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2.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15" windowWidth="27795" windowHeight="11835"/>
  </bookViews>
  <sheets>
    <sheet name="Attachment A" sheetId="15" r:id="rId1"/>
    <sheet name="Attachment B" sheetId="16" r:id="rId2"/>
    <sheet name="Attachment C" sheetId="17" r:id="rId3"/>
    <sheet name="Attachment D" sheetId="19" r:id="rId4"/>
    <sheet name="WA Dcpling" sheetId="18" r:id="rId5"/>
    <sheet name="RVN" sheetId="1" r:id="rId6"/>
    <sheet name="Prorate 10-17" sheetId="13" r:id="rId7"/>
    <sheet name="Prorate 9-17" sheetId="9" r:id="rId8"/>
    <sheet name="RVNTRANS" sheetId="4" r:id="rId9"/>
    <sheet name="Exhibit No__(JRS-15) p2" sheetId="8" r:id="rId10"/>
    <sheet name="Bill Det Decoupling schs" sheetId="10" r:id="rId11"/>
    <sheet name="WA Decoupling" sheetId="3" r:id="rId12"/>
    <sheet name="Attachment C Year 1" sheetId="14" r:id="rId13"/>
    <sheet name="WA Decoupling Year 1" sheetId="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________OM1" localSheetId="0" hidden="1">{#N/A,#N/A,FALSE,"Summary";#N/A,#N/A,FALSE,"SmPlants";#N/A,#N/A,FALSE,"Utah";#N/A,#N/A,FALSE,"Idaho";#N/A,#N/A,FALSE,"Lewis River";#N/A,#N/A,FALSE,"NrthUmpq";#N/A,#N/A,FALSE,"KlamRog"}</definedName>
    <definedName name="________________________OM1" localSheetId="12" hidden="1">{#N/A,#N/A,FALSE,"Summary";#N/A,#N/A,FALSE,"SmPlants";#N/A,#N/A,FALSE,"Utah";#N/A,#N/A,FALSE,"Idaho";#N/A,#N/A,FALSE,"Lewis River";#N/A,#N/A,FALSE,"NrthUmpq";#N/A,#N/A,FALSE,"KlamRog"}</definedName>
    <definedName name="________________________OM1" localSheetId="10" hidden="1">{#N/A,#N/A,FALSE,"Summary";#N/A,#N/A,FALSE,"SmPlants";#N/A,#N/A,FALSE,"Utah";#N/A,#N/A,FALSE,"Idaho";#N/A,#N/A,FALSE,"Lewis River";#N/A,#N/A,FALSE,"NrthUmpq";#N/A,#N/A,FALSE,"KlamRog"}</definedName>
    <definedName name="________________________OM1" localSheetId="9" hidden="1">{#N/A,#N/A,FALSE,"Summary";#N/A,#N/A,FALSE,"SmPlants";#N/A,#N/A,FALSE,"Utah";#N/A,#N/A,FALSE,"Idaho";#N/A,#N/A,FALSE,"Lewis River";#N/A,#N/A,FALSE,"NrthUmpq";#N/A,#N/A,FALSE,"KlamRog"}</definedName>
    <definedName name="________________________OM1" localSheetId="8" hidden="1">{#N/A,#N/A,FALSE,"Summary";#N/A,#N/A,FALSE,"SmPlants";#N/A,#N/A,FALSE,"Utah";#N/A,#N/A,FALSE,"Idaho";#N/A,#N/A,FALSE,"Lewis River";#N/A,#N/A,FALSE,"NrthUmpq";#N/A,#N/A,FALSE,"KlamRog"}</definedName>
    <definedName name="________________________OM1" localSheetId="11" hidden="1">{#N/A,#N/A,FALSE,"Summary";#N/A,#N/A,FALSE,"SmPlants";#N/A,#N/A,FALSE,"Utah";#N/A,#N/A,FALSE,"Idaho";#N/A,#N/A,FALSE,"Lewis River";#N/A,#N/A,FALSE,"NrthUmpq";#N/A,#N/A,FALSE,"KlamRog"}</definedName>
    <definedName name="________________________OM1" localSheetId="1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0" hidden="1">{#N/A,#N/A,FALSE,"Summary";#N/A,#N/A,FALSE,"SmPlants";#N/A,#N/A,FALSE,"Utah";#N/A,#N/A,FALSE,"Idaho";#N/A,#N/A,FALSE,"Lewis River";#N/A,#N/A,FALSE,"NrthUmpq";#N/A,#N/A,FALSE,"KlamRog"}</definedName>
    <definedName name="______________________OM1" localSheetId="12" hidden="1">{#N/A,#N/A,FALSE,"Summary";#N/A,#N/A,FALSE,"SmPlants";#N/A,#N/A,FALSE,"Utah";#N/A,#N/A,FALSE,"Idaho";#N/A,#N/A,FALSE,"Lewis River";#N/A,#N/A,FALSE,"NrthUmpq";#N/A,#N/A,FALSE,"KlamRog"}</definedName>
    <definedName name="______________________OM1" localSheetId="10" hidden="1">{#N/A,#N/A,FALSE,"Summary";#N/A,#N/A,FALSE,"SmPlants";#N/A,#N/A,FALSE,"Utah";#N/A,#N/A,FALSE,"Idaho";#N/A,#N/A,FALSE,"Lewis River";#N/A,#N/A,FALSE,"NrthUmpq";#N/A,#N/A,FALSE,"KlamRog"}</definedName>
    <definedName name="______________________OM1" localSheetId="9" hidden="1">{#N/A,#N/A,FALSE,"Summary";#N/A,#N/A,FALSE,"SmPlants";#N/A,#N/A,FALSE,"Utah";#N/A,#N/A,FALSE,"Idaho";#N/A,#N/A,FALSE,"Lewis River";#N/A,#N/A,FALSE,"NrthUmpq";#N/A,#N/A,FALSE,"KlamRog"}</definedName>
    <definedName name="______________________OM1" localSheetId="8" hidden="1">{#N/A,#N/A,FALSE,"Summary";#N/A,#N/A,FALSE,"SmPlants";#N/A,#N/A,FALSE,"Utah";#N/A,#N/A,FALSE,"Idaho";#N/A,#N/A,FALSE,"Lewis River";#N/A,#N/A,FALSE,"NrthUmpq";#N/A,#N/A,FALSE,"KlamRog"}</definedName>
    <definedName name="______________________OM1" localSheetId="11" hidden="1">{#N/A,#N/A,FALSE,"Summary";#N/A,#N/A,FALSE,"SmPlants";#N/A,#N/A,FALSE,"Utah";#N/A,#N/A,FALSE,"Idaho";#N/A,#N/A,FALSE,"Lewis River";#N/A,#N/A,FALSE,"NrthUmpq";#N/A,#N/A,FALSE,"KlamRog"}</definedName>
    <definedName name="______________________OM1" localSheetId="1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0" hidden="1">{#N/A,#N/A,FALSE,"Summary";#N/A,#N/A,FALSE,"SmPlants";#N/A,#N/A,FALSE,"Utah";#N/A,#N/A,FALSE,"Idaho";#N/A,#N/A,FALSE,"Lewis River";#N/A,#N/A,FALSE,"NrthUmpq";#N/A,#N/A,FALSE,"KlamRog"}</definedName>
    <definedName name="____________________OM1" localSheetId="12" hidden="1">{#N/A,#N/A,FALSE,"Summary";#N/A,#N/A,FALSE,"SmPlants";#N/A,#N/A,FALSE,"Utah";#N/A,#N/A,FALSE,"Idaho";#N/A,#N/A,FALSE,"Lewis River";#N/A,#N/A,FALSE,"NrthUmpq";#N/A,#N/A,FALSE,"KlamRog"}</definedName>
    <definedName name="____________________OM1" localSheetId="10" hidden="1">{#N/A,#N/A,FALSE,"Summary";#N/A,#N/A,FALSE,"SmPlants";#N/A,#N/A,FALSE,"Utah";#N/A,#N/A,FALSE,"Idaho";#N/A,#N/A,FALSE,"Lewis River";#N/A,#N/A,FALSE,"NrthUmpq";#N/A,#N/A,FALSE,"KlamRog"}</definedName>
    <definedName name="____________________OM1" localSheetId="9" hidden="1">{#N/A,#N/A,FALSE,"Summary";#N/A,#N/A,FALSE,"SmPlants";#N/A,#N/A,FALSE,"Utah";#N/A,#N/A,FALSE,"Idaho";#N/A,#N/A,FALSE,"Lewis River";#N/A,#N/A,FALSE,"NrthUmpq";#N/A,#N/A,FALSE,"KlamRog"}</definedName>
    <definedName name="____________________OM1" localSheetId="8" hidden="1">{#N/A,#N/A,FALSE,"Summary";#N/A,#N/A,FALSE,"SmPlants";#N/A,#N/A,FALSE,"Utah";#N/A,#N/A,FALSE,"Idaho";#N/A,#N/A,FALSE,"Lewis River";#N/A,#N/A,FALSE,"NrthUmpq";#N/A,#N/A,FALSE,"KlamRog"}</definedName>
    <definedName name="____________________OM1" localSheetId="11" hidden="1">{#N/A,#N/A,FALSE,"Summary";#N/A,#N/A,FALSE,"SmPlants";#N/A,#N/A,FALSE,"Utah";#N/A,#N/A,FALSE,"Idaho";#N/A,#N/A,FALSE,"Lewis River";#N/A,#N/A,FALSE,"NrthUmpq";#N/A,#N/A,FALSE,"KlamRog"}</definedName>
    <definedName name="____________________OM1" localSheetId="1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0" hidden="1">{#N/A,#N/A,FALSE,"Summary";#N/A,#N/A,FALSE,"SmPlants";#N/A,#N/A,FALSE,"Utah";#N/A,#N/A,FALSE,"Idaho";#N/A,#N/A,FALSE,"Lewis River";#N/A,#N/A,FALSE,"NrthUmpq";#N/A,#N/A,FALSE,"KlamRog"}</definedName>
    <definedName name="___________________OM1" localSheetId="12" hidden="1">{#N/A,#N/A,FALSE,"Summary";#N/A,#N/A,FALSE,"SmPlants";#N/A,#N/A,FALSE,"Utah";#N/A,#N/A,FALSE,"Idaho";#N/A,#N/A,FALSE,"Lewis River";#N/A,#N/A,FALSE,"NrthUmpq";#N/A,#N/A,FALSE,"KlamRog"}</definedName>
    <definedName name="___________________OM1" localSheetId="10" hidden="1">{#N/A,#N/A,FALSE,"Summary";#N/A,#N/A,FALSE,"SmPlants";#N/A,#N/A,FALSE,"Utah";#N/A,#N/A,FALSE,"Idaho";#N/A,#N/A,FALSE,"Lewis River";#N/A,#N/A,FALSE,"NrthUmpq";#N/A,#N/A,FALSE,"KlamRog"}</definedName>
    <definedName name="___________________OM1" localSheetId="9" hidden="1">{#N/A,#N/A,FALSE,"Summary";#N/A,#N/A,FALSE,"SmPlants";#N/A,#N/A,FALSE,"Utah";#N/A,#N/A,FALSE,"Idaho";#N/A,#N/A,FALSE,"Lewis River";#N/A,#N/A,FALSE,"NrthUmpq";#N/A,#N/A,FALSE,"KlamRog"}</definedName>
    <definedName name="___________________OM1" localSheetId="8" hidden="1">{#N/A,#N/A,FALSE,"Summary";#N/A,#N/A,FALSE,"SmPlants";#N/A,#N/A,FALSE,"Utah";#N/A,#N/A,FALSE,"Idaho";#N/A,#N/A,FALSE,"Lewis River";#N/A,#N/A,FALSE,"NrthUmpq";#N/A,#N/A,FALSE,"KlamRog"}</definedName>
    <definedName name="___________________OM1" localSheetId="11" hidden="1">{#N/A,#N/A,FALSE,"Summary";#N/A,#N/A,FALSE,"SmPlants";#N/A,#N/A,FALSE,"Utah";#N/A,#N/A,FALSE,"Idaho";#N/A,#N/A,FALSE,"Lewis River";#N/A,#N/A,FALSE,"NrthUmpq";#N/A,#N/A,FALSE,"KlamRog"}</definedName>
    <definedName name="___________________OM1" localSheetId="1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0" hidden="1">{#N/A,#N/A,FALSE,"CRPT";#N/A,#N/A,FALSE,"TREND";#N/A,#N/A,FALSE,"%Curve"}</definedName>
    <definedName name="__________________six6" localSheetId="12" hidden="1">{#N/A,#N/A,FALSE,"CRPT";#N/A,#N/A,FALSE,"TREND";#N/A,#N/A,FALSE,"%Curve"}</definedName>
    <definedName name="__________________six6" localSheetId="10" hidden="1">{#N/A,#N/A,FALSE,"CRPT";#N/A,#N/A,FALSE,"TREND";#N/A,#N/A,FALSE,"%Curve"}</definedName>
    <definedName name="__________________six6" localSheetId="9" hidden="1">{#N/A,#N/A,FALSE,"CRPT";#N/A,#N/A,FALSE,"TREND";#N/A,#N/A,FALSE,"%Curve"}</definedName>
    <definedName name="__________________six6" localSheetId="8" hidden="1">{#N/A,#N/A,FALSE,"CRPT";#N/A,#N/A,FALSE,"TREND";#N/A,#N/A,FALSE,"%Curve"}</definedName>
    <definedName name="__________________six6" localSheetId="11" hidden="1">{#N/A,#N/A,FALSE,"CRPT";#N/A,#N/A,FALSE,"TREND";#N/A,#N/A,FALSE,"%Curve"}</definedName>
    <definedName name="__________________six6" localSheetId="13" hidden="1">{#N/A,#N/A,FALSE,"CRPT";#N/A,#N/A,FALSE,"TREND";#N/A,#N/A,FALSE,"%Curve"}</definedName>
    <definedName name="__________________six6" hidden="1">{#N/A,#N/A,FALSE,"CRPT";#N/A,#N/A,FALSE,"TREND";#N/A,#N/A,FALSE,"%Curve"}</definedName>
    <definedName name="__________________www1" localSheetId="0" hidden="1">{#N/A,#N/A,FALSE,"schA"}</definedName>
    <definedName name="__________________www1" localSheetId="12" hidden="1">{#N/A,#N/A,FALSE,"schA"}</definedName>
    <definedName name="__________________www1" localSheetId="10" hidden="1">{#N/A,#N/A,FALSE,"schA"}</definedName>
    <definedName name="__________________www1" localSheetId="9" hidden="1">{#N/A,#N/A,FALSE,"schA"}</definedName>
    <definedName name="__________________www1" localSheetId="8" hidden="1">{#N/A,#N/A,FALSE,"schA"}</definedName>
    <definedName name="__________________www1" localSheetId="11" hidden="1">{#N/A,#N/A,FALSE,"schA"}</definedName>
    <definedName name="__________________www1" localSheetId="13" hidden="1">{#N/A,#N/A,FALSE,"schA"}</definedName>
    <definedName name="__________________www1" hidden="1">{#N/A,#N/A,FALSE,"schA"}</definedName>
    <definedName name="_________________OM1" localSheetId="0" hidden="1">{#N/A,#N/A,FALSE,"Summary";#N/A,#N/A,FALSE,"SmPlants";#N/A,#N/A,FALSE,"Utah";#N/A,#N/A,FALSE,"Idaho";#N/A,#N/A,FALSE,"Lewis River";#N/A,#N/A,FALSE,"NrthUmpq";#N/A,#N/A,FALSE,"KlamRog"}</definedName>
    <definedName name="_________________OM1" localSheetId="12" hidden="1">{#N/A,#N/A,FALSE,"Summary";#N/A,#N/A,FALSE,"SmPlants";#N/A,#N/A,FALSE,"Utah";#N/A,#N/A,FALSE,"Idaho";#N/A,#N/A,FALSE,"Lewis River";#N/A,#N/A,FALSE,"NrthUmpq";#N/A,#N/A,FALSE,"KlamRog"}</definedName>
    <definedName name="_________________OM1" localSheetId="10" hidden="1">{#N/A,#N/A,FALSE,"Summary";#N/A,#N/A,FALSE,"SmPlants";#N/A,#N/A,FALSE,"Utah";#N/A,#N/A,FALSE,"Idaho";#N/A,#N/A,FALSE,"Lewis River";#N/A,#N/A,FALSE,"NrthUmpq";#N/A,#N/A,FALSE,"KlamRog"}</definedName>
    <definedName name="_________________OM1" localSheetId="9" hidden="1">{#N/A,#N/A,FALSE,"Summary";#N/A,#N/A,FALSE,"SmPlants";#N/A,#N/A,FALSE,"Utah";#N/A,#N/A,FALSE,"Idaho";#N/A,#N/A,FALSE,"Lewis River";#N/A,#N/A,FALSE,"NrthUmpq";#N/A,#N/A,FALSE,"KlamRog"}</definedName>
    <definedName name="_________________OM1" localSheetId="8" hidden="1">{#N/A,#N/A,FALSE,"Summary";#N/A,#N/A,FALSE,"SmPlants";#N/A,#N/A,FALSE,"Utah";#N/A,#N/A,FALSE,"Idaho";#N/A,#N/A,FALSE,"Lewis River";#N/A,#N/A,FALSE,"NrthUmpq";#N/A,#N/A,FALSE,"KlamRog"}</definedName>
    <definedName name="_________________OM1" localSheetId="11" hidden="1">{#N/A,#N/A,FALSE,"Summary";#N/A,#N/A,FALSE,"SmPlants";#N/A,#N/A,FALSE,"Utah";#N/A,#N/A,FALSE,"Idaho";#N/A,#N/A,FALSE,"Lewis River";#N/A,#N/A,FALSE,"NrthUmpq";#N/A,#N/A,FALSE,"KlamRog"}</definedName>
    <definedName name="_________________OM1" localSheetId="1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0" hidden="1">{#N/A,#N/A,FALSE,"CRPT";#N/A,#N/A,FALSE,"TREND";#N/A,#N/A,FALSE,"%Curve"}</definedName>
    <definedName name="_________________six6" localSheetId="12" hidden="1">{#N/A,#N/A,FALSE,"CRPT";#N/A,#N/A,FALSE,"TREND";#N/A,#N/A,FALSE,"%Curve"}</definedName>
    <definedName name="_________________six6" localSheetId="10" hidden="1">{#N/A,#N/A,FALSE,"CRPT";#N/A,#N/A,FALSE,"TREND";#N/A,#N/A,FALSE,"%Curve"}</definedName>
    <definedName name="_________________six6" localSheetId="9" hidden="1">{#N/A,#N/A,FALSE,"CRPT";#N/A,#N/A,FALSE,"TREND";#N/A,#N/A,FALSE,"%Curve"}</definedName>
    <definedName name="_________________six6" localSheetId="8" hidden="1">{#N/A,#N/A,FALSE,"CRPT";#N/A,#N/A,FALSE,"TREND";#N/A,#N/A,FALSE,"%Curve"}</definedName>
    <definedName name="_________________six6" localSheetId="11" hidden="1">{#N/A,#N/A,FALSE,"CRPT";#N/A,#N/A,FALSE,"TREND";#N/A,#N/A,FALSE,"%Curve"}</definedName>
    <definedName name="_________________six6" localSheetId="13" hidden="1">{#N/A,#N/A,FALSE,"CRPT";#N/A,#N/A,FALSE,"TREND";#N/A,#N/A,FALSE,"%Curve"}</definedName>
    <definedName name="_________________six6" hidden="1">{#N/A,#N/A,FALSE,"CRPT";#N/A,#N/A,FALSE,"TREND";#N/A,#N/A,FALSE,"%Curve"}</definedName>
    <definedName name="_________________www1" localSheetId="0" hidden="1">{#N/A,#N/A,FALSE,"schA"}</definedName>
    <definedName name="_________________www1" localSheetId="12" hidden="1">{#N/A,#N/A,FALSE,"schA"}</definedName>
    <definedName name="_________________www1" localSheetId="10" hidden="1">{#N/A,#N/A,FALSE,"schA"}</definedName>
    <definedName name="_________________www1" localSheetId="9" hidden="1">{#N/A,#N/A,FALSE,"schA"}</definedName>
    <definedName name="_________________www1" localSheetId="8" hidden="1">{#N/A,#N/A,FALSE,"schA"}</definedName>
    <definedName name="_________________www1" localSheetId="11" hidden="1">{#N/A,#N/A,FALSE,"schA"}</definedName>
    <definedName name="_________________www1" localSheetId="13" hidden="1">{#N/A,#N/A,FALSE,"schA"}</definedName>
    <definedName name="_________________www1" hidden="1">{#N/A,#N/A,FALSE,"schA"}</definedName>
    <definedName name="________________six6" localSheetId="0" hidden="1">{#N/A,#N/A,FALSE,"CRPT";#N/A,#N/A,FALSE,"TREND";#N/A,#N/A,FALSE,"%Curve"}</definedName>
    <definedName name="________________six6" localSheetId="12" hidden="1">{#N/A,#N/A,FALSE,"CRPT";#N/A,#N/A,FALSE,"TREND";#N/A,#N/A,FALSE,"%Curve"}</definedName>
    <definedName name="________________six6" localSheetId="10" hidden="1">{#N/A,#N/A,FALSE,"CRPT";#N/A,#N/A,FALSE,"TREND";#N/A,#N/A,FALSE,"%Curve"}</definedName>
    <definedName name="________________six6" localSheetId="9" hidden="1">{#N/A,#N/A,FALSE,"CRPT";#N/A,#N/A,FALSE,"TREND";#N/A,#N/A,FALSE,"%Curve"}</definedName>
    <definedName name="________________six6" localSheetId="8" hidden="1">{#N/A,#N/A,FALSE,"CRPT";#N/A,#N/A,FALSE,"TREND";#N/A,#N/A,FALSE,"%Curve"}</definedName>
    <definedName name="________________six6" localSheetId="11" hidden="1">{#N/A,#N/A,FALSE,"CRPT";#N/A,#N/A,FALSE,"TREND";#N/A,#N/A,FALSE,"%Curve"}</definedName>
    <definedName name="________________six6" localSheetId="13" hidden="1">{#N/A,#N/A,FALSE,"CRPT";#N/A,#N/A,FALSE,"TREND";#N/A,#N/A,FALSE,"%Curve"}</definedName>
    <definedName name="________________six6" hidden="1">{#N/A,#N/A,FALSE,"CRPT";#N/A,#N/A,FALSE,"TREND";#N/A,#N/A,FALSE,"%Curve"}</definedName>
    <definedName name="________________www1" localSheetId="0" hidden="1">{#N/A,#N/A,FALSE,"schA"}</definedName>
    <definedName name="________________www1" localSheetId="12" hidden="1">{#N/A,#N/A,FALSE,"schA"}</definedName>
    <definedName name="________________www1" localSheetId="10" hidden="1">{#N/A,#N/A,FALSE,"schA"}</definedName>
    <definedName name="________________www1" localSheetId="9" hidden="1">{#N/A,#N/A,FALSE,"schA"}</definedName>
    <definedName name="________________www1" localSheetId="8" hidden="1">{#N/A,#N/A,FALSE,"schA"}</definedName>
    <definedName name="________________www1" localSheetId="11" hidden="1">{#N/A,#N/A,FALSE,"schA"}</definedName>
    <definedName name="________________www1" localSheetId="13" hidden="1">{#N/A,#N/A,FALSE,"schA"}</definedName>
    <definedName name="________________www1" hidden="1">{#N/A,#N/A,FALSE,"schA"}</definedName>
    <definedName name="_______________six6" localSheetId="0" hidden="1">{#N/A,#N/A,FALSE,"CRPT";#N/A,#N/A,FALSE,"TREND";#N/A,#N/A,FALSE,"%Curve"}</definedName>
    <definedName name="_______________six6" localSheetId="12" hidden="1">{#N/A,#N/A,FALSE,"CRPT";#N/A,#N/A,FALSE,"TREND";#N/A,#N/A,FALSE,"%Curve"}</definedName>
    <definedName name="_______________six6" localSheetId="10" hidden="1">{#N/A,#N/A,FALSE,"CRPT";#N/A,#N/A,FALSE,"TREND";#N/A,#N/A,FALSE,"%Curve"}</definedName>
    <definedName name="_______________six6" localSheetId="9" hidden="1">{#N/A,#N/A,FALSE,"CRPT";#N/A,#N/A,FALSE,"TREND";#N/A,#N/A,FALSE,"%Curve"}</definedName>
    <definedName name="_______________six6" localSheetId="8" hidden="1">{#N/A,#N/A,FALSE,"CRPT";#N/A,#N/A,FALSE,"TREND";#N/A,#N/A,FALSE,"%Curve"}</definedName>
    <definedName name="_______________six6" localSheetId="11" hidden="1">{#N/A,#N/A,FALSE,"CRPT";#N/A,#N/A,FALSE,"TREND";#N/A,#N/A,FALSE,"%Curve"}</definedName>
    <definedName name="_______________six6" localSheetId="13" hidden="1">{#N/A,#N/A,FALSE,"CRPT";#N/A,#N/A,FALSE,"TREND";#N/A,#N/A,FALSE,"%Curve"}</definedName>
    <definedName name="_______________six6" hidden="1">{#N/A,#N/A,FALSE,"CRPT";#N/A,#N/A,FALSE,"TREND";#N/A,#N/A,FALSE,"%Curve"}</definedName>
    <definedName name="_______________www1" localSheetId="0" hidden="1">{#N/A,#N/A,FALSE,"schA"}</definedName>
    <definedName name="_______________www1" localSheetId="12" hidden="1">{#N/A,#N/A,FALSE,"schA"}</definedName>
    <definedName name="_______________www1" localSheetId="10" hidden="1">{#N/A,#N/A,FALSE,"schA"}</definedName>
    <definedName name="_______________www1" localSheetId="9" hidden="1">{#N/A,#N/A,FALSE,"schA"}</definedName>
    <definedName name="_______________www1" localSheetId="8" hidden="1">{#N/A,#N/A,FALSE,"schA"}</definedName>
    <definedName name="_______________www1" localSheetId="11" hidden="1">{#N/A,#N/A,FALSE,"schA"}</definedName>
    <definedName name="_______________www1" localSheetId="13" hidden="1">{#N/A,#N/A,FALSE,"schA"}</definedName>
    <definedName name="_______________www1" hidden="1">{#N/A,#N/A,FALSE,"schA"}</definedName>
    <definedName name="______________OM1" localSheetId="0" hidden="1">{#N/A,#N/A,FALSE,"Summary";#N/A,#N/A,FALSE,"SmPlants";#N/A,#N/A,FALSE,"Utah";#N/A,#N/A,FALSE,"Idaho";#N/A,#N/A,FALSE,"Lewis River";#N/A,#N/A,FALSE,"NrthUmpq";#N/A,#N/A,FALSE,"KlamRog"}</definedName>
    <definedName name="______________OM1" localSheetId="12" hidden="1">{#N/A,#N/A,FALSE,"Summary";#N/A,#N/A,FALSE,"SmPlants";#N/A,#N/A,FALSE,"Utah";#N/A,#N/A,FALSE,"Idaho";#N/A,#N/A,FALSE,"Lewis River";#N/A,#N/A,FALSE,"NrthUmpq";#N/A,#N/A,FALSE,"KlamRog"}</definedName>
    <definedName name="______________OM1" localSheetId="10" hidden="1">{#N/A,#N/A,FALSE,"Summary";#N/A,#N/A,FALSE,"SmPlants";#N/A,#N/A,FALSE,"Utah";#N/A,#N/A,FALSE,"Idaho";#N/A,#N/A,FALSE,"Lewis River";#N/A,#N/A,FALSE,"NrthUmpq";#N/A,#N/A,FALSE,"KlamRog"}</definedName>
    <definedName name="______________OM1" localSheetId="9" hidden="1">{#N/A,#N/A,FALSE,"Summary";#N/A,#N/A,FALSE,"SmPlants";#N/A,#N/A,FALSE,"Utah";#N/A,#N/A,FALSE,"Idaho";#N/A,#N/A,FALSE,"Lewis River";#N/A,#N/A,FALSE,"NrthUmpq";#N/A,#N/A,FALSE,"KlamRog"}</definedName>
    <definedName name="______________OM1" localSheetId="8" hidden="1">{#N/A,#N/A,FALSE,"Summary";#N/A,#N/A,FALSE,"SmPlants";#N/A,#N/A,FALSE,"Utah";#N/A,#N/A,FALSE,"Idaho";#N/A,#N/A,FALSE,"Lewis River";#N/A,#N/A,FALSE,"NrthUmpq";#N/A,#N/A,FALSE,"KlamRog"}</definedName>
    <definedName name="______________OM1" localSheetId="11" hidden="1">{#N/A,#N/A,FALSE,"Summary";#N/A,#N/A,FALSE,"SmPlants";#N/A,#N/A,FALSE,"Utah";#N/A,#N/A,FALSE,"Idaho";#N/A,#N/A,FALSE,"Lewis River";#N/A,#N/A,FALSE,"NrthUmpq";#N/A,#N/A,FALSE,"KlamRog"}</definedName>
    <definedName name="______________OM1" localSheetId="1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0" hidden="1">{#N/A,#N/A,FALSE,"CRPT";#N/A,#N/A,FALSE,"TREND";#N/A,#N/A,FALSE,"%Curve"}</definedName>
    <definedName name="______________six6" localSheetId="12" hidden="1">{#N/A,#N/A,FALSE,"CRPT";#N/A,#N/A,FALSE,"TREND";#N/A,#N/A,FALSE,"%Curve"}</definedName>
    <definedName name="______________six6" localSheetId="10" hidden="1">{#N/A,#N/A,FALSE,"CRPT";#N/A,#N/A,FALSE,"TREND";#N/A,#N/A,FALSE,"%Curve"}</definedName>
    <definedName name="______________six6" localSheetId="9" hidden="1">{#N/A,#N/A,FALSE,"CRPT";#N/A,#N/A,FALSE,"TREND";#N/A,#N/A,FALSE,"%Curve"}</definedName>
    <definedName name="______________six6" localSheetId="8" hidden="1">{#N/A,#N/A,FALSE,"CRPT";#N/A,#N/A,FALSE,"TREND";#N/A,#N/A,FALSE,"%Curve"}</definedName>
    <definedName name="______________six6" localSheetId="11" hidden="1">{#N/A,#N/A,FALSE,"CRPT";#N/A,#N/A,FALSE,"TREND";#N/A,#N/A,FALSE,"%Curve"}</definedName>
    <definedName name="______________six6" localSheetId="13" hidden="1">{#N/A,#N/A,FALSE,"CRPT";#N/A,#N/A,FALSE,"TREND";#N/A,#N/A,FALSE,"%Curve"}</definedName>
    <definedName name="______________six6" hidden="1">{#N/A,#N/A,FALSE,"CRPT";#N/A,#N/A,FALSE,"TREND";#N/A,#N/A,FALSE,"%Curve"}</definedName>
    <definedName name="______________www1" localSheetId="0" hidden="1">{#N/A,#N/A,FALSE,"schA"}</definedName>
    <definedName name="______________www1" localSheetId="12" hidden="1">{#N/A,#N/A,FALSE,"schA"}</definedName>
    <definedName name="______________www1" localSheetId="10" hidden="1">{#N/A,#N/A,FALSE,"schA"}</definedName>
    <definedName name="______________www1" localSheetId="9" hidden="1">{#N/A,#N/A,FALSE,"schA"}</definedName>
    <definedName name="______________www1" localSheetId="8" hidden="1">{#N/A,#N/A,FALSE,"schA"}</definedName>
    <definedName name="______________www1" localSheetId="11" hidden="1">{#N/A,#N/A,FALSE,"schA"}</definedName>
    <definedName name="______________www1" localSheetId="13" hidden="1">{#N/A,#N/A,FALSE,"schA"}</definedName>
    <definedName name="______________www1" hidden="1">{#N/A,#N/A,FALSE,"schA"}</definedName>
    <definedName name="_____________six6" localSheetId="0" hidden="1">{#N/A,#N/A,FALSE,"CRPT";#N/A,#N/A,FALSE,"TREND";#N/A,#N/A,FALSE,"%Curve"}</definedName>
    <definedName name="_____________six6" localSheetId="12" hidden="1">{#N/A,#N/A,FALSE,"CRPT";#N/A,#N/A,FALSE,"TREND";#N/A,#N/A,FALSE,"%Curve"}</definedName>
    <definedName name="_____________six6" localSheetId="10" hidden="1">{#N/A,#N/A,FALSE,"CRPT";#N/A,#N/A,FALSE,"TREND";#N/A,#N/A,FALSE,"%Curve"}</definedName>
    <definedName name="_____________six6" localSheetId="9" hidden="1">{#N/A,#N/A,FALSE,"CRPT";#N/A,#N/A,FALSE,"TREND";#N/A,#N/A,FALSE,"%Curve"}</definedName>
    <definedName name="_____________six6" localSheetId="8" hidden="1">{#N/A,#N/A,FALSE,"CRPT";#N/A,#N/A,FALSE,"TREND";#N/A,#N/A,FALSE,"%Curve"}</definedName>
    <definedName name="_____________six6" localSheetId="11" hidden="1">{#N/A,#N/A,FALSE,"CRPT";#N/A,#N/A,FALSE,"TREND";#N/A,#N/A,FALSE,"%Curve"}</definedName>
    <definedName name="_____________six6" localSheetId="13" hidden="1">{#N/A,#N/A,FALSE,"CRPT";#N/A,#N/A,FALSE,"TREND";#N/A,#N/A,FALSE,"%Curve"}</definedName>
    <definedName name="_____________six6" hidden="1">{#N/A,#N/A,FALSE,"CRPT";#N/A,#N/A,FALSE,"TREND";#N/A,#N/A,FALSE,"%Curve"}</definedName>
    <definedName name="_____________www1" localSheetId="0" hidden="1">{#N/A,#N/A,FALSE,"schA"}</definedName>
    <definedName name="_____________www1" localSheetId="12" hidden="1">{#N/A,#N/A,FALSE,"schA"}</definedName>
    <definedName name="_____________www1" localSheetId="10" hidden="1">{#N/A,#N/A,FALSE,"schA"}</definedName>
    <definedName name="_____________www1" localSheetId="9" hidden="1">{#N/A,#N/A,FALSE,"schA"}</definedName>
    <definedName name="_____________www1" localSheetId="8" hidden="1">{#N/A,#N/A,FALSE,"schA"}</definedName>
    <definedName name="_____________www1" localSheetId="11" hidden="1">{#N/A,#N/A,FALSE,"schA"}</definedName>
    <definedName name="_____________www1" localSheetId="13" hidden="1">{#N/A,#N/A,FALSE,"schA"}</definedName>
    <definedName name="_____________www1" hidden="1">{#N/A,#N/A,FALSE,"schA"}</definedName>
    <definedName name="____________OM1" localSheetId="0" hidden="1">{#N/A,#N/A,FALSE,"Summary";#N/A,#N/A,FALSE,"SmPlants";#N/A,#N/A,FALSE,"Utah";#N/A,#N/A,FALSE,"Idaho";#N/A,#N/A,FALSE,"Lewis River";#N/A,#N/A,FALSE,"NrthUmpq";#N/A,#N/A,FALSE,"KlamRog"}</definedName>
    <definedName name="____________OM1" localSheetId="12" hidden="1">{#N/A,#N/A,FALSE,"Summary";#N/A,#N/A,FALSE,"SmPlants";#N/A,#N/A,FALSE,"Utah";#N/A,#N/A,FALSE,"Idaho";#N/A,#N/A,FALSE,"Lewis River";#N/A,#N/A,FALSE,"NrthUmpq";#N/A,#N/A,FALSE,"KlamRog"}</definedName>
    <definedName name="____________OM1" localSheetId="10" hidden="1">{#N/A,#N/A,FALSE,"Summary";#N/A,#N/A,FALSE,"SmPlants";#N/A,#N/A,FALSE,"Utah";#N/A,#N/A,FALSE,"Idaho";#N/A,#N/A,FALSE,"Lewis River";#N/A,#N/A,FALSE,"NrthUmpq";#N/A,#N/A,FALSE,"KlamRog"}</definedName>
    <definedName name="____________OM1" localSheetId="9" hidden="1">{#N/A,#N/A,FALSE,"Summary";#N/A,#N/A,FALSE,"SmPlants";#N/A,#N/A,FALSE,"Utah";#N/A,#N/A,FALSE,"Idaho";#N/A,#N/A,FALSE,"Lewis River";#N/A,#N/A,FALSE,"NrthUmpq";#N/A,#N/A,FALSE,"KlamRog"}</definedName>
    <definedName name="____________OM1" localSheetId="8" hidden="1">{#N/A,#N/A,FALSE,"Summary";#N/A,#N/A,FALSE,"SmPlants";#N/A,#N/A,FALSE,"Utah";#N/A,#N/A,FALSE,"Idaho";#N/A,#N/A,FALSE,"Lewis River";#N/A,#N/A,FALSE,"NrthUmpq";#N/A,#N/A,FALSE,"KlamRog"}</definedName>
    <definedName name="____________OM1" localSheetId="11" hidden="1">{#N/A,#N/A,FALSE,"Summary";#N/A,#N/A,FALSE,"SmPlants";#N/A,#N/A,FALSE,"Utah";#N/A,#N/A,FALSE,"Idaho";#N/A,#N/A,FALSE,"Lewis River";#N/A,#N/A,FALSE,"NrthUmpq";#N/A,#N/A,FALSE,"KlamRog"}</definedName>
    <definedName name="____________OM1" localSheetId="1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0" hidden="1">{#N/A,#N/A,FALSE,"CRPT";#N/A,#N/A,FALSE,"TREND";#N/A,#N/A,FALSE,"%Curve"}</definedName>
    <definedName name="____________six6" localSheetId="12" hidden="1">{#N/A,#N/A,FALSE,"CRPT";#N/A,#N/A,FALSE,"TREND";#N/A,#N/A,FALSE,"%Curve"}</definedName>
    <definedName name="____________six6" localSheetId="10" hidden="1">{#N/A,#N/A,FALSE,"CRPT";#N/A,#N/A,FALSE,"TREND";#N/A,#N/A,FALSE,"%Curve"}</definedName>
    <definedName name="____________six6" localSheetId="9" hidden="1">{#N/A,#N/A,FALSE,"CRPT";#N/A,#N/A,FALSE,"TREND";#N/A,#N/A,FALSE,"%Curve"}</definedName>
    <definedName name="____________six6" localSheetId="8" hidden="1">{#N/A,#N/A,FALSE,"CRPT";#N/A,#N/A,FALSE,"TREND";#N/A,#N/A,FALSE,"%Curve"}</definedName>
    <definedName name="____________six6" localSheetId="11" hidden="1">{#N/A,#N/A,FALSE,"CRPT";#N/A,#N/A,FALSE,"TREND";#N/A,#N/A,FALSE,"%Curve"}</definedName>
    <definedName name="____________six6" localSheetId="13" hidden="1">{#N/A,#N/A,FALSE,"CRPT";#N/A,#N/A,FALSE,"TREND";#N/A,#N/A,FALSE,"%Curve"}</definedName>
    <definedName name="____________six6" hidden="1">{#N/A,#N/A,FALSE,"CRPT";#N/A,#N/A,FALSE,"TREND";#N/A,#N/A,FALSE,"%Curve"}</definedName>
    <definedName name="____________www1" localSheetId="0" hidden="1">{#N/A,#N/A,FALSE,"schA"}</definedName>
    <definedName name="____________www1" localSheetId="12" hidden="1">{#N/A,#N/A,FALSE,"schA"}</definedName>
    <definedName name="____________www1" localSheetId="10" hidden="1">{#N/A,#N/A,FALSE,"schA"}</definedName>
    <definedName name="____________www1" localSheetId="9" hidden="1">{#N/A,#N/A,FALSE,"schA"}</definedName>
    <definedName name="____________www1" localSheetId="8" hidden="1">{#N/A,#N/A,FALSE,"schA"}</definedName>
    <definedName name="____________www1" localSheetId="11" hidden="1">{#N/A,#N/A,FALSE,"schA"}</definedName>
    <definedName name="____________www1" localSheetId="13" hidden="1">{#N/A,#N/A,FALSE,"schA"}</definedName>
    <definedName name="____________www1" hidden="1">{#N/A,#N/A,FALSE,"schA"}</definedName>
    <definedName name="___________OM1" localSheetId="0" hidden="1">{#N/A,#N/A,FALSE,"Summary";#N/A,#N/A,FALSE,"SmPlants";#N/A,#N/A,FALSE,"Utah";#N/A,#N/A,FALSE,"Idaho";#N/A,#N/A,FALSE,"Lewis River";#N/A,#N/A,FALSE,"NrthUmpq";#N/A,#N/A,FALSE,"KlamRog"}</definedName>
    <definedName name="___________OM1" localSheetId="12" hidden="1">{#N/A,#N/A,FALSE,"Summary";#N/A,#N/A,FALSE,"SmPlants";#N/A,#N/A,FALSE,"Utah";#N/A,#N/A,FALSE,"Idaho";#N/A,#N/A,FALSE,"Lewis River";#N/A,#N/A,FALSE,"NrthUmpq";#N/A,#N/A,FALSE,"KlamRog"}</definedName>
    <definedName name="___________OM1" localSheetId="10" hidden="1">{#N/A,#N/A,FALSE,"Summary";#N/A,#N/A,FALSE,"SmPlants";#N/A,#N/A,FALSE,"Utah";#N/A,#N/A,FALSE,"Idaho";#N/A,#N/A,FALSE,"Lewis River";#N/A,#N/A,FALSE,"NrthUmpq";#N/A,#N/A,FALSE,"KlamRog"}</definedName>
    <definedName name="___________OM1" localSheetId="9" hidden="1">{#N/A,#N/A,FALSE,"Summary";#N/A,#N/A,FALSE,"SmPlants";#N/A,#N/A,FALSE,"Utah";#N/A,#N/A,FALSE,"Idaho";#N/A,#N/A,FALSE,"Lewis River";#N/A,#N/A,FALSE,"NrthUmpq";#N/A,#N/A,FALSE,"KlamRog"}</definedName>
    <definedName name="___________OM1" localSheetId="8" hidden="1">{#N/A,#N/A,FALSE,"Summary";#N/A,#N/A,FALSE,"SmPlants";#N/A,#N/A,FALSE,"Utah";#N/A,#N/A,FALSE,"Idaho";#N/A,#N/A,FALSE,"Lewis River";#N/A,#N/A,FALSE,"NrthUmpq";#N/A,#N/A,FALSE,"KlamRog"}</definedName>
    <definedName name="___________OM1" localSheetId="11" hidden="1">{#N/A,#N/A,FALSE,"Summary";#N/A,#N/A,FALSE,"SmPlants";#N/A,#N/A,FALSE,"Utah";#N/A,#N/A,FALSE,"Idaho";#N/A,#N/A,FALSE,"Lewis River";#N/A,#N/A,FALSE,"NrthUmpq";#N/A,#N/A,FALSE,"KlamRog"}</definedName>
    <definedName name="___________OM1" localSheetId="1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0" hidden="1">{#N/A,#N/A,FALSE,"CRPT";#N/A,#N/A,FALSE,"TREND";#N/A,#N/A,FALSE,"%Curve"}</definedName>
    <definedName name="___________six6" localSheetId="12" hidden="1">{#N/A,#N/A,FALSE,"CRPT";#N/A,#N/A,FALSE,"TREND";#N/A,#N/A,FALSE,"%Curve"}</definedName>
    <definedName name="___________six6" localSheetId="10" hidden="1">{#N/A,#N/A,FALSE,"CRPT";#N/A,#N/A,FALSE,"TREND";#N/A,#N/A,FALSE,"%Curve"}</definedName>
    <definedName name="___________six6" localSheetId="9" hidden="1">{#N/A,#N/A,FALSE,"CRPT";#N/A,#N/A,FALSE,"TREND";#N/A,#N/A,FALSE,"%Curve"}</definedName>
    <definedName name="___________six6" localSheetId="8" hidden="1">{#N/A,#N/A,FALSE,"CRPT";#N/A,#N/A,FALSE,"TREND";#N/A,#N/A,FALSE,"%Curve"}</definedName>
    <definedName name="___________six6" localSheetId="11" hidden="1">{#N/A,#N/A,FALSE,"CRPT";#N/A,#N/A,FALSE,"TREND";#N/A,#N/A,FALSE,"%Curve"}</definedName>
    <definedName name="___________six6" localSheetId="13" hidden="1">{#N/A,#N/A,FALSE,"CRPT";#N/A,#N/A,FALSE,"TREND";#N/A,#N/A,FALSE,"%Curve"}</definedName>
    <definedName name="___________six6" hidden="1">{#N/A,#N/A,FALSE,"CRPT";#N/A,#N/A,FALSE,"TREND";#N/A,#N/A,FALSE,"%Curve"}</definedName>
    <definedName name="___________www1" localSheetId="0" hidden="1">{#N/A,#N/A,FALSE,"schA"}</definedName>
    <definedName name="___________www1" localSheetId="12" hidden="1">{#N/A,#N/A,FALSE,"schA"}</definedName>
    <definedName name="___________www1" localSheetId="10" hidden="1">{#N/A,#N/A,FALSE,"schA"}</definedName>
    <definedName name="___________www1" localSheetId="9" hidden="1">{#N/A,#N/A,FALSE,"schA"}</definedName>
    <definedName name="___________www1" localSheetId="8" hidden="1">{#N/A,#N/A,FALSE,"schA"}</definedName>
    <definedName name="___________www1" localSheetId="11" hidden="1">{#N/A,#N/A,FALSE,"schA"}</definedName>
    <definedName name="___________www1" localSheetId="13" hidden="1">{#N/A,#N/A,FALSE,"schA"}</definedName>
    <definedName name="___________www1" hidden="1">{#N/A,#N/A,FALSE,"schA"}</definedName>
    <definedName name="__________six6" localSheetId="0" hidden="1">{#N/A,#N/A,FALSE,"CRPT";#N/A,#N/A,FALSE,"TREND";#N/A,#N/A,FALSE,"%Curve"}</definedName>
    <definedName name="__________six6" localSheetId="12" hidden="1">{#N/A,#N/A,FALSE,"CRPT";#N/A,#N/A,FALSE,"TREND";#N/A,#N/A,FALSE,"%Curve"}</definedName>
    <definedName name="__________six6" localSheetId="10" hidden="1">{#N/A,#N/A,FALSE,"CRPT";#N/A,#N/A,FALSE,"TREND";#N/A,#N/A,FALSE,"%Curve"}</definedName>
    <definedName name="__________six6" localSheetId="9" hidden="1">{#N/A,#N/A,FALSE,"CRPT";#N/A,#N/A,FALSE,"TREND";#N/A,#N/A,FALSE,"%Curve"}</definedName>
    <definedName name="__________six6" localSheetId="8" hidden="1">{#N/A,#N/A,FALSE,"CRPT";#N/A,#N/A,FALSE,"TREND";#N/A,#N/A,FALSE,"%Curve"}</definedName>
    <definedName name="__________six6" localSheetId="11" hidden="1">{#N/A,#N/A,FALSE,"CRPT";#N/A,#N/A,FALSE,"TREND";#N/A,#N/A,FALSE,"%Curve"}</definedName>
    <definedName name="__________six6" localSheetId="13" hidden="1">{#N/A,#N/A,FALSE,"CRPT";#N/A,#N/A,FALSE,"TREND";#N/A,#N/A,FALSE,"%Curve"}</definedName>
    <definedName name="__________six6" hidden="1">{#N/A,#N/A,FALSE,"CRPT";#N/A,#N/A,FALSE,"TREND";#N/A,#N/A,FALSE,"%Curve"}</definedName>
    <definedName name="__________www1" localSheetId="0" hidden="1">{#N/A,#N/A,FALSE,"schA"}</definedName>
    <definedName name="__________www1" localSheetId="12" hidden="1">{#N/A,#N/A,FALSE,"schA"}</definedName>
    <definedName name="__________www1" localSheetId="10" hidden="1">{#N/A,#N/A,FALSE,"schA"}</definedName>
    <definedName name="__________www1" localSheetId="9" hidden="1">{#N/A,#N/A,FALSE,"schA"}</definedName>
    <definedName name="__________www1" localSheetId="8" hidden="1">{#N/A,#N/A,FALSE,"schA"}</definedName>
    <definedName name="__________www1" localSheetId="11" hidden="1">{#N/A,#N/A,FALSE,"schA"}</definedName>
    <definedName name="__________www1" localSheetId="13" hidden="1">{#N/A,#N/A,FALSE,"schA"}</definedName>
    <definedName name="__________www1" hidden="1">{#N/A,#N/A,FALSE,"schA"}</definedName>
    <definedName name="_________j1" localSheetId="0" hidden="1">{"PRINT",#N/A,TRUE,"APPA";"PRINT",#N/A,TRUE,"APS";"PRINT",#N/A,TRUE,"BHPL";"PRINT",#N/A,TRUE,"BHPL2";"PRINT",#N/A,TRUE,"CDWR";"PRINT",#N/A,TRUE,"EWEB";"PRINT",#N/A,TRUE,"LADWP";"PRINT",#N/A,TRUE,"NEVBASE"}</definedName>
    <definedName name="_________j1" localSheetId="12" hidden="1">{"PRINT",#N/A,TRUE,"APPA";"PRINT",#N/A,TRUE,"APS";"PRINT",#N/A,TRUE,"BHPL";"PRINT",#N/A,TRUE,"BHPL2";"PRINT",#N/A,TRUE,"CDWR";"PRINT",#N/A,TRUE,"EWEB";"PRINT",#N/A,TRUE,"LADWP";"PRINT",#N/A,TRUE,"NEVBASE"}</definedName>
    <definedName name="_________j1" localSheetId="10" hidden="1">{"PRINT",#N/A,TRUE,"APPA";"PRINT",#N/A,TRUE,"APS";"PRINT",#N/A,TRUE,"BHPL";"PRINT",#N/A,TRUE,"BHPL2";"PRINT",#N/A,TRUE,"CDWR";"PRINT",#N/A,TRUE,"EWEB";"PRINT",#N/A,TRUE,"LADWP";"PRINT",#N/A,TRUE,"NEVBASE"}</definedName>
    <definedName name="_________j1" localSheetId="9" hidden="1">{"PRINT",#N/A,TRUE,"APPA";"PRINT",#N/A,TRUE,"APS";"PRINT",#N/A,TRUE,"BHPL";"PRINT",#N/A,TRUE,"BHPL2";"PRINT",#N/A,TRUE,"CDWR";"PRINT",#N/A,TRUE,"EWEB";"PRINT",#N/A,TRUE,"LADWP";"PRINT",#N/A,TRUE,"NEVBASE"}</definedName>
    <definedName name="_________j1" localSheetId="8" hidden="1">{"PRINT",#N/A,TRUE,"APPA";"PRINT",#N/A,TRUE,"APS";"PRINT",#N/A,TRUE,"BHPL";"PRINT",#N/A,TRUE,"BHPL2";"PRINT",#N/A,TRUE,"CDWR";"PRINT",#N/A,TRUE,"EWEB";"PRINT",#N/A,TRUE,"LADWP";"PRINT",#N/A,TRUE,"NEVBASE"}</definedName>
    <definedName name="_________j1" localSheetId="11" hidden="1">{"PRINT",#N/A,TRUE,"APPA";"PRINT",#N/A,TRUE,"APS";"PRINT",#N/A,TRUE,"BHPL";"PRINT",#N/A,TRUE,"BHPL2";"PRINT",#N/A,TRUE,"CDWR";"PRINT",#N/A,TRUE,"EWEB";"PRINT",#N/A,TRUE,"LADWP";"PRINT",#N/A,TRUE,"NEVBASE"}</definedName>
    <definedName name="_________j1" localSheetId="13"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0" hidden="1">{"PRINT",#N/A,TRUE,"APPA";"PRINT",#N/A,TRUE,"APS";"PRINT",#N/A,TRUE,"BHPL";"PRINT",#N/A,TRUE,"BHPL2";"PRINT",#N/A,TRUE,"CDWR";"PRINT",#N/A,TRUE,"EWEB";"PRINT",#N/A,TRUE,"LADWP";"PRINT",#N/A,TRUE,"NEVBASE"}</definedName>
    <definedName name="_________j2" localSheetId="12" hidden="1">{"PRINT",#N/A,TRUE,"APPA";"PRINT",#N/A,TRUE,"APS";"PRINT",#N/A,TRUE,"BHPL";"PRINT",#N/A,TRUE,"BHPL2";"PRINT",#N/A,TRUE,"CDWR";"PRINT",#N/A,TRUE,"EWEB";"PRINT",#N/A,TRUE,"LADWP";"PRINT",#N/A,TRUE,"NEVBASE"}</definedName>
    <definedName name="_________j2" localSheetId="10" hidden="1">{"PRINT",#N/A,TRUE,"APPA";"PRINT",#N/A,TRUE,"APS";"PRINT",#N/A,TRUE,"BHPL";"PRINT",#N/A,TRUE,"BHPL2";"PRINT",#N/A,TRUE,"CDWR";"PRINT",#N/A,TRUE,"EWEB";"PRINT",#N/A,TRUE,"LADWP";"PRINT",#N/A,TRUE,"NEVBASE"}</definedName>
    <definedName name="_________j2" localSheetId="9" hidden="1">{"PRINT",#N/A,TRUE,"APPA";"PRINT",#N/A,TRUE,"APS";"PRINT",#N/A,TRUE,"BHPL";"PRINT",#N/A,TRUE,"BHPL2";"PRINT",#N/A,TRUE,"CDWR";"PRINT",#N/A,TRUE,"EWEB";"PRINT",#N/A,TRUE,"LADWP";"PRINT",#N/A,TRUE,"NEVBASE"}</definedName>
    <definedName name="_________j2" localSheetId="8" hidden="1">{"PRINT",#N/A,TRUE,"APPA";"PRINT",#N/A,TRUE,"APS";"PRINT",#N/A,TRUE,"BHPL";"PRINT",#N/A,TRUE,"BHPL2";"PRINT",#N/A,TRUE,"CDWR";"PRINT",#N/A,TRUE,"EWEB";"PRINT",#N/A,TRUE,"LADWP";"PRINT",#N/A,TRUE,"NEVBASE"}</definedName>
    <definedName name="_________j2" localSheetId="11" hidden="1">{"PRINT",#N/A,TRUE,"APPA";"PRINT",#N/A,TRUE,"APS";"PRINT",#N/A,TRUE,"BHPL";"PRINT",#N/A,TRUE,"BHPL2";"PRINT",#N/A,TRUE,"CDWR";"PRINT",#N/A,TRUE,"EWEB";"PRINT",#N/A,TRUE,"LADWP";"PRINT",#N/A,TRUE,"NEVBASE"}</definedName>
    <definedName name="_________j2" localSheetId="13"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0" hidden="1">{"PRINT",#N/A,TRUE,"APPA";"PRINT",#N/A,TRUE,"APS";"PRINT",#N/A,TRUE,"BHPL";"PRINT",#N/A,TRUE,"BHPL2";"PRINT",#N/A,TRUE,"CDWR";"PRINT",#N/A,TRUE,"EWEB";"PRINT",#N/A,TRUE,"LADWP";"PRINT",#N/A,TRUE,"NEVBASE"}</definedName>
    <definedName name="_________j3" localSheetId="12" hidden="1">{"PRINT",#N/A,TRUE,"APPA";"PRINT",#N/A,TRUE,"APS";"PRINT",#N/A,TRUE,"BHPL";"PRINT",#N/A,TRUE,"BHPL2";"PRINT",#N/A,TRUE,"CDWR";"PRINT",#N/A,TRUE,"EWEB";"PRINT",#N/A,TRUE,"LADWP";"PRINT",#N/A,TRUE,"NEVBASE"}</definedName>
    <definedName name="_________j3" localSheetId="10" hidden="1">{"PRINT",#N/A,TRUE,"APPA";"PRINT",#N/A,TRUE,"APS";"PRINT",#N/A,TRUE,"BHPL";"PRINT",#N/A,TRUE,"BHPL2";"PRINT",#N/A,TRUE,"CDWR";"PRINT",#N/A,TRUE,"EWEB";"PRINT",#N/A,TRUE,"LADWP";"PRINT",#N/A,TRUE,"NEVBASE"}</definedName>
    <definedName name="_________j3" localSheetId="9" hidden="1">{"PRINT",#N/A,TRUE,"APPA";"PRINT",#N/A,TRUE,"APS";"PRINT",#N/A,TRUE,"BHPL";"PRINT",#N/A,TRUE,"BHPL2";"PRINT",#N/A,TRUE,"CDWR";"PRINT",#N/A,TRUE,"EWEB";"PRINT",#N/A,TRUE,"LADWP";"PRINT",#N/A,TRUE,"NEVBASE"}</definedName>
    <definedName name="_________j3" localSheetId="8" hidden="1">{"PRINT",#N/A,TRUE,"APPA";"PRINT",#N/A,TRUE,"APS";"PRINT",#N/A,TRUE,"BHPL";"PRINT",#N/A,TRUE,"BHPL2";"PRINT",#N/A,TRUE,"CDWR";"PRINT",#N/A,TRUE,"EWEB";"PRINT",#N/A,TRUE,"LADWP";"PRINT",#N/A,TRUE,"NEVBASE"}</definedName>
    <definedName name="_________j3" localSheetId="11" hidden="1">{"PRINT",#N/A,TRUE,"APPA";"PRINT",#N/A,TRUE,"APS";"PRINT",#N/A,TRUE,"BHPL";"PRINT",#N/A,TRUE,"BHPL2";"PRINT",#N/A,TRUE,"CDWR";"PRINT",#N/A,TRUE,"EWEB";"PRINT",#N/A,TRUE,"LADWP";"PRINT",#N/A,TRUE,"NEVBASE"}</definedName>
    <definedName name="_________j3" localSheetId="13"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0" hidden="1">{"PRINT",#N/A,TRUE,"APPA";"PRINT",#N/A,TRUE,"APS";"PRINT",#N/A,TRUE,"BHPL";"PRINT",#N/A,TRUE,"BHPL2";"PRINT",#N/A,TRUE,"CDWR";"PRINT",#N/A,TRUE,"EWEB";"PRINT",#N/A,TRUE,"LADWP";"PRINT",#N/A,TRUE,"NEVBASE"}</definedName>
    <definedName name="_________j4" localSheetId="12" hidden="1">{"PRINT",#N/A,TRUE,"APPA";"PRINT",#N/A,TRUE,"APS";"PRINT",#N/A,TRUE,"BHPL";"PRINT",#N/A,TRUE,"BHPL2";"PRINT",#N/A,TRUE,"CDWR";"PRINT",#N/A,TRUE,"EWEB";"PRINT",#N/A,TRUE,"LADWP";"PRINT",#N/A,TRUE,"NEVBASE"}</definedName>
    <definedName name="_________j4" localSheetId="10" hidden="1">{"PRINT",#N/A,TRUE,"APPA";"PRINT",#N/A,TRUE,"APS";"PRINT",#N/A,TRUE,"BHPL";"PRINT",#N/A,TRUE,"BHPL2";"PRINT",#N/A,TRUE,"CDWR";"PRINT",#N/A,TRUE,"EWEB";"PRINT",#N/A,TRUE,"LADWP";"PRINT",#N/A,TRUE,"NEVBASE"}</definedName>
    <definedName name="_________j4" localSheetId="9" hidden="1">{"PRINT",#N/A,TRUE,"APPA";"PRINT",#N/A,TRUE,"APS";"PRINT",#N/A,TRUE,"BHPL";"PRINT",#N/A,TRUE,"BHPL2";"PRINT",#N/A,TRUE,"CDWR";"PRINT",#N/A,TRUE,"EWEB";"PRINT",#N/A,TRUE,"LADWP";"PRINT",#N/A,TRUE,"NEVBASE"}</definedName>
    <definedName name="_________j4" localSheetId="8" hidden="1">{"PRINT",#N/A,TRUE,"APPA";"PRINT",#N/A,TRUE,"APS";"PRINT",#N/A,TRUE,"BHPL";"PRINT",#N/A,TRUE,"BHPL2";"PRINT",#N/A,TRUE,"CDWR";"PRINT",#N/A,TRUE,"EWEB";"PRINT",#N/A,TRUE,"LADWP";"PRINT",#N/A,TRUE,"NEVBASE"}</definedName>
    <definedName name="_________j4" localSheetId="11" hidden="1">{"PRINT",#N/A,TRUE,"APPA";"PRINT",#N/A,TRUE,"APS";"PRINT",#N/A,TRUE,"BHPL";"PRINT",#N/A,TRUE,"BHPL2";"PRINT",#N/A,TRUE,"CDWR";"PRINT",#N/A,TRUE,"EWEB";"PRINT",#N/A,TRUE,"LADWP";"PRINT",#N/A,TRUE,"NEVBASE"}</definedName>
    <definedName name="_________j4" localSheetId="1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0" hidden="1">{"PRINT",#N/A,TRUE,"APPA";"PRINT",#N/A,TRUE,"APS";"PRINT",#N/A,TRUE,"BHPL";"PRINT",#N/A,TRUE,"BHPL2";"PRINT",#N/A,TRUE,"CDWR";"PRINT",#N/A,TRUE,"EWEB";"PRINT",#N/A,TRUE,"LADWP";"PRINT",#N/A,TRUE,"NEVBASE"}</definedName>
    <definedName name="_________j5" localSheetId="12" hidden="1">{"PRINT",#N/A,TRUE,"APPA";"PRINT",#N/A,TRUE,"APS";"PRINT",#N/A,TRUE,"BHPL";"PRINT",#N/A,TRUE,"BHPL2";"PRINT",#N/A,TRUE,"CDWR";"PRINT",#N/A,TRUE,"EWEB";"PRINT",#N/A,TRUE,"LADWP";"PRINT",#N/A,TRUE,"NEVBASE"}</definedName>
    <definedName name="_________j5" localSheetId="10" hidden="1">{"PRINT",#N/A,TRUE,"APPA";"PRINT",#N/A,TRUE,"APS";"PRINT",#N/A,TRUE,"BHPL";"PRINT",#N/A,TRUE,"BHPL2";"PRINT",#N/A,TRUE,"CDWR";"PRINT",#N/A,TRUE,"EWEB";"PRINT",#N/A,TRUE,"LADWP";"PRINT",#N/A,TRUE,"NEVBASE"}</definedName>
    <definedName name="_________j5" localSheetId="9" hidden="1">{"PRINT",#N/A,TRUE,"APPA";"PRINT",#N/A,TRUE,"APS";"PRINT",#N/A,TRUE,"BHPL";"PRINT",#N/A,TRUE,"BHPL2";"PRINT",#N/A,TRUE,"CDWR";"PRINT",#N/A,TRUE,"EWEB";"PRINT",#N/A,TRUE,"LADWP";"PRINT",#N/A,TRUE,"NEVBASE"}</definedName>
    <definedName name="_________j5" localSheetId="8" hidden="1">{"PRINT",#N/A,TRUE,"APPA";"PRINT",#N/A,TRUE,"APS";"PRINT",#N/A,TRUE,"BHPL";"PRINT",#N/A,TRUE,"BHPL2";"PRINT",#N/A,TRUE,"CDWR";"PRINT",#N/A,TRUE,"EWEB";"PRINT",#N/A,TRUE,"LADWP";"PRINT",#N/A,TRUE,"NEVBASE"}</definedName>
    <definedName name="_________j5" localSheetId="11" hidden="1">{"PRINT",#N/A,TRUE,"APPA";"PRINT",#N/A,TRUE,"APS";"PRINT",#N/A,TRUE,"BHPL";"PRINT",#N/A,TRUE,"BHPL2";"PRINT",#N/A,TRUE,"CDWR";"PRINT",#N/A,TRUE,"EWEB";"PRINT",#N/A,TRUE,"LADWP";"PRINT",#N/A,TRUE,"NEVBASE"}</definedName>
    <definedName name="_________j5" localSheetId="13"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0" hidden="1">{#N/A,#N/A,FALSE,"Summary";#N/A,#N/A,FALSE,"SmPlants";#N/A,#N/A,FALSE,"Utah";#N/A,#N/A,FALSE,"Idaho";#N/A,#N/A,FALSE,"Lewis River";#N/A,#N/A,FALSE,"NrthUmpq";#N/A,#N/A,FALSE,"KlamRog"}</definedName>
    <definedName name="_________OM1" localSheetId="12" hidden="1">{#N/A,#N/A,FALSE,"Summary";#N/A,#N/A,FALSE,"SmPlants";#N/A,#N/A,FALSE,"Utah";#N/A,#N/A,FALSE,"Idaho";#N/A,#N/A,FALSE,"Lewis River";#N/A,#N/A,FALSE,"NrthUmpq";#N/A,#N/A,FALSE,"KlamRog"}</definedName>
    <definedName name="_________OM1" localSheetId="10" hidden="1">{#N/A,#N/A,FALSE,"Summary";#N/A,#N/A,FALSE,"SmPlants";#N/A,#N/A,FALSE,"Utah";#N/A,#N/A,FALSE,"Idaho";#N/A,#N/A,FALSE,"Lewis River";#N/A,#N/A,FALSE,"NrthUmpq";#N/A,#N/A,FALSE,"KlamRog"}</definedName>
    <definedName name="_________OM1" localSheetId="9" hidden="1">{#N/A,#N/A,FALSE,"Summary";#N/A,#N/A,FALSE,"SmPlants";#N/A,#N/A,FALSE,"Utah";#N/A,#N/A,FALSE,"Idaho";#N/A,#N/A,FALSE,"Lewis River";#N/A,#N/A,FALSE,"NrthUmpq";#N/A,#N/A,FALSE,"KlamRog"}</definedName>
    <definedName name="_________OM1" localSheetId="8" hidden="1">{#N/A,#N/A,FALSE,"Summary";#N/A,#N/A,FALSE,"SmPlants";#N/A,#N/A,FALSE,"Utah";#N/A,#N/A,FALSE,"Idaho";#N/A,#N/A,FALSE,"Lewis River";#N/A,#N/A,FALSE,"NrthUmpq";#N/A,#N/A,FALSE,"KlamRog"}</definedName>
    <definedName name="_________OM1" localSheetId="11" hidden="1">{#N/A,#N/A,FALSE,"Summary";#N/A,#N/A,FALSE,"SmPlants";#N/A,#N/A,FALSE,"Utah";#N/A,#N/A,FALSE,"Idaho";#N/A,#N/A,FALSE,"Lewis River";#N/A,#N/A,FALSE,"NrthUmpq";#N/A,#N/A,FALSE,"KlamRog"}</definedName>
    <definedName name="_________OM1" localSheetId="1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0" hidden="1">{#N/A,#N/A,FALSE,"CRPT";#N/A,#N/A,FALSE,"TREND";#N/A,#N/A,FALSE,"%Curve"}</definedName>
    <definedName name="_________six6" localSheetId="12" hidden="1">{#N/A,#N/A,FALSE,"CRPT";#N/A,#N/A,FALSE,"TREND";#N/A,#N/A,FALSE,"%Curve"}</definedName>
    <definedName name="_________six6" localSheetId="10" hidden="1">{#N/A,#N/A,FALSE,"CRPT";#N/A,#N/A,FALSE,"TREND";#N/A,#N/A,FALSE,"%Curve"}</definedName>
    <definedName name="_________six6" localSheetId="9" hidden="1">{#N/A,#N/A,FALSE,"CRPT";#N/A,#N/A,FALSE,"TREND";#N/A,#N/A,FALSE,"%Curve"}</definedName>
    <definedName name="_________six6" localSheetId="8" hidden="1">{#N/A,#N/A,FALSE,"CRPT";#N/A,#N/A,FALSE,"TREND";#N/A,#N/A,FALSE,"%Curve"}</definedName>
    <definedName name="_________six6" localSheetId="11" hidden="1">{#N/A,#N/A,FALSE,"CRPT";#N/A,#N/A,FALSE,"TREND";#N/A,#N/A,FALSE,"%Curve"}</definedName>
    <definedName name="_________six6" localSheetId="13" hidden="1">{#N/A,#N/A,FALSE,"CRPT";#N/A,#N/A,FALSE,"TREND";#N/A,#N/A,FALSE,"%Curve"}</definedName>
    <definedName name="_________six6" hidden="1">{#N/A,#N/A,FALSE,"CRPT";#N/A,#N/A,FALSE,"TREND";#N/A,#N/A,FALSE,"%Curve"}</definedName>
    <definedName name="_________www1" localSheetId="0" hidden="1">{#N/A,#N/A,FALSE,"schA"}</definedName>
    <definedName name="_________www1" localSheetId="12" hidden="1">{#N/A,#N/A,FALSE,"schA"}</definedName>
    <definedName name="_________www1" localSheetId="10" hidden="1">{#N/A,#N/A,FALSE,"schA"}</definedName>
    <definedName name="_________www1" localSheetId="9" hidden="1">{#N/A,#N/A,FALSE,"schA"}</definedName>
    <definedName name="_________www1" localSheetId="8" hidden="1">{#N/A,#N/A,FALSE,"schA"}</definedName>
    <definedName name="_________www1" localSheetId="11" hidden="1">{#N/A,#N/A,FALSE,"schA"}</definedName>
    <definedName name="_________www1" localSheetId="13" hidden="1">{#N/A,#N/A,FALSE,"schA"}</definedName>
    <definedName name="_________www1" hidden="1">{#N/A,#N/A,FALSE,"schA"}</definedName>
    <definedName name="________six6" localSheetId="0" hidden="1">{#N/A,#N/A,FALSE,"CRPT";#N/A,#N/A,FALSE,"TREND";#N/A,#N/A,FALSE,"%Curve"}</definedName>
    <definedName name="________six6" localSheetId="12" hidden="1">{#N/A,#N/A,FALSE,"CRPT";#N/A,#N/A,FALSE,"TREND";#N/A,#N/A,FALSE,"%Curve"}</definedName>
    <definedName name="________six6" localSheetId="10" hidden="1">{#N/A,#N/A,FALSE,"CRPT";#N/A,#N/A,FALSE,"TREND";#N/A,#N/A,FALSE,"%Curve"}</definedName>
    <definedName name="________six6" localSheetId="9" hidden="1">{#N/A,#N/A,FALSE,"CRPT";#N/A,#N/A,FALSE,"TREND";#N/A,#N/A,FALSE,"%Curve"}</definedName>
    <definedName name="________six6" localSheetId="8" hidden="1">{#N/A,#N/A,FALSE,"CRPT";#N/A,#N/A,FALSE,"TREND";#N/A,#N/A,FALSE,"%Curve"}</definedName>
    <definedName name="________six6" localSheetId="11" hidden="1">{#N/A,#N/A,FALSE,"CRPT";#N/A,#N/A,FALSE,"TREND";#N/A,#N/A,FALSE,"%Curve"}</definedName>
    <definedName name="________six6" localSheetId="13" hidden="1">{#N/A,#N/A,FALSE,"CRPT";#N/A,#N/A,FALSE,"TREND";#N/A,#N/A,FALSE,"%Curve"}</definedName>
    <definedName name="________six6" hidden="1">{#N/A,#N/A,FALSE,"CRPT";#N/A,#N/A,FALSE,"TREND";#N/A,#N/A,FALSE,"%Curve"}</definedName>
    <definedName name="________www1" localSheetId="0" hidden="1">{#N/A,#N/A,FALSE,"schA"}</definedName>
    <definedName name="________www1" localSheetId="12" hidden="1">{#N/A,#N/A,FALSE,"schA"}</definedName>
    <definedName name="________www1" localSheetId="10" hidden="1">{#N/A,#N/A,FALSE,"schA"}</definedName>
    <definedName name="________www1" localSheetId="9" hidden="1">{#N/A,#N/A,FALSE,"schA"}</definedName>
    <definedName name="________www1" localSheetId="8" hidden="1">{#N/A,#N/A,FALSE,"schA"}</definedName>
    <definedName name="________www1" localSheetId="11" hidden="1">{#N/A,#N/A,FALSE,"schA"}</definedName>
    <definedName name="________www1" localSheetId="13" hidden="1">{#N/A,#N/A,FALSE,"schA"}</definedName>
    <definedName name="________www1" hidden="1">{#N/A,#N/A,FALSE,"schA"}</definedName>
    <definedName name="_______j1" localSheetId="0" hidden="1">{"PRINT",#N/A,TRUE,"APPA";"PRINT",#N/A,TRUE,"APS";"PRINT",#N/A,TRUE,"BHPL";"PRINT",#N/A,TRUE,"BHPL2";"PRINT",#N/A,TRUE,"CDWR";"PRINT",#N/A,TRUE,"EWEB";"PRINT",#N/A,TRUE,"LADWP";"PRINT",#N/A,TRUE,"NEVBASE"}</definedName>
    <definedName name="_______j1" localSheetId="12" hidden="1">{"PRINT",#N/A,TRUE,"APPA";"PRINT",#N/A,TRUE,"APS";"PRINT",#N/A,TRUE,"BHPL";"PRINT",#N/A,TRUE,"BHPL2";"PRINT",#N/A,TRUE,"CDWR";"PRINT",#N/A,TRUE,"EWEB";"PRINT",#N/A,TRUE,"LADWP";"PRINT",#N/A,TRUE,"NEVBASE"}</definedName>
    <definedName name="_______j1" localSheetId="10" hidden="1">{"PRINT",#N/A,TRUE,"APPA";"PRINT",#N/A,TRUE,"APS";"PRINT",#N/A,TRUE,"BHPL";"PRINT",#N/A,TRUE,"BHPL2";"PRINT",#N/A,TRUE,"CDWR";"PRINT",#N/A,TRUE,"EWEB";"PRINT",#N/A,TRUE,"LADWP";"PRINT",#N/A,TRUE,"NEVBASE"}</definedName>
    <definedName name="_______j1" localSheetId="9" hidden="1">{"PRINT",#N/A,TRUE,"APPA";"PRINT",#N/A,TRUE,"APS";"PRINT",#N/A,TRUE,"BHPL";"PRINT",#N/A,TRUE,"BHPL2";"PRINT",#N/A,TRUE,"CDWR";"PRINT",#N/A,TRUE,"EWEB";"PRINT",#N/A,TRUE,"LADWP";"PRINT",#N/A,TRUE,"NEVBASE"}</definedName>
    <definedName name="_______j1" localSheetId="8" hidden="1">{"PRINT",#N/A,TRUE,"APPA";"PRINT",#N/A,TRUE,"APS";"PRINT",#N/A,TRUE,"BHPL";"PRINT",#N/A,TRUE,"BHPL2";"PRINT",#N/A,TRUE,"CDWR";"PRINT",#N/A,TRUE,"EWEB";"PRINT",#N/A,TRUE,"LADWP";"PRINT",#N/A,TRUE,"NEVBASE"}</definedName>
    <definedName name="_______j1" localSheetId="11" hidden="1">{"PRINT",#N/A,TRUE,"APPA";"PRINT",#N/A,TRUE,"APS";"PRINT",#N/A,TRUE,"BHPL";"PRINT",#N/A,TRUE,"BHPL2";"PRINT",#N/A,TRUE,"CDWR";"PRINT",#N/A,TRUE,"EWEB";"PRINT",#N/A,TRUE,"LADWP";"PRINT",#N/A,TRUE,"NEVBASE"}</definedName>
    <definedName name="_______j1" localSheetId="1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0" hidden="1">{"PRINT",#N/A,TRUE,"APPA";"PRINT",#N/A,TRUE,"APS";"PRINT",#N/A,TRUE,"BHPL";"PRINT",#N/A,TRUE,"BHPL2";"PRINT",#N/A,TRUE,"CDWR";"PRINT",#N/A,TRUE,"EWEB";"PRINT",#N/A,TRUE,"LADWP";"PRINT",#N/A,TRUE,"NEVBASE"}</definedName>
    <definedName name="_______j2" localSheetId="12" hidden="1">{"PRINT",#N/A,TRUE,"APPA";"PRINT",#N/A,TRUE,"APS";"PRINT",#N/A,TRUE,"BHPL";"PRINT",#N/A,TRUE,"BHPL2";"PRINT",#N/A,TRUE,"CDWR";"PRINT",#N/A,TRUE,"EWEB";"PRINT",#N/A,TRUE,"LADWP";"PRINT",#N/A,TRUE,"NEVBASE"}</definedName>
    <definedName name="_______j2" localSheetId="10" hidden="1">{"PRINT",#N/A,TRUE,"APPA";"PRINT",#N/A,TRUE,"APS";"PRINT",#N/A,TRUE,"BHPL";"PRINT",#N/A,TRUE,"BHPL2";"PRINT",#N/A,TRUE,"CDWR";"PRINT",#N/A,TRUE,"EWEB";"PRINT",#N/A,TRUE,"LADWP";"PRINT",#N/A,TRUE,"NEVBASE"}</definedName>
    <definedName name="_______j2" localSheetId="9" hidden="1">{"PRINT",#N/A,TRUE,"APPA";"PRINT",#N/A,TRUE,"APS";"PRINT",#N/A,TRUE,"BHPL";"PRINT",#N/A,TRUE,"BHPL2";"PRINT",#N/A,TRUE,"CDWR";"PRINT",#N/A,TRUE,"EWEB";"PRINT",#N/A,TRUE,"LADWP";"PRINT",#N/A,TRUE,"NEVBASE"}</definedName>
    <definedName name="_______j2" localSheetId="8" hidden="1">{"PRINT",#N/A,TRUE,"APPA";"PRINT",#N/A,TRUE,"APS";"PRINT",#N/A,TRUE,"BHPL";"PRINT",#N/A,TRUE,"BHPL2";"PRINT",#N/A,TRUE,"CDWR";"PRINT",#N/A,TRUE,"EWEB";"PRINT",#N/A,TRUE,"LADWP";"PRINT",#N/A,TRUE,"NEVBASE"}</definedName>
    <definedName name="_______j2" localSheetId="11" hidden="1">{"PRINT",#N/A,TRUE,"APPA";"PRINT",#N/A,TRUE,"APS";"PRINT",#N/A,TRUE,"BHPL";"PRINT",#N/A,TRUE,"BHPL2";"PRINT",#N/A,TRUE,"CDWR";"PRINT",#N/A,TRUE,"EWEB";"PRINT",#N/A,TRUE,"LADWP";"PRINT",#N/A,TRUE,"NEVBASE"}</definedName>
    <definedName name="_______j2" localSheetId="1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0" hidden="1">{"PRINT",#N/A,TRUE,"APPA";"PRINT",#N/A,TRUE,"APS";"PRINT",#N/A,TRUE,"BHPL";"PRINT",#N/A,TRUE,"BHPL2";"PRINT",#N/A,TRUE,"CDWR";"PRINT",#N/A,TRUE,"EWEB";"PRINT",#N/A,TRUE,"LADWP";"PRINT",#N/A,TRUE,"NEVBASE"}</definedName>
    <definedName name="_______j3" localSheetId="12" hidden="1">{"PRINT",#N/A,TRUE,"APPA";"PRINT",#N/A,TRUE,"APS";"PRINT",#N/A,TRUE,"BHPL";"PRINT",#N/A,TRUE,"BHPL2";"PRINT",#N/A,TRUE,"CDWR";"PRINT",#N/A,TRUE,"EWEB";"PRINT",#N/A,TRUE,"LADWP";"PRINT",#N/A,TRUE,"NEVBASE"}</definedName>
    <definedName name="_______j3" localSheetId="10" hidden="1">{"PRINT",#N/A,TRUE,"APPA";"PRINT",#N/A,TRUE,"APS";"PRINT",#N/A,TRUE,"BHPL";"PRINT",#N/A,TRUE,"BHPL2";"PRINT",#N/A,TRUE,"CDWR";"PRINT",#N/A,TRUE,"EWEB";"PRINT",#N/A,TRUE,"LADWP";"PRINT",#N/A,TRUE,"NEVBASE"}</definedName>
    <definedName name="_______j3" localSheetId="9" hidden="1">{"PRINT",#N/A,TRUE,"APPA";"PRINT",#N/A,TRUE,"APS";"PRINT",#N/A,TRUE,"BHPL";"PRINT",#N/A,TRUE,"BHPL2";"PRINT",#N/A,TRUE,"CDWR";"PRINT",#N/A,TRUE,"EWEB";"PRINT",#N/A,TRUE,"LADWP";"PRINT",#N/A,TRUE,"NEVBASE"}</definedName>
    <definedName name="_______j3" localSheetId="8" hidden="1">{"PRINT",#N/A,TRUE,"APPA";"PRINT",#N/A,TRUE,"APS";"PRINT",#N/A,TRUE,"BHPL";"PRINT",#N/A,TRUE,"BHPL2";"PRINT",#N/A,TRUE,"CDWR";"PRINT",#N/A,TRUE,"EWEB";"PRINT",#N/A,TRUE,"LADWP";"PRINT",#N/A,TRUE,"NEVBASE"}</definedName>
    <definedName name="_______j3" localSheetId="11" hidden="1">{"PRINT",#N/A,TRUE,"APPA";"PRINT",#N/A,TRUE,"APS";"PRINT",#N/A,TRUE,"BHPL";"PRINT",#N/A,TRUE,"BHPL2";"PRINT",#N/A,TRUE,"CDWR";"PRINT",#N/A,TRUE,"EWEB";"PRINT",#N/A,TRUE,"LADWP";"PRINT",#N/A,TRUE,"NEVBASE"}</definedName>
    <definedName name="_______j3" localSheetId="1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0" hidden="1">{"PRINT",#N/A,TRUE,"APPA";"PRINT",#N/A,TRUE,"APS";"PRINT",#N/A,TRUE,"BHPL";"PRINT",#N/A,TRUE,"BHPL2";"PRINT",#N/A,TRUE,"CDWR";"PRINT",#N/A,TRUE,"EWEB";"PRINT",#N/A,TRUE,"LADWP";"PRINT",#N/A,TRUE,"NEVBASE"}</definedName>
    <definedName name="_______j4" localSheetId="12" hidden="1">{"PRINT",#N/A,TRUE,"APPA";"PRINT",#N/A,TRUE,"APS";"PRINT",#N/A,TRUE,"BHPL";"PRINT",#N/A,TRUE,"BHPL2";"PRINT",#N/A,TRUE,"CDWR";"PRINT",#N/A,TRUE,"EWEB";"PRINT",#N/A,TRUE,"LADWP";"PRINT",#N/A,TRUE,"NEVBASE"}</definedName>
    <definedName name="_______j4" localSheetId="10" hidden="1">{"PRINT",#N/A,TRUE,"APPA";"PRINT",#N/A,TRUE,"APS";"PRINT",#N/A,TRUE,"BHPL";"PRINT",#N/A,TRUE,"BHPL2";"PRINT",#N/A,TRUE,"CDWR";"PRINT",#N/A,TRUE,"EWEB";"PRINT",#N/A,TRUE,"LADWP";"PRINT",#N/A,TRUE,"NEVBASE"}</definedName>
    <definedName name="_______j4" localSheetId="9" hidden="1">{"PRINT",#N/A,TRUE,"APPA";"PRINT",#N/A,TRUE,"APS";"PRINT",#N/A,TRUE,"BHPL";"PRINT",#N/A,TRUE,"BHPL2";"PRINT",#N/A,TRUE,"CDWR";"PRINT",#N/A,TRUE,"EWEB";"PRINT",#N/A,TRUE,"LADWP";"PRINT",#N/A,TRUE,"NEVBASE"}</definedName>
    <definedName name="_______j4" localSheetId="8" hidden="1">{"PRINT",#N/A,TRUE,"APPA";"PRINT",#N/A,TRUE,"APS";"PRINT",#N/A,TRUE,"BHPL";"PRINT",#N/A,TRUE,"BHPL2";"PRINT",#N/A,TRUE,"CDWR";"PRINT",#N/A,TRUE,"EWEB";"PRINT",#N/A,TRUE,"LADWP";"PRINT",#N/A,TRUE,"NEVBASE"}</definedName>
    <definedName name="_______j4" localSheetId="11" hidden="1">{"PRINT",#N/A,TRUE,"APPA";"PRINT",#N/A,TRUE,"APS";"PRINT",#N/A,TRUE,"BHPL";"PRINT",#N/A,TRUE,"BHPL2";"PRINT",#N/A,TRUE,"CDWR";"PRINT",#N/A,TRUE,"EWEB";"PRINT",#N/A,TRUE,"LADWP";"PRINT",#N/A,TRUE,"NEVBASE"}</definedName>
    <definedName name="_______j4" localSheetId="1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0" hidden="1">{"PRINT",#N/A,TRUE,"APPA";"PRINT",#N/A,TRUE,"APS";"PRINT",#N/A,TRUE,"BHPL";"PRINT",#N/A,TRUE,"BHPL2";"PRINT",#N/A,TRUE,"CDWR";"PRINT",#N/A,TRUE,"EWEB";"PRINT",#N/A,TRUE,"LADWP";"PRINT",#N/A,TRUE,"NEVBASE"}</definedName>
    <definedName name="_______j5" localSheetId="12" hidden="1">{"PRINT",#N/A,TRUE,"APPA";"PRINT",#N/A,TRUE,"APS";"PRINT",#N/A,TRUE,"BHPL";"PRINT",#N/A,TRUE,"BHPL2";"PRINT",#N/A,TRUE,"CDWR";"PRINT",#N/A,TRUE,"EWEB";"PRINT",#N/A,TRUE,"LADWP";"PRINT",#N/A,TRUE,"NEVBASE"}</definedName>
    <definedName name="_______j5" localSheetId="10" hidden="1">{"PRINT",#N/A,TRUE,"APPA";"PRINT",#N/A,TRUE,"APS";"PRINT",#N/A,TRUE,"BHPL";"PRINT",#N/A,TRUE,"BHPL2";"PRINT",#N/A,TRUE,"CDWR";"PRINT",#N/A,TRUE,"EWEB";"PRINT",#N/A,TRUE,"LADWP";"PRINT",#N/A,TRUE,"NEVBASE"}</definedName>
    <definedName name="_______j5" localSheetId="9" hidden="1">{"PRINT",#N/A,TRUE,"APPA";"PRINT",#N/A,TRUE,"APS";"PRINT",#N/A,TRUE,"BHPL";"PRINT",#N/A,TRUE,"BHPL2";"PRINT",#N/A,TRUE,"CDWR";"PRINT",#N/A,TRUE,"EWEB";"PRINT",#N/A,TRUE,"LADWP";"PRINT",#N/A,TRUE,"NEVBASE"}</definedName>
    <definedName name="_______j5" localSheetId="8" hidden="1">{"PRINT",#N/A,TRUE,"APPA";"PRINT",#N/A,TRUE,"APS";"PRINT",#N/A,TRUE,"BHPL";"PRINT",#N/A,TRUE,"BHPL2";"PRINT",#N/A,TRUE,"CDWR";"PRINT",#N/A,TRUE,"EWEB";"PRINT",#N/A,TRUE,"LADWP";"PRINT",#N/A,TRUE,"NEVBASE"}</definedName>
    <definedName name="_______j5" localSheetId="11" hidden="1">{"PRINT",#N/A,TRUE,"APPA";"PRINT",#N/A,TRUE,"APS";"PRINT",#N/A,TRUE,"BHPL";"PRINT",#N/A,TRUE,"BHPL2";"PRINT",#N/A,TRUE,"CDWR";"PRINT",#N/A,TRUE,"EWEB";"PRINT",#N/A,TRUE,"LADWP";"PRINT",#N/A,TRUE,"NEVBASE"}</definedName>
    <definedName name="_______j5" localSheetId="1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0" hidden="1">{#N/A,#N/A,FALSE,"Summary";#N/A,#N/A,FALSE,"SmPlants";#N/A,#N/A,FALSE,"Utah";#N/A,#N/A,FALSE,"Idaho";#N/A,#N/A,FALSE,"Lewis River";#N/A,#N/A,FALSE,"NrthUmpq";#N/A,#N/A,FALSE,"KlamRog"}</definedName>
    <definedName name="_______OM1" localSheetId="12" hidden="1">{#N/A,#N/A,FALSE,"Summary";#N/A,#N/A,FALSE,"SmPlants";#N/A,#N/A,FALSE,"Utah";#N/A,#N/A,FALSE,"Idaho";#N/A,#N/A,FALSE,"Lewis River";#N/A,#N/A,FALSE,"NrthUmpq";#N/A,#N/A,FALSE,"KlamRog"}</definedName>
    <definedName name="_______OM1" localSheetId="10" hidden="1">{#N/A,#N/A,FALSE,"Summary";#N/A,#N/A,FALSE,"SmPlants";#N/A,#N/A,FALSE,"Utah";#N/A,#N/A,FALSE,"Idaho";#N/A,#N/A,FALSE,"Lewis River";#N/A,#N/A,FALSE,"NrthUmpq";#N/A,#N/A,FALSE,"KlamRog"}</definedName>
    <definedName name="_______OM1" localSheetId="9" hidden="1">{#N/A,#N/A,FALSE,"Summary";#N/A,#N/A,FALSE,"SmPlants";#N/A,#N/A,FALSE,"Utah";#N/A,#N/A,FALSE,"Idaho";#N/A,#N/A,FALSE,"Lewis River";#N/A,#N/A,FALSE,"NrthUmpq";#N/A,#N/A,FALSE,"KlamRog"}</definedName>
    <definedName name="_______OM1" localSheetId="8" hidden="1">{#N/A,#N/A,FALSE,"Summary";#N/A,#N/A,FALSE,"SmPlants";#N/A,#N/A,FALSE,"Utah";#N/A,#N/A,FALSE,"Idaho";#N/A,#N/A,FALSE,"Lewis River";#N/A,#N/A,FALSE,"NrthUmpq";#N/A,#N/A,FALSE,"KlamRog"}</definedName>
    <definedName name="_______OM1" localSheetId="11" hidden="1">{#N/A,#N/A,FALSE,"Summary";#N/A,#N/A,FALSE,"SmPlants";#N/A,#N/A,FALSE,"Utah";#N/A,#N/A,FALSE,"Idaho";#N/A,#N/A,FALSE,"Lewis River";#N/A,#N/A,FALSE,"NrthUmpq";#N/A,#N/A,FALSE,"KlamRog"}</definedName>
    <definedName name="_______OM1" localSheetId="1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0" hidden="1">{#N/A,#N/A,FALSE,"CRPT";#N/A,#N/A,FALSE,"TREND";#N/A,#N/A,FALSE,"%Curve"}</definedName>
    <definedName name="_______six6" localSheetId="12" hidden="1">{#N/A,#N/A,FALSE,"CRPT";#N/A,#N/A,FALSE,"TREND";#N/A,#N/A,FALSE,"%Curve"}</definedName>
    <definedName name="_______six6" localSheetId="10" hidden="1">{#N/A,#N/A,FALSE,"CRPT";#N/A,#N/A,FALSE,"TREND";#N/A,#N/A,FALSE,"%Curve"}</definedName>
    <definedName name="_______six6" localSheetId="9" hidden="1">{#N/A,#N/A,FALSE,"CRPT";#N/A,#N/A,FALSE,"TREND";#N/A,#N/A,FALSE,"%Curve"}</definedName>
    <definedName name="_______six6" localSheetId="8" hidden="1">{#N/A,#N/A,FALSE,"CRPT";#N/A,#N/A,FALSE,"TREND";#N/A,#N/A,FALSE,"%Curve"}</definedName>
    <definedName name="_______six6" localSheetId="11" hidden="1">{#N/A,#N/A,FALSE,"CRPT";#N/A,#N/A,FALSE,"TREND";#N/A,#N/A,FALSE,"%Curve"}</definedName>
    <definedName name="_______six6" localSheetId="13" hidden="1">{#N/A,#N/A,FALSE,"CRPT";#N/A,#N/A,FALSE,"TREND";#N/A,#N/A,FALSE,"%Curve"}</definedName>
    <definedName name="_______six6" hidden="1">{#N/A,#N/A,FALSE,"CRPT";#N/A,#N/A,FALSE,"TREND";#N/A,#N/A,FALSE,"%Curve"}</definedName>
    <definedName name="_______www1" localSheetId="0" hidden="1">{#N/A,#N/A,FALSE,"schA"}</definedName>
    <definedName name="_______www1" localSheetId="12" hidden="1">{#N/A,#N/A,FALSE,"schA"}</definedName>
    <definedName name="_______www1" localSheetId="10" hidden="1">{#N/A,#N/A,FALSE,"schA"}</definedName>
    <definedName name="_______www1" localSheetId="9" hidden="1">{#N/A,#N/A,FALSE,"schA"}</definedName>
    <definedName name="_______www1" localSheetId="8" hidden="1">{#N/A,#N/A,FALSE,"schA"}</definedName>
    <definedName name="_______www1" localSheetId="11" hidden="1">{#N/A,#N/A,FALSE,"schA"}</definedName>
    <definedName name="_______www1" localSheetId="13" hidden="1">{#N/A,#N/A,FALSE,"schA"}</definedName>
    <definedName name="_______www1" hidden="1">{#N/A,#N/A,FALSE,"schA"}</definedName>
    <definedName name="______j1" localSheetId="0" hidden="1">{"PRINT",#N/A,TRUE,"APPA";"PRINT",#N/A,TRUE,"APS";"PRINT",#N/A,TRUE,"BHPL";"PRINT",#N/A,TRUE,"BHPL2";"PRINT",#N/A,TRUE,"CDWR";"PRINT",#N/A,TRUE,"EWEB";"PRINT",#N/A,TRUE,"LADWP";"PRINT",#N/A,TRUE,"NEVBASE"}</definedName>
    <definedName name="______j1" localSheetId="12" hidden="1">{"PRINT",#N/A,TRUE,"APPA";"PRINT",#N/A,TRUE,"APS";"PRINT",#N/A,TRUE,"BHPL";"PRINT",#N/A,TRUE,"BHPL2";"PRINT",#N/A,TRUE,"CDWR";"PRINT",#N/A,TRUE,"EWEB";"PRINT",#N/A,TRUE,"LADWP";"PRINT",#N/A,TRUE,"NEVBASE"}</definedName>
    <definedName name="______j1" localSheetId="10" hidden="1">{"PRINT",#N/A,TRUE,"APPA";"PRINT",#N/A,TRUE,"APS";"PRINT",#N/A,TRUE,"BHPL";"PRINT",#N/A,TRUE,"BHPL2";"PRINT",#N/A,TRUE,"CDWR";"PRINT",#N/A,TRUE,"EWEB";"PRINT",#N/A,TRUE,"LADWP";"PRINT",#N/A,TRUE,"NEVBASE"}</definedName>
    <definedName name="______j1" localSheetId="9" hidden="1">{"PRINT",#N/A,TRUE,"APPA";"PRINT",#N/A,TRUE,"APS";"PRINT",#N/A,TRUE,"BHPL";"PRINT",#N/A,TRUE,"BHPL2";"PRINT",#N/A,TRUE,"CDWR";"PRINT",#N/A,TRUE,"EWEB";"PRINT",#N/A,TRUE,"LADWP";"PRINT",#N/A,TRUE,"NEVBASE"}</definedName>
    <definedName name="______j1" localSheetId="8" hidden="1">{"PRINT",#N/A,TRUE,"APPA";"PRINT",#N/A,TRUE,"APS";"PRINT",#N/A,TRUE,"BHPL";"PRINT",#N/A,TRUE,"BHPL2";"PRINT",#N/A,TRUE,"CDWR";"PRINT",#N/A,TRUE,"EWEB";"PRINT",#N/A,TRUE,"LADWP";"PRINT",#N/A,TRUE,"NEVBASE"}</definedName>
    <definedName name="______j1" localSheetId="11" hidden="1">{"PRINT",#N/A,TRUE,"APPA";"PRINT",#N/A,TRUE,"APS";"PRINT",#N/A,TRUE,"BHPL";"PRINT",#N/A,TRUE,"BHPL2";"PRINT",#N/A,TRUE,"CDWR";"PRINT",#N/A,TRUE,"EWEB";"PRINT",#N/A,TRUE,"LADWP";"PRINT",#N/A,TRUE,"NEVBASE"}</definedName>
    <definedName name="______j1" localSheetId="1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0" hidden="1">{"PRINT",#N/A,TRUE,"APPA";"PRINT",#N/A,TRUE,"APS";"PRINT",#N/A,TRUE,"BHPL";"PRINT",#N/A,TRUE,"BHPL2";"PRINT",#N/A,TRUE,"CDWR";"PRINT",#N/A,TRUE,"EWEB";"PRINT",#N/A,TRUE,"LADWP";"PRINT",#N/A,TRUE,"NEVBASE"}</definedName>
    <definedName name="______j2" localSheetId="12" hidden="1">{"PRINT",#N/A,TRUE,"APPA";"PRINT",#N/A,TRUE,"APS";"PRINT",#N/A,TRUE,"BHPL";"PRINT",#N/A,TRUE,"BHPL2";"PRINT",#N/A,TRUE,"CDWR";"PRINT",#N/A,TRUE,"EWEB";"PRINT",#N/A,TRUE,"LADWP";"PRINT",#N/A,TRUE,"NEVBASE"}</definedName>
    <definedName name="______j2" localSheetId="10" hidden="1">{"PRINT",#N/A,TRUE,"APPA";"PRINT",#N/A,TRUE,"APS";"PRINT",#N/A,TRUE,"BHPL";"PRINT",#N/A,TRUE,"BHPL2";"PRINT",#N/A,TRUE,"CDWR";"PRINT",#N/A,TRUE,"EWEB";"PRINT",#N/A,TRUE,"LADWP";"PRINT",#N/A,TRUE,"NEVBASE"}</definedName>
    <definedName name="______j2" localSheetId="9" hidden="1">{"PRINT",#N/A,TRUE,"APPA";"PRINT",#N/A,TRUE,"APS";"PRINT",#N/A,TRUE,"BHPL";"PRINT",#N/A,TRUE,"BHPL2";"PRINT",#N/A,TRUE,"CDWR";"PRINT",#N/A,TRUE,"EWEB";"PRINT",#N/A,TRUE,"LADWP";"PRINT",#N/A,TRUE,"NEVBASE"}</definedName>
    <definedName name="______j2" localSheetId="8" hidden="1">{"PRINT",#N/A,TRUE,"APPA";"PRINT",#N/A,TRUE,"APS";"PRINT",#N/A,TRUE,"BHPL";"PRINT",#N/A,TRUE,"BHPL2";"PRINT",#N/A,TRUE,"CDWR";"PRINT",#N/A,TRUE,"EWEB";"PRINT",#N/A,TRUE,"LADWP";"PRINT",#N/A,TRUE,"NEVBASE"}</definedName>
    <definedName name="______j2" localSheetId="11" hidden="1">{"PRINT",#N/A,TRUE,"APPA";"PRINT",#N/A,TRUE,"APS";"PRINT",#N/A,TRUE,"BHPL";"PRINT",#N/A,TRUE,"BHPL2";"PRINT",#N/A,TRUE,"CDWR";"PRINT",#N/A,TRUE,"EWEB";"PRINT",#N/A,TRUE,"LADWP";"PRINT",#N/A,TRUE,"NEVBASE"}</definedName>
    <definedName name="______j2" localSheetId="1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0" hidden="1">{"PRINT",#N/A,TRUE,"APPA";"PRINT",#N/A,TRUE,"APS";"PRINT",#N/A,TRUE,"BHPL";"PRINT",#N/A,TRUE,"BHPL2";"PRINT",#N/A,TRUE,"CDWR";"PRINT",#N/A,TRUE,"EWEB";"PRINT",#N/A,TRUE,"LADWP";"PRINT",#N/A,TRUE,"NEVBASE"}</definedName>
    <definedName name="______j3" localSheetId="12" hidden="1">{"PRINT",#N/A,TRUE,"APPA";"PRINT",#N/A,TRUE,"APS";"PRINT",#N/A,TRUE,"BHPL";"PRINT",#N/A,TRUE,"BHPL2";"PRINT",#N/A,TRUE,"CDWR";"PRINT",#N/A,TRUE,"EWEB";"PRINT",#N/A,TRUE,"LADWP";"PRINT",#N/A,TRUE,"NEVBASE"}</definedName>
    <definedName name="______j3" localSheetId="10" hidden="1">{"PRINT",#N/A,TRUE,"APPA";"PRINT",#N/A,TRUE,"APS";"PRINT",#N/A,TRUE,"BHPL";"PRINT",#N/A,TRUE,"BHPL2";"PRINT",#N/A,TRUE,"CDWR";"PRINT",#N/A,TRUE,"EWEB";"PRINT",#N/A,TRUE,"LADWP";"PRINT",#N/A,TRUE,"NEVBASE"}</definedName>
    <definedName name="______j3" localSheetId="9" hidden="1">{"PRINT",#N/A,TRUE,"APPA";"PRINT",#N/A,TRUE,"APS";"PRINT",#N/A,TRUE,"BHPL";"PRINT",#N/A,TRUE,"BHPL2";"PRINT",#N/A,TRUE,"CDWR";"PRINT",#N/A,TRUE,"EWEB";"PRINT",#N/A,TRUE,"LADWP";"PRINT",#N/A,TRUE,"NEVBASE"}</definedName>
    <definedName name="______j3" localSheetId="8" hidden="1">{"PRINT",#N/A,TRUE,"APPA";"PRINT",#N/A,TRUE,"APS";"PRINT",#N/A,TRUE,"BHPL";"PRINT",#N/A,TRUE,"BHPL2";"PRINT",#N/A,TRUE,"CDWR";"PRINT",#N/A,TRUE,"EWEB";"PRINT",#N/A,TRUE,"LADWP";"PRINT",#N/A,TRUE,"NEVBASE"}</definedName>
    <definedName name="______j3" localSheetId="11" hidden="1">{"PRINT",#N/A,TRUE,"APPA";"PRINT",#N/A,TRUE,"APS";"PRINT",#N/A,TRUE,"BHPL";"PRINT",#N/A,TRUE,"BHPL2";"PRINT",#N/A,TRUE,"CDWR";"PRINT",#N/A,TRUE,"EWEB";"PRINT",#N/A,TRUE,"LADWP";"PRINT",#N/A,TRUE,"NEVBASE"}</definedName>
    <definedName name="______j3" localSheetId="1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0" hidden="1">{"PRINT",#N/A,TRUE,"APPA";"PRINT",#N/A,TRUE,"APS";"PRINT",#N/A,TRUE,"BHPL";"PRINT",#N/A,TRUE,"BHPL2";"PRINT",#N/A,TRUE,"CDWR";"PRINT",#N/A,TRUE,"EWEB";"PRINT",#N/A,TRUE,"LADWP";"PRINT",#N/A,TRUE,"NEVBASE"}</definedName>
    <definedName name="______j4" localSheetId="12" hidden="1">{"PRINT",#N/A,TRUE,"APPA";"PRINT",#N/A,TRUE,"APS";"PRINT",#N/A,TRUE,"BHPL";"PRINT",#N/A,TRUE,"BHPL2";"PRINT",#N/A,TRUE,"CDWR";"PRINT",#N/A,TRUE,"EWEB";"PRINT",#N/A,TRUE,"LADWP";"PRINT",#N/A,TRUE,"NEVBASE"}</definedName>
    <definedName name="______j4" localSheetId="10" hidden="1">{"PRINT",#N/A,TRUE,"APPA";"PRINT",#N/A,TRUE,"APS";"PRINT",#N/A,TRUE,"BHPL";"PRINT",#N/A,TRUE,"BHPL2";"PRINT",#N/A,TRUE,"CDWR";"PRINT",#N/A,TRUE,"EWEB";"PRINT",#N/A,TRUE,"LADWP";"PRINT",#N/A,TRUE,"NEVBASE"}</definedName>
    <definedName name="______j4" localSheetId="9" hidden="1">{"PRINT",#N/A,TRUE,"APPA";"PRINT",#N/A,TRUE,"APS";"PRINT",#N/A,TRUE,"BHPL";"PRINT",#N/A,TRUE,"BHPL2";"PRINT",#N/A,TRUE,"CDWR";"PRINT",#N/A,TRUE,"EWEB";"PRINT",#N/A,TRUE,"LADWP";"PRINT",#N/A,TRUE,"NEVBASE"}</definedName>
    <definedName name="______j4" localSheetId="8" hidden="1">{"PRINT",#N/A,TRUE,"APPA";"PRINT",#N/A,TRUE,"APS";"PRINT",#N/A,TRUE,"BHPL";"PRINT",#N/A,TRUE,"BHPL2";"PRINT",#N/A,TRUE,"CDWR";"PRINT",#N/A,TRUE,"EWEB";"PRINT",#N/A,TRUE,"LADWP";"PRINT",#N/A,TRUE,"NEVBASE"}</definedName>
    <definedName name="______j4" localSheetId="11" hidden="1">{"PRINT",#N/A,TRUE,"APPA";"PRINT",#N/A,TRUE,"APS";"PRINT",#N/A,TRUE,"BHPL";"PRINT",#N/A,TRUE,"BHPL2";"PRINT",#N/A,TRUE,"CDWR";"PRINT",#N/A,TRUE,"EWEB";"PRINT",#N/A,TRUE,"LADWP";"PRINT",#N/A,TRUE,"NEVBASE"}</definedName>
    <definedName name="______j4" localSheetId="1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0" hidden="1">{"PRINT",#N/A,TRUE,"APPA";"PRINT",#N/A,TRUE,"APS";"PRINT",#N/A,TRUE,"BHPL";"PRINT",#N/A,TRUE,"BHPL2";"PRINT",#N/A,TRUE,"CDWR";"PRINT",#N/A,TRUE,"EWEB";"PRINT",#N/A,TRUE,"LADWP";"PRINT",#N/A,TRUE,"NEVBASE"}</definedName>
    <definedName name="______j5" localSheetId="12" hidden="1">{"PRINT",#N/A,TRUE,"APPA";"PRINT",#N/A,TRUE,"APS";"PRINT",#N/A,TRUE,"BHPL";"PRINT",#N/A,TRUE,"BHPL2";"PRINT",#N/A,TRUE,"CDWR";"PRINT",#N/A,TRUE,"EWEB";"PRINT",#N/A,TRUE,"LADWP";"PRINT",#N/A,TRUE,"NEVBASE"}</definedName>
    <definedName name="______j5" localSheetId="10" hidden="1">{"PRINT",#N/A,TRUE,"APPA";"PRINT",#N/A,TRUE,"APS";"PRINT",#N/A,TRUE,"BHPL";"PRINT",#N/A,TRUE,"BHPL2";"PRINT",#N/A,TRUE,"CDWR";"PRINT",#N/A,TRUE,"EWEB";"PRINT",#N/A,TRUE,"LADWP";"PRINT",#N/A,TRUE,"NEVBASE"}</definedName>
    <definedName name="______j5" localSheetId="9" hidden="1">{"PRINT",#N/A,TRUE,"APPA";"PRINT",#N/A,TRUE,"APS";"PRINT",#N/A,TRUE,"BHPL";"PRINT",#N/A,TRUE,"BHPL2";"PRINT",#N/A,TRUE,"CDWR";"PRINT",#N/A,TRUE,"EWEB";"PRINT",#N/A,TRUE,"LADWP";"PRINT",#N/A,TRUE,"NEVBASE"}</definedName>
    <definedName name="______j5" localSheetId="8" hidden="1">{"PRINT",#N/A,TRUE,"APPA";"PRINT",#N/A,TRUE,"APS";"PRINT",#N/A,TRUE,"BHPL";"PRINT",#N/A,TRUE,"BHPL2";"PRINT",#N/A,TRUE,"CDWR";"PRINT",#N/A,TRUE,"EWEB";"PRINT",#N/A,TRUE,"LADWP";"PRINT",#N/A,TRUE,"NEVBASE"}</definedName>
    <definedName name="______j5" localSheetId="11" hidden="1">{"PRINT",#N/A,TRUE,"APPA";"PRINT",#N/A,TRUE,"APS";"PRINT",#N/A,TRUE,"BHPL";"PRINT",#N/A,TRUE,"BHPL2";"PRINT",#N/A,TRUE,"CDWR";"PRINT",#N/A,TRUE,"EWEB";"PRINT",#N/A,TRUE,"LADWP";"PRINT",#N/A,TRUE,"NEVBASE"}</definedName>
    <definedName name="______j5" localSheetId="1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0" hidden="1">{#N/A,#N/A,FALSE,"Summary";#N/A,#N/A,FALSE,"SmPlants";#N/A,#N/A,FALSE,"Utah";#N/A,#N/A,FALSE,"Idaho";#N/A,#N/A,FALSE,"Lewis River";#N/A,#N/A,FALSE,"NrthUmpq";#N/A,#N/A,FALSE,"KlamRog"}</definedName>
    <definedName name="______OM1" localSheetId="12" hidden="1">{#N/A,#N/A,FALSE,"Summary";#N/A,#N/A,FALSE,"SmPlants";#N/A,#N/A,FALSE,"Utah";#N/A,#N/A,FALSE,"Idaho";#N/A,#N/A,FALSE,"Lewis River";#N/A,#N/A,FALSE,"NrthUmpq";#N/A,#N/A,FALSE,"KlamRog"}</definedName>
    <definedName name="______OM1" localSheetId="10" hidden="1">{#N/A,#N/A,FALSE,"Summary";#N/A,#N/A,FALSE,"SmPlants";#N/A,#N/A,FALSE,"Utah";#N/A,#N/A,FALSE,"Idaho";#N/A,#N/A,FALSE,"Lewis River";#N/A,#N/A,FALSE,"NrthUmpq";#N/A,#N/A,FALSE,"KlamRog"}</definedName>
    <definedName name="______OM1" localSheetId="9" hidden="1">{#N/A,#N/A,FALSE,"Summary";#N/A,#N/A,FALSE,"SmPlants";#N/A,#N/A,FALSE,"Utah";#N/A,#N/A,FALSE,"Idaho";#N/A,#N/A,FALSE,"Lewis River";#N/A,#N/A,FALSE,"NrthUmpq";#N/A,#N/A,FALSE,"KlamRog"}</definedName>
    <definedName name="______OM1" localSheetId="8" hidden="1">{#N/A,#N/A,FALSE,"Summary";#N/A,#N/A,FALSE,"SmPlants";#N/A,#N/A,FALSE,"Utah";#N/A,#N/A,FALSE,"Idaho";#N/A,#N/A,FALSE,"Lewis River";#N/A,#N/A,FALSE,"NrthUmpq";#N/A,#N/A,FALSE,"KlamRog"}</definedName>
    <definedName name="______OM1" localSheetId="11" hidden="1">{#N/A,#N/A,FALSE,"Summary";#N/A,#N/A,FALSE,"SmPlants";#N/A,#N/A,FALSE,"Utah";#N/A,#N/A,FALSE,"Idaho";#N/A,#N/A,FALSE,"Lewis River";#N/A,#N/A,FALSE,"NrthUmpq";#N/A,#N/A,FALSE,"KlamRog"}</definedName>
    <definedName name="______OM1" localSheetId="1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0" hidden="1">{#N/A,#N/A,FALSE,"CRPT";#N/A,#N/A,FALSE,"TREND";#N/A,#N/A,FALSE,"%Curve"}</definedName>
    <definedName name="______six6" localSheetId="12" hidden="1">{#N/A,#N/A,FALSE,"CRPT";#N/A,#N/A,FALSE,"TREND";#N/A,#N/A,FALSE,"%Curve"}</definedName>
    <definedName name="______six6" localSheetId="10" hidden="1">{#N/A,#N/A,FALSE,"CRPT";#N/A,#N/A,FALSE,"TREND";#N/A,#N/A,FALSE,"%Curve"}</definedName>
    <definedName name="______six6" localSheetId="9" hidden="1">{#N/A,#N/A,FALSE,"CRPT";#N/A,#N/A,FALSE,"TREND";#N/A,#N/A,FALSE,"%Curve"}</definedName>
    <definedName name="______six6" localSheetId="8" hidden="1">{#N/A,#N/A,FALSE,"CRPT";#N/A,#N/A,FALSE,"TREND";#N/A,#N/A,FALSE,"%Curve"}</definedName>
    <definedName name="______six6" localSheetId="11" hidden="1">{#N/A,#N/A,FALSE,"CRPT";#N/A,#N/A,FALSE,"TREND";#N/A,#N/A,FALSE,"%Curve"}</definedName>
    <definedName name="______six6" localSheetId="13" hidden="1">{#N/A,#N/A,FALSE,"CRPT";#N/A,#N/A,FALSE,"TREND";#N/A,#N/A,FALSE,"%Curve"}</definedName>
    <definedName name="______six6" hidden="1">{#N/A,#N/A,FALSE,"CRPT";#N/A,#N/A,FALSE,"TREND";#N/A,#N/A,FALSE,"%Curve"}</definedName>
    <definedName name="______www1" localSheetId="0" hidden="1">{#N/A,#N/A,FALSE,"schA"}</definedName>
    <definedName name="______www1" localSheetId="12" hidden="1">{#N/A,#N/A,FALSE,"schA"}</definedName>
    <definedName name="______www1" localSheetId="10" hidden="1">{#N/A,#N/A,FALSE,"schA"}</definedName>
    <definedName name="______www1" localSheetId="9" hidden="1">{#N/A,#N/A,FALSE,"schA"}</definedName>
    <definedName name="______www1" localSheetId="8" hidden="1">{#N/A,#N/A,FALSE,"schA"}</definedName>
    <definedName name="______www1" localSheetId="11" hidden="1">{#N/A,#N/A,FALSE,"schA"}</definedName>
    <definedName name="______www1" localSheetId="13" hidden="1">{#N/A,#N/A,FALSE,"schA"}</definedName>
    <definedName name="______www1" hidden="1">{#N/A,#N/A,FALSE,"schA"}</definedName>
    <definedName name="_____j1" localSheetId="0" hidden="1">{"PRINT",#N/A,TRUE,"APPA";"PRINT",#N/A,TRUE,"APS";"PRINT",#N/A,TRUE,"BHPL";"PRINT",#N/A,TRUE,"BHPL2";"PRINT",#N/A,TRUE,"CDWR";"PRINT",#N/A,TRUE,"EWEB";"PRINT",#N/A,TRUE,"LADWP";"PRINT",#N/A,TRUE,"NEVBASE"}</definedName>
    <definedName name="_____j1" localSheetId="12" hidden="1">{"PRINT",#N/A,TRUE,"APPA";"PRINT",#N/A,TRUE,"APS";"PRINT",#N/A,TRUE,"BHPL";"PRINT",#N/A,TRUE,"BHPL2";"PRINT",#N/A,TRUE,"CDWR";"PRINT",#N/A,TRUE,"EWEB";"PRINT",#N/A,TRUE,"LADWP";"PRINT",#N/A,TRUE,"NEVBASE"}</definedName>
    <definedName name="_____j1" localSheetId="10" hidden="1">{"PRINT",#N/A,TRUE,"APPA";"PRINT",#N/A,TRUE,"APS";"PRINT",#N/A,TRUE,"BHPL";"PRINT",#N/A,TRUE,"BHPL2";"PRINT",#N/A,TRUE,"CDWR";"PRINT",#N/A,TRUE,"EWEB";"PRINT",#N/A,TRUE,"LADWP";"PRINT",#N/A,TRUE,"NEVBASE"}</definedName>
    <definedName name="_____j1" localSheetId="9" hidden="1">{"PRINT",#N/A,TRUE,"APPA";"PRINT",#N/A,TRUE,"APS";"PRINT",#N/A,TRUE,"BHPL";"PRINT",#N/A,TRUE,"BHPL2";"PRINT",#N/A,TRUE,"CDWR";"PRINT",#N/A,TRUE,"EWEB";"PRINT",#N/A,TRUE,"LADWP";"PRINT",#N/A,TRUE,"NEVBASE"}</definedName>
    <definedName name="_____j1" localSheetId="8" hidden="1">{"PRINT",#N/A,TRUE,"APPA";"PRINT",#N/A,TRUE,"APS";"PRINT",#N/A,TRUE,"BHPL";"PRINT",#N/A,TRUE,"BHPL2";"PRINT",#N/A,TRUE,"CDWR";"PRINT",#N/A,TRUE,"EWEB";"PRINT",#N/A,TRUE,"LADWP";"PRINT",#N/A,TRUE,"NEVBASE"}</definedName>
    <definedName name="_____j1" localSheetId="11" hidden="1">{"PRINT",#N/A,TRUE,"APPA";"PRINT",#N/A,TRUE,"APS";"PRINT",#N/A,TRUE,"BHPL";"PRINT",#N/A,TRUE,"BHPL2";"PRINT",#N/A,TRUE,"CDWR";"PRINT",#N/A,TRUE,"EWEB";"PRINT",#N/A,TRUE,"LADWP";"PRINT",#N/A,TRUE,"NEVBASE"}</definedName>
    <definedName name="_____j1" localSheetId="1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0" hidden="1">{"PRINT",#N/A,TRUE,"APPA";"PRINT",#N/A,TRUE,"APS";"PRINT",#N/A,TRUE,"BHPL";"PRINT",#N/A,TRUE,"BHPL2";"PRINT",#N/A,TRUE,"CDWR";"PRINT",#N/A,TRUE,"EWEB";"PRINT",#N/A,TRUE,"LADWP";"PRINT",#N/A,TRUE,"NEVBASE"}</definedName>
    <definedName name="_____j2" localSheetId="12" hidden="1">{"PRINT",#N/A,TRUE,"APPA";"PRINT",#N/A,TRUE,"APS";"PRINT",#N/A,TRUE,"BHPL";"PRINT",#N/A,TRUE,"BHPL2";"PRINT",#N/A,TRUE,"CDWR";"PRINT",#N/A,TRUE,"EWEB";"PRINT",#N/A,TRUE,"LADWP";"PRINT",#N/A,TRUE,"NEVBASE"}</definedName>
    <definedName name="_____j2" localSheetId="10" hidden="1">{"PRINT",#N/A,TRUE,"APPA";"PRINT",#N/A,TRUE,"APS";"PRINT",#N/A,TRUE,"BHPL";"PRINT",#N/A,TRUE,"BHPL2";"PRINT",#N/A,TRUE,"CDWR";"PRINT",#N/A,TRUE,"EWEB";"PRINT",#N/A,TRUE,"LADWP";"PRINT",#N/A,TRUE,"NEVBASE"}</definedName>
    <definedName name="_____j2" localSheetId="9" hidden="1">{"PRINT",#N/A,TRUE,"APPA";"PRINT",#N/A,TRUE,"APS";"PRINT",#N/A,TRUE,"BHPL";"PRINT",#N/A,TRUE,"BHPL2";"PRINT",#N/A,TRUE,"CDWR";"PRINT",#N/A,TRUE,"EWEB";"PRINT",#N/A,TRUE,"LADWP";"PRINT",#N/A,TRUE,"NEVBASE"}</definedName>
    <definedName name="_____j2" localSheetId="8" hidden="1">{"PRINT",#N/A,TRUE,"APPA";"PRINT",#N/A,TRUE,"APS";"PRINT",#N/A,TRUE,"BHPL";"PRINT",#N/A,TRUE,"BHPL2";"PRINT",#N/A,TRUE,"CDWR";"PRINT",#N/A,TRUE,"EWEB";"PRINT",#N/A,TRUE,"LADWP";"PRINT",#N/A,TRUE,"NEVBASE"}</definedName>
    <definedName name="_____j2" localSheetId="11" hidden="1">{"PRINT",#N/A,TRUE,"APPA";"PRINT",#N/A,TRUE,"APS";"PRINT",#N/A,TRUE,"BHPL";"PRINT",#N/A,TRUE,"BHPL2";"PRINT",#N/A,TRUE,"CDWR";"PRINT",#N/A,TRUE,"EWEB";"PRINT",#N/A,TRUE,"LADWP";"PRINT",#N/A,TRUE,"NEVBASE"}</definedName>
    <definedName name="_____j2" localSheetId="1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0" hidden="1">{"PRINT",#N/A,TRUE,"APPA";"PRINT",#N/A,TRUE,"APS";"PRINT",#N/A,TRUE,"BHPL";"PRINT",#N/A,TRUE,"BHPL2";"PRINT",#N/A,TRUE,"CDWR";"PRINT",#N/A,TRUE,"EWEB";"PRINT",#N/A,TRUE,"LADWP";"PRINT",#N/A,TRUE,"NEVBASE"}</definedName>
    <definedName name="_____j3" localSheetId="12" hidden="1">{"PRINT",#N/A,TRUE,"APPA";"PRINT",#N/A,TRUE,"APS";"PRINT",#N/A,TRUE,"BHPL";"PRINT",#N/A,TRUE,"BHPL2";"PRINT",#N/A,TRUE,"CDWR";"PRINT",#N/A,TRUE,"EWEB";"PRINT",#N/A,TRUE,"LADWP";"PRINT",#N/A,TRUE,"NEVBASE"}</definedName>
    <definedName name="_____j3" localSheetId="10" hidden="1">{"PRINT",#N/A,TRUE,"APPA";"PRINT",#N/A,TRUE,"APS";"PRINT",#N/A,TRUE,"BHPL";"PRINT",#N/A,TRUE,"BHPL2";"PRINT",#N/A,TRUE,"CDWR";"PRINT",#N/A,TRUE,"EWEB";"PRINT",#N/A,TRUE,"LADWP";"PRINT",#N/A,TRUE,"NEVBASE"}</definedName>
    <definedName name="_____j3" localSheetId="9" hidden="1">{"PRINT",#N/A,TRUE,"APPA";"PRINT",#N/A,TRUE,"APS";"PRINT",#N/A,TRUE,"BHPL";"PRINT",#N/A,TRUE,"BHPL2";"PRINT",#N/A,TRUE,"CDWR";"PRINT",#N/A,TRUE,"EWEB";"PRINT",#N/A,TRUE,"LADWP";"PRINT",#N/A,TRUE,"NEVBASE"}</definedName>
    <definedName name="_____j3" localSheetId="8" hidden="1">{"PRINT",#N/A,TRUE,"APPA";"PRINT",#N/A,TRUE,"APS";"PRINT",#N/A,TRUE,"BHPL";"PRINT",#N/A,TRUE,"BHPL2";"PRINT",#N/A,TRUE,"CDWR";"PRINT",#N/A,TRUE,"EWEB";"PRINT",#N/A,TRUE,"LADWP";"PRINT",#N/A,TRUE,"NEVBASE"}</definedName>
    <definedName name="_____j3" localSheetId="11" hidden="1">{"PRINT",#N/A,TRUE,"APPA";"PRINT",#N/A,TRUE,"APS";"PRINT",#N/A,TRUE,"BHPL";"PRINT",#N/A,TRUE,"BHPL2";"PRINT",#N/A,TRUE,"CDWR";"PRINT",#N/A,TRUE,"EWEB";"PRINT",#N/A,TRUE,"LADWP";"PRINT",#N/A,TRUE,"NEVBASE"}</definedName>
    <definedName name="_____j3" localSheetId="1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0" hidden="1">{"PRINT",#N/A,TRUE,"APPA";"PRINT",#N/A,TRUE,"APS";"PRINT",#N/A,TRUE,"BHPL";"PRINT",#N/A,TRUE,"BHPL2";"PRINT",#N/A,TRUE,"CDWR";"PRINT",#N/A,TRUE,"EWEB";"PRINT",#N/A,TRUE,"LADWP";"PRINT",#N/A,TRUE,"NEVBASE"}</definedName>
    <definedName name="_____j4" localSheetId="12" hidden="1">{"PRINT",#N/A,TRUE,"APPA";"PRINT",#N/A,TRUE,"APS";"PRINT",#N/A,TRUE,"BHPL";"PRINT",#N/A,TRUE,"BHPL2";"PRINT",#N/A,TRUE,"CDWR";"PRINT",#N/A,TRUE,"EWEB";"PRINT",#N/A,TRUE,"LADWP";"PRINT",#N/A,TRUE,"NEVBASE"}</definedName>
    <definedName name="_____j4" localSheetId="10" hidden="1">{"PRINT",#N/A,TRUE,"APPA";"PRINT",#N/A,TRUE,"APS";"PRINT",#N/A,TRUE,"BHPL";"PRINT",#N/A,TRUE,"BHPL2";"PRINT",#N/A,TRUE,"CDWR";"PRINT",#N/A,TRUE,"EWEB";"PRINT",#N/A,TRUE,"LADWP";"PRINT",#N/A,TRUE,"NEVBASE"}</definedName>
    <definedName name="_____j4" localSheetId="9" hidden="1">{"PRINT",#N/A,TRUE,"APPA";"PRINT",#N/A,TRUE,"APS";"PRINT",#N/A,TRUE,"BHPL";"PRINT",#N/A,TRUE,"BHPL2";"PRINT",#N/A,TRUE,"CDWR";"PRINT",#N/A,TRUE,"EWEB";"PRINT",#N/A,TRUE,"LADWP";"PRINT",#N/A,TRUE,"NEVBASE"}</definedName>
    <definedName name="_____j4" localSheetId="8" hidden="1">{"PRINT",#N/A,TRUE,"APPA";"PRINT",#N/A,TRUE,"APS";"PRINT",#N/A,TRUE,"BHPL";"PRINT",#N/A,TRUE,"BHPL2";"PRINT",#N/A,TRUE,"CDWR";"PRINT",#N/A,TRUE,"EWEB";"PRINT",#N/A,TRUE,"LADWP";"PRINT",#N/A,TRUE,"NEVBASE"}</definedName>
    <definedName name="_____j4" localSheetId="11" hidden="1">{"PRINT",#N/A,TRUE,"APPA";"PRINT",#N/A,TRUE,"APS";"PRINT",#N/A,TRUE,"BHPL";"PRINT",#N/A,TRUE,"BHPL2";"PRINT",#N/A,TRUE,"CDWR";"PRINT",#N/A,TRUE,"EWEB";"PRINT",#N/A,TRUE,"LADWP";"PRINT",#N/A,TRUE,"NEVBASE"}</definedName>
    <definedName name="_____j4" localSheetId="1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0" hidden="1">{"PRINT",#N/A,TRUE,"APPA";"PRINT",#N/A,TRUE,"APS";"PRINT",#N/A,TRUE,"BHPL";"PRINT",#N/A,TRUE,"BHPL2";"PRINT",#N/A,TRUE,"CDWR";"PRINT",#N/A,TRUE,"EWEB";"PRINT",#N/A,TRUE,"LADWP";"PRINT",#N/A,TRUE,"NEVBASE"}</definedName>
    <definedName name="_____j5" localSheetId="12" hidden="1">{"PRINT",#N/A,TRUE,"APPA";"PRINT",#N/A,TRUE,"APS";"PRINT",#N/A,TRUE,"BHPL";"PRINT",#N/A,TRUE,"BHPL2";"PRINT",#N/A,TRUE,"CDWR";"PRINT",#N/A,TRUE,"EWEB";"PRINT",#N/A,TRUE,"LADWP";"PRINT",#N/A,TRUE,"NEVBASE"}</definedName>
    <definedName name="_____j5" localSheetId="10" hidden="1">{"PRINT",#N/A,TRUE,"APPA";"PRINT",#N/A,TRUE,"APS";"PRINT",#N/A,TRUE,"BHPL";"PRINT",#N/A,TRUE,"BHPL2";"PRINT",#N/A,TRUE,"CDWR";"PRINT",#N/A,TRUE,"EWEB";"PRINT",#N/A,TRUE,"LADWP";"PRINT",#N/A,TRUE,"NEVBASE"}</definedName>
    <definedName name="_____j5" localSheetId="9" hidden="1">{"PRINT",#N/A,TRUE,"APPA";"PRINT",#N/A,TRUE,"APS";"PRINT",#N/A,TRUE,"BHPL";"PRINT",#N/A,TRUE,"BHPL2";"PRINT",#N/A,TRUE,"CDWR";"PRINT",#N/A,TRUE,"EWEB";"PRINT",#N/A,TRUE,"LADWP";"PRINT",#N/A,TRUE,"NEVBASE"}</definedName>
    <definedName name="_____j5" localSheetId="8" hidden="1">{"PRINT",#N/A,TRUE,"APPA";"PRINT",#N/A,TRUE,"APS";"PRINT",#N/A,TRUE,"BHPL";"PRINT",#N/A,TRUE,"BHPL2";"PRINT",#N/A,TRUE,"CDWR";"PRINT",#N/A,TRUE,"EWEB";"PRINT",#N/A,TRUE,"LADWP";"PRINT",#N/A,TRUE,"NEVBASE"}</definedName>
    <definedName name="_____j5" localSheetId="11" hidden="1">{"PRINT",#N/A,TRUE,"APPA";"PRINT",#N/A,TRUE,"APS";"PRINT",#N/A,TRUE,"BHPL";"PRINT",#N/A,TRUE,"BHPL2";"PRINT",#N/A,TRUE,"CDWR";"PRINT",#N/A,TRUE,"EWEB";"PRINT",#N/A,TRUE,"LADWP";"PRINT",#N/A,TRUE,"NEVBASE"}</definedName>
    <definedName name="_____j5" localSheetId="1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0" hidden="1">{#N/A,#N/A,FALSE,"Summary";#N/A,#N/A,FALSE,"SmPlants";#N/A,#N/A,FALSE,"Utah";#N/A,#N/A,FALSE,"Idaho";#N/A,#N/A,FALSE,"Lewis River";#N/A,#N/A,FALSE,"NrthUmpq";#N/A,#N/A,FALSE,"KlamRog"}</definedName>
    <definedName name="_____OM1" localSheetId="12" hidden="1">{#N/A,#N/A,FALSE,"Summary";#N/A,#N/A,FALSE,"SmPlants";#N/A,#N/A,FALSE,"Utah";#N/A,#N/A,FALSE,"Idaho";#N/A,#N/A,FALSE,"Lewis River";#N/A,#N/A,FALSE,"NrthUmpq";#N/A,#N/A,FALSE,"KlamRog"}</definedName>
    <definedName name="_____OM1" localSheetId="10" hidden="1">{#N/A,#N/A,FALSE,"Summary";#N/A,#N/A,FALSE,"SmPlants";#N/A,#N/A,FALSE,"Utah";#N/A,#N/A,FALSE,"Idaho";#N/A,#N/A,FALSE,"Lewis River";#N/A,#N/A,FALSE,"NrthUmpq";#N/A,#N/A,FALSE,"KlamRog"}</definedName>
    <definedName name="_____OM1" localSheetId="9" hidden="1">{#N/A,#N/A,FALSE,"Summary";#N/A,#N/A,FALSE,"SmPlants";#N/A,#N/A,FALSE,"Utah";#N/A,#N/A,FALSE,"Idaho";#N/A,#N/A,FALSE,"Lewis River";#N/A,#N/A,FALSE,"NrthUmpq";#N/A,#N/A,FALSE,"KlamRog"}</definedName>
    <definedName name="_____OM1" localSheetId="8" hidden="1">{#N/A,#N/A,FALSE,"Summary";#N/A,#N/A,FALSE,"SmPlants";#N/A,#N/A,FALSE,"Utah";#N/A,#N/A,FALSE,"Idaho";#N/A,#N/A,FALSE,"Lewis River";#N/A,#N/A,FALSE,"NrthUmpq";#N/A,#N/A,FALSE,"KlamRog"}</definedName>
    <definedName name="_____OM1" localSheetId="11" hidden="1">{#N/A,#N/A,FALSE,"Summary";#N/A,#N/A,FALSE,"SmPlants";#N/A,#N/A,FALSE,"Utah";#N/A,#N/A,FALSE,"Idaho";#N/A,#N/A,FALSE,"Lewis River";#N/A,#N/A,FALSE,"NrthUmpq";#N/A,#N/A,FALSE,"KlamRog"}</definedName>
    <definedName name="_____OM1" localSheetId="1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0" hidden="1">{#N/A,#N/A,FALSE,"CRPT";#N/A,#N/A,FALSE,"TREND";#N/A,#N/A,FALSE,"%Curve"}</definedName>
    <definedName name="_____six6" localSheetId="12" hidden="1">{#N/A,#N/A,FALSE,"CRPT";#N/A,#N/A,FALSE,"TREND";#N/A,#N/A,FALSE,"%Curve"}</definedName>
    <definedName name="_____six6" localSheetId="10" hidden="1">{#N/A,#N/A,FALSE,"CRPT";#N/A,#N/A,FALSE,"TREND";#N/A,#N/A,FALSE,"%Curve"}</definedName>
    <definedName name="_____six6" localSheetId="9" hidden="1">{#N/A,#N/A,FALSE,"CRPT";#N/A,#N/A,FALSE,"TREND";#N/A,#N/A,FALSE,"%Curve"}</definedName>
    <definedName name="_____six6" localSheetId="8" hidden="1">{#N/A,#N/A,FALSE,"CRPT";#N/A,#N/A,FALSE,"TREND";#N/A,#N/A,FALSE,"%Curve"}</definedName>
    <definedName name="_____six6" localSheetId="11" hidden="1">{#N/A,#N/A,FALSE,"CRPT";#N/A,#N/A,FALSE,"TREND";#N/A,#N/A,FALSE,"%Curve"}</definedName>
    <definedName name="_____six6" localSheetId="13" hidden="1">{#N/A,#N/A,FALSE,"CRPT";#N/A,#N/A,FALSE,"TREND";#N/A,#N/A,FALSE,"%Curve"}</definedName>
    <definedName name="_____six6" hidden="1">{#N/A,#N/A,FALSE,"CRPT";#N/A,#N/A,FALSE,"TREND";#N/A,#N/A,FALSE,"%Curve"}</definedName>
    <definedName name="_____www1" localSheetId="0" hidden="1">{#N/A,#N/A,FALSE,"schA"}</definedName>
    <definedName name="_____www1" localSheetId="12" hidden="1">{#N/A,#N/A,FALSE,"schA"}</definedName>
    <definedName name="_____www1" localSheetId="10" hidden="1">{#N/A,#N/A,FALSE,"schA"}</definedName>
    <definedName name="_____www1" localSheetId="9" hidden="1">{#N/A,#N/A,FALSE,"schA"}</definedName>
    <definedName name="_____www1" localSheetId="8" hidden="1">{#N/A,#N/A,FALSE,"schA"}</definedName>
    <definedName name="_____www1" localSheetId="11" hidden="1">{#N/A,#N/A,FALSE,"schA"}</definedName>
    <definedName name="_____www1" localSheetId="13" hidden="1">{#N/A,#N/A,FALSE,"schA"}</definedName>
    <definedName name="_____www1" hidden="1">{#N/A,#N/A,FALSE,"schA"}</definedName>
    <definedName name="____j1" localSheetId="0" hidden="1">{"PRINT",#N/A,TRUE,"APPA";"PRINT",#N/A,TRUE,"APS";"PRINT",#N/A,TRUE,"BHPL";"PRINT",#N/A,TRUE,"BHPL2";"PRINT",#N/A,TRUE,"CDWR";"PRINT",#N/A,TRUE,"EWEB";"PRINT",#N/A,TRUE,"LADWP";"PRINT",#N/A,TRUE,"NEVBASE"}</definedName>
    <definedName name="____j1" localSheetId="12" hidden="1">{"PRINT",#N/A,TRUE,"APPA";"PRINT",#N/A,TRUE,"APS";"PRINT",#N/A,TRUE,"BHPL";"PRINT",#N/A,TRUE,"BHPL2";"PRINT",#N/A,TRUE,"CDWR";"PRINT",#N/A,TRUE,"EWEB";"PRINT",#N/A,TRUE,"LADWP";"PRINT",#N/A,TRUE,"NEVBASE"}</definedName>
    <definedName name="____j1" localSheetId="10" hidden="1">{"PRINT",#N/A,TRUE,"APPA";"PRINT",#N/A,TRUE,"APS";"PRINT",#N/A,TRUE,"BHPL";"PRINT",#N/A,TRUE,"BHPL2";"PRINT",#N/A,TRUE,"CDWR";"PRINT",#N/A,TRUE,"EWEB";"PRINT",#N/A,TRUE,"LADWP";"PRINT",#N/A,TRUE,"NEVBASE"}</definedName>
    <definedName name="____j1" localSheetId="9" hidden="1">{"PRINT",#N/A,TRUE,"APPA";"PRINT",#N/A,TRUE,"APS";"PRINT",#N/A,TRUE,"BHPL";"PRINT",#N/A,TRUE,"BHPL2";"PRINT",#N/A,TRUE,"CDWR";"PRINT",#N/A,TRUE,"EWEB";"PRINT",#N/A,TRUE,"LADWP";"PRINT",#N/A,TRUE,"NEVBASE"}</definedName>
    <definedName name="____j1" localSheetId="8" hidden="1">{"PRINT",#N/A,TRUE,"APPA";"PRINT",#N/A,TRUE,"APS";"PRINT",#N/A,TRUE,"BHPL";"PRINT",#N/A,TRUE,"BHPL2";"PRINT",#N/A,TRUE,"CDWR";"PRINT",#N/A,TRUE,"EWEB";"PRINT",#N/A,TRUE,"LADWP";"PRINT",#N/A,TRUE,"NEVBASE"}</definedName>
    <definedName name="____j1" localSheetId="11" hidden="1">{"PRINT",#N/A,TRUE,"APPA";"PRINT",#N/A,TRUE,"APS";"PRINT",#N/A,TRUE,"BHPL";"PRINT",#N/A,TRUE,"BHPL2";"PRINT",#N/A,TRUE,"CDWR";"PRINT",#N/A,TRUE,"EWEB";"PRINT",#N/A,TRUE,"LADWP";"PRINT",#N/A,TRUE,"NEVBASE"}</definedName>
    <definedName name="____j1" localSheetId="1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localSheetId="12" hidden="1">{"PRINT",#N/A,TRUE,"APPA";"PRINT",#N/A,TRUE,"APS";"PRINT",#N/A,TRUE,"BHPL";"PRINT",#N/A,TRUE,"BHPL2";"PRINT",#N/A,TRUE,"CDWR";"PRINT",#N/A,TRUE,"EWEB";"PRINT",#N/A,TRUE,"LADWP";"PRINT",#N/A,TRUE,"NEVBASE"}</definedName>
    <definedName name="____j2" localSheetId="10" hidden="1">{"PRINT",#N/A,TRUE,"APPA";"PRINT",#N/A,TRUE,"APS";"PRINT",#N/A,TRUE,"BHPL";"PRINT",#N/A,TRUE,"BHPL2";"PRINT",#N/A,TRUE,"CDWR";"PRINT",#N/A,TRUE,"EWEB";"PRINT",#N/A,TRUE,"LADWP";"PRINT",#N/A,TRUE,"NEVBASE"}</definedName>
    <definedName name="____j2" localSheetId="9" hidden="1">{"PRINT",#N/A,TRUE,"APPA";"PRINT",#N/A,TRUE,"APS";"PRINT",#N/A,TRUE,"BHPL";"PRINT",#N/A,TRUE,"BHPL2";"PRINT",#N/A,TRUE,"CDWR";"PRINT",#N/A,TRUE,"EWEB";"PRINT",#N/A,TRUE,"LADWP";"PRINT",#N/A,TRUE,"NEVBASE"}</definedName>
    <definedName name="____j2" localSheetId="8" hidden="1">{"PRINT",#N/A,TRUE,"APPA";"PRINT",#N/A,TRUE,"APS";"PRINT",#N/A,TRUE,"BHPL";"PRINT",#N/A,TRUE,"BHPL2";"PRINT",#N/A,TRUE,"CDWR";"PRINT",#N/A,TRUE,"EWEB";"PRINT",#N/A,TRUE,"LADWP";"PRINT",#N/A,TRUE,"NEVBASE"}</definedName>
    <definedName name="____j2" localSheetId="11" hidden="1">{"PRINT",#N/A,TRUE,"APPA";"PRINT",#N/A,TRUE,"APS";"PRINT",#N/A,TRUE,"BHPL";"PRINT",#N/A,TRUE,"BHPL2";"PRINT",#N/A,TRUE,"CDWR";"PRINT",#N/A,TRUE,"EWEB";"PRINT",#N/A,TRUE,"LADWP";"PRINT",#N/A,TRUE,"NEVBASE"}</definedName>
    <definedName name="____j2" localSheetId="1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localSheetId="12" hidden="1">{"PRINT",#N/A,TRUE,"APPA";"PRINT",#N/A,TRUE,"APS";"PRINT",#N/A,TRUE,"BHPL";"PRINT",#N/A,TRUE,"BHPL2";"PRINT",#N/A,TRUE,"CDWR";"PRINT",#N/A,TRUE,"EWEB";"PRINT",#N/A,TRUE,"LADWP";"PRINT",#N/A,TRUE,"NEVBASE"}</definedName>
    <definedName name="____j3" localSheetId="10" hidden="1">{"PRINT",#N/A,TRUE,"APPA";"PRINT",#N/A,TRUE,"APS";"PRINT",#N/A,TRUE,"BHPL";"PRINT",#N/A,TRUE,"BHPL2";"PRINT",#N/A,TRUE,"CDWR";"PRINT",#N/A,TRUE,"EWEB";"PRINT",#N/A,TRUE,"LADWP";"PRINT",#N/A,TRUE,"NEVBASE"}</definedName>
    <definedName name="____j3" localSheetId="9" hidden="1">{"PRINT",#N/A,TRUE,"APPA";"PRINT",#N/A,TRUE,"APS";"PRINT",#N/A,TRUE,"BHPL";"PRINT",#N/A,TRUE,"BHPL2";"PRINT",#N/A,TRUE,"CDWR";"PRINT",#N/A,TRUE,"EWEB";"PRINT",#N/A,TRUE,"LADWP";"PRINT",#N/A,TRUE,"NEVBASE"}</definedName>
    <definedName name="____j3" localSheetId="8" hidden="1">{"PRINT",#N/A,TRUE,"APPA";"PRINT",#N/A,TRUE,"APS";"PRINT",#N/A,TRUE,"BHPL";"PRINT",#N/A,TRUE,"BHPL2";"PRINT",#N/A,TRUE,"CDWR";"PRINT",#N/A,TRUE,"EWEB";"PRINT",#N/A,TRUE,"LADWP";"PRINT",#N/A,TRUE,"NEVBASE"}</definedName>
    <definedName name="____j3" localSheetId="11" hidden="1">{"PRINT",#N/A,TRUE,"APPA";"PRINT",#N/A,TRUE,"APS";"PRINT",#N/A,TRUE,"BHPL";"PRINT",#N/A,TRUE,"BHPL2";"PRINT",#N/A,TRUE,"CDWR";"PRINT",#N/A,TRUE,"EWEB";"PRINT",#N/A,TRUE,"LADWP";"PRINT",#N/A,TRUE,"NEVBASE"}</definedName>
    <definedName name="____j3" localSheetId="1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localSheetId="12" hidden="1">{"PRINT",#N/A,TRUE,"APPA";"PRINT",#N/A,TRUE,"APS";"PRINT",#N/A,TRUE,"BHPL";"PRINT",#N/A,TRUE,"BHPL2";"PRINT",#N/A,TRUE,"CDWR";"PRINT",#N/A,TRUE,"EWEB";"PRINT",#N/A,TRUE,"LADWP";"PRINT",#N/A,TRUE,"NEVBASE"}</definedName>
    <definedName name="____j4" localSheetId="10" hidden="1">{"PRINT",#N/A,TRUE,"APPA";"PRINT",#N/A,TRUE,"APS";"PRINT",#N/A,TRUE,"BHPL";"PRINT",#N/A,TRUE,"BHPL2";"PRINT",#N/A,TRUE,"CDWR";"PRINT",#N/A,TRUE,"EWEB";"PRINT",#N/A,TRUE,"LADWP";"PRINT",#N/A,TRUE,"NEVBASE"}</definedName>
    <definedName name="____j4" localSheetId="9" hidden="1">{"PRINT",#N/A,TRUE,"APPA";"PRINT",#N/A,TRUE,"APS";"PRINT",#N/A,TRUE,"BHPL";"PRINT",#N/A,TRUE,"BHPL2";"PRINT",#N/A,TRUE,"CDWR";"PRINT",#N/A,TRUE,"EWEB";"PRINT",#N/A,TRUE,"LADWP";"PRINT",#N/A,TRUE,"NEVBASE"}</definedName>
    <definedName name="____j4" localSheetId="8" hidden="1">{"PRINT",#N/A,TRUE,"APPA";"PRINT",#N/A,TRUE,"APS";"PRINT",#N/A,TRUE,"BHPL";"PRINT",#N/A,TRUE,"BHPL2";"PRINT",#N/A,TRUE,"CDWR";"PRINT",#N/A,TRUE,"EWEB";"PRINT",#N/A,TRUE,"LADWP";"PRINT",#N/A,TRUE,"NEVBASE"}</definedName>
    <definedName name="____j4" localSheetId="11" hidden="1">{"PRINT",#N/A,TRUE,"APPA";"PRINT",#N/A,TRUE,"APS";"PRINT",#N/A,TRUE,"BHPL";"PRINT",#N/A,TRUE,"BHPL2";"PRINT",#N/A,TRUE,"CDWR";"PRINT",#N/A,TRUE,"EWEB";"PRINT",#N/A,TRUE,"LADWP";"PRINT",#N/A,TRUE,"NEVBASE"}</definedName>
    <definedName name="____j4" localSheetId="1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localSheetId="12" hidden="1">{"PRINT",#N/A,TRUE,"APPA";"PRINT",#N/A,TRUE,"APS";"PRINT",#N/A,TRUE,"BHPL";"PRINT",#N/A,TRUE,"BHPL2";"PRINT",#N/A,TRUE,"CDWR";"PRINT",#N/A,TRUE,"EWEB";"PRINT",#N/A,TRUE,"LADWP";"PRINT",#N/A,TRUE,"NEVBASE"}</definedName>
    <definedName name="____j5" localSheetId="10" hidden="1">{"PRINT",#N/A,TRUE,"APPA";"PRINT",#N/A,TRUE,"APS";"PRINT",#N/A,TRUE,"BHPL";"PRINT",#N/A,TRUE,"BHPL2";"PRINT",#N/A,TRUE,"CDWR";"PRINT",#N/A,TRUE,"EWEB";"PRINT",#N/A,TRUE,"LADWP";"PRINT",#N/A,TRUE,"NEVBASE"}</definedName>
    <definedName name="____j5" localSheetId="9" hidden="1">{"PRINT",#N/A,TRUE,"APPA";"PRINT",#N/A,TRUE,"APS";"PRINT",#N/A,TRUE,"BHPL";"PRINT",#N/A,TRUE,"BHPL2";"PRINT",#N/A,TRUE,"CDWR";"PRINT",#N/A,TRUE,"EWEB";"PRINT",#N/A,TRUE,"LADWP";"PRINT",#N/A,TRUE,"NEVBASE"}</definedName>
    <definedName name="____j5" localSheetId="8" hidden="1">{"PRINT",#N/A,TRUE,"APPA";"PRINT",#N/A,TRUE,"APS";"PRINT",#N/A,TRUE,"BHPL";"PRINT",#N/A,TRUE,"BHPL2";"PRINT",#N/A,TRUE,"CDWR";"PRINT",#N/A,TRUE,"EWEB";"PRINT",#N/A,TRUE,"LADWP";"PRINT",#N/A,TRUE,"NEVBASE"}</definedName>
    <definedName name="____j5" localSheetId="11" hidden="1">{"PRINT",#N/A,TRUE,"APPA";"PRINT",#N/A,TRUE,"APS";"PRINT",#N/A,TRUE,"BHPL";"PRINT",#N/A,TRUE,"BHPL2";"PRINT",#N/A,TRUE,"CDWR";"PRINT",#N/A,TRUE,"EWEB";"PRINT",#N/A,TRUE,"LADWP";"PRINT",#N/A,TRUE,"NEVBASE"}</definedName>
    <definedName name="____j5" localSheetId="1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0" hidden="1">{#N/A,#N/A,FALSE,"Summary";#N/A,#N/A,FALSE,"SmPlants";#N/A,#N/A,FALSE,"Utah";#N/A,#N/A,FALSE,"Idaho";#N/A,#N/A,FALSE,"Lewis River";#N/A,#N/A,FALSE,"NrthUmpq";#N/A,#N/A,FALSE,"KlamRog"}</definedName>
    <definedName name="____OM1" localSheetId="12" hidden="1">{#N/A,#N/A,FALSE,"Summary";#N/A,#N/A,FALSE,"SmPlants";#N/A,#N/A,FALSE,"Utah";#N/A,#N/A,FALSE,"Idaho";#N/A,#N/A,FALSE,"Lewis River";#N/A,#N/A,FALSE,"NrthUmpq";#N/A,#N/A,FALSE,"KlamRog"}</definedName>
    <definedName name="____OM1" localSheetId="10" hidden="1">{#N/A,#N/A,FALSE,"Summary";#N/A,#N/A,FALSE,"SmPlants";#N/A,#N/A,FALSE,"Utah";#N/A,#N/A,FALSE,"Idaho";#N/A,#N/A,FALSE,"Lewis River";#N/A,#N/A,FALSE,"NrthUmpq";#N/A,#N/A,FALSE,"KlamRog"}</definedName>
    <definedName name="____OM1" localSheetId="9" hidden="1">{#N/A,#N/A,FALSE,"Summary";#N/A,#N/A,FALSE,"SmPlants";#N/A,#N/A,FALSE,"Utah";#N/A,#N/A,FALSE,"Idaho";#N/A,#N/A,FALSE,"Lewis River";#N/A,#N/A,FALSE,"NrthUmpq";#N/A,#N/A,FALSE,"KlamRog"}</definedName>
    <definedName name="____OM1" localSheetId="8" hidden="1">{#N/A,#N/A,FALSE,"Summary";#N/A,#N/A,FALSE,"SmPlants";#N/A,#N/A,FALSE,"Utah";#N/A,#N/A,FALSE,"Idaho";#N/A,#N/A,FALSE,"Lewis River";#N/A,#N/A,FALSE,"NrthUmpq";#N/A,#N/A,FALSE,"KlamRog"}</definedName>
    <definedName name="____OM1" localSheetId="11" hidden="1">{#N/A,#N/A,FALSE,"Summary";#N/A,#N/A,FALSE,"SmPlants";#N/A,#N/A,FALSE,"Utah";#N/A,#N/A,FALSE,"Idaho";#N/A,#N/A,FALSE,"Lewis River";#N/A,#N/A,FALSE,"NrthUmpq";#N/A,#N/A,FALSE,"KlamRog"}</definedName>
    <definedName name="____OM1" localSheetId="1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0" hidden="1">{#N/A,#N/A,FALSE,"CRPT";#N/A,#N/A,FALSE,"TREND";#N/A,#N/A,FALSE,"%Curve"}</definedName>
    <definedName name="____six6" localSheetId="12" hidden="1">{#N/A,#N/A,FALSE,"CRPT";#N/A,#N/A,FALSE,"TREND";#N/A,#N/A,FALSE,"%Curve"}</definedName>
    <definedName name="____six6" localSheetId="10" hidden="1">{#N/A,#N/A,FALSE,"CRPT";#N/A,#N/A,FALSE,"TREND";#N/A,#N/A,FALSE,"%Curve"}</definedName>
    <definedName name="____six6" localSheetId="9" hidden="1">{#N/A,#N/A,FALSE,"CRPT";#N/A,#N/A,FALSE,"TREND";#N/A,#N/A,FALSE,"%Curve"}</definedName>
    <definedName name="____six6" localSheetId="8" hidden="1">{#N/A,#N/A,FALSE,"CRPT";#N/A,#N/A,FALSE,"TREND";#N/A,#N/A,FALSE,"%Curve"}</definedName>
    <definedName name="____six6" localSheetId="11" hidden="1">{#N/A,#N/A,FALSE,"CRPT";#N/A,#N/A,FALSE,"TREND";#N/A,#N/A,FALSE,"%Curve"}</definedName>
    <definedName name="____six6" localSheetId="13" hidden="1">{#N/A,#N/A,FALSE,"CRPT";#N/A,#N/A,FALSE,"TREND";#N/A,#N/A,FALSE,"%Curve"}</definedName>
    <definedName name="____six6" hidden="1">{#N/A,#N/A,FALSE,"CRPT";#N/A,#N/A,FALSE,"TREND";#N/A,#N/A,FALSE,"%Curve"}</definedName>
    <definedName name="____www1" localSheetId="0" hidden="1">{#N/A,#N/A,FALSE,"schA"}</definedName>
    <definedName name="____www1" localSheetId="12" hidden="1">{#N/A,#N/A,FALSE,"schA"}</definedName>
    <definedName name="____www1" localSheetId="10" hidden="1">{#N/A,#N/A,FALSE,"schA"}</definedName>
    <definedName name="____www1" localSheetId="9" hidden="1">{#N/A,#N/A,FALSE,"schA"}</definedName>
    <definedName name="____www1" localSheetId="8" hidden="1">{#N/A,#N/A,FALSE,"schA"}</definedName>
    <definedName name="____www1" localSheetId="11" hidden="1">{#N/A,#N/A,FALSE,"schA"}</definedName>
    <definedName name="____www1" localSheetId="13" hidden="1">{#N/A,#N/A,FALSE,"schA"}</definedName>
    <definedName name="____www1" hidden="1">{#N/A,#N/A,FALSE,"schA"}</definedName>
    <definedName name="___j1" localSheetId="0" hidden="1">{"PRINT",#N/A,TRUE,"APPA";"PRINT",#N/A,TRUE,"APS";"PRINT",#N/A,TRUE,"BHPL";"PRINT",#N/A,TRUE,"BHPL2";"PRINT",#N/A,TRUE,"CDWR";"PRINT",#N/A,TRUE,"EWEB";"PRINT",#N/A,TRUE,"LADWP";"PRINT",#N/A,TRUE,"NEVBASE"}</definedName>
    <definedName name="___j1" localSheetId="12" hidden="1">{"PRINT",#N/A,TRUE,"APPA";"PRINT",#N/A,TRUE,"APS";"PRINT",#N/A,TRUE,"BHPL";"PRINT",#N/A,TRUE,"BHPL2";"PRINT",#N/A,TRUE,"CDWR";"PRINT",#N/A,TRUE,"EWEB";"PRINT",#N/A,TRUE,"LADWP";"PRINT",#N/A,TRUE,"NEVBASE"}</definedName>
    <definedName name="___j1" localSheetId="10" hidden="1">{"PRINT",#N/A,TRUE,"APPA";"PRINT",#N/A,TRUE,"APS";"PRINT",#N/A,TRUE,"BHPL";"PRINT",#N/A,TRUE,"BHPL2";"PRINT",#N/A,TRUE,"CDWR";"PRINT",#N/A,TRUE,"EWEB";"PRINT",#N/A,TRUE,"LADWP";"PRINT",#N/A,TRUE,"NEVBASE"}</definedName>
    <definedName name="___j1" localSheetId="9" hidden="1">{"PRINT",#N/A,TRUE,"APPA";"PRINT",#N/A,TRUE,"APS";"PRINT",#N/A,TRUE,"BHPL";"PRINT",#N/A,TRUE,"BHPL2";"PRINT",#N/A,TRUE,"CDWR";"PRINT",#N/A,TRUE,"EWEB";"PRINT",#N/A,TRUE,"LADWP";"PRINT",#N/A,TRUE,"NEVBASE"}</definedName>
    <definedName name="___j1" localSheetId="8" hidden="1">{"PRINT",#N/A,TRUE,"APPA";"PRINT",#N/A,TRUE,"APS";"PRINT",#N/A,TRUE,"BHPL";"PRINT",#N/A,TRUE,"BHPL2";"PRINT",#N/A,TRUE,"CDWR";"PRINT",#N/A,TRUE,"EWEB";"PRINT",#N/A,TRUE,"LADWP";"PRINT",#N/A,TRUE,"NEVBASE"}</definedName>
    <definedName name="___j1" localSheetId="11" hidden="1">{"PRINT",#N/A,TRUE,"APPA";"PRINT",#N/A,TRUE,"APS";"PRINT",#N/A,TRUE,"BHPL";"PRINT",#N/A,TRUE,"BHPL2";"PRINT",#N/A,TRUE,"CDWR";"PRINT",#N/A,TRUE,"EWEB";"PRINT",#N/A,TRUE,"LADWP";"PRINT",#N/A,TRUE,"NEVBASE"}</definedName>
    <definedName name="___j1" localSheetId="1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12"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localSheetId="11" hidden="1">{"PRINT",#N/A,TRUE,"APPA";"PRINT",#N/A,TRUE,"APS";"PRINT",#N/A,TRUE,"BHPL";"PRINT",#N/A,TRUE,"BHPL2";"PRINT",#N/A,TRUE,"CDWR";"PRINT",#N/A,TRUE,"EWEB";"PRINT",#N/A,TRUE,"LADWP";"PRINT",#N/A,TRUE,"NEVBASE"}</definedName>
    <definedName name="___j2" localSheetId="1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1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localSheetId="11" hidden="1">{"PRINT",#N/A,TRUE,"APPA";"PRINT",#N/A,TRUE,"APS";"PRINT",#N/A,TRUE,"BHPL";"PRINT",#N/A,TRUE,"BHPL2";"PRINT",#N/A,TRUE,"CDWR";"PRINT",#N/A,TRUE,"EWEB";"PRINT",#N/A,TRUE,"LADWP";"PRINT",#N/A,TRUE,"NEVBASE"}</definedName>
    <definedName name="___j3" localSheetId="1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12"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localSheetId="11" hidden="1">{"PRINT",#N/A,TRUE,"APPA";"PRINT",#N/A,TRUE,"APS";"PRINT",#N/A,TRUE,"BHPL";"PRINT",#N/A,TRUE,"BHPL2";"PRINT",#N/A,TRUE,"CDWR";"PRINT",#N/A,TRUE,"EWEB";"PRINT",#N/A,TRUE,"LADWP";"PRINT",#N/A,TRUE,"NEVBASE"}</definedName>
    <definedName name="___j4" localSheetId="1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12"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localSheetId="11" hidden="1">{"PRINT",#N/A,TRUE,"APPA";"PRINT",#N/A,TRUE,"APS";"PRINT",#N/A,TRUE,"BHPL";"PRINT",#N/A,TRUE,"BHPL2";"PRINT",#N/A,TRUE,"CDWR";"PRINT",#N/A,TRUE,"EWEB";"PRINT",#N/A,TRUE,"LADWP";"PRINT",#N/A,TRUE,"NEVBASE"}</definedName>
    <definedName name="___j5" localSheetId="1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12" hidden="1">{#N/A,#N/A,FALSE,"Summary";#N/A,#N/A,FALSE,"SmPlants";#N/A,#N/A,FALSE,"Utah";#N/A,#N/A,FALSE,"Idaho";#N/A,#N/A,FALSE,"Lewis River";#N/A,#N/A,FALSE,"NrthUmpq";#N/A,#N/A,FALSE,"KlamRog"}</definedName>
    <definedName name="___OM1" localSheetId="10" hidden="1">{#N/A,#N/A,FALSE,"Summary";#N/A,#N/A,FALSE,"SmPlants";#N/A,#N/A,FALSE,"Utah";#N/A,#N/A,FALSE,"Idaho";#N/A,#N/A,FALSE,"Lewis River";#N/A,#N/A,FALSE,"NrthUmpq";#N/A,#N/A,FALSE,"KlamRog"}</definedName>
    <definedName name="___OM1" localSheetId="9" hidden="1">{#N/A,#N/A,FALSE,"Summary";#N/A,#N/A,FALSE,"SmPlants";#N/A,#N/A,FALSE,"Utah";#N/A,#N/A,FALSE,"Idaho";#N/A,#N/A,FALSE,"Lewis River";#N/A,#N/A,FALSE,"NrthUmpq";#N/A,#N/A,FALSE,"KlamRog"}</definedName>
    <definedName name="___OM1" localSheetId="8" hidden="1">{#N/A,#N/A,FALSE,"Summary";#N/A,#N/A,FALSE,"SmPlants";#N/A,#N/A,FALSE,"Utah";#N/A,#N/A,FALSE,"Idaho";#N/A,#N/A,FALSE,"Lewis River";#N/A,#N/A,FALSE,"NrthUmpq";#N/A,#N/A,FALSE,"KlamRog"}</definedName>
    <definedName name="___OM1" localSheetId="11" hidden="1">{#N/A,#N/A,FALSE,"Summary";#N/A,#N/A,FALSE,"SmPlants";#N/A,#N/A,FALSE,"Utah";#N/A,#N/A,FALSE,"Idaho";#N/A,#N/A,FALSE,"Lewis River";#N/A,#N/A,FALSE,"NrthUmpq";#N/A,#N/A,FALSE,"KlamRog"}</definedName>
    <definedName name="___OM1" localSheetId="1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0" hidden="1">{#N/A,#N/A,FALSE,"CRPT";#N/A,#N/A,FALSE,"TREND";#N/A,#N/A,FALSE,"%Curve"}</definedName>
    <definedName name="___six6" localSheetId="12" hidden="1">{#N/A,#N/A,FALSE,"CRPT";#N/A,#N/A,FALSE,"TREND";#N/A,#N/A,FALSE,"%Curve"}</definedName>
    <definedName name="___six6" localSheetId="10" hidden="1">{#N/A,#N/A,FALSE,"CRPT";#N/A,#N/A,FALSE,"TREND";#N/A,#N/A,FALSE,"%Curve"}</definedName>
    <definedName name="___six6" localSheetId="9" hidden="1">{#N/A,#N/A,FALSE,"CRPT";#N/A,#N/A,FALSE,"TREND";#N/A,#N/A,FALSE,"%Curve"}</definedName>
    <definedName name="___six6" localSheetId="8" hidden="1">{#N/A,#N/A,FALSE,"CRPT";#N/A,#N/A,FALSE,"TREND";#N/A,#N/A,FALSE,"%Curve"}</definedName>
    <definedName name="___six6" localSheetId="11" hidden="1">{#N/A,#N/A,FALSE,"CRPT";#N/A,#N/A,FALSE,"TREND";#N/A,#N/A,FALSE,"%Curve"}</definedName>
    <definedName name="___six6" localSheetId="13" hidden="1">{#N/A,#N/A,FALSE,"CRPT";#N/A,#N/A,FALSE,"TREND";#N/A,#N/A,FALSE,"%Curve"}</definedName>
    <definedName name="___six6" hidden="1">{#N/A,#N/A,FALSE,"CRPT";#N/A,#N/A,FALSE,"TREND";#N/A,#N/A,FALSE,"%Curve"}</definedName>
    <definedName name="___www1" localSheetId="0" hidden="1">{#N/A,#N/A,FALSE,"schA"}</definedName>
    <definedName name="___www1" localSheetId="12" hidden="1">{#N/A,#N/A,FALSE,"schA"}</definedName>
    <definedName name="___www1" localSheetId="10" hidden="1">{#N/A,#N/A,FALSE,"schA"}</definedName>
    <definedName name="___www1" localSheetId="9" hidden="1">{#N/A,#N/A,FALSE,"schA"}</definedName>
    <definedName name="___www1" localSheetId="8" hidden="1">{#N/A,#N/A,FALSE,"schA"}</definedName>
    <definedName name="___www1" localSheetId="11" hidden="1">{#N/A,#N/A,FALSE,"schA"}</definedName>
    <definedName name="___www1" localSheetId="13" hidden="1">{#N/A,#N/A,FALSE,"schA"}</definedName>
    <definedName name="___www1" hidden="1">{#N/A,#N/A,FALSE,"schA"}</definedName>
    <definedName name="__123Graph_A" localSheetId="0" hidden="1">[1]Inputs!#REF!</definedName>
    <definedName name="__123Graph_A" localSheetId="2" hidden="1">[2]Inputs!#REF!</definedName>
    <definedName name="__123Graph_A" localSheetId="12" hidden="1">'[3]OR kWh'!#REF!</definedName>
    <definedName name="__123Graph_A" localSheetId="3" hidden="1">[2]Inputs!#REF!</definedName>
    <definedName name="__123Graph_A" localSheetId="10" hidden="1">[4]Inputs!#REF!</definedName>
    <definedName name="__123Graph_A" localSheetId="9" hidden="1">[1]Inputs!#REF!</definedName>
    <definedName name="__123Graph_A" localSheetId="8" hidden="1">[1]Inputs!#REF!</definedName>
    <definedName name="__123Graph_A" localSheetId="4" hidden="1">'[5]OR Inputs'!#REF!</definedName>
    <definedName name="__123Graph_A" localSheetId="11" hidden="1">[1]Inputs!#REF!</definedName>
    <definedName name="__123Graph_A" localSheetId="13" hidden="1">[1]Inputs!#REF!</definedName>
    <definedName name="__123Graph_A" hidden="1">'[6]OR kWh'!#REF!</definedName>
    <definedName name="__123Graph_B" localSheetId="0" hidden="1">[1]Inputs!#REF!</definedName>
    <definedName name="__123Graph_B" localSheetId="2" hidden="1">[2]Inputs!#REF!</definedName>
    <definedName name="__123Graph_B" localSheetId="12" hidden="1">'[3]OR kWh'!#REF!</definedName>
    <definedName name="__123Graph_B" localSheetId="3" hidden="1">[2]Inputs!#REF!</definedName>
    <definedName name="__123Graph_B" localSheetId="10" hidden="1">[4]Inputs!#REF!</definedName>
    <definedName name="__123Graph_B" localSheetId="9" hidden="1">[1]Inputs!#REF!</definedName>
    <definedName name="__123Graph_B" localSheetId="8" hidden="1">[1]Inputs!#REF!</definedName>
    <definedName name="__123Graph_B" localSheetId="4" hidden="1">'[5]OR Inputs'!#REF!</definedName>
    <definedName name="__123Graph_B" localSheetId="11" hidden="1">[1]Inputs!#REF!</definedName>
    <definedName name="__123Graph_B" localSheetId="13" hidden="1">[1]Inputs!#REF!</definedName>
    <definedName name="__123Graph_B" hidden="1">'[6]OR kWh'!#REF!</definedName>
    <definedName name="__123Graph_D" localSheetId="0" hidden="1">[1]Inputs!#REF!</definedName>
    <definedName name="__123Graph_D" localSheetId="2" hidden="1">[2]Inputs!#REF!</definedName>
    <definedName name="__123Graph_D" localSheetId="12" hidden="1">'[3]OR kWh'!#REF!</definedName>
    <definedName name="__123Graph_D" localSheetId="3" hidden="1">[2]Inputs!#REF!</definedName>
    <definedName name="__123Graph_D" localSheetId="10" hidden="1">[4]Inputs!#REF!</definedName>
    <definedName name="__123Graph_D" localSheetId="9" hidden="1">[1]Inputs!#REF!</definedName>
    <definedName name="__123Graph_D" localSheetId="8" hidden="1">[1]Inputs!#REF!</definedName>
    <definedName name="__123Graph_D" localSheetId="4" hidden="1">'[5]OR Inputs'!#REF!</definedName>
    <definedName name="__123Graph_D" localSheetId="11" hidden="1">[1]Inputs!#REF!</definedName>
    <definedName name="__123Graph_D" localSheetId="13" hidden="1">[1]Inputs!#REF!</definedName>
    <definedName name="__123Graph_D" hidden="1">'[6]OR kWh'!#REF!</definedName>
    <definedName name="__123Graph_E" hidden="1">[7]Input!$E$22:$E$37</definedName>
    <definedName name="__123Graph_ECURRENT" localSheetId="0" hidden="1">[8]ConsolidatingPL!#REF!</definedName>
    <definedName name="__123Graph_ECURRENT" localSheetId="12" hidden="1">[8]ConsolidatingPL!#REF!</definedName>
    <definedName name="__123Graph_ECURRENT" localSheetId="3" hidden="1">[8]ConsolidatingPL!#REF!</definedName>
    <definedName name="__123Graph_ECURRENT" localSheetId="10" hidden="1">[8]ConsolidatingPL!#REF!</definedName>
    <definedName name="__123Graph_ECURRENT" localSheetId="9" hidden="1">[8]ConsolidatingPL!#REF!</definedName>
    <definedName name="__123Graph_ECURRENT" localSheetId="11" hidden="1">[8]ConsolidatingPL!#REF!</definedName>
    <definedName name="__123Graph_ECURRENT" localSheetId="13" hidden="1">[8]ConsolidatingPL!#REF!</definedName>
    <definedName name="__123Graph_ECURRENT" hidden="1">[8]ConsolidatingPL!#REF!</definedName>
    <definedName name="__123Graph_F" hidden="1">[7]Input!$D$22:$D$37</definedName>
    <definedName name="__j1" localSheetId="0" hidden="1">{"PRINT",#N/A,TRUE,"APPA";"PRINT",#N/A,TRUE,"APS";"PRINT",#N/A,TRUE,"BHPL";"PRINT",#N/A,TRUE,"BHPL2";"PRINT",#N/A,TRUE,"CDWR";"PRINT",#N/A,TRUE,"EWEB";"PRINT",#N/A,TRUE,"LADWP";"PRINT",#N/A,TRUE,"NEVBASE"}</definedName>
    <definedName name="__j1" localSheetId="12" hidden="1">{"PRINT",#N/A,TRUE,"APPA";"PRINT",#N/A,TRUE,"APS";"PRINT",#N/A,TRUE,"BHPL";"PRINT",#N/A,TRUE,"BHPL2";"PRINT",#N/A,TRUE,"CDWR";"PRINT",#N/A,TRUE,"EWEB";"PRINT",#N/A,TRUE,"LADWP";"PRINT",#N/A,TRUE,"NEVBASE"}</definedName>
    <definedName name="__j1" localSheetId="10"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localSheetId="8" hidden="1">{"PRINT",#N/A,TRUE,"APPA";"PRINT",#N/A,TRUE,"APS";"PRINT",#N/A,TRUE,"BHPL";"PRINT",#N/A,TRUE,"BHPL2";"PRINT",#N/A,TRUE,"CDWR";"PRINT",#N/A,TRUE,"EWEB";"PRINT",#N/A,TRUE,"LADWP";"PRINT",#N/A,TRUE,"NEVBASE"}</definedName>
    <definedName name="__j1" localSheetId="11" hidden="1">{"PRINT",#N/A,TRUE,"APPA";"PRINT",#N/A,TRUE,"APS";"PRINT",#N/A,TRUE,"BHPL";"PRINT",#N/A,TRUE,"BHPL2";"PRINT",#N/A,TRUE,"CDWR";"PRINT",#N/A,TRUE,"EWEB";"PRINT",#N/A,TRUE,"LADWP";"PRINT",#N/A,TRUE,"NEVBASE"}</definedName>
    <definedName name="__j1" localSheetId="1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12" hidden="1">{"PRINT",#N/A,TRUE,"APPA";"PRINT",#N/A,TRUE,"APS";"PRINT",#N/A,TRUE,"BHPL";"PRINT",#N/A,TRUE,"BHPL2";"PRINT",#N/A,TRUE,"CDWR";"PRINT",#N/A,TRUE,"EWEB";"PRINT",#N/A,TRUE,"LADWP";"PRINT",#N/A,TRUE,"NEVBASE"}</definedName>
    <definedName name="__j2" localSheetId="10"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localSheetId="11" hidden="1">{"PRINT",#N/A,TRUE,"APPA";"PRINT",#N/A,TRUE,"APS";"PRINT",#N/A,TRUE,"BHPL";"PRINT",#N/A,TRUE,"BHPL2";"PRINT",#N/A,TRUE,"CDWR";"PRINT",#N/A,TRUE,"EWEB";"PRINT",#N/A,TRUE,"LADWP";"PRINT",#N/A,TRUE,"NEVBASE"}</definedName>
    <definedName name="__j2" localSheetId="1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12" hidden="1">{"PRINT",#N/A,TRUE,"APPA";"PRINT",#N/A,TRUE,"APS";"PRINT",#N/A,TRUE,"BHPL";"PRINT",#N/A,TRUE,"BHPL2";"PRINT",#N/A,TRUE,"CDWR";"PRINT",#N/A,TRUE,"EWEB";"PRINT",#N/A,TRUE,"LADWP";"PRINT",#N/A,TRUE,"NEVBASE"}</definedName>
    <definedName name="__j3" localSheetId="10"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localSheetId="11" hidden="1">{"PRINT",#N/A,TRUE,"APPA";"PRINT",#N/A,TRUE,"APS";"PRINT",#N/A,TRUE,"BHPL";"PRINT",#N/A,TRUE,"BHPL2";"PRINT",#N/A,TRUE,"CDWR";"PRINT",#N/A,TRUE,"EWEB";"PRINT",#N/A,TRUE,"LADWP";"PRINT",#N/A,TRUE,"NEVBASE"}</definedName>
    <definedName name="__j3" localSheetId="1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12" hidden="1">{"PRINT",#N/A,TRUE,"APPA";"PRINT",#N/A,TRUE,"APS";"PRINT",#N/A,TRUE,"BHPL";"PRINT",#N/A,TRUE,"BHPL2";"PRINT",#N/A,TRUE,"CDWR";"PRINT",#N/A,TRUE,"EWEB";"PRINT",#N/A,TRUE,"LADWP";"PRINT",#N/A,TRUE,"NEVBASE"}</definedName>
    <definedName name="__j4" localSheetId="10"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localSheetId="11" hidden="1">{"PRINT",#N/A,TRUE,"APPA";"PRINT",#N/A,TRUE,"APS";"PRINT",#N/A,TRUE,"BHPL";"PRINT",#N/A,TRUE,"BHPL2";"PRINT",#N/A,TRUE,"CDWR";"PRINT",#N/A,TRUE,"EWEB";"PRINT",#N/A,TRUE,"LADWP";"PRINT",#N/A,TRUE,"NEVBASE"}</definedName>
    <definedName name="__j4" localSheetId="1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12" hidden="1">{"PRINT",#N/A,TRUE,"APPA";"PRINT",#N/A,TRUE,"APS";"PRINT",#N/A,TRUE,"BHPL";"PRINT",#N/A,TRUE,"BHPL2";"PRINT",#N/A,TRUE,"CDWR";"PRINT",#N/A,TRUE,"EWEB";"PRINT",#N/A,TRUE,"LADWP";"PRINT",#N/A,TRUE,"NEVBASE"}</definedName>
    <definedName name="__j5" localSheetId="10"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localSheetId="11" hidden="1">{"PRINT",#N/A,TRUE,"APPA";"PRINT",#N/A,TRUE,"APS";"PRINT",#N/A,TRUE,"BHPL";"PRINT",#N/A,TRUE,"BHPL2";"PRINT",#N/A,TRUE,"CDWR";"PRINT",#N/A,TRUE,"EWEB";"PRINT",#N/A,TRUE,"LADWP";"PRINT",#N/A,TRUE,"NEVBASE"}</definedName>
    <definedName name="__j5" localSheetId="1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0" hidden="1">{#N/A,#N/A,FALSE,"Summary";#N/A,#N/A,FALSE,"SmPlants";#N/A,#N/A,FALSE,"Utah";#N/A,#N/A,FALSE,"Idaho";#N/A,#N/A,FALSE,"Lewis River";#N/A,#N/A,FALSE,"NrthUmpq";#N/A,#N/A,FALSE,"KlamRog"}</definedName>
    <definedName name="__OM1" localSheetId="12" hidden="1">{#N/A,#N/A,FALSE,"Summary";#N/A,#N/A,FALSE,"SmPlants";#N/A,#N/A,FALSE,"Utah";#N/A,#N/A,FALSE,"Idaho";#N/A,#N/A,FALSE,"Lewis River";#N/A,#N/A,FALSE,"NrthUmpq";#N/A,#N/A,FALSE,"KlamRog"}</definedName>
    <definedName name="__OM1" localSheetId="10" hidden="1">{#N/A,#N/A,FALSE,"Summary";#N/A,#N/A,FALSE,"SmPlants";#N/A,#N/A,FALSE,"Utah";#N/A,#N/A,FALSE,"Idaho";#N/A,#N/A,FALSE,"Lewis River";#N/A,#N/A,FALSE,"NrthUmpq";#N/A,#N/A,FALSE,"KlamRog"}</definedName>
    <definedName name="__OM1" localSheetId="9" hidden="1">{#N/A,#N/A,FALSE,"Summary";#N/A,#N/A,FALSE,"SmPlants";#N/A,#N/A,FALSE,"Utah";#N/A,#N/A,FALSE,"Idaho";#N/A,#N/A,FALSE,"Lewis River";#N/A,#N/A,FALSE,"NrthUmpq";#N/A,#N/A,FALSE,"KlamRog"}</definedName>
    <definedName name="__OM1" localSheetId="8" hidden="1">{#N/A,#N/A,FALSE,"Summary";#N/A,#N/A,FALSE,"SmPlants";#N/A,#N/A,FALSE,"Utah";#N/A,#N/A,FALSE,"Idaho";#N/A,#N/A,FALSE,"Lewis River";#N/A,#N/A,FALSE,"NrthUmpq";#N/A,#N/A,FALSE,"KlamRog"}</definedName>
    <definedName name="__OM1" localSheetId="11" hidden="1">{#N/A,#N/A,FALSE,"Summary";#N/A,#N/A,FALSE,"SmPlants";#N/A,#N/A,FALSE,"Utah";#N/A,#N/A,FALSE,"Idaho";#N/A,#N/A,FALSE,"Lewis River";#N/A,#N/A,FALSE,"NrthUmpq";#N/A,#N/A,FALSE,"KlamRog"}</definedName>
    <definedName name="__OM1" localSheetId="1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0" hidden="1">{#N/A,#N/A,FALSE,"CRPT";#N/A,#N/A,FALSE,"TREND";#N/A,#N/A,FALSE,"%Curve"}</definedName>
    <definedName name="__six6" localSheetId="12" hidden="1">{#N/A,#N/A,FALSE,"CRPT";#N/A,#N/A,FALSE,"TREND";#N/A,#N/A,FALSE,"%Curve"}</definedName>
    <definedName name="__six6" localSheetId="10" hidden="1">{#N/A,#N/A,FALSE,"CRPT";#N/A,#N/A,FALSE,"TREND";#N/A,#N/A,FALSE,"%Curve"}</definedName>
    <definedName name="__six6" localSheetId="9" hidden="1">{#N/A,#N/A,FALSE,"CRPT";#N/A,#N/A,FALSE,"TREND";#N/A,#N/A,FALSE,"%Curve"}</definedName>
    <definedName name="__six6" localSheetId="8" hidden="1">{#N/A,#N/A,FALSE,"CRPT";#N/A,#N/A,FALSE,"TREND";#N/A,#N/A,FALSE,"%Curve"}</definedName>
    <definedName name="__six6" localSheetId="11" hidden="1">{#N/A,#N/A,FALSE,"CRPT";#N/A,#N/A,FALSE,"TREND";#N/A,#N/A,FALSE,"%Curve"}</definedName>
    <definedName name="__six6" localSheetId="13" hidden="1">{#N/A,#N/A,FALSE,"CRPT";#N/A,#N/A,FALSE,"TREND";#N/A,#N/A,FALSE,"%Curve"}</definedName>
    <definedName name="__six6" hidden="1">{#N/A,#N/A,FALSE,"CRPT";#N/A,#N/A,FALSE,"TREND";#N/A,#N/A,FALSE,"%Curve"}</definedName>
    <definedName name="__www1" localSheetId="0" hidden="1">{#N/A,#N/A,FALSE,"schA"}</definedName>
    <definedName name="__www1" localSheetId="12" hidden="1">{#N/A,#N/A,FALSE,"schA"}</definedName>
    <definedName name="__www1" localSheetId="10" hidden="1">{#N/A,#N/A,FALSE,"schA"}</definedName>
    <definedName name="__www1" localSheetId="9" hidden="1">{#N/A,#N/A,FALSE,"schA"}</definedName>
    <definedName name="__www1" localSheetId="8" hidden="1">{#N/A,#N/A,FALSE,"schA"}</definedName>
    <definedName name="__www1" localSheetId="11" hidden="1">{#N/A,#N/A,FALSE,"schA"}</definedName>
    <definedName name="__www1" localSheetId="13" hidden="1">{#N/A,#N/A,FALSE,"schA"}</definedName>
    <definedName name="__www1" hidden="1">{#N/A,#N/A,FALSE,"schA"}</definedName>
    <definedName name="_ex1" localSheetId="0" hidden="1">{#N/A,#N/A,FALSE,"Summ";#N/A,#N/A,FALSE,"General"}</definedName>
    <definedName name="_ex1" localSheetId="12" hidden="1">{#N/A,#N/A,FALSE,"Summ";#N/A,#N/A,FALSE,"General"}</definedName>
    <definedName name="_ex1" localSheetId="10" hidden="1">{#N/A,#N/A,FALSE,"Summ";#N/A,#N/A,FALSE,"General"}</definedName>
    <definedName name="_ex1" localSheetId="9" hidden="1">{#N/A,#N/A,FALSE,"Summ";#N/A,#N/A,FALSE,"General"}</definedName>
    <definedName name="_ex1" localSheetId="8" hidden="1">{#N/A,#N/A,FALSE,"Summ";#N/A,#N/A,FALSE,"General"}</definedName>
    <definedName name="_ex1" localSheetId="11" hidden="1">{#N/A,#N/A,FALSE,"Summ";#N/A,#N/A,FALSE,"General"}</definedName>
    <definedName name="_ex1" localSheetId="13" hidden="1">{#N/A,#N/A,FALSE,"Summ";#N/A,#N/A,FALSE,"General"}</definedName>
    <definedName name="_ex1" hidden="1">{#N/A,#N/A,FALSE,"Summ";#N/A,#N/A,FALSE,"General"}</definedName>
    <definedName name="_Fill" localSheetId="0" hidden="1">#REF!</definedName>
    <definedName name="_Fill" localSheetId="2" hidden="1">#REF!</definedName>
    <definedName name="_Fill" localSheetId="12" hidden="1">#REF!</definedName>
    <definedName name="_Fill" localSheetId="3" hidden="1">#REF!</definedName>
    <definedName name="_Fill" localSheetId="10" hidden="1">#REF!</definedName>
    <definedName name="_Fill" localSheetId="9" hidden="1">#REF!</definedName>
    <definedName name="_Fill" localSheetId="8" hidden="1">#REF!</definedName>
    <definedName name="_Fill" localSheetId="11" hidden="1">#REF!</definedName>
    <definedName name="_Fill" localSheetId="13" hidden="1">#REF!</definedName>
    <definedName name="_Fill" hidden="1">#REF!</definedName>
    <definedName name="_xlnm._FilterDatabase" localSheetId="0" hidden="1">#REF!</definedName>
    <definedName name="_xlnm._FilterDatabase" localSheetId="12" hidden="1">#REF!</definedName>
    <definedName name="_xlnm._FilterDatabase" localSheetId="3" hidden="1">#REF!</definedName>
    <definedName name="_xlnm._FilterDatabase" localSheetId="10" hidden="1">#REF!</definedName>
    <definedName name="_xlnm._FilterDatabase" localSheetId="9" hidden="1">#REF!</definedName>
    <definedName name="_xlnm._FilterDatabase" localSheetId="8" hidden="1">#REF!</definedName>
    <definedName name="_xlnm._FilterDatabase" localSheetId="11" hidden="1">#REF!</definedName>
    <definedName name="_xlnm._FilterDatabase" localSheetId="13"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12" hidden="1">{"PRINT",#N/A,TRUE,"APPA";"PRINT",#N/A,TRUE,"APS";"PRINT",#N/A,TRUE,"BHPL";"PRINT",#N/A,TRUE,"BHPL2";"PRINT",#N/A,TRUE,"CDWR";"PRINT",#N/A,TRUE,"EWEB";"PRINT",#N/A,TRUE,"LADWP";"PRINT",#N/A,TRUE,"NEVBASE"}</definedName>
    <definedName name="_j1" localSheetId="10" hidden="1">{"PRINT",#N/A,TRUE,"APPA";"PRINT",#N/A,TRUE,"APS";"PRINT",#N/A,TRUE,"BHPL";"PRINT",#N/A,TRUE,"BHPL2";"PRINT",#N/A,TRUE,"CDWR";"PRINT",#N/A,TRUE,"EWEB";"PRINT",#N/A,TRUE,"LADWP";"PRINT",#N/A,TRUE,"NEVBASE"}</definedName>
    <definedName name="_j1" localSheetId="9"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localSheetId="11" hidden="1">{"PRINT",#N/A,TRUE,"APPA";"PRINT",#N/A,TRUE,"APS";"PRINT",#N/A,TRUE,"BHPL";"PRINT",#N/A,TRUE,"BHPL2";"PRINT",#N/A,TRUE,"CDWR";"PRINT",#N/A,TRUE,"EWEB";"PRINT",#N/A,TRUE,"LADWP";"PRINT",#N/A,TRUE,"NEVBASE"}</definedName>
    <definedName name="_j1" localSheetId="1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12" hidden="1">{"PRINT",#N/A,TRUE,"APPA";"PRINT",#N/A,TRUE,"APS";"PRINT",#N/A,TRUE,"BHPL";"PRINT",#N/A,TRUE,"BHPL2";"PRINT",#N/A,TRUE,"CDWR";"PRINT",#N/A,TRUE,"EWEB";"PRINT",#N/A,TRUE,"LADWP";"PRINT",#N/A,TRUE,"NEVBASE"}</definedName>
    <definedName name="_j2" localSheetId="10" hidden="1">{"PRINT",#N/A,TRUE,"APPA";"PRINT",#N/A,TRUE,"APS";"PRINT",#N/A,TRUE,"BHPL";"PRINT",#N/A,TRUE,"BHPL2";"PRINT",#N/A,TRUE,"CDWR";"PRINT",#N/A,TRUE,"EWEB";"PRINT",#N/A,TRUE,"LADWP";"PRINT",#N/A,TRUE,"NEVBASE"}</definedName>
    <definedName name="_j2" localSheetId="9"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localSheetId="11" hidden="1">{"PRINT",#N/A,TRUE,"APPA";"PRINT",#N/A,TRUE,"APS";"PRINT",#N/A,TRUE,"BHPL";"PRINT",#N/A,TRUE,"BHPL2";"PRINT",#N/A,TRUE,"CDWR";"PRINT",#N/A,TRUE,"EWEB";"PRINT",#N/A,TRUE,"LADWP";"PRINT",#N/A,TRUE,"NEVBASE"}</definedName>
    <definedName name="_j2" localSheetId="1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12" hidden="1">{"PRINT",#N/A,TRUE,"APPA";"PRINT",#N/A,TRUE,"APS";"PRINT",#N/A,TRUE,"BHPL";"PRINT",#N/A,TRUE,"BHPL2";"PRINT",#N/A,TRUE,"CDWR";"PRINT",#N/A,TRUE,"EWEB";"PRINT",#N/A,TRUE,"LADWP";"PRINT",#N/A,TRUE,"NEVBASE"}</definedName>
    <definedName name="_j3" localSheetId="10" hidden="1">{"PRINT",#N/A,TRUE,"APPA";"PRINT",#N/A,TRUE,"APS";"PRINT",#N/A,TRUE,"BHPL";"PRINT",#N/A,TRUE,"BHPL2";"PRINT",#N/A,TRUE,"CDWR";"PRINT",#N/A,TRUE,"EWEB";"PRINT",#N/A,TRUE,"LADWP";"PRINT",#N/A,TRUE,"NEVBASE"}</definedName>
    <definedName name="_j3" localSheetId="9"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localSheetId="11" hidden="1">{"PRINT",#N/A,TRUE,"APPA";"PRINT",#N/A,TRUE,"APS";"PRINT",#N/A,TRUE,"BHPL";"PRINT",#N/A,TRUE,"BHPL2";"PRINT",#N/A,TRUE,"CDWR";"PRINT",#N/A,TRUE,"EWEB";"PRINT",#N/A,TRUE,"LADWP";"PRINT",#N/A,TRUE,"NEVBASE"}</definedName>
    <definedName name="_j3" localSheetId="1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12" hidden="1">{"PRINT",#N/A,TRUE,"APPA";"PRINT",#N/A,TRUE,"APS";"PRINT",#N/A,TRUE,"BHPL";"PRINT",#N/A,TRUE,"BHPL2";"PRINT",#N/A,TRUE,"CDWR";"PRINT",#N/A,TRUE,"EWEB";"PRINT",#N/A,TRUE,"LADWP";"PRINT",#N/A,TRUE,"NEVBASE"}</definedName>
    <definedName name="_j4" localSheetId="10" hidden="1">{"PRINT",#N/A,TRUE,"APPA";"PRINT",#N/A,TRUE,"APS";"PRINT",#N/A,TRUE,"BHPL";"PRINT",#N/A,TRUE,"BHPL2";"PRINT",#N/A,TRUE,"CDWR";"PRINT",#N/A,TRUE,"EWEB";"PRINT",#N/A,TRUE,"LADWP";"PRINT",#N/A,TRUE,"NEVBASE"}</definedName>
    <definedName name="_j4" localSheetId="9"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localSheetId="11" hidden="1">{"PRINT",#N/A,TRUE,"APPA";"PRINT",#N/A,TRUE,"APS";"PRINT",#N/A,TRUE,"BHPL";"PRINT",#N/A,TRUE,"BHPL2";"PRINT",#N/A,TRUE,"CDWR";"PRINT",#N/A,TRUE,"EWEB";"PRINT",#N/A,TRUE,"LADWP";"PRINT",#N/A,TRUE,"NEVBASE"}</definedName>
    <definedName name="_j4" localSheetId="1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12" hidden="1">{"PRINT",#N/A,TRUE,"APPA";"PRINT",#N/A,TRUE,"APS";"PRINT",#N/A,TRUE,"BHPL";"PRINT",#N/A,TRUE,"BHPL2";"PRINT",#N/A,TRUE,"CDWR";"PRINT",#N/A,TRUE,"EWEB";"PRINT",#N/A,TRUE,"LADWP";"PRINT",#N/A,TRUE,"NEVBASE"}</definedName>
    <definedName name="_j5" localSheetId="10" hidden="1">{"PRINT",#N/A,TRUE,"APPA";"PRINT",#N/A,TRUE,"APS";"PRINT",#N/A,TRUE,"BHPL";"PRINT",#N/A,TRUE,"BHPL2";"PRINT",#N/A,TRUE,"CDWR";"PRINT",#N/A,TRUE,"EWEB";"PRINT",#N/A,TRUE,"LADWP";"PRINT",#N/A,TRUE,"NEVBASE"}</definedName>
    <definedName name="_j5" localSheetId="9"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localSheetId="11" hidden="1">{"PRINT",#N/A,TRUE,"APPA";"PRINT",#N/A,TRUE,"APS";"PRINT",#N/A,TRUE,"BHPL";"PRINT",#N/A,TRUE,"BHPL2";"PRINT",#N/A,TRUE,"CDWR";"PRINT",#N/A,TRUE,"EWEB";"PRINT",#N/A,TRUE,"LADWP";"PRINT",#N/A,TRUE,"NEVBASE"}</definedName>
    <definedName name="_j5" localSheetId="1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2" hidden="1">#REF!</definedName>
    <definedName name="_Key1" localSheetId="12" hidden="1">#REF!</definedName>
    <definedName name="_Key1" localSheetId="3" hidden="1">#REF!</definedName>
    <definedName name="_Key1" localSheetId="10" hidden="1">#REF!</definedName>
    <definedName name="_Key1" localSheetId="9" hidden="1">#REF!</definedName>
    <definedName name="_Key1" localSheetId="8" hidden="1">#REF!</definedName>
    <definedName name="_Key1" localSheetId="11" hidden="1">#REF!</definedName>
    <definedName name="_Key1" localSheetId="13" hidden="1">#REF!</definedName>
    <definedName name="_Key1" hidden="1">#REF!</definedName>
    <definedName name="_Key2" localSheetId="0" hidden="1">#REF!</definedName>
    <definedName name="_Key2" localSheetId="2" hidden="1">#REF!</definedName>
    <definedName name="_Key2" localSheetId="12" hidden="1">#REF!</definedName>
    <definedName name="_Key2" localSheetId="3" hidden="1">#REF!</definedName>
    <definedName name="_Key2" localSheetId="10" hidden="1">#REF!</definedName>
    <definedName name="_Key2" localSheetId="9" hidden="1">#REF!</definedName>
    <definedName name="_Key2" localSheetId="8" hidden="1">#REF!</definedName>
    <definedName name="_Key2" localSheetId="11" hidden="1">#REF!</definedName>
    <definedName name="_Key2" localSheetId="13" hidden="1">#REF!</definedName>
    <definedName name="_Key2" hidden="1">#REF!</definedName>
    <definedName name="_new1" localSheetId="0" hidden="1">{#N/A,#N/A,FALSE,"Summ";#N/A,#N/A,FALSE,"General"}</definedName>
    <definedName name="_new1" localSheetId="12" hidden="1">{#N/A,#N/A,FALSE,"Summ";#N/A,#N/A,FALSE,"General"}</definedName>
    <definedName name="_new1" localSheetId="10" hidden="1">{#N/A,#N/A,FALSE,"Summ";#N/A,#N/A,FALSE,"General"}</definedName>
    <definedName name="_new1" localSheetId="9" hidden="1">{#N/A,#N/A,FALSE,"Summ";#N/A,#N/A,FALSE,"General"}</definedName>
    <definedName name="_new1" localSheetId="8" hidden="1">{#N/A,#N/A,FALSE,"Summ";#N/A,#N/A,FALSE,"General"}</definedName>
    <definedName name="_new1" localSheetId="11" hidden="1">{#N/A,#N/A,FALSE,"Summ";#N/A,#N/A,FALSE,"General"}</definedName>
    <definedName name="_new1" localSheetId="13" hidden="1">{#N/A,#N/A,FALSE,"Summ";#N/A,#N/A,FALSE,"General"}</definedName>
    <definedName name="_new1" hidden="1">{#N/A,#N/A,FALSE,"Summ";#N/A,#N/A,FALSE,"General"}</definedName>
    <definedName name="_OM1" localSheetId="0" hidden="1">{#N/A,#N/A,FALSE,"Summary";#N/A,#N/A,FALSE,"SmPlants";#N/A,#N/A,FALSE,"Utah";#N/A,#N/A,FALSE,"Idaho";#N/A,#N/A,FALSE,"Lewis River";#N/A,#N/A,FALSE,"NrthUmpq";#N/A,#N/A,FALSE,"KlamRog"}</definedName>
    <definedName name="_OM1" localSheetId="12" hidden="1">{#N/A,#N/A,FALSE,"Summary";#N/A,#N/A,FALSE,"SmPlants";#N/A,#N/A,FALSE,"Utah";#N/A,#N/A,FALSE,"Idaho";#N/A,#N/A,FALSE,"Lewis River";#N/A,#N/A,FALSE,"NrthUmpq";#N/A,#N/A,FALSE,"KlamRog"}</definedName>
    <definedName name="_OM1" localSheetId="10" hidden="1">{#N/A,#N/A,FALSE,"Summary";#N/A,#N/A,FALSE,"SmPlants";#N/A,#N/A,FALSE,"Utah";#N/A,#N/A,FALSE,"Idaho";#N/A,#N/A,FALSE,"Lewis River";#N/A,#N/A,FALSE,"NrthUmpq";#N/A,#N/A,FALSE,"KlamRog"}</definedName>
    <definedName name="_OM1" localSheetId="9"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localSheetId="11" hidden="1">{#N/A,#N/A,FALSE,"Summary";#N/A,#N/A,FALSE,"SmPlants";#N/A,#N/A,FALSE,"Utah";#N/A,#N/A,FALSE,"Idaho";#N/A,#N/A,FALSE,"Lewis River";#N/A,#N/A,FALSE,"NrthUmpq";#N/A,#N/A,FALSE,"KlamRog"}</definedName>
    <definedName name="_OM1" localSheetId="1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localSheetId="2" hidden="1">0</definedName>
    <definedName name="_Order1" localSheetId="3" hidden="1">0</definedName>
    <definedName name="_Order1" localSheetId="10" hidden="1">0</definedName>
    <definedName name="_Order1" hidden="1">255</definedName>
    <definedName name="_Order2" localSheetId="2" hidden="1">0</definedName>
    <definedName name="_Order2" localSheetId="3" hidden="1">0</definedName>
    <definedName name="_Order2" localSheetId="10" hidden="1">0</definedName>
    <definedName name="_Order2" hidden="1">255</definedName>
    <definedName name="_Regression_Int" hidden="1">1</definedName>
    <definedName name="_Regression_Out" localSheetId="0" hidden="1">#REF!</definedName>
    <definedName name="_Regression_Out" localSheetId="12" hidden="1">#REF!</definedName>
    <definedName name="_Regression_Out" localSheetId="3" hidden="1">#REF!</definedName>
    <definedName name="_Regression_Out" localSheetId="10" hidden="1">#REF!</definedName>
    <definedName name="_Regression_Out" localSheetId="9" hidden="1">#REF!</definedName>
    <definedName name="_Regression_Out" localSheetId="8" hidden="1">#REF!</definedName>
    <definedName name="_Regression_Out" localSheetId="11" hidden="1">#REF!</definedName>
    <definedName name="_Regression_Out" localSheetId="13" hidden="1">#REF!</definedName>
    <definedName name="_Regression_Out" hidden="1">#REF!</definedName>
    <definedName name="_Regression_X" localSheetId="0" hidden="1">#REF!</definedName>
    <definedName name="_Regression_X" localSheetId="12" hidden="1">#REF!</definedName>
    <definedName name="_Regression_X" localSheetId="3" hidden="1">#REF!</definedName>
    <definedName name="_Regression_X" localSheetId="10" hidden="1">#REF!</definedName>
    <definedName name="_Regression_X" localSheetId="9" hidden="1">#REF!</definedName>
    <definedName name="_Regression_X" localSheetId="8" hidden="1">#REF!</definedName>
    <definedName name="_Regression_X" localSheetId="11" hidden="1">#REF!</definedName>
    <definedName name="_Regression_X" localSheetId="13" hidden="1">#REF!</definedName>
    <definedName name="_Regression_X" hidden="1">#REF!</definedName>
    <definedName name="_Regression_Y" localSheetId="0" hidden="1">#REF!</definedName>
    <definedName name="_Regression_Y" localSheetId="12" hidden="1">#REF!</definedName>
    <definedName name="_Regression_Y" localSheetId="3" hidden="1">#REF!</definedName>
    <definedName name="_Regression_Y" localSheetId="10" hidden="1">#REF!</definedName>
    <definedName name="_Regression_Y" localSheetId="9" hidden="1">#REF!</definedName>
    <definedName name="_Regression_Y" localSheetId="8" hidden="1">#REF!</definedName>
    <definedName name="_Regression_Y" localSheetId="11" hidden="1">#REF!</definedName>
    <definedName name="_Regression_Y" localSheetId="13" hidden="1">#REF!</definedName>
    <definedName name="_Regression_Y" hidden="1">#REF!</definedName>
    <definedName name="_six6" localSheetId="0" hidden="1">{#N/A,#N/A,FALSE,"CRPT";#N/A,#N/A,FALSE,"TREND";#N/A,#N/A,FALSE,"%Curve"}</definedName>
    <definedName name="_six6" localSheetId="12" hidden="1">{#N/A,#N/A,FALSE,"CRPT";#N/A,#N/A,FALSE,"TREND";#N/A,#N/A,FALSE,"%Curve"}</definedName>
    <definedName name="_six6" localSheetId="10" hidden="1">{#N/A,#N/A,FALSE,"CRPT";#N/A,#N/A,FALSE,"TREND";#N/A,#N/A,FALSE,"%Curve"}</definedName>
    <definedName name="_six6" localSheetId="9" hidden="1">{#N/A,#N/A,FALSE,"CRPT";#N/A,#N/A,FALSE,"TREND";#N/A,#N/A,FALSE,"%Curve"}</definedName>
    <definedName name="_six6" localSheetId="8" hidden="1">{#N/A,#N/A,FALSE,"CRPT";#N/A,#N/A,FALSE,"TREND";#N/A,#N/A,FALSE,"%Curve"}</definedName>
    <definedName name="_six6" localSheetId="11" hidden="1">{#N/A,#N/A,FALSE,"CRPT";#N/A,#N/A,FALSE,"TREND";#N/A,#N/A,FALSE,"%Curve"}</definedName>
    <definedName name="_six6" localSheetId="13" hidden="1">{#N/A,#N/A,FALSE,"CRPT";#N/A,#N/A,FALSE,"TREND";#N/A,#N/A,FALSE,"%Curve"}</definedName>
    <definedName name="_six6" hidden="1">{#N/A,#N/A,FALSE,"CRPT";#N/A,#N/A,FALSE,"TREND";#N/A,#N/A,FALSE,"%Curve"}</definedName>
    <definedName name="_Sort" localSheetId="0" hidden="1">#REF!</definedName>
    <definedName name="_Sort" localSheetId="2" hidden="1">#REF!</definedName>
    <definedName name="_Sort" localSheetId="12" hidden="1">#REF!</definedName>
    <definedName name="_Sort" localSheetId="3" hidden="1">#REF!</definedName>
    <definedName name="_Sort" localSheetId="10" hidden="1">#REF!</definedName>
    <definedName name="_Sort" localSheetId="9" hidden="1">#REF!</definedName>
    <definedName name="_Sort" localSheetId="8" hidden="1">#REF!</definedName>
    <definedName name="_Sort" localSheetId="11" hidden="1">#REF!</definedName>
    <definedName name="_Sort" localSheetId="13" hidden="1">#REF!</definedName>
    <definedName name="_Sort" hidden="1">#REF!</definedName>
    <definedName name="_www1" localSheetId="0" hidden="1">{#N/A,#N/A,FALSE,"schA"}</definedName>
    <definedName name="_www1" localSheetId="12" hidden="1">{#N/A,#N/A,FALSE,"schA"}</definedName>
    <definedName name="_www1" localSheetId="10" hidden="1">{#N/A,#N/A,FALSE,"schA"}</definedName>
    <definedName name="_www1" localSheetId="9" hidden="1">{#N/A,#N/A,FALSE,"schA"}</definedName>
    <definedName name="_www1" localSheetId="8" hidden="1">{#N/A,#N/A,FALSE,"schA"}</definedName>
    <definedName name="_www1" localSheetId="11" hidden="1">{#N/A,#N/A,FALSE,"schA"}</definedName>
    <definedName name="_www1" localSheetId="13" hidden="1">{#N/A,#N/A,FALSE,"schA"}</definedName>
    <definedName name="_www1" hidden="1">{#N/A,#N/A,FALSE,"schA"}</definedName>
    <definedName name="a" localSheetId="0" hidden="1">#REF!</definedName>
    <definedName name="a" localSheetId="2" hidden="1">#REF!</definedName>
    <definedName name="a" localSheetId="12" hidden="1">#REF!</definedName>
    <definedName name="a" localSheetId="3" hidden="1">#REF!</definedName>
    <definedName name="a" localSheetId="10" hidden="1">#REF!</definedName>
    <definedName name="a" localSheetId="9" hidden="1">#REF!</definedName>
    <definedName name="a" localSheetId="8" hidden="1">#REF!</definedName>
    <definedName name="a" localSheetId="4" hidden="1">#REF!</definedName>
    <definedName name="a" localSheetId="11" hidden="1">#REF!</definedName>
    <definedName name="a" localSheetId="13" hidden="1">#REF!</definedName>
    <definedName name="a" hidden="1">#REF!</definedName>
    <definedName name="Access_Button1" hidden="1">"Headcount_Workbook_Schedules_List"</definedName>
    <definedName name="AccessDatabase" hidden="1">"I:\COMTREL\FINICLE\TradeSummary.mdb"</definedName>
    <definedName name="anscount" hidden="1">1</definedName>
    <definedName name="AS2DocOpenMode" hidden="1">"AS2DocumentEdit"</definedName>
    <definedName name="asa" localSheetId="0" hidden="1">{"Factors Pages 1-2",#N/A,FALSE,"Factors";"Factors Page 3",#N/A,FALSE,"Factors";"Factors Page 4",#N/A,FALSE,"Factors";"Factors Page 5",#N/A,FALSE,"Factors";"Factors Pages 8-27",#N/A,FALSE,"Factors"}</definedName>
    <definedName name="asa" localSheetId="12" hidden="1">{"Factors Pages 1-2",#N/A,FALSE,"Factors";"Factors Page 3",#N/A,FALSE,"Factors";"Factors Page 4",#N/A,FALSE,"Factors";"Factors Page 5",#N/A,FALSE,"Factors";"Factors Pages 8-27",#N/A,FALSE,"Factors"}</definedName>
    <definedName name="asa" localSheetId="10"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localSheetId="8" hidden="1">{"Factors Pages 1-2",#N/A,FALSE,"Factors";"Factors Page 3",#N/A,FALSE,"Factors";"Factors Page 4",#N/A,FALSE,"Factors";"Factors Page 5",#N/A,FALSE,"Factors";"Factors Pages 8-27",#N/A,FALSE,"Factors"}</definedName>
    <definedName name="asa" localSheetId="11" hidden="1">{"Factors Pages 1-2",#N/A,FALSE,"Factors";"Factors Page 3",#N/A,FALSE,"Factors";"Factors Page 4",#N/A,FALSE,"Factors";"Factors Page 5",#N/A,FALSE,"Factors";"Factors Pages 8-27",#N/A,FALSE,"Factors"}</definedName>
    <definedName name="asa" localSheetId="1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0" hidden="1">{#N/A,#N/A,FALSE,"Bgt";#N/A,#N/A,FALSE,"Act";#N/A,#N/A,FALSE,"Chrt Data";#N/A,#N/A,FALSE,"Bus Result";#N/A,#N/A,FALSE,"Main Charts";#N/A,#N/A,FALSE,"P&amp;L Ttl";#N/A,#N/A,FALSE,"P&amp;L C_Ttl";#N/A,#N/A,FALSE,"P&amp;L C_Oct";#N/A,#N/A,FALSE,"P&amp;L C_Sep";#N/A,#N/A,FALSE,"1996";#N/A,#N/A,FALSE,"Data"}</definedName>
    <definedName name="asdf" localSheetId="12" hidden="1">{#N/A,#N/A,FALSE,"Bgt";#N/A,#N/A,FALSE,"Act";#N/A,#N/A,FALSE,"Chrt Data";#N/A,#N/A,FALSE,"Bus Result";#N/A,#N/A,FALSE,"Main Charts";#N/A,#N/A,FALSE,"P&amp;L Ttl";#N/A,#N/A,FALSE,"P&amp;L C_Ttl";#N/A,#N/A,FALSE,"P&amp;L C_Oct";#N/A,#N/A,FALSE,"P&amp;L C_Sep";#N/A,#N/A,FALSE,"1996";#N/A,#N/A,FALSE,"Data"}</definedName>
    <definedName name="asdf" localSheetId="10" hidden="1">{#N/A,#N/A,FALSE,"Bgt";#N/A,#N/A,FALSE,"Act";#N/A,#N/A,FALSE,"Chrt Data";#N/A,#N/A,FALSE,"Bus Result";#N/A,#N/A,FALSE,"Main Charts";#N/A,#N/A,FALSE,"P&amp;L Ttl";#N/A,#N/A,FALSE,"P&amp;L C_Ttl";#N/A,#N/A,FALSE,"P&amp;L C_Oct";#N/A,#N/A,FALSE,"P&amp;L C_Sep";#N/A,#N/A,FALSE,"1996";#N/A,#N/A,FALSE,"Data"}</definedName>
    <definedName name="asdf" localSheetId="9" hidden="1">{#N/A,#N/A,FALSE,"Bgt";#N/A,#N/A,FALSE,"Act";#N/A,#N/A,FALSE,"Chrt Data";#N/A,#N/A,FALSE,"Bus Result";#N/A,#N/A,FALSE,"Main Charts";#N/A,#N/A,FALSE,"P&amp;L Ttl";#N/A,#N/A,FALSE,"P&amp;L C_Ttl";#N/A,#N/A,FALSE,"P&amp;L C_Oct";#N/A,#N/A,FALSE,"P&amp;L C_Sep";#N/A,#N/A,FALSE,"1996";#N/A,#N/A,FALSE,"Data"}</definedName>
    <definedName name="asdf" localSheetId="8" hidden="1">{#N/A,#N/A,FALSE,"Bgt";#N/A,#N/A,FALSE,"Act";#N/A,#N/A,FALSE,"Chrt Data";#N/A,#N/A,FALSE,"Bus Result";#N/A,#N/A,FALSE,"Main Charts";#N/A,#N/A,FALSE,"P&amp;L Ttl";#N/A,#N/A,FALSE,"P&amp;L C_Ttl";#N/A,#N/A,FALSE,"P&amp;L C_Oct";#N/A,#N/A,FALSE,"P&amp;L C_Sep";#N/A,#N/A,FALSE,"1996";#N/A,#N/A,FALSE,"Data"}</definedName>
    <definedName name="asdf" localSheetId="11" hidden="1">{#N/A,#N/A,FALSE,"Bgt";#N/A,#N/A,FALSE,"Act";#N/A,#N/A,FALSE,"Chrt Data";#N/A,#N/A,FALSE,"Bus Result";#N/A,#N/A,FALSE,"Main Charts";#N/A,#N/A,FALSE,"P&amp;L Ttl";#N/A,#N/A,FALSE,"P&amp;L C_Ttl";#N/A,#N/A,FALSE,"P&amp;L C_Oct";#N/A,#N/A,FALSE,"P&amp;L C_Sep";#N/A,#N/A,FALSE,"1996";#N/A,#N/A,FALSE,"Data"}</definedName>
    <definedName name="asdf" localSheetId="1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b" localSheetId="0" hidden="1">{#N/A,#N/A,FALSE,"Coversheet";#N/A,#N/A,FALSE,"QA"}</definedName>
    <definedName name="b" localSheetId="12" hidden="1">{#N/A,#N/A,FALSE,"Coversheet";#N/A,#N/A,FALSE,"QA"}</definedName>
    <definedName name="b" localSheetId="10" hidden="1">{#N/A,#N/A,FALSE,"Coversheet";#N/A,#N/A,FALSE,"QA"}</definedName>
    <definedName name="b" localSheetId="9" hidden="1">{#N/A,#N/A,FALSE,"Coversheet";#N/A,#N/A,FALSE,"QA"}</definedName>
    <definedName name="b" localSheetId="8" hidden="1">{#N/A,#N/A,FALSE,"Coversheet";#N/A,#N/A,FALSE,"QA"}</definedName>
    <definedName name="b" localSheetId="11" hidden="1">{#N/A,#N/A,FALSE,"Coversheet";#N/A,#N/A,FALSE,"QA"}</definedName>
    <definedName name="b" localSheetId="13" hidden="1">{#N/A,#N/A,FALSE,"Coversheet";#N/A,#N/A,FALSE,"QA"}</definedName>
    <definedName name="b" hidden="1">{#N/A,#N/A,FALSE,"Coversheet";#N/A,#N/A,FALSE,"QA"}</definedName>
    <definedName name="BEx0017DGUEDPCFJUPUZOOLJCS2B" localSheetId="0" hidden="1">#REF!</definedName>
    <definedName name="BEx0017DGUEDPCFJUPUZOOLJCS2B" localSheetId="12" hidden="1">#REF!</definedName>
    <definedName name="BEx0017DGUEDPCFJUPUZOOLJCS2B" localSheetId="3" hidden="1">#REF!</definedName>
    <definedName name="BEx0017DGUEDPCFJUPUZOOLJCS2B" localSheetId="10" hidden="1">#REF!</definedName>
    <definedName name="BEx0017DGUEDPCFJUPUZOOLJCS2B" localSheetId="9" hidden="1">#REF!</definedName>
    <definedName name="BEx0017DGUEDPCFJUPUZOOLJCS2B" localSheetId="8" hidden="1">#REF!</definedName>
    <definedName name="BEx0017DGUEDPCFJUPUZOOLJCS2B" localSheetId="11" hidden="1">#REF!</definedName>
    <definedName name="BEx0017DGUEDPCFJUPUZOOLJCS2B" localSheetId="13" hidden="1">#REF!</definedName>
    <definedName name="BEx0017DGUEDPCFJUPUZOOLJCS2B" hidden="1">#REF!</definedName>
    <definedName name="BEx001CNWHJ5RULCSFM36ZCGJ1UH" localSheetId="0" hidden="1">#REF!</definedName>
    <definedName name="BEx001CNWHJ5RULCSFM36ZCGJ1UH" localSheetId="12" hidden="1">#REF!</definedName>
    <definedName name="BEx001CNWHJ5RULCSFM36ZCGJ1UH" localSheetId="3" hidden="1">#REF!</definedName>
    <definedName name="BEx001CNWHJ5RULCSFM36ZCGJ1UH" localSheetId="10" hidden="1">#REF!</definedName>
    <definedName name="BEx001CNWHJ5RULCSFM36ZCGJ1UH" localSheetId="9" hidden="1">#REF!</definedName>
    <definedName name="BEx001CNWHJ5RULCSFM36ZCGJ1UH" localSheetId="8" hidden="1">#REF!</definedName>
    <definedName name="BEx001CNWHJ5RULCSFM36ZCGJ1UH" localSheetId="11" hidden="1">#REF!</definedName>
    <definedName name="BEx001CNWHJ5RULCSFM36ZCGJ1UH" localSheetId="13" hidden="1">#REF!</definedName>
    <definedName name="BEx001CNWHJ5RULCSFM36ZCGJ1UH" hidden="1">#REF!</definedName>
    <definedName name="BEx004791UAJIJSN57OT7YBLNP82" localSheetId="0" hidden="1">#REF!</definedName>
    <definedName name="BEx004791UAJIJSN57OT7YBLNP82" localSheetId="12" hidden="1">#REF!</definedName>
    <definedName name="BEx004791UAJIJSN57OT7YBLNP82" localSheetId="3" hidden="1">#REF!</definedName>
    <definedName name="BEx004791UAJIJSN57OT7YBLNP82" localSheetId="10" hidden="1">#REF!</definedName>
    <definedName name="BEx004791UAJIJSN57OT7YBLNP82" localSheetId="9" hidden="1">#REF!</definedName>
    <definedName name="BEx004791UAJIJSN57OT7YBLNP82" localSheetId="8" hidden="1">#REF!</definedName>
    <definedName name="BEx004791UAJIJSN57OT7YBLNP82" localSheetId="11" hidden="1">#REF!</definedName>
    <definedName name="BEx004791UAJIJSN57OT7YBLNP82" localSheetId="13" hidden="1">#REF!</definedName>
    <definedName name="BEx004791UAJIJSN57OT7YBLNP82" hidden="1">#REF!</definedName>
    <definedName name="BEx008P2NVFDLBHL7IZ5WTMVOQ1F" localSheetId="0" hidden="1">#REF!</definedName>
    <definedName name="BEx008P2NVFDLBHL7IZ5WTMVOQ1F" localSheetId="12" hidden="1">#REF!</definedName>
    <definedName name="BEx008P2NVFDLBHL7IZ5WTMVOQ1F" localSheetId="3" hidden="1">#REF!</definedName>
    <definedName name="BEx008P2NVFDLBHL7IZ5WTMVOQ1F" localSheetId="10" hidden="1">#REF!</definedName>
    <definedName name="BEx008P2NVFDLBHL7IZ5WTMVOQ1F" localSheetId="9" hidden="1">#REF!</definedName>
    <definedName name="BEx008P2NVFDLBHL7IZ5WTMVOQ1F" localSheetId="8" hidden="1">#REF!</definedName>
    <definedName name="BEx008P2NVFDLBHL7IZ5WTMVOQ1F" localSheetId="11" hidden="1">#REF!</definedName>
    <definedName name="BEx008P2NVFDLBHL7IZ5WTMVOQ1F" localSheetId="13" hidden="1">#REF!</definedName>
    <definedName name="BEx008P2NVFDLBHL7IZ5WTMVOQ1F" hidden="1">#REF!</definedName>
    <definedName name="BEx009G00IN0JUIAQ4WE9NHTMQE2" localSheetId="0" hidden="1">#REF!</definedName>
    <definedName name="BEx009G00IN0JUIAQ4WE9NHTMQE2" localSheetId="12" hidden="1">#REF!</definedName>
    <definedName name="BEx009G00IN0JUIAQ4WE9NHTMQE2" localSheetId="3" hidden="1">#REF!</definedName>
    <definedName name="BEx009G00IN0JUIAQ4WE9NHTMQE2" localSheetId="10" hidden="1">#REF!</definedName>
    <definedName name="BEx009G00IN0JUIAQ4WE9NHTMQE2" localSheetId="9" hidden="1">#REF!</definedName>
    <definedName name="BEx009G00IN0JUIAQ4WE9NHTMQE2" localSheetId="8" hidden="1">#REF!</definedName>
    <definedName name="BEx009G00IN0JUIAQ4WE9NHTMQE2" localSheetId="11" hidden="1">#REF!</definedName>
    <definedName name="BEx009G00IN0JUIAQ4WE9NHTMQE2" localSheetId="13" hidden="1">#REF!</definedName>
    <definedName name="BEx009G00IN0JUIAQ4WE9NHTMQE2" hidden="1">#REF!</definedName>
    <definedName name="BEx00DXTY2JDVGWQKV8H7FG4SV30" localSheetId="0" hidden="1">#REF!</definedName>
    <definedName name="BEx00DXTY2JDVGWQKV8H7FG4SV30" localSheetId="12" hidden="1">#REF!</definedName>
    <definedName name="BEx00DXTY2JDVGWQKV8H7FG4SV30" localSheetId="3" hidden="1">#REF!</definedName>
    <definedName name="BEx00DXTY2JDVGWQKV8H7FG4SV30" localSheetId="10" hidden="1">#REF!</definedName>
    <definedName name="BEx00DXTY2JDVGWQKV8H7FG4SV30" localSheetId="9" hidden="1">#REF!</definedName>
    <definedName name="BEx00DXTY2JDVGWQKV8H7FG4SV30" localSheetId="8" hidden="1">#REF!</definedName>
    <definedName name="BEx00DXTY2JDVGWQKV8H7FG4SV30" localSheetId="11" hidden="1">#REF!</definedName>
    <definedName name="BEx00DXTY2JDVGWQKV8H7FG4SV30" localSheetId="13" hidden="1">#REF!</definedName>
    <definedName name="BEx00DXTY2JDVGWQKV8H7FG4SV30" hidden="1">#REF!</definedName>
    <definedName name="BEx00GHLTYRH5N2S6P78YW1CD30N" localSheetId="0" hidden="1">#REF!</definedName>
    <definedName name="BEx00GHLTYRH5N2S6P78YW1CD30N" localSheetId="12" hidden="1">#REF!</definedName>
    <definedName name="BEx00GHLTYRH5N2S6P78YW1CD30N" localSheetId="3" hidden="1">#REF!</definedName>
    <definedName name="BEx00GHLTYRH5N2S6P78YW1CD30N" localSheetId="10" hidden="1">#REF!</definedName>
    <definedName name="BEx00GHLTYRH5N2S6P78YW1CD30N" localSheetId="9" hidden="1">#REF!</definedName>
    <definedName name="BEx00GHLTYRH5N2S6P78YW1CD30N" localSheetId="8" hidden="1">#REF!</definedName>
    <definedName name="BEx00GHLTYRH5N2S6P78YW1CD30N" localSheetId="11" hidden="1">#REF!</definedName>
    <definedName name="BEx00GHLTYRH5N2S6P78YW1CD30N" localSheetId="13" hidden="1">#REF!</definedName>
    <definedName name="BEx00GHLTYRH5N2S6P78YW1CD30N" hidden="1">#REF!</definedName>
    <definedName name="BEx00JC31DY11L45SEU4B10BIN6W" localSheetId="0" hidden="1">#REF!</definedName>
    <definedName name="BEx00JC31DY11L45SEU4B10BIN6W" localSheetId="12" hidden="1">#REF!</definedName>
    <definedName name="BEx00JC31DY11L45SEU4B10BIN6W" localSheetId="3" hidden="1">#REF!</definedName>
    <definedName name="BEx00JC31DY11L45SEU4B10BIN6W" localSheetId="10" hidden="1">#REF!</definedName>
    <definedName name="BEx00JC31DY11L45SEU4B10BIN6W" localSheetId="9" hidden="1">#REF!</definedName>
    <definedName name="BEx00JC31DY11L45SEU4B10BIN6W" localSheetId="8" hidden="1">#REF!</definedName>
    <definedName name="BEx00JC31DY11L45SEU4B10BIN6W" localSheetId="11" hidden="1">#REF!</definedName>
    <definedName name="BEx00JC31DY11L45SEU4B10BIN6W" localSheetId="13" hidden="1">#REF!</definedName>
    <definedName name="BEx00JC31DY11L45SEU4B10BIN6W" hidden="1">#REF!</definedName>
    <definedName name="BEx00KZHZBHP3TDV1YMX4B19B95O" localSheetId="0" hidden="1">#REF!</definedName>
    <definedName name="BEx00KZHZBHP3TDV1YMX4B19B95O" localSheetId="12" hidden="1">#REF!</definedName>
    <definedName name="BEx00KZHZBHP3TDV1YMX4B19B95O" localSheetId="3" hidden="1">#REF!</definedName>
    <definedName name="BEx00KZHZBHP3TDV1YMX4B19B95O" localSheetId="10" hidden="1">#REF!</definedName>
    <definedName name="BEx00KZHZBHP3TDV1YMX4B19B95O" localSheetId="9" hidden="1">#REF!</definedName>
    <definedName name="BEx00KZHZBHP3TDV1YMX4B19B95O" localSheetId="8" hidden="1">#REF!</definedName>
    <definedName name="BEx00KZHZBHP3TDV1YMX4B19B95O" localSheetId="11" hidden="1">#REF!</definedName>
    <definedName name="BEx00KZHZBHP3TDV1YMX4B19B95O" localSheetId="13" hidden="1">#REF!</definedName>
    <definedName name="BEx00KZHZBHP3TDV1YMX4B19B95O" hidden="1">#REF!</definedName>
    <definedName name="BEx00P11V7HA4MS6XYY3P4BPVXML" localSheetId="0" hidden="1">#REF!</definedName>
    <definedName name="BEx00P11V7HA4MS6XYY3P4BPVXML" localSheetId="12" hidden="1">#REF!</definedName>
    <definedName name="BEx00P11V7HA4MS6XYY3P4BPVXML" localSheetId="3" hidden="1">#REF!</definedName>
    <definedName name="BEx00P11V7HA4MS6XYY3P4BPVXML" localSheetId="10" hidden="1">#REF!</definedName>
    <definedName name="BEx00P11V7HA4MS6XYY3P4BPVXML" localSheetId="9" hidden="1">#REF!</definedName>
    <definedName name="BEx00P11V7HA4MS6XYY3P4BPVXML" localSheetId="8" hidden="1">#REF!</definedName>
    <definedName name="BEx00P11V7HA4MS6XYY3P4BPVXML" localSheetId="11" hidden="1">#REF!</definedName>
    <definedName name="BEx00P11V7HA4MS6XYY3P4BPVXML" localSheetId="13" hidden="1">#REF!</definedName>
    <definedName name="BEx00P11V7HA4MS6XYY3P4BPVXML" hidden="1">#REF!</definedName>
    <definedName name="BEx00PBV7V99V7M3LDYUTF31MUFJ" localSheetId="0" hidden="1">#REF!</definedName>
    <definedName name="BEx00PBV7V99V7M3LDYUTF31MUFJ" localSheetId="12" hidden="1">#REF!</definedName>
    <definedName name="BEx00PBV7V99V7M3LDYUTF31MUFJ" localSheetId="3" hidden="1">#REF!</definedName>
    <definedName name="BEx00PBV7V99V7M3LDYUTF31MUFJ" localSheetId="10" hidden="1">#REF!</definedName>
    <definedName name="BEx00PBV7V99V7M3LDYUTF31MUFJ" localSheetId="9" hidden="1">#REF!</definedName>
    <definedName name="BEx00PBV7V99V7M3LDYUTF31MUFJ" localSheetId="8" hidden="1">#REF!</definedName>
    <definedName name="BEx00PBV7V99V7M3LDYUTF31MUFJ" localSheetId="11" hidden="1">#REF!</definedName>
    <definedName name="BEx00PBV7V99V7M3LDYUTF31MUFJ" localSheetId="13" hidden="1">#REF!</definedName>
    <definedName name="BEx00PBV7V99V7M3LDYUTF31MUFJ" hidden="1">#REF!</definedName>
    <definedName name="BEx00SMIQJ55EVB7T24CORX0JWQO" localSheetId="0" hidden="1">#REF!</definedName>
    <definedName name="BEx00SMIQJ55EVB7T24CORX0JWQO" localSheetId="12" hidden="1">#REF!</definedName>
    <definedName name="BEx00SMIQJ55EVB7T24CORX0JWQO" localSheetId="3" hidden="1">#REF!</definedName>
    <definedName name="BEx00SMIQJ55EVB7T24CORX0JWQO" localSheetId="10" hidden="1">#REF!</definedName>
    <definedName name="BEx00SMIQJ55EVB7T24CORX0JWQO" localSheetId="9" hidden="1">#REF!</definedName>
    <definedName name="BEx00SMIQJ55EVB7T24CORX0JWQO" localSheetId="8" hidden="1">#REF!</definedName>
    <definedName name="BEx00SMIQJ55EVB7T24CORX0JWQO" localSheetId="11" hidden="1">#REF!</definedName>
    <definedName name="BEx00SMIQJ55EVB7T24CORX0JWQO" localSheetId="13" hidden="1">#REF!</definedName>
    <definedName name="BEx00SMIQJ55EVB7T24CORX0JWQO" hidden="1">#REF!</definedName>
    <definedName name="BEx010V7DB7O7Z9NHSX27HZK4H76" localSheetId="0" hidden="1">#REF!</definedName>
    <definedName name="BEx010V7DB7O7Z9NHSX27HZK4H76" localSheetId="12" hidden="1">#REF!</definedName>
    <definedName name="BEx010V7DB7O7Z9NHSX27HZK4H76" localSheetId="3" hidden="1">#REF!</definedName>
    <definedName name="BEx010V7DB7O7Z9NHSX27HZK4H76" localSheetId="10" hidden="1">#REF!</definedName>
    <definedName name="BEx010V7DB7O7Z9NHSX27HZK4H76" localSheetId="9" hidden="1">#REF!</definedName>
    <definedName name="BEx010V7DB7O7Z9NHSX27HZK4H76" localSheetId="8" hidden="1">#REF!</definedName>
    <definedName name="BEx010V7DB7O7Z9NHSX27HZK4H76" localSheetId="11" hidden="1">#REF!</definedName>
    <definedName name="BEx010V7DB7O7Z9NHSX27HZK4H76" localSheetId="13" hidden="1">#REF!</definedName>
    <definedName name="BEx010V7DB7O7Z9NHSX27HZK4H76" hidden="1">#REF!</definedName>
    <definedName name="BEx012IKS6YVHG9KTG2FAKRSMYLU" localSheetId="0" hidden="1">#REF!</definedName>
    <definedName name="BEx012IKS6YVHG9KTG2FAKRSMYLU" localSheetId="12" hidden="1">#REF!</definedName>
    <definedName name="BEx012IKS6YVHG9KTG2FAKRSMYLU" localSheetId="3" hidden="1">#REF!</definedName>
    <definedName name="BEx012IKS6YVHG9KTG2FAKRSMYLU" localSheetId="10" hidden="1">#REF!</definedName>
    <definedName name="BEx012IKS6YVHG9KTG2FAKRSMYLU" localSheetId="9" hidden="1">#REF!</definedName>
    <definedName name="BEx012IKS6YVHG9KTG2FAKRSMYLU" localSheetId="8" hidden="1">#REF!</definedName>
    <definedName name="BEx012IKS6YVHG9KTG2FAKRSMYLU" localSheetId="11" hidden="1">#REF!</definedName>
    <definedName name="BEx012IKS6YVHG9KTG2FAKRSMYLU" localSheetId="13" hidden="1">#REF!</definedName>
    <definedName name="BEx012IKS6YVHG9KTG2FAKRSMYLU" hidden="1">#REF!</definedName>
    <definedName name="BEx01HY6E3GJ66ABU5ABN26V6Q13" localSheetId="0" hidden="1">#REF!</definedName>
    <definedName name="BEx01HY6E3GJ66ABU5ABN26V6Q13" localSheetId="12" hidden="1">#REF!</definedName>
    <definedName name="BEx01HY6E3GJ66ABU5ABN26V6Q13" localSheetId="3" hidden="1">#REF!</definedName>
    <definedName name="BEx01HY6E3GJ66ABU5ABN26V6Q13" localSheetId="10" hidden="1">#REF!</definedName>
    <definedName name="BEx01HY6E3GJ66ABU5ABN26V6Q13" localSheetId="9" hidden="1">#REF!</definedName>
    <definedName name="BEx01HY6E3GJ66ABU5ABN26V6Q13" localSheetId="8" hidden="1">#REF!</definedName>
    <definedName name="BEx01HY6E3GJ66ABU5ABN26V6Q13" localSheetId="11" hidden="1">#REF!</definedName>
    <definedName name="BEx01HY6E3GJ66ABU5ABN26V6Q13" localSheetId="13" hidden="1">#REF!</definedName>
    <definedName name="BEx01HY6E3GJ66ABU5ABN26V6Q13" hidden="1">#REF!</definedName>
    <definedName name="BEx01PW5YQKEGAR8JDDI5OARYXDF" localSheetId="0" hidden="1">#REF!</definedName>
    <definedName name="BEx01PW5YQKEGAR8JDDI5OARYXDF" localSheetId="12" hidden="1">#REF!</definedName>
    <definedName name="BEx01PW5YQKEGAR8JDDI5OARYXDF" localSheetId="3" hidden="1">#REF!</definedName>
    <definedName name="BEx01PW5YQKEGAR8JDDI5OARYXDF" localSheetId="10" hidden="1">#REF!</definedName>
    <definedName name="BEx01PW5YQKEGAR8JDDI5OARYXDF" localSheetId="9" hidden="1">#REF!</definedName>
    <definedName name="BEx01PW5YQKEGAR8JDDI5OARYXDF" localSheetId="8" hidden="1">#REF!</definedName>
    <definedName name="BEx01PW5YQKEGAR8JDDI5OARYXDF" localSheetId="11" hidden="1">#REF!</definedName>
    <definedName name="BEx01PW5YQKEGAR8JDDI5OARYXDF" localSheetId="13" hidden="1">#REF!</definedName>
    <definedName name="BEx01PW5YQKEGAR8JDDI5OARYXDF" hidden="1">#REF!</definedName>
    <definedName name="BEx01QCB2ERCAYYOFDP3OQRWUU60" localSheetId="0" hidden="1">#REF!</definedName>
    <definedName name="BEx01QCB2ERCAYYOFDP3OQRWUU60" localSheetId="12" hidden="1">#REF!</definedName>
    <definedName name="BEx01QCB2ERCAYYOFDP3OQRWUU60" localSheetId="3" hidden="1">#REF!</definedName>
    <definedName name="BEx01QCB2ERCAYYOFDP3OQRWUU60" localSheetId="10" hidden="1">#REF!</definedName>
    <definedName name="BEx01QCB2ERCAYYOFDP3OQRWUU60" localSheetId="9" hidden="1">#REF!</definedName>
    <definedName name="BEx01QCB2ERCAYYOFDP3OQRWUU60" localSheetId="8" hidden="1">#REF!</definedName>
    <definedName name="BEx01QCB2ERCAYYOFDP3OQRWUU60" localSheetId="11" hidden="1">#REF!</definedName>
    <definedName name="BEx01QCB2ERCAYYOFDP3OQRWUU60" localSheetId="13" hidden="1">#REF!</definedName>
    <definedName name="BEx01QCB2ERCAYYOFDP3OQRWUU60" hidden="1">#REF!</definedName>
    <definedName name="BEx01U37NQSMTGJRU8EGTJORBJ6H" localSheetId="0" hidden="1">#REF!</definedName>
    <definedName name="BEx01U37NQSMTGJRU8EGTJORBJ6H" localSheetId="12" hidden="1">#REF!</definedName>
    <definedName name="BEx01U37NQSMTGJRU8EGTJORBJ6H" localSheetId="3" hidden="1">#REF!</definedName>
    <definedName name="BEx01U37NQSMTGJRU8EGTJORBJ6H" localSheetId="10" hidden="1">#REF!</definedName>
    <definedName name="BEx01U37NQSMTGJRU8EGTJORBJ6H" localSheetId="9" hidden="1">#REF!</definedName>
    <definedName name="BEx01U37NQSMTGJRU8EGTJORBJ6H" localSheetId="8" hidden="1">#REF!</definedName>
    <definedName name="BEx01U37NQSMTGJRU8EGTJORBJ6H" localSheetId="11" hidden="1">#REF!</definedName>
    <definedName name="BEx01U37NQSMTGJRU8EGTJORBJ6H" localSheetId="13" hidden="1">#REF!</definedName>
    <definedName name="BEx01U37NQSMTGJRU8EGTJORBJ6H" hidden="1">#REF!</definedName>
    <definedName name="BEx01XJ94SHJ1YQ7ORPW0RQGKI2H" localSheetId="0" hidden="1">#REF!</definedName>
    <definedName name="BEx01XJ94SHJ1YQ7ORPW0RQGKI2H" localSheetId="12" hidden="1">#REF!</definedName>
    <definedName name="BEx01XJ94SHJ1YQ7ORPW0RQGKI2H" localSheetId="3" hidden="1">#REF!</definedName>
    <definedName name="BEx01XJ94SHJ1YQ7ORPW0RQGKI2H" localSheetId="10" hidden="1">#REF!</definedName>
    <definedName name="BEx01XJ94SHJ1YQ7ORPW0RQGKI2H" localSheetId="9" hidden="1">#REF!</definedName>
    <definedName name="BEx01XJ94SHJ1YQ7ORPW0RQGKI2H" localSheetId="8" hidden="1">#REF!</definedName>
    <definedName name="BEx01XJ94SHJ1YQ7ORPW0RQGKI2H" localSheetId="11" hidden="1">#REF!</definedName>
    <definedName name="BEx01XJ94SHJ1YQ7ORPW0RQGKI2H" localSheetId="13" hidden="1">#REF!</definedName>
    <definedName name="BEx01XJ94SHJ1YQ7ORPW0RQGKI2H" hidden="1">#REF!</definedName>
    <definedName name="BEx028BOZCS2MQO9MODVS6F7NCA3" localSheetId="0" hidden="1">#REF!</definedName>
    <definedName name="BEx028BOZCS2MQO9MODVS6F7NCA3" localSheetId="12" hidden="1">#REF!</definedName>
    <definedName name="BEx028BOZCS2MQO9MODVS6F7NCA3" localSheetId="3" hidden="1">#REF!</definedName>
    <definedName name="BEx028BOZCS2MQO9MODVS6F7NCA3" localSheetId="10" hidden="1">#REF!</definedName>
    <definedName name="BEx028BOZCS2MQO9MODVS6F7NCA3" localSheetId="9" hidden="1">#REF!</definedName>
    <definedName name="BEx028BOZCS2MQO9MODVS6F7NCA3" localSheetId="8" hidden="1">#REF!</definedName>
    <definedName name="BEx028BOZCS2MQO9MODVS6F7NCA3" localSheetId="11" hidden="1">#REF!</definedName>
    <definedName name="BEx028BOZCS2MQO9MODVS6F7NCA3" localSheetId="13" hidden="1">#REF!</definedName>
    <definedName name="BEx028BOZCS2MQO9MODVS6F7NCA3" hidden="1">#REF!</definedName>
    <definedName name="BEx02DPUYNH76938V8GVORY8LRY1" localSheetId="0" hidden="1">#REF!</definedName>
    <definedName name="BEx02DPUYNH76938V8GVORY8LRY1" localSheetId="12" hidden="1">#REF!</definedName>
    <definedName name="BEx02DPUYNH76938V8GVORY8LRY1" localSheetId="3" hidden="1">#REF!</definedName>
    <definedName name="BEx02DPUYNH76938V8GVORY8LRY1" localSheetId="10" hidden="1">#REF!</definedName>
    <definedName name="BEx02DPUYNH76938V8GVORY8LRY1" localSheetId="9" hidden="1">#REF!</definedName>
    <definedName name="BEx02DPUYNH76938V8GVORY8LRY1" localSheetId="8" hidden="1">#REF!</definedName>
    <definedName name="BEx02DPUYNH76938V8GVORY8LRY1" localSheetId="11" hidden="1">#REF!</definedName>
    <definedName name="BEx02DPUYNH76938V8GVORY8LRY1" localSheetId="13" hidden="1">#REF!</definedName>
    <definedName name="BEx02DPUYNH76938V8GVORY8LRY1" hidden="1">#REF!</definedName>
    <definedName name="BEx02PEP6DY4K1JGB0HHS3B6QOGZ" localSheetId="0" hidden="1">#REF!</definedName>
    <definedName name="BEx02PEP6DY4K1JGB0HHS3B6QOGZ" localSheetId="12" hidden="1">#REF!</definedName>
    <definedName name="BEx02PEP6DY4K1JGB0HHS3B6QOGZ" localSheetId="3" hidden="1">#REF!</definedName>
    <definedName name="BEx02PEP6DY4K1JGB0HHS3B6QOGZ" localSheetId="10" hidden="1">#REF!</definedName>
    <definedName name="BEx02PEP6DY4K1JGB0HHS3B6QOGZ" localSheetId="9" hidden="1">#REF!</definedName>
    <definedName name="BEx02PEP6DY4K1JGB0HHS3B6QOGZ" localSheetId="8" hidden="1">#REF!</definedName>
    <definedName name="BEx02PEP6DY4K1JGB0HHS3B6QOGZ" localSheetId="11" hidden="1">#REF!</definedName>
    <definedName name="BEx02PEP6DY4K1JGB0HHS3B6QOGZ" localSheetId="13" hidden="1">#REF!</definedName>
    <definedName name="BEx02PEP6DY4K1JGB0HHS3B6QOGZ" hidden="1">#REF!</definedName>
    <definedName name="BEx02Q08R9G839Q4RFGG9026C7PX" localSheetId="0" hidden="1">#REF!</definedName>
    <definedName name="BEx02Q08R9G839Q4RFGG9026C7PX" localSheetId="12" hidden="1">#REF!</definedName>
    <definedName name="BEx02Q08R9G839Q4RFGG9026C7PX" localSheetId="3" hidden="1">#REF!</definedName>
    <definedName name="BEx02Q08R9G839Q4RFGG9026C7PX" localSheetId="10" hidden="1">#REF!</definedName>
    <definedName name="BEx02Q08R9G839Q4RFGG9026C7PX" localSheetId="9" hidden="1">#REF!</definedName>
    <definedName name="BEx02Q08R9G839Q4RFGG9026C7PX" localSheetId="8" hidden="1">#REF!</definedName>
    <definedName name="BEx02Q08R9G839Q4RFGG9026C7PX" localSheetId="11" hidden="1">#REF!</definedName>
    <definedName name="BEx02Q08R9G839Q4RFGG9026C7PX" localSheetId="13" hidden="1">#REF!</definedName>
    <definedName name="BEx02Q08R9G839Q4RFGG9026C7PX" hidden="1">#REF!</definedName>
    <definedName name="BEx02SEL3Z1QWGAHXDPUA9WLTTPS" localSheetId="0" hidden="1">#REF!</definedName>
    <definedName name="BEx02SEL3Z1QWGAHXDPUA9WLTTPS" localSheetId="12" hidden="1">#REF!</definedName>
    <definedName name="BEx02SEL3Z1QWGAHXDPUA9WLTTPS" localSheetId="3" hidden="1">#REF!</definedName>
    <definedName name="BEx02SEL3Z1QWGAHXDPUA9WLTTPS" localSheetId="10" hidden="1">#REF!</definedName>
    <definedName name="BEx02SEL3Z1QWGAHXDPUA9WLTTPS" localSheetId="9" hidden="1">#REF!</definedName>
    <definedName name="BEx02SEL3Z1QWGAHXDPUA9WLTTPS" localSheetId="8" hidden="1">#REF!</definedName>
    <definedName name="BEx02SEL3Z1QWGAHXDPUA9WLTTPS" localSheetId="11" hidden="1">#REF!</definedName>
    <definedName name="BEx02SEL3Z1QWGAHXDPUA9WLTTPS" localSheetId="13" hidden="1">#REF!</definedName>
    <definedName name="BEx02SEL3Z1QWGAHXDPUA9WLTTPS" hidden="1">#REF!</definedName>
    <definedName name="BEx02Y3KJZH5BGDM9QEZ1PVVI114" localSheetId="0" hidden="1">#REF!</definedName>
    <definedName name="BEx02Y3KJZH5BGDM9QEZ1PVVI114" localSheetId="12" hidden="1">#REF!</definedName>
    <definedName name="BEx02Y3KJZH5BGDM9QEZ1PVVI114" localSheetId="3" hidden="1">#REF!</definedName>
    <definedName name="BEx02Y3KJZH5BGDM9QEZ1PVVI114" localSheetId="10" hidden="1">#REF!</definedName>
    <definedName name="BEx02Y3KJZH5BGDM9QEZ1PVVI114" localSheetId="9" hidden="1">#REF!</definedName>
    <definedName name="BEx02Y3KJZH5BGDM9QEZ1PVVI114" localSheetId="8" hidden="1">#REF!</definedName>
    <definedName name="BEx02Y3KJZH5BGDM9QEZ1PVVI114" localSheetId="11" hidden="1">#REF!</definedName>
    <definedName name="BEx02Y3KJZH5BGDM9QEZ1PVVI114" localSheetId="13" hidden="1">#REF!</definedName>
    <definedName name="BEx02Y3KJZH5BGDM9QEZ1PVVI114" hidden="1">#REF!</definedName>
    <definedName name="BEx0313GRLLASDTVPW5DHTXHE74M" localSheetId="0" hidden="1">#REF!</definedName>
    <definedName name="BEx0313GRLLASDTVPW5DHTXHE74M" localSheetId="12" hidden="1">#REF!</definedName>
    <definedName name="BEx0313GRLLASDTVPW5DHTXHE74M" localSheetId="3" hidden="1">#REF!</definedName>
    <definedName name="BEx0313GRLLASDTVPW5DHTXHE74M" localSheetId="10" hidden="1">#REF!</definedName>
    <definedName name="BEx0313GRLLASDTVPW5DHTXHE74M" localSheetId="9" hidden="1">#REF!</definedName>
    <definedName name="BEx0313GRLLASDTVPW5DHTXHE74M" localSheetId="8" hidden="1">#REF!</definedName>
    <definedName name="BEx0313GRLLASDTVPW5DHTXHE74M" localSheetId="11" hidden="1">#REF!</definedName>
    <definedName name="BEx0313GRLLASDTVPW5DHTXHE74M" localSheetId="13" hidden="1">#REF!</definedName>
    <definedName name="BEx0313GRLLASDTVPW5DHTXHE74M" hidden="1">#REF!</definedName>
    <definedName name="BEx1F0SOZ3H5XUHXD7O01TCR8T6J" localSheetId="0" hidden="1">#REF!</definedName>
    <definedName name="BEx1F0SOZ3H5XUHXD7O01TCR8T6J" localSheetId="12" hidden="1">#REF!</definedName>
    <definedName name="BEx1F0SOZ3H5XUHXD7O01TCR8T6J" localSheetId="3" hidden="1">#REF!</definedName>
    <definedName name="BEx1F0SOZ3H5XUHXD7O01TCR8T6J" localSheetId="10" hidden="1">#REF!</definedName>
    <definedName name="BEx1F0SOZ3H5XUHXD7O01TCR8T6J" localSheetId="9" hidden="1">#REF!</definedName>
    <definedName name="BEx1F0SOZ3H5XUHXD7O01TCR8T6J" localSheetId="8" hidden="1">#REF!</definedName>
    <definedName name="BEx1F0SOZ3H5XUHXD7O01TCR8T6J" localSheetId="11" hidden="1">#REF!</definedName>
    <definedName name="BEx1F0SOZ3H5XUHXD7O01TCR8T6J" localSheetId="13" hidden="1">#REF!</definedName>
    <definedName name="BEx1F0SOZ3H5XUHXD7O01TCR8T6J" hidden="1">#REF!</definedName>
    <definedName name="BEx1F9HL824UCNCVZ2U62J4KZCX8" localSheetId="0" hidden="1">#REF!</definedName>
    <definedName name="BEx1F9HL824UCNCVZ2U62J4KZCX8" localSheetId="12" hidden="1">#REF!</definedName>
    <definedName name="BEx1F9HL824UCNCVZ2U62J4KZCX8" localSheetId="3" hidden="1">#REF!</definedName>
    <definedName name="BEx1F9HL824UCNCVZ2U62J4KZCX8" localSheetId="10" hidden="1">#REF!</definedName>
    <definedName name="BEx1F9HL824UCNCVZ2U62J4KZCX8" localSheetId="9" hidden="1">#REF!</definedName>
    <definedName name="BEx1F9HL824UCNCVZ2U62J4KZCX8" localSheetId="8" hidden="1">#REF!</definedName>
    <definedName name="BEx1F9HL824UCNCVZ2U62J4KZCX8" localSheetId="11" hidden="1">#REF!</definedName>
    <definedName name="BEx1F9HL824UCNCVZ2U62J4KZCX8" localSheetId="13" hidden="1">#REF!</definedName>
    <definedName name="BEx1F9HL824UCNCVZ2U62J4KZCX8" hidden="1">#REF!</definedName>
    <definedName name="BEx1FEVSJKTI1Q1Z874QZVFSJSVA" localSheetId="0" hidden="1">#REF!</definedName>
    <definedName name="BEx1FEVSJKTI1Q1Z874QZVFSJSVA" localSheetId="12" hidden="1">#REF!</definedName>
    <definedName name="BEx1FEVSJKTI1Q1Z874QZVFSJSVA" localSheetId="3" hidden="1">#REF!</definedName>
    <definedName name="BEx1FEVSJKTI1Q1Z874QZVFSJSVA" localSheetId="10" hidden="1">#REF!</definedName>
    <definedName name="BEx1FEVSJKTI1Q1Z874QZVFSJSVA" localSheetId="9" hidden="1">#REF!</definedName>
    <definedName name="BEx1FEVSJKTI1Q1Z874QZVFSJSVA" localSheetId="8" hidden="1">#REF!</definedName>
    <definedName name="BEx1FEVSJKTI1Q1Z874QZVFSJSVA" localSheetId="11" hidden="1">#REF!</definedName>
    <definedName name="BEx1FEVSJKTI1Q1Z874QZVFSJSVA" localSheetId="13" hidden="1">#REF!</definedName>
    <definedName name="BEx1FEVSJKTI1Q1Z874QZVFSJSVA" hidden="1">#REF!</definedName>
    <definedName name="BEx1FGDRUHHLI1GBHELT4PK0LY4V" localSheetId="0" hidden="1">#REF!</definedName>
    <definedName name="BEx1FGDRUHHLI1GBHELT4PK0LY4V" localSheetId="12" hidden="1">#REF!</definedName>
    <definedName name="BEx1FGDRUHHLI1GBHELT4PK0LY4V" localSheetId="3" hidden="1">#REF!</definedName>
    <definedName name="BEx1FGDRUHHLI1GBHELT4PK0LY4V" localSheetId="10" hidden="1">#REF!</definedName>
    <definedName name="BEx1FGDRUHHLI1GBHELT4PK0LY4V" localSheetId="9" hidden="1">#REF!</definedName>
    <definedName name="BEx1FGDRUHHLI1GBHELT4PK0LY4V" localSheetId="8" hidden="1">#REF!</definedName>
    <definedName name="BEx1FGDRUHHLI1GBHELT4PK0LY4V" localSheetId="11" hidden="1">#REF!</definedName>
    <definedName name="BEx1FGDRUHHLI1GBHELT4PK0LY4V" localSheetId="13" hidden="1">#REF!</definedName>
    <definedName name="BEx1FGDRUHHLI1GBHELT4PK0LY4V" hidden="1">#REF!</definedName>
    <definedName name="BEx1FJZ7GKO99IYTP6GGGF7EUL3Z" localSheetId="0" hidden="1">#REF!</definedName>
    <definedName name="BEx1FJZ7GKO99IYTP6GGGF7EUL3Z" localSheetId="12" hidden="1">#REF!</definedName>
    <definedName name="BEx1FJZ7GKO99IYTP6GGGF7EUL3Z" localSheetId="3" hidden="1">#REF!</definedName>
    <definedName name="BEx1FJZ7GKO99IYTP6GGGF7EUL3Z" localSheetId="10" hidden="1">#REF!</definedName>
    <definedName name="BEx1FJZ7GKO99IYTP6GGGF7EUL3Z" localSheetId="9" hidden="1">#REF!</definedName>
    <definedName name="BEx1FJZ7GKO99IYTP6GGGF7EUL3Z" localSheetId="8" hidden="1">#REF!</definedName>
    <definedName name="BEx1FJZ7GKO99IYTP6GGGF7EUL3Z" localSheetId="11" hidden="1">#REF!</definedName>
    <definedName name="BEx1FJZ7GKO99IYTP6GGGF7EUL3Z" localSheetId="13" hidden="1">#REF!</definedName>
    <definedName name="BEx1FJZ7GKO99IYTP6GGGF7EUL3Z" hidden="1">#REF!</definedName>
    <definedName name="BEx1FPDH0YKYQXDHUTFIQLIF34J8" localSheetId="0" hidden="1">#REF!</definedName>
    <definedName name="BEx1FPDH0YKYQXDHUTFIQLIF34J8" localSheetId="12" hidden="1">#REF!</definedName>
    <definedName name="BEx1FPDH0YKYQXDHUTFIQLIF34J8" localSheetId="3" hidden="1">#REF!</definedName>
    <definedName name="BEx1FPDH0YKYQXDHUTFIQLIF34J8" localSheetId="10" hidden="1">#REF!</definedName>
    <definedName name="BEx1FPDH0YKYQXDHUTFIQLIF34J8" localSheetId="9" hidden="1">#REF!</definedName>
    <definedName name="BEx1FPDH0YKYQXDHUTFIQLIF34J8" localSheetId="8" hidden="1">#REF!</definedName>
    <definedName name="BEx1FPDH0YKYQXDHUTFIQLIF34J8" localSheetId="11" hidden="1">#REF!</definedName>
    <definedName name="BEx1FPDH0YKYQXDHUTFIQLIF34J8" localSheetId="13" hidden="1">#REF!</definedName>
    <definedName name="BEx1FPDH0YKYQXDHUTFIQLIF34J8" hidden="1">#REF!</definedName>
    <definedName name="BEx1FQ9SZAGL2HEKRB046EOQDWOX" localSheetId="0" hidden="1">#REF!</definedName>
    <definedName name="BEx1FQ9SZAGL2HEKRB046EOQDWOX" localSheetId="12" hidden="1">#REF!</definedName>
    <definedName name="BEx1FQ9SZAGL2HEKRB046EOQDWOX" localSheetId="3" hidden="1">#REF!</definedName>
    <definedName name="BEx1FQ9SZAGL2HEKRB046EOQDWOX" localSheetId="10" hidden="1">#REF!</definedName>
    <definedName name="BEx1FQ9SZAGL2HEKRB046EOQDWOX" localSheetId="9" hidden="1">#REF!</definedName>
    <definedName name="BEx1FQ9SZAGL2HEKRB046EOQDWOX" localSheetId="8" hidden="1">#REF!</definedName>
    <definedName name="BEx1FQ9SZAGL2HEKRB046EOQDWOX" localSheetId="11" hidden="1">#REF!</definedName>
    <definedName name="BEx1FQ9SZAGL2HEKRB046EOQDWOX" localSheetId="13" hidden="1">#REF!</definedName>
    <definedName name="BEx1FQ9SZAGL2HEKRB046EOQDWOX" hidden="1">#REF!</definedName>
    <definedName name="BEx1FZV2CM77TBH1R6YYV9P06KA2" localSheetId="0" hidden="1">#REF!</definedName>
    <definedName name="BEx1FZV2CM77TBH1R6YYV9P06KA2" localSheetId="12" hidden="1">#REF!</definedName>
    <definedName name="BEx1FZV2CM77TBH1R6YYV9P06KA2" localSheetId="3" hidden="1">#REF!</definedName>
    <definedName name="BEx1FZV2CM77TBH1R6YYV9P06KA2" localSheetId="10" hidden="1">#REF!</definedName>
    <definedName name="BEx1FZV2CM77TBH1R6YYV9P06KA2" localSheetId="9" hidden="1">#REF!</definedName>
    <definedName name="BEx1FZV2CM77TBH1R6YYV9P06KA2" localSheetId="8" hidden="1">#REF!</definedName>
    <definedName name="BEx1FZV2CM77TBH1R6YYV9P06KA2" localSheetId="11" hidden="1">#REF!</definedName>
    <definedName name="BEx1FZV2CM77TBH1R6YYV9P06KA2" localSheetId="13" hidden="1">#REF!</definedName>
    <definedName name="BEx1FZV2CM77TBH1R6YYV9P06KA2" hidden="1">#REF!</definedName>
    <definedName name="BEx1G59AY8195JTUM6P18VXUFJ3E" localSheetId="0" hidden="1">#REF!</definedName>
    <definedName name="BEx1G59AY8195JTUM6P18VXUFJ3E" localSheetId="12" hidden="1">#REF!</definedName>
    <definedName name="BEx1G59AY8195JTUM6P18VXUFJ3E" localSheetId="3" hidden="1">#REF!</definedName>
    <definedName name="BEx1G59AY8195JTUM6P18VXUFJ3E" localSheetId="10" hidden="1">#REF!</definedName>
    <definedName name="BEx1G59AY8195JTUM6P18VXUFJ3E" localSheetId="9" hidden="1">#REF!</definedName>
    <definedName name="BEx1G59AY8195JTUM6P18VXUFJ3E" localSheetId="8" hidden="1">#REF!</definedName>
    <definedName name="BEx1G59AY8195JTUM6P18VXUFJ3E" localSheetId="11" hidden="1">#REF!</definedName>
    <definedName name="BEx1G59AY8195JTUM6P18VXUFJ3E" localSheetId="13" hidden="1">#REF!</definedName>
    <definedName name="BEx1G59AY8195JTUM6P18VXUFJ3E" hidden="1">#REF!</definedName>
    <definedName name="BEx1GKUDMCV60BOZT0SENCT0MD8L" localSheetId="0" hidden="1">#REF!</definedName>
    <definedName name="BEx1GKUDMCV60BOZT0SENCT0MD8L" localSheetId="12" hidden="1">#REF!</definedName>
    <definedName name="BEx1GKUDMCV60BOZT0SENCT0MD8L" localSheetId="3" hidden="1">#REF!</definedName>
    <definedName name="BEx1GKUDMCV60BOZT0SENCT0MD8L" localSheetId="10" hidden="1">#REF!</definedName>
    <definedName name="BEx1GKUDMCV60BOZT0SENCT0MD8L" localSheetId="9" hidden="1">#REF!</definedName>
    <definedName name="BEx1GKUDMCV60BOZT0SENCT0MD8L" localSheetId="8" hidden="1">#REF!</definedName>
    <definedName name="BEx1GKUDMCV60BOZT0SENCT0MD8L" localSheetId="11" hidden="1">#REF!</definedName>
    <definedName name="BEx1GKUDMCV60BOZT0SENCT0MD8L" localSheetId="13" hidden="1">#REF!</definedName>
    <definedName name="BEx1GKUDMCV60BOZT0SENCT0MD8L" hidden="1">#REF!</definedName>
    <definedName name="BEx1GUVQ5L0JCX3E4SROI4WBYVTO" localSheetId="0" hidden="1">#REF!</definedName>
    <definedName name="BEx1GUVQ5L0JCX3E4SROI4WBYVTO" localSheetId="12" hidden="1">#REF!</definedName>
    <definedName name="BEx1GUVQ5L0JCX3E4SROI4WBYVTO" localSheetId="3" hidden="1">#REF!</definedName>
    <definedName name="BEx1GUVQ5L0JCX3E4SROI4WBYVTO" localSheetId="10" hidden="1">#REF!</definedName>
    <definedName name="BEx1GUVQ5L0JCX3E4SROI4WBYVTO" localSheetId="9" hidden="1">#REF!</definedName>
    <definedName name="BEx1GUVQ5L0JCX3E4SROI4WBYVTO" localSheetId="8" hidden="1">#REF!</definedName>
    <definedName name="BEx1GUVQ5L0JCX3E4SROI4WBYVTO" localSheetId="11" hidden="1">#REF!</definedName>
    <definedName name="BEx1GUVQ5L0JCX3E4SROI4WBYVTO" localSheetId="13" hidden="1">#REF!</definedName>
    <definedName name="BEx1GUVQ5L0JCX3E4SROI4WBYVTO" hidden="1">#REF!</definedName>
    <definedName name="BEx1GVMRHFXUP6XYYY9NR12PV5TF" localSheetId="0" hidden="1">#REF!</definedName>
    <definedName name="BEx1GVMRHFXUP6XYYY9NR12PV5TF" localSheetId="12" hidden="1">#REF!</definedName>
    <definedName name="BEx1GVMRHFXUP6XYYY9NR12PV5TF" localSheetId="3" hidden="1">#REF!</definedName>
    <definedName name="BEx1GVMRHFXUP6XYYY9NR12PV5TF" localSheetId="10" hidden="1">#REF!</definedName>
    <definedName name="BEx1GVMRHFXUP6XYYY9NR12PV5TF" localSheetId="9" hidden="1">#REF!</definedName>
    <definedName name="BEx1GVMRHFXUP6XYYY9NR12PV5TF" localSheetId="8" hidden="1">#REF!</definedName>
    <definedName name="BEx1GVMRHFXUP6XYYY9NR12PV5TF" localSheetId="11" hidden="1">#REF!</definedName>
    <definedName name="BEx1GVMRHFXUP6XYYY9NR12PV5TF" localSheetId="13" hidden="1">#REF!</definedName>
    <definedName name="BEx1GVMRHFXUP6XYYY9NR12PV5TF" hidden="1">#REF!</definedName>
    <definedName name="BEx1H6KIT7BHUH6MDDWC935V9N47" localSheetId="0" hidden="1">#REF!</definedName>
    <definedName name="BEx1H6KIT7BHUH6MDDWC935V9N47" localSheetId="12" hidden="1">#REF!</definedName>
    <definedName name="BEx1H6KIT7BHUH6MDDWC935V9N47" localSheetId="3" hidden="1">#REF!</definedName>
    <definedName name="BEx1H6KIT7BHUH6MDDWC935V9N47" localSheetId="10" hidden="1">#REF!</definedName>
    <definedName name="BEx1H6KIT7BHUH6MDDWC935V9N47" localSheetId="9" hidden="1">#REF!</definedName>
    <definedName name="BEx1H6KIT7BHUH6MDDWC935V9N47" localSheetId="8" hidden="1">#REF!</definedName>
    <definedName name="BEx1H6KIT7BHUH6MDDWC935V9N47" localSheetId="11" hidden="1">#REF!</definedName>
    <definedName name="BEx1H6KIT7BHUH6MDDWC935V9N47" localSheetId="13" hidden="1">#REF!</definedName>
    <definedName name="BEx1H6KIT7BHUH6MDDWC935V9N47" hidden="1">#REF!</definedName>
    <definedName name="BEx1HA60AI3STEJQZAQ0RA3Q3AZV" localSheetId="0" hidden="1">#REF!</definedName>
    <definedName name="BEx1HA60AI3STEJQZAQ0RA3Q3AZV" localSheetId="12" hidden="1">#REF!</definedName>
    <definedName name="BEx1HA60AI3STEJQZAQ0RA3Q3AZV" localSheetId="3" hidden="1">#REF!</definedName>
    <definedName name="BEx1HA60AI3STEJQZAQ0RA3Q3AZV" localSheetId="10" hidden="1">#REF!</definedName>
    <definedName name="BEx1HA60AI3STEJQZAQ0RA3Q3AZV" localSheetId="9" hidden="1">#REF!</definedName>
    <definedName name="BEx1HA60AI3STEJQZAQ0RA3Q3AZV" localSheetId="8" hidden="1">#REF!</definedName>
    <definedName name="BEx1HA60AI3STEJQZAQ0RA3Q3AZV" localSheetId="11" hidden="1">#REF!</definedName>
    <definedName name="BEx1HA60AI3STEJQZAQ0RA3Q3AZV" localSheetId="13" hidden="1">#REF!</definedName>
    <definedName name="BEx1HA60AI3STEJQZAQ0RA3Q3AZV" hidden="1">#REF!</definedName>
    <definedName name="BEx1HB2DBVO5N6V2WX7BEHUFYTFU" localSheetId="0" hidden="1">#REF!</definedName>
    <definedName name="BEx1HB2DBVO5N6V2WX7BEHUFYTFU" localSheetId="12" hidden="1">#REF!</definedName>
    <definedName name="BEx1HB2DBVO5N6V2WX7BEHUFYTFU" localSheetId="3" hidden="1">#REF!</definedName>
    <definedName name="BEx1HB2DBVO5N6V2WX7BEHUFYTFU" localSheetId="10" hidden="1">#REF!</definedName>
    <definedName name="BEx1HB2DBVO5N6V2WX7BEHUFYTFU" localSheetId="9" hidden="1">#REF!</definedName>
    <definedName name="BEx1HB2DBVO5N6V2WX7BEHUFYTFU" localSheetId="8" hidden="1">#REF!</definedName>
    <definedName name="BEx1HB2DBVO5N6V2WX7BEHUFYTFU" localSheetId="11" hidden="1">#REF!</definedName>
    <definedName name="BEx1HB2DBVO5N6V2WX7BEHUFYTFU" localSheetId="13" hidden="1">#REF!</definedName>
    <definedName name="BEx1HB2DBVO5N6V2WX7BEHUFYTFU" hidden="1">#REF!</definedName>
    <definedName name="BEx1HDGOOJ3SKHYMWUZJ1P0RQZ9N" localSheetId="0" hidden="1">#REF!</definedName>
    <definedName name="BEx1HDGOOJ3SKHYMWUZJ1P0RQZ9N" localSheetId="12" hidden="1">#REF!</definedName>
    <definedName name="BEx1HDGOOJ3SKHYMWUZJ1P0RQZ9N" localSheetId="3" hidden="1">#REF!</definedName>
    <definedName name="BEx1HDGOOJ3SKHYMWUZJ1P0RQZ9N" localSheetId="10" hidden="1">#REF!</definedName>
    <definedName name="BEx1HDGOOJ3SKHYMWUZJ1P0RQZ9N" localSheetId="9" hidden="1">#REF!</definedName>
    <definedName name="BEx1HDGOOJ3SKHYMWUZJ1P0RQZ9N" localSheetId="8" hidden="1">#REF!</definedName>
    <definedName name="BEx1HDGOOJ3SKHYMWUZJ1P0RQZ9N" localSheetId="11" hidden="1">#REF!</definedName>
    <definedName name="BEx1HDGOOJ3SKHYMWUZJ1P0RQZ9N" localSheetId="13" hidden="1">#REF!</definedName>
    <definedName name="BEx1HDGOOJ3SKHYMWUZJ1P0RQZ9N" hidden="1">#REF!</definedName>
    <definedName name="BEx1HDM5ZXSJG6JQEMSFV52PZ10V" localSheetId="0" hidden="1">#REF!</definedName>
    <definedName name="BEx1HDM5ZXSJG6JQEMSFV52PZ10V" localSheetId="12" hidden="1">#REF!</definedName>
    <definedName name="BEx1HDM5ZXSJG6JQEMSFV52PZ10V" localSheetId="3" hidden="1">#REF!</definedName>
    <definedName name="BEx1HDM5ZXSJG6JQEMSFV52PZ10V" localSheetId="10" hidden="1">#REF!</definedName>
    <definedName name="BEx1HDM5ZXSJG6JQEMSFV52PZ10V" localSheetId="9" hidden="1">#REF!</definedName>
    <definedName name="BEx1HDM5ZXSJG6JQEMSFV52PZ10V" localSheetId="8" hidden="1">#REF!</definedName>
    <definedName name="BEx1HDM5ZXSJG6JQEMSFV52PZ10V" localSheetId="11" hidden="1">#REF!</definedName>
    <definedName name="BEx1HDM5ZXSJG6JQEMSFV52PZ10V" localSheetId="13" hidden="1">#REF!</definedName>
    <definedName name="BEx1HDM5ZXSJG6JQEMSFV52PZ10V" hidden="1">#REF!</definedName>
    <definedName name="BEx1HETBBZVN5F43LKOFMC4QB0CR" localSheetId="0" hidden="1">#REF!</definedName>
    <definedName name="BEx1HETBBZVN5F43LKOFMC4QB0CR" localSheetId="12" hidden="1">#REF!</definedName>
    <definedName name="BEx1HETBBZVN5F43LKOFMC4QB0CR" localSheetId="3" hidden="1">#REF!</definedName>
    <definedName name="BEx1HETBBZVN5F43LKOFMC4QB0CR" localSheetId="10" hidden="1">#REF!</definedName>
    <definedName name="BEx1HETBBZVN5F43LKOFMC4QB0CR" localSheetId="9" hidden="1">#REF!</definedName>
    <definedName name="BEx1HETBBZVN5F43LKOFMC4QB0CR" localSheetId="8" hidden="1">#REF!</definedName>
    <definedName name="BEx1HETBBZVN5F43LKOFMC4QB0CR" localSheetId="11" hidden="1">#REF!</definedName>
    <definedName name="BEx1HETBBZVN5F43LKOFMC4QB0CR" localSheetId="13" hidden="1">#REF!</definedName>
    <definedName name="BEx1HETBBZVN5F43LKOFMC4QB0CR" hidden="1">#REF!</definedName>
    <definedName name="BEx1HGWNWPLNXICOTP90TKQVVE4E" localSheetId="0" hidden="1">#REF!</definedName>
    <definedName name="BEx1HGWNWPLNXICOTP90TKQVVE4E" localSheetId="12" hidden="1">#REF!</definedName>
    <definedName name="BEx1HGWNWPLNXICOTP90TKQVVE4E" localSheetId="3" hidden="1">#REF!</definedName>
    <definedName name="BEx1HGWNWPLNXICOTP90TKQVVE4E" localSheetId="10" hidden="1">#REF!</definedName>
    <definedName name="BEx1HGWNWPLNXICOTP90TKQVVE4E" localSheetId="9" hidden="1">#REF!</definedName>
    <definedName name="BEx1HGWNWPLNXICOTP90TKQVVE4E" localSheetId="8" hidden="1">#REF!</definedName>
    <definedName name="BEx1HGWNWPLNXICOTP90TKQVVE4E" localSheetId="11" hidden="1">#REF!</definedName>
    <definedName name="BEx1HGWNWPLNXICOTP90TKQVVE4E" localSheetId="13" hidden="1">#REF!</definedName>
    <definedName name="BEx1HGWNWPLNXICOTP90TKQVVE4E" hidden="1">#REF!</definedName>
    <definedName name="BEx1HIPLJZABY0EMUOTZN0EQMDPU" localSheetId="0" hidden="1">#REF!</definedName>
    <definedName name="BEx1HIPLJZABY0EMUOTZN0EQMDPU" localSheetId="12" hidden="1">#REF!</definedName>
    <definedName name="BEx1HIPLJZABY0EMUOTZN0EQMDPU" localSheetId="3" hidden="1">#REF!</definedName>
    <definedName name="BEx1HIPLJZABY0EMUOTZN0EQMDPU" localSheetId="10" hidden="1">#REF!</definedName>
    <definedName name="BEx1HIPLJZABY0EMUOTZN0EQMDPU" localSheetId="9" hidden="1">#REF!</definedName>
    <definedName name="BEx1HIPLJZABY0EMUOTZN0EQMDPU" localSheetId="8" hidden="1">#REF!</definedName>
    <definedName name="BEx1HIPLJZABY0EMUOTZN0EQMDPU" localSheetId="11" hidden="1">#REF!</definedName>
    <definedName name="BEx1HIPLJZABY0EMUOTZN0EQMDPU" localSheetId="13" hidden="1">#REF!</definedName>
    <definedName name="BEx1HIPLJZABY0EMUOTZN0EQMDPU" hidden="1">#REF!</definedName>
    <definedName name="BEx1HO94JIRX219MPWMB5E5XZ04X" localSheetId="0" hidden="1">#REF!</definedName>
    <definedName name="BEx1HO94JIRX219MPWMB5E5XZ04X" localSheetId="12" hidden="1">#REF!</definedName>
    <definedName name="BEx1HO94JIRX219MPWMB5E5XZ04X" localSheetId="3" hidden="1">#REF!</definedName>
    <definedName name="BEx1HO94JIRX219MPWMB5E5XZ04X" localSheetId="10" hidden="1">#REF!</definedName>
    <definedName name="BEx1HO94JIRX219MPWMB5E5XZ04X" localSheetId="9" hidden="1">#REF!</definedName>
    <definedName name="BEx1HO94JIRX219MPWMB5E5XZ04X" localSheetId="8" hidden="1">#REF!</definedName>
    <definedName name="BEx1HO94JIRX219MPWMB5E5XZ04X" localSheetId="11" hidden="1">#REF!</definedName>
    <definedName name="BEx1HO94JIRX219MPWMB5E5XZ04X" localSheetId="13" hidden="1">#REF!</definedName>
    <definedName name="BEx1HO94JIRX219MPWMB5E5XZ04X" hidden="1">#REF!</definedName>
    <definedName name="BEx1HQNF6KHM21E3XLW0NMSSEI9S" localSheetId="0" hidden="1">#REF!</definedName>
    <definedName name="BEx1HQNF6KHM21E3XLW0NMSSEI9S" localSheetId="12" hidden="1">#REF!</definedName>
    <definedName name="BEx1HQNF6KHM21E3XLW0NMSSEI9S" localSheetId="3" hidden="1">#REF!</definedName>
    <definedName name="BEx1HQNF6KHM21E3XLW0NMSSEI9S" localSheetId="10" hidden="1">#REF!</definedName>
    <definedName name="BEx1HQNF6KHM21E3XLW0NMSSEI9S" localSheetId="9" hidden="1">#REF!</definedName>
    <definedName name="BEx1HQNF6KHM21E3XLW0NMSSEI9S" localSheetId="8" hidden="1">#REF!</definedName>
    <definedName name="BEx1HQNF6KHM21E3XLW0NMSSEI9S" localSheetId="11" hidden="1">#REF!</definedName>
    <definedName name="BEx1HQNF6KHM21E3XLW0NMSSEI9S" localSheetId="13" hidden="1">#REF!</definedName>
    <definedName name="BEx1HQNF6KHM21E3XLW0NMSSEI9S" hidden="1">#REF!</definedName>
    <definedName name="BEx1HSLNWIW4S97ZBYY7I7M5YVH4" localSheetId="0" hidden="1">#REF!</definedName>
    <definedName name="BEx1HSLNWIW4S97ZBYY7I7M5YVH4" localSheetId="12" hidden="1">#REF!</definedName>
    <definedName name="BEx1HSLNWIW4S97ZBYY7I7M5YVH4" localSheetId="3" hidden="1">#REF!</definedName>
    <definedName name="BEx1HSLNWIW4S97ZBYY7I7M5YVH4" localSheetId="10" hidden="1">#REF!</definedName>
    <definedName name="BEx1HSLNWIW4S97ZBYY7I7M5YVH4" localSheetId="9" hidden="1">#REF!</definedName>
    <definedName name="BEx1HSLNWIW4S97ZBYY7I7M5YVH4" localSheetId="8" hidden="1">#REF!</definedName>
    <definedName name="BEx1HSLNWIW4S97ZBYY7I7M5YVH4" localSheetId="11" hidden="1">#REF!</definedName>
    <definedName name="BEx1HSLNWIW4S97ZBYY7I7M5YVH4" localSheetId="13" hidden="1">#REF!</definedName>
    <definedName name="BEx1HSLNWIW4S97ZBYY7I7M5YVH4" hidden="1">#REF!</definedName>
    <definedName name="BEx1HZCBBWLB2BTNOXP319ZDEVOJ" localSheetId="0" hidden="1">#REF!</definedName>
    <definedName name="BEx1HZCBBWLB2BTNOXP319ZDEVOJ" localSheetId="12" hidden="1">#REF!</definedName>
    <definedName name="BEx1HZCBBWLB2BTNOXP319ZDEVOJ" localSheetId="3" hidden="1">#REF!</definedName>
    <definedName name="BEx1HZCBBWLB2BTNOXP319ZDEVOJ" localSheetId="10" hidden="1">#REF!</definedName>
    <definedName name="BEx1HZCBBWLB2BTNOXP319ZDEVOJ" localSheetId="9" hidden="1">#REF!</definedName>
    <definedName name="BEx1HZCBBWLB2BTNOXP319ZDEVOJ" localSheetId="8" hidden="1">#REF!</definedName>
    <definedName name="BEx1HZCBBWLB2BTNOXP319ZDEVOJ" localSheetId="11" hidden="1">#REF!</definedName>
    <definedName name="BEx1HZCBBWLB2BTNOXP319ZDEVOJ" localSheetId="13" hidden="1">#REF!</definedName>
    <definedName name="BEx1HZCBBWLB2BTNOXP319ZDEVOJ" hidden="1">#REF!</definedName>
    <definedName name="BEx1I4QKTILCKZUSOJCVZN7SNHL5" localSheetId="0" hidden="1">#REF!</definedName>
    <definedName name="BEx1I4QKTILCKZUSOJCVZN7SNHL5" localSheetId="12" hidden="1">#REF!</definedName>
    <definedName name="BEx1I4QKTILCKZUSOJCVZN7SNHL5" localSheetId="3" hidden="1">#REF!</definedName>
    <definedName name="BEx1I4QKTILCKZUSOJCVZN7SNHL5" localSheetId="10" hidden="1">#REF!</definedName>
    <definedName name="BEx1I4QKTILCKZUSOJCVZN7SNHL5" localSheetId="9" hidden="1">#REF!</definedName>
    <definedName name="BEx1I4QKTILCKZUSOJCVZN7SNHL5" localSheetId="8" hidden="1">#REF!</definedName>
    <definedName name="BEx1I4QKTILCKZUSOJCVZN7SNHL5" localSheetId="11" hidden="1">#REF!</definedName>
    <definedName name="BEx1I4QKTILCKZUSOJCVZN7SNHL5" localSheetId="13" hidden="1">#REF!</definedName>
    <definedName name="BEx1I4QKTILCKZUSOJCVZN7SNHL5" hidden="1">#REF!</definedName>
    <definedName name="BEx1IE0ZP7RIFM9FI24S9I6AAJ14" localSheetId="0" hidden="1">#REF!</definedName>
    <definedName name="BEx1IE0ZP7RIFM9FI24S9I6AAJ14" localSheetId="12" hidden="1">#REF!</definedName>
    <definedName name="BEx1IE0ZP7RIFM9FI24S9I6AAJ14" localSheetId="3" hidden="1">#REF!</definedName>
    <definedName name="BEx1IE0ZP7RIFM9FI24S9I6AAJ14" localSheetId="10" hidden="1">#REF!</definedName>
    <definedName name="BEx1IE0ZP7RIFM9FI24S9I6AAJ14" localSheetId="9" hidden="1">#REF!</definedName>
    <definedName name="BEx1IE0ZP7RIFM9FI24S9I6AAJ14" localSheetId="8" hidden="1">#REF!</definedName>
    <definedName name="BEx1IE0ZP7RIFM9FI24S9I6AAJ14" localSheetId="11" hidden="1">#REF!</definedName>
    <definedName name="BEx1IE0ZP7RIFM9FI24S9I6AAJ14" localSheetId="13" hidden="1">#REF!</definedName>
    <definedName name="BEx1IE0ZP7RIFM9FI24S9I6AAJ14" hidden="1">#REF!</definedName>
    <definedName name="BEx1IGQ5B697MNDOE06MVSR0H58E" localSheetId="0" hidden="1">#REF!</definedName>
    <definedName name="BEx1IGQ5B697MNDOE06MVSR0H58E" localSheetId="12" hidden="1">#REF!</definedName>
    <definedName name="BEx1IGQ5B697MNDOE06MVSR0H58E" localSheetId="3" hidden="1">#REF!</definedName>
    <definedName name="BEx1IGQ5B697MNDOE06MVSR0H58E" localSheetId="10" hidden="1">#REF!</definedName>
    <definedName name="BEx1IGQ5B697MNDOE06MVSR0H58E" localSheetId="9" hidden="1">#REF!</definedName>
    <definedName name="BEx1IGQ5B697MNDOE06MVSR0H58E" localSheetId="8" hidden="1">#REF!</definedName>
    <definedName name="BEx1IGQ5B697MNDOE06MVSR0H58E" localSheetId="11" hidden="1">#REF!</definedName>
    <definedName name="BEx1IGQ5B697MNDOE06MVSR0H58E" localSheetId="13" hidden="1">#REF!</definedName>
    <definedName name="BEx1IGQ5B697MNDOE06MVSR0H58E" hidden="1">#REF!</definedName>
    <definedName name="BEx1IKRPW8MLB9Y485M1TL2IT9SH" localSheetId="0" hidden="1">#REF!</definedName>
    <definedName name="BEx1IKRPW8MLB9Y485M1TL2IT9SH" localSheetId="12" hidden="1">#REF!</definedName>
    <definedName name="BEx1IKRPW8MLB9Y485M1TL2IT9SH" localSheetId="3" hidden="1">#REF!</definedName>
    <definedName name="BEx1IKRPW8MLB9Y485M1TL2IT9SH" localSheetId="10" hidden="1">#REF!</definedName>
    <definedName name="BEx1IKRPW8MLB9Y485M1TL2IT9SH" localSheetId="9" hidden="1">#REF!</definedName>
    <definedName name="BEx1IKRPW8MLB9Y485M1TL2IT9SH" localSheetId="8" hidden="1">#REF!</definedName>
    <definedName name="BEx1IKRPW8MLB9Y485M1TL2IT9SH" localSheetId="11" hidden="1">#REF!</definedName>
    <definedName name="BEx1IKRPW8MLB9Y485M1TL2IT9SH" localSheetId="13" hidden="1">#REF!</definedName>
    <definedName name="BEx1IKRPW8MLB9Y485M1TL2IT9SH" hidden="1">#REF!</definedName>
    <definedName name="BEx1IPKCFCT3TL9MSO1LSYJ2VJ2X" localSheetId="0" hidden="1">#REF!</definedName>
    <definedName name="BEx1IPKCFCT3TL9MSO1LSYJ2VJ2X" localSheetId="12" hidden="1">#REF!</definedName>
    <definedName name="BEx1IPKCFCT3TL9MSO1LSYJ2VJ2X" localSheetId="3" hidden="1">#REF!</definedName>
    <definedName name="BEx1IPKCFCT3TL9MSO1LSYJ2VJ2X" localSheetId="10" hidden="1">#REF!</definedName>
    <definedName name="BEx1IPKCFCT3TL9MSO1LSYJ2VJ2X" localSheetId="9" hidden="1">#REF!</definedName>
    <definedName name="BEx1IPKCFCT3TL9MSO1LSYJ2VJ2X" localSheetId="8" hidden="1">#REF!</definedName>
    <definedName name="BEx1IPKCFCT3TL9MSO1LSYJ2VJ2X" localSheetId="11" hidden="1">#REF!</definedName>
    <definedName name="BEx1IPKCFCT3TL9MSO1LSYJ2VJ2X" localSheetId="13" hidden="1">#REF!</definedName>
    <definedName name="BEx1IPKCFCT3TL9MSO1LSYJ2VJ2X" hidden="1">#REF!</definedName>
    <definedName name="BEx1IW5PQTTMD62XZ287XF2O3FBQ" localSheetId="0" hidden="1">#REF!</definedName>
    <definedName name="BEx1IW5PQTTMD62XZ287XF2O3FBQ" localSheetId="12" hidden="1">#REF!</definedName>
    <definedName name="BEx1IW5PQTTMD62XZ287XF2O3FBQ" localSheetId="3" hidden="1">#REF!</definedName>
    <definedName name="BEx1IW5PQTTMD62XZ287XF2O3FBQ" localSheetId="10" hidden="1">#REF!</definedName>
    <definedName name="BEx1IW5PQTTMD62XZ287XF2O3FBQ" localSheetId="9" hidden="1">#REF!</definedName>
    <definedName name="BEx1IW5PQTTMD62XZ287XF2O3FBQ" localSheetId="8" hidden="1">#REF!</definedName>
    <definedName name="BEx1IW5PQTTMD62XZ287XF2O3FBQ" localSheetId="11" hidden="1">#REF!</definedName>
    <definedName name="BEx1IW5PQTTMD62XZ287XF2O3FBQ" localSheetId="13" hidden="1">#REF!</definedName>
    <definedName name="BEx1IW5PQTTMD62XZ287XF2O3FBQ" hidden="1">#REF!</definedName>
    <definedName name="BEx1J0CSSHDJGBJUHVOEMCF2P4DL" localSheetId="0" hidden="1">#REF!</definedName>
    <definedName name="BEx1J0CSSHDJGBJUHVOEMCF2P4DL" localSheetId="12" hidden="1">#REF!</definedName>
    <definedName name="BEx1J0CSSHDJGBJUHVOEMCF2P4DL" localSheetId="3" hidden="1">#REF!</definedName>
    <definedName name="BEx1J0CSSHDJGBJUHVOEMCF2P4DL" localSheetId="10" hidden="1">#REF!</definedName>
    <definedName name="BEx1J0CSSHDJGBJUHVOEMCF2P4DL" localSheetId="9" hidden="1">#REF!</definedName>
    <definedName name="BEx1J0CSSHDJGBJUHVOEMCF2P4DL" localSheetId="8" hidden="1">#REF!</definedName>
    <definedName name="BEx1J0CSSHDJGBJUHVOEMCF2P4DL" localSheetId="11" hidden="1">#REF!</definedName>
    <definedName name="BEx1J0CSSHDJGBJUHVOEMCF2P4DL" localSheetId="13" hidden="1">#REF!</definedName>
    <definedName name="BEx1J0CSSHDJGBJUHVOEMCF2P4DL" hidden="1">#REF!</definedName>
    <definedName name="BEx1J0NL6D3ILC18B48AL0VNEN9A" localSheetId="0" hidden="1">#REF!</definedName>
    <definedName name="BEx1J0NL6D3ILC18B48AL0VNEN9A" localSheetId="12" hidden="1">#REF!</definedName>
    <definedName name="BEx1J0NL6D3ILC18B48AL0VNEN9A" localSheetId="3" hidden="1">#REF!</definedName>
    <definedName name="BEx1J0NL6D3ILC18B48AL0VNEN9A" localSheetId="10" hidden="1">#REF!</definedName>
    <definedName name="BEx1J0NL6D3ILC18B48AL0VNEN9A" localSheetId="9" hidden="1">#REF!</definedName>
    <definedName name="BEx1J0NL6D3ILC18B48AL0VNEN9A" localSheetId="8" hidden="1">#REF!</definedName>
    <definedName name="BEx1J0NL6D3ILC18B48AL0VNEN9A" localSheetId="11" hidden="1">#REF!</definedName>
    <definedName name="BEx1J0NL6D3ILC18B48AL0VNEN9A" localSheetId="13" hidden="1">#REF!</definedName>
    <definedName name="BEx1J0NL6D3ILC18B48AL0VNEN9A" hidden="1">#REF!</definedName>
    <definedName name="BEx1J7E8VCGLPYU82QXVUG5N3ZAI" localSheetId="0" hidden="1">#REF!</definedName>
    <definedName name="BEx1J7E8VCGLPYU82QXVUG5N3ZAI" localSheetId="12" hidden="1">#REF!</definedName>
    <definedName name="BEx1J7E8VCGLPYU82QXVUG5N3ZAI" localSheetId="3" hidden="1">#REF!</definedName>
    <definedName name="BEx1J7E8VCGLPYU82QXVUG5N3ZAI" localSheetId="10" hidden="1">#REF!</definedName>
    <definedName name="BEx1J7E8VCGLPYU82QXVUG5N3ZAI" localSheetId="9" hidden="1">#REF!</definedName>
    <definedName name="BEx1J7E8VCGLPYU82QXVUG5N3ZAI" localSheetId="8" hidden="1">#REF!</definedName>
    <definedName name="BEx1J7E8VCGLPYU82QXVUG5N3ZAI" localSheetId="11" hidden="1">#REF!</definedName>
    <definedName name="BEx1J7E8VCGLPYU82QXVUG5N3ZAI" localSheetId="13" hidden="1">#REF!</definedName>
    <definedName name="BEx1J7E8VCGLPYU82QXVUG5N3ZAI" hidden="1">#REF!</definedName>
    <definedName name="BEx1JGE2YQWH8S25USOY08XVGO0D" localSheetId="0" hidden="1">#REF!</definedName>
    <definedName name="BEx1JGE2YQWH8S25USOY08XVGO0D" localSheetId="12" hidden="1">#REF!</definedName>
    <definedName name="BEx1JGE2YQWH8S25USOY08XVGO0D" localSheetId="3" hidden="1">#REF!</definedName>
    <definedName name="BEx1JGE2YQWH8S25USOY08XVGO0D" localSheetId="10" hidden="1">#REF!</definedName>
    <definedName name="BEx1JGE2YQWH8S25USOY08XVGO0D" localSheetId="9" hidden="1">#REF!</definedName>
    <definedName name="BEx1JGE2YQWH8S25USOY08XVGO0D" localSheetId="8" hidden="1">#REF!</definedName>
    <definedName name="BEx1JGE2YQWH8S25USOY08XVGO0D" localSheetId="11" hidden="1">#REF!</definedName>
    <definedName name="BEx1JGE2YQWH8S25USOY08XVGO0D" localSheetId="13" hidden="1">#REF!</definedName>
    <definedName name="BEx1JGE2YQWH8S25USOY08XVGO0D" hidden="1">#REF!</definedName>
    <definedName name="BEx1JJJC9T1W7HY4V7HP1S1W4JO1" localSheetId="0" hidden="1">#REF!</definedName>
    <definedName name="BEx1JJJC9T1W7HY4V7HP1S1W4JO1" localSheetId="12" hidden="1">#REF!</definedName>
    <definedName name="BEx1JJJC9T1W7HY4V7HP1S1W4JO1" localSheetId="3" hidden="1">#REF!</definedName>
    <definedName name="BEx1JJJC9T1W7HY4V7HP1S1W4JO1" localSheetId="10" hidden="1">#REF!</definedName>
    <definedName name="BEx1JJJC9T1W7HY4V7HP1S1W4JO1" localSheetId="9" hidden="1">#REF!</definedName>
    <definedName name="BEx1JJJC9T1W7HY4V7HP1S1W4JO1" localSheetId="8" hidden="1">#REF!</definedName>
    <definedName name="BEx1JJJC9T1W7HY4V7HP1S1W4JO1" localSheetId="11" hidden="1">#REF!</definedName>
    <definedName name="BEx1JJJC9T1W7HY4V7HP1S1W4JO1" localSheetId="13" hidden="1">#REF!</definedName>
    <definedName name="BEx1JJJC9T1W7HY4V7HP1S1W4JO1" hidden="1">#REF!</definedName>
    <definedName name="BEx1JKKZSJ7DI4PTFVI9VVFMB1X2" localSheetId="0" hidden="1">#REF!</definedName>
    <definedName name="BEx1JKKZSJ7DI4PTFVI9VVFMB1X2" localSheetId="12" hidden="1">#REF!</definedName>
    <definedName name="BEx1JKKZSJ7DI4PTFVI9VVFMB1X2" localSheetId="3" hidden="1">#REF!</definedName>
    <definedName name="BEx1JKKZSJ7DI4PTFVI9VVFMB1X2" localSheetId="10" hidden="1">#REF!</definedName>
    <definedName name="BEx1JKKZSJ7DI4PTFVI9VVFMB1X2" localSheetId="9" hidden="1">#REF!</definedName>
    <definedName name="BEx1JKKZSJ7DI4PTFVI9VVFMB1X2" localSheetId="8" hidden="1">#REF!</definedName>
    <definedName name="BEx1JKKZSJ7DI4PTFVI9VVFMB1X2" localSheetId="11" hidden="1">#REF!</definedName>
    <definedName name="BEx1JKKZSJ7DI4PTFVI9VVFMB1X2" localSheetId="13" hidden="1">#REF!</definedName>
    <definedName name="BEx1JKKZSJ7DI4PTFVI9VVFMB1X2" hidden="1">#REF!</definedName>
    <definedName name="BEx1JUBQFRVMASSFK4B3V0AD7YP9" localSheetId="0" hidden="1">#REF!</definedName>
    <definedName name="BEx1JUBQFRVMASSFK4B3V0AD7YP9" localSheetId="12" hidden="1">#REF!</definedName>
    <definedName name="BEx1JUBQFRVMASSFK4B3V0AD7YP9" localSheetId="3" hidden="1">#REF!</definedName>
    <definedName name="BEx1JUBQFRVMASSFK4B3V0AD7YP9" localSheetId="10" hidden="1">#REF!</definedName>
    <definedName name="BEx1JUBQFRVMASSFK4B3V0AD7YP9" localSheetId="9" hidden="1">#REF!</definedName>
    <definedName name="BEx1JUBQFRVMASSFK4B3V0AD7YP9" localSheetId="8" hidden="1">#REF!</definedName>
    <definedName name="BEx1JUBQFRVMASSFK4B3V0AD7YP9" localSheetId="11" hidden="1">#REF!</definedName>
    <definedName name="BEx1JUBQFRVMASSFK4B3V0AD7YP9" localSheetId="13" hidden="1">#REF!</definedName>
    <definedName name="BEx1JUBQFRVMASSFK4B3V0AD7YP9" hidden="1">#REF!</definedName>
    <definedName name="BEx1JVTOATZGRJFXGXPJJLC4DOBE" localSheetId="0" hidden="1">#REF!</definedName>
    <definedName name="BEx1JVTOATZGRJFXGXPJJLC4DOBE" localSheetId="12" hidden="1">#REF!</definedName>
    <definedName name="BEx1JVTOATZGRJFXGXPJJLC4DOBE" localSheetId="3" hidden="1">#REF!</definedName>
    <definedName name="BEx1JVTOATZGRJFXGXPJJLC4DOBE" localSheetId="10" hidden="1">#REF!</definedName>
    <definedName name="BEx1JVTOATZGRJFXGXPJJLC4DOBE" localSheetId="9" hidden="1">#REF!</definedName>
    <definedName name="BEx1JVTOATZGRJFXGXPJJLC4DOBE" localSheetId="8" hidden="1">#REF!</definedName>
    <definedName name="BEx1JVTOATZGRJFXGXPJJLC4DOBE" localSheetId="11" hidden="1">#REF!</definedName>
    <definedName name="BEx1JVTOATZGRJFXGXPJJLC4DOBE" localSheetId="13" hidden="1">#REF!</definedName>
    <definedName name="BEx1JVTOATZGRJFXGXPJJLC4DOBE" hidden="1">#REF!</definedName>
    <definedName name="BEx1JXBM5W4YRWNQ0P95QQS6JWD6" localSheetId="0" hidden="1">#REF!</definedName>
    <definedName name="BEx1JXBM5W4YRWNQ0P95QQS6JWD6" localSheetId="12" hidden="1">#REF!</definedName>
    <definedName name="BEx1JXBM5W4YRWNQ0P95QQS6JWD6" localSheetId="3" hidden="1">#REF!</definedName>
    <definedName name="BEx1JXBM5W4YRWNQ0P95QQS6JWD6" localSheetId="10" hidden="1">#REF!</definedName>
    <definedName name="BEx1JXBM5W4YRWNQ0P95QQS6JWD6" localSheetId="9" hidden="1">#REF!</definedName>
    <definedName name="BEx1JXBM5W4YRWNQ0P95QQS6JWD6" localSheetId="8" hidden="1">#REF!</definedName>
    <definedName name="BEx1JXBM5W4YRWNQ0P95QQS6JWD6" localSheetId="11" hidden="1">#REF!</definedName>
    <definedName name="BEx1JXBM5W4YRWNQ0P95QQS6JWD6" localSheetId="13" hidden="1">#REF!</definedName>
    <definedName name="BEx1JXBM5W4YRWNQ0P95QQS6JWD6" hidden="1">#REF!</definedName>
    <definedName name="BEx1KGY9QEHZ9QSARMQUTQKRK4UX" localSheetId="0" hidden="1">#REF!</definedName>
    <definedName name="BEx1KGY9QEHZ9QSARMQUTQKRK4UX" localSheetId="12" hidden="1">#REF!</definedName>
    <definedName name="BEx1KGY9QEHZ9QSARMQUTQKRK4UX" localSheetId="3" hidden="1">#REF!</definedName>
    <definedName name="BEx1KGY9QEHZ9QSARMQUTQKRK4UX" localSheetId="10" hidden="1">#REF!</definedName>
    <definedName name="BEx1KGY9QEHZ9QSARMQUTQKRK4UX" localSheetId="9" hidden="1">#REF!</definedName>
    <definedName name="BEx1KGY9QEHZ9QSARMQUTQKRK4UX" localSheetId="8" hidden="1">#REF!</definedName>
    <definedName name="BEx1KGY9QEHZ9QSARMQUTQKRK4UX" localSheetId="11" hidden="1">#REF!</definedName>
    <definedName name="BEx1KGY9QEHZ9QSARMQUTQKRK4UX" localSheetId="13" hidden="1">#REF!</definedName>
    <definedName name="BEx1KGY9QEHZ9QSARMQUTQKRK4UX" hidden="1">#REF!</definedName>
    <definedName name="BEx1KIWH5MOLR00SBECT39NS3AJ1" localSheetId="0" hidden="1">#REF!</definedName>
    <definedName name="BEx1KIWH5MOLR00SBECT39NS3AJ1" localSheetId="12" hidden="1">#REF!</definedName>
    <definedName name="BEx1KIWH5MOLR00SBECT39NS3AJ1" localSheetId="3" hidden="1">#REF!</definedName>
    <definedName name="BEx1KIWH5MOLR00SBECT39NS3AJ1" localSheetId="10" hidden="1">#REF!</definedName>
    <definedName name="BEx1KIWH5MOLR00SBECT39NS3AJ1" localSheetId="9" hidden="1">#REF!</definedName>
    <definedName name="BEx1KIWH5MOLR00SBECT39NS3AJ1" localSheetId="8" hidden="1">#REF!</definedName>
    <definedName name="BEx1KIWH5MOLR00SBECT39NS3AJ1" localSheetId="11" hidden="1">#REF!</definedName>
    <definedName name="BEx1KIWH5MOLR00SBECT39NS3AJ1" localSheetId="13" hidden="1">#REF!</definedName>
    <definedName name="BEx1KIWH5MOLR00SBECT39NS3AJ1" hidden="1">#REF!</definedName>
    <definedName name="BEx1KKP1ELIF2UII2FWVGL7M1X7J" localSheetId="0" hidden="1">#REF!</definedName>
    <definedName name="BEx1KKP1ELIF2UII2FWVGL7M1X7J" localSheetId="12" hidden="1">#REF!</definedName>
    <definedName name="BEx1KKP1ELIF2UII2FWVGL7M1X7J" localSheetId="3" hidden="1">#REF!</definedName>
    <definedName name="BEx1KKP1ELIF2UII2FWVGL7M1X7J" localSheetId="10" hidden="1">#REF!</definedName>
    <definedName name="BEx1KKP1ELIF2UII2FWVGL7M1X7J" localSheetId="9" hidden="1">#REF!</definedName>
    <definedName name="BEx1KKP1ELIF2UII2FWVGL7M1X7J" localSheetId="8" hidden="1">#REF!</definedName>
    <definedName name="BEx1KKP1ELIF2UII2FWVGL7M1X7J" localSheetId="11" hidden="1">#REF!</definedName>
    <definedName name="BEx1KKP1ELIF2UII2FWVGL7M1X7J" localSheetId="13" hidden="1">#REF!</definedName>
    <definedName name="BEx1KKP1ELIF2UII2FWVGL7M1X7J" hidden="1">#REF!</definedName>
    <definedName name="BEx1KQJKIAPZKE9YDYH5HKXX52FM" localSheetId="0" hidden="1">#REF!</definedName>
    <definedName name="BEx1KQJKIAPZKE9YDYH5HKXX52FM" localSheetId="12" hidden="1">#REF!</definedName>
    <definedName name="BEx1KQJKIAPZKE9YDYH5HKXX52FM" localSheetId="3" hidden="1">#REF!</definedName>
    <definedName name="BEx1KQJKIAPZKE9YDYH5HKXX52FM" localSheetId="10" hidden="1">#REF!</definedName>
    <definedName name="BEx1KQJKIAPZKE9YDYH5HKXX52FM" localSheetId="9" hidden="1">#REF!</definedName>
    <definedName name="BEx1KQJKIAPZKE9YDYH5HKXX52FM" localSheetId="8" hidden="1">#REF!</definedName>
    <definedName name="BEx1KQJKIAPZKE9YDYH5HKXX52FM" localSheetId="11" hidden="1">#REF!</definedName>
    <definedName name="BEx1KQJKIAPZKE9YDYH5HKXX52FM" localSheetId="13" hidden="1">#REF!</definedName>
    <definedName name="BEx1KQJKIAPZKE9YDYH5HKXX52FM" hidden="1">#REF!</definedName>
    <definedName name="BEx1KUVWMB0QCWA3RBE4CADFVRIS" localSheetId="0" hidden="1">#REF!</definedName>
    <definedName name="BEx1KUVWMB0QCWA3RBE4CADFVRIS" localSheetId="12" hidden="1">#REF!</definedName>
    <definedName name="BEx1KUVWMB0QCWA3RBE4CADFVRIS" localSheetId="3" hidden="1">#REF!</definedName>
    <definedName name="BEx1KUVWMB0QCWA3RBE4CADFVRIS" localSheetId="10" hidden="1">#REF!</definedName>
    <definedName name="BEx1KUVWMB0QCWA3RBE4CADFVRIS" localSheetId="9" hidden="1">#REF!</definedName>
    <definedName name="BEx1KUVWMB0QCWA3RBE4CADFVRIS" localSheetId="8" hidden="1">#REF!</definedName>
    <definedName name="BEx1KUVWMB0QCWA3RBE4CADFVRIS" localSheetId="11" hidden="1">#REF!</definedName>
    <definedName name="BEx1KUVWMB0QCWA3RBE4CADFVRIS" localSheetId="13" hidden="1">#REF!</definedName>
    <definedName name="BEx1KUVWMB0QCWA3RBE4CADFVRIS" hidden="1">#REF!</definedName>
    <definedName name="BEx1L0AAH7PV8PPQQDBP5AI4TLYP" localSheetId="0" hidden="1">#REF!</definedName>
    <definedName name="BEx1L0AAH7PV8PPQQDBP5AI4TLYP" localSheetId="12" hidden="1">#REF!</definedName>
    <definedName name="BEx1L0AAH7PV8PPQQDBP5AI4TLYP" localSheetId="3" hidden="1">#REF!</definedName>
    <definedName name="BEx1L0AAH7PV8PPQQDBP5AI4TLYP" localSheetId="10" hidden="1">#REF!</definedName>
    <definedName name="BEx1L0AAH7PV8PPQQDBP5AI4TLYP" localSheetId="9" hidden="1">#REF!</definedName>
    <definedName name="BEx1L0AAH7PV8PPQQDBP5AI4TLYP" localSheetId="8" hidden="1">#REF!</definedName>
    <definedName name="BEx1L0AAH7PV8PPQQDBP5AI4TLYP" localSheetId="11" hidden="1">#REF!</definedName>
    <definedName name="BEx1L0AAH7PV8PPQQDBP5AI4TLYP" localSheetId="13" hidden="1">#REF!</definedName>
    <definedName name="BEx1L0AAH7PV8PPQQDBP5AI4TLYP" hidden="1">#REF!</definedName>
    <definedName name="BEx1L2OG1SDFK2TPXELJ77YP4NI2" localSheetId="0" hidden="1">#REF!</definedName>
    <definedName name="BEx1L2OG1SDFK2TPXELJ77YP4NI2" localSheetId="12" hidden="1">#REF!</definedName>
    <definedName name="BEx1L2OG1SDFK2TPXELJ77YP4NI2" localSheetId="3" hidden="1">#REF!</definedName>
    <definedName name="BEx1L2OG1SDFK2TPXELJ77YP4NI2" localSheetId="10" hidden="1">#REF!</definedName>
    <definedName name="BEx1L2OG1SDFK2TPXELJ77YP4NI2" localSheetId="9" hidden="1">#REF!</definedName>
    <definedName name="BEx1L2OG1SDFK2TPXELJ77YP4NI2" localSheetId="8" hidden="1">#REF!</definedName>
    <definedName name="BEx1L2OG1SDFK2TPXELJ77YP4NI2" localSheetId="11" hidden="1">#REF!</definedName>
    <definedName name="BEx1L2OG1SDFK2TPXELJ77YP4NI2" localSheetId="13" hidden="1">#REF!</definedName>
    <definedName name="BEx1L2OG1SDFK2TPXELJ77YP4NI2" hidden="1">#REF!</definedName>
    <definedName name="BEx1L6Q60MWRDJB4L20LK0XPA0Z2" localSheetId="0" hidden="1">#REF!</definedName>
    <definedName name="BEx1L6Q60MWRDJB4L20LK0XPA0Z2" localSheetId="12" hidden="1">#REF!</definedName>
    <definedName name="BEx1L6Q60MWRDJB4L20LK0XPA0Z2" localSheetId="3" hidden="1">#REF!</definedName>
    <definedName name="BEx1L6Q60MWRDJB4L20LK0XPA0Z2" localSheetId="10" hidden="1">#REF!</definedName>
    <definedName name="BEx1L6Q60MWRDJB4L20LK0XPA0Z2" localSheetId="9" hidden="1">#REF!</definedName>
    <definedName name="BEx1L6Q60MWRDJB4L20LK0XPA0Z2" localSheetId="8" hidden="1">#REF!</definedName>
    <definedName name="BEx1L6Q60MWRDJB4L20LK0XPA0Z2" localSheetId="11" hidden="1">#REF!</definedName>
    <definedName name="BEx1L6Q60MWRDJB4L20LK0XPA0Z2" localSheetId="13" hidden="1">#REF!</definedName>
    <definedName name="BEx1L6Q60MWRDJB4L20LK0XPA0Z2" hidden="1">#REF!</definedName>
    <definedName name="BEx1L7BSEFOLQDNZWMLUNBRO08T4" localSheetId="0" hidden="1">#REF!</definedName>
    <definedName name="BEx1L7BSEFOLQDNZWMLUNBRO08T4" localSheetId="12" hidden="1">#REF!</definedName>
    <definedName name="BEx1L7BSEFOLQDNZWMLUNBRO08T4" localSheetId="3" hidden="1">#REF!</definedName>
    <definedName name="BEx1L7BSEFOLQDNZWMLUNBRO08T4" localSheetId="10" hidden="1">#REF!</definedName>
    <definedName name="BEx1L7BSEFOLQDNZWMLUNBRO08T4" localSheetId="9" hidden="1">#REF!</definedName>
    <definedName name="BEx1L7BSEFOLQDNZWMLUNBRO08T4" localSheetId="8" hidden="1">#REF!</definedName>
    <definedName name="BEx1L7BSEFOLQDNZWMLUNBRO08T4" localSheetId="11" hidden="1">#REF!</definedName>
    <definedName name="BEx1L7BSEFOLQDNZWMLUNBRO08T4" localSheetId="13" hidden="1">#REF!</definedName>
    <definedName name="BEx1L7BSEFOLQDNZWMLUNBRO08T4" hidden="1">#REF!</definedName>
    <definedName name="BEx1LD63FP2Z4BR9TKSHOZW9KKZ5" localSheetId="0" hidden="1">#REF!</definedName>
    <definedName name="BEx1LD63FP2Z4BR9TKSHOZW9KKZ5" localSheetId="12" hidden="1">#REF!</definedName>
    <definedName name="BEx1LD63FP2Z4BR9TKSHOZW9KKZ5" localSheetId="3" hidden="1">#REF!</definedName>
    <definedName name="BEx1LD63FP2Z4BR9TKSHOZW9KKZ5" localSheetId="10" hidden="1">#REF!</definedName>
    <definedName name="BEx1LD63FP2Z4BR9TKSHOZW9KKZ5" localSheetId="9" hidden="1">#REF!</definedName>
    <definedName name="BEx1LD63FP2Z4BR9TKSHOZW9KKZ5" localSheetId="8" hidden="1">#REF!</definedName>
    <definedName name="BEx1LD63FP2Z4BR9TKSHOZW9KKZ5" localSheetId="11" hidden="1">#REF!</definedName>
    <definedName name="BEx1LD63FP2Z4BR9TKSHOZW9KKZ5" localSheetId="13" hidden="1">#REF!</definedName>
    <definedName name="BEx1LD63FP2Z4BR9TKSHOZW9KKZ5" hidden="1">#REF!</definedName>
    <definedName name="BEx1LDMB9RW982DUILM2WPT5VWQ3" localSheetId="0" hidden="1">#REF!</definedName>
    <definedName name="BEx1LDMB9RW982DUILM2WPT5VWQ3" localSheetId="12" hidden="1">#REF!</definedName>
    <definedName name="BEx1LDMB9RW982DUILM2WPT5VWQ3" localSheetId="3" hidden="1">#REF!</definedName>
    <definedName name="BEx1LDMB9RW982DUILM2WPT5VWQ3" localSheetId="10" hidden="1">#REF!</definedName>
    <definedName name="BEx1LDMB9RW982DUILM2WPT5VWQ3" localSheetId="9" hidden="1">#REF!</definedName>
    <definedName name="BEx1LDMB9RW982DUILM2WPT5VWQ3" localSheetId="8" hidden="1">#REF!</definedName>
    <definedName name="BEx1LDMB9RW982DUILM2WPT5VWQ3" localSheetId="11" hidden="1">#REF!</definedName>
    <definedName name="BEx1LDMB9RW982DUILM2WPT5VWQ3" localSheetId="13" hidden="1">#REF!</definedName>
    <definedName name="BEx1LDMB9RW982DUILM2WPT5VWQ3" hidden="1">#REF!</definedName>
    <definedName name="BEx1LFF2UQ13XL4X1I2WBD73NZ21" localSheetId="0" hidden="1">#REF!</definedName>
    <definedName name="BEx1LFF2UQ13XL4X1I2WBD73NZ21" localSheetId="12" hidden="1">#REF!</definedName>
    <definedName name="BEx1LFF2UQ13XL4X1I2WBD73NZ21" localSheetId="3" hidden="1">#REF!</definedName>
    <definedName name="BEx1LFF2UQ13XL4X1I2WBD73NZ21" localSheetId="10" hidden="1">#REF!</definedName>
    <definedName name="BEx1LFF2UQ13XL4X1I2WBD73NZ21" localSheetId="9" hidden="1">#REF!</definedName>
    <definedName name="BEx1LFF2UQ13XL4X1I2WBD73NZ21" localSheetId="8" hidden="1">#REF!</definedName>
    <definedName name="BEx1LFF2UQ13XL4X1I2WBD73NZ21" localSheetId="11" hidden="1">#REF!</definedName>
    <definedName name="BEx1LFF2UQ13XL4X1I2WBD73NZ21" localSheetId="13" hidden="1">#REF!</definedName>
    <definedName name="BEx1LFF2UQ13XL4X1I2WBD73NZ21" hidden="1">#REF!</definedName>
    <definedName name="BEx1LKTB33LO23ACTADIVRY7ZNFC" localSheetId="0" hidden="1">#REF!</definedName>
    <definedName name="BEx1LKTB33LO23ACTADIVRY7ZNFC" localSheetId="12" hidden="1">#REF!</definedName>
    <definedName name="BEx1LKTB33LO23ACTADIVRY7ZNFC" localSheetId="3" hidden="1">#REF!</definedName>
    <definedName name="BEx1LKTB33LO23ACTADIVRY7ZNFC" localSheetId="10" hidden="1">#REF!</definedName>
    <definedName name="BEx1LKTB33LO23ACTADIVRY7ZNFC" localSheetId="9" hidden="1">#REF!</definedName>
    <definedName name="BEx1LKTB33LO23ACTADIVRY7ZNFC" localSheetId="8" hidden="1">#REF!</definedName>
    <definedName name="BEx1LKTB33LO23ACTADIVRY7ZNFC" localSheetId="11" hidden="1">#REF!</definedName>
    <definedName name="BEx1LKTB33LO23ACTADIVRY7ZNFC" localSheetId="13" hidden="1">#REF!</definedName>
    <definedName name="BEx1LKTB33LO23ACTADIVRY7ZNFC" hidden="1">#REF!</definedName>
    <definedName name="BEx1LQNKVZAXGSEPDAM8AWU2FHHJ" localSheetId="0" hidden="1">#REF!</definedName>
    <definedName name="BEx1LQNKVZAXGSEPDAM8AWU2FHHJ" localSheetId="12" hidden="1">#REF!</definedName>
    <definedName name="BEx1LQNKVZAXGSEPDAM8AWU2FHHJ" localSheetId="3" hidden="1">#REF!</definedName>
    <definedName name="BEx1LQNKVZAXGSEPDAM8AWU2FHHJ" localSheetId="10" hidden="1">#REF!</definedName>
    <definedName name="BEx1LQNKVZAXGSEPDAM8AWU2FHHJ" localSheetId="9" hidden="1">#REF!</definedName>
    <definedName name="BEx1LQNKVZAXGSEPDAM8AWU2FHHJ" localSheetId="8" hidden="1">#REF!</definedName>
    <definedName name="BEx1LQNKVZAXGSEPDAM8AWU2FHHJ" localSheetId="11" hidden="1">#REF!</definedName>
    <definedName name="BEx1LQNKVZAXGSEPDAM8AWU2FHHJ" localSheetId="13" hidden="1">#REF!</definedName>
    <definedName name="BEx1LQNKVZAXGSEPDAM8AWU2FHHJ" hidden="1">#REF!</definedName>
    <definedName name="BEx1LRPGDQCOEMW8YT80J1XCDCIV" localSheetId="0" hidden="1">#REF!</definedName>
    <definedName name="BEx1LRPGDQCOEMW8YT80J1XCDCIV" localSheetId="12" hidden="1">#REF!</definedName>
    <definedName name="BEx1LRPGDQCOEMW8YT80J1XCDCIV" localSheetId="3" hidden="1">#REF!</definedName>
    <definedName name="BEx1LRPGDQCOEMW8YT80J1XCDCIV" localSheetId="10" hidden="1">#REF!</definedName>
    <definedName name="BEx1LRPGDQCOEMW8YT80J1XCDCIV" localSheetId="9" hidden="1">#REF!</definedName>
    <definedName name="BEx1LRPGDQCOEMW8YT80J1XCDCIV" localSheetId="8" hidden="1">#REF!</definedName>
    <definedName name="BEx1LRPGDQCOEMW8YT80J1XCDCIV" localSheetId="11" hidden="1">#REF!</definedName>
    <definedName name="BEx1LRPGDQCOEMW8YT80J1XCDCIV" localSheetId="13" hidden="1">#REF!</definedName>
    <definedName name="BEx1LRPGDQCOEMW8YT80J1XCDCIV" hidden="1">#REF!</definedName>
    <definedName name="BEx1LRUSJW4JG54X07QWD9R27WV9" localSheetId="0" hidden="1">#REF!</definedName>
    <definedName name="BEx1LRUSJW4JG54X07QWD9R27WV9" localSheetId="12" hidden="1">#REF!</definedName>
    <definedName name="BEx1LRUSJW4JG54X07QWD9R27WV9" localSheetId="3" hidden="1">#REF!</definedName>
    <definedName name="BEx1LRUSJW4JG54X07QWD9R27WV9" localSheetId="10" hidden="1">#REF!</definedName>
    <definedName name="BEx1LRUSJW4JG54X07QWD9R27WV9" localSheetId="9" hidden="1">#REF!</definedName>
    <definedName name="BEx1LRUSJW4JG54X07QWD9R27WV9" localSheetId="8" hidden="1">#REF!</definedName>
    <definedName name="BEx1LRUSJW4JG54X07QWD9R27WV9" localSheetId="11" hidden="1">#REF!</definedName>
    <definedName name="BEx1LRUSJW4JG54X07QWD9R27WV9" localSheetId="13" hidden="1">#REF!</definedName>
    <definedName name="BEx1LRUSJW4JG54X07QWD9R27WV9" hidden="1">#REF!</definedName>
    <definedName name="BEx1M1WBK5T0LP1AK2JYV6W87ID6" localSheetId="0" hidden="1">#REF!</definedName>
    <definedName name="BEx1M1WBK5T0LP1AK2JYV6W87ID6" localSheetId="12" hidden="1">#REF!</definedName>
    <definedName name="BEx1M1WBK5T0LP1AK2JYV6W87ID6" localSheetId="3" hidden="1">#REF!</definedName>
    <definedName name="BEx1M1WBK5T0LP1AK2JYV6W87ID6" localSheetId="10" hidden="1">#REF!</definedName>
    <definedName name="BEx1M1WBK5T0LP1AK2JYV6W87ID6" localSheetId="9" hidden="1">#REF!</definedName>
    <definedName name="BEx1M1WBK5T0LP1AK2JYV6W87ID6" localSheetId="8" hidden="1">#REF!</definedName>
    <definedName name="BEx1M1WBK5T0LP1AK2JYV6W87ID6" localSheetId="11" hidden="1">#REF!</definedName>
    <definedName name="BEx1M1WBK5T0LP1AK2JYV6W87ID6" localSheetId="13" hidden="1">#REF!</definedName>
    <definedName name="BEx1M1WBK5T0LP1AK2JYV6W87ID6" hidden="1">#REF!</definedName>
    <definedName name="BEx1M51HHDYGIT8PON7U8ICL2S95" localSheetId="0" hidden="1">#REF!</definedName>
    <definedName name="BEx1M51HHDYGIT8PON7U8ICL2S95" localSheetId="12" hidden="1">#REF!</definedName>
    <definedName name="BEx1M51HHDYGIT8PON7U8ICL2S95" localSheetId="3" hidden="1">#REF!</definedName>
    <definedName name="BEx1M51HHDYGIT8PON7U8ICL2S95" localSheetId="10" hidden="1">#REF!</definedName>
    <definedName name="BEx1M51HHDYGIT8PON7U8ICL2S95" localSheetId="9" hidden="1">#REF!</definedName>
    <definedName name="BEx1M51HHDYGIT8PON7U8ICL2S95" localSheetId="8" hidden="1">#REF!</definedName>
    <definedName name="BEx1M51HHDYGIT8PON7U8ICL2S95" localSheetId="11" hidden="1">#REF!</definedName>
    <definedName name="BEx1M51HHDYGIT8PON7U8ICL2S95" localSheetId="13" hidden="1">#REF!</definedName>
    <definedName name="BEx1M51HHDYGIT8PON7U8ICL2S95" hidden="1">#REF!</definedName>
    <definedName name="BEx1MP4FWKV0QYXE13PX9JSNA270" localSheetId="0" hidden="1">#REF!</definedName>
    <definedName name="BEx1MP4FWKV0QYXE13PX9JSNA270" localSheetId="12" hidden="1">#REF!</definedName>
    <definedName name="BEx1MP4FWKV0QYXE13PX9JSNA270" localSheetId="3" hidden="1">#REF!</definedName>
    <definedName name="BEx1MP4FWKV0QYXE13PX9JSNA270" localSheetId="10" hidden="1">#REF!</definedName>
    <definedName name="BEx1MP4FWKV0QYXE13PX9JSNA270" localSheetId="9" hidden="1">#REF!</definedName>
    <definedName name="BEx1MP4FWKV0QYXE13PX9JSNA270" localSheetId="8" hidden="1">#REF!</definedName>
    <definedName name="BEx1MP4FWKV0QYXE13PX9JSNA270" localSheetId="11" hidden="1">#REF!</definedName>
    <definedName name="BEx1MP4FWKV0QYXE13PX9JSNA270" localSheetId="13" hidden="1">#REF!</definedName>
    <definedName name="BEx1MP4FWKV0QYXE13PX9JSNA270" hidden="1">#REF!</definedName>
    <definedName name="BEx1MSV791FSS4CZQKG04NHT3F79" localSheetId="0" hidden="1">#REF!</definedName>
    <definedName name="BEx1MSV791FSS4CZQKG04NHT3F79" localSheetId="12" hidden="1">#REF!</definedName>
    <definedName name="BEx1MSV791FSS4CZQKG04NHT3F79" localSheetId="3" hidden="1">#REF!</definedName>
    <definedName name="BEx1MSV791FSS4CZQKG04NHT3F79" localSheetId="10" hidden="1">#REF!</definedName>
    <definedName name="BEx1MSV791FSS4CZQKG04NHT3F79" localSheetId="9" hidden="1">#REF!</definedName>
    <definedName name="BEx1MSV791FSS4CZQKG04NHT3F79" localSheetId="8" hidden="1">#REF!</definedName>
    <definedName name="BEx1MSV791FSS4CZQKG04NHT3F79" localSheetId="11" hidden="1">#REF!</definedName>
    <definedName name="BEx1MSV791FSS4CZQKG04NHT3F79" localSheetId="13" hidden="1">#REF!</definedName>
    <definedName name="BEx1MSV791FSS4CZQKG04NHT3F79" hidden="1">#REF!</definedName>
    <definedName name="BEx1MTRKKVCHOZ0YGID6HZ49LJTO" localSheetId="0" hidden="1">#REF!</definedName>
    <definedName name="BEx1MTRKKVCHOZ0YGID6HZ49LJTO" localSheetId="12" hidden="1">#REF!</definedName>
    <definedName name="BEx1MTRKKVCHOZ0YGID6HZ49LJTO" localSheetId="3" hidden="1">#REF!</definedName>
    <definedName name="BEx1MTRKKVCHOZ0YGID6HZ49LJTO" localSheetId="10" hidden="1">#REF!</definedName>
    <definedName name="BEx1MTRKKVCHOZ0YGID6HZ49LJTO" localSheetId="9" hidden="1">#REF!</definedName>
    <definedName name="BEx1MTRKKVCHOZ0YGID6HZ49LJTO" localSheetId="8" hidden="1">#REF!</definedName>
    <definedName name="BEx1MTRKKVCHOZ0YGID6HZ49LJTO" localSheetId="11" hidden="1">#REF!</definedName>
    <definedName name="BEx1MTRKKVCHOZ0YGID6HZ49LJTO" localSheetId="13" hidden="1">#REF!</definedName>
    <definedName name="BEx1MTRKKVCHOZ0YGID6HZ49LJTO" hidden="1">#REF!</definedName>
    <definedName name="BEx1N3CUJ3UX61X38ZAJVPEN4KMC" localSheetId="0" hidden="1">#REF!</definedName>
    <definedName name="BEx1N3CUJ3UX61X38ZAJVPEN4KMC" localSheetId="12" hidden="1">#REF!</definedName>
    <definedName name="BEx1N3CUJ3UX61X38ZAJVPEN4KMC" localSheetId="3" hidden="1">#REF!</definedName>
    <definedName name="BEx1N3CUJ3UX61X38ZAJVPEN4KMC" localSheetId="10" hidden="1">#REF!</definedName>
    <definedName name="BEx1N3CUJ3UX61X38ZAJVPEN4KMC" localSheetId="9" hidden="1">#REF!</definedName>
    <definedName name="BEx1N3CUJ3UX61X38ZAJVPEN4KMC" localSheetId="8" hidden="1">#REF!</definedName>
    <definedName name="BEx1N3CUJ3UX61X38ZAJVPEN4KMC" localSheetId="11" hidden="1">#REF!</definedName>
    <definedName name="BEx1N3CUJ3UX61X38ZAJVPEN4KMC" localSheetId="13" hidden="1">#REF!</definedName>
    <definedName name="BEx1N3CUJ3UX61X38ZAJVPEN4KMC" hidden="1">#REF!</definedName>
    <definedName name="BEx1N5R5IJ3CG6CL344F5KWPINEO" localSheetId="0" hidden="1">#REF!</definedName>
    <definedName name="BEx1N5R5IJ3CG6CL344F5KWPINEO" localSheetId="12" hidden="1">#REF!</definedName>
    <definedName name="BEx1N5R5IJ3CG6CL344F5KWPINEO" localSheetId="3" hidden="1">#REF!</definedName>
    <definedName name="BEx1N5R5IJ3CG6CL344F5KWPINEO" localSheetId="10" hidden="1">#REF!</definedName>
    <definedName name="BEx1N5R5IJ3CG6CL344F5KWPINEO" localSheetId="9" hidden="1">#REF!</definedName>
    <definedName name="BEx1N5R5IJ3CG6CL344F5KWPINEO" localSheetId="8" hidden="1">#REF!</definedName>
    <definedName name="BEx1N5R5IJ3CG6CL344F5KWPINEO" localSheetId="11" hidden="1">#REF!</definedName>
    <definedName name="BEx1N5R5IJ3CG6CL344F5KWPINEO" localSheetId="13" hidden="1">#REF!</definedName>
    <definedName name="BEx1N5R5IJ3CG6CL344F5KWPINEO" hidden="1">#REF!</definedName>
    <definedName name="BEx1NFCFVPBS7XURQ8Y0BZEGPBVP" localSheetId="0" hidden="1">#REF!</definedName>
    <definedName name="BEx1NFCFVPBS7XURQ8Y0BZEGPBVP" localSheetId="12" hidden="1">#REF!</definedName>
    <definedName name="BEx1NFCFVPBS7XURQ8Y0BZEGPBVP" localSheetId="3" hidden="1">#REF!</definedName>
    <definedName name="BEx1NFCFVPBS7XURQ8Y0BZEGPBVP" localSheetId="10" hidden="1">#REF!</definedName>
    <definedName name="BEx1NFCFVPBS7XURQ8Y0BZEGPBVP" localSheetId="9" hidden="1">#REF!</definedName>
    <definedName name="BEx1NFCFVPBS7XURQ8Y0BZEGPBVP" localSheetId="8" hidden="1">#REF!</definedName>
    <definedName name="BEx1NFCFVPBS7XURQ8Y0BZEGPBVP" localSheetId="11" hidden="1">#REF!</definedName>
    <definedName name="BEx1NFCFVPBS7XURQ8Y0BZEGPBVP" localSheetId="13" hidden="1">#REF!</definedName>
    <definedName name="BEx1NFCFVPBS7XURQ8Y0BZEGPBVP" hidden="1">#REF!</definedName>
    <definedName name="BEx1NM34KQTO1LDNSAFD1L82UZFG" localSheetId="0" hidden="1">#REF!</definedName>
    <definedName name="BEx1NM34KQTO1LDNSAFD1L82UZFG" localSheetId="12" hidden="1">#REF!</definedName>
    <definedName name="BEx1NM34KQTO1LDNSAFD1L82UZFG" localSheetId="3" hidden="1">#REF!</definedName>
    <definedName name="BEx1NM34KQTO1LDNSAFD1L82UZFG" localSheetId="10" hidden="1">#REF!</definedName>
    <definedName name="BEx1NM34KQTO1LDNSAFD1L82UZFG" localSheetId="9" hidden="1">#REF!</definedName>
    <definedName name="BEx1NM34KQTO1LDNSAFD1L82UZFG" localSheetId="8" hidden="1">#REF!</definedName>
    <definedName name="BEx1NM34KQTO1LDNSAFD1L82UZFG" localSheetId="11" hidden="1">#REF!</definedName>
    <definedName name="BEx1NM34KQTO1LDNSAFD1L82UZFG" localSheetId="13" hidden="1">#REF!</definedName>
    <definedName name="BEx1NM34KQTO1LDNSAFD1L82UZFG" hidden="1">#REF!</definedName>
    <definedName name="BEx1NO6TXZVOGCUWCCRTXRXWW0XL" localSheetId="0" hidden="1">#REF!</definedName>
    <definedName name="BEx1NO6TXZVOGCUWCCRTXRXWW0XL" localSheetId="12" hidden="1">#REF!</definedName>
    <definedName name="BEx1NO6TXZVOGCUWCCRTXRXWW0XL" localSheetId="3" hidden="1">#REF!</definedName>
    <definedName name="BEx1NO6TXZVOGCUWCCRTXRXWW0XL" localSheetId="10" hidden="1">#REF!</definedName>
    <definedName name="BEx1NO6TXZVOGCUWCCRTXRXWW0XL" localSheetId="9" hidden="1">#REF!</definedName>
    <definedName name="BEx1NO6TXZVOGCUWCCRTXRXWW0XL" localSheetId="8" hidden="1">#REF!</definedName>
    <definedName name="BEx1NO6TXZVOGCUWCCRTXRXWW0XL" localSheetId="11" hidden="1">#REF!</definedName>
    <definedName name="BEx1NO6TXZVOGCUWCCRTXRXWW0XL" localSheetId="13" hidden="1">#REF!</definedName>
    <definedName name="BEx1NO6TXZVOGCUWCCRTXRXWW0XL" hidden="1">#REF!</definedName>
    <definedName name="BEx1NS8EU5P9FQV3S0WRTXI5L361" localSheetId="0" hidden="1">#REF!</definedName>
    <definedName name="BEx1NS8EU5P9FQV3S0WRTXI5L361" localSheetId="12" hidden="1">#REF!</definedName>
    <definedName name="BEx1NS8EU5P9FQV3S0WRTXI5L361" localSheetId="3" hidden="1">#REF!</definedName>
    <definedName name="BEx1NS8EU5P9FQV3S0WRTXI5L361" localSheetId="10" hidden="1">#REF!</definedName>
    <definedName name="BEx1NS8EU5P9FQV3S0WRTXI5L361" localSheetId="9" hidden="1">#REF!</definedName>
    <definedName name="BEx1NS8EU5P9FQV3S0WRTXI5L361" localSheetId="8" hidden="1">#REF!</definedName>
    <definedName name="BEx1NS8EU5P9FQV3S0WRTXI5L361" localSheetId="11" hidden="1">#REF!</definedName>
    <definedName name="BEx1NS8EU5P9FQV3S0WRTXI5L361" localSheetId="13" hidden="1">#REF!</definedName>
    <definedName name="BEx1NS8EU5P9FQV3S0WRTXI5L361" hidden="1">#REF!</definedName>
    <definedName name="BEx1NUBX5VUYZFKQH69FN6BTLWCR" localSheetId="0" hidden="1">#REF!</definedName>
    <definedName name="BEx1NUBX5VUYZFKQH69FN6BTLWCR" localSheetId="12" hidden="1">#REF!</definedName>
    <definedName name="BEx1NUBX5VUYZFKQH69FN6BTLWCR" localSheetId="3" hidden="1">#REF!</definedName>
    <definedName name="BEx1NUBX5VUYZFKQH69FN6BTLWCR" localSheetId="10" hidden="1">#REF!</definedName>
    <definedName name="BEx1NUBX5VUYZFKQH69FN6BTLWCR" localSheetId="9" hidden="1">#REF!</definedName>
    <definedName name="BEx1NUBX5VUYZFKQH69FN6BTLWCR" localSheetId="8" hidden="1">#REF!</definedName>
    <definedName name="BEx1NUBX5VUYZFKQH69FN6BTLWCR" localSheetId="11" hidden="1">#REF!</definedName>
    <definedName name="BEx1NUBX5VUYZFKQH69FN6BTLWCR" localSheetId="13" hidden="1">#REF!</definedName>
    <definedName name="BEx1NUBX5VUYZFKQH69FN6BTLWCR" hidden="1">#REF!</definedName>
    <definedName name="BEx1NZ4K1L8UON80Y2A4RASKWGNP" localSheetId="0" hidden="1">#REF!</definedName>
    <definedName name="BEx1NZ4K1L8UON80Y2A4RASKWGNP" localSheetId="12" hidden="1">#REF!</definedName>
    <definedName name="BEx1NZ4K1L8UON80Y2A4RASKWGNP" localSheetId="3" hidden="1">#REF!</definedName>
    <definedName name="BEx1NZ4K1L8UON80Y2A4RASKWGNP" localSheetId="10" hidden="1">#REF!</definedName>
    <definedName name="BEx1NZ4K1L8UON80Y2A4RASKWGNP" localSheetId="9" hidden="1">#REF!</definedName>
    <definedName name="BEx1NZ4K1L8UON80Y2A4RASKWGNP" localSheetId="8" hidden="1">#REF!</definedName>
    <definedName name="BEx1NZ4K1L8UON80Y2A4RASKWGNP" localSheetId="11" hidden="1">#REF!</definedName>
    <definedName name="BEx1NZ4K1L8UON80Y2A4RASKWGNP" localSheetId="13" hidden="1">#REF!</definedName>
    <definedName name="BEx1NZ4K1L8UON80Y2A4RASKWGNP" hidden="1">#REF!</definedName>
    <definedName name="BEx1O24FB2CPATAGE3T7L1NBQQO1" localSheetId="0" hidden="1">#REF!</definedName>
    <definedName name="BEx1O24FB2CPATAGE3T7L1NBQQO1" localSheetId="12" hidden="1">#REF!</definedName>
    <definedName name="BEx1O24FB2CPATAGE3T7L1NBQQO1" localSheetId="3" hidden="1">#REF!</definedName>
    <definedName name="BEx1O24FB2CPATAGE3T7L1NBQQO1" localSheetId="10" hidden="1">#REF!</definedName>
    <definedName name="BEx1O24FB2CPATAGE3T7L1NBQQO1" localSheetId="9" hidden="1">#REF!</definedName>
    <definedName name="BEx1O24FB2CPATAGE3T7L1NBQQO1" localSheetId="8" hidden="1">#REF!</definedName>
    <definedName name="BEx1O24FB2CPATAGE3T7L1NBQQO1" localSheetId="11" hidden="1">#REF!</definedName>
    <definedName name="BEx1O24FB2CPATAGE3T7L1NBQQO1" localSheetId="13" hidden="1">#REF!</definedName>
    <definedName name="BEx1O24FB2CPATAGE3T7L1NBQQO1" hidden="1">#REF!</definedName>
    <definedName name="BEx1OLAZ915OGYWP0QP1QQWDLCRX" localSheetId="0" hidden="1">#REF!</definedName>
    <definedName name="BEx1OLAZ915OGYWP0QP1QQWDLCRX" localSheetId="12" hidden="1">#REF!</definedName>
    <definedName name="BEx1OLAZ915OGYWP0QP1QQWDLCRX" localSheetId="3" hidden="1">#REF!</definedName>
    <definedName name="BEx1OLAZ915OGYWP0QP1QQWDLCRX" localSheetId="10" hidden="1">#REF!</definedName>
    <definedName name="BEx1OLAZ915OGYWP0QP1QQWDLCRX" localSheetId="9" hidden="1">#REF!</definedName>
    <definedName name="BEx1OLAZ915OGYWP0QP1QQWDLCRX" localSheetId="8" hidden="1">#REF!</definedName>
    <definedName name="BEx1OLAZ915OGYWP0QP1QQWDLCRX" localSheetId="11" hidden="1">#REF!</definedName>
    <definedName name="BEx1OLAZ915OGYWP0QP1QQWDLCRX" localSheetId="13" hidden="1">#REF!</definedName>
    <definedName name="BEx1OLAZ915OGYWP0QP1QQWDLCRX" hidden="1">#REF!</definedName>
    <definedName name="BEx1OO5ER042IS6IC4TLDI75JNVH" localSheetId="0" hidden="1">#REF!</definedName>
    <definedName name="BEx1OO5ER042IS6IC4TLDI75JNVH" localSheetId="12" hidden="1">#REF!</definedName>
    <definedName name="BEx1OO5ER042IS6IC4TLDI75JNVH" localSheetId="3" hidden="1">#REF!</definedName>
    <definedName name="BEx1OO5ER042IS6IC4TLDI75JNVH" localSheetId="10" hidden="1">#REF!</definedName>
    <definedName name="BEx1OO5ER042IS6IC4TLDI75JNVH" localSheetId="9" hidden="1">#REF!</definedName>
    <definedName name="BEx1OO5ER042IS6IC4TLDI75JNVH" localSheetId="8" hidden="1">#REF!</definedName>
    <definedName name="BEx1OO5ER042IS6IC4TLDI75JNVH" localSheetId="11" hidden="1">#REF!</definedName>
    <definedName name="BEx1OO5ER042IS6IC4TLDI75JNVH" localSheetId="13" hidden="1">#REF!</definedName>
    <definedName name="BEx1OO5ER042IS6IC4TLDI75JNVH" hidden="1">#REF!</definedName>
    <definedName name="BEx1OTE54CBSUT8FWKRALEDCUWN4" localSheetId="0" hidden="1">#REF!</definedName>
    <definedName name="BEx1OTE54CBSUT8FWKRALEDCUWN4" localSheetId="12" hidden="1">#REF!</definedName>
    <definedName name="BEx1OTE54CBSUT8FWKRALEDCUWN4" localSheetId="3" hidden="1">#REF!</definedName>
    <definedName name="BEx1OTE54CBSUT8FWKRALEDCUWN4" localSheetId="10" hidden="1">#REF!</definedName>
    <definedName name="BEx1OTE54CBSUT8FWKRALEDCUWN4" localSheetId="9" hidden="1">#REF!</definedName>
    <definedName name="BEx1OTE54CBSUT8FWKRALEDCUWN4" localSheetId="8" hidden="1">#REF!</definedName>
    <definedName name="BEx1OTE54CBSUT8FWKRALEDCUWN4" localSheetId="11" hidden="1">#REF!</definedName>
    <definedName name="BEx1OTE54CBSUT8FWKRALEDCUWN4" localSheetId="13" hidden="1">#REF!</definedName>
    <definedName name="BEx1OTE54CBSUT8FWKRALEDCUWN4" hidden="1">#REF!</definedName>
    <definedName name="BEx1OVSMPADTX95QUOX34KZQ8EDY" localSheetId="0" hidden="1">#REF!</definedName>
    <definedName name="BEx1OVSMPADTX95QUOX34KZQ8EDY" localSheetId="12" hidden="1">#REF!</definedName>
    <definedName name="BEx1OVSMPADTX95QUOX34KZQ8EDY" localSheetId="3" hidden="1">#REF!</definedName>
    <definedName name="BEx1OVSMPADTX95QUOX34KZQ8EDY" localSheetId="10" hidden="1">#REF!</definedName>
    <definedName name="BEx1OVSMPADTX95QUOX34KZQ8EDY" localSheetId="9" hidden="1">#REF!</definedName>
    <definedName name="BEx1OVSMPADTX95QUOX34KZQ8EDY" localSheetId="8" hidden="1">#REF!</definedName>
    <definedName name="BEx1OVSMPADTX95QUOX34KZQ8EDY" localSheetId="11" hidden="1">#REF!</definedName>
    <definedName name="BEx1OVSMPADTX95QUOX34KZQ8EDY" localSheetId="13" hidden="1">#REF!</definedName>
    <definedName name="BEx1OVSMPADTX95QUOX34KZQ8EDY" hidden="1">#REF!</definedName>
    <definedName name="BEx1OWJJ0DP4628GCVVRQ9X0DRHQ" localSheetId="0" hidden="1">#REF!</definedName>
    <definedName name="BEx1OWJJ0DP4628GCVVRQ9X0DRHQ" localSheetId="12" hidden="1">#REF!</definedName>
    <definedName name="BEx1OWJJ0DP4628GCVVRQ9X0DRHQ" localSheetId="3" hidden="1">#REF!</definedName>
    <definedName name="BEx1OWJJ0DP4628GCVVRQ9X0DRHQ" localSheetId="10" hidden="1">#REF!</definedName>
    <definedName name="BEx1OWJJ0DP4628GCVVRQ9X0DRHQ" localSheetId="9" hidden="1">#REF!</definedName>
    <definedName name="BEx1OWJJ0DP4628GCVVRQ9X0DRHQ" localSheetId="8" hidden="1">#REF!</definedName>
    <definedName name="BEx1OWJJ0DP4628GCVVRQ9X0DRHQ" localSheetId="11" hidden="1">#REF!</definedName>
    <definedName name="BEx1OWJJ0DP4628GCVVRQ9X0DRHQ" localSheetId="13" hidden="1">#REF!</definedName>
    <definedName name="BEx1OWJJ0DP4628GCVVRQ9X0DRHQ" hidden="1">#REF!</definedName>
    <definedName name="BEx1OX544IO9FQJI7YYQGZCEHB3O" localSheetId="0" hidden="1">#REF!</definedName>
    <definedName name="BEx1OX544IO9FQJI7YYQGZCEHB3O" localSheetId="12" hidden="1">#REF!</definedName>
    <definedName name="BEx1OX544IO9FQJI7YYQGZCEHB3O" localSheetId="3" hidden="1">#REF!</definedName>
    <definedName name="BEx1OX544IO9FQJI7YYQGZCEHB3O" localSheetId="10" hidden="1">#REF!</definedName>
    <definedName name="BEx1OX544IO9FQJI7YYQGZCEHB3O" localSheetId="9" hidden="1">#REF!</definedName>
    <definedName name="BEx1OX544IO9FQJI7YYQGZCEHB3O" localSheetId="8" hidden="1">#REF!</definedName>
    <definedName name="BEx1OX544IO9FQJI7YYQGZCEHB3O" localSheetId="11" hidden="1">#REF!</definedName>
    <definedName name="BEx1OX544IO9FQJI7YYQGZCEHB3O" localSheetId="13" hidden="1">#REF!</definedName>
    <definedName name="BEx1OX544IO9FQJI7YYQGZCEHB3O" hidden="1">#REF!</definedName>
    <definedName name="BEx1OY6SVEUT2EQ26P7EKEND342G" localSheetId="0" hidden="1">#REF!</definedName>
    <definedName name="BEx1OY6SVEUT2EQ26P7EKEND342G" localSheetId="12" hidden="1">#REF!</definedName>
    <definedName name="BEx1OY6SVEUT2EQ26P7EKEND342G" localSheetId="3" hidden="1">#REF!</definedName>
    <definedName name="BEx1OY6SVEUT2EQ26P7EKEND342G" localSheetId="10" hidden="1">#REF!</definedName>
    <definedName name="BEx1OY6SVEUT2EQ26P7EKEND342G" localSheetId="9" hidden="1">#REF!</definedName>
    <definedName name="BEx1OY6SVEUT2EQ26P7EKEND342G" localSheetId="8" hidden="1">#REF!</definedName>
    <definedName name="BEx1OY6SVEUT2EQ26P7EKEND342G" localSheetId="11" hidden="1">#REF!</definedName>
    <definedName name="BEx1OY6SVEUT2EQ26P7EKEND342G" localSheetId="13" hidden="1">#REF!</definedName>
    <definedName name="BEx1OY6SVEUT2EQ26P7EKEND342G" hidden="1">#REF!</definedName>
    <definedName name="BEx1OYN1LPIPI12O9G6F7QAOS9T4" localSheetId="0" hidden="1">#REF!</definedName>
    <definedName name="BEx1OYN1LPIPI12O9G6F7QAOS9T4" localSheetId="12" hidden="1">#REF!</definedName>
    <definedName name="BEx1OYN1LPIPI12O9G6F7QAOS9T4" localSheetId="3" hidden="1">#REF!</definedName>
    <definedName name="BEx1OYN1LPIPI12O9G6F7QAOS9T4" localSheetId="10" hidden="1">#REF!</definedName>
    <definedName name="BEx1OYN1LPIPI12O9G6F7QAOS9T4" localSheetId="9" hidden="1">#REF!</definedName>
    <definedName name="BEx1OYN1LPIPI12O9G6F7QAOS9T4" localSheetId="8" hidden="1">#REF!</definedName>
    <definedName name="BEx1OYN1LPIPI12O9G6F7QAOS9T4" localSheetId="11" hidden="1">#REF!</definedName>
    <definedName name="BEx1OYN1LPIPI12O9G6F7QAOS9T4" localSheetId="13" hidden="1">#REF!</definedName>
    <definedName name="BEx1OYN1LPIPI12O9G6F7QAOS9T4" hidden="1">#REF!</definedName>
    <definedName name="BEx1P1HHKJA799O3YZXQAX6KFH58" localSheetId="0" hidden="1">#REF!</definedName>
    <definedName name="BEx1P1HHKJA799O3YZXQAX6KFH58" localSheetId="12" hidden="1">#REF!</definedName>
    <definedName name="BEx1P1HHKJA799O3YZXQAX6KFH58" localSheetId="3" hidden="1">#REF!</definedName>
    <definedName name="BEx1P1HHKJA799O3YZXQAX6KFH58" localSheetId="10" hidden="1">#REF!</definedName>
    <definedName name="BEx1P1HHKJA799O3YZXQAX6KFH58" localSheetId="9" hidden="1">#REF!</definedName>
    <definedName name="BEx1P1HHKJA799O3YZXQAX6KFH58" localSheetId="8" hidden="1">#REF!</definedName>
    <definedName name="BEx1P1HHKJA799O3YZXQAX6KFH58" localSheetId="11" hidden="1">#REF!</definedName>
    <definedName name="BEx1P1HHKJA799O3YZXQAX6KFH58" localSheetId="13" hidden="1">#REF!</definedName>
    <definedName name="BEx1P1HHKJA799O3YZXQAX6KFH58" hidden="1">#REF!</definedName>
    <definedName name="BEx1P34W467WGPOXPK292QFJIPHJ" localSheetId="0" hidden="1">#REF!</definedName>
    <definedName name="BEx1P34W467WGPOXPK292QFJIPHJ" localSheetId="12" hidden="1">#REF!</definedName>
    <definedName name="BEx1P34W467WGPOXPK292QFJIPHJ" localSheetId="3" hidden="1">#REF!</definedName>
    <definedName name="BEx1P34W467WGPOXPK292QFJIPHJ" localSheetId="10" hidden="1">#REF!</definedName>
    <definedName name="BEx1P34W467WGPOXPK292QFJIPHJ" localSheetId="9" hidden="1">#REF!</definedName>
    <definedName name="BEx1P34W467WGPOXPK292QFJIPHJ" localSheetId="8" hidden="1">#REF!</definedName>
    <definedName name="BEx1P34W467WGPOXPK292QFJIPHJ" localSheetId="11" hidden="1">#REF!</definedName>
    <definedName name="BEx1P34W467WGPOXPK292QFJIPHJ" localSheetId="13" hidden="1">#REF!</definedName>
    <definedName name="BEx1P34W467WGPOXPK292QFJIPHJ" hidden="1">#REF!</definedName>
    <definedName name="BEx1P76FRYAB1BWA5RJS4KOB3G9I" localSheetId="0" hidden="1">#REF!</definedName>
    <definedName name="BEx1P76FRYAB1BWA5RJS4KOB3G9I" localSheetId="12" hidden="1">#REF!</definedName>
    <definedName name="BEx1P76FRYAB1BWA5RJS4KOB3G9I" localSheetId="3" hidden="1">#REF!</definedName>
    <definedName name="BEx1P76FRYAB1BWA5RJS4KOB3G9I" localSheetId="10" hidden="1">#REF!</definedName>
    <definedName name="BEx1P76FRYAB1BWA5RJS4KOB3G9I" localSheetId="9" hidden="1">#REF!</definedName>
    <definedName name="BEx1P76FRYAB1BWA5RJS4KOB3G9I" localSheetId="8" hidden="1">#REF!</definedName>
    <definedName name="BEx1P76FRYAB1BWA5RJS4KOB3G9I" localSheetId="11" hidden="1">#REF!</definedName>
    <definedName name="BEx1P76FRYAB1BWA5RJS4KOB3G9I" localSheetId="13" hidden="1">#REF!</definedName>
    <definedName name="BEx1P76FRYAB1BWA5RJS4KOB3G9I" hidden="1">#REF!</definedName>
    <definedName name="BEx1P7S1J4TKGVJ43C2Q2R3M9WRB" localSheetId="0" hidden="1">#REF!</definedName>
    <definedName name="BEx1P7S1J4TKGVJ43C2Q2R3M9WRB" localSheetId="12" hidden="1">#REF!</definedName>
    <definedName name="BEx1P7S1J4TKGVJ43C2Q2R3M9WRB" localSheetId="3" hidden="1">#REF!</definedName>
    <definedName name="BEx1P7S1J4TKGVJ43C2Q2R3M9WRB" localSheetId="10" hidden="1">#REF!</definedName>
    <definedName name="BEx1P7S1J4TKGVJ43C2Q2R3M9WRB" localSheetId="9" hidden="1">#REF!</definedName>
    <definedName name="BEx1P7S1J4TKGVJ43C2Q2R3M9WRB" localSheetId="8" hidden="1">#REF!</definedName>
    <definedName name="BEx1P7S1J4TKGVJ43C2Q2R3M9WRB" localSheetId="11" hidden="1">#REF!</definedName>
    <definedName name="BEx1P7S1J4TKGVJ43C2Q2R3M9WRB" localSheetId="13" hidden="1">#REF!</definedName>
    <definedName name="BEx1P7S1J4TKGVJ43C2Q2R3M9WRB" hidden="1">#REF!</definedName>
    <definedName name="BEx1P8OF6WY3IH8SO71KQOU83V3Y" localSheetId="0" hidden="1">#REF!</definedName>
    <definedName name="BEx1P8OF6WY3IH8SO71KQOU83V3Y" localSheetId="12" hidden="1">#REF!</definedName>
    <definedName name="BEx1P8OF6WY3IH8SO71KQOU83V3Y" localSheetId="3" hidden="1">#REF!</definedName>
    <definedName name="BEx1P8OF6WY3IH8SO71KQOU83V3Y" localSheetId="10" hidden="1">#REF!</definedName>
    <definedName name="BEx1P8OF6WY3IH8SO71KQOU83V3Y" localSheetId="9" hidden="1">#REF!</definedName>
    <definedName name="BEx1P8OF6WY3IH8SO71KQOU83V3Y" localSheetId="8" hidden="1">#REF!</definedName>
    <definedName name="BEx1P8OF6WY3IH8SO71KQOU83V3Y" localSheetId="11" hidden="1">#REF!</definedName>
    <definedName name="BEx1P8OF6WY3IH8SO71KQOU83V3Y" localSheetId="13" hidden="1">#REF!</definedName>
    <definedName name="BEx1P8OF6WY3IH8SO71KQOU83V3Y" hidden="1">#REF!</definedName>
    <definedName name="BEx1PA11BLPVZM8RC5BL46WX8YB5" localSheetId="0" hidden="1">#REF!</definedName>
    <definedName name="BEx1PA11BLPVZM8RC5BL46WX8YB5" localSheetId="12" hidden="1">#REF!</definedName>
    <definedName name="BEx1PA11BLPVZM8RC5BL46WX8YB5" localSheetId="3" hidden="1">#REF!</definedName>
    <definedName name="BEx1PA11BLPVZM8RC5BL46WX8YB5" localSheetId="10" hidden="1">#REF!</definedName>
    <definedName name="BEx1PA11BLPVZM8RC5BL46WX8YB5" localSheetId="9" hidden="1">#REF!</definedName>
    <definedName name="BEx1PA11BLPVZM8RC5BL46WX8YB5" localSheetId="8" hidden="1">#REF!</definedName>
    <definedName name="BEx1PA11BLPVZM8RC5BL46WX8YB5" localSheetId="11" hidden="1">#REF!</definedName>
    <definedName name="BEx1PA11BLPVZM8RC5BL46WX8YB5" localSheetId="13" hidden="1">#REF!</definedName>
    <definedName name="BEx1PA11BLPVZM8RC5BL46WX8YB5" hidden="1">#REF!</definedName>
    <definedName name="BEx1PAMMMZTO2BTR6YLZ9ASMPS4N" localSheetId="0" hidden="1">#REF!</definedName>
    <definedName name="BEx1PAMMMZTO2BTR6YLZ9ASMPS4N" localSheetId="12" hidden="1">#REF!</definedName>
    <definedName name="BEx1PAMMMZTO2BTR6YLZ9ASMPS4N" localSheetId="3" hidden="1">#REF!</definedName>
    <definedName name="BEx1PAMMMZTO2BTR6YLZ9ASMPS4N" localSheetId="10" hidden="1">#REF!</definedName>
    <definedName name="BEx1PAMMMZTO2BTR6YLZ9ASMPS4N" localSheetId="9" hidden="1">#REF!</definedName>
    <definedName name="BEx1PAMMMZTO2BTR6YLZ9ASMPS4N" localSheetId="8" hidden="1">#REF!</definedName>
    <definedName name="BEx1PAMMMZTO2BTR6YLZ9ASMPS4N" localSheetId="11" hidden="1">#REF!</definedName>
    <definedName name="BEx1PAMMMZTO2BTR6YLZ9ASMPS4N" localSheetId="13" hidden="1">#REF!</definedName>
    <definedName name="BEx1PAMMMZTO2BTR6YLZ9ASMPS4N" hidden="1">#REF!</definedName>
    <definedName name="BEx1PBZ4BEFIPGMQXT9T8S4PZ2IM" localSheetId="0" hidden="1">#REF!</definedName>
    <definedName name="BEx1PBZ4BEFIPGMQXT9T8S4PZ2IM" localSheetId="12" hidden="1">#REF!</definedName>
    <definedName name="BEx1PBZ4BEFIPGMQXT9T8S4PZ2IM" localSheetId="3" hidden="1">#REF!</definedName>
    <definedName name="BEx1PBZ4BEFIPGMQXT9T8S4PZ2IM" localSheetId="10" hidden="1">#REF!</definedName>
    <definedName name="BEx1PBZ4BEFIPGMQXT9T8S4PZ2IM" localSheetId="9" hidden="1">#REF!</definedName>
    <definedName name="BEx1PBZ4BEFIPGMQXT9T8S4PZ2IM" localSheetId="8" hidden="1">#REF!</definedName>
    <definedName name="BEx1PBZ4BEFIPGMQXT9T8S4PZ2IM" localSheetId="11" hidden="1">#REF!</definedName>
    <definedName name="BEx1PBZ4BEFIPGMQXT9T8S4PZ2IM" localSheetId="13" hidden="1">#REF!</definedName>
    <definedName name="BEx1PBZ4BEFIPGMQXT9T8S4PZ2IM" hidden="1">#REF!</definedName>
    <definedName name="BEx1PJMAAUI73DAR3XUON2UMXTBS" localSheetId="0" hidden="1">#REF!</definedName>
    <definedName name="BEx1PJMAAUI73DAR3XUON2UMXTBS" localSheetId="12" hidden="1">#REF!</definedName>
    <definedName name="BEx1PJMAAUI73DAR3XUON2UMXTBS" localSheetId="3" hidden="1">#REF!</definedName>
    <definedName name="BEx1PJMAAUI73DAR3XUON2UMXTBS" localSheetId="10" hidden="1">#REF!</definedName>
    <definedName name="BEx1PJMAAUI73DAR3XUON2UMXTBS" localSheetId="9" hidden="1">#REF!</definedName>
    <definedName name="BEx1PJMAAUI73DAR3XUON2UMXTBS" localSheetId="8" hidden="1">#REF!</definedName>
    <definedName name="BEx1PJMAAUI73DAR3XUON2UMXTBS" localSheetId="11" hidden="1">#REF!</definedName>
    <definedName name="BEx1PJMAAUI73DAR3XUON2UMXTBS" localSheetId="13" hidden="1">#REF!</definedName>
    <definedName name="BEx1PJMAAUI73DAR3XUON2UMXTBS" hidden="1">#REF!</definedName>
    <definedName name="BEx1PLF2CFSXBZPVI6CJ534EIJDN" localSheetId="0" hidden="1">#REF!</definedName>
    <definedName name="BEx1PLF2CFSXBZPVI6CJ534EIJDN" localSheetId="12" hidden="1">#REF!</definedName>
    <definedName name="BEx1PLF2CFSXBZPVI6CJ534EIJDN" localSheetId="3" hidden="1">#REF!</definedName>
    <definedName name="BEx1PLF2CFSXBZPVI6CJ534EIJDN" localSheetId="10" hidden="1">#REF!</definedName>
    <definedName name="BEx1PLF2CFSXBZPVI6CJ534EIJDN" localSheetId="9" hidden="1">#REF!</definedName>
    <definedName name="BEx1PLF2CFSXBZPVI6CJ534EIJDN" localSheetId="8" hidden="1">#REF!</definedName>
    <definedName name="BEx1PLF2CFSXBZPVI6CJ534EIJDN" localSheetId="11" hidden="1">#REF!</definedName>
    <definedName name="BEx1PLF2CFSXBZPVI6CJ534EIJDN" localSheetId="13" hidden="1">#REF!</definedName>
    <definedName name="BEx1PLF2CFSXBZPVI6CJ534EIJDN" hidden="1">#REF!</definedName>
    <definedName name="BEx1PMWZB2DO6EM9BKLUICZJ65HD" localSheetId="0" hidden="1">#REF!</definedName>
    <definedName name="BEx1PMWZB2DO6EM9BKLUICZJ65HD" localSheetId="12" hidden="1">#REF!</definedName>
    <definedName name="BEx1PMWZB2DO6EM9BKLUICZJ65HD" localSheetId="3" hidden="1">#REF!</definedName>
    <definedName name="BEx1PMWZB2DO6EM9BKLUICZJ65HD" localSheetId="10" hidden="1">#REF!</definedName>
    <definedName name="BEx1PMWZB2DO6EM9BKLUICZJ65HD" localSheetId="9" hidden="1">#REF!</definedName>
    <definedName name="BEx1PMWZB2DO6EM9BKLUICZJ65HD" localSheetId="8" hidden="1">#REF!</definedName>
    <definedName name="BEx1PMWZB2DO6EM9BKLUICZJ65HD" localSheetId="11" hidden="1">#REF!</definedName>
    <definedName name="BEx1PMWZB2DO6EM9BKLUICZJ65HD" localSheetId="13" hidden="1">#REF!</definedName>
    <definedName name="BEx1PMWZB2DO6EM9BKLUICZJ65HD" hidden="1">#REF!</definedName>
    <definedName name="BEx1PU3X6U0EVLY9569KVBPAH7XU" localSheetId="0" hidden="1">#REF!</definedName>
    <definedName name="BEx1PU3X6U0EVLY9569KVBPAH7XU" localSheetId="12" hidden="1">#REF!</definedName>
    <definedName name="BEx1PU3X6U0EVLY9569KVBPAH7XU" localSheetId="3" hidden="1">#REF!</definedName>
    <definedName name="BEx1PU3X6U0EVLY9569KVBPAH7XU" localSheetId="10" hidden="1">#REF!</definedName>
    <definedName name="BEx1PU3X6U0EVLY9569KVBPAH7XU" localSheetId="9" hidden="1">#REF!</definedName>
    <definedName name="BEx1PU3X6U0EVLY9569KVBPAH7XU" localSheetId="8" hidden="1">#REF!</definedName>
    <definedName name="BEx1PU3X6U0EVLY9569KVBPAH7XU" localSheetId="11" hidden="1">#REF!</definedName>
    <definedName name="BEx1PU3X6U0EVLY9569KVBPAH7XU" localSheetId="13" hidden="1">#REF!</definedName>
    <definedName name="BEx1PU3X6U0EVLY9569KVBPAH7XU" hidden="1">#REF!</definedName>
    <definedName name="BEx1Q9OV5AOW28OUGRFCD3ZFVWC3" localSheetId="0" hidden="1">#REF!</definedName>
    <definedName name="BEx1Q9OV5AOW28OUGRFCD3ZFVWC3" localSheetId="12" hidden="1">#REF!</definedName>
    <definedName name="BEx1Q9OV5AOW28OUGRFCD3ZFVWC3" localSheetId="3" hidden="1">#REF!</definedName>
    <definedName name="BEx1Q9OV5AOW28OUGRFCD3ZFVWC3" localSheetId="10" hidden="1">#REF!</definedName>
    <definedName name="BEx1Q9OV5AOW28OUGRFCD3ZFVWC3" localSheetId="9" hidden="1">#REF!</definedName>
    <definedName name="BEx1Q9OV5AOW28OUGRFCD3ZFVWC3" localSheetId="8" hidden="1">#REF!</definedName>
    <definedName name="BEx1Q9OV5AOW28OUGRFCD3ZFVWC3" localSheetId="11" hidden="1">#REF!</definedName>
    <definedName name="BEx1Q9OV5AOW28OUGRFCD3ZFVWC3" localSheetId="13" hidden="1">#REF!</definedName>
    <definedName name="BEx1Q9OV5AOW28OUGRFCD3ZFVWC3" hidden="1">#REF!</definedName>
    <definedName name="BEx1QA54J2A4I7IBQR19BTY28ZMR" localSheetId="0" hidden="1">#REF!</definedName>
    <definedName name="BEx1QA54J2A4I7IBQR19BTY28ZMR" localSheetId="12" hidden="1">#REF!</definedName>
    <definedName name="BEx1QA54J2A4I7IBQR19BTY28ZMR" localSheetId="3" hidden="1">#REF!</definedName>
    <definedName name="BEx1QA54J2A4I7IBQR19BTY28ZMR" localSheetId="10" hidden="1">#REF!</definedName>
    <definedName name="BEx1QA54J2A4I7IBQR19BTY28ZMR" localSheetId="9" hidden="1">#REF!</definedName>
    <definedName name="BEx1QA54J2A4I7IBQR19BTY28ZMR" localSheetId="8" hidden="1">#REF!</definedName>
    <definedName name="BEx1QA54J2A4I7IBQR19BTY28ZMR" localSheetId="11" hidden="1">#REF!</definedName>
    <definedName name="BEx1QA54J2A4I7IBQR19BTY28ZMR" localSheetId="13" hidden="1">#REF!</definedName>
    <definedName name="BEx1QA54J2A4I7IBQR19BTY28ZMR" hidden="1">#REF!</definedName>
    <definedName name="BEx1QD50TNYYZ6YO943BWHPB9UD9" localSheetId="0" hidden="1">#REF!</definedName>
    <definedName name="BEx1QD50TNYYZ6YO943BWHPB9UD9" localSheetId="12" hidden="1">#REF!</definedName>
    <definedName name="BEx1QD50TNYYZ6YO943BWHPB9UD9" localSheetId="3" hidden="1">#REF!</definedName>
    <definedName name="BEx1QD50TNYYZ6YO943BWHPB9UD9" localSheetId="10" hidden="1">#REF!</definedName>
    <definedName name="BEx1QD50TNYYZ6YO943BWHPB9UD9" localSheetId="9" hidden="1">#REF!</definedName>
    <definedName name="BEx1QD50TNYYZ6YO943BWHPB9UD9" localSheetId="8" hidden="1">#REF!</definedName>
    <definedName name="BEx1QD50TNYYZ6YO943BWHPB9UD9" localSheetId="11" hidden="1">#REF!</definedName>
    <definedName name="BEx1QD50TNYYZ6YO943BWHPB9UD9" localSheetId="13" hidden="1">#REF!</definedName>
    <definedName name="BEx1QD50TNYYZ6YO943BWHPB9UD9" hidden="1">#REF!</definedName>
    <definedName name="BEx1QMQAHG3KQUK59DVM68SWKZIZ" localSheetId="0" hidden="1">#REF!</definedName>
    <definedName name="BEx1QMQAHG3KQUK59DVM68SWKZIZ" localSheetId="12" hidden="1">#REF!</definedName>
    <definedName name="BEx1QMQAHG3KQUK59DVM68SWKZIZ" localSheetId="3" hidden="1">#REF!</definedName>
    <definedName name="BEx1QMQAHG3KQUK59DVM68SWKZIZ" localSheetId="10" hidden="1">#REF!</definedName>
    <definedName name="BEx1QMQAHG3KQUK59DVM68SWKZIZ" localSheetId="9" hidden="1">#REF!</definedName>
    <definedName name="BEx1QMQAHG3KQUK59DVM68SWKZIZ" localSheetId="8" hidden="1">#REF!</definedName>
    <definedName name="BEx1QMQAHG3KQUK59DVM68SWKZIZ" localSheetId="11" hidden="1">#REF!</definedName>
    <definedName name="BEx1QMQAHG3KQUK59DVM68SWKZIZ" localSheetId="13" hidden="1">#REF!</definedName>
    <definedName name="BEx1QMQAHG3KQUK59DVM68SWKZIZ" hidden="1">#REF!</definedName>
    <definedName name="BEx1R9YFKJCMSEST8OVCAO5E47FO" localSheetId="0" hidden="1">#REF!</definedName>
    <definedName name="BEx1R9YFKJCMSEST8OVCAO5E47FO" localSheetId="12" hidden="1">#REF!</definedName>
    <definedName name="BEx1R9YFKJCMSEST8OVCAO5E47FO" localSheetId="3" hidden="1">#REF!</definedName>
    <definedName name="BEx1R9YFKJCMSEST8OVCAO5E47FO" localSheetId="10" hidden="1">#REF!</definedName>
    <definedName name="BEx1R9YFKJCMSEST8OVCAO5E47FO" localSheetId="9" hidden="1">#REF!</definedName>
    <definedName name="BEx1R9YFKJCMSEST8OVCAO5E47FO" localSheetId="8" hidden="1">#REF!</definedName>
    <definedName name="BEx1R9YFKJCMSEST8OVCAO5E47FO" localSheetId="11" hidden="1">#REF!</definedName>
    <definedName name="BEx1R9YFKJCMSEST8OVCAO5E47FO" localSheetId="13" hidden="1">#REF!</definedName>
    <definedName name="BEx1R9YFKJCMSEST8OVCAO5E47FO" hidden="1">#REF!</definedName>
    <definedName name="BEx1RBGC06B3T52OIC0EQ1KGVP1I" localSheetId="0" hidden="1">#REF!</definedName>
    <definedName name="BEx1RBGC06B3T52OIC0EQ1KGVP1I" localSheetId="12" hidden="1">#REF!</definedName>
    <definedName name="BEx1RBGC06B3T52OIC0EQ1KGVP1I" localSheetId="3" hidden="1">#REF!</definedName>
    <definedName name="BEx1RBGC06B3T52OIC0EQ1KGVP1I" localSheetId="10" hidden="1">#REF!</definedName>
    <definedName name="BEx1RBGC06B3T52OIC0EQ1KGVP1I" localSheetId="9" hidden="1">#REF!</definedName>
    <definedName name="BEx1RBGC06B3T52OIC0EQ1KGVP1I" localSheetId="8" hidden="1">#REF!</definedName>
    <definedName name="BEx1RBGC06B3T52OIC0EQ1KGVP1I" localSheetId="11" hidden="1">#REF!</definedName>
    <definedName name="BEx1RBGC06B3T52OIC0EQ1KGVP1I" localSheetId="13" hidden="1">#REF!</definedName>
    <definedName name="BEx1RBGC06B3T52OIC0EQ1KGVP1I" hidden="1">#REF!</definedName>
    <definedName name="BEx1RRC7X4NI1CU4EO5XYE2GVARJ" localSheetId="0" hidden="1">#REF!</definedName>
    <definedName name="BEx1RRC7X4NI1CU4EO5XYE2GVARJ" localSheetId="12" hidden="1">#REF!</definedName>
    <definedName name="BEx1RRC7X4NI1CU4EO5XYE2GVARJ" localSheetId="3" hidden="1">#REF!</definedName>
    <definedName name="BEx1RRC7X4NI1CU4EO5XYE2GVARJ" localSheetId="10" hidden="1">#REF!</definedName>
    <definedName name="BEx1RRC7X4NI1CU4EO5XYE2GVARJ" localSheetId="9" hidden="1">#REF!</definedName>
    <definedName name="BEx1RRC7X4NI1CU4EO5XYE2GVARJ" localSheetId="8" hidden="1">#REF!</definedName>
    <definedName name="BEx1RRC7X4NI1CU4EO5XYE2GVARJ" localSheetId="11" hidden="1">#REF!</definedName>
    <definedName name="BEx1RRC7X4NI1CU4EO5XYE2GVARJ" localSheetId="13" hidden="1">#REF!</definedName>
    <definedName name="BEx1RRC7X4NI1CU4EO5XYE2GVARJ" hidden="1">#REF!</definedName>
    <definedName name="BEx1RZA1NCGT832L7EMR7GMF588W" localSheetId="0" hidden="1">#REF!</definedName>
    <definedName name="BEx1RZA1NCGT832L7EMR7GMF588W" localSheetId="12" hidden="1">#REF!</definedName>
    <definedName name="BEx1RZA1NCGT832L7EMR7GMF588W" localSheetId="3" hidden="1">#REF!</definedName>
    <definedName name="BEx1RZA1NCGT832L7EMR7GMF588W" localSheetId="10" hidden="1">#REF!</definedName>
    <definedName name="BEx1RZA1NCGT832L7EMR7GMF588W" localSheetId="9" hidden="1">#REF!</definedName>
    <definedName name="BEx1RZA1NCGT832L7EMR7GMF588W" localSheetId="8" hidden="1">#REF!</definedName>
    <definedName name="BEx1RZA1NCGT832L7EMR7GMF588W" localSheetId="11" hidden="1">#REF!</definedName>
    <definedName name="BEx1RZA1NCGT832L7EMR7GMF588W" localSheetId="13" hidden="1">#REF!</definedName>
    <definedName name="BEx1RZA1NCGT832L7EMR7GMF588W" hidden="1">#REF!</definedName>
    <definedName name="BEx1S0XGIPUSZQUCSGWSK10GKW7Y" localSheetId="0" hidden="1">#REF!</definedName>
    <definedName name="BEx1S0XGIPUSZQUCSGWSK10GKW7Y" localSheetId="12" hidden="1">#REF!</definedName>
    <definedName name="BEx1S0XGIPUSZQUCSGWSK10GKW7Y" localSheetId="3" hidden="1">#REF!</definedName>
    <definedName name="BEx1S0XGIPUSZQUCSGWSK10GKW7Y" localSheetId="10" hidden="1">#REF!</definedName>
    <definedName name="BEx1S0XGIPUSZQUCSGWSK10GKW7Y" localSheetId="9" hidden="1">#REF!</definedName>
    <definedName name="BEx1S0XGIPUSZQUCSGWSK10GKW7Y" localSheetId="8" hidden="1">#REF!</definedName>
    <definedName name="BEx1S0XGIPUSZQUCSGWSK10GKW7Y" localSheetId="11" hidden="1">#REF!</definedName>
    <definedName name="BEx1S0XGIPUSZQUCSGWSK10GKW7Y" localSheetId="13" hidden="1">#REF!</definedName>
    <definedName name="BEx1S0XGIPUSZQUCSGWSK10GKW7Y" hidden="1">#REF!</definedName>
    <definedName name="BEx1S5VFNKIXHTTCWSV60UC50EZ8" localSheetId="0" hidden="1">#REF!</definedName>
    <definedName name="BEx1S5VFNKIXHTTCWSV60UC50EZ8" localSheetId="12" hidden="1">#REF!</definedName>
    <definedName name="BEx1S5VFNKIXHTTCWSV60UC50EZ8" localSheetId="3" hidden="1">#REF!</definedName>
    <definedName name="BEx1S5VFNKIXHTTCWSV60UC50EZ8" localSheetId="10" hidden="1">#REF!</definedName>
    <definedName name="BEx1S5VFNKIXHTTCWSV60UC50EZ8" localSheetId="9" hidden="1">#REF!</definedName>
    <definedName name="BEx1S5VFNKIXHTTCWSV60UC50EZ8" localSheetId="8" hidden="1">#REF!</definedName>
    <definedName name="BEx1S5VFNKIXHTTCWSV60UC50EZ8" localSheetId="11" hidden="1">#REF!</definedName>
    <definedName name="BEx1S5VFNKIXHTTCWSV60UC50EZ8" localSheetId="13" hidden="1">#REF!</definedName>
    <definedName name="BEx1S5VFNKIXHTTCWSV60UC50EZ8" hidden="1">#REF!</definedName>
    <definedName name="BEx1SK3U02H0RGKEYXW7ZMCEOF3V" localSheetId="0" hidden="1">#REF!</definedName>
    <definedName name="BEx1SK3U02H0RGKEYXW7ZMCEOF3V" localSheetId="12" hidden="1">#REF!</definedName>
    <definedName name="BEx1SK3U02H0RGKEYXW7ZMCEOF3V" localSheetId="3" hidden="1">#REF!</definedName>
    <definedName name="BEx1SK3U02H0RGKEYXW7ZMCEOF3V" localSheetId="10" hidden="1">#REF!</definedName>
    <definedName name="BEx1SK3U02H0RGKEYXW7ZMCEOF3V" localSheetId="9" hidden="1">#REF!</definedName>
    <definedName name="BEx1SK3U02H0RGKEYXW7ZMCEOF3V" localSheetId="8" hidden="1">#REF!</definedName>
    <definedName name="BEx1SK3U02H0RGKEYXW7ZMCEOF3V" localSheetId="11" hidden="1">#REF!</definedName>
    <definedName name="BEx1SK3U02H0RGKEYXW7ZMCEOF3V" localSheetId="13" hidden="1">#REF!</definedName>
    <definedName name="BEx1SK3U02H0RGKEYXW7ZMCEOF3V" hidden="1">#REF!</definedName>
    <definedName name="BEx1SSNEZINBJT29QVS62VS1THT4" localSheetId="0" hidden="1">#REF!</definedName>
    <definedName name="BEx1SSNEZINBJT29QVS62VS1THT4" localSheetId="12" hidden="1">#REF!</definedName>
    <definedName name="BEx1SSNEZINBJT29QVS62VS1THT4" localSheetId="3" hidden="1">#REF!</definedName>
    <definedName name="BEx1SSNEZINBJT29QVS62VS1THT4" localSheetId="10" hidden="1">#REF!</definedName>
    <definedName name="BEx1SSNEZINBJT29QVS62VS1THT4" localSheetId="9" hidden="1">#REF!</definedName>
    <definedName name="BEx1SSNEZINBJT29QVS62VS1THT4" localSheetId="8" hidden="1">#REF!</definedName>
    <definedName name="BEx1SSNEZINBJT29QVS62VS1THT4" localSheetId="11" hidden="1">#REF!</definedName>
    <definedName name="BEx1SSNEZINBJT29QVS62VS1THT4" localSheetId="13" hidden="1">#REF!</definedName>
    <definedName name="BEx1SSNEZINBJT29QVS62VS1THT4" hidden="1">#REF!</definedName>
    <definedName name="BEx1SVNCHNANBJIDIQVB8AFK4HAN" localSheetId="0" hidden="1">#REF!</definedName>
    <definedName name="BEx1SVNCHNANBJIDIQVB8AFK4HAN" localSheetId="12" hidden="1">#REF!</definedName>
    <definedName name="BEx1SVNCHNANBJIDIQVB8AFK4HAN" localSheetId="3" hidden="1">#REF!</definedName>
    <definedName name="BEx1SVNCHNANBJIDIQVB8AFK4HAN" localSheetId="10" hidden="1">#REF!</definedName>
    <definedName name="BEx1SVNCHNANBJIDIQVB8AFK4HAN" localSheetId="9" hidden="1">#REF!</definedName>
    <definedName name="BEx1SVNCHNANBJIDIQVB8AFK4HAN" localSheetId="8" hidden="1">#REF!</definedName>
    <definedName name="BEx1SVNCHNANBJIDIQVB8AFK4HAN" localSheetId="11" hidden="1">#REF!</definedName>
    <definedName name="BEx1SVNCHNANBJIDIQVB8AFK4HAN" localSheetId="13" hidden="1">#REF!</definedName>
    <definedName name="BEx1SVNCHNANBJIDIQVB8AFK4HAN" hidden="1">#REF!</definedName>
    <definedName name="BEx1SY74DYVEPAQ9TGGGXKJA025O" localSheetId="0" hidden="1">#REF!</definedName>
    <definedName name="BEx1SY74DYVEPAQ9TGGGXKJA025O" localSheetId="12" hidden="1">#REF!</definedName>
    <definedName name="BEx1SY74DYVEPAQ9TGGGXKJA025O" localSheetId="3" hidden="1">#REF!</definedName>
    <definedName name="BEx1SY74DYVEPAQ9TGGGXKJA025O" localSheetId="10" hidden="1">#REF!</definedName>
    <definedName name="BEx1SY74DYVEPAQ9TGGGXKJA025O" localSheetId="9" hidden="1">#REF!</definedName>
    <definedName name="BEx1SY74DYVEPAQ9TGGGXKJA025O" localSheetId="8" hidden="1">#REF!</definedName>
    <definedName name="BEx1SY74DYVEPAQ9TGGGXKJA025O" localSheetId="11" hidden="1">#REF!</definedName>
    <definedName name="BEx1SY74DYVEPAQ9TGGGXKJA025O" localSheetId="13" hidden="1">#REF!</definedName>
    <definedName name="BEx1SY74DYVEPAQ9TGGGXKJA025O" hidden="1">#REF!</definedName>
    <definedName name="BEx1TJ0WLS9O7KNSGIPWTYHDYI1D" localSheetId="0" hidden="1">#REF!</definedName>
    <definedName name="BEx1TJ0WLS9O7KNSGIPWTYHDYI1D" localSheetId="12" hidden="1">#REF!</definedName>
    <definedName name="BEx1TJ0WLS9O7KNSGIPWTYHDYI1D" localSheetId="3" hidden="1">#REF!</definedName>
    <definedName name="BEx1TJ0WLS9O7KNSGIPWTYHDYI1D" localSheetId="10" hidden="1">#REF!</definedName>
    <definedName name="BEx1TJ0WLS9O7KNSGIPWTYHDYI1D" localSheetId="9" hidden="1">#REF!</definedName>
    <definedName name="BEx1TJ0WLS9O7KNSGIPWTYHDYI1D" localSheetId="8" hidden="1">#REF!</definedName>
    <definedName name="BEx1TJ0WLS9O7KNSGIPWTYHDYI1D" localSheetId="11" hidden="1">#REF!</definedName>
    <definedName name="BEx1TJ0WLS9O7KNSGIPWTYHDYI1D" localSheetId="13" hidden="1">#REF!</definedName>
    <definedName name="BEx1TJ0WLS9O7KNSGIPWTYHDYI1D" hidden="1">#REF!</definedName>
    <definedName name="BEx1TUPQAYGAI13ZC7FU1FJXFAPM" localSheetId="0" hidden="1">#REF!</definedName>
    <definedName name="BEx1TUPQAYGAI13ZC7FU1FJXFAPM" localSheetId="12" hidden="1">#REF!</definedName>
    <definedName name="BEx1TUPQAYGAI13ZC7FU1FJXFAPM" localSheetId="3" hidden="1">#REF!</definedName>
    <definedName name="BEx1TUPQAYGAI13ZC7FU1FJXFAPM" localSheetId="10" hidden="1">#REF!</definedName>
    <definedName name="BEx1TUPQAYGAI13ZC7FU1FJXFAPM" localSheetId="9" hidden="1">#REF!</definedName>
    <definedName name="BEx1TUPQAYGAI13ZC7FU1FJXFAPM" localSheetId="8" hidden="1">#REF!</definedName>
    <definedName name="BEx1TUPQAYGAI13ZC7FU1FJXFAPM" localSheetId="11" hidden="1">#REF!</definedName>
    <definedName name="BEx1TUPQAYGAI13ZC7FU1FJXFAPM" localSheetId="13" hidden="1">#REF!</definedName>
    <definedName name="BEx1TUPQAYGAI13ZC7FU1FJXFAPM" hidden="1">#REF!</definedName>
    <definedName name="BEx1TY0F9W7EOF31FZXITWEYBSRT" localSheetId="0" hidden="1">#REF!</definedName>
    <definedName name="BEx1TY0F9W7EOF31FZXITWEYBSRT" localSheetId="12" hidden="1">#REF!</definedName>
    <definedName name="BEx1TY0F9W7EOF31FZXITWEYBSRT" localSheetId="3" hidden="1">#REF!</definedName>
    <definedName name="BEx1TY0F9W7EOF31FZXITWEYBSRT" localSheetId="10" hidden="1">#REF!</definedName>
    <definedName name="BEx1TY0F9W7EOF31FZXITWEYBSRT" localSheetId="9" hidden="1">#REF!</definedName>
    <definedName name="BEx1TY0F9W7EOF31FZXITWEYBSRT" localSheetId="8" hidden="1">#REF!</definedName>
    <definedName name="BEx1TY0F9W7EOF31FZXITWEYBSRT" localSheetId="11" hidden="1">#REF!</definedName>
    <definedName name="BEx1TY0F9W7EOF31FZXITWEYBSRT" localSheetId="13" hidden="1">#REF!</definedName>
    <definedName name="BEx1TY0F9W7EOF31FZXITWEYBSRT" hidden="1">#REF!</definedName>
    <definedName name="BEx1U7WFO8OZKB1EBF4H386JW91L" localSheetId="0" hidden="1">#REF!</definedName>
    <definedName name="BEx1U7WFO8OZKB1EBF4H386JW91L" localSheetId="12" hidden="1">#REF!</definedName>
    <definedName name="BEx1U7WFO8OZKB1EBF4H386JW91L" localSheetId="3" hidden="1">#REF!</definedName>
    <definedName name="BEx1U7WFO8OZKB1EBF4H386JW91L" localSheetId="10" hidden="1">#REF!</definedName>
    <definedName name="BEx1U7WFO8OZKB1EBF4H386JW91L" localSheetId="9" hidden="1">#REF!</definedName>
    <definedName name="BEx1U7WFO8OZKB1EBF4H386JW91L" localSheetId="8" hidden="1">#REF!</definedName>
    <definedName name="BEx1U7WFO8OZKB1EBF4H386JW91L" localSheetId="11" hidden="1">#REF!</definedName>
    <definedName name="BEx1U7WFO8OZKB1EBF4H386JW91L" localSheetId="13" hidden="1">#REF!</definedName>
    <definedName name="BEx1U7WFO8OZKB1EBF4H386JW91L" hidden="1">#REF!</definedName>
    <definedName name="BEx1U87938YR9N6HYI24KVBKLOS3" localSheetId="0" hidden="1">#REF!</definedName>
    <definedName name="BEx1U87938YR9N6HYI24KVBKLOS3" localSheetId="12" hidden="1">#REF!</definedName>
    <definedName name="BEx1U87938YR9N6HYI24KVBKLOS3" localSheetId="3" hidden="1">#REF!</definedName>
    <definedName name="BEx1U87938YR9N6HYI24KVBKLOS3" localSheetId="10" hidden="1">#REF!</definedName>
    <definedName name="BEx1U87938YR9N6HYI24KVBKLOS3" localSheetId="9" hidden="1">#REF!</definedName>
    <definedName name="BEx1U87938YR9N6HYI24KVBKLOS3" localSheetId="8" hidden="1">#REF!</definedName>
    <definedName name="BEx1U87938YR9N6HYI24KVBKLOS3" localSheetId="11" hidden="1">#REF!</definedName>
    <definedName name="BEx1U87938YR9N6HYI24KVBKLOS3" localSheetId="13" hidden="1">#REF!</definedName>
    <definedName name="BEx1U87938YR9N6HYI24KVBKLOS3" hidden="1">#REF!</definedName>
    <definedName name="BEx1U9P6VQWSVRICLZR9DYRMN61U" localSheetId="0" hidden="1">#REF!</definedName>
    <definedName name="BEx1U9P6VQWSVRICLZR9DYRMN61U" localSheetId="12" hidden="1">#REF!</definedName>
    <definedName name="BEx1U9P6VQWSVRICLZR9DYRMN61U" localSheetId="3" hidden="1">#REF!</definedName>
    <definedName name="BEx1U9P6VQWSVRICLZR9DYRMN61U" localSheetId="10" hidden="1">#REF!</definedName>
    <definedName name="BEx1U9P6VQWSVRICLZR9DYRMN61U" localSheetId="9" hidden="1">#REF!</definedName>
    <definedName name="BEx1U9P6VQWSVRICLZR9DYRMN61U" localSheetId="8" hidden="1">#REF!</definedName>
    <definedName name="BEx1U9P6VQWSVRICLZR9DYRMN61U" localSheetId="11" hidden="1">#REF!</definedName>
    <definedName name="BEx1U9P6VQWSVRICLZR9DYRMN61U" localSheetId="13" hidden="1">#REF!</definedName>
    <definedName name="BEx1U9P6VQWSVRICLZR9DYRMN61U" hidden="1">#REF!</definedName>
    <definedName name="BEx1UESH4KDWHYESQU2IE55RS3LI" localSheetId="0" hidden="1">#REF!</definedName>
    <definedName name="BEx1UESH4KDWHYESQU2IE55RS3LI" localSheetId="12" hidden="1">#REF!</definedName>
    <definedName name="BEx1UESH4KDWHYESQU2IE55RS3LI" localSheetId="3" hidden="1">#REF!</definedName>
    <definedName name="BEx1UESH4KDWHYESQU2IE55RS3LI" localSheetId="10" hidden="1">#REF!</definedName>
    <definedName name="BEx1UESH4KDWHYESQU2IE55RS3LI" localSheetId="9" hidden="1">#REF!</definedName>
    <definedName name="BEx1UESH4KDWHYESQU2IE55RS3LI" localSheetId="8" hidden="1">#REF!</definedName>
    <definedName name="BEx1UESH4KDWHYESQU2IE55RS3LI" localSheetId="11" hidden="1">#REF!</definedName>
    <definedName name="BEx1UESH4KDWHYESQU2IE55RS3LI" localSheetId="13" hidden="1">#REF!</definedName>
    <definedName name="BEx1UESH4KDWHYESQU2IE55RS3LI" hidden="1">#REF!</definedName>
    <definedName name="BEx1UI8N9KTCPSOJ7RDW0T8UEBNP" localSheetId="0" hidden="1">#REF!</definedName>
    <definedName name="BEx1UI8N9KTCPSOJ7RDW0T8UEBNP" localSheetId="12" hidden="1">#REF!</definedName>
    <definedName name="BEx1UI8N9KTCPSOJ7RDW0T8UEBNP" localSheetId="3" hidden="1">#REF!</definedName>
    <definedName name="BEx1UI8N9KTCPSOJ7RDW0T8UEBNP" localSheetId="10" hidden="1">#REF!</definedName>
    <definedName name="BEx1UI8N9KTCPSOJ7RDW0T8UEBNP" localSheetId="9" hidden="1">#REF!</definedName>
    <definedName name="BEx1UI8N9KTCPSOJ7RDW0T8UEBNP" localSheetId="8" hidden="1">#REF!</definedName>
    <definedName name="BEx1UI8N9KTCPSOJ7RDW0T8UEBNP" localSheetId="11" hidden="1">#REF!</definedName>
    <definedName name="BEx1UI8N9KTCPSOJ7RDW0T8UEBNP" localSheetId="13" hidden="1">#REF!</definedName>
    <definedName name="BEx1UI8N9KTCPSOJ7RDW0T8UEBNP" hidden="1">#REF!</definedName>
    <definedName name="BEx1UML0HHJFHA5TBOYQ24I3RV1W" localSheetId="0" hidden="1">#REF!</definedName>
    <definedName name="BEx1UML0HHJFHA5TBOYQ24I3RV1W" localSheetId="12" hidden="1">#REF!</definedName>
    <definedName name="BEx1UML0HHJFHA5TBOYQ24I3RV1W" localSheetId="3" hidden="1">#REF!</definedName>
    <definedName name="BEx1UML0HHJFHA5TBOYQ24I3RV1W" localSheetId="10" hidden="1">#REF!</definedName>
    <definedName name="BEx1UML0HHJFHA5TBOYQ24I3RV1W" localSheetId="9" hidden="1">#REF!</definedName>
    <definedName name="BEx1UML0HHJFHA5TBOYQ24I3RV1W" localSheetId="8" hidden="1">#REF!</definedName>
    <definedName name="BEx1UML0HHJFHA5TBOYQ24I3RV1W" localSheetId="11" hidden="1">#REF!</definedName>
    <definedName name="BEx1UML0HHJFHA5TBOYQ24I3RV1W" localSheetId="13" hidden="1">#REF!</definedName>
    <definedName name="BEx1UML0HHJFHA5TBOYQ24I3RV1W" hidden="1">#REF!</definedName>
    <definedName name="BEx1UO8ENOJNYCNX5Z95TBIJ3MKP" localSheetId="0" hidden="1">#REF!</definedName>
    <definedName name="BEx1UO8ENOJNYCNX5Z95TBIJ3MKP" localSheetId="12" hidden="1">#REF!</definedName>
    <definedName name="BEx1UO8ENOJNYCNX5Z95TBIJ3MKP" localSheetId="3" hidden="1">#REF!</definedName>
    <definedName name="BEx1UO8ENOJNYCNX5Z95TBIJ3MKP" localSheetId="10" hidden="1">#REF!</definedName>
    <definedName name="BEx1UO8ENOJNYCNX5Z95TBIJ3MKP" localSheetId="9" hidden="1">#REF!</definedName>
    <definedName name="BEx1UO8ENOJNYCNX5Z95TBIJ3MKP" localSheetId="8" hidden="1">#REF!</definedName>
    <definedName name="BEx1UO8ENOJNYCNX5Z95TBIJ3MKP" localSheetId="11" hidden="1">#REF!</definedName>
    <definedName name="BEx1UO8ENOJNYCNX5Z95TBIJ3MKP" localSheetId="13" hidden="1">#REF!</definedName>
    <definedName name="BEx1UO8ENOJNYCNX5Z95TBIJ3MKP" hidden="1">#REF!</definedName>
    <definedName name="BEx1UUDIQPZ23XQ79GUL0RAWRSCK" localSheetId="0" hidden="1">#REF!</definedName>
    <definedName name="BEx1UUDIQPZ23XQ79GUL0RAWRSCK" localSheetId="12" hidden="1">#REF!</definedName>
    <definedName name="BEx1UUDIQPZ23XQ79GUL0RAWRSCK" localSheetId="3" hidden="1">#REF!</definedName>
    <definedName name="BEx1UUDIQPZ23XQ79GUL0RAWRSCK" localSheetId="10" hidden="1">#REF!</definedName>
    <definedName name="BEx1UUDIQPZ23XQ79GUL0RAWRSCK" localSheetId="9" hidden="1">#REF!</definedName>
    <definedName name="BEx1UUDIQPZ23XQ79GUL0RAWRSCK" localSheetId="8" hidden="1">#REF!</definedName>
    <definedName name="BEx1UUDIQPZ23XQ79GUL0RAWRSCK" localSheetId="11" hidden="1">#REF!</definedName>
    <definedName name="BEx1UUDIQPZ23XQ79GUL0RAWRSCK" localSheetId="13" hidden="1">#REF!</definedName>
    <definedName name="BEx1UUDIQPZ23XQ79GUL0RAWRSCK" hidden="1">#REF!</definedName>
    <definedName name="BEx1V67SEV778NVW68J8W5SND1J7" localSheetId="0" hidden="1">#REF!</definedName>
    <definedName name="BEx1V67SEV778NVW68J8W5SND1J7" localSheetId="12" hidden="1">#REF!</definedName>
    <definedName name="BEx1V67SEV778NVW68J8W5SND1J7" localSheetId="3" hidden="1">#REF!</definedName>
    <definedName name="BEx1V67SEV778NVW68J8W5SND1J7" localSheetId="10" hidden="1">#REF!</definedName>
    <definedName name="BEx1V67SEV778NVW68J8W5SND1J7" localSheetId="9" hidden="1">#REF!</definedName>
    <definedName name="BEx1V67SEV778NVW68J8W5SND1J7" localSheetId="8" hidden="1">#REF!</definedName>
    <definedName name="BEx1V67SEV778NVW68J8W5SND1J7" localSheetId="11" hidden="1">#REF!</definedName>
    <definedName name="BEx1V67SEV778NVW68J8W5SND1J7" localSheetId="13" hidden="1">#REF!</definedName>
    <definedName name="BEx1V67SEV778NVW68J8W5SND1J7" hidden="1">#REF!</definedName>
    <definedName name="BEx1VIY9SQLRESD11CC4PHYT0XSG" localSheetId="0" hidden="1">#REF!</definedName>
    <definedName name="BEx1VIY9SQLRESD11CC4PHYT0XSG" localSheetId="12" hidden="1">#REF!</definedName>
    <definedName name="BEx1VIY9SQLRESD11CC4PHYT0XSG" localSheetId="3" hidden="1">#REF!</definedName>
    <definedName name="BEx1VIY9SQLRESD11CC4PHYT0XSG" localSheetId="10" hidden="1">#REF!</definedName>
    <definedName name="BEx1VIY9SQLRESD11CC4PHYT0XSG" localSheetId="9" hidden="1">#REF!</definedName>
    <definedName name="BEx1VIY9SQLRESD11CC4PHYT0XSG" localSheetId="8" hidden="1">#REF!</definedName>
    <definedName name="BEx1VIY9SQLRESD11CC4PHYT0XSG" localSheetId="11" hidden="1">#REF!</definedName>
    <definedName name="BEx1VIY9SQLRESD11CC4PHYT0XSG" localSheetId="13" hidden="1">#REF!</definedName>
    <definedName name="BEx1VIY9SQLRESD11CC4PHYT0XSG" hidden="1">#REF!</definedName>
    <definedName name="BEx1W3170EJU6QEJR4F8E2ULUU2U" localSheetId="0" hidden="1">#REF!</definedName>
    <definedName name="BEx1W3170EJU6QEJR4F8E2ULUU2U" localSheetId="12" hidden="1">#REF!</definedName>
    <definedName name="BEx1W3170EJU6QEJR4F8E2ULUU2U" localSheetId="3" hidden="1">#REF!</definedName>
    <definedName name="BEx1W3170EJU6QEJR4F8E2ULUU2U" localSheetId="10" hidden="1">#REF!</definedName>
    <definedName name="BEx1W3170EJU6QEJR4F8E2ULUU2U" localSheetId="9" hidden="1">#REF!</definedName>
    <definedName name="BEx1W3170EJU6QEJR4F8E2ULUU2U" localSheetId="8" hidden="1">#REF!</definedName>
    <definedName name="BEx1W3170EJU6QEJR4F8E2ULUU2U" localSheetId="11" hidden="1">#REF!</definedName>
    <definedName name="BEx1W3170EJU6QEJR4F8E2ULUU2U" localSheetId="13" hidden="1">#REF!</definedName>
    <definedName name="BEx1W3170EJU6QEJR4F8E2ULUU2U" hidden="1">#REF!</definedName>
    <definedName name="BEx1WC67EH10SC38QWX3WEA5KH3A" localSheetId="0" hidden="1">#REF!</definedName>
    <definedName name="BEx1WC67EH10SC38QWX3WEA5KH3A" localSheetId="12" hidden="1">#REF!</definedName>
    <definedName name="BEx1WC67EH10SC38QWX3WEA5KH3A" localSheetId="3" hidden="1">#REF!</definedName>
    <definedName name="BEx1WC67EH10SC38QWX3WEA5KH3A" localSheetId="10" hidden="1">#REF!</definedName>
    <definedName name="BEx1WC67EH10SC38QWX3WEA5KH3A" localSheetId="9" hidden="1">#REF!</definedName>
    <definedName name="BEx1WC67EH10SC38QWX3WEA5KH3A" localSheetId="8" hidden="1">#REF!</definedName>
    <definedName name="BEx1WC67EH10SC38QWX3WEA5KH3A" localSheetId="11" hidden="1">#REF!</definedName>
    <definedName name="BEx1WC67EH10SC38QWX3WEA5KH3A" localSheetId="13" hidden="1">#REF!</definedName>
    <definedName name="BEx1WC67EH10SC38QWX3WEA5KH3A" hidden="1">#REF!</definedName>
    <definedName name="BEx1WDTMC6W73PJPTY0JYLKOA883" localSheetId="0" hidden="1">#REF!</definedName>
    <definedName name="BEx1WDTMC6W73PJPTY0JYLKOA883" localSheetId="12" hidden="1">#REF!</definedName>
    <definedName name="BEx1WDTMC6W73PJPTY0JYLKOA883" localSheetId="3" hidden="1">#REF!</definedName>
    <definedName name="BEx1WDTMC6W73PJPTY0JYLKOA883" localSheetId="10" hidden="1">#REF!</definedName>
    <definedName name="BEx1WDTMC6W73PJPTY0JYLKOA883" localSheetId="9" hidden="1">#REF!</definedName>
    <definedName name="BEx1WDTMC6W73PJPTY0JYLKOA883" localSheetId="8" hidden="1">#REF!</definedName>
    <definedName name="BEx1WDTMC6W73PJPTY0JYLKOA883" localSheetId="11" hidden="1">#REF!</definedName>
    <definedName name="BEx1WDTMC6W73PJPTY0JYLKOA883" localSheetId="13" hidden="1">#REF!</definedName>
    <definedName name="BEx1WDTMC6W73PJPTY0JYLKOA883" hidden="1">#REF!</definedName>
    <definedName name="BEx1WGYTKZZIPM1577W5FEYKFH3V" localSheetId="0" hidden="1">#REF!</definedName>
    <definedName name="BEx1WGYTKZZIPM1577W5FEYKFH3V" localSheetId="12" hidden="1">#REF!</definedName>
    <definedName name="BEx1WGYTKZZIPM1577W5FEYKFH3V" localSheetId="3" hidden="1">#REF!</definedName>
    <definedName name="BEx1WGYTKZZIPM1577W5FEYKFH3V" localSheetId="10" hidden="1">#REF!</definedName>
    <definedName name="BEx1WGYTKZZIPM1577W5FEYKFH3V" localSheetId="9" hidden="1">#REF!</definedName>
    <definedName name="BEx1WGYTKZZIPM1577W5FEYKFH3V" localSheetId="8" hidden="1">#REF!</definedName>
    <definedName name="BEx1WGYTKZZIPM1577W5FEYKFH3V" localSheetId="11" hidden="1">#REF!</definedName>
    <definedName name="BEx1WGYTKZZIPM1577W5FEYKFH3V" localSheetId="13" hidden="1">#REF!</definedName>
    <definedName name="BEx1WGYTKZZIPM1577W5FEYKFH3V" hidden="1">#REF!</definedName>
    <definedName name="BEx1WHPURIV3D3PTJJ359H1OP7ZV" localSheetId="0" hidden="1">#REF!</definedName>
    <definedName name="BEx1WHPURIV3D3PTJJ359H1OP7ZV" localSheetId="12" hidden="1">#REF!</definedName>
    <definedName name="BEx1WHPURIV3D3PTJJ359H1OP7ZV" localSheetId="3" hidden="1">#REF!</definedName>
    <definedName name="BEx1WHPURIV3D3PTJJ359H1OP7ZV" localSheetId="10" hidden="1">#REF!</definedName>
    <definedName name="BEx1WHPURIV3D3PTJJ359H1OP7ZV" localSheetId="9" hidden="1">#REF!</definedName>
    <definedName name="BEx1WHPURIV3D3PTJJ359H1OP7ZV" localSheetId="8" hidden="1">#REF!</definedName>
    <definedName name="BEx1WHPURIV3D3PTJJ359H1OP7ZV" localSheetId="11" hidden="1">#REF!</definedName>
    <definedName name="BEx1WHPURIV3D3PTJJ359H1OP7ZV" localSheetId="13" hidden="1">#REF!</definedName>
    <definedName name="BEx1WHPURIV3D3PTJJ359H1OP7ZV" hidden="1">#REF!</definedName>
    <definedName name="BEx1WLBBR45RLDQX9FCLJWUUQX5R" localSheetId="0" hidden="1">#REF!</definedName>
    <definedName name="BEx1WLBBR45RLDQX9FCLJWUUQX5R" localSheetId="12" hidden="1">#REF!</definedName>
    <definedName name="BEx1WLBBR45RLDQX9FCLJWUUQX5R" localSheetId="3" hidden="1">#REF!</definedName>
    <definedName name="BEx1WLBBR45RLDQX9FCLJWUUQX5R" localSheetId="10" hidden="1">#REF!</definedName>
    <definedName name="BEx1WLBBR45RLDQX9FCLJWUUQX5R" localSheetId="9" hidden="1">#REF!</definedName>
    <definedName name="BEx1WLBBR45RLDQX9FCLJWUUQX5R" localSheetId="8" hidden="1">#REF!</definedName>
    <definedName name="BEx1WLBBR45RLDQX9FCLJWUUQX5R" localSheetId="11" hidden="1">#REF!</definedName>
    <definedName name="BEx1WLBBR45RLDQX9FCLJWUUQX5R" localSheetId="13" hidden="1">#REF!</definedName>
    <definedName name="BEx1WLBBR45RLDQX9FCLJWUUQX5R" hidden="1">#REF!</definedName>
    <definedName name="BEx1WLWY2CR1WRD694JJSWSDFAIR" localSheetId="0" hidden="1">#REF!</definedName>
    <definedName name="BEx1WLWY2CR1WRD694JJSWSDFAIR" localSheetId="12" hidden="1">#REF!</definedName>
    <definedName name="BEx1WLWY2CR1WRD694JJSWSDFAIR" localSheetId="3" hidden="1">#REF!</definedName>
    <definedName name="BEx1WLWY2CR1WRD694JJSWSDFAIR" localSheetId="10" hidden="1">#REF!</definedName>
    <definedName name="BEx1WLWY2CR1WRD694JJSWSDFAIR" localSheetId="9" hidden="1">#REF!</definedName>
    <definedName name="BEx1WLWY2CR1WRD694JJSWSDFAIR" localSheetId="8" hidden="1">#REF!</definedName>
    <definedName name="BEx1WLWY2CR1WRD694JJSWSDFAIR" localSheetId="11" hidden="1">#REF!</definedName>
    <definedName name="BEx1WLWY2CR1WRD694JJSWSDFAIR" localSheetId="13" hidden="1">#REF!</definedName>
    <definedName name="BEx1WLWY2CR1WRD694JJSWSDFAIR" hidden="1">#REF!</definedName>
    <definedName name="BEx1WMD1LWPWRIK6GGAJRJAHJM8I" localSheetId="0" hidden="1">#REF!</definedName>
    <definedName name="BEx1WMD1LWPWRIK6GGAJRJAHJM8I" localSheetId="12" hidden="1">#REF!</definedName>
    <definedName name="BEx1WMD1LWPWRIK6GGAJRJAHJM8I" localSheetId="3" hidden="1">#REF!</definedName>
    <definedName name="BEx1WMD1LWPWRIK6GGAJRJAHJM8I" localSheetId="10" hidden="1">#REF!</definedName>
    <definedName name="BEx1WMD1LWPWRIK6GGAJRJAHJM8I" localSheetId="9" hidden="1">#REF!</definedName>
    <definedName name="BEx1WMD1LWPWRIK6GGAJRJAHJM8I" localSheetId="8" hidden="1">#REF!</definedName>
    <definedName name="BEx1WMD1LWPWRIK6GGAJRJAHJM8I" localSheetId="11" hidden="1">#REF!</definedName>
    <definedName name="BEx1WMD1LWPWRIK6GGAJRJAHJM8I" localSheetId="13" hidden="1">#REF!</definedName>
    <definedName name="BEx1WMD1LWPWRIK6GGAJRJAHJM8I" hidden="1">#REF!</definedName>
    <definedName name="BEx1WR0D41MR174LBF3P9E3K0J51" localSheetId="0" hidden="1">#REF!</definedName>
    <definedName name="BEx1WR0D41MR174LBF3P9E3K0J51" localSheetId="12" hidden="1">#REF!</definedName>
    <definedName name="BEx1WR0D41MR174LBF3P9E3K0J51" localSheetId="3" hidden="1">#REF!</definedName>
    <definedName name="BEx1WR0D41MR174LBF3P9E3K0J51" localSheetId="10" hidden="1">#REF!</definedName>
    <definedName name="BEx1WR0D41MR174LBF3P9E3K0J51" localSheetId="9" hidden="1">#REF!</definedName>
    <definedName name="BEx1WR0D41MR174LBF3P9E3K0J51" localSheetId="8" hidden="1">#REF!</definedName>
    <definedName name="BEx1WR0D41MR174LBF3P9E3K0J51" localSheetId="11" hidden="1">#REF!</definedName>
    <definedName name="BEx1WR0D41MR174LBF3P9E3K0J51" localSheetId="13" hidden="1">#REF!</definedName>
    <definedName name="BEx1WR0D41MR174LBF3P9E3K0J51" hidden="1">#REF!</definedName>
    <definedName name="BEx1WT3VU2F7OSUQZHBIV4KTTFJ4" localSheetId="0" hidden="1">#REF!</definedName>
    <definedName name="BEx1WT3VU2F7OSUQZHBIV4KTTFJ4" localSheetId="12" hidden="1">#REF!</definedName>
    <definedName name="BEx1WT3VU2F7OSUQZHBIV4KTTFJ4" localSheetId="3" hidden="1">#REF!</definedName>
    <definedName name="BEx1WT3VU2F7OSUQZHBIV4KTTFJ4" localSheetId="10" hidden="1">#REF!</definedName>
    <definedName name="BEx1WT3VU2F7OSUQZHBIV4KTTFJ4" localSheetId="9" hidden="1">#REF!</definedName>
    <definedName name="BEx1WT3VU2F7OSUQZHBIV4KTTFJ4" localSheetId="8" hidden="1">#REF!</definedName>
    <definedName name="BEx1WT3VU2F7OSUQZHBIV4KTTFJ4" localSheetId="11" hidden="1">#REF!</definedName>
    <definedName name="BEx1WT3VU2F7OSUQZHBIV4KTTFJ4" localSheetId="13" hidden="1">#REF!</definedName>
    <definedName name="BEx1WT3VU2F7OSUQZHBIV4KTTFJ4" hidden="1">#REF!</definedName>
    <definedName name="BEx1WUB1FAS5PHU33TJ60SUHR618" localSheetId="0" hidden="1">#REF!</definedName>
    <definedName name="BEx1WUB1FAS5PHU33TJ60SUHR618" localSheetId="12" hidden="1">#REF!</definedName>
    <definedName name="BEx1WUB1FAS5PHU33TJ60SUHR618" localSheetId="3" hidden="1">#REF!</definedName>
    <definedName name="BEx1WUB1FAS5PHU33TJ60SUHR618" localSheetId="10" hidden="1">#REF!</definedName>
    <definedName name="BEx1WUB1FAS5PHU33TJ60SUHR618" localSheetId="9" hidden="1">#REF!</definedName>
    <definedName name="BEx1WUB1FAS5PHU33TJ60SUHR618" localSheetId="8" hidden="1">#REF!</definedName>
    <definedName name="BEx1WUB1FAS5PHU33TJ60SUHR618" localSheetId="11" hidden="1">#REF!</definedName>
    <definedName name="BEx1WUB1FAS5PHU33TJ60SUHR618" localSheetId="13" hidden="1">#REF!</definedName>
    <definedName name="BEx1WUB1FAS5PHU33TJ60SUHR618" hidden="1">#REF!</definedName>
    <definedName name="BEx1WX04G0INSPPG9NTNR3DYR6PZ" localSheetId="0" hidden="1">#REF!</definedName>
    <definedName name="BEx1WX04G0INSPPG9NTNR3DYR6PZ" localSheetId="12" hidden="1">#REF!</definedName>
    <definedName name="BEx1WX04G0INSPPG9NTNR3DYR6PZ" localSheetId="3" hidden="1">#REF!</definedName>
    <definedName name="BEx1WX04G0INSPPG9NTNR3DYR6PZ" localSheetId="10" hidden="1">#REF!</definedName>
    <definedName name="BEx1WX04G0INSPPG9NTNR3DYR6PZ" localSheetId="9" hidden="1">#REF!</definedName>
    <definedName name="BEx1WX04G0INSPPG9NTNR3DYR6PZ" localSheetId="8" hidden="1">#REF!</definedName>
    <definedName name="BEx1WX04G0INSPPG9NTNR3DYR6PZ" localSheetId="11" hidden="1">#REF!</definedName>
    <definedName name="BEx1WX04G0INSPPG9NTNR3DYR6PZ" localSheetId="13" hidden="1">#REF!</definedName>
    <definedName name="BEx1WX04G0INSPPG9NTNR3DYR6PZ" hidden="1">#REF!</definedName>
    <definedName name="BEx1X3LHU9DPG01VWX2IF65TRATF" localSheetId="0" hidden="1">#REF!</definedName>
    <definedName name="BEx1X3LHU9DPG01VWX2IF65TRATF" localSheetId="12" hidden="1">#REF!</definedName>
    <definedName name="BEx1X3LHU9DPG01VWX2IF65TRATF" localSheetId="3" hidden="1">#REF!</definedName>
    <definedName name="BEx1X3LHU9DPG01VWX2IF65TRATF" localSheetId="10" hidden="1">#REF!</definedName>
    <definedName name="BEx1X3LHU9DPG01VWX2IF65TRATF" localSheetId="9" hidden="1">#REF!</definedName>
    <definedName name="BEx1X3LHU9DPG01VWX2IF65TRATF" localSheetId="8" hidden="1">#REF!</definedName>
    <definedName name="BEx1X3LHU9DPG01VWX2IF65TRATF" localSheetId="11" hidden="1">#REF!</definedName>
    <definedName name="BEx1X3LHU9DPG01VWX2IF65TRATF" localSheetId="13" hidden="1">#REF!</definedName>
    <definedName name="BEx1X3LHU9DPG01VWX2IF65TRATF" hidden="1">#REF!</definedName>
    <definedName name="BEx1XFL3ISYW3FU1DQ3US0DYA8NQ" localSheetId="0" hidden="1">#REF!</definedName>
    <definedName name="BEx1XFL3ISYW3FU1DQ3US0DYA8NQ" localSheetId="12" hidden="1">#REF!</definedName>
    <definedName name="BEx1XFL3ISYW3FU1DQ3US0DYA8NQ" localSheetId="3" hidden="1">#REF!</definedName>
    <definedName name="BEx1XFL3ISYW3FU1DQ3US0DYA8NQ" localSheetId="10" hidden="1">#REF!</definedName>
    <definedName name="BEx1XFL3ISYW3FU1DQ3US0DYA8NQ" localSheetId="9" hidden="1">#REF!</definedName>
    <definedName name="BEx1XFL3ISYW3FU1DQ3US0DYA8NQ" localSheetId="8" hidden="1">#REF!</definedName>
    <definedName name="BEx1XFL3ISYW3FU1DQ3US0DYA8NQ" localSheetId="11" hidden="1">#REF!</definedName>
    <definedName name="BEx1XFL3ISYW3FU1DQ3US0DYA8NQ" localSheetId="13" hidden="1">#REF!</definedName>
    <definedName name="BEx1XFL3ISYW3FU1DQ3US0DYA8NQ" hidden="1">#REF!</definedName>
    <definedName name="BEx1XK8AAMO0AH0Z1OUKW30CA7EQ" localSheetId="0" hidden="1">#REF!</definedName>
    <definedName name="BEx1XK8AAMO0AH0Z1OUKW30CA7EQ" localSheetId="12" hidden="1">#REF!</definedName>
    <definedName name="BEx1XK8AAMO0AH0Z1OUKW30CA7EQ" localSheetId="3" hidden="1">#REF!</definedName>
    <definedName name="BEx1XK8AAMO0AH0Z1OUKW30CA7EQ" localSheetId="10" hidden="1">#REF!</definedName>
    <definedName name="BEx1XK8AAMO0AH0Z1OUKW30CA7EQ" localSheetId="9" hidden="1">#REF!</definedName>
    <definedName name="BEx1XK8AAMO0AH0Z1OUKW30CA7EQ" localSheetId="8" hidden="1">#REF!</definedName>
    <definedName name="BEx1XK8AAMO0AH0Z1OUKW30CA7EQ" localSheetId="11" hidden="1">#REF!</definedName>
    <definedName name="BEx1XK8AAMO0AH0Z1OUKW30CA7EQ" localSheetId="13" hidden="1">#REF!</definedName>
    <definedName name="BEx1XK8AAMO0AH0Z1OUKW30CA7EQ" hidden="1">#REF!</definedName>
    <definedName name="BEx1XL4MZ7C80495GHQRWOBS16PQ" localSheetId="0" hidden="1">#REF!</definedName>
    <definedName name="BEx1XL4MZ7C80495GHQRWOBS16PQ" localSheetId="12" hidden="1">#REF!</definedName>
    <definedName name="BEx1XL4MZ7C80495GHQRWOBS16PQ" localSheetId="3" hidden="1">#REF!</definedName>
    <definedName name="BEx1XL4MZ7C80495GHQRWOBS16PQ" localSheetId="10" hidden="1">#REF!</definedName>
    <definedName name="BEx1XL4MZ7C80495GHQRWOBS16PQ" localSheetId="9" hidden="1">#REF!</definedName>
    <definedName name="BEx1XL4MZ7C80495GHQRWOBS16PQ" localSheetId="8" hidden="1">#REF!</definedName>
    <definedName name="BEx1XL4MZ7C80495GHQRWOBS16PQ" localSheetId="11" hidden="1">#REF!</definedName>
    <definedName name="BEx1XL4MZ7C80495GHQRWOBS16PQ" localSheetId="13" hidden="1">#REF!</definedName>
    <definedName name="BEx1XL4MZ7C80495GHQRWOBS16PQ" hidden="1">#REF!</definedName>
    <definedName name="BEx1Y2IGS2K95E1M51PEF9KJZ0KB" localSheetId="0" hidden="1">#REF!</definedName>
    <definedName name="BEx1Y2IGS2K95E1M51PEF9KJZ0KB" localSheetId="12" hidden="1">#REF!</definedName>
    <definedName name="BEx1Y2IGS2K95E1M51PEF9KJZ0KB" localSheetId="3" hidden="1">#REF!</definedName>
    <definedName name="BEx1Y2IGS2K95E1M51PEF9KJZ0KB" localSheetId="10" hidden="1">#REF!</definedName>
    <definedName name="BEx1Y2IGS2K95E1M51PEF9KJZ0KB" localSheetId="9" hidden="1">#REF!</definedName>
    <definedName name="BEx1Y2IGS2K95E1M51PEF9KJZ0KB" localSheetId="8" hidden="1">#REF!</definedName>
    <definedName name="BEx1Y2IGS2K95E1M51PEF9KJZ0KB" localSheetId="11" hidden="1">#REF!</definedName>
    <definedName name="BEx1Y2IGS2K95E1M51PEF9KJZ0KB" localSheetId="13" hidden="1">#REF!</definedName>
    <definedName name="BEx1Y2IGS2K95E1M51PEF9KJZ0KB" hidden="1">#REF!</definedName>
    <definedName name="BEx1Y3PKK83X2FN9SAALFHOWKMRQ" localSheetId="0" hidden="1">#REF!</definedName>
    <definedName name="BEx1Y3PKK83X2FN9SAALFHOWKMRQ" localSheetId="12" hidden="1">#REF!</definedName>
    <definedName name="BEx1Y3PKK83X2FN9SAALFHOWKMRQ" localSheetId="3" hidden="1">#REF!</definedName>
    <definedName name="BEx1Y3PKK83X2FN9SAALFHOWKMRQ" localSheetId="10" hidden="1">#REF!</definedName>
    <definedName name="BEx1Y3PKK83X2FN9SAALFHOWKMRQ" localSheetId="9" hidden="1">#REF!</definedName>
    <definedName name="BEx1Y3PKK83X2FN9SAALFHOWKMRQ" localSheetId="8" hidden="1">#REF!</definedName>
    <definedName name="BEx1Y3PKK83X2FN9SAALFHOWKMRQ" localSheetId="11" hidden="1">#REF!</definedName>
    <definedName name="BEx1Y3PKK83X2FN9SAALFHOWKMRQ" localSheetId="13" hidden="1">#REF!</definedName>
    <definedName name="BEx1Y3PKK83X2FN9SAALFHOWKMRQ" hidden="1">#REF!</definedName>
    <definedName name="BEx1YL3DJ7Y4AZ01ERCOGW0FJ26T" localSheetId="0" hidden="1">#REF!</definedName>
    <definedName name="BEx1YL3DJ7Y4AZ01ERCOGW0FJ26T" localSheetId="12" hidden="1">#REF!</definedName>
    <definedName name="BEx1YL3DJ7Y4AZ01ERCOGW0FJ26T" localSheetId="3" hidden="1">#REF!</definedName>
    <definedName name="BEx1YL3DJ7Y4AZ01ERCOGW0FJ26T" localSheetId="10" hidden="1">#REF!</definedName>
    <definedName name="BEx1YL3DJ7Y4AZ01ERCOGW0FJ26T" localSheetId="9" hidden="1">#REF!</definedName>
    <definedName name="BEx1YL3DJ7Y4AZ01ERCOGW0FJ26T" localSheetId="8" hidden="1">#REF!</definedName>
    <definedName name="BEx1YL3DJ7Y4AZ01ERCOGW0FJ26T" localSheetId="11" hidden="1">#REF!</definedName>
    <definedName name="BEx1YL3DJ7Y4AZ01ERCOGW0FJ26T" localSheetId="13" hidden="1">#REF!</definedName>
    <definedName name="BEx1YL3DJ7Y4AZ01ERCOGW0FJ26T" hidden="1">#REF!</definedName>
    <definedName name="BEx1Z2RYHSVD1H37817SN93VMURZ" localSheetId="0" hidden="1">#REF!</definedName>
    <definedName name="BEx1Z2RYHSVD1H37817SN93VMURZ" localSheetId="12" hidden="1">#REF!</definedName>
    <definedName name="BEx1Z2RYHSVD1H37817SN93VMURZ" localSheetId="3" hidden="1">#REF!</definedName>
    <definedName name="BEx1Z2RYHSVD1H37817SN93VMURZ" localSheetId="10" hidden="1">#REF!</definedName>
    <definedName name="BEx1Z2RYHSVD1H37817SN93VMURZ" localSheetId="9" hidden="1">#REF!</definedName>
    <definedName name="BEx1Z2RYHSVD1H37817SN93VMURZ" localSheetId="8" hidden="1">#REF!</definedName>
    <definedName name="BEx1Z2RYHSVD1H37817SN93VMURZ" localSheetId="11" hidden="1">#REF!</definedName>
    <definedName name="BEx1Z2RYHSVD1H37817SN93VMURZ" localSheetId="13" hidden="1">#REF!</definedName>
    <definedName name="BEx1Z2RYHSVD1H37817SN93VMURZ" hidden="1">#REF!</definedName>
    <definedName name="BEx3AMAKWI6458B67VKZO56MCNJW" localSheetId="0" hidden="1">#REF!</definedName>
    <definedName name="BEx3AMAKWI6458B67VKZO56MCNJW" localSheetId="12" hidden="1">#REF!</definedName>
    <definedName name="BEx3AMAKWI6458B67VKZO56MCNJW" localSheetId="3" hidden="1">#REF!</definedName>
    <definedName name="BEx3AMAKWI6458B67VKZO56MCNJW" localSheetId="10" hidden="1">#REF!</definedName>
    <definedName name="BEx3AMAKWI6458B67VKZO56MCNJW" localSheetId="9" hidden="1">#REF!</definedName>
    <definedName name="BEx3AMAKWI6458B67VKZO56MCNJW" localSheetId="8" hidden="1">#REF!</definedName>
    <definedName name="BEx3AMAKWI6458B67VKZO56MCNJW" localSheetId="11" hidden="1">#REF!</definedName>
    <definedName name="BEx3AMAKWI6458B67VKZO56MCNJW" localSheetId="13" hidden="1">#REF!</definedName>
    <definedName name="BEx3AMAKWI6458B67VKZO56MCNJW" hidden="1">#REF!</definedName>
    <definedName name="BEx3AOOVM42G82TNF53W0EKXLUSI" localSheetId="0" hidden="1">#REF!</definedName>
    <definedName name="BEx3AOOVM42G82TNF53W0EKXLUSI" localSheetId="12" hidden="1">#REF!</definedName>
    <definedName name="BEx3AOOVM42G82TNF53W0EKXLUSI" localSheetId="3" hidden="1">#REF!</definedName>
    <definedName name="BEx3AOOVM42G82TNF53W0EKXLUSI" localSheetId="10" hidden="1">#REF!</definedName>
    <definedName name="BEx3AOOVM42G82TNF53W0EKXLUSI" localSheetId="9" hidden="1">#REF!</definedName>
    <definedName name="BEx3AOOVM42G82TNF53W0EKXLUSI" localSheetId="8" hidden="1">#REF!</definedName>
    <definedName name="BEx3AOOVM42G82TNF53W0EKXLUSI" localSheetId="11" hidden="1">#REF!</definedName>
    <definedName name="BEx3AOOVM42G82TNF53W0EKXLUSI" localSheetId="13" hidden="1">#REF!</definedName>
    <definedName name="BEx3AOOVM42G82TNF53W0EKXLUSI" hidden="1">#REF!</definedName>
    <definedName name="BEx3AZH9W4SUFCAHNDOQ728R9V4L" localSheetId="0" hidden="1">#REF!</definedName>
    <definedName name="BEx3AZH9W4SUFCAHNDOQ728R9V4L" localSheetId="12" hidden="1">#REF!</definedName>
    <definedName name="BEx3AZH9W4SUFCAHNDOQ728R9V4L" localSheetId="3" hidden="1">#REF!</definedName>
    <definedName name="BEx3AZH9W4SUFCAHNDOQ728R9V4L" localSheetId="10" hidden="1">#REF!</definedName>
    <definedName name="BEx3AZH9W4SUFCAHNDOQ728R9V4L" localSheetId="9" hidden="1">#REF!</definedName>
    <definedName name="BEx3AZH9W4SUFCAHNDOQ728R9V4L" localSheetId="8" hidden="1">#REF!</definedName>
    <definedName name="BEx3AZH9W4SUFCAHNDOQ728R9V4L" localSheetId="11" hidden="1">#REF!</definedName>
    <definedName name="BEx3AZH9W4SUFCAHNDOQ728R9V4L" localSheetId="13" hidden="1">#REF!</definedName>
    <definedName name="BEx3AZH9W4SUFCAHNDOQ728R9V4L" hidden="1">#REF!</definedName>
    <definedName name="BEx3BNR9ES4KY7Q1DK83KC5NDGL8" localSheetId="0" hidden="1">#REF!</definedName>
    <definedName name="BEx3BNR9ES4KY7Q1DK83KC5NDGL8" localSheetId="12" hidden="1">#REF!</definedName>
    <definedName name="BEx3BNR9ES4KY7Q1DK83KC5NDGL8" localSheetId="3" hidden="1">#REF!</definedName>
    <definedName name="BEx3BNR9ES4KY7Q1DK83KC5NDGL8" localSheetId="10" hidden="1">#REF!</definedName>
    <definedName name="BEx3BNR9ES4KY7Q1DK83KC5NDGL8" localSheetId="9" hidden="1">#REF!</definedName>
    <definedName name="BEx3BNR9ES4KY7Q1DK83KC5NDGL8" localSheetId="8" hidden="1">#REF!</definedName>
    <definedName name="BEx3BNR9ES4KY7Q1DK83KC5NDGL8" localSheetId="11" hidden="1">#REF!</definedName>
    <definedName name="BEx3BNR9ES4KY7Q1DK83KC5NDGL8" localSheetId="13" hidden="1">#REF!</definedName>
    <definedName name="BEx3BNR9ES4KY7Q1DK83KC5NDGL8" hidden="1">#REF!</definedName>
    <definedName name="BEx3BQR5VZXNQ4H949ORM8ESU3B3" localSheetId="0" hidden="1">#REF!</definedName>
    <definedName name="BEx3BQR5VZXNQ4H949ORM8ESU3B3" localSheetId="12" hidden="1">#REF!</definedName>
    <definedName name="BEx3BQR5VZXNQ4H949ORM8ESU3B3" localSheetId="3" hidden="1">#REF!</definedName>
    <definedName name="BEx3BQR5VZXNQ4H949ORM8ESU3B3" localSheetId="10" hidden="1">#REF!</definedName>
    <definedName name="BEx3BQR5VZXNQ4H949ORM8ESU3B3" localSheetId="9" hidden="1">#REF!</definedName>
    <definedName name="BEx3BQR5VZXNQ4H949ORM8ESU3B3" localSheetId="8" hidden="1">#REF!</definedName>
    <definedName name="BEx3BQR5VZXNQ4H949ORM8ESU3B3" localSheetId="11" hidden="1">#REF!</definedName>
    <definedName name="BEx3BQR5VZXNQ4H949ORM8ESU3B3" localSheetId="13" hidden="1">#REF!</definedName>
    <definedName name="BEx3BQR5VZXNQ4H949ORM8ESU3B3" hidden="1">#REF!</definedName>
    <definedName name="BEx3BTLL3ASJN134DLEQTQM70VZM" localSheetId="0" hidden="1">#REF!</definedName>
    <definedName name="BEx3BTLL3ASJN134DLEQTQM70VZM" localSheetId="12" hidden="1">#REF!</definedName>
    <definedName name="BEx3BTLL3ASJN134DLEQTQM70VZM" localSheetId="3" hidden="1">#REF!</definedName>
    <definedName name="BEx3BTLL3ASJN134DLEQTQM70VZM" localSheetId="10" hidden="1">#REF!</definedName>
    <definedName name="BEx3BTLL3ASJN134DLEQTQM70VZM" localSheetId="9" hidden="1">#REF!</definedName>
    <definedName name="BEx3BTLL3ASJN134DLEQTQM70VZM" localSheetId="8" hidden="1">#REF!</definedName>
    <definedName name="BEx3BTLL3ASJN134DLEQTQM70VZM" localSheetId="11" hidden="1">#REF!</definedName>
    <definedName name="BEx3BTLL3ASJN134DLEQTQM70VZM" localSheetId="13" hidden="1">#REF!</definedName>
    <definedName name="BEx3BTLL3ASJN134DLEQTQM70VZM" hidden="1">#REF!</definedName>
    <definedName name="BEx3BW5CTV0DJU5AQS3ZQFK2VLF3" localSheetId="0" hidden="1">#REF!</definedName>
    <definedName name="BEx3BW5CTV0DJU5AQS3ZQFK2VLF3" localSheetId="12" hidden="1">#REF!</definedName>
    <definedName name="BEx3BW5CTV0DJU5AQS3ZQFK2VLF3" localSheetId="3" hidden="1">#REF!</definedName>
    <definedName name="BEx3BW5CTV0DJU5AQS3ZQFK2VLF3" localSheetId="10" hidden="1">#REF!</definedName>
    <definedName name="BEx3BW5CTV0DJU5AQS3ZQFK2VLF3" localSheetId="9" hidden="1">#REF!</definedName>
    <definedName name="BEx3BW5CTV0DJU5AQS3ZQFK2VLF3" localSheetId="8" hidden="1">#REF!</definedName>
    <definedName name="BEx3BW5CTV0DJU5AQS3ZQFK2VLF3" localSheetId="11" hidden="1">#REF!</definedName>
    <definedName name="BEx3BW5CTV0DJU5AQS3ZQFK2VLF3" localSheetId="13" hidden="1">#REF!</definedName>
    <definedName name="BEx3BW5CTV0DJU5AQS3ZQFK2VLF3" hidden="1">#REF!</definedName>
    <definedName name="BEx3BYP0FG369M7G3JEFLMMXAKTS" localSheetId="0" hidden="1">#REF!</definedName>
    <definedName name="BEx3BYP0FG369M7G3JEFLMMXAKTS" localSheetId="12" hidden="1">#REF!</definedName>
    <definedName name="BEx3BYP0FG369M7G3JEFLMMXAKTS" localSheetId="3" hidden="1">#REF!</definedName>
    <definedName name="BEx3BYP0FG369M7G3JEFLMMXAKTS" localSheetId="10" hidden="1">#REF!</definedName>
    <definedName name="BEx3BYP0FG369M7G3JEFLMMXAKTS" localSheetId="9" hidden="1">#REF!</definedName>
    <definedName name="BEx3BYP0FG369M7G3JEFLMMXAKTS" localSheetId="8" hidden="1">#REF!</definedName>
    <definedName name="BEx3BYP0FG369M7G3JEFLMMXAKTS" localSheetId="11" hidden="1">#REF!</definedName>
    <definedName name="BEx3BYP0FG369M7G3JEFLMMXAKTS" localSheetId="13" hidden="1">#REF!</definedName>
    <definedName name="BEx3BYP0FG369M7G3JEFLMMXAKTS" hidden="1">#REF!</definedName>
    <definedName name="BEx3C2QR0WUD19QSVO8EMIPNQJKH" localSheetId="0" hidden="1">#REF!</definedName>
    <definedName name="BEx3C2QR0WUD19QSVO8EMIPNQJKH" localSheetId="12" hidden="1">#REF!</definedName>
    <definedName name="BEx3C2QR0WUD19QSVO8EMIPNQJKH" localSheetId="3" hidden="1">#REF!</definedName>
    <definedName name="BEx3C2QR0WUD19QSVO8EMIPNQJKH" localSheetId="10" hidden="1">#REF!</definedName>
    <definedName name="BEx3C2QR0WUD19QSVO8EMIPNQJKH" localSheetId="9" hidden="1">#REF!</definedName>
    <definedName name="BEx3C2QR0WUD19QSVO8EMIPNQJKH" localSheetId="8" hidden="1">#REF!</definedName>
    <definedName name="BEx3C2QR0WUD19QSVO8EMIPNQJKH" localSheetId="11" hidden="1">#REF!</definedName>
    <definedName name="BEx3C2QR0WUD19QSVO8EMIPNQJKH" localSheetId="13" hidden="1">#REF!</definedName>
    <definedName name="BEx3C2QR0WUD19QSVO8EMIPNQJKH" hidden="1">#REF!</definedName>
    <definedName name="BEx3CKFCCPZZ6ROLAT5C1DZNIC1U" localSheetId="0" hidden="1">#REF!</definedName>
    <definedName name="BEx3CKFCCPZZ6ROLAT5C1DZNIC1U" localSheetId="12" hidden="1">#REF!</definedName>
    <definedName name="BEx3CKFCCPZZ6ROLAT5C1DZNIC1U" localSheetId="3" hidden="1">#REF!</definedName>
    <definedName name="BEx3CKFCCPZZ6ROLAT5C1DZNIC1U" localSheetId="10" hidden="1">#REF!</definedName>
    <definedName name="BEx3CKFCCPZZ6ROLAT5C1DZNIC1U" localSheetId="9" hidden="1">#REF!</definedName>
    <definedName name="BEx3CKFCCPZZ6ROLAT5C1DZNIC1U" localSheetId="8" hidden="1">#REF!</definedName>
    <definedName name="BEx3CKFCCPZZ6ROLAT5C1DZNIC1U" localSheetId="11" hidden="1">#REF!</definedName>
    <definedName name="BEx3CKFCCPZZ6ROLAT5C1DZNIC1U" localSheetId="13" hidden="1">#REF!</definedName>
    <definedName name="BEx3CKFCCPZZ6ROLAT5C1DZNIC1U" hidden="1">#REF!</definedName>
    <definedName name="BEx3CO0SVO4WLH0DO43DCHYDTH1P" localSheetId="0" hidden="1">#REF!</definedName>
    <definedName name="BEx3CO0SVO4WLH0DO43DCHYDTH1P" localSheetId="12" hidden="1">#REF!</definedName>
    <definedName name="BEx3CO0SVO4WLH0DO43DCHYDTH1P" localSheetId="3" hidden="1">#REF!</definedName>
    <definedName name="BEx3CO0SVO4WLH0DO43DCHYDTH1P" localSheetId="10" hidden="1">#REF!</definedName>
    <definedName name="BEx3CO0SVO4WLH0DO43DCHYDTH1P" localSheetId="9" hidden="1">#REF!</definedName>
    <definedName name="BEx3CO0SVO4WLH0DO43DCHYDTH1P" localSheetId="8" hidden="1">#REF!</definedName>
    <definedName name="BEx3CO0SVO4WLH0DO43DCHYDTH1P" localSheetId="11" hidden="1">#REF!</definedName>
    <definedName name="BEx3CO0SVO4WLH0DO43DCHYDTH1P" localSheetId="13" hidden="1">#REF!</definedName>
    <definedName name="BEx3CO0SVO4WLH0DO43DCHYDTH1P" hidden="1">#REF!</definedName>
    <definedName name="BEx3CPDAEBC12450MVHX6S78ILBS" localSheetId="0" hidden="1">#REF!</definedName>
    <definedName name="BEx3CPDAEBC12450MVHX6S78ILBS" localSheetId="12" hidden="1">#REF!</definedName>
    <definedName name="BEx3CPDAEBC12450MVHX6S78ILBS" localSheetId="3" hidden="1">#REF!</definedName>
    <definedName name="BEx3CPDAEBC12450MVHX6S78ILBS" localSheetId="10" hidden="1">#REF!</definedName>
    <definedName name="BEx3CPDAEBC12450MVHX6S78ILBS" localSheetId="9" hidden="1">#REF!</definedName>
    <definedName name="BEx3CPDAEBC12450MVHX6S78ILBS" localSheetId="8" hidden="1">#REF!</definedName>
    <definedName name="BEx3CPDAEBC12450MVHX6S78ILBS" localSheetId="11" hidden="1">#REF!</definedName>
    <definedName name="BEx3CPDAEBC12450MVHX6S78ILBS" localSheetId="13" hidden="1">#REF!</definedName>
    <definedName name="BEx3CPDAEBC12450MVHX6S78ILBS" hidden="1">#REF!</definedName>
    <definedName name="BEx3CQ9OQ7E1YH93NADGWWEH0HD5" localSheetId="0" hidden="1">#REF!</definedName>
    <definedName name="BEx3CQ9OQ7E1YH93NADGWWEH0HD5" localSheetId="12" hidden="1">#REF!</definedName>
    <definedName name="BEx3CQ9OQ7E1YH93NADGWWEH0HD5" localSheetId="3" hidden="1">#REF!</definedName>
    <definedName name="BEx3CQ9OQ7E1YH93NADGWWEH0HD5" localSheetId="10" hidden="1">#REF!</definedName>
    <definedName name="BEx3CQ9OQ7E1YH93NADGWWEH0HD5" localSheetId="9" hidden="1">#REF!</definedName>
    <definedName name="BEx3CQ9OQ7E1YH93NADGWWEH0HD5" localSheetId="8" hidden="1">#REF!</definedName>
    <definedName name="BEx3CQ9OQ7E1YH93NADGWWEH0HD5" localSheetId="11" hidden="1">#REF!</definedName>
    <definedName name="BEx3CQ9OQ7E1YH93NADGWWEH0HD5" localSheetId="13" hidden="1">#REF!</definedName>
    <definedName name="BEx3CQ9OQ7E1YH93NADGWWEH0HD5" hidden="1">#REF!</definedName>
    <definedName name="BEx3D9G6QTSPF9UYI4X0XY0VE896" localSheetId="0" hidden="1">#REF!</definedName>
    <definedName name="BEx3D9G6QTSPF9UYI4X0XY0VE896" localSheetId="12" hidden="1">#REF!</definedName>
    <definedName name="BEx3D9G6QTSPF9UYI4X0XY0VE896" localSheetId="3" hidden="1">#REF!</definedName>
    <definedName name="BEx3D9G6QTSPF9UYI4X0XY0VE896" localSheetId="10" hidden="1">#REF!</definedName>
    <definedName name="BEx3D9G6QTSPF9UYI4X0XY0VE896" localSheetId="9" hidden="1">#REF!</definedName>
    <definedName name="BEx3D9G6QTSPF9UYI4X0XY0VE896" localSheetId="8" hidden="1">#REF!</definedName>
    <definedName name="BEx3D9G6QTSPF9UYI4X0XY0VE896" localSheetId="11" hidden="1">#REF!</definedName>
    <definedName name="BEx3D9G6QTSPF9UYI4X0XY0VE896" localSheetId="13" hidden="1">#REF!</definedName>
    <definedName name="BEx3D9G6QTSPF9UYI4X0XY0VE896" hidden="1">#REF!</definedName>
    <definedName name="BEx3DCQU9PBRXIMLO62KS5RLH447" localSheetId="0" hidden="1">#REF!</definedName>
    <definedName name="BEx3DCQU9PBRXIMLO62KS5RLH447" localSheetId="12" hidden="1">#REF!</definedName>
    <definedName name="BEx3DCQU9PBRXIMLO62KS5RLH447" localSheetId="3" hidden="1">#REF!</definedName>
    <definedName name="BEx3DCQU9PBRXIMLO62KS5RLH447" localSheetId="10" hidden="1">#REF!</definedName>
    <definedName name="BEx3DCQU9PBRXIMLO62KS5RLH447" localSheetId="9" hidden="1">#REF!</definedName>
    <definedName name="BEx3DCQU9PBRXIMLO62KS5RLH447" localSheetId="8" hidden="1">#REF!</definedName>
    <definedName name="BEx3DCQU9PBRXIMLO62KS5RLH447" localSheetId="11" hidden="1">#REF!</definedName>
    <definedName name="BEx3DCQU9PBRXIMLO62KS5RLH447" localSheetId="13" hidden="1">#REF!</definedName>
    <definedName name="BEx3DCQU9PBRXIMLO62KS5RLH447" hidden="1">#REF!</definedName>
    <definedName name="BEx3DQ8EH7C7L4XQAOL3NRRVRRT3" localSheetId="0" hidden="1">#REF!</definedName>
    <definedName name="BEx3DQ8EH7C7L4XQAOL3NRRVRRT3" localSheetId="12" hidden="1">#REF!</definedName>
    <definedName name="BEx3DQ8EH7C7L4XQAOL3NRRVRRT3" localSheetId="3" hidden="1">#REF!</definedName>
    <definedName name="BEx3DQ8EH7C7L4XQAOL3NRRVRRT3" localSheetId="10" hidden="1">#REF!</definedName>
    <definedName name="BEx3DQ8EH7C7L4XQAOL3NRRVRRT3" localSheetId="9" hidden="1">#REF!</definedName>
    <definedName name="BEx3DQ8EH7C7L4XQAOL3NRRVRRT3" localSheetId="8" hidden="1">#REF!</definedName>
    <definedName name="BEx3DQ8EH7C7L4XQAOL3NRRVRRT3" localSheetId="11" hidden="1">#REF!</definedName>
    <definedName name="BEx3DQ8EH7C7L4XQAOL3NRRVRRT3" localSheetId="13" hidden="1">#REF!</definedName>
    <definedName name="BEx3DQ8EH7C7L4XQAOL3NRRVRRT3" hidden="1">#REF!</definedName>
    <definedName name="BEx3EF99FD6QNNCNOKDEE67JHTUJ" localSheetId="0" hidden="1">#REF!</definedName>
    <definedName name="BEx3EF99FD6QNNCNOKDEE67JHTUJ" localSheetId="12" hidden="1">#REF!</definedName>
    <definedName name="BEx3EF99FD6QNNCNOKDEE67JHTUJ" localSheetId="3" hidden="1">#REF!</definedName>
    <definedName name="BEx3EF99FD6QNNCNOKDEE67JHTUJ" localSheetId="10" hidden="1">#REF!</definedName>
    <definedName name="BEx3EF99FD6QNNCNOKDEE67JHTUJ" localSheetId="9" hidden="1">#REF!</definedName>
    <definedName name="BEx3EF99FD6QNNCNOKDEE67JHTUJ" localSheetId="8" hidden="1">#REF!</definedName>
    <definedName name="BEx3EF99FD6QNNCNOKDEE67JHTUJ" localSheetId="11" hidden="1">#REF!</definedName>
    <definedName name="BEx3EF99FD6QNNCNOKDEE67JHTUJ" localSheetId="13" hidden="1">#REF!</definedName>
    <definedName name="BEx3EF99FD6QNNCNOKDEE67JHTUJ" hidden="1">#REF!</definedName>
    <definedName name="BEx3EGLXG4AU8GXIFP26DZ61E6EP" localSheetId="0" hidden="1">#REF!</definedName>
    <definedName name="BEx3EGLXG4AU8GXIFP26DZ61E6EP" localSheetId="12" hidden="1">#REF!</definedName>
    <definedName name="BEx3EGLXG4AU8GXIFP26DZ61E6EP" localSheetId="3" hidden="1">#REF!</definedName>
    <definedName name="BEx3EGLXG4AU8GXIFP26DZ61E6EP" localSheetId="10" hidden="1">#REF!</definedName>
    <definedName name="BEx3EGLXG4AU8GXIFP26DZ61E6EP" localSheetId="9" hidden="1">#REF!</definedName>
    <definedName name="BEx3EGLXG4AU8GXIFP26DZ61E6EP" localSheetId="8" hidden="1">#REF!</definedName>
    <definedName name="BEx3EGLXG4AU8GXIFP26DZ61E6EP" localSheetId="11" hidden="1">#REF!</definedName>
    <definedName name="BEx3EGLXG4AU8GXIFP26DZ61E6EP" localSheetId="13" hidden="1">#REF!</definedName>
    <definedName name="BEx3EGLXG4AU8GXIFP26DZ61E6EP" hidden="1">#REF!</definedName>
    <definedName name="BEx3EHCSERZ2O2OAG8Y95UPG2IY9" localSheetId="0" hidden="1">#REF!</definedName>
    <definedName name="BEx3EHCSERZ2O2OAG8Y95UPG2IY9" localSheetId="12" hidden="1">#REF!</definedName>
    <definedName name="BEx3EHCSERZ2O2OAG8Y95UPG2IY9" localSheetId="3" hidden="1">#REF!</definedName>
    <definedName name="BEx3EHCSERZ2O2OAG8Y95UPG2IY9" localSheetId="10" hidden="1">#REF!</definedName>
    <definedName name="BEx3EHCSERZ2O2OAG8Y95UPG2IY9" localSheetId="9" hidden="1">#REF!</definedName>
    <definedName name="BEx3EHCSERZ2O2OAG8Y95UPG2IY9" localSheetId="8" hidden="1">#REF!</definedName>
    <definedName name="BEx3EHCSERZ2O2OAG8Y95UPG2IY9" localSheetId="11" hidden="1">#REF!</definedName>
    <definedName name="BEx3EHCSERZ2O2OAG8Y95UPG2IY9" localSheetId="13" hidden="1">#REF!</definedName>
    <definedName name="BEx3EHCSERZ2O2OAG8Y95UPG2IY9" hidden="1">#REF!</definedName>
    <definedName name="BEx3EJR3TCJDYS7ZXNDS5N9KTGIK" localSheetId="0" hidden="1">#REF!</definedName>
    <definedName name="BEx3EJR3TCJDYS7ZXNDS5N9KTGIK" localSheetId="12" hidden="1">#REF!</definedName>
    <definedName name="BEx3EJR3TCJDYS7ZXNDS5N9KTGIK" localSheetId="3" hidden="1">#REF!</definedName>
    <definedName name="BEx3EJR3TCJDYS7ZXNDS5N9KTGIK" localSheetId="10" hidden="1">#REF!</definedName>
    <definedName name="BEx3EJR3TCJDYS7ZXNDS5N9KTGIK" localSheetId="9" hidden="1">#REF!</definedName>
    <definedName name="BEx3EJR3TCJDYS7ZXNDS5N9KTGIK" localSheetId="8" hidden="1">#REF!</definedName>
    <definedName name="BEx3EJR3TCJDYS7ZXNDS5N9KTGIK" localSheetId="11" hidden="1">#REF!</definedName>
    <definedName name="BEx3EJR3TCJDYS7ZXNDS5N9KTGIK" localSheetId="13" hidden="1">#REF!</definedName>
    <definedName name="BEx3EJR3TCJDYS7ZXNDS5N9KTGIK" hidden="1">#REF!</definedName>
    <definedName name="BEx3ELJTTBS6P05CNISMGOJOA60V" localSheetId="0" hidden="1">#REF!</definedName>
    <definedName name="BEx3ELJTTBS6P05CNISMGOJOA60V" localSheetId="12" hidden="1">#REF!</definedName>
    <definedName name="BEx3ELJTTBS6P05CNISMGOJOA60V" localSheetId="3" hidden="1">#REF!</definedName>
    <definedName name="BEx3ELJTTBS6P05CNISMGOJOA60V" localSheetId="10" hidden="1">#REF!</definedName>
    <definedName name="BEx3ELJTTBS6P05CNISMGOJOA60V" localSheetId="9" hidden="1">#REF!</definedName>
    <definedName name="BEx3ELJTTBS6P05CNISMGOJOA60V" localSheetId="8" hidden="1">#REF!</definedName>
    <definedName name="BEx3ELJTTBS6P05CNISMGOJOA60V" localSheetId="11" hidden="1">#REF!</definedName>
    <definedName name="BEx3ELJTTBS6P05CNISMGOJOA60V" localSheetId="13" hidden="1">#REF!</definedName>
    <definedName name="BEx3ELJTTBS6P05CNISMGOJOA60V" hidden="1">#REF!</definedName>
    <definedName name="BEx3EQSLJBDDJRHNX19PBFCKNY2I" localSheetId="0" hidden="1">#REF!</definedName>
    <definedName name="BEx3EQSLJBDDJRHNX19PBFCKNY2I" localSheetId="12" hidden="1">#REF!</definedName>
    <definedName name="BEx3EQSLJBDDJRHNX19PBFCKNY2I" localSheetId="3" hidden="1">#REF!</definedName>
    <definedName name="BEx3EQSLJBDDJRHNX19PBFCKNY2I" localSheetId="10" hidden="1">#REF!</definedName>
    <definedName name="BEx3EQSLJBDDJRHNX19PBFCKNY2I" localSheetId="9" hidden="1">#REF!</definedName>
    <definedName name="BEx3EQSLJBDDJRHNX19PBFCKNY2I" localSheetId="8" hidden="1">#REF!</definedName>
    <definedName name="BEx3EQSLJBDDJRHNX19PBFCKNY2I" localSheetId="11" hidden="1">#REF!</definedName>
    <definedName name="BEx3EQSLJBDDJRHNX19PBFCKNY2I" localSheetId="13" hidden="1">#REF!</definedName>
    <definedName name="BEx3EQSLJBDDJRHNX19PBFCKNY2I" hidden="1">#REF!</definedName>
    <definedName name="BEx3EUUAX947Q5N6MY6W0KSNY78Y" localSheetId="0" hidden="1">#REF!</definedName>
    <definedName name="BEx3EUUAX947Q5N6MY6W0KSNY78Y" localSheetId="12" hidden="1">#REF!</definedName>
    <definedName name="BEx3EUUAX947Q5N6MY6W0KSNY78Y" localSheetId="3" hidden="1">#REF!</definedName>
    <definedName name="BEx3EUUAX947Q5N6MY6W0KSNY78Y" localSheetId="10" hidden="1">#REF!</definedName>
    <definedName name="BEx3EUUAX947Q5N6MY6W0KSNY78Y" localSheetId="9" hidden="1">#REF!</definedName>
    <definedName name="BEx3EUUAX947Q5N6MY6W0KSNY78Y" localSheetId="8" hidden="1">#REF!</definedName>
    <definedName name="BEx3EUUAX947Q5N6MY6W0KSNY78Y" localSheetId="11" hidden="1">#REF!</definedName>
    <definedName name="BEx3EUUAX947Q5N6MY6W0KSNY78Y" localSheetId="13" hidden="1">#REF!</definedName>
    <definedName name="BEx3EUUAX947Q5N6MY6W0KSNY78Y" hidden="1">#REF!</definedName>
    <definedName name="BEx3F3OJYKFH63TY4TBS69H5CI8M" localSheetId="0" hidden="1">#REF!</definedName>
    <definedName name="BEx3F3OJYKFH63TY4TBS69H5CI8M" localSheetId="12" hidden="1">#REF!</definedName>
    <definedName name="BEx3F3OJYKFH63TY4TBS69H5CI8M" localSheetId="3" hidden="1">#REF!</definedName>
    <definedName name="BEx3F3OJYKFH63TY4TBS69H5CI8M" localSheetId="10" hidden="1">#REF!</definedName>
    <definedName name="BEx3F3OJYKFH63TY4TBS69H5CI8M" localSheetId="9" hidden="1">#REF!</definedName>
    <definedName name="BEx3F3OJYKFH63TY4TBS69H5CI8M" localSheetId="8" hidden="1">#REF!</definedName>
    <definedName name="BEx3F3OJYKFH63TY4TBS69H5CI8M" localSheetId="11" hidden="1">#REF!</definedName>
    <definedName name="BEx3F3OJYKFH63TY4TBS69H5CI8M" localSheetId="13" hidden="1">#REF!</definedName>
    <definedName name="BEx3F3OJYKFH63TY4TBS69H5CI8M" hidden="1">#REF!</definedName>
    <definedName name="BEx3FHMD1P5XBCH23ZKIFO6ZTCNB" localSheetId="0" hidden="1">#REF!</definedName>
    <definedName name="BEx3FHMD1P5XBCH23ZKIFO6ZTCNB" localSheetId="12" hidden="1">#REF!</definedName>
    <definedName name="BEx3FHMD1P5XBCH23ZKIFO6ZTCNB" localSheetId="3" hidden="1">#REF!</definedName>
    <definedName name="BEx3FHMD1P5XBCH23ZKIFO6ZTCNB" localSheetId="10" hidden="1">#REF!</definedName>
    <definedName name="BEx3FHMD1P5XBCH23ZKIFO6ZTCNB" localSheetId="9" hidden="1">#REF!</definedName>
    <definedName name="BEx3FHMD1P5XBCH23ZKIFO6ZTCNB" localSheetId="8" hidden="1">#REF!</definedName>
    <definedName name="BEx3FHMD1P5XBCH23ZKIFO6ZTCNB" localSheetId="11" hidden="1">#REF!</definedName>
    <definedName name="BEx3FHMD1P5XBCH23ZKIFO6ZTCNB" localSheetId="13" hidden="1">#REF!</definedName>
    <definedName name="BEx3FHMD1P5XBCH23ZKIFO6ZTCNB" hidden="1">#REF!</definedName>
    <definedName name="BEx3FI2G3YYIACQHXNXEA15M8ZK5" localSheetId="0" hidden="1">#REF!</definedName>
    <definedName name="BEx3FI2G3YYIACQHXNXEA15M8ZK5" localSheetId="12" hidden="1">#REF!</definedName>
    <definedName name="BEx3FI2G3YYIACQHXNXEA15M8ZK5" localSheetId="3" hidden="1">#REF!</definedName>
    <definedName name="BEx3FI2G3YYIACQHXNXEA15M8ZK5" localSheetId="10" hidden="1">#REF!</definedName>
    <definedName name="BEx3FI2G3YYIACQHXNXEA15M8ZK5" localSheetId="9" hidden="1">#REF!</definedName>
    <definedName name="BEx3FI2G3YYIACQHXNXEA15M8ZK5" localSheetId="8" hidden="1">#REF!</definedName>
    <definedName name="BEx3FI2G3YYIACQHXNXEA15M8ZK5" localSheetId="11" hidden="1">#REF!</definedName>
    <definedName name="BEx3FI2G3YYIACQHXNXEA15M8ZK5" localSheetId="13" hidden="1">#REF!</definedName>
    <definedName name="BEx3FI2G3YYIACQHXNXEA15M8ZK5" hidden="1">#REF!</definedName>
    <definedName name="BEx3FJ9MHSLDK8W91GO85FX1GX57" localSheetId="0" hidden="1">#REF!</definedName>
    <definedName name="BEx3FJ9MHSLDK8W91GO85FX1GX57" localSheetId="12" hidden="1">#REF!</definedName>
    <definedName name="BEx3FJ9MHSLDK8W91GO85FX1GX57" localSheetId="3" hidden="1">#REF!</definedName>
    <definedName name="BEx3FJ9MHSLDK8W91GO85FX1GX57" localSheetId="10" hidden="1">#REF!</definedName>
    <definedName name="BEx3FJ9MHSLDK8W91GO85FX1GX57" localSheetId="9" hidden="1">#REF!</definedName>
    <definedName name="BEx3FJ9MHSLDK8W91GO85FX1GX57" localSheetId="8" hidden="1">#REF!</definedName>
    <definedName name="BEx3FJ9MHSLDK8W91GO85FX1GX57" localSheetId="11" hidden="1">#REF!</definedName>
    <definedName name="BEx3FJ9MHSLDK8W91GO85FX1GX57" localSheetId="13" hidden="1">#REF!</definedName>
    <definedName name="BEx3FJ9MHSLDK8W91GO85FX1GX57" hidden="1">#REF!</definedName>
    <definedName name="BEx3FR251HFU7A33PU01SJUENL2B" localSheetId="0" hidden="1">#REF!</definedName>
    <definedName name="BEx3FR251HFU7A33PU01SJUENL2B" localSheetId="12" hidden="1">#REF!</definedName>
    <definedName name="BEx3FR251HFU7A33PU01SJUENL2B" localSheetId="3" hidden="1">#REF!</definedName>
    <definedName name="BEx3FR251HFU7A33PU01SJUENL2B" localSheetId="10" hidden="1">#REF!</definedName>
    <definedName name="BEx3FR251HFU7A33PU01SJUENL2B" localSheetId="9" hidden="1">#REF!</definedName>
    <definedName name="BEx3FR251HFU7A33PU01SJUENL2B" localSheetId="8" hidden="1">#REF!</definedName>
    <definedName name="BEx3FR251HFU7A33PU01SJUENL2B" localSheetId="11" hidden="1">#REF!</definedName>
    <definedName name="BEx3FR251HFU7A33PU01SJUENL2B" localSheetId="13" hidden="1">#REF!</definedName>
    <definedName name="BEx3FR251HFU7A33PU01SJUENL2B" hidden="1">#REF!</definedName>
    <definedName name="BEx3FX7EJL47JSLSWP3EOC265WAE" localSheetId="0" hidden="1">#REF!</definedName>
    <definedName name="BEx3FX7EJL47JSLSWP3EOC265WAE" localSheetId="12" hidden="1">#REF!</definedName>
    <definedName name="BEx3FX7EJL47JSLSWP3EOC265WAE" localSheetId="3" hidden="1">#REF!</definedName>
    <definedName name="BEx3FX7EJL47JSLSWP3EOC265WAE" localSheetId="10" hidden="1">#REF!</definedName>
    <definedName name="BEx3FX7EJL47JSLSWP3EOC265WAE" localSheetId="9" hidden="1">#REF!</definedName>
    <definedName name="BEx3FX7EJL47JSLSWP3EOC265WAE" localSheetId="8" hidden="1">#REF!</definedName>
    <definedName name="BEx3FX7EJL47JSLSWP3EOC265WAE" localSheetId="11" hidden="1">#REF!</definedName>
    <definedName name="BEx3FX7EJL47JSLSWP3EOC265WAE" localSheetId="13" hidden="1">#REF!</definedName>
    <definedName name="BEx3FX7EJL47JSLSWP3EOC265WAE" hidden="1">#REF!</definedName>
    <definedName name="BEx3G201R8NLJ6FIHO2QS0SW9QVV" localSheetId="0" hidden="1">#REF!</definedName>
    <definedName name="BEx3G201R8NLJ6FIHO2QS0SW9QVV" localSheetId="12" hidden="1">#REF!</definedName>
    <definedName name="BEx3G201R8NLJ6FIHO2QS0SW9QVV" localSheetId="3" hidden="1">#REF!</definedName>
    <definedName name="BEx3G201R8NLJ6FIHO2QS0SW9QVV" localSheetId="10" hidden="1">#REF!</definedName>
    <definedName name="BEx3G201R8NLJ6FIHO2QS0SW9QVV" localSheetId="9" hidden="1">#REF!</definedName>
    <definedName name="BEx3G201R8NLJ6FIHO2QS0SW9QVV" localSheetId="8" hidden="1">#REF!</definedName>
    <definedName name="BEx3G201R8NLJ6FIHO2QS0SW9QVV" localSheetId="11" hidden="1">#REF!</definedName>
    <definedName name="BEx3G201R8NLJ6FIHO2QS0SW9QVV" localSheetId="13" hidden="1">#REF!</definedName>
    <definedName name="BEx3G201R8NLJ6FIHO2QS0SW9QVV" hidden="1">#REF!</definedName>
    <definedName name="BEx3G2LL2II66XY5YCDPG4JE13A3" localSheetId="0" hidden="1">#REF!</definedName>
    <definedName name="BEx3G2LL2II66XY5YCDPG4JE13A3" localSheetId="12" hidden="1">#REF!</definedName>
    <definedName name="BEx3G2LL2II66XY5YCDPG4JE13A3" localSheetId="3" hidden="1">#REF!</definedName>
    <definedName name="BEx3G2LL2II66XY5YCDPG4JE13A3" localSheetId="10" hidden="1">#REF!</definedName>
    <definedName name="BEx3G2LL2II66XY5YCDPG4JE13A3" localSheetId="9" hidden="1">#REF!</definedName>
    <definedName name="BEx3G2LL2II66XY5YCDPG4JE13A3" localSheetId="8" hidden="1">#REF!</definedName>
    <definedName name="BEx3G2LL2II66XY5YCDPG4JE13A3" localSheetId="11" hidden="1">#REF!</definedName>
    <definedName name="BEx3G2LL2II66XY5YCDPG4JE13A3" localSheetId="13" hidden="1">#REF!</definedName>
    <definedName name="BEx3G2LL2II66XY5YCDPG4JE13A3" hidden="1">#REF!</definedName>
    <definedName name="BEx3G2WA0DTYY9D8AGHHOBTPE2B2" localSheetId="0" hidden="1">#REF!</definedName>
    <definedName name="BEx3G2WA0DTYY9D8AGHHOBTPE2B2" localSheetId="12" hidden="1">#REF!</definedName>
    <definedName name="BEx3G2WA0DTYY9D8AGHHOBTPE2B2" localSheetId="3" hidden="1">#REF!</definedName>
    <definedName name="BEx3G2WA0DTYY9D8AGHHOBTPE2B2" localSheetId="10" hidden="1">#REF!</definedName>
    <definedName name="BEx3G2WA0DTYY9D8AGHHOBTPE2B2" localSheetId="9" hidden="1">#REF!</definedName>
    <definedName name="BEx3G2WA0DTYY9D8AGHHOBTPE2B2" localSheetId="8" hidden="1">#REF!</definedName>
    <definedName name="BEx3G2WA0DTYY9D8AGHHOBTPE2B2" localSheetId="11" hidden="1">#REF!</definedName>
    <definedName name="BEx3G2WA0DTYY9D8AGHHOBTPE2B2" localSheetId="13" hidden="1">#REF!</definedName>
    <definedName name="BEx3G2WA0DTYY9D8AGHHOBTPE2B2" hidden="1">#REF!</definedName>
    <definedName name="BEx3GCXR6IAS0B6WJ03GJVH7CO52" localSheetId="0" hidden="1">#REF!</definedName>
    <definedName name="BEx3GCXR6IAS0B6WJ03GJVH7CO52" localSheetId="12" hidden="1">#REF!</definedName>
    <definedName name="BEx3GCXR6IAS0B6WJ03GJVH7CO52" localSheetId="3" hidden="1">#REF!</definedName>
    <definedName name="BEx3GCXR6IAS0B6WJ03GJVH7CO52" localSheetId="10" hidden="1">#REF!</definedName>
    <definedName name="BEx3GCXR6IAS0B6WJ03GJVH7CO52" localSheetId="9" hidden="1">#REF!</definedName>
    <definedName name="BEx3GCXR6IAS0B6WJ03GJVH7CO52" localSheetId="8" hidden="1">#REF!</definedName>
    <definedName name="BEx3GCXR6IAS0B6WJ03GJVH7CO52" localSheetId="11" hidden="1">#REF!</definedName>
    <definedName name="BEx3GCXR6IAS0B6WJ03GJVH7CO52" localSheetId="13" hidden="1">#REF!</definedName>
    <definedName name="BEx3GCXR6IAS0B6WJ03GJVH7CO52" hidden="1">#REF!</definedName>
    <definedName name="BEx3GEVV18SEQDI1JGY7EN6D1GT1" localSheetId="0" hidden="1">#REF!</definedName>
    <definedName name="BEx3GEVV18SEQDI1JGY7EN6D1GT1" localSheetId="12" hidden="1">#REF!</definedName>
    <definedName name="BEx3GEVV18SEQDI1JGY7EN6D1GT1" localSheetId="3" hidden="1">#REF!</definedName>
    <definedName name="BEx3GEVV18SEQDI1JGY7EN6D1GT1" localSheetId="10" hidden="1">#REF!</definedName>
    <definedName name="BEx3GEVV18SEQDI1JGY7EN6D1GT1" localSheetId="9" hidden="1">#REF!</definedName>
    <definedName name="BEx3GEVV18SEQDI1JGY7EN6D1GT1" localSheetId="8" hidden="1">#REF!</definedName>
    <definedName name="BEx3GEVV18SEQDI1JGY7EN6D1GT1" localSheetId="11" hidden="1">#REF!</definedName>
    <definedName name="BEx3GEVV18SEQDI1JGY7EN6D1GT1" localSheetId="13" hidden="1">#REF!</definedName>
    <definedName name="BEx3GEVV18SEQDI1JGY7EN6D1GT1" hidden="1">#REF!</definedName>
    <definedName name="BEx3GKFH64MKQX61S7DYTZ15JCPY" localSheetId="0" hidden="1">#REF!</definedName>
    <definedName name="BEx3GKFH64MKQX61S7DYTZ15JCPY" localSheetId="12" hidden="1">#REF!</definedName>
    <definedName name="BEx3GKFH64MKQX61S7DYTZ15JCPY" localSheetId="3" hidden="1">#REF!</definedName>
    <definedName name="BEx3GKFH64MKQX61S7DYTZ15JCPY" localSheetId="10" hidden="1">#REF!</definedName>
    <definedName name="BEx3GKFH64MKQX61S7DYTZ15JCPY" localSheetId="9" hidden="1">#REF!</definedName>
    <definedName name="BEx3GKFH64MKQX61S7DYTZ15JCPY" localSheetId="8" hidden="1">#REF!</definedName>
    <definedName name="BEx3GKFH64MKQX61S7DYTZ15JCPY" localSheetId="11" hidden="1">#REF!</definedName>
    <definedName name="BEx3GKFH64MKQX61S7DYTZ15JCPY" localSheetId="13" hidden="1">#REF!</definedName>
    <definedName name="BEx3GKFH64MKQX61S7DYTZ15JCPY" hidden="1">#REF!</definedName>
    <definedName name="BEx3GMJ1Y6UU02DLRL0QXCEKDA6C" localSheetId="0" hidden="1">#REF!</definedName>
    <definedName name="BEx3GMJ1Y6UU02DLRL0QXCEKDA6C" localSheetId="12" hidden="1">#REF!</definedName>
    <definedName name="BEx3GMJ1Y6UU02DLRL0QXCEKDA6C" localSheetId="3" hidden="1">#REF!</definedName>
    <definedName name="BEx3GMJ1Y6UU02DLRL0QXCEKDA6C" localSheetId="10" hidden="1">#REF!</definedName>
    <definedName name="BEx3GMJ1Y6UU02DLRL0QXCEKDA6C" localSheetId="9" hidden="1">#REF!</definedName>
    <definedName name="BEx3GMJ1Y6UU02DLRL0QXCEKDA6C" localSheetId="8" hidden="1">#REF!</definedName>
    <definedName name="BEx3GMJ1Y6UU02DLRL0QXCEKDA6C" localSheetId="11" hidden="1">#REF!</definedName>
    <definedName name="BEx3GMJ1Y6UU02DLRL0QXCEKDA6C" localSheetId="13" hidden="1">#REF!</definedName>
    <definedName name="BEx3GMJ1Y6UU02DLRL0QXCEKDA6C" hidden="1">#REF!</definedName>
    <definedName name="BEx3GN4LY0135CBDIN1TU2UEODGF" localSheetId="0" hidden="1">#REF!</definedName>
    <definedName name="BEx3GN4LY0135CBDIN1TU2UEODGF" localSheetId="12" hidden="1">#REF!</definedName>
    <definedName name="BEx3GN4LY0135CBDIN1TU2UEODGF" localSheetId="3" hidden="1">#REF!</definedName>
    <definedName name="BEx3GN4LY0135CBDIN1TU2UEODGF" localSheetId="10" hidden="1">#REF!</definedName>
    <definedName name="BEx3GN4LY0135CBDIN1TU2UEODGF" localSheetId="9" hidden="1">#REF!</definedName>
    <definedName name="BEx3GN4LY0135CBDIN1TU2UEODGF" localSheetId="8" hidden="1">#REF!</definedName>
    <definedName name="BEx3GN4LY0135CBDIN1TU2UEODGF" localSheetId="11" hidden="1">#REF!</definedName>
    <definedName name="BEx3GN4LY0135CBDIN1TU2UEODGF" localSheetId="13" hidden="1">#REF!</definedName>
    <definedName name="BEx3GN4LY0135CBDIN1TU2UEODGF" hidden="1">#REF!</definedName>
    <definedName name="BEx3GPDH2AH4QKT4OOSN563XUHBD" localSheetId="0" hidden="1">#REF!</definedName>
    <definedName name="BEx3GPDH2AH4QKT4OOSN563XUHBD" localSheetId="12" hidden="1">#REF!</definedName>
    <definedName name="BEx3GPDH2AH4QKT4OOSN563XUHBD" localSheetId="3" hidden="1">#REF!</definedName>
    <definedName name="BEx3GPDH2AH4QKT4OOSN563XUHBD" localSheetId="10" hidden="1">#REF!</definedName>
    <definedName name="BEx3GPDH2AH4QKT4OOSN563XUHBD" localSheetId="9" hidden="1">#REF!</definedName>
    <definedName name="BEx3GPDH2AH4QKT4OOSN563XUHBD" localSheetId="8" hidden="1">#REF!</definedName>
    <definedName name="BEx3GPDH2AH4QKT4OOSN563XUHBD" localSheetId="11" hidden="1">#REF!</definedName>
    <definedName name="BEx3GPDH2AH4QKT4OOSN563XUHBD" localSheetId="13" hidden="1">#REF!</definedName>
    <definedName name="BEx3GPDH2AH4QKT4OOSN563XUHBD" hidden="1">#REF!</definedName>
    <definedName name="BEx3GRGZOH1A62SHC133FKNN9K23" localSheetId="0" hidden="1">#REF!</definedName>
    <definedName name="BEx3GRGZOH1A62SHC133FKNN9K23" localSheetId="12" hidden="1">#REF!</definedName>
    <definedName name="BEx3GRGZOH1A62SHC133FKNN9K23" localSheetId="3" hidden="1">#REF!</definedName>
    <definedName name="BEx3GRGZOH1A62SHC133FKNN9K23" localSheetId="10" hidden="1">#REF!</definedName>
    <definedName name="BEx3GRGZOH1A62SHC133FKNN9K23" localSheetId="9" hidden="1">#REF!</definedName>
    <definedName name="BEx3GRGZOH1A62SHC133FKNN9K23" localSheetId="8" hidden="1">#REF!</definedName>
    <definedName name="BEx3GRGZOH1A62SHC133FKNN9K23" localSheetId="11" hidden="1">#REF!</definedName>
    <definedName name="BEx3GRGZOH1A62SHC133FKNN9K23" localSheetId="13" hidden="1">#REF!</definedName>
    <definedName name="BEx3GRGZOH1A62SHC133FKNN9K23" hidden="1">#REF!</definedName>
    <definedName name="BEx3GS2LABKJSRV8GPZLJZVX7NMJ" localSheetId="0" hidden="1">#REF!</definedName>
    <definedName name="BEx3GS2LABKJSRV8GPZLJZVX7NMJ" localSheetId="12" hidden="1">#REF!</definedName>
    <definedName name="BEx3GS2LABKJSRV8GPZLJZVX7NMJ" localSheetId="3" hidden="1">#REF!</definedName>
    <definedName name="BEx3GS2LABKJSRV8GPZLJZVX7NMJ" localSheetId="10" hidden="1">#REF!</definedName>
    <definedName name="BEx3GS2LABKJSRV8GPZLJZVX7NMJ" localSheetId="9" hidden="1">#REF!</definedName>
    <definedName name="BEx3GS2LABKJSRV8GPZLJZVX7NMJ" localSheetId="8" hidden="1">#REF!</definedName>
    <definedName name="BEx3GS2LABKJSRV8GPZLJZVX7NMJ" localSheetId="11" hidden="1">#REF!</definedName>
    <definedName name="BEx3GS2LABKJSRV8GPZLJZVX7NMJ" localSheetId="13" hidden="1">#REF!</definedName>
    <definedName name="BEx3GS2LABKJSRV8GPZLJZVX7NMJ" hidden="1">#REF!</definedName>
    <definedName name="BEx3H05W7OEBR6W6YJKGD6W5M3I1" localSheetId="0" hidden="1">#REF!</definedName>
    <definedName name="BEx3H05W7OEBR6W6YJKGD6W5M3I1" localSheetId="12" hidden="1">#REF!</definedName>
    <definedName name="BEx3H05W7OEBR6W6YJKGD6W5M3I1" localSheetId="3" hidden="1">#REF!</definedName>
    <definedName name="BEx3H05W7OEBR6W6YJKGD6W5M3I1" localSheetId="10" hidden="1">#REF!</definedName>
    <definedName name="BEx3H05W7OEBR6W6YJKGD6W5M3I1" localSheetId="9" hidden="1">#REF!</definedName>
    <definedName name="BEx3H05W7OEBR6W6YJKGD6W5M3I1" localSheetId="8" hidden="1">#REF!</definedName>
    <definedName name="BEx3H05W7OEBR6W6YJKGD6W5M3I1" localSheetId="11" hidden="1">#REF!</definedName>
    <definedName name="BEx3H05W7OEBR6W6YJKGD6W5M3I1" localSheetId="13" hidden="1">#REF!</definedName>
    <definedName name="BEx3H05W7OEBR6W6YJKGD6W5M3I1" hidden="1">#REF!</definedName>
    <definedName name="BEx3H244GCME7ZDNAXG6ZSJ64ZRE" localSheetId="0" hidden="1">#REF!</definedName>
    <definedName name="BEx3H244GCME7ZDNAXG6ZSJ64ZRE" localSheetId="12" hidden="1">#REF!</definedName>
    <definedName name="BEx3H244GCME7ZDNAXG6ZSJ64ZRE" localSheetId="3" hidden="1">#REF!</definedName>
    <definedName name="BEx3H244GCME7ZDNAXG6ZSJ64ZRE" localSheetId="10" hidden="1">#REF!</definedName>
    <definedName name="BEx3H244GCME7ZDNAXG6ZSJ64ZRE" localSheetId="9" hidden="1">#REF!</definedName>
    <definedName name="BEx3H244GCME7ZDNAXG6ZSJ64ZRE" localSheetId="8" hidden="1">#REF!</definedName>
    <definedName name="BEx3H244GCME7ZDNAXG6ZSJ64ZRE" localSheetId="11" hidden="1">#REF!</definedName>
    <definedName name="BEx3H244GCME7ZDNAXG6ZSJ64ZRE" localSheetId="13" hidden="1">#REF!</definedName>
    <definedName name="BEx3H244GCME7ZDNAXG6ZSJ64ZRE" hidden="1">#REF!</definedName>
    <definedName name="BEx3H5UX2GZFZZT657YR76RHW5I6" localSheetId="0" hidden="1">#REF!</definedName>
    <definedName name="BEx3H5UX2GZFZZT657YR76RHW5I6" localSheetId="12" hidden="1">#REF!</definedName>
    <definedName name="BEx3H5UX2GZFZZT657YR76RHW5I6" localSheetId="3" hidden="1">#REF!</definedName>
    <definedName name="BEx3H5UX2GZFZZT657YR76RHW5I6" localSheetId="10" hidden="1">#REF!</definedName>
    <definedName name="BEx3H5UX2GZFZZT657YR76RHW5I6" localSheetId="9" hidden="1">#REF!</definedName>
    <definedName name="BEx3H5UX2GZFZZT657YR76RHW5I6" localSheetId="8" hidden="1">#REF!</definedName>
    <definedName name="BEx3H5UX2GZFZZT657YR76RHW5I6" localSheetId="11" hidden="1">#REF!</definedName>
    <definedName name="BEx3H5UX2GZFZZT657YR76RHW5I6" localSheetId="13" hidden="1">#REF!</definedName>
    <definedName name="BEx3H5UX2GZFZZT657YR76RHW5I6" hidden="1">#REF!</definedName>
    <definedName name="BEx3HACPKDZVUOS9WBDCCFJB46DK" localSheetId="0" hidden="1">#REF!</definedName>
    <definedName name="BEx3HACPKDZVUOS9WBDCCFJB46DK" localSheetId="12" hidden="1">#REF!</definedName>
    <definedName name="BEx3HACPKDZVUOS9WBDCCFJB46DK" localSheetId="3" hidden="1">#REF!</definedName>
    <definedName name="BEx3HACPKDZVUOS9WBDCCFJB46DK" localSheetId="10" hidden="1">#REF!</definedName>
    <definedName name="BEx3HACPKDZVUOS9WBDCCFJB46DK" localSheetId="9" hidden="1">#REF!</definedName>
    <definedName name="BEx3HACPKDZVUOS9WBDCCFJB46DK" localSheetId="8" hidden="1">#REF!</definedName>
    <definedName name="BEx3HACPKDZVUOS9WBDCCFJB46DK" localSheetId="11" hidden="1">#REF!</definedName>
    <definedName name="BEx3HACPKDZVUOS9WBDCCFJB46DK" localSheetId="13" hidden="1">#REF!</definedName>
    <definedName name="BEx3HACPKDZVUOS9WBDCCFJB46DK" hidden="1">#REF!</definedName>
    <definedName name="BEx3HMSEFOP6DBM4R97XA6B7NFG6" localSheetId="0" hidden="1">#REF!</definedName>
    <definedName name="BEx3HMSEFOP6DBM4R97XA6B7NFG6" localSheetId="12" hidden="1">#REF!</definedName>
    <definedName name="BEx3HMSEFOP6DBM4R97XA6B7NFG6" localSheetId="3" hidden="1">#REF!</definedName>
    <definedName name="BEx3HMSEFOP6DBM4R97XA6B7NFG6" localSheetId="10" hidden="1">#REF!</definedName>
    <definedName name="BEx3HMSEFOP6DBM4R97XA6B7NFG6" localSheetId="9" hidden="1">#REF!</definedName>
    <definedName name="BEx3HMSEFOP6DBM4R97XA6B7NFG6" localSheetId="8" hidden="1">#REF!</definedName>
    <definedName name="BEx3HMSEFOP6DBM4R97XA6B7NFG6" localSheetId="11" hidden="1">#REF!</definedName>
    <definedName name="BEx3HMSEFOP6DBM4R97XA6B7NFG6" localSheetId="13" hidden="1">#REF!</definedName>
    <definedName name="BEx3HMSEFOP6DBM4R97XA6B7NFG6" hidden="1">#REF!</definedName>
    <definedName name="BEx3HWJ5SQSD2CVCQNR183X44FR8" localSheetId="0" hidden="1">#REF!</definedName>
    <definedName name="BEx3HWJ5SQSD2CVCQNR183X44FR8" localSheetId="12" hidden="1">#REF!</definedName>
    <definedName name="BEx3HWJ5SQSD2CVCQNR183X44FR8" localSheetId="3" hidden="1">#REF!</definedName>
    <definedName name="BEx3HWJ5SQSD2CVCQNR183X44FR8" localSheetId="10" hidden="1">#REF!</definedName>
    <definedName name="BEx3HWJ5SQSD2CVCQNR183X44FR8" localSheetId="9" hidden="1">#REF!</definedName>
    <definedName name="BEx3HWJ5SQSD2CVCQNR183X44FR8" localSheetId="8" hidden="1">#REF!</definedName>
    <definedName name="BEx3HWJ5SQSD2CVCQNR183X44FR8" localSheetId="11" hidden="1">#REF!</definedName>
    <definedName name="BEx3HWJ5SQSD2CVCQNR183X44FR8" localSheetId="13" hidden="1">#REF!</definedName>
    <definedName name="BEx3HWJ5SQSD2CVCQNR183X44FR8" hidden="1">#REF!</definedName>
    <definedName name="BEx3I09YVXO0G4X7KGSA4WGORM35" localSheetId="0" hidden="1">#REF!</definedName>
    <definedName name="BEx3I09YVXO0G4X7KGSA4WGORM35" localSheetId="12" hidden="1">#REF!</definedName>
    <definedName name="BEx3I09YVXO0G4X7KGSA4WGORM35" localSheetId="3" hidden="1">#REF!</definedName>
    <definedName name="BEx3I09YVXO0G4X7KGSA4WGORM35" localSheetId="10" hidden="1">#REF!</definedName>
    <definedName name="BEx3I09YVXO0G4X7KGSA4WGORM35" localSheetId="9" hidden="1">#REF!</definedName>
    <definedName name="BEx3I09YVXO0G4X7KGSA4WGORM35" localSheetId="8" hidden="1">#REF!</definedName>
    <definedName name="BEx3I09YVXO0G4X7KGSA4WGORM35" localSheetId="11" hidden="1">#REF!</definedName>
    <definedName name="BEx3I09YVXO0G4X7KGSA4WGORM35" localSheetId="13" hidden="1">#REF!</definedName>
    <definedName name="BEx3I09YVXO0G4X7KGSA4WGORM35" hidden="1">#REF!</definedName>
    <definedName name="BEx3I3KN8WAL54AYYACGCUM43J9W" localSheetId="0" hidden="1">#REF!</definedName>
    <definedName name="BEx3I3KN8WAL54AYYACGCUM43J9W" localSheetId="12" hidden="1">#REF!</definedName>
    <definedName name="BEx3I3KN8WAL54AYYACGCUM43J9W" localSheetId="3" hidden="1">#REF!</definedName>
    <definedName name="BEx3I3KN8WAL54AYYACGCUM43J9W" localSheetId="10" hidden="1">#REF!</definedName>
    <definedName name="BEx3I3KN8WAL54AYYACGCUM43J9W" localSheetId="9" hidden="1">#REF!</definedName>
    <definedName name="BEx3I3KN8WAL54AYYACGCUM43J9W" localSheetId="8" hidden="1">#REF!</definedName>
    <definedName name="BEx3I3KN8WAL54AYYACGCUM43J9W" localSheetId="11" hidden="1">#REF!</definedName>
    <definedName name="BEx3I3KN8WAL54AYYACGCUM43J9W" localSheetId="13" hidden="1">#REF!</definedName>
    <definedName name="BEx3I3KN8WAL54AYYACGCUM43J9W" hidden="1">#REF!</definedName>
    <definedName name="BEx3ICF1GY8HQEBIU9S43PDJ90BX" localSheetId="0" hidden="1">#REF!</definedName>
    <definedName name="BEx3ICF1GY8HQEBIU9S43PDJ90BX" localSheetId="12" hidden="1">#REF!</definedName>
    <definedName name="BEx3ICF1GY8HQEBIU9S43PDJ90BX" localSheetId="3" hidden="1">#REF!</definedName>
    <definedName name="BEx3ICF1GY8HQEBIU9S43PDJ90BX" localSheetId="10" hidden="1">#REF!</definedName>
    <definedName name="BEx3ICF1GY8HQEBIU9S43PDJ90BX" localSheetId="9" hidden="1">#REF!</definedName>
    <definedName name="BEx3ICF1GY8HQEBIU9S43PDJ90BX" localSheetId="8" hidden="1">#REF!</definedName>
    <definedName name="BEx3ICF1GY8HQEBIU9S43PDJ90BX" localSheetId="11" hidden="1">#REF!</definedName>
    <definedName name="BEx3ICF1GY8HQEBIU9S43PDJ90BX" localSheetId="13" hidden="1">#REF!</definedName>
    <definedName name="BEx3ICF1GY8HQEBIU9S43PDJ90BX" hidden="1">#REF!</definedName>
    <definedName name="BEx3IYAH2DEBFWO8F94H4MXE3RLY" localSheetId="0" hidden="1">#REF!</definedName>
    <definedName name="BEx3IYAH2DEBFWO8F94H4MXE3RLY" localSheetId="12" hidden="1">#REF!</definedName>
    <definedName name="BEx3IYAH2DEBFWO8F94H4MXE3RLY" localSheetId="3" hidden="1">#REF!</definedName>
    <definedName name="BEx3IYAH2DEBFWO8F94H4MXE3RLY" localSheetId="10" hidden="1">#REF!</definedName>
    <definedName name="BEx3IYAH2DEBFWO8F94H4MXE3RLY" localSheetId="9" hidden="1">#REF!</definedName>
    <definedName name="BEx3IYAH2DEBFWO8F94H4MXE3RLY" localSheetId="8" hidden="1">#REF!</definedName>
    <definedName name="BEx3IYAH2DEBFWO8F94H4MXE3RLY" localSheetId="11" hidden="1">#REF!</definedName>
    <definedName name="BEx3IYAH2DEBFWO8F94H4MXE3RLY" localSheetId="13" hidden="1">#REF!</definedName>
    <definedName name="BEx3IYAH2DEBFWO8F94H4MXE3RLY" hidden="1">#REF!</definedName>
    <definedName name="BEx3IZSG3932LSWHR5YV78IVRPCK" localSheetId="0" hidden="1">#REF!</definedName>
    <definedName name="BEx3IZSG3932LSWHR5YV78IVRPCK" localSheetId="12" hidden="1">#REF!</definedName>
    <definedName name="BEx3IZSG3932LSWHR5YV78IVRPCK" localSheetId="3" hidden="1">#REF!</definedName>
    <definedName name="BEx3IZSG3932LSWHR5YV78IVRPCK" localSheetId="10" hidden="1">#REF!</definedName>
    <definedName name="BEx3IZSG3932LSWHR5YV78IVRPCK" localSheetId="9" hidden="1">#REF!</definedName>
    <definedName name="BEx3IZSG3932LSWHR5YV78IVRPCK" localSheetId="8" hidden="1">#REF!</definedName>
    <definedName name="BEx3IZSG3932LSWHR5YV78IVRPCK" localSheetId="11" hidden="1">#REF!</definedName>
    <definedName name="BEx3IZSG3932LSWHR5YV78IVRPCK" localSheetId="13" hidden="1">#REF!</definedName>
    <definedName name="BEx3IZSG3932LSWHR5YV78IVRPCK" hidden="1">#REF!</definedName>
    <definedName name="BEx3IZXXSYEW50379N2EAFWO8DZV" localSheetId="0" hidden="1">#REF!</definedName>
    <definedName name="BEx3IZXXSYEW50379N2EAFWO8DZV" localSheetId="12" hidden="1">#REF!</definedName>
    <definedName name="BEx3IZXXSYEW50379N2EAFWO8DZV" localSheetId="3" hidden="1">#REF!</definedName>
    <definedName name="BEx3IZXXSYEW50379N2EAFWO8DZV" localSheetId="10" hidden="1">#REF!</definedName>
    <definedName name="BEx3IZXXSYEW50379N2EAFWO8DZV" localSheetId="9" hidden="1">#REF!</definedName>
    <definedName name="BEx3IZXXSYEW50379N2EAFWO8DZV" localSheetId="8" hidden="1">#REF!</definedName>
    <definedName name="BEx3IZXXSYEW50379N2EAFWO8DZV" localSheetId="11" hidden="1">#REF!</definedName>
    <definedName name="BEx3IZXXSYEW50379N2EAFWO8DZV" localSheetId="13" hidden="1">#REF!</definedName>
    <definedName name="BEx3IZXXSYEW50379N2EAFWO8DZV" hidden="1">#REF!</definedName>
    <definedName name="BEx3J1VZVGTKT4ATPO9O5JCSFTTR" localSheetId="0" hidden="1">#REF!</definedName>
    <definedName name="BEx3J1VZVGTKT4ATPO9O5JCSFTTR" localSheetId="12" hidden="1">#REF!</definedName>
    <definedName name="BEx3J1VZVGTKT4ATPO9O5JCSFTTR" localSheetId="3" hidden="1">#REF!</definedName>
    <definedName name="BEx3J1VZVGTKT4ATPO9O5JCSFTTR" localSheetId="10" hidden="1">#REF!</definedName>
    <definedName name="BEx3J1VZVGTKT4ATPO9O5JCSFTTR" localSheetId="9" hidden="1">#REF!</definedName>
    <definedName name="BEx3J1VZVGTKT4ATPO9O5JCSFTTR" localSheetId="8" hidden="1">#REF!</definedName>
    <definedName name="BEx3J1VZVGTKT4ATPO9O5JCSFTTR" localSheetId="11" hidden="1">#REF!</definedName>
    <definedName name="BEx3J1VZVGTKT4ATPO9O5JCSFTTR" localSheetId="13" hidden="1">#REF!</definedName>
    <definedName name="BEx3J1VZVGTKT4ATPO9O5JCSFTTR" hidden="1">#REF!</definedName>
    <definedName name="BEx3JC2TY7JNAAC3L7QHVPQXLGQ8" localSheetId="0" hidden="1">#REF!</definedName>
    <definedName name="BEx3JC2TY7JNAAC3L7QHVPQXLGQ8" localSheetId="12" hidden="1">#REF!</definedName>
    <definedName name="BEx3JC2TY7JNAAC3L7QHVPQXLGQ8" localSheetId="3" hidden="1">#REF!</definedName>
    <definedName name="BEx3JC2TY7JNAAC3L7QHVPQXLGQ8" localSheetId="10" hidden="1">#REF!</definedName>
    <definedName name="BEx3JC2TY7JNAAC3L7QHVPQXLGQ8" localSheetId="9" hidden="1">#REF!</definedName>
    <definedName name="BEx3JC2TY7JNAAC3L7QHVPQXLGQ8" localSheetId="8" hidden="1">#REF!</definedName>
    <definedName name="BEx3JC2TY7JNAAC3L7QHVPQXLGQ8" localSheetId="11" hidden="1">#REF!</definedName>
    <definedName name="BEx3JC2TY7JNAAC3L7QHVPQXLGQ8" localSheetId="13" hidden="1">#REF!</definedName>
    <definedName name="BEx3JC2TY7JNAAC3L7QHVPQXLGQ8" hidden="1">#REF!</definedName>
    <definedName name="BEx3JMF5D7ODCJ7THAJTC1GFSG95" localSheetId="0" hidden="1">#REF!</definedName>
    <definedName name="BEx3JMF5D7ODCJ7THAJTC1GFSG95" localSheetId="12" hidden="1">#REF!</definedName>
    <definedName name="BEx3JMF5D7ODCJ7THAJTC1GFSG95" localSheetId="3" hidden="1">#REF!</definedName>
    <definedName name="BEx3JMF5D7ODCJ7THAJTC1GFSG95" localSheetId="10" hidden="1">#REF!</definedName>
    <definedName name="BEx3JMF5D7ODCJ7THAJTC1GFSG95" localSheetId="9" hidden="1">#REF!</definedName>
    <definedName name="BEx3JMF5D7ODCJ7THAJTC1GFSG95" localSheetId="8" hidden="1">#REF!</definedName>
    <definedName name="BEx3JMF5D7ODCJ7THAJTC1GFSG95" localSheetId="11" hidden="1">#REF!</definedName>
    <definedName name="BEx3JMF5D7ODCJ7THAJTC1GFSG95" localSheetId="13" hidden="1">#REF!</definedName>
    <definedName name="BEx3JMF5D7ODCJ7THAJTC1GFSG95" hidden="1">#REF!</definedName>
    <definedName name="BEx3JX23SYDIGOGM4Y0CQFBW8ZBV" localSheetId="0" hidden="1">#REF!</definedName>
    <definedName name="BEx3JX23SYDIGOGM4Y0CQFBW8ZBV" localSheetId="12" hidden="1">#REF!</definedName>
    <definedName name="BEx3JX23SYDIGOGM4Y0CQFBW8ZBV" localSheetId="3" hidden="1">#REF!</definedName>
    <definedName name="BEx3JX23SYDIGOGM4Y0CQFBW8ZBV" localSheetId="10" hidden="1">#REF!</definedName>
    <definedName name="BEx3JX23SYDIGOGM4Y0CQFBW8ZBV" localSheetId="9" hidden="1">#REF!</definedName>
    <definedName name="BEx3JX23SYDIGOGM4Y0CQFBW8ZBV" localSheetId="8" hidden="1">#REF!</definedName>
    <definedName name="BEx3JX23SYDIGOGM4Y0CQFBW8ZBV" localSheetId="11" hidden="1">#REF!</definedName>
    <definedName name="BEx3JX23SYDIGOGM4Y0CQFBW8ZBV" localSheetId="13" hidden="1">#REF!</definedName>
    <definedName name="BEx3JX23SYDIGOGM4Y0CQFBW8ZBV" hidden="1">#REF!</definedName>
    <definedName name="BEx3JXCXCVBZJGV5VEG9MJEI01AL" localSheetId="0" hidden="1">#REF!</definedName>
    <definedName name="BEx3JXCXCVBZJGV5VEG9MJEI01AL" localSheetId="12" hidden="1">#REF!</definedName>
    <definedName name="BEx3JXCXCVBZJGV5VEG9MJEI01AL" localSheetId="3" hidden="1">#REF!</definedName>
    <definedName name="BEx3JXCXCVBZJGV5VEG9MJEI01AL" localSheetId="10" hidden="1">#REF!</definedName>
    <definedName name="BEx3JXCXCVBZJGV5VEG9MJEI01AL" localSheetId="9" hidden="1">#REF!</definedName>
    <definedName name="BEx3JXCXCVBZJGV5VEG9MJEI01AL" localSheetId="8" hidden="1">#REF!</definedName>
    <definedName name="BEx3JXCXCVBZJGV5VEG9MJEI01AL" localSheetId="11" hidden="1">#REF!</definedName>
    <definedName name="BEx3JXCXCVBZJGV5VEG9MJEI01AL" localSheetId="13" hidden="1">#REF!</definedName>
    <definedName name="BEx3JXCXCVBZJGV5VEG9MJEI01AL" hidden="1">#REF!</definedName>
    <definedName name="BEx3JYK2N7X59TPJSKYZ77ENY8SS" localSheetId="0" hidden="1">#REF!</definedName>
    <definedName name="BEx3JYK2N7X59TPJSKYZ77ENY8SS" localSheetId="12" hidden="1">#REF!</definedName>
    <definedName name="BEx3JYK2N7X59TPJSKYZ77ENY8SS" localSheetId="3" hidden="1">#REF!</definedName>
    <definedName name="BEx3JYK2N7X59TPJSKYZ77ENY8SS" localSheetId="10" hidden="1">#REF!</definedName>
    <definedName name="BEx3JYK2N7X59TPJSKYZ77ENY8SS" localSheetId="9" hidden="1">#REF!</definedName>
    <definedName name="BEx3JYK2N7X59TPJSKYZ77ENY8SS" localSheetId="8" hidden="1">#REF!</definedName>
    <definedName name="BEx3JYK2N7X59TPJSKYZ77ENY8SS" localSheetId="11" hidden="1">#REF!</definedName>
    <definedName name="BEx3JYK2N7X59TPJSKYZ77ENY8SS" localSheetId="13" hidden="1">#REF!</definedName>
    <definedName name="BEx3JYK2N7X59TPJSKYZ77ENY8SS" hidden="1">#REF!</definedName>
    <definedName name="BEx3K13PSDK50JLCLD0GX8L4TWAH" localSheetId="0" hidden="1">#REF!</definedName>
    <definedName name="BEx3K13PSDK50JLCLD0GX8L4TWAH" localSheetId="12" hidden="1">#REF!</definedName>
    <definedName name="BEx3K13PSDK50JLCLD0GX8L4TWAH" localSheetId="3" hidden="1">#REF!</definedName>
    <definedName name="BEx3K13PSDK50JLCLD0GX8L4TWAH" localSheetId="10" hidden="1">#REF!</definedName>
    <definedName name="BEx3K13PSDK50JLCLD0GX8L4TWAH" localSheetId="9" hidden="1">#REF!</definedName>
    <definedName name="BEx3K13PSDK50JLCLD0GX8L4TWAH" localSheetId="8" hidden="1">#REF!</definedName>
    <definedName name="BEx3K13PSDK50JLCLD0GX8L4TWAH" localSheetId="11" hidden="1">#REF!</definedName>
    <definedName name="BEx3K13PSDK50JLCLD0GX8L4TWAH" localSheetId="13" hidden="1">#REF!</definedName>
    <definedName name="BEx3K13PSDK50JLCLD0GX8L4TWAH" hidden="1">#REF!</definedName>
    <definedName name="BEx3K4EII7GU1CG0BN7UL15M6J8Z" localSheetId="0" hidden="1">#REF!</definedName>
    <definedName name="BEx3K4EII7GU1CG0BN7UL15M6J8Z" localSheetId="12" hidden="1">#REF!</definedName>
    <definedName name="BEx3K4EII7GU1CG0BN7UL15M6J8Z" localSheetId="3" hidden="1">#REF!</definedName>
    <definedName name="BEx3K4EII7GU1CG0BN7UL15M6J8Z" localSheetId="10" hidden="1">#REF!</definedName>
    <definedName name="BEx3K4EII7GU1CG0BN7UL15M6J8Z" localSheetId="9" hidden="1">#REF!</definedName>
    <definedName name="BEx3K4EII7GU1CG0BN7UL15M6J8Z" localSheetId="8" hidden="1">#REF!</definedName>
    <definedName name="BEx3K4EII7GU1CG0BN7UL15M6J8Z" localSheetId="11" hidden="1">#REF!</definedName>
    <definedName name="BEx3K4EII7GU1CG0BN7UL15M6J8Z" localSheetId="13" hidden="1">#REF!</definedName>
    <definedName name="BEx3K4EII7GU1CG0BN7UL15M6J8Z" hidden="1">#REF!</definedName>
    <definedName name="BEx3K4ZXQUQ2KYZF74B84SO48XMW" localSheetId="0" hidden="1">#REF!</definedName>
    <definedName name="BEx3K4ZXQUQ2KYZF74B84SO48XMW" localSheetId="12" hidden="1">#REF!</definedName>
    <definedName name="BEx3K4ZXQUQ2KYZF74B84SO48XMW" localSheetId="3" hidden="1">#REF!</definedName>
    <definedName name="BEx3K4ZXQUQ2KYZF74B84SO48XMW" localSheetId="10" hidden="1">#REF!</definedName>
    <definedName name="BEx3K4ZXQUQ2KYZF74B84SO48XMW" localSheetId="9" hidden="1">#REF!</definedName>
    <definedName name="BEx3K4ZXQUQ2KYZF74B84SO48XMW" localSheetId="8" hidden="1">#REF!</definedName>
    <definedName name="BEx3K4ZXQUQ2KYZF74B84SO48XMW" localSheetId="11" hidden="1">#REF!</definedName>
    <definedName name="BEx3K4ZXQUQ2KYZF74B84SO48XMW" localSheetId="13" hidden="1">#REF!</definedName>
    <definedName name="BEx3K4ZXQUQ2KYZF74B84SO48XMW" hidden="1">#REF!</definedName>
    <definedName name="BEx3KEFXUCVNVPH7KSEGAZYX13B5" localSheetId="0" hidden="1">#REF!</definedName>
    <definedName name="BEx3KEFXUCVNVPH7KSEGAZYX13B5" localSheetId="12" hidden="1">#REF!</definedName>
    <definedName name="BEx3KEFXUCVNVPH7KSEGAZYX13B5" localSheetId="3" hidden="1">#REF!</definedName>
    <definedName name="BEx3KEFXUCVNVPH7KSEGAZYX13B5" localSheetId="10" hidden="1">#REF!</definedName>
    <definedName name="BEx3KEFXUCVNVPH7KSEGAZYX13B5" localSheetId="9" hidden="1">#REF!</definedName>
    <definedName name="BEx3KEFXUCVNVPH7KSEGAZYX13B5" localSheetId="8" hidden="1">#REF!</definedName>
    <definedName name="BEx3KEFXUCVNVPH7KSEGAZYX13B5" localSheetId="11" hidden="1">#REF!</definedName>
    <definedName name="BEx3KEFXUCVNVPH7KSEGAZYX13B5" localSheetId="13" hidden="1">#REF!</definedName>
    <definedName name="BEx3KEFXUCVNVPH7KSEGAZYX13B5" hidden="1">#REF!</definedName>
    <definedName name="BEx3KFXUAF6YXAA47B7Q6X9B3VGB" localSheetId="0" hidden="1">#REF!</definedName>
    <definedName name="BEx3KFXUAF6YXAA47B7Q6X9B3VGB" localSheetId="12" hidden="1">#REF!</definedName>
    <definedName name="BEx3KFXUAF6YXAA47B7Q6X9B3VGB" localSheetId="3" hidden="1">#REF!</definedName>
    <definedName name="BEx3KFXUAF6YXAA47B7Q6X9B3VGB" localSheetId="10" hidden="1">#REF!</definedName>
    <definedName name="BEx3KFXUAF6YXAA47B7Q6X9B3VGB" localSheetId="9" hidden="1">#REF!</definedName>
    <definedName name="BEx3KFXUAF6YXAA47B7Q6X9B3VGB" localSheetId="8" hidden="1">#REF!</definedName>
    <definedName name="BEx3KFXUAF6YXAA47B7Q6X9B3VGB" localSheetId="11" hidden="1">#REF!</definedName>
    <definedName name="BEx3KFXUAF6YXAA47B7Q6X9B3VGB" localSheetId="13" hidden="1">#REF!</definedName>
    <definedName name="BEx3KFXUAF6YXAA47B7Q6X9B3VGB" hidden="1">#REF!</definedName>
    <definedName name="BEx3KIXQYOGMPK4WJJAVBRX4NR28" localSheetId="0" hidden="1">#REF!</definedName>
    <definedName name="BEx3KIXQYOGMPK4WJJAVBRX4NR28" localSheetId="12" hidden="1">#REF!</definedName>
    <definedName name="BEx3KIXQYOGMPK4WJJAVBRX4NR28" localSheetId="3" hidden="1">#REF!</definedName>
    <definedName name="BEx3KIXQYOGMPK4WJJAVBRX4NR28" localSheetId="10" hidden="1">#REF!</definedName>
    <definedName name="BEx3KIXQYOGMPK4WJJAVBRX4NR28" localSheetId="9" hidden="1">#REF!</definedName>
    <definedName name="BEx3KIXQYOGMPK4WJJAVBRX4NR28" localSheetId="8" hidden="1">#REF!</definedName>
    <definedName name="BEx3KIXQYOGMPK4WJJAVBRX4NR28" localSheetId="11" hidden="1">#REF!</definedName>
    <definedName name="BEx3KIXQYOGMPK4WJJAVBRX4NR28" localSheetId="13" hidden="1">#REF!</definedName>
    <definedName name="BEx3KIXQYOGMPK4WJJAVBRX4NR28" hidden="1">#REF!</definedName>
    <definedName name="BEx3KJOMVOSFZVJUL3GKCNP6DQDS" localSheetId="0" hidden="1">#REF!</definedName>
    <definedName name="BEx3KJOMVOSFZVJUL3GKCNP6DQDS" localSheetId="12" hidden="1">#REF!</definedName>
    <definedName name="BEx3KJOMVOSFZVJUL3GKCNP6DQDS" localSheetId="3" hidden="1">#REF!</definedName>
    <definedName name="BEx3KJOMVOSFZVJUL3GKCNP6DQDS" localSheetId="10" hidden="1">#REF!</definedName>
    <definedName name="BEx3KJOMVOSFZVJUL3GKCNP6DQDS" localSheetId="9" hidden="1">#REF!</definedName>
    <definedName name="BEx3KJOMVOSFZVJUL3GKCNP6DQDS" localSheetId="8" hidden="1">#REF!</definedName>
    <definedName name="BEx3KJOMVOSFZVJUL3GKCNP6DQDS" localSheetId="11" hidden="1">#REF!</definedName>
    <definedName name="BEx3KJOMVOSFZVJUL3GKCNP6DQDS" localSheetId="13" hidden="1">#REF!</definedName>
    <definedName name="BEx3KJOMVOSFZVJUL3GKCNP6DQDS" hidden="1">#REF!</definedName>
    <definedName name="BEx3KP2VRBMORK0QEAZUYCXL3DHJ" localSheetId="0" hidden="1">#REF!</definedName>
    <definedName name="BEx3KP2VRBMORK0QEAZUYCXL3DHJ" localSheetId="12" hidden="1">#REF!</definedName>
    <definedName name="BEx3KP2VRBMORK0QEAZUYCXL3DHJ" localSheetId="3" hidden="1">#REF!</definedName>
    <definedName name="BEx3KP2VRBMORK0QEAZUYCXL3DHJ" localSheetId="10" hidden="1">#REF!</definedName>
    <definedName name="BEx3KP2VRBMORK0QEAZUYCXL3DHJ" localSheetId="9" hidden="1">#REF!</definedName>
    <definedName name="BEx3KP2VRBMORK0QEAZUYCXL3DHJ" localSheetId="8" hidden="1">#REF!</definedName>
    <definedName name="BEx3KP2VRBMORK0QEAZUYCXL3DHJ" localSheetId="11" hidden="1">#REF!</definedName>
    <definedName name="BEx3KP2VRBMORK0QEAZUYCXL3DHJ" localSheetId="13" hidden="1">#REF!</definedName>
    <definedName name="BEx3KP2VRBMORK0QEAZUYCXL3DHJ" hidden="1">#REF!</definedName>
    <definedName name="BEx3L4IN3LI4C26SITKTGAH27CDU" localSheetId="0" hidden="1">#REF!</definedName>
    <definedName name="BEx3L4IN3LI4C26SITKTGAH27CDU" localSheetId="12" hidden="1">#REF!</definedName>
    <definedName name="BEx3L4IN3LI4C26SITKTGAH27CDU" localSheetId="3" hidden="1">#REF!</definedName>
    <definedName name="BEx3L4IN3LI4C26SITKTGAH27CDU" localSheetId="10" hidden="1">#REF!</definedName>
    <definedName name="BEx3L4IN3LI4C26SITKTGAH27CDU" localSheetId="9" hidden="1">#REF!</definedName>
    <definedName name="BEx3L4IN3LI4C26SITKTGAH27CDU" localSheetId="8" hidden="1">#REF!</definedName>
    <definedName name="BEx3L4IN3LI4C26SITKTGAH27CDU" localSheetId="11" hidden="1">#REF!</definedName>
    <definedName name="BEx3L4IN3LI4C26SITKTGAH27CDU" localSheetId="13" hidden="1">#REF!</definedName>
    <definedName name="BEx3L4IN3LI4C26SITKTGAH27CDU" hidden="1">#REF!</definedName>
    <definedName name="BEx3L4YQ0J7ZU0M5QM6YIPCEYC9K" localSheetId="0" hidden="1">#REF!</definedName>
    <definedName name="BEx3L4YQ0J7ZU0M5QM6YIPCEYC9K" localSheetId="12" hidden="1">#REF!</definedName>
    <definedName name="BEx3L4YQ0J7ZU0M5QM6YIPCEYC9K" localSheetId="3" hidden="1">#REF!</definedName>
    <definedName name="BEx3L4YQ0J7ZU0M5QM6YIPCEYC9K" localSheetId="10" hidden="1">#REF!</definedName>
    <definedName name="BEx3L4YQ0J7ZU0M5QM6YIPCEYC9K" localSheetId="9" hidden="1">#REF!</definedName>
    <definedName name="BEx3L4YQ0J7ZU0M5QM6YIPCEYC9K" localSheetId="8" hidden="1">#REF!</definedName>
    <definedName name="BEx3L4YQ0J7ZU0M5QM6YIPCEYC9K" localSheetId="11" hidden="1">#REF!</definedName>
    <definedName name="BEx3L4YQ0J7ZU0M5QM6YIPCEYC9K" localSheetId="13" hidden="1">#REF!</definedName>
    <definedName name="BEx3L4YQ0J7ZU0M5QM6YIPCEYC9K" hidden="1">#REF!</definedName>
    <definedName name="BEx3L60DJOR7NQN42G7YSAODP1EX" localSheetId="0" hidden="1">#REF!</definedName>
    <definedName name="BEx3L60DJOR7NQN42G7YSAODP1EX" localSheetId="12" hidden="1">#REF!</definedName>
    <definedName name="BEx3L60DJOR7NQN42G7YSAODP1EX" localSheetId="3" hidden="1">#REF!</definedName>
    <definedName name="BEx3L60DJOR7NQN42G7YSAODP1EX" localSheetId="10" hidden="1">#REF!</definedName>
    <definedName name="BEx3L60DJOR7NQN42G7YSAODP1EX" localSheetId="9" hidden="1">#REF!</definedName>
    <definedName name="BEx3L60DJOR7NQN42G7YSAODP1EX" localSheetId="8" hidden="1">#REF!</definedName>
    <definedName name="BEx3L60DJOR7NQN42G7YSAODP1EX" localSheetId="11" hidden="1">#REF!</definedName>
    <definedName name="BEx3L60DJOR7NQN42G7YSAODP1EX" localSheetId="13" hidden="1">#REF!</definedName>
    <definedName name="BEx3L60DJOR7NQN42G7YSAODP1EX" hidden="1">#REF!</definedName>
    <definedName name="BEx3L7D0PI38HWZ7VADU16C9E33D" localSheetId="0" hidden="1">#REF!</definedName>
    <definedName name="BEx3L7D0PI38HWZ7VADU16C9E33D" localSheetId="12" hidden="1">#REF!</definedName>
    <definedName name="BEx3L7D0PI38HWZ7VADU16C9E33D" localSheetId="3" hidden="1">#REF!</definedName>
    <definedName name="BEx3L7D0PI38HWZ7VADU16C9E33D" localSheetId="10" hidden="1">#REF!</definedName>
    <definedName name="BEx3L7D0PI38HWZ7VADU16C9E33D" localSheetId="9" hidden="1">#REF!</definedName>
    <definedName name="BEx3L7D0PI38HWZ7VADU16C9E33D" localSheetId="8" hidden="1">#REF!</definedName>
    <definedName name="BEx3L7D0PI38HWZ7VADU16C9E33D" localSheetId="11" hidden="1">#REF!</definedName>
    <definedName name="BEx3L7D0PI38HWZ7VADU16C9E33D" localSheetId="13" hidden="1">#REF!</definedName>
    <definedName name="BEx3L7D0PI38HWZ7VADU16C9E33D" hidden="1">#REF!</definedName>
    <definedName name="BEx3LANPY1HT49TAH98H4B9RC1D4" localSheetId="0" hidden="1">#REF!</definedName>
    <definedName name="BEx3LANPY1HT49TAH98H4B9RC1D4" localSheetId="12" hidden="1">#REF!</definedName>
    <definedName name="BEx3LANPY1HT49TAH98H4B9RC1D4" localSheetId="3" hidden="1">#REF!</definedName>
    <definedName name="BEx3LANPY1HT49TAH98H4B9RC1D4" localSheetId="10" hidden="1">#REF!</definedName>
    <definedName name="BEx3LANPY1HT49TAH98H4B9RC1D4" localSheetId="9" hidden="1">#REF!</definedName>
    <definedName name="BEx3LANPY1HT49TAH98H4B9RC1D4" localSheetId="8" hidden="1">#REF!</definedName>
    <definedName name="BEx3LANPY1HT49TAH98H4B9RC1D4" localSheetId="11" hidden="1">#REF!</definedName>
    <definedName name="BEx3LANPY1HT49TAH98H4B9RC1D4" localSheetId="13" hidden="1">#REF!</definedName>
    <definedName name="BEx3LANPY1HT49TAH98H4B9RC1D4" hidden="1">#REF!</definedName>
    <definedName name="BEx3LM1PR4Y7KINKMTMKR984GX8Q" localSheetId="0" hidden="1">#REF!</definedName>
    <definedName name="BEx3LM1PR4Y7KINKMTMKR984GX8Q" localSheetId="12" hidden="1">#REF!</definedName>
    <definedName name="BEx3LM1PR4Y7KINKMTMKR984GX8Q" localSheetId="3" hidden="1">#REF!</definedName>
    <definedName name="BEx3LM1PR4Y7KINKMTMKR984GX8Q" localSheetId="10" hidden="1">#REF!</definedName>
    <definedName name="BEx3LM1PR4Y7KINKMTMKR984GX8Q" localSheetId="9" hidden="1">#REF!</definedName>
    <definedName name="BEx3LM1PR4Y7KINKMTMKR984GX8Q" localSheetId="8" hidden="1">#REF!</definedName>
    <definedName name="BEx3LM1PR4Y7KINKMTMKR984GX8Q" localSheetId="11" hidden="1">#REF!</definedName>
    <definedName name="BEx3LM1PR4Y7KINKMTMKR984GX8Q" localSheetId="13" hidden="1">#REF!</definedName>
    <definedName name="BEx3LM1PR4Y7KINKMTMKR984GX8Q" hidden="1">#REF!</definedName>
    <definedName name="BEx3LM1PWWC9WH0R5TX5K06V559U" localSheetId="0" hidden="1">#REF!</definedName>
    <definedName name="BEx3LM1PWWC9WH0R5TX5K06V559U" localSheetId="12" hidden="1">#REF!</definedName>
    <definedName name="BEx3LM1PWWC9WH0R5TX5K06V559U" localSheetId="3" hidden="1">#REF!</definedName>
    <definedName name="BEx3LM1PWWC9WH0R5TX5K06V559U" localSheetId="10" hidden="1">#REF!</definedName>
    <definedName name="BEx3LM1PWWC9WH0R5TX5K06V559U" localSheetId="9" hidden="1">#REF!</definedName>
    <definedName name="BEx3LM1PWWC9WH0R5TX5K06V559U" localSheetId="8" hidden="1">#REF!</definedName>
    <definedName name="BEx3LM1PWWC9WH0R5TX5K06V559U" localSheetId="11" hidden="1">#REF!</definedName>
    <definedName name="BEx3LM1PWWC9WH0R5TX5K06V559U" localSheetId="13" hidden="1">#REF!</definedName>
    <definedName name="BEx3LM1PWWC9WH0R5TX5K06V559U" hidden="1">#REF!</definedName>
    <definedName name="BEx3LPCEZ1C0XEKNCM3YT09JWCUO" localSheetId="0" hidden="1">#REF!</definedName>
    <definedName name="BEx3LPCEZ1C0XEKNCM3YT09JWCUO" localSheetId="12" hidden="1">#REF!</definedName>
    <definedName name="BEx3LPCEZ1C0XEKNCM3YT09JWCUO" localSheetId="3" hidden="1">#REF!</definedName>
    <definedName name="BEx3LPCEZ1C0XEKNCM3YT09JWCUO" localSheetId="10" hidden="1">#REF!</definedName>
    <definedName name="BEx3LPCEZ1C0XEKNCM3YT09JWCUO" localSheetId="9" hidden="1">#REF!</definedName>
    <definedName name="BEx3LPCEZ1C0XEKNCM3YT09JWCUO" localSheetId="8" hidden="1">#REF!</definedName>
    <definedName name="BEx3LPCEZ1C0XEKNCM3YT09JWCUO" localSheetId="11" hidden="1">#REF!</definedName>
    <definedName name="BEx3LPCEZ1C0XEKNCM3YT09JWCUO" localSheetId="13" hidden="1">#REF!</definedName>
    <definedName name="BEx3LPCEZ1C0XEKNCM3YT09JWCUO" hidden="1">#REF!</definedName>
    <definedName name="BEx3LSXW33WR1ECIMRYUPFBJXGGH" localSheetId="0" hidden="1">#REF!</definedName>
    <definedName name="BEx3LSXW33WR1ECIMRYUPFBJXGGH" localSheetId="12" hidden="1">#REF!</definedName>
    <definedName name="BEx3LSXW33WR1ECIMRYUPFBJXGGH" localSheetId="3" hidden="1">#REF!</definedName>
    <definedName name="BEx3LSXW33WR1ECIMRYUPFBJXGGH" localSheetId="10" hidden="1">#REF!</definedName>
    <definedName name="BEx3LSXW33WR1ECIMRYUPFBJXGGH" localSheetId="9" hidden="1">#REF!</definedName>
    <definedName name="BEx3LSXW33WR1ECIMRYUPFBJXGGH" localSheetId="8" hidden="1">#REF!</definedName>
    <definedName name="BEx3LSXW33WR1ECIMRYUPFBJXGGH" localSheetId="11" hidden="1">#REF!</definedName>
    <definedName name="BEx3LSXW33WR1ECIMRYUPFBJXGGH" localSheetId="13" hidden="1">#REF!</definedName>
    <definedName name="BEx3LSXW33WR1ECIMRYUPFBJXGGH" hidden="1">#REF!</definedName>
    <definedName name="BEx3M1MR1K1NQD03H74BFWOK4MWQ" localSheetId="0" hidden="1">#REF!</definedName>
    <definedName name="BEx3M1MR1K1NQD03H74BFWOK4MWQ" localSheetId="12" hidden="1">#REF!</definedName>
    <definedName name="BEx3M1MR1K1NQD03H74BFWOK4MWQ" localSheetId="3" hidden="1">#REF!</definedName>
    <definedName name="BEx3M1MR1K1NQD03H74BFWOK4MWQ" localSheetId="10" hidden="1">#REF!</definedName>
    <definedName name="BEx3M1MR1K1NQD03H74BFWOK4MWQ" localSheetId="9" hidden="1">#REF!</definedName>
    <definedName name="BEx3M1MR1K1NQD03H74BFWOK4MWQ" localSheetId="8" hidden="1">#REF!</definedName>
    <definedName name="BEx3M1MR1K1NQD03H74BFWOK4MWQ" localSheetId="11" hidden="1">#REF!</definedName>
    <definedName name="BEx3M1MR1K1NQD03H74BFWOK4MWQ" localSheetId="13" hidden="1">#REF!</definedName>
    <definedName name="BEx3M1MR1K1NQD03H74BFWOK4MWQ" hidden="1">#REF!</definedName>
    <definedName name="BEx3M4H77MYUKOOD31H9F80NMVK8" localSheetId="0" hidden="1">#REF!</definedName>
    <definedName name="BEx3M4H77MYUKOOD31H9F80NMVK8" localSheetId="12" hidden="1">#REF!</definedName>
    <definedName name="BEx3M4H77MYUKOOD31H9F80NMVK8" localSheetId="3" hidden="1">#REF!</definedName>
    <definedName name="BEx3M4H77MYUKOOD31H9F80NMVK8" localSheetId="10" hidden="1">#REF!</definedName>
    <definedName name="BEx3M4H77MYUKOOD31H9F80NMVK8" localSheetId="9" hidden="1">#REF!</definedName>
    <definedName name="BEx3M4H77MYUKOOD31H9F80NMVK8" localSheetId="8" hidden="1">#REF!</definedName>
    <definedName name="BEx3M4H77MYUKOOD31H9F80NMVK8" localSheetId="11" hidden="1">#REF!</definedName>
    <definedName name="BEx3M4H77MYUKOOD31H9F80NMVK8" localSheetId="13" hidden="1">#REF!</definedName>
    <definedName name="BEx3M4H77MYUKOOD31H9F80NMVK8" hidden="1">#REF!</definedName>
    <definedName name="BEx3M9VFX329PZWYC4DMZ6P3W9R2" localSheetId="0" hidden="1">#REF!</definedName>
    <definedName name="BEx3M9VFX329PZWYC4DMZ6P3W9R2" localSheetId="12" hidden="1">#REF!</definedName>
    <definedName name="BEx3M9VFX329PZWYC4DMZ6P3W9R2" localSheetId="3" hidden="1">#REF!</definedName>
    <definedName name="BEx3M9VFX329PZWYC4DMZ6P3W9R2" localSheetId="10" hidden="1">#REF!</definedName>
    <definedName name="BEx3M9VFX329PZWYC4DMZ6P3W9R2" localSheetId="9" hidden="1">#REF!</definedName>
    <definedName name="BEx3M9VFX329PZWYC4DMZ6P3W9R2" localSheetId="8" hidden="1">#REF!</definedName>
    <definedName name="BEx3M9VFX329PZWYC4DMZ6P3W9R2" localSheetId="11" hidden="1">#REF!</definedName>
    <definedName name="BEx3M9VFX329PZWYC4DMZ6P3W9R2" localSheetId="13" hidden="1">#REF!</definedName>
    <definedName name="BEx3M9VFX329PZWYC4DMZ6P3W9R2" hidden="1">#REF!</definedName>
    <definedName name="BEx3MCQ0VEBV0CZXDS505L38EQ8N" localSheetId="0" hidden="1">#REF!</definedName>
    <definedName name="BEx3MCQ0VEBV0CZXDS505L38EQ8N" localSheetId="12" hidden="1">#REF!</definedName>
    <definedName name="BEx3MCQ0VEBV0CZXDS505L38EQ8N" localSheetId="3" hidden="1">#REF!</definedName>
    <definedName name="BEx3MCQ0VEBV0CZXDS505L38EQ8N" localSheetId="10" hidden="1">#REF!</definedName>
    <definedName name="BEx3MCQ0VEBV0CZXDS505L38EQ8N" localSheetId="9" hidden="1">#REF!</definedName>
    <definedName name="BEx3MCQ0VEBV0CZXDS505L38EQ8N" localSheetId="8" hidden="1">#REF!</definedName>
    <definedName name="BEx3MCQ0VEBV0CZXDS505L38EQ8N" localSheetId="11" hidden="1">#REF!</definedName>
    <definedName name="BEx3MCQ0VEBV0CZXDS505L38EQ8N" localSheetId="13" hidden="1">#REF!</definedName>
    <definedName name="BEx3MCQ0VEBV0CZXDS505L38EQ8N" hidden="1">#REF!</definedName>
    <definedName name="BEx3MEYV5LQY0BAL7V3CFAFVOM3T" localSheetId="0" hidden="1">#REF!</definedName>
    <definedName name="BEx3MEYV5LQY0BAL7V3CFAFVOM3T" localSheetId="12" hidden="1">#REF!</definedName>
    <definedName name="BEx3MEYV5LQY0BAL7V3CFAFVOM3T" localSheetId="3" hidden="1">#REF!</definedName>
    <definedName name="BEx3MEYV5LQY0BAL7V3CFAFVOM3T" localSheetId="10" hidden="1">#REF!</definedName>
    <definedName name="BEx3MEYV5LQY0BAL7V3CFAFVOM3T" localSheetId="9" hidden="1">#REF!</definedName>
    <definedName name="BEx3MEYV5LQY0BAL7V3CFAFVOM3T" localSheetId="8" hidden="1">#REF!</definedName>
    <definedName name="BEx3MEYV5LQY0BAL7V3CFAFVOM3T" localSheetId="11" hidden="1">#REF!</definedName>
    <definedName name="BEx3MEYV5LQY0BAL7V3CFAFVOM3T" localSheetId="13" hidden="1">#REF!</definedName>
    <definedName name="BEx3MEYV5LQY0BAL7V3CFAFVOM3T" hidden="1">#REF!</definedName>
    <definedName name="BEx3MF9LX8G8DXGARRYNTDH542WG" localSheetId="0" hidden="1">#REF!</definedName>
    <definedName name="BEx3MF9LX8G8DXGARRYNTDH542WG" localSheetId="12" hidden="1">#REF!</definedName>
    <definedName name="BEx3MF9LX8G8DXGARRYNTDH542WG" localSheetId="3" hidden="1">#REF!</definedName>
    <definedName name="BEx3MF9LX8G8DXGARRYNTDH542WG" localSheetId="10" hidden="1">#REF!</definedName>
    <definedName name="BEx3MF9LX8G8DXGARRYNTDH542WG" localSheetId="9" hidden="1">#REF!</definedName>
    <definedName name="BEx3MF9LX8G8DXGARRYNTDH542WG" localSheetId="8" hidden="1">#REF!</definedName>
    <definedName name="BEx3MF9LX8G8DXGARRYNTDH542WG" localSheetId="11" hidden="1">#REF!</definedName>
    <definedName name="BEx3MF9LX8G8DXGARRYNTDH542WG" localSheetId="13" hidden="1">#REF!</definedName>
    <definedName name="BEx3MF9LX8G8DXGARRYNTDH542WG" hidden="1">#REF!</definedName>
    <definedName name="BEx3MREOFWJQEYMCMBL7ZE06NBN6" localSheetId="0" hidden="1">#REF!</definedName>
    <definedName name="BEx3MREOFWJQEYMCMBL7ZE06NBN6" localSheetId="12" hidden="1">#REF!</definedName>
    <definedName name="BEx3MREOFWJQEYMCMBL7ZE06NBN6" localSheetId="3" hidden="1">#REF!</definedName>
    <definedName name="BEx3MREOFWJQEYMCMBL7ZE06NBN6" localSheetId="10" hidden="1">#REF!</definedName>
    <definedName name="BEx3MREOFWJQEYMCMBL7ZE06NBN6" localSheetId="9" hidden="1">#REF!</definedName>
    <definedName name="BEx3MREOFWJQEYMCMBL7ZE06NBN6" localSheetId="8" hidden="1">#REF!</definedName>
    <definedName name="BEx3MREOFWJQEYMCMBL7ZE06NBN6" localSheetId="11" hidden="1">#REF!</definedName>
    <definedName name="BEx3MREOFWJQEYMCMBL7ZE06NBN6" localSheetId="13" hidden="1">#REF!</definedName>
    <definedName name="BEx3MREOFWJQEYMCMBL7ZE06NBN6" hidden="1">#REF!</definedName>
    <definedName name="BEx3MSGD8I6KBFD4XFWYGH3DKUK3" localSheetId="0" hidden="1">#REF!</definedName>
    <definedName name="BEx3MSGD8I6KBFD4XFWYGH3DKUK3" localSheetId="12" hidden="1">#REF!</definedName>
    <definedName name="BEx3MSGD8I6KBFD4XFWYGH3DKUK3" localSheetId="3" hidden="1">#REF!</definedName>
    <definedName name="BEx3MSGD8I6KBFD4XFWYGH3DKUK3" localSheetId="10" hidden="1">#REF!</definedName>
    <definedName name="BEx3MSGD8I6KBFD4XFWYGH3DKUK3" localSheetId="9" hidden="1">#REF!</definedName>
    <definedName name="BEx3MSGD8I6KBFD4XFWYGH3DKUK3" localSheetId="8" hidden="1">#REF!</definedName>
    <definedName name="BEx3MSGD8I6KBFD4XFWYGH3DKUK3" localSheetId="11" hidden="1">#REF!</definedName>
    <definedName name="BEx3MSGD8I6KBFD4XFWYGH3DKUK3" localSheetId="13" hidden="1">#REF!</definedName>
    <definedName name="BEx3MSGD8I6KBFD4XFWYGH3DKUK3" hidden="1">#REF!</definedName>
    <definedName name="BEx3NDQFYEWZAUGWFMGT2R7E7RBT" localSheetId="0" hidden="1">#REF!</definedName>
    <definedName name="BEx3NDQFYEWZAUGWFMGT2R7E7RBT" localSheetId="12" hidden="1">#REF!</definedName>
    <definedName name="BEx3NDQFYEWZAUGWFMGT2R7E7RBT" localSheetId="3" hidden="1">#REF!</definedName>
    <definedName name="BEx3NDQFYEWZAUGWFMGT2R7E7RBT" localSheetId="10" hidden="1">#REF!</definedName>
    <definedName name="BEx3NDQFYEWZAUGWFMGT2R7E7RBT" localSheetId="9" hidden="1">#REF!</definedName>
    <definedName name="BEx3NDQFYEWZAUGWFMGT2R7E7RBT" localSheetId="8" hidden="1">#REF!</definedName>
    <definedName name="BEx3NDQFYEWZAUGWFMGT2R7E7RBT" localSheetId="11" hidden="1">#REF!</definedName>
    <definedName name="BEx3NDQFYEWZAUGWFMGT2R7E7RBT" localSheetId="13" hidden="1">#REF!</definedName>
    <definedName name="BEx3NDQFYEWZAUGWFMGT2R7E7RBT" hidden="1">#REF!</definedName>
    <definedName name="BEx3NGQBX2HEDKOCDX0TX1TGBB3P" localSheetId="0" hidden="1">#REF!</definedName>
    <definedName name="BEx3NGQBX2HEDKOCDX0TX1TGBB3P" localSheetId="12" hidden="1">#REF!</definedName>
    <definedName name="BEx3NGQBX2HEDKOCDX0TX1TGBB3P" localSheetId="3" hidden="1">#REF!</definedName>
    <definedName name="BEx3NGQBX2HEDKOCDX0TX1TGBB3P" localSheetId="10" hidden="1">#REF!</definedName>
    <definedName name="BEx3NGQBX2HEDKOCDX0TX1TGBB3P" localSheetId="9" hidden="1">#REF!</definedName>
    <definedName name="BEx3NGQBX2HEDKOCDX0TX1TGBB3P" localSheetId="8" hidden="1">#REF!</definedName>
    <definedName name="BEx3NGQBX2HEDKOCDX0TX1TGBB3P" localSheetId="11" hidden="1">#REF!</definedName>
    <definedName name="BEx3NGQBX2HEDKOCDX0TX1TGBB3P" localSheetId="13" hidden="1">#REF!</definedName>
    <definedName name="BEx3NGQBX2HEDKOCDX0TX1TGBB3P" hidden="1">#REF!</definedName>
    <definedName name="BEx3NLIZ7PHF2XE59ECZ3MD04ZG1" localSheetId="0" hidden="1">#REF!</definedName>
    <definedName name="BEx3NLIZ7PHF2XE59ECZ3MD04ZG1" localSheetId="12" hidden="1">#REF!</definedName>
    <definedName name="BEx3NLIZ7PHF2XE59ECZ3MD04ZG1" localSheetId="3" hidden="1">#REF!</definedName>
    <definedName name="BEx3NLIZ7PHF2XE59ECZ3MD04ZG1" localSheetId="10" hidden="1">#REF!</definedName>
    <definedName name="BEx3NLIZ7PHF2XE59ECZ3MD04ZG1" localSheetId="9" hidden="1">#REF!</definedName>
    <definedName name="BEx3NLIZ7PHF2XE59ECZ3MD04ZG1" localSheetId="8" hidden="1">#REF!</definedName>
    <definedName name="BEx3NLIZ7PHF2XE59ECZ3MD04ZG1" localSheetId="11" hidden="1">#REF!</definedName>
    <definedName name="BEx3NLIZ7PHF2XE59ECZ3MD04ZG1" localSheetId="13" hidden="1">#REF!</definedName>
    <definedName name="BEx3NLIZ7PHF2XE59ECZ3MD04ZG1" hidden="1">#REF!</definedName>
    <definedName name="BEx3NMQ4BVC94728AUM7CCX7UHTU" localSheetId="0" hidden="1">#REF!</definedName>
    <definedName name="BEx3NMQ4BVC94728AUM7CCX7UHTU" localSheetId="12" hidden="1">#REF!</definedName>
    <definedName name="BEx3NMQ4BVC94728AUM7CCX7UHTU" localSheetId="3" hidden="1">#REF!</definedName>
    <definedName name="BEx3NMQ4BVC94728AUM7CCX7UHTU" localSheetId="10" hidden="1">#REF!</definedName>
    <definedName name="BEx3NMQ4BVC94728AUM7CCX7UHTU" localSheetId="9" hidden="1">#REF!</definedName>
    <definedName name="BEx3NMQ4BVC94728AUM7CCX7UHTU" localSheetId="8" hidden="1">#REF!</definedName>
    <definedName name="BEx3NMQ4BVC94728AUM7CCX7UHTU" localSheetId="11" hidden="1">#REF!</definedName>
    <definedName name="BEx3NMQ4BVC94728AUM7CCX7UHTU" localSheetId="13" hidden="1">#REF!</definedName>
    <definedName name="BEx3NMQ4BVC94728AUM7CCX7UHTU" hidden="1">#REF!</definedName>
    <definedName name="BEx3NR2I4OUFP3Z2QZEDU2PIFIDI" localSheetId="0" hidden="1">#REF!</definedName>
    <definedName name="BEx3NR2I4OUFP3Z2QZEDU2PIFIDI" localSheetId="12" hidden="1">#REF!</definedName>
    <definedName name="BEx3NR2I4OUFP3Z2QZEDU2PIFIDI" localSheetId="3" hidden="1">#REF!</definedName>
    <definedName name="BEx3NR2I4OUFP3Z2QZEDU2PIFIDI" localSheetId="10" hidden="1">#REF!</definedName>
    <definedName name="BEx3NR2I4OUFP3Z2QZEDU2PIFIDI" localSheetId="9" hidden="1">#REF!</definedName>
    <definedName name="BEx3NR2I4OUFP3Z2QZEDU2PIFIDI" localSheetId="8" hidden="1">#REF!</definedName>
    <definedName name="BEx3NR2I4OUFP3Z2QZEDU2PIFIDI" localSheetId="11" hidden="1">#REF!</definedName>
    <definedName name="BEx3NR2I4OUFP3Z2QZEDU2PIFIDI" localSheetId="13" hidden="1">#REF!</definedName>
    <definedName name="BEx3NR2I4OUFP3Z2QZEDU2PIFIDI" hidden="1">#REF!</definedName>
    <definedName name="BEx3O19B8FTTAPVT5DZXQGQXWFR8" localSheetId="0" hidden="1">#REF!</definedName>
    <definedName name="BEx3O19B8FTTAPVT5DZXQGQXWFR8" localSheetId="12" hidden="1">#REF!</definedName>
    <definedName name="BEx3O19B8FTTAPVT5DZXQGQXWFR8" localSheetId="3" hidden="1">#REF!</definedName>
    <definedName name="BEx3O19B8FTTAPVT5DZXQGQXWFR8" localSheetId="10" hidden="1">#REF!</definedName>
    <definedName name="BEx3O19B8FTTAPVT5DZXQGQXWFR8" localSheetId="9" hidden="1">#REF!</definedName>
    <definedName name="BEx3O19B8FTTAPVT5DZXQGQXWFR8" localSheetId="8" hidden="1">#REF!</definedName>
    <definedName name="BEx3O19B8FTTAPVT5DZXQGQXWFR8" localSheetId="11" hidden="1">#REF!</definedName>
    <definedName name="BEx3O19B8FTTAPVT5DZXQGQXWFR8" localSheetId="13" hidden="1">#REF!</definedName>
    <definedName name="BEx3O19B8FTTAPVT5DZXQGQXWFR8" hidden="1">#REF!</definedName>
    <definedName name="BEx3O85IKWARA6NCJOLRBRJFMEWW" localSheetId="0" hidden="1">#REF!</definedName>
    <definedName name="BEx3O85IKWARA6NCJOLRBRJFMEWW" localSheetId="12" hidden="1">#REF!</definedName>
    <definedName name="BEx3O85IKWARA6NCJOLRBRJFMEWW" localSheetId="3" hidden="1">#REF!</definedName>
    <definedName name="BEx3O85IKWARA6NCJOLRBRJFMEWW" localSheetId="10" hidden="1">#REF!</definedName>
    <definedName name="BEx3O85IKWARA6NCJOLRBRJFMEWW" localSheetId="9" hidden="1">#REF!</definedName>
    <definedName name="BEx3O85IKWARA6NCJOLRBRJFMEWW" localSheetId="8" hidden="1">#REF!</definedName>
    <definedName name="BEx3O85IKWARA6NCJOLRBRJFMEWW" localSheetId="11" hidden="1">#REF!</definedName>
    <definedName name="BEx3O85IKWARA6NCJOLRBRJFMEWW" localSheetId="13" hidden="1">#REF!</definedName>
    <definedName name="BEx3O85IKWARA6NCJOLRBRJFMEWW" hidden="1">#REF!</definedName>
    <definedName name="BEx3OJZSCGFRW7SVGBFI0X9DNVMM" localSheetId="0" hidden="1">#REF!</definedName>
    <definedName name="BEx3OJZSCGFRW7SVGBFI0X9DNVMM" localSheetId="12" hidden="1">#REF!</definedName>
    <definedName name="BEx3OJZSCGFRW7SVGBFI0X9DNVMM" localSheetId="3" hidden="1">#REF!</definedName>
    <definedName name="BEx3OJZSCGFRW7SVGBFI0X9DNVMM" localSheetId="10" hidden="1">#REF!</definedName>
    <definedName name="BEx3OJZSCGFRW7SVGBFI0X9DNVMM" localSheetId="9" hidden="1">#REF!</definedName>
    <definedName name="BEx3OJZSCGFRW7SVGBFI0X9DNVMM" localSheetId="8" hidden="1">#REF!</definedName>
    <definedName name="BEx3OJZSCGFRW7SVGBFI0X9DNVMM" localSheetId="11" hidden="1">#REF!</definedName>
    <definedName name="BEx3OJZSCGFRW7SVGBFI0X9DNVMM" localSheetId="13" hidden="1">#REF!</definedName>
    <definedName name="BEx3OJZSCGFRW7SVGBFI0X9DNVMM" hidden="1">#REF!</definedName>
    <definedName name="BEx3ORSBUXAF21MKEY90YJV9AY9A" localSheetId="0" hidden="1">#REF!</definedName>
    <definedName name="BEx3ORSBUXAF21MKEY90YJV9AY9A" localSheetId="12" hidden="1">#REF!</definedName>
    <definedName name="BEx3ORSBUXAF21MKEY90YJV9AY9A" localSheetId="3" hidden="1">#REF!</definedName>
    <definedName name="BEx3ORSBUXAF21MKEY90YJV9AY9A" localSheetId="10" hidden="1">#REF!</definedName>
    <definedName name="BEx3ORSBUXAF21MKEY90YJV9AY9A" localSheetId="9" hidden="1">#REF!</definedName>
    <definedName name="BEx3ORSBUXAF21MKEY90YJV9AY9A" localSheetId="8" hidden="1">#REF!</definedName>
    <definedName name="BEx3ORSBUXAF21MKEY90YJV9AY9A" localSheetId="11" hidden="1">#REF!</definedName>
    <definedName name="BEx3ORSBUXAF21MKEY90YJV9AY9A" localSheetId="13" hidden="1">#REF!</definedName>
    <definedName name="BEx3ORSBUXAF21MKEY90YJV9AY9A" hidden="1">#REF!</definedName>
    <definedName name="BEx3OUS0N576NJN078Y1BWUWQK6B" localSheetId="0" hidden="1">#REF!</definedName>
    <definedName name="BEx3OUS0N576NJN078Y1BWUWQK6B" localSheetId="12" hidden="1">#REF!</definedName>
    <definedName name="BEx3OUS0N576NJN078Y1BWUWQK6B" localSheetId="3" hidden="1">#REF!</definedName>
    <definedName name="BEx3OUS0N576NJN078Y1BWUWQK6B" localSheetId="10" hidden="1">#REF!</definedName>
    <definedName name="BEx3OUS0N576NJN078Y1BWUWQK6B" localSheetId="9" hidden="1">#REF!</definedName>
    <definedName name="BEx3OUS0N576NJN078Y1BWUWQK6B" localSheetId="8" hidden="1">#REF!</definedName>
    <definedName name="BEx3OUS0N576NJN078Y1BWUWQK6B" localSheetId="11" hidden="1">#REF!</definedName>
    <definedName name="BEx3OUS0N576NJN078Y1BWUWQK6B" localSheetId="13" hidden="1">#REF!</definedName>
    <definedName name="BEx3OUS0N576NJN078Y1BWUWQK6B" hidden="1">#REF!</definedName>
    <definedName name="BEx3OV8BH6PYNZT7C246LOAU9SVX" localSheetId="0" hidden="1">#REF!</definedName>
    <definedName name="BEx3OV8BH6PYNZT7C246LOAU9SVX" localSheetId="12" hidden="1">#REF!</definedName>
    <definedName name="BEx3OV8BH6PYNZT7C246LOAU9SVX" localSheetId="3" hidden="1">#REF!</definedName>
    <definedName name="BEx3OV8BH6PYNZT7C246LOAU9SVX" localSheetId="10" hidden="1">#REF!</definedName>
    <definedName name="BEx3OV8BH6PYNZT7C246LOAU9SVX" localSheetId="9" hidden="1">#REF!</definedName>
    <definedName name="BEx3OV8BH6PYNZT7C246LOAU9SVX" localSheetId="8" hidden="1">#REF!</definedName>
    <definedName name="BEx3OV8BH6PYNZT7C246LOAU9SVX" localSheetId="11" hidden="1">#REF!</definedName>
    <definedName name="BEx3OV8BH6PYNZT7C246LOAU9SVX" localSheetId="13" hidden="1">#REF!</definedName>
    <definedName name="BEx3OV8BH6PYNZT7C246LOAU9SVX" hidden="1">#REF!</definedName>
    <definedName name="BEx3OXRYJZUEY6E72UJU0PHLMYAR" localSheetId="0" hidden="1">#REF!</definedName>
    <definedName name="BEx3OXRYJZUEY6E72UJU0PHLMYAR" localSheetId="12" hidden="1">#REF!</definedName>
    <definedName name="BEx3OXRYJZUEY6E72UJU0PHLMYAR" localSheetId="3" hidden="1">#REF!</definedName>
    <definedName name="BEx3OXRYJZUEY6E72UJU0PHLMYAR" localSheetId="10" hidden="1">#REF!</definedName>
    <definedName name="BEx3OXRYJZUEY6E72UJU0PHLMYAR" localSheetId="9" hidden="1">#REF!</definedName>
    <definedName name="BEx3OXRYJZUEY6E72UJU0PHLMYAR" localSheetId="8" hidden="1">#REF!</definedName>
    <definedName name="BEx3OXRYJZUEY6E72UJU0PHLMYAR" localSheetId="11" hidden="1">#REF!</definedName>
    <definedName name="BEx3OXRYJZUEY6E72UJU0PHLMYAR" localSheetId="13" hidden="1">#REF!</definedName>
    <definedName name="BEx3OXRYJZUEY6E72UJU0PHLMYAR" hidden="1">#REF!</definedName>
    <definedName name="BEx3P3RP5PYI4BJVYGNU1V7KT5EH" localSheetId="0" hidden="1">#REF!</definedName>
    <definedName name="BEx3P3RP5PYI4BJVYGNU1V7KT5EH" localSheetId="12" hidden="1">#REF!</definedName>
    <definedName name="BEx3P3RP5PYI4BJVYGNU1V7KT5EH" localSheetId="3" hidden="1">#REF!</definedName>
    <definedName name="BEx3P3RP5PYI4BJVYGNU1V7KT5EH" localSheetId="10" hidden="1">#REF!</definedName>
    <definedName name="BEx3P3RP5PYI4BJVYGNU1V7KT5EH" localSheetId="9" hidden="1">#REF!</definedName>
    <definedName name="BEx3P3RP5PYI4BJVYGNU1V7KT5EH" localSheetId="8" hidden="1">#REF!</definedName>
    <definedName name="BEx3P3RP5PYI4BJVYGNU1V7KT5EH" localSheetId="11" hidden="1">#REF!</definedName>
    <definedName name="BEx3P3RP5PYI4BJVYGNU1V7KT5EH" localSheetId="13" hidden="1">#REF!</definedName>
    <definedName name="BEx3P3RP5PYI4BJVYGNU1V7KT5EH" hidden="1">#REF!</definedName>
    <definedName name="BEx3P59TTRSGQY888P5C1O7M2PQT" localSheetId="0" hidden="1">#REF!</definedName>
    <definedName name="BEx3P59TTRSGQY888P5C1O7M2PQT" localSheetId="12" hidden="1">#REF!</definedName>
    <definedName name="BEx3P59TTRSGQY888P5C1O7M2PQT" localSheetId="3" hidden="1">#REF!</definedName>
    <definedName name="BEx3P59TTRSGQY888P5C1O7M2PQT" localSheetId="10" hidden="1">#REF!</definedName>
    <definedName name="BEx3P59TTRSGQY888P5C1O7M2PQT" localSheetId="9" hidden="1">#REF!</definedName>
    <definedName name="BEx3P59TTRSGQY888P5C1O7M2PQT" localSheetId="8" hidden="1">#REF!</definedName>
    <definedName name="BEx3P59TTRSGQY888P5C1O7M2PQT" localSheetId="11" hidden="1">#REF!</definedName>
    <definedName name="BEx3P59TTRSGQY888P5C1O7M2PQT" localSheetId="13" hidden="1">#REF!</definedName>
    <definedName name="BEx3P59TTRSGQY888P5C1O7M2PQT" hidden="1">#REF!</definedName>
    <definedName name="BEx3PDNRRNKD5GOUBUQFXAHIXLD9" localSheetId="0" hidden="1">#REF!</definedName>
    <definedName name="BEx3PDNRRNKD5GOUBUQFXAHIXLD9" localSheetId="12" hidden="1">#REF!</definedName>
    <definedName name="BEx3PDNRRNKD5GOUBUQFXAHIXLD9" localSheetId="3" hidden="1">#REF!</definedName>
    <definedName name="BEx3PDNRRNKD5GOUBUQFXAHIXLD9" localSheetId="10" hidden="1">#REF!</definedName>
    <definedName name="BEx3PDNRRNKD5GOUBUQFXAHIXLD9" localSheetId="9" hidden="1">#REF!</definedName>
    <definedName name="BEx3PDNRRNKD5GOUBUQFXAHIXLD9" localSheetId="8" hidden="1">#REF!</definedName>
    <definedName name="BEx3PDNRRNKD5GOUBUQFXAHIXLD9" localSheetId="11" hidden="1">#REF!</definedName>
    <definedName name="BEx3PDNRRNKD5GOUBUQFXAHIXLD9" localSheetId="13" hidden="1">#REF!</definedName>
    <definedName name="BEx3PDNRRNKD5GOUBUQFXAHIXLD9" hidden="1">#REF!</definedName>
    <definedName name="BEx3PDT8GNPWLLN02IH1XPV90XYK" localSheetId="0" hidden="1">#REF!</definedName>
    <definedName name="BEx3PDT8GNPWLLN02IH1XPV90XYK" localSheetId="12" hidden="1">#REF!</definedName>
    <definedName name="BEx3PDT8GNPWLLN02IH1XPV90XYK" localSheetId="3" hidden="1">#REF!</definedName>
    <definedName name="BEx3PDT8GNPWLLN02IH1XPV90XYK" localSheetId="10" hidden="1">#REF!</definedName>
    <definedName name="BEx3PDT8GNPWLLN02IH1XPV90XYK" localSheetId="9" hidden="1">#REF!</definedName>
    <definedName name="BEx3PDT8GNPWLLN02IH1XPV90XYK" localSheetId="8" hidden="1">#REF!</definedName>
    <definedName name="BEx3PDT8GNPWLLN02IH1XPV90XYK" localSheetId="11" hidden="1">#REF!</definedName>
    <definedName name="BEx3PDT8GNPWLLN02IH1XPV90XYK" localSheetId="13" hidden="1">#REF!</definedName>
    <definedName name="BEx3PDT8GNPWLLN02IH1XPV90XYK" hidden="1">#REF!</definedName>
    <definedName name="BEx3PKEMDW8KZEP11IL927C5O7I2" localSheetId="0" hidden="1">#REF!</definedName>
    <definedName name="BEx3PKEMDW8KZEP11IL927C5O7I2" localSheetId="12" hidden="1">#REF!</definedName>
    <definedName name="BEx3PKEMDW8KZEP11IL927C5O7I2" localSheetId="3" hidden="1">#REF!</definedName>
    <definedName name="BEx3PKEMDW8KZEP11IL927C5O7I2" localSheetId="10" hidden="1">#REF!</definedName>
    <definedName name="BEx3PKEMDW8KZEP11IL927C5O7I2" localSheetId="9" hidden="1">#REF!</definedName>
    <definedName name="BEx3PKEMDW8KZEP11IL927C5O7I2" localSheetId="8" hidden="1">#REF!</definedName>
    <definedName name="BEx3PKEMDW8KZEP11IL927C5O7I2" localSheetId="11" hidden="1">#REF!</definedName>
    <definedName name="BEx3PKEMDW8KZEP11IL927C5O7I2" localSheetId="13" hidden="1">#REF!</definedName>
    <definedName name="BEx3PKEMDW8KZEP11IL927C5O7I2" hidden="1">#REF!</definedName>
    <definedName name="BEx3PKJZ1Z7L9S6KV8KXVS6B2FX4" localSheetId="0" hidden="1">#REF!</definedName>
    <definedName name="BEx3PKJZ1Z7L9S6KV8KXVS6B2FX4" localSheetId="12" hidden="1">#REF!</definedName>
    <definedName name="BEx3PKJZ1Z7L9S6KV8KXVS6B2FX4" localSheetId="3" hidden="1">#REF!</definedName>
    <definedName name="BEx3PKJZ1Z7L9S6KV8KXVS6B2FX4" localSheetId="10" hidden="1">#REF!</definedName>
    <definedName name="BEx3PKJZ1Z7L9S6KV8KXVS6B2FX4" localSheetId="9" hidden="1">#REF!</definedName>
    <definedName name="BEx3PKJZ1Z7L9S6KV8KXVS6B2FX4" localSheetId="8" hidden="1">#REF!</definedName>
    <definedName name="BEx3PKJZ1Z7L9S6KV8KXVS6B2FX4" localSheetId="11" hidden="1">#REF!</definedName>
    <definedName name="BEx3PKJZ1Z7L9S6KV8KXVS6B2FX4" localSheetId="13" hidden="1">#REF!</definedName>
    <definedName name="BEx3PKJZ1Z7L9S6KV8KXVS6B2FX4" hidden="1">#REF!</definedName>
    <definedName name="BEx3PMNG53Z5HY138H99QOMTX8W3" localSheetId="0" hidden="1">#REF!</definedName>
    <definedName name="BEx3PMNG53Z5HY138H99QOMTX8W3" localSheetId="12" hidden="1">#REF!</definedName>
    <definedName name="BEx3PMNG53Z5HY138H99QOMTX8W3" localSheetId="3" hidden="1">#REF!</definedName>
    <definedName name="BEx3PMNG53Z5HY138H99QOMTX8W3" localSheetId="10" hidden="1">#REF!</definedName>
    <definedName name="BEx3PMNG53Z5HY138H99QOMTX8W3" localSheetId="9" hidden="1">#REF!</definedName>
    <definedName name="BEx3PMNG53Z5HY138H99QOMTX8W3" localSheetId="8" hidden="1">#REF!</definedName>
    <definedName name="BEx3PMNG53Z5HY138H99QOMTX8W3" localSheetId="11" hidden="1">#REF!</definedName>
    <definedName name="BEx3PMNG53Z5HY138H99QOMTX8W3" localSheetId="13" hidden="1">#REF!</definedName>
    <definedName name="BEx3PMNG53Z5HY138H99QOMTX8W3" hidden="1">#REF!</definedName>
    <definedName name="BEx3PP1RRSFZ8UC0JC9R91W6LNKW" localSheetId="0" hidden="1">#REF!</definedName>
    <definedName name="BEx3PP1RRSFZ8UC0JC9R91W6LNKW" localSheetId="12" hidden="1">#REF!</definedName>
    <definedName name="BEx3PP1RRSFZ8UC0JC9R91W6LNKW" localSheetId="3" hidden="1">#REF!</definedName>
    <definedName name="BEx3PP1RRSFZ8UC0JC9R91W6LNKW" localSheetId="10" hidden="1">#REF!</definedName>
    <definedName name="BEx3PP1RRSFZ8UC0JC9R91W6LNKW" localSheetId="9" hidden="1">#REF!</definedName>
    <definedName name="BEx3PP1RRSFZ8UC0JC9R91W6LNKW" localSheetId="8" hidden="1">#REF!</definedName>
    <definedName name="BEx3PP1RRSFZ8UC0JC9R91W6LNKW" localSheetId="11" hidden="1">#REF!</definedName>
    <definedName name="BEx3PP1RRSFZ8UC0JC9R91W6LNKW" localSheetId="13" hidden="1">#REF!</definedName>
    <definedName name="BEx3PP1RRSFZ8UC0JC9R91W6LNKW" hidden="1">#REF!</definedName>
    <definedName name="BEx3PRQW017D7T1X732WDV7L1KP8" localSheetId="0" hidden="1">#REF!</definedName>
    <definedName name="BEx3PRQW017D7T1X732WDV7L1KP8" localSheetId="12" hidden="1">#REF!</definedName>
    <definedName name="BEx3PRQW017D7T1X732WDV7L1KP8" localSheetId="3" hidden="1">#REF!</definedName>
    <definedName name="BEx3PRQW017D7T1X732WDV7L1KP8" localSheetId="10" hidden="1">#REF!</definedName>
    <definedName name="BEx3PRQW017D7T1X732WDV7L1KP8" localSheetId="9" hidden="1">#REF!</definedName>
    <definedName name="BEx3PRQW017D7T1X732WDV7L1KP8" localSheetId="8" hidden="1">#REF!</definedName>
    <definedName name="BEx3PRQW017D7T1X732WDV7L1KP8" localSheetId="11" hidden="1">#REF!</definedName>
    <definedName name="BEx3PRQW017D7T1X732WDV7L1KP8" localSheetId="13" hidden="1">#REF!</definedName>
    <definedName name="BEx3PRQW017D7T1X732WDV7L1KP8" hidden="1">#REF!</definedName>
    <definedName name="BEx3PVXYZC8WB9ZJE7OCKUXZ46EA" localSheetId="0" hidden="1">#REF!</definedName>
    <definedName name="BEx3PVXYZC8WB9ZJE7OCKUXZ46EA" localSheetId="12" hidden="1">#REF!</definedName>
    <definedName name="BEx3PVXYZC8WB9ZJE7OCKUXZ46EA" localSheetId="3" hidden="1">#REF!</definedName>
    <definedName name="BEx3PVXYZC8WB9ZJE7OCKUXZ46EA" localSheetId="10" hidden="1">#REF!</definedName>
    <definedName name="BEx3PVXYZC8WB9ZJE7OCKUXZ46EA" localSheetId="9" hidden="1">#REF!</definedName>
    <definedName name="BEx3PVXYZC8WB9ZJE7OCKUXZ46EA" localSheetId="8" hidden="1">#REF!</definedName>
    <definedName name="BEx3PVXYZC8WB9ZJE7OCKUXZ46EA" localSheetId="11" hidden="1">#REF!</definedName>
    <definedName name="BEx3PVXYZC8WB9ZJE7OCKUXZ46EA" localSheetId="13" hidden="1">#REF!</definedName>
    <definedName name="BEx3PVXYZC8WB9ZJE7OCKUXZ46EA" hidden="1">#REF!</definedName>
    <definedName name="BEx3Q0VWPU5EQECK7MQ47TYJ3SWW" localSheetId="0" hidden="1">#REF!</definedName>
    <definedName name="BEx3Q0VWPU5EQECK7MQ47TYJ3SWW" localSheetId="12" hidden="1">#REF!</definedName>
    <definedName name="BEx3Q0VWPU5EQECK7MQ47TYJ3SWW" localSheetId="3" hidden="1">#REF!</definedName>
    <definedName name="BEx3Q0VWPU5EQECK7MQ47TYJ3SWW" localSheetId="10" hidden="1">#REF!</definedName>
    <definedName name="BEx3Q0VWPU5EQECK7MQ47TYJ3SWW" localSheetId="9" hidden="1">#REF!</definedName>
    <definedName name="BEx3Q0VWPU5EQECK7MQ47TYJ3SWW" localSheetId="8" hidden="1">#REF!</definedName>
    <definedName name="BEx3Q0VWPU5EQECK7MQ47TYJ3SWW" localSheetId="11" hidden="1">#REF!</definedName>
    <definedName name="BEx3Q0VWPU5EQECK7MQ47TYJ3SWW" localSheetId="13" hidden="1">#REF!</definedName>
    <definedName name="BEx3Q0VWPU5EQECK7MQ47TYJ3SWW" hidden="1">#REF!</definedName>
    <definedName name="BEx3Q7BZ9PUXK2RLIOFSIS9AHU1B" localSheetId="0" hidden="1">#REF!</definedName>
    <definedName name="BEx3Q7BZ9PUXK2RLIOFSIS9AHU1B" localSheetId="12" hidden="1">#REF!</definedName>
    <definedName name="BEx3Q7BZ9PUXK2RLIOFSIS9AHU1B" localSheetId="3" hidden="1">#REF!</definedName>
    <definedName name="BEx3Q7BZ9PUXK2RLIOFSIS9AHU1B" localSheetId="10" hidden="1">#REF!</definedName>
    <definedName name="BEx3Q7BZ9PUXK2RLIOFSIS9AHU1B" localSheetId="9" hidden="1">#REF!</definedName>
    <definedName name="BEx3Q7BZ9PUXK2RLIOFSIS9AHU1B" localSheetId="8" hidden="1">#REF!</definedName>
    <definedName name="BEx3Q7BZ9PUXK2RLIOFSIS9AHU1B" localSheetId="11" hidden="1">#REF!</definedName>
    <definedName name="BEx3Q7BZ9PUXK2RLIOFSIS9AHU1B" localSheetId="13" hidden="1">#REF!</definedName>
    <definedName name="BEx3Q7BZ9PUXK2RLIOFSIS9AHU1B" hidden="1">#REF!</definedName>
    <definedName name="BEx3Q8J42S9VU6EAN2Y28MR6DF88" localSheetId="0" hidden="1">#REF!</definedName>
    <definedName name="BEx3Q8J42S9VU6EAN2Y28MR6DF88" localSheetId="12" hidden="1">#REF!</definedName>
    <definedName name="BEx3Q8J42S9VU6EAN2Y28MR6DF88" localSheetId="3" hidden="1">#REF!</definedName>
    <definedName name="BEx3Q8J42S9VU6EAN2Y28MR6DF88" localSheetId="10" hidden="1">#REF!</definedName>
    <definedName name="BEx3Q8J42S9VU6EAN2Y28MR6DF88" localSheetId="9" hidden="1">#REF!</definedName>
    <definedName name="BEx3Q8J42S9VU6EAN2Y28MR6DF88" localSheetId="8" hidden="1">#REF!</definedName>
    <definedName name="BEx3Q8J42S9VU6EAN2Y28MR6DF88" localSheetId="11" hidden="1">#REF!</definedName>
    <definedName name="BEx3Q8J42S9VU6EAN2Y28MR6DF88" localSheetId="13" hidden="1">#REF!</definedName>
    <definedName name="BEx3Q8J42S9VU6EAN2Y28MR6DF88" hidden="1">#REF!</definedName>
    <definedName name="BEx3QCFD2TBUF95ZN83Q7JPV97FK" localSheetId="0" hidden="1">#REF!</definedName>
    <definedName name="BEx3QCFD2TBUF95ZN83Q7JPV97FK" localSheetId="12" hidden="1">#REF!</definedName>
    <definedName name="BEx3QCFD2TBUF95ZN83Q7JPV97FK" localSheetId="3" hidden="1">#REF!</definedName>
    <definedName name="BEx3QCFD2TBUF95ZN83Q7JPV97FK" localSheetId="10" hidden="1">#REF!</definedName>
    <definedName name="BEx3QCFD2TBUF95ZN83Q7JPV97FK" localSheetId="9" hidden="1">#REF!</definedName>
    <definedName name="BEx3QCFD2TBUF95ZN83Q7JPV97FK" localSheetId="8" hidden="1">#REF!</definedName>
    <definedName name="BEx3QCFD2TBUF95ZN83Q7JPV97FK" localSheetId="11" hidden="1">#REF!</definedName>
    <definedName name="BEx3QCFD2TBUF95ZN83Q7JPV97FK" localSheetId="13" hidden="1">#REF!</definedName>
    <definedName name="BEx3QCFD2TBUF95ZN83Q7JPV97FK" hidden="1">#REF!</definedName>
    <definedName name="BEx3QEDFOYFY5NBTININ5W4RLD4Q" localSheetId="0" hidden="1">#REF!</definedName>
    <definedName name="BEx3QEDFOYFY5NBTININ5W4RLD4Q" localSheetId="12" hidden="1">#REF!</definedName>
    <definedName name="BEx3QEDFOYFY5NBTININ5W4RLD4Q" localSheetId="3" hidden="1">#REF!</definedName>
    <definedName name="BEx3QEDFOYFY5NBTININ5W4RLD4Q" localSheetId="10" hidden="1">#REF!</definedName>
    <definedName name="BEx3QEDFOYFY5NBTININ5W4RLD4Q" localSheetId="9" hidden="1">#REF!</definedName>
    <definedName name="BEx3QEDFOYFY5NBTININ5W4RLD4Q" localSheetId="8" hidden="1">#REF!</definedName>
    <definedName name="BEx3QEDFOYFY5NBTININ5W4RLD4Q" localSheetId="11" hidden="1">#REF!</definedName>
    <definedName name="BEx3QEDFOYFY5NBTININ5W4RLD4Q" localSheetId="13" hidden="1">#REF!</definedName>
    <definedName name="BEx3QEDFOYFY5NBTININ5W4RLD4Q" hidden="1">#REF!</definedName>
    <definedName name="BEx3QIKJ3U962US1Q564NZDLU8LD" localSheetId="0" hidden="1">#REF!</definedName>
    <definedName name="BEx3QIKJ3U962US1Q564NZDLU8LD" localSheetId="12" hidden="1">#REF!</definedName>
    <definedName name="BEx3QIKJ3U962US1Q564NZDLU8LD" localSheetId="3" hidden="1">#REF!</definedName>
    <definedName name="BEx3QIKJ3U962US1Q564NZDLU8LD" localSheetId="10" hidden="1">#REF!</definedName>
    <definedName name="BEx3QIKJ3U962US1Q564NZDLU8LD" localSheetId="9" hidden="1">#REF!</definedName>
    <definedName name="BEx3QIKJ3U962US1Q564NZDLU8LD" localSheetId="8" hidden="1">#REF!</definedName>
    <definedName name="BEx3QIKJ3U962US1Q564NZDLU8LD" localSheetId="11" hidden="1">#REF!</definedName>
    <definedName name="BEx3QIKJ3U962US1Q564NZDLU8LD" localSheetId="13" hidden="1">#REF!</definedName>
    <definedName name="BEx3QIKJ3U962US1Q564NZDLU8LD" hidden="1">#REF!</definedName>
    <definedName name="BEx3QLF3RHHBNUFLUWEROBZDF1U4" localSheetId="0" hidden="1">#REF!</definedName>
    <definedName name="BEx3QLF3RHHBNUFLUWEROBZDF1U4" localSheetId="12" hidden="1">#REF!</definedName>
    <definedName name="BEx3QLF3RHHBNUFLUWEROBZDF1U4" localSheetId="3" hidden="1">#REF!</definedName>
    <definedName name="BEx3QLF3RHHBNUFLUWEROBZDF1U4" localSheetId="10" hidden="1">#REF!</definedName>
    <definedName name="BEx3QLF3RHHBNUFLUWEROBZDF1U4" localSheetId="9" hidden="1">#REF!</definedName>
    <definedName name="BEx3QLF3RHHBNUFLUWEROBZDF1U4" localSheetId="8" hidden="1">#REF!</definedName>
    <definedName name="BEx3QLF3RHHBNUFLUWEROBZDF1U4" localSheetId="11" hidden="1">#REF!</definedName>
    <definedName name="BEx3QLF3RHHBNUFLUWEROBZDF1U4" localSheetId="13" hidden="1">#REF!</definedName>
    <definedName name="BEx3QLF3RHHBNUFLUWEROBZDF1U4" hidden="1">#REF!</definedName>
    <definedName name="BEx3QR9D45DHW50VQ7Y3Q1AXPOB9" localSheetId="0" hidden="1">#REF!</definedName>
    <definedName name="BEx3QR9D45DHW50VQ7Y3Q1AXPOB9" localSheetId="12" hidden="1">#REF!</definedName>
    <definedName name="BEx3QR9D45DHW50VQ7Y3Q1AXPOB9" localSheetId="3" hidden="1">#REF!</definedName>
    <definedName name="BEx3QR9D45DHW50VQ7Y3Q1AXPOB9" localSheetId="10" hidden="1">#REF!</definedName>
    <definedName name="BEx3QR9D45DHW50VQ7Y3Q1AXPOB9" localSheetId="9" hidden="1">#REF!</definedName>
    <definedName name="BEx3QR9D45DHW50VQ7Y3Q1AXPOB9" localSheetId="8" hidden="1">#REF!</definedName>
    <definedName name="BEx3QR9D45DHW50VQ7Y3Q1AXPOB9" localSheetId="11" hidden="1">#REF!</definedName>
    <definedName name="BEx3QR9D45DHW50VQ7Y3Q1AXPOB9" localSheetId="13" hidden="1">#REF!</definedName>
    <definedName name="BEx3QR9D45DHW50VQ7Y3Q1AXPOB9" hidden="1">#REF!</definedName>
    <definedName name="BEx3QSWT2S5KWG6U2V9711IYDQBM" localSheetId="0" hidden="1">#REF!</definedName>
    <definedName name="BEx3QSWT2S5KWG6U2V9711IYDQBM" localSheetId="12" hidden="1">#REF!</definedName>
    <definedName name="BEx3QSWT2S5KWG6U2V9711IYDQBM" localSheetId="3" hidden="1">#REF!</definedName>
    <definedName name="BEx3QSWT2S5KWG6U2V9711IYDQBM" localSheetId="10" hidden="1">#REF!</definedName>
    <definedName name="BEx3QSWT2S5KWG6U2V9711IYDQBM" localSheetId="9" hidden="1">#REF!</definedName>
    <definedName name="BEx3QSWT2S5KWG6U2V9711IYDQBM" localSheetId="8" hidden="1">#REF!</definedName>
    <definedName name="BEx3QSWT2S5KWG6U2V9711IYDQBM" localSheetId="11" hidden="1">#REF!</definedName>
    <definedName name="BEx3QSWT2S5KWG6U2V9711IYDQBM" localSheetId="13" hidden="1">#REF!</definedName>
    <definedName name="BEx3QSWT2S5KWG6U2V9711IYDQBM" hidden="1">#REF!</definedName>
    <definedName name="BEx3QVGG7Q2X4HZHJAM35A8T3VR7" localSheetId="0" hidden="1">#REF!</definedName>
    <definedName name="BEx3QVGG7Q2X4HZHJAM35A8T3VR7" localSheetId="12" hidden="1">#REF!</definedName>
    <definedName name="BEx3QVGG7Q2X4HZHJAM35A8T3VR7" localSheetId="3" hidden="1">#REF!</definedName>
    <definedName name="BEx3QVGG7Q2X4HZHJAM35A8T3VR7" localSheetId="10" hidden="1">#REF!</definedName>
    <definedName name="BEx3QVGG7Q2X4HZHJAM35A8T3VR7" localSheetId="9" hidden="1">#REF!</definedName>
    <definedName name="BEx3QVGG7Q2X4HZHJAM35A8T3VR7" localSheetId="8" hidden="1">#REF!</definedName>
    <definedName name="BEx3QVGG7Q2X4HZHJAM35A8T3VR7" localSheetId="11" hidden="1">#REF!</definedName>
    <definedName name="BEx3QVGG7Q2X4HZHJAM35A8T3VR7" localSheetId="13" hidden="1">#REF!</definedName>
    <definedName name="BEx3QVGG7Q2X4HZHJAM35A8T3VR7" hidden="1">#REF!</definedName>
    <definedName name="BEx3R0JUB9YN8PHPPQTAMIT1IHWK" localSheetId="0" hidden="1">#REF!</definedName>
    <definedName name="BEx3R0JUB9YN8PHPPQTAMIT1IHWK" localSheetId="12" hidden="1">#REF!</definedName>
    <definedName name="BEx3R0JUB9YN8PHPPQTAMIT1IHWK" localSheetId="3" hidden="1">#REF!</definedName>
    <definedName name="BEx3R0JUB9YN8PHPPQTAMIT1IHWK" localSheetId="10" hidden="1">#REF!</definedName>
    <definedName name="BEx3R0JUB9YN8PHPPQTAMIT1IHWK" localSheetId="9" hidden="1">#REF!</definedName>
    <definedName name="BEx3R0JUB9YN8PHPPQTAMIT1IHWK" localSheetId="8" hidden="1">#REF!</definedName>
    <definedName name="BEx3R0JUB9YN8PHPPQTAMIT1IHWK" localSheetId="11" hidden="1">#REF!</definedName>
    <definedName name="BEx3R0JUB9YN8PHPPQTAMIT1IHWK" localSheetId="13" hidden="1">#REF!</definedName>
    <definedName name="BEx3R0JUB9YN8PHPPQTAMIT1IHWK" hidden="1">#REF!</definedName>
    <definedName name="BEx3R81NFRO7M81VHVKOBFT0QBIL" localSheetId="0" hidden="1">#REF!</definedName>
    <definedName name="BEx3R81NFRO7M81VHVKOBFT0QBIL" localSheetId="12" hidden="1">#REF!</definedName>
    <definedName name="BEx3R81NFRO7M81VHVKOBFT0QBIL" localSheetId="3" hidden="1">#REF!</definedName>
    <definedName name="BEx3R81NFRO7M81VHVKOBFT0QBIL" localSheetId="10" hidden="1">#REF!</definedName>
    <definedName name="BEx3R81NFRO7M81VHVKOBFT0QBIL" localSheetId="9" hidden="1">#REF!</definedName>
    <definedName name="BEx3R81NFRO7M81VHVKOBFT0QBIL" localSheetId="8" hidden="1">#REF!</definedName>
    <definedName name="BEx3R81NFRO7M81VHVKOBFT0QBIL" localSheetId="11" hidden="1">#REF!</definedName>
    <definedName name="BEx3R81NFRO7M81VHVKOBFT0QBIL" localSheetId="13" hidden="1">#REF!</definedName>
    <definedName name="BEx3R81NFRO7M81VHVKOBFT0QBIL" hidden="1">#REF!</definedName>
    <definedName name="BEx3RHC2ZD5UFS6QD4OPFCNNMWH1" localSheetId="0" hidden="1">#REF!</definedName>
    <definedName name="BEx3RHC2ZD5UFS6QD4OPFCNNMWH1" localSheetId="12" hidden="1">#REF!</definedName>
    <definedName name="BEx3RHC2ZD5UFS6QD4OPFCNNMWH1" localSheetId="3" hidden="1">#REF!</definedName>
    <definedName name="BEx3RHC2ZD5UFS6QD4OPFCNNMWH1" localSheetId="10" hidden="1">#REF!</definedName>
    <definedName name="BEx3RHC2ZD5UFS6QD4OPFCNNMWH1" localSheetId="9" hidden="1">#REF!</definedName>
    <definedName name="BEx3RHC2ZD5UFS6QD4OPFCNNMWH1" localSheetId="8" hidden="1">#REF!</definedName>
    <definedName name="BEx3RHC2ZD5UFS6QD4OPFCNNMWH1" localSheetId="11" hidden="1">#REF!</definedName>
    <definedName name="BEx3RHC2ZD5UFS6QD4OPFCNNMWH1" localSheetId="13" hidden="1">#REF!</definedName>
    <definedName name="BEx3RHC2ZD5UFS6QD4OPFCNNMWH1" hidden="1">#REF!</definedName>
    <definedName name="BEx3RQ10QIWBAPHALAA91BUUCM2X" localSheetId="0" hidden="1">#REF!</definedName>
    <definedName name="BEx3RQ10QIWBAPHALAA91BUUCM2X" localSheetId="12" hidden="1">#REF!</definedName>
    <definedName name="BEx3RQ10QIWBAPHALAA91BUUCM2X" localSheetId="3" hidden="1">#REF!</definedName>
    <definedName name="BEx3RQ10QIWBAPHALAA91BUUCM2X" localSheetId="10" hidden="1">#REF!</definedName>
    <definedName name="BEx3RQ10QIWBAPHALAA91BUUCM2X" localSheetId="9" hidden="1">#REF!</definedName>
    <definedName name="BEx3RQ10QIWBAPHALAA91BUUCM2X" localSheetId="8" hidden="1">#REF!</definedName>
    <definedName name="BEx3RQ10QIWBAPHALAA91BUUCM2X" localSheetId="11" hidden="1">#REF!</definedName>
    <definedName name="BEx3RQ10QIWBAPHALAA91BUUCM2X" localSheetId="13" hidden="1">#REF!</definedName>
    <definedName name="BEx3RQ10QIWBAPHALAA91BUUCM2X" hidden="1">#REF!</definedName>
    <definedName name="BEx3RV4E1WT43SZBUN09RTB8EK1O" localSheetId="0" hidden="1">#REF!</definedName>
    <definedName name="BEx3RV4E1WT43SZBUN09RTB8EK1O" localSheetId="12" hidden="1">#REF!</definedName>
    <definedName name="BEx3RV4E1WT43SZBUN09RTB8EK1O" localSheetId="3" hidden="1">#REF!</definedName>
    <definedName name="BEx3RV4E1WT43SZBUN09RTB8EK1O" localSheetId="10" hidden="1">#REF!</definedName>
    <definedName name="BEx3RV4E1WT43SZBUN09RTB8EK1O" localSheetId="9" hidden="1">#REF!</definedName>
    <definedName name="BEx3RV4E1WT43SZBUN09RTB8EK1O" localSheetId="8" hidden="1">#REF!</definedName>
    <definedName name="BEx3RV4E1WT43SZBUN09RTB8EK1O" localSheetId="11" hidden="1">#REF!</definedName>
    <definedName name="BEx3RV4E1WT43SZBUN09RTB8EK1O" localSheetId="13" hidden="1">#REF!</definedName>
    <definedName name="BEx3RV4E1WT43SZBUN09RTB8EK1O" hidden="1">#REF!</definedName>
    <definedName name="BEx3RXYU0QLFXSFTM5EB20GD03W5" localSheetId="0" hidden="1">#REF!</definedName>
    <definedName name="BEx3RXYU0QLFXSFTM5EB20GD03W5" localSheetId="12" hidden="1">#REF!</definedName>
    <definedName name="BEx3RXYU0QLFXSFTM5EB20GD03W5" localSheetId="3" hidden="1">#REF!</definedName>
    <definedName name="BEx3RXYU0QLFXSFTM5EB20GD03W5" localSheetId="10" hidden="1">#REF!</definedName>
    <definedName name="BEx3RXYU0QLFXSFTM5EB20GD03W5" localSheetId="9" hidden="1">#REF!</definedName>
    <definedName name="BEx3RXYU0QLFXSFTM5EB20GD03W5" localSheetId="8" hidden="1">#REF!</definedName>
    <definedName name="BEx3RXYU0QLFXSFTM5EB20GD03W5" localSheetId="11" hidden="1">#REF!</definedName>
    <definedName name="BEx3RXYU0QLFXSFTM5EB20GD03W5" localSheetId="13" hidden="1">#REF!</definedName>
    <definedName name="BEx3RXYU0QLFXSFTM5EB20GD03W5" hidden="1">#REF!</definedName>
    <definedName name="BEx3RYKLC3QQO3XTUN7BEW2AQL98" localSheetId="0" hidden="1">#REF!</definedName>
    <definedName name="BEx3RYKLC3QQO3XTUN7BEW2AQL98" localSheetId="12" hidden="1">#REF!</definedName>
    <definedName name="BEx3RYKLC3QQO3XTUN7BEW2AQL98" localSheetId="3" hidden="1">#REF!</definedName>
    <definedName name="BEx3RYKLC3QQO3XTUN7BEW2AQL98" localSheetId="10" hidden="1">#REF!</definedName>
    <definedName name="BEx3RYKLC3QQO3XTUN7BEW2AQL98" localSheetId="9" hidden="1">#REF!</definedName>
    <definedName name="BEx3RYKLC3QQO3XTUN7BEW2AQL98" localSheetId="8" hidden="1">#REF!</definedName>
    <definedName name="BEx3RYKLC3QQO3XTUN7BEW2AQL98" localSheetId="11" hidden="1">#REF!</definedName>
    <definedName name="BEx3RYKLC3QQO3XTUN7BEW2AQL98" localSheetId="13" hidden="1">#REF!</definedName>
    <definedName name="BEx3RYKLC3QQO3XTUN7BEW2AQL98" hidden="1">#REF!</definedName>
    <definedName name="BEx3S37QNFSKW3DGRH5YVVEZLJI7" localSheetId="0" hidden="1">#REF!</definedName>
    <definedName name="BEx3S37QNFSKW3DGRH5YVVEZLJI7" localSheetId="12" hidden="1">#REF!</definedName>
    <definedName name="BEx3S37QNFSKW3DGRH5YVVEZLJI7" localSheetId="3" hidden="1">#REF!</definedName>
    <definedName name="BEx3S37QNFSKW3DGRH5YVVEZLJI7" localSheetId="10" hidden="1">#REF!</definedName>
    <definedName name="BEx3S37QNFSKW3DGRH5YVVEZLJI7" localSheetId="9" hidden="1">#REF!</definedName>
    <definedName name="BEx3S37QNFSKW3DGRH5YVVEZLJI7" localSheetId="8" hidden="1">#REF!</definedName>
    <definedName name="BEx3S37QNFSKW3DGRH5YVVEZLJI7" localSheetId="11" hidden="1">#REF!</definedName>
    <definedName name="BEx3S37QNFSKW3DGRH5YVVEZLJI7" localSheetId="13" hidden="1">#REF!</definedName>
    <definedName name="BEx3S37QNFSKW3DGRH5YVVEZLJI7" hidden="1">#REF!</definedName>
    <definedName name="BEx3SICJ45BYT6FHBER86PJT25FC" localSheetId="0" hidden="1">#REF!</definedName>
    <definedName name="BEx3SICJ45BYT6FHBER86PJT25FC" localSheetId="12" hidden="1">#REF!</definedName>
    <definedName name="BEx3SICJ45BYT6FHBER86PJT25FC" localSheetId="3" hidden="1">#REF!</definedName>
    <definedName name="BEx3SICJ45BYT6FHBER86PJT25FC" localSheetId="10" hidden="1">#REF!</definedName>
    <definedName name="BEx3SICJ45BYT6FHBER86PJT25FC" localSheetId="9" hidden="1">#REF!</definedName>
    <definedName name="BEx3SICJ45BYT6FHBER86PJT25FC" localSheetId="8" hidden="1">#REF!</definedName>
    <definedName name="BEx3SICJ45BYT6FHBER86PJT25FC" localSheetId="11" hidden="1">#REF!</definedName>
    <definedName name="BEx3SICJ45BYT6FHBER86PJT25FC" localSheetId="13" hidden="1">#REF!</definedName>
    <definedName name="BEx3SICJ45BYT6FHBER86PJT25FC" hidden="1">#REF!</definedName>
    <definedName name="BEx3SMUCMJVGQ2H4EHQI5ZFHEF0P" localSheetId="0" hidden="1">#REF!</definedName>
    <definedName name="BEx3SMUCMJVGQ2H4EHQI5ZFHEF0P" localSheetId="12" hidden="1">#REF!</definedName>
    <definedName name="BEx3SMUCMJVGQ2H4EHQI5ZFHEF0P" localSheetId="3" hidden="1">#REF!</definedName>
    <definedName name="BEx3SMUCMJVGQ2H4EHQI5ZFHEF0P" localSheetId="10" hidden="1">#REF!</definedName>
    <definedName name="BEx3SMUCMJVGQ2H4EHQI5ZFHEF0P" localSheetId="9" hidden="1">#REF!</definedName>
    <definedName name="BEx3SMUCMJVGQ2H4EHQI5ZFHEF0P" localSheetId="8" hidden="1">#REF!</definedName>
    <definedName name="BEx3SMUCMJVGQ2H4EHQI5ZFHEF0P" localSheetId="11" hidden="1">#REF!</definedName>
    <definedName name="BEx3SMUCMJVGQ2H4EHQI5ZFHEF0P" localSheetId="13" hidden="1">#REF!</definedName>
    <definedName name="BEx3SMUCMJVGQ2H4EHQI5ZFHEF0P" hidden="1">#REF!</definedName>
    <definedName name="BEx3SN56F03CPDRDA7LZ763V0N4I" localSheetId="0" hidden="1">#REF!</definedName>
    <definedName name="BEx3SN56F03CPDRDA7LZ763V0N4I" localSheetId="12" hidden="1">#REF!</definedName>
    <definedName name="BEx3SN56F03CPDRDA7LZ763V0N4I" localSheetId="3" hidden="1">#REF!</definedName>
    <definedName name="BEx3SN56F03CPDRDA7LZ763V0N4I" localSheetId="10" hidden="1">#REF!</definedName>
    <definedName name="BEx3SN56F03CPDRDA7LZ763V0N4I" localSheetId="9" hidden="1">#REF!</definedName>
    <definedName name="BEx3SN56F03CPDRDA7LZ763V0N4I" localSheetId="8" hidden="1">#REF!</definedName>
    <definedName name="BEx3SN56F03CPDRDA7LZ763V0N4I" localSheetId="11" hidden="1">#REF!</definedName>
    <definedName name="BEx3SN56F03CPDRDA7LZ763V0N4I" localSheetId="13" hidden="1">#REF!</definedName>
    <definedName name="BEx3SN56F03CPDRDA7LZ763V0N4I" hidden="1">#REF!</definedName>
    <definedName name="BEx3SPE6N1ORXPRCDL3JPZD73Z9F" localSheetId="0" hidden="1">#REF!</definedName>
    <definedName name="BEx3SPE6N1ORXPRCDL3JPZD73Z9F" localSheetId="12" hidden="1">#REF!</definedName>
    <definedName name="BEx3SPE6N1ORXPRCDL3JPZD73Z9F" localSheetId="3" hidden="1">#REF!</definedName>
    <definedName name="BEx3SPE6N1ORXPRCDL3JPZD73Z9F" localSheetId="10" hidden="1">#REF!</definedName>
    <definedName name="BEx3SPE6N1ORXPRCDL3JPZD73Z9F" localSheetId="9" hidden="1">#REF!</definedName>
    <definedName name="BEx3SPE6N1ORXPRCDL3JPZD73Z9F" localSheetId="8" hidden="1">#REF!</definedName>
    <definedName name="BEx3SPE6N1ORXPRCDL3JPZD73Z9F" localSheetId="11" hidden="1">#REF!</definedName>
    <definedName name="BEx3SPE6N1ORXPRCDL3JPZD73Z9F" localSheetId="13" hidden="1">#REF!</definedName>
    <definedName name="BEx3SPE6N1ORXPRCDL3JPZD73Z9F" hidden="1">#REF!</definedName>
    <definedName name="BEx3T29ZTULQE0OMSMWUMZDU9ZZ0" localSheetId="0" hidden="1">#REF!</definedName>
    <definedName name="BEx3T29ZTULQE0OMSMWUMZDU9ZZ0" localSheetId="12" hidden="1">#REF!</definedName>
    <definedName name="BEx3T29ZTULQE0OMSMWUMZDU9ZZ0" localSheetId="3" hidden="1">#REF!</definedName>
    <definedName name="BEx3T29ZTULQE0OMSMWUMZDU9ZZ0" localSheetId="10" hidden="1">#REF!</definedName>
    <definedName name="BEx3T29ZTULQE0OMSMWUMZDU9ZZ0" localSheetId="9" hidden="1">#REF!</definedName>
    <definedName name="BEx3T29ZTULQE0OMSMWUMZDU9ZZ0" localSheetId="8" hidden="1">#REF!</definedName>
    <definedName name="BEx3T29ZTULQE0OMSMWUMZDU9ZZ0" localSheetId="11" hidden="1">#REF!</definedName>
    <definedName name="BEx3T29ZTULQE0OMSMWUMZDU9ZZ0" localSheetId="13" hidden="1">#REF!</definedName>
    <definedName name="BEx3T29ZTULQE0OMSMWUMZDU9ZZ0" hidden="1">#REF!</definedName>
    <definedName name="BEx3T6MJ1QDJ929WMUDVZ0O3UW0Y" localSheetId="0" hidden="1">#REF!</definedName>
    <definedName name="BEx3T6MJ1QDJ929WMUDVZ0O3UW0Y" localSheetId="12" hidden="1">#REF!</definedName>
    <definedName name="BEx3T6MJ1QDJ929WMUDVZ0O3UW0Y" localSheetId="3" hidden="1">#REF!</definedName>
    <definedName name="BEx3T6MJ1QDJ929WMUDVZ0O3UW0Y" localSheetId="10" hidden="1">#REF!</definedName>
    <definedName name="BEx3T6MJ1QDJ929WMUDVZ0O3UW0Y" localSheetId="9" hidden="1">#REF!</definedName>
    <definedName name="BEx3T6MJ1QDJ929WMUDVZ0O3UW0Y" localSheetId="8" hidden="1">#REF!</definedName>
    <definedName name="BEx3T6MJ1QDJ929WMUDVZ0O3UW0Y" localSheetId="11" hidden="1">#REF!</definedName>
    <definedName name="BEx3T6MJ1QDJ929WMUDVZ0O3UW0Y" localSheetId="13" hidden="1">#REF!</definedName>
    <definedName name="BEx3T6MJ1QDJ929WMUDVZ0O3UW0Y" hidden="1">#REF!</definedName>
    <definedName name="BEx3TD7WH1NN1OH0MRS4T8ENRU32" localSheetId="0" hidden="1">#REF!</definedName>
    <definedName name="BEx3TD7WH1NN1OH0MRS4T8ENRU32" localSheetId="12" hidden="1">#REF!</definedName>
    <definedName name="BEx3TD7WH1NN1OH0MRS4T8ENRU32" localSheetId="3" hidden="1">#REF!</definedName>
    <definedName name="BEx3TD7WH1NN1OH0MRS4T8ENRU32" localSheetId="10" hidden="1">#REF!</definedName>
    <definedName name="BEx3TD7WH1NN1OH0MRS4T8ENRU32" localSheetId="9" hidden="1">#REF!</definedName>
    <definedName name="BEx3TD7WH1NN1OH0MRS4T8ENRU32" localSheetId="8" hidden="1">#REF!</definedName>
    <definedName name="BEx3TD7WH1NN1OH0MRS4T8ENRU32" localSheetId="11" hidden="1">#REF!</definedName>
    <definedName name="BEx3TD7WH1NN1OH0MRS4T8ENRU32" localSheetId="13" hidden="1">#REF!</definedName>
    <definedName name="BEx3TD7WH1NN1OH0MRS4T8ENRU32" hidden="1">#REF!</definedName>
    <definedName name="BEx3TPCSI16OAB2L9M9IULQMQ9J9" localSheetId="0" hidden="1">#REF!</definedName>
    <definedName name="BEx3TPCSI16OAB2L9M9IULQMQ9J9" localSheetId="12" hidden="1">#REF!</definedName>
    <definedName name="BEx3TPCSI16OAB2L9M9IULQMQ9J9" localSheetId="3" hidden="1">#REF!</definedName>
    <definedName name="BEx3TPCSI16OAB2L9M9IULQMQ9J9" localSheetId="10" hidden="1">#REF!</definedName>
    <definedName name="BEx3TPCSI16OAB2L9M9IULQMQ9J9" localSheetId="9" hidden="1">#REF!</definedName>
    <definedName name="BEx3TPCSI16OAB2L9M9IULQMQ9J9" localSheetId="8" hidden="1">#REF!</definedName>
    <definedName name="BEx3TPCSI16OAB2L9M9IULQMQ9J9" localSheetId="11" hidden="1">#REF!</definedName>
    <definedName name="BEx3TPCSI16OAB2L9M9IULQMQ9J9" localSheetId="13" hidden="1">#REF!</definedName>
    <definedName name="BEx3TPCSI16OAB2L9M9IULQMQ9J9" hidden="1">#REF!</definedName>
    <definedName name="BEx3TQ3SFJB2WTCV0OXDE56FB46K" localSheetId="0" hidden="1">#REF!</definedName>
    <definedName name="BEx3TQ3SFJB2WTCV0OXDE56FB46K" localSheetId="12" hidden="1">#REF!</definedName>
    <definedName name="BEx3TQ3SFJB2WTCV0OXDE56FB46K" localSheetId="3" hidden="1">#REF!</definedName>
    <definedName name="BEx3TQ3SFJB2WTCV0OXDE56FB46K" localSheetId="10" hidden="1">#REF!</definedName>
    <definedName name="BEx3TQ3SFJB2WTCV0OXDE56FB46K" localSheetId="9" hidden="1">#REF!</definedName>
    <definedName name="BEx3TQ3SFJB2WTCV0OXDE56FB46K" localSheetId="8" hidden="1">#REF!</definedName>
    <definedName name="BEx3TQ3SFJB2WTCV0OXDE56FB46K" localSheetId="11" hidden="1">#REF!</definedName>
    <definedName name="BEx3TQ3SFJB2WTCV0OXDE56FB46K" localSheetId="13" hidden="1">#REF!</definedName>
    <definedName name="BEx3TQ3SFJB2WTCV0OXDE56FB46K" hidden="1">#REF!</definedName>
    <definedName name="BEx3TX59M3456DDBXWFJ8X2TU37A" localSheetId="0" hidden="1">#REF!</definedName>
    <definedName name="BEx3TX59M3456DDBXWFJ8X2TU37A" localSheetId="12" hidden="1">#REF!</definedName>
    <definedName name="BEx3TX59M3456DDBXWFJ8X2TU37A" localSheetId="3" hidden="1">#REF!</definedName>
    <definedName name="BEx3TX59M3456DDBXWFJ8X2TU37A" localSheetId="10" hidden="1">#REF!</definedName>
    <definedName name="BEx3TX59M3456DDBXWFJ8X2TU37A" localSheetId="9" hidden="1">#REF!</definedName>
    <definedName name="BEx3TX59M3456DDBXWFJ8X2TU37A" localSheetId="8" hidden="1">#REF!</definedName>
    <definedName name="BEx3TX59M3456DDBXWFJ8X2TU37A" localSheetId="11" hidden="1">#REF!</definedName>
    <definedName name="BEx3TX59M3456DDBXWFJ8X2TU37A" localSheetId="13" hidden="1">#REF!</definedName>
    <definedName name="BEx3TX59M3456DDBXWFJ8X2TU37A" hidden="1">#REF!</definedName>
    <definedName name="BEx3U2UBY80GPGSTYFGI6F8TPKCV" localSheetId="0" hidden="1">#REF!</definedName>
    <definedName name="BEx3U2UBY80GPGSTYFGI6F8TPKCV" localSheetId="12" hidden="1">#REF!</definedName>
    <definedName name="BEx3U2UBY80GPGSTYFGI6F8TPKCV" localSheetId="3" hidden="1">#REF!</definedName>
    <definedName name="BEx3U2UBY80GPGSTYFGI6F8TPKCV" localSheetId="10" hidden="1">#REF!</definedName>
    <definedName name="BEx3U2UBY80GPGSTYFGI6F8TPKCV" localSheetId="9" hidden="1">#REF!</definedName>
    <definedName name="BEx3U2UBY80GPGSTYFGI6F8TPKCV" localSheetId="8" hidden="1">#REF!</definedName>
    <definedName name="BEx3U2UBY80GPGSTYFGI6F8TPKCV" localSheetId="11" hidden="1">#REF!</definedName>
    <definedName name="BEx3U2UBY80GPGSTYFGI6F8TPKCV" localSheetId="13" hidden="1">#REF!</definedName>
    <definedName name="BEx3U2UBY80GPGSTYFGI6F8TPKCV" hidden="1">#REF!</definedName>
    <definedName name="BEx3U64YUOZ419BAJS2W78UMATAW" localSheetId="0" hidden="1">#REF!</definedName>
    <definedName name="BEx3U64YUOZ419BAJS2W78UMATAW" localSheetId="12" hidden="1">#REF!</definedName>
    <definedName name="BEx3U64YUOZ419BAJS2W78UMATAW" localSheetId="3" hidden="1">#REF!</definedName>
    <definedName name="BEx3U64YUOZ419BAJS2W78UMATAW" localSheetId="10" hidden="1">#REF!</definedName>
    <definedName name="BEx3U64YUOZ419BAJS2W78UMATAW" localSheetId="9" hidden="1">#REF!</definedName>
    <definedName name="BEx3U64YUOZ419BAJS2W78UMATAW" localSheetId="8" hidden="1">#REF!</definedName>
    <definedName name="BEx3U64YUOZ419BAJS2W78UMATAW" localSheetId="11" hidden="1">#REF!</definedName>
    <definedName name="BEx3U64YUOZ419BAJS2W78UMATAW" localSheetId="13" hidden="1">#REF!</definedName>
    <definedName name="BEx3U64YUOZ419BAJS2W78UMATAW" hidden="1">#REF!</definedName>
    <definedName name="BEx3U94WCEA5DKMWBEX1GU0LKYG2" localSheetId="0" hidden="1">#REF!</definedName>
    <definedName name="BEx3U94WCEA5DKMWBEX1GU0LKYG2" localSheetId="12" hidden="1">#REF!</definedName>
    <definedName name="BEx3U94WCEA5DKMWBEX1GU0LKYG2" localSheetId="3" hidden="1">#REF!</definedName>
    <definedName name="BEx3U94WCEA5DKMWBEX1GU0LKYG2" localSheetId="10" hidden="1">#REF!</definedName>
    <definedName name="BEx3U94WCEA5DKMWBEX1GU0LKYG2" localSheetId="9" hidden="1">#REF!</definedName>
    <definedName name="BEx3U94WCEA5DKMWBEX1GU0LKYG2" localSheetId="8" hidden="1">#REF!</definedName>
    <definedName name="BEx3U94WCEA5DKMWBEX1GU0LKYG2" localSheetId="11" hidden="1">#REF!</definedName>
    <definedName name="BEx3U94WCEA5DKMWBEX1GU0LKYG2" localSheetId="13" hidden="1">#REF!</definedName>
    <definedName name="BEx3U94WCEA5DKMWBEX1GU0LKYG2" hidden="1">#REF!</definedName>
    <definedName name="BEx3U9VZ8SQVYS6ZA038J7AP7ZGW" localSheetId="0" hidden="1">#REF!</definedName>
    <definedName name="BEx3U9VZ8SQVYS6ZA038J7AP7ZGW" localSheetId="12" hidden="1">#REF!</definedName>
    <definedName name="BEx3U9VZ8SQVYS6ZA038J7AP7ZGW" localSheetId="3" hidden="1">#REF!</definedName>
    <definedName name="BEx3U9VZ8SQVYS6ZA038J7AP7ZGW" localSheetId="10" hidden="1">#REF!</definedName>
    <definedName name="BEx3U9VZ8SQVYS6ZA038J7AP7ZGW" localSheetId="9" hidden="1">#REF!</definedName>
    <definedName name="BEx3U9VZ8SQVYS6ZA038J7AP7ZGW" localSheetId="8" hidden="1">#REF!</definedName>
    <definedName name="BEx3U9VZ8SQVYS6ZA038J7AP7ZGW" localSheetId="11" hidden="1">#REF!</definedName>
    <definedName name="BEx3U9VZ8SQVYS6ZA038J7AP7ZGW" localSheetId="13" hidden="1">#REF!</definedName>
    <definedName name="BEx3U9VZ8SQVYS6ZA038J7AP7ZGW" hidden="1">#REF!</definedName>
    <definedName name="BEx3UIQ5WRJBGNTFCCLOR4N7B1OQ" localSheetId="0" hidden="1">#REF!</definedName>
    <definedName name="BEx3UIQ5WRJBGNTFCCLOR4N7B1OQ" localSheetId="12" hidden="1">#REF!</definedName>
    <definedName name="BEx3UIQ5WRJBGNTFCCLOR4N7B1OQ" localSheetId="3" hidden="1">#REF!</definedName>
    <definedName name="BEx3UIQ5WRJBGNTFCCLOR4N7B1OQ" localSheetId="10" hidden="1">#REF!</definedName>
    <definedName name="BEx3UIQ5WRJBGNTFCCLOR4N7B1OQ" localSheetId="9" hidden="1">#REF!</definedName>
    <definedName name="BEx3UIQ5WRJBGNTFCCLOR4N7B1OQ" localSheetId="8" hidden="1">#REF!</definedName>
    <definedName name="BEx3UIQ5WRJBGNTFCCLOR4N7B1OQ" localSheetId="11" hidden="1">#REF!</definedName>
    <definedName name="BEx3UIQ5WRJBGNTFCCLOR4N7B1OQ" localSheetId="13" hidden="1">#REF!</definedName>
    <definedName name="BEx3UIQ5WRJBGNTFCCLOR4N7B1OQ" hidden="1">#REF!</definedName>
    <definedName name="BEx3UJMIX2NUSSWGMSI25A5DM4CH" localSheetId="0" hidden="1">#REF!</definedName>
    <definedName name="BEx3UJMIX2NUSSWGMSI25A5DM4CH" localSheetId="12" hidden="1">#REF!</definedName>
    <definedName name="BEx3UJMIX2NUSSWGMSI25A5DM4CH" localSheetId="3" hidden="1">#REF!</definedName>
    <definedName name="BEx3UJMIX2NUSSWGMSI25A5DM4CH" localSheetId="10" hidden="1">#REF!</definedName>
    <definedName name="BEx3UJMIX2NUSSWGMSI25A5DM4CH" localSheetId="9" hidden="1">#REF!</definedName>
    <definedName name="BEx3UJMIX2NUSSWGMSI25A5DM4CH" localSheetId="8" hidden="1">#REF!</definedName>
    <definedName name="BEx3UJMIX2NUSSWGMSI25A5DM4CH" localSheetId="11" hidden="1">#REF!</definedName>
    <definedName name="BEx3UJMIX2NUSSWGMSI25A5DM4CH" localSheetId="13" hidden="1">#REF!</definedName>
    <definedName name="BEx3UJMIX2NUSSWGMSI25A5DM4CH" hidden="1">#REF!</definedName>
    <definedName name="BEx3UKIX0UULWP3BZA8VT2SQ8WI7" localSheetId="0" hidden="1">#REF!</definedName>
    <definedName name="BEx3UKIX0UULWP3BZA8VT2SQ8WI7" localSheetId="12" hidden="1">#REF!</definedName>
    <definedName name="BEx3UKIX0UULWP3BZA8VT2SQ8WI7" localSheetId="3" hidden="1">#REF!</definedName>
    <definedName name="BEx3UKIX0UULWP3BZA8VT2SQ8WI7" localSheetId="10" hidden="1">#REF!</definedName>
    <definedName name="BEx3UKIX0UULWP3BZA8VT2SQ8WI7" localSheetId="9" hidden="1">#REF!</definedName>
    <definedName name="BEx3UKIX0UULWP3BZA8VT2SQ8WI7" localSheetId="8" hidden="1">#REF!</definedName>
    <definedName name="BEx3UKIX0UULWP3BZA8VT2SQ8WI7" localSheetId="11" hidden="1">#REF!</definedName>
    <definedName name="BEx3UKIX0UULWP3BZA8VT2SQ8WI7" localSheetId="13" hidden="1">#REF!</definedName>
    <definedName name="BEx3UKIX0UULWP3BZA8VT2SQ8WI7" hidden="1">#REF!</definedName>
    <definedName name="BEx3UKOCOQG7S1YQ436S997K1KWV" localSheetId="0" hidden="1">#REF!</definedName>
    <definedName name="BEx3UKOCOQG7S1YQ436S997K1KWV" localSheetId="12" hidden="1">#REF!</definedName>
    <definedName name="BEx3UKOCOQG7S1YQ436S997K1KWV" localSheetId="3" hidden="1">#REF!</definedName>
    <definedName name="BEx3UKOCOQG7S1YQ436S997K1KWV" localSheetId="10" hidden="1">#REF!</definedName>
    <definedName name="BEx3UKOCOQG7S1YQ436S997K1KWV" localSheetId="9" hidden="1">#REF!</definedName>
    <definedName name="BEx3UKOCOQG7S1YQ436S997K1KWV" localSheetId="8" hidden="1">#REF!</definedName>
    <definedName name="BEx3UKOCOQG7S1YQ436S997K1KWV" localSheetId="11" hidden="1">#REF!</definedName>
    <definedName name="BEx3UKOCOQG7S1YQ436S997K1KWV" localSheetId="13" hidden="1">#REF!</definedName>
    <definedName name="BEx3UKOCOQG7S1YQ436S997K1KWV" hidden="1">#REF!</definedName>
    <definedName name="BEx3UNISOEXF3OFHT2BUA6P9RBIJ" localSheetId="0" hidden="1">#REF!</definedName>
    <definedName name="BEx3UNISOEXF3OFHT2BUA6P9RBIJ" localSheetId="12" hidden="1">#REF!</definedName>
    <definedName name="BEx3UNISOEXF3OFHT2BUA6P9RBIJ" localSheetId="3" hidden="1">#REF!</definedName>
    <definedName name="BEx3UNISOEXF3OFHT2BUA6P9RBIJ" localSheetId="10" hidden="1">#REF!</definedName>
    <definedName name="BEx3UNISOEXF3OFHT2BUA6P9RBIJ" localSheetId="9" hidden="1">#REF!</definedName>
    <definedName name="BEx3UNISOEXF3OFHT2BUA6P9RBIJ" localSheetId="8" hidden="1">#REF!</definedName>
    <definedName name="BEx3UNISOEXF3OFHT2BUA6P9RBIJ" localSheetId="11" hidden="1">#REF!</definedName>
    <definedName name="BEx3UNISOEXF3OFHT2BUA6P9RBIJ" localSheetId="13" hidden="1">#REF!</definedName>
    <definedName name="BEx3UNISOEXF3OFHT2BUA6P9RBIJ" hidden="1">#REF!</definedName>
    <definedName name="BEx3UYM19VIXLA0EU7LB9NHA77PB" localSheetId="0" hidden="1">#REF!</definedName>
    <definedName name="BEx3UYM19VIXLA0EU7LB9NHA77PB" localSheetId="12" hidden="1">#REF!</definedName>
    <definedName name="BEx3UYM19VIXLA0EU7LB9NHA77PB" localSheetId="3" hidden="1">#REF!</definedName>
    <definedName name="BEx3UYM19VIXLA0EU7LB9NHA77PB" localSheetId="10" hidden="1">#REF!</definedName>
    <definedName name="BEx3UYM19VIXLA0EU7LB9NHA77PB" localSheetId="9" hidden="1">#REF!</definedName>
    <definedName name="BEx3UYM19VIXLA0EU7LB9NHA77PB" localSheetId="8" hidden="1">#REF!</definedName>
    <definedName name="BEx3UYM19VIXLA0EU7LB9NHA77PB" localSheetId="11" hidden="1">#REF!</definedName>
    <definedName name="BEx3UYM19VIXLA0EU7LB9NHA77PB" localSheetId="13" hidden="1">#REF!</definedName>
    <definedName name="BEx3UYM19VIXLA0EU7LB9NHA77PB" hidden="1">#REF!</definedName>
    <definedName name="BEx3VML7CG70HPISMVYIUEN3711Q" localSheetId="0" hidden="1">#REF!</definedName>
    <definedName name="BEx3VML7CG70HPISMVYIUEN3711Q" localSheetId="12" hidden="1">#REF!</definedName>
    <definedName name="BEx3VML7CG70HPISMVYIUEN3711Q" localSheetId="3" hidden="1">#REF!</definedName>
    <definedName name="BEx3VML7CG70HPISMVYIUEN3711Q" localSheetId="10" hidden="1">#REF!</definedName>
    <definedName name="BEx3VML7CG70HPISMVYIUEN3711Q" localSheetId="9" hidden="1">#REF!</definedName>
    <definedName name="BEx3VML7CG70HPISMVYIUEN3711Q" localSheetId="8" hidden="1">#REF!</definedName>
    <definedName name="BEx3VML7CG70HPISMVYIUEN3711Q" localSheetId="11" hidden="1">#REF!</definedName>
    <definedName name="BEx3VML7CG70HPISMVYIUEN3711Q" localSheetId="13" hidden="1">#REF!</definedName>
    <definedName name="BEx3VML7CG70HPISMVYIUEN3711Q" hidden="1">#REF!</definedName>
    <definedName name="BEx56ZID5H04P9AIYLP1OASFGV56" localSheetId="0" hidden="1">#REF!</definedName>
    <definedName name="BEx56ZID5H04P9AIYLP1OASFGV56" localSheetId="12" hidden="1">#REF!</definedName>
    <definedName name="BEx56ZID5H04P9AIYLP1OASFGV56" localSheetId="3" hidden="1">#REF!</definedName>
    <definedName name="BEx56ZID5H04P9AIYLP1OASFGV56" localSheetId="10" hidden="1">#REF!</definedName>
    <definedName name="BEx56ZID5H04P9AIYLP1OASFGV56" localSheetId="9" hidden="1">#REF!</definedName>
    <definedName name="BEx56ZID5H04P9AIYLP1OASFGV56" localSheetId="8" hidden="1">#REF!</definedName>
    <definedName name="BEx56ZID5H04P9AIYLP1OASFGV56" localSheetId="11" hidden="1">#REF!</definedName>
    <definedName name="BEx56ZID5H04P9AIYLP1OASFGV56" localSheetId="13" hidden="1">#REF!</definedName>
    <definedName name="BEx56ZID5H04P9AIYLP1OASFGV56" hidden="1">#REF!</definedName>
    <definedName name="BEx57ROM8UIFKV5C1BOZWSQQLESO" localSheetId="0" hidden="1">#REF!</definedName>
    <definedName name="BEx57ROM8UIFKV5C1BOZWSQQLESO" localSheetId="12" hidden="1">#REF!</definedName>
    <definedName name="BEx57ROM8UIFKV5C1BOZWSQQLESO" localSheetId="3" hidden="1">#REF!</definedName>
    <definedName name="BEx57ROM8UIFKV5C1BOZWSQQLESO" localSheetId="10" hidden="1">#REF!</definedName>
    <definedName name="BEx57ROM8UIFKV5C1BOZWSQQLESO" localSheetId="9" hidden="1">#REF!</definedName>
    <definedName name="BEx57ROM8UIFKV5C1BOZWSQQLESO" localSheetId="8" hidden="1">#REF!</definedName>
    <definedName name="BEx57ROM8UIFKV5C1BOZWSQQLESO" localSheetId="11" hidden="1">#REF!</definedName>
    <definedName name="BEx57ROM8UIFKV5C1BOZWSQQLESO" localSheetId="13" hidden="1">#REF!</definedName>
    <definedName name="BEx57ROM8UIFKV5C1BOZWSQQLESO" hidden="1">#REF!</definedName>
    <definedName name="BEx587EYSS57E3PI8DT973HLJM9E" localSheetId="0" hidden="1">#REF!</definedName>
    <definedName name="BEx587EYSS57E3PI8DT973HLJM9E" localSheetId="12" hidden="1">#REF!</definedName>
    <definedName name="BEx587EYSS57E3PI8DT973HLJM9E" localSheetId="3" hidden="1">#REF!</definedName>
    <definedName name="BEx587EYSS57E3PI8DT973HLJM9E" localSheetId="10" hidden="1">#REF!</definedName>
    <definedName name="BEx587EYSS57E3PI8DT973HLJM9E" localSheetId="9" hidden="1">#REF!</definedName>
    <definedName name="BEx587EYSS57E3PI8DT973HLJM9E" localSheetId="8" hidden="1">#REF!</definedName>
    <definedName name="BEx587EYSS57E3PI8DT973HLJM9E" localSheetId="11" hidden="1">#REF!</definedName>
    <definedName name="BEx587EYSS57E3PI8DT973HLJM9E" localSheetId="13" hidden="1">#REF!</definedName>
    <definedName name="BEx587EYSS57E3PI8DT973HLJM9E" hidden="1">#REF!</definedName>
    <definedName name="BEx587KFQ3VKCOCY1SA5F24PQGUI" localSheetId="0" hidden="1">#REF!</definedName>
    <definedName name="BEx587KFQ3VKCOCY1SA5F24PQGUI" localSheetId="12" hidden="1">#REF!</definedName>
    <definedName name="BEx587KFQ3VKCOCY1SA5F24PQGUI" localSheetId="3" hidden="1">#REF!</definedName>
    <definedName name="BEx587KFQ3VKCOCY1SA5F24PQGUI" localSheetId="10" hidden="1">#REF!</definedName>
    <definedName name="BEx587KFQ3VKCOCY1SA5F24PQGUI" localSheetId="9" hidden="1">#REF!</definedName>
    <definedName name="BEx587KFQ3VKCOCY1SA5F24PQGUI" localSheetId="8" hidden="1">#REF!</definedName>
    <definedName name="BEx587KFQ3VKCOCY1SA5F24PQGUI" localSheetId="11" hidden="1">#REF!</definedName>
    <definedName name="BEx587KFQ3VKCOCY1SA5F24PQGUI" localSheetId="13" hidden="1">#REF!</definedName>
    <definedName name="BEx587KFQ3VKCOCY1SA5F24PQGUI" hidden="1">#REF!</definedName>
    <definedName name="BEx58O780PQ05NF0Z1SKKRB3N099" localSheetId="0" hidden="1">#REF!</definedName>
    <definedName name="BEx58O780PQ05NF0Z1SKKRB3N099" localSheetId="12" hidden="1">#REF!</definedName>
    <definedName name="BEx58O780PQ05NF0Z1SKKRB3N099" localSheetId="3" hidden="1">#REF!</definedName>
    <definedName name="BEx58O780PQ05NF0Z1SKKRB3N099" localSheetId="10" hidden="1">#REF!</definedName>
    <definedName name="BEx58O780PQ05NF0Z1SKKRB3N099" localSheetId="9" hidden="1">#REF!</definedName>
    <definedName name="BEx58O780PQ05NF0Z1SKKRB3N099" localSheetId="8" hidden="1">#REF!</definedName>
    <definedName name="BEx58O780PQ05NF0Z1SKKRB3N099" localSheetId="11" hidden="1">#REF!</definedName>
    <definedName name="BEx58O780PQ05NF0Z1SKKRB3N099" localSheetId="13" hidden="1">#REF!</definedName>
    <definedName name="BEx58O780PQ05NF0Z1SKKRB3N099" hidden="1">#REF!</definedName>
    <definedName name="BEx58W57CTL8HFK3U7ZRFYZR6MXE" localSheetId="0" hidden="1">#REF!</definedName>
    <definedName name="BEx58W57CTL8HFK3U7ZRFYZR6MXE" localSheetId="12" hidden="1">#REF!</definedName>
    <definedName name="BEx58W57CTL8HFK3U7ZRFYZR6MXE" localSheetId="3" hidden="1">#REF!</definedName>
    <definedName name="BEx58W57CTL8HFK3U7ZRFYZR6MXE" localSheetId="10" hidden="1">#REF!</definedName>
    <definedName name="BEx58W57CTL8HFK3U7ZRFYZR6MXE" localSheetId="9" hidden="1">#REF!</definedName>
    <definedName name="BEx58W57CTL8HFK3U7ZRFYZR6MXE" localSheetId="8" hidden="1">#REF!</definedName>
    <definedName name="BEx58W57CTL8HFK3U7ZRFYZR6MXE" localSheetId="11" hidden="1">#REF!</definedName>
    <definedName name="BEx58W57CTL8HFK3U7ZRFYZR6MXE" localSheetId="13" hidden="1">#REF!</definedName>
    <definedName name="BEx58W57CTL8HFK3U7ZRFYZR6MXE" hidden="1">#REF!</definedName>
    <definedName name="BEx58XHO7ZULLF2EUD7YIS0MGQJ5" localSheetId="0" hidden="1">#REF!</definedName>
    <definedName name="BEx58XHO7ZULLF2EUD7YIS0MGQJ5" localSheetId="12" hidden="1">#REF!</definedName>
    <definedName name="BEx58XHO7ZULLF2EUD7YIS0MGQJ5" localSheetId="3" hidden="1">#REF!</definedName>
    <definedName name="BEx58XHO7ZULLF2EUD7YIS0MGQJ5" localSheetId="10" hidden="1">#REF!</definedName>
    <definedName name="BEx58XHO7ZULLF2EUD7YIS0MGQJ5" localSheetId="9" hidden="1">#REF!</definedName>
    <definedName name="BEx58XHO7ZULLF2EUD7YIS0MGQJ5" localSheetId="8" hidden="1">#REF!</definedName>
    <definedName name="BEx58XHO7ZULLF2EUD7YIS0MGQJ5" localSheetId="11" hidden="1">#REF!</definedName>
    <definedName name="BEx58XHO7ZULLF2EUD7YIS0MGQJ5" localSheetId="13" hidden="1">#REF!</definedName>
    <definedName name="BEx58XHO7ZULLF2EUD7YIS0MGQJ5" hidden="1">#REF!</definedName>
    <definedName name="BEx58ZAFNTMGBNDH52VUYXLRJO7P" localSheetId="0" hidden="1">#REF!</definedName>
    <definedName name="BEx58ZAFNTMGBNDH52VUYXLRJO7P" localSheetId="12" hidden="1">#REF!</definedName>
    <definedName name="BEx58ZAFNTMGBNDH52VUYXLRJO7P" localSheetId="3" hidden="1">#REF!</definedName>
    <definedName name="BEx58ZAFNTMGBNDH52VUYXLRJO7P" localSheetId="10" hidden="1">#REF!</definedName>
    <definedName name="BEx58ZAFNTMGBNDH52VUYXLRJO7P" localSheetId="9" hidden="1">#REF!</definedName>
    <definedName name="BEx58ZAFNTMGBNDH52VUYXLRJO7P" localSheetId="8" hidden="1">#REF!</definedName>
    <definedName name="BEx58ZAFNTMGBNDH52VUYXLRJO7P" localSheetId="11" hidden="1">#REF!</definedName>
    <definedName name="BEx58ZAFNTMGBNDH52VUYXLRJO7P" localSheetId="13" hidden="1">#REF!</definedName>
    <definedName name="BEx58ZAFNTMGBNDH52VUYXLRJO7P" hidden="1">#REF!</definedName>
    <definedName name="BEx58ZW0HAIGIPEX9CVA1PQQTR6X" localSheetId="0" hidden="1">#REF!</definedName>
    <definedName name="BEx58ZW0HAIGIPEX9CVA1PQQTR6X" localSheetId="12" hidden="1">#REF!</definedName>
    <definedName name="BEx58ZW0HAIGIPEX9CVA1PQQTR6X" localSheetId="3" hidden="1">#REF!</definedName>
    <definedName name="BEx58ZW0HAIGIPEX9CVA1PQQTR6X" localSheetId="10" hidden="1">#REF!</definedName>
    <definedName name="BEx58ZW0HAIGIPEX9CVA1PQQTR6X" localSheetId="9" hidden="1">#REF!</definedName>
    <definedName name="BEx58ZW0HAIGIPEX9CVA1PQQTR6X" localSheetId="8" hidden="1">#REF!</definedName>
    <definedName name="BEx58ZW0HAIGIPEX9CVA1PQQTR6X" localSheetId="11" hidden="1">#REF!</definedName>
    <definedName name="BEx58ZW0HAIGIPEX9CVA1PQQTR6X" localSheetId="13" hidden="1">#REF!</definedName>
    <definedName name="BEx58ZW0HAIGIPEX9CVA1PQQTR6X" hidden="1">#REF!</definedName>
    <definedName name="BEx593SAFVYKW7V61D9COEZJXDA7" localSheetId="0" hidden="1">#REF!</definedName>
    <definedName name="BEx593SAFVYKW7V61D9COEZJXDA7" localSheetId="12" hidden="1">#REF!</definedName>
    <definedName name="BEx593SAFVYKW7V61D9COEZJXDA7" localSheetId="3" hidden="1">#REF!</definedName>
    <definedName name="BEx593SAFVYKW7V61D9COEZJXDA7" localSheetId="10" hidden="1">#REF!</definedName>
    <definedName name="BEx593SAFVYKW7V61D9COEZJXDA7" localSheetId="9" hidden="1">#REF!</definedName>
    <definedName name="BEx593SAFVYKW7V61D9COEZJXDA7" localSheetId="8" hidden="1">#REF!</definedName>
    <definedName name="BEx593SAFVYKW7V61D9COEZJXDA7" localSheetId="11" hidden="1">#REF!</definedName>
    <definedName name="BEx593SAFVYKW7V61D9COEZJXDA7" localSheetId="13" hidden="1">#REF!</definedName>
    <definedName name="BEx593SAFVYKW7V61D9COEZJXDA7" hidden="1">#REF!</definedName>
    <definedName name="BEx59BA1KH3RG6K1LHL7YS2VB79N" localSheetId="0" hidden="1">#REF!</definedName>
    <definedName name="BEx59BA1KH3RG6K1LHL7YS2VB79N" localSheetId="12" hidden="1">#REF!</definedName>
    <definedName name="BEx59BA1KH3RG6K1LHL7YS2VB79N" localSheetId="3" hidden="1">#REF!</definedName>
    <definedName name="BEx59BA1KH3RG6K1LHL7YS2VB79N" localSheetId="10" hidden="1">#REF!</definedName>
    <definedName name="BEx59BA1KH3RG6K1LHL7YS2VB79N" localSheetId="9" hidden="1">#REF!</definedName>
    <definedName name="BEx59BA1KH3RG6K1LHL7YS2VB79N" localSheetId="8" hidden="1">#REF!</definedName>
    <definedName name="BEx59BA1KH3RG6K1LHL7YS2VB79N" localSheetId="11" hidden="1">#REF!</definedName>
    <definedName name="BEx59BA1KH3RG6K1LHL7YS2VB79N" localSheetId="13" hidden="1">#REF!</definedName>
    <definedName name="BEx59BA1KH3RG6K1LHL7YS2VB79N" hidden="1">#REF!</definedName>
    <definedName name="BEx59DDIU0AMFOY94NSP1ULST8JD" localSheetId="0" hidden="1">#REF!</definedName>
    <definedName name="BEx59DDIU0AMFOY94NSP1ULST8JD" localSheetId="12" hidden="1">#REF!</definedName>
    <definedName name="BEx59DDIU0AMFOY94NSP1ULST8JD" localSheetId="3" hidden="1">#REF!</definedName>
    <definedName name="BEx59DDIU0AMFOY94NSP1ULST8JD" localSheetId="10" hidden="1">#REF!</definedName>
    <definedName name="BEx59DDIU0AMFOY94NSP1ULST8JD" localSheetId="9" hidden="1">#REF!</definedName>
    <definedName name="BEx59DDIU0AMFOY94NSP1ULST8JD" localSheetId="8" hidden="1">#REF!</definedName>
    <definedName name="BEx59DDIU0AMFOY94NSP1ULST8JD" localSheetId="11" hidden="1">#REF!</definedName>
    <definedName name="BEx59DDIU0AMFOY94NSP1ULST8JD" localSheetId="13" hidden="1">#REF!</definedName>
    <definedName name="BEx59DDIU0AMFOY94NSP1ULST8JD" hidden="1">#REF!</definedName>
    <definedName name="BEx59E9WABJP2TN71QAIKK79HPK9" localSheetId="0" hidden="1">#REF!</definedName>
    <definedName name="BEx59E9WABJP2TN71QAIKK79HPK9" localSheetId="12" hidden="1">#REF!</definedName>
    <definedName name="BEx59E9WABJP2TN71QAIKK79HPK9" localSheetId="3" hidden="1">#REF!</definedName>
    <definedName name="BEx59E9WABJP2TN71QAIKK79HPK9" localSheetId="10" hidden="1">#REF!</definedName>
    <definedName name="BEx59E9WABJP2TN71QAIKK79HPK9" localSheetId="9" hidden="1">#REF!</definedName>
    <definedName name="BEx59E9WABJP2TN71QAIKK79HPK9" localSheetId="8" hidden="1">#REF!</definedName>
    <definedName name="BEx59E9WABJP2TN71QAIKK79HPK9" localSheetId="11" hidden="1">#REF!</definedName>
    <definedName name="BEx59E9WABJP2TN71QAIKK79HPK9" localSheetId="13" hidden="1">#REF!</definedName>
    <definedName name="BEx59E9WABJP2TN71QAIKK79HPK9" hidden="1">#REF!</definedName>
    <definedName name="BEx59F0T17A80RNLNSZNFX8NAO8Y" localSheetId="0" hidden="1">#REF!</definedName>
    <definedName name="BEx59F0T17A80RNLNSZNFX8NAO8Y" localSheetId="12" hidden="1">#REF!</definedName>
    <definedName name="BEx59F0T17A80RNLNSZNFX8NAO8Y" localSheetId="3" hidden="1">#REF!</definedName>
    <definedName name="BEx59F0T17A80RNLNSZNFX8NAO8Y" localSheetId="10" hidden="1">#REF!</definedName>
    <definedName name="BEx59F0T17A80RNLNSZNFX8NAO8Y" localSheetId="9" hidden="1">#REF!</definedName>
    <definedName name="BEx59F0T17A80RNLNSZNFX8NAO8Y" localSheetId="8" hidden="1">#REF!</definedName>
    <definedName name="BEx59F0T17A80RNLNSZNFX8NAO8Y" localSheetId="11" hidden="1">#REF!</definedName>
    <definedName name="BEx59F0T17A80RNLNSZNFX8NAO8Y" localSheetId="13" hidden="1">#REF!</definedName>
    <definedName name="BEx59F0T17A80RNLNSZNFX8NAO8Y" hidden="1">#REF!</definedName>
    <definedName name="BEx59P7MAPNU129ZTC5H3EH892G1" localSheetId="0" hidden="1">#REF!</definedName>
    <definedName name="BEx59P7MAPNU129ZTC5H3EH892G1" localSheetId="12" hidden="1">#REF!</definedName>
    <definedName name="BEx59P7MAPNU129ZTC5H3EH892G1" localSheetId="3" hidden="1">#REF!</definedName>
    <definedName name="BEx59P7MAPNU129ZTC5H3EH892G1" localSheetId="10" hidden="1">#REF!</definedName>
    <definedName name="BEx59P7MAPNU129ZTC5H3EH892G1" localSheetId="9" hidden="1">#REF!</definedName>
    <definedName name="BEx59P7MAPNU129ZTC5H3EH892G1" localSheetId="8" hidden="1">#REF!</definedName>
    <definedName name="BEx59P7MAPNU129ZTC5H3EH892G1" localSheetId="11" hidden="1">#REF!</definedName>
    <definedName name="BEx59P7MAPNU129ZTC5H3EH892G1" localSheetId="13" hidden="1">#REF!</definedName>
    <definedName name="BEx59P7MAPNU129ZTC5H3EH892G1" hidden="1">#REF!</definedName>
    <definedName name="BEx5A11WZRQSIE089QE119AOX9ZG" localSheetId="0" hidden="1">#REF!</definedName>
    <definedName name="BEx5A11WZRQSIE089QE119AOX9ZG" localSheetId="12" hidden="1">#REF!</definedName>
    <definedName name="BEx5A11WZRQSIE089QE119AOX9ZG" localSheetId="3" hidden="1">#REF!</definedName>
    <definedName name="BEx5A11WZRQSIE089QE119AOX9ZG" localSheetId="10" hidden="1">#REF!</definedName>
    <definedName name="BEx5A11WZRQSIE089QE119AOX9ZG" localSheetId="9" hidden="1">#REF!</definedName>
    <definedName name="BEx5A11WZRQSIE089QE119AOX9ZG" localSheetId="8" hidden="1">#REF!</definedName>
    <definedName name="BEx5A11WZRQSIE089QE119AOX9ZG" localSheetId="11" hidden="1">#REF!</definedName>
    <definedName name="BEx5A11WZRQSIE089QE119AOX9ZG" localSheetId="13" hidden="1">#REF!</definedName>
    <definedName name="BEx5A11WZRQSIE089QE119AOX9ZG" hidden="1">#REF!</definedName>
    <definedName name="BEx5A7CIGCOTHJKHGUBDZG91JGPZ" localSheetId="0" hidden="1">#REF!</definedName>
    <definedName name="BEx5A7CIGCOTHJKHGUBDZG91JGPZ" localSheetId="12" hidden="1">#REF!</definedName>
    <definedName name="BEx5A7CIGCOTHJKHGUBDZG91JGPZ" localSheetId="3" hidden="1">#REF!</definedName>
    <definedName name="BEx5A7CIGCOTHJKHGUBDZG91JGPZ" localSheetId="10" hidden="1">#REF!</definedName>
    <definedName name="BEx5A7CIGCOTHJKHGUBDZG91JGPZ" localSheetId="9" hidden="1">#REF!</definedName>
    <definedName name="BEx5A7CIGCOTHJKHGUBDZG91JGPZ" localSheetId="8" hidden="1">#REF!</definedName>
    <definedName name="BEx5A7CIGCOTHJKHGUBDZG91JGPZ" localSheetId="11" hidden="1">#REF!</definedName>
    <definedName name="BEx5A7CIGCOTHJKHGUBDZG91JGPZ" localSheetId="13" hidden="1">#REF!</definedName>
    <definedName name="BEx5A7CIGCOTHJKHGUBDZG91JGPZ" hidden="1">#REF!</definedName>
    <definedName name="BEx5A8UFLT2SWVSG5COFA9B8P376" localSheetId="0" hidden="1">#REF!</definedName>
    <definedName name="BEx5A8UFLT2SWVSG5COFA9B8P376" localSheetId="12" hidden="1">#REF!</definedName>
    <definedName name="BEx5A8UFLT2SWVSG5COFA9B8P376" localSheetId="3" hidden="1">#REF!</definedName>
    <definedName name="BEx5A8UFLT2SWVSG5COFA9B8P376" localSheetId="10" hidden="1">#REF!</definedName>
    <definedName name="BEx5A8UFLT2SWVSG5COFA9B8P376" localSheetId="9" hidden="1">#REF!</definedName>
    <definedName name="BEx5A8UFLT2SWVSG5COFA9B8P376" localSheetId="8" hidden="1">#REF!</definedName>
    <definedName name="BEx5A8UFLT2SWVSG5COFA9B8P376" localSheetId="11" hidden="1">#REF!</definedName>
    <definedName name="BEx5A8UFLT2SWVSG5COFA9B8P376" localSheetId="13" hidden="1">#REF!</definedName>
    <definedName name="BEx5A8UFLT2SWVSG5COFA9B8P376" hidden="1">#REF!</definedName>
    <definedName name="BEx5ABUBK8WJV1WILGYU9A7CO0KI" localSheetId="0" hidden="1">#REF!</definedName>
    <definedName name="BEx5ABUBK8WJV1WILGYU9A7CO0KI" localSheetId="12" hidden="1">#REF!</definedName>
    <definedName name="BEx5ABUBK8WJV1WILGYU9A7CO0KI" localSheetId="3" hidden="1">#REF!</definedName>
    <definedName name="BEx5ABUBK8WJV1WILGYU9A7CO0KI" localSheetId="10" hidden="1">#REF!</definedName>
    <definedName name="BEx5ABUBK8WJV1WILGYU9A7CO0KI" localSheetId="9" hidden="1">#REF!</definedName>
    <definedName name="BEx5ABUBK8WJV1WILGYU9A7CO0KI" localSheetId="8" hidden="1">#REF!</definedName>
    <definedName name="BEx5ABUBK8WJV1WILGYU9A7CO0KI" localSheetId="11" hidden="1">#REF!</definedName>
    <definedName name="BEx5ABUBK8WJV1WILGYU9A7CO0KI" localSheetId="13" hidden="1">#REF!</definedName>
    <definedName name="BEx5ABUBK8WJV1WILGYU9A7CO0KI" hidden="1">#REF!</definedName>
    <definedName name="BEx5AFFTN3IXIBHDKM0FYC4OFL1S" localSheetId="0" hidden="1">#REF!</definedName>
    <definedName name="BEx5AFFTN3IXIBHDKM0FYC4OFL1S" localSheetId="12" hidden="1">#REF!</definedName>
    <definedName name="BEx5AFFTN3IXIBHDKM0FYC4OFL1S" localSheetId="3" hidden="1">#REF!</definedName>
    <definedName name="BEx5AFFTN3IXIBHDKM0FYC4OFL1S" localSheetId="10" hidden="1">#REF!</definedName>
    <definedName name="BEx5AFFTN3IXIBHDKM0FYC4OFL1S" localSheetId="9" hidden="1">#REF!</definedName>
    <definedName name="BEx5AFFTN3IXIBHDKM0FYC4OFL1S" localSheetId="8" hidden="1">#REF!</definedName>
    <definedName name="BEx5AFFTN3IXIBHDKM0FYC4OFL1S" localSheetId="11" hidden="1">#REF!</definedName>
    <definedName name="BEx5AFFTN3IXIBHDKM0FYC4OFL1S" localSheetId="13" hidden="1">#REF!</definedName>
    <definedName name="BEx5AFFTN3IXIBHDKM0FYC4OFL1S" hidden="1">#REF!</definedName>
    <definedName name="BEx5AOFIO8KVRHIZ1RII337AA8ML" localSheetId="0" hidden="1">#REF!</definedName>
    <definedName name="BEx5AOFIO8KVRHIZ1RII337AA8ML" localSheetId="12" hidden="1">#REF!</definedName>
    <definedName name="BEx5AOFIO8KVRHIZ1RII337AA8ML" localSheetId="3" hidden="1">#REF!</definedName>
    <definedName name="BEx5AOFIO8KVRHIZ1RII337AA8ML" localSheetId="10" hidden="1">#REF!</definedName>
    <definedName name="BEx5AOFIO8KVRHIZ1RII337AA8ML" localSheetId="9" hidden="1">#REF!</definedName>
    <definedName name="BEx5AOFIO8KVRHIZ1RII337AA8ML" localSheetId="8" hidden="1">#REF!</definedName>
    <definedName name="BEx5AOFIO8KVRHIZ1RII337AA8ML" localSheetId="11" hidden="1">#REF!</definedName>
    <definedName name="BEx5AOFIO8KVRHIZ1RII337AA8ML" localSheetId="13" hidden="1">#REF!</definedName>
    <definedName name="BEx5AOFIO8KVRHIZ1RII337AA8ML" hidden="1">#REF!</definedName>
    <definedName name="BEx5APRZ66L5BWHFE8E4YYNEDTI4" localSheetId="0" hidden="1">#REF!</definedName>
    <definedName name="BEx5APRZ66L5BWHFE8E4YYNEDTI4" localSheetId="12" hidden="1">#REF!</definedName>
    <definedName name="BEx5APRZ66L5BWHFE8E4YYNEDTI4" localSheetId="3" hidden="1">#REF!</definedName>
    <definedName name="BEx5APRZ66L5BWHFE8E4YYNEDTI4" localSheetId="10" hidden="1">#REF!</definedName>
    <definedName name="BEx5APRZ66L5BWHFE8E4YYNEDTI4" localSheetId="9" hidden="1">#REF!</definedName>
    <definedName name="BEx5APRZ66L5BWHFE8E4YYNEDTI4" localSheetId="8" hidden="1">#REF!</definedName>
    <definedName name="BEx5APRZ66L5BWHFE8E4YYNEDTI4" localSheetId="11" hidden="1">#REF!</definedName>
    <definedName name="BEx5APRZ66L5BWHFE8E4YYNEDTI4" localSheetId="13" hidden="1">#REF!</definedName>
    <definedName name="BEx5APRZ66L5BWHFE8E4YYNEDTI4" hidden="1">#REF!</definedName>
    <definedName name="BEx5AQJ1Z64KY10P8ZF1JKJUFEGN" localSheetId="0" hidden="1">#REF!</definedName>
    <definedName name="BEx5AQJ1Z64KY10P8ZF1JKJUFEGN" localSheetId="12" hidden="1">#REF!</definedName>
    <definedName name="BEx5AQJ1Z64KY10P8ZF1JKJUFEGN" localSheetId="3" hidden="1">#REF!</definedName>
    <definedName name="BEx5AQJ1Z64KY10P8ZF1JKJUFEGN" localSheetId="10" hidden="1">#REF!</definedName>
    <definedName name="BEx5AQJ1Z64KY10P8ZF1JKJUFEGN" localSheetId="9" hidden="1">#REF!</definedName>
    <definedName name="BEx5AQJ1Z64KY10P8ZF1JKJUFEGN" localSheetId="8" hidden="1">#REF!</definedName>
    <definedName name="BEx5AQJ1Z64KY10P8ZF1JKJUFEGN" localSheetId="11" hidden="1">#REF!</definedName>
    <definedName name="BEx5AQJ1Z64KY10P8ZF1JKJUFEGN" localSheetId="13" hidden="1">#REF!</definedName>
    <definedName name="BEx5AQJ1Z64KY10P8ZF1JKJUFEGN" hidden="1">#REF!</definedName>
    <definedName name="BEx5AY62R0TL82VHXE37SCZCINQC" localSheetId="0" hidden="1">#REF!</definedName>
    <definedName name="BEx5AY62R0TL82VHXE37SCZCINQC" localSheetId="12" hidden="1">#REF!</definedName>
    <definedName name="BEx5AY62R0TL82VHXE37SCZCINQC" localSheetId="3" hidden="1">#REF!</definedName>
    <definedName name="BEx5AY62R0TL82VHXE37SCZCINQC" localSheetId="10" hidden="1">#REF!</definedName>
    <definedName name="BEx5AY62R0TL82VHXE37SCZCINQC" localSheetId="9" hidden="1">#REF!</definedName>
    <definedName name="BEx5AY62R0TL82VHXE37SCZCINQC" localSheetId="8" hidden="1">#REF!</definedName>
    <definedName name="BEx5AY62R0TL82VHXE37SCZCINQC" localSheetId="11" hidden="1">#REF!</definedName>
    <definedName name="BEx5AY62R0TL82VHXE37SCZCINQC" localSheetId="13" hidden="1">#REF!</definedName>
    <definedName name="BEx5AY62R0TL82VHXE37SCZCINQC" hidden="1">#REF!</definedName>
    <definedName name="BEx5B0PV1FCOUSHWQTY94AO0B8P0" localSheetId="0" hidden="1">#REF!</definedName>
    <definedName name="BEx5B0PV1FCOUSHWQTY94AO0B8P0" localSheetId="12" hidden="1">#REF!</definedName>
    <definedName name="BEx5B0PV1FCOUSHWQTY94AO0B8P0" localSheetId="3" hidden="1">#REF!</definedName>
    <definedName name="BEx5B0PV1FCOUSHWQTY94AO0B8P0" localSheetId="10" hidden="1">#REF!</definedName>
    <definedName name="BEx5B0PV1FCOUSHWQTY94AO0B8P0" localSheetId="9" hidden="1">#REF!</definedName>
    <definedName name="BEx5B0PV1FCOUSHWQTY94AO0B8P0" localSheetId="8" hidden="1">#REF!</definedName>
    <definedName name="BEx5B0PV1FCOUSHWQTY94AO0B8P0" localSheetId="11" hidden="1">#REF!</definedName>
    <definedName name="BEx5B0PV1FCOUSHWQTY94AO0B8P0" localSheetId="13" hidden="1">#REF!</definedName>
    <definedName name="BEx5B0PV1FCOUSHWQTY94AO0B8P0" hidden="1">#REF!</definedName>
    <definedName name="BEx5B4RHHX0J1BF2FZKEA0SPP29O" localSheetId="0" hidden="1">#REF!</definedName>
    <definedName name="BEx5B4RHHX0J1BF2FZKEA0SPP29O" localSheetId="12" hidden="1">#REF!</definedName>
    <definedName name="BEx5B4RHHX0J1BF2FZKEA0SPP29O" localSheetId="3" hidden="1">#REF!</definedName>
    <definedName name="BEx5B4RHHX0J1BF2FZKEA0SPP29O" localSheetId="10" hidden="1">#REF!</definedName>
    <definedName name="BEx5B4RHHX0J1BF2FZKEA0SPP29O" localSheetId="9" hidden="1">#REF!</definedName>
    <definedName name="BEx5B4RHHX0J1BF2FZKEA0SPP29O" localSheetId="8" hidden="1">#REF!</definedName>
    <definedName name="BEx5B4RHHX0J1BF2FZKEA0SPP29O" localSheetId="11" hidden="1">#REF!</definedName>
    <definedName name="BEx5B4RHHX0J1BF2FZKEA0SPP29O" localSheetId="13" hidden="1">#REF!</definedName>
    <definedName name="BEx5B4RHHX0J1BF2FZKEA0SPP29O" hidden="1">#REF!</definedName>
    <definedName name="BEx5B5YMSWP0OVI5CIQRP5V18D0C" localSheetId="0" hidden="1">#REF!</definedName>
    <definedName name="BEx5B5YMSWP0OVI5CIQRP5V18D0C" localSheetId="12" hidden="1">#REF!</definedName>
    <definedName name="BEx5B5YMSWP0OVI5CIQRP5V18D0C" localSheetId="3" hidden="1">#REF!</definedName>
    <definedName name="BEx5B5YMSWP0OVI5CIQRP5V18D0C" localSheetId="10" hidden="1">#REF!</definedName>
    <definedName name="BEx5B5YMSWP0OVI5CIQRP5V18D0C" localSheetId="9" hidden="1">#REF!</definedName>
    <definedName name="BEx5B5YMSWP0OVI5CIQRP5V18D0C" localSheetId="8" hidden="1">#REF!</definedName>
    <definedName name="BEx5B5YMSWP0OVI5CIQRP5V18D0C" localSheetId="11" hidden="1">#REF!</definedName>
    <definedName name="BEx5B5YMSWP0OVI5CIQRP5V18D0C" localSheetId="13" hidden="1">#REF!</definedName>
    <definedName name="BEx5B5YMSWP0OVI5CIQRP5V18D0C" hidden="1">#REF!</definedName>
    <definedName name="BEx5B825RW35M5H0UB2IZGGRS4ER" localSheetId="0" hidden="1">#REF!</definedName>
    <definedName name="BEx5B825RW35M5H0UB2IZGGRS4ER" localSheetId="12" hidden="1">#REF!</definedName>
    <definedName name="BEx5B825RW35M5H0UB2IZGGRS4ER" localSheetId="3" hidden="1">#REF!</definedName>
    <definedName name="BEx5B825RW35M5H0UB2IZGGRS4ER" localSheetId="10" hidden="1">#REF!</definedName>
    <definedName name="BEx5B825RW35M5H0UB2IZGGRS4ER" localSheetId="9" hidden="1">#REF!</definedName>
    <definedName name="BEx5B825RW35M5H0UB2IZGGRS4ER" localSheetId="8" hidden="1">#REF!</definedName>
    <definedName name="BEx5B825RW35M5H0UB2IZGGRS4ER" localSheetId="11" hidden="1">#REF!</definedName>
    <definedName name="BEx5B825RW35M5H0UB2IZGGRS4ER" localSheetId="13" hidden="1">#REF!</definedName>
    <definedName name="BEx5B825RW35M5H0UB2IZGGRS4ER" hidden="1">#REF!</definedName>
    <definedName name="BEx5BAWPMY0TL684WDXX6KKJLRCN" localSheetId="0" hidden="1">#REF!</definedName>
    <definedName name="BEx5BAWPMY0TL684WDXX6KKJLRCN" localSheetId="12" hidden="1">#REF!</definedName>
    <definedName name="BEx5BAWPMY0TL684WDXX6KKJLRCN" localSheetId="3" hidden="1">#REF!</definedName>
    <definedName name="BEx5BAWPMY0TL684WDXX6KKJLRCN" localSheetId="10" hidden="1">#REF!</definedName>
    <definedName name="BEx5BAWPMY0TL684WDXX6KKJLRCN" localSheetId="9" hidden="1">#REF!</definedName>
    <definedName name="BEx5BAWPMY0TL684WDXX6KKJLRCN" localSheetId="8" hidden="1">#REF!</definedName>
    <definedName name="BEx5BAWPMY0TL684WDXX6KKJLRCN" localSheetId="11" hidden="1">#REF!</definedName>
    <definedName name="BEx5BAWPMY0TL684WDXX6KKJLRCN" localSheetId="13" hidden="1">#REF!</definedName>
    <definedName name="BEx5BAWPMY0TL684WDXX6KKJLRCN" hidden="1">#REF!</definedName>
    <definedName name="BEx5BBCUOWR6J9MZS2ML5XB0X7MW" localSheetId="0" hidden="1">#REF!</definedName>
    <definedName name="BEx5BBCUOWR6J9MZS2ML5XB0X7MW" localSheetId="12" hidden="1">#REF!</definedName>
    <definedName name="BEx5BBCUOWR6J9MZS2ML5XB0X7MW" localSheetId="3" hidden="1">#REF!</definedName>
    <definedName name="BEx5BBCUOWR6J9MZS2ML5XB0X7MW" localSheetId="10" hidden="1">#REF!</definedName>
    <definedName name="BEx5BBCUOWR6J9MZS2ML5XB0X7MW" localSheetId="9" hidden="1">#REF!</definedName>
    <definedName name="BEx5BBCUOWR6J9MZS2ML5XB0X7MW" localSheetId="8" hidden="1">#REF!</definedName>
    <definedName name="BEx5BBCUOWR6J9MZS2ML5XB0X7MW" localSheetId="11" hidden="1">#REF!</definedName>
    <definedName name="BEx5BBCUOWR6J9MZS2ML5XB0X7MW" localSheetId="13" hidden="1">#REF!</definedName>
    <definedName name="BEx5BBCUOWR6J9MZS2ML5XB0X7MW" hidden="1">#REF!</definedName>
    <definedName name="BEx5BBI61U4Y65GD0ARMTALPP7SJ" localSheetId="0" hidden="1">#REF!</definedName>
    <definedName name="BEx5BBI61U4Y65GD0ARMTALPP7SJ" localSheetId="12" hidden="1">#REF!</definedName>
    <definedName name="BEx5BBI61U4Y65GD0ARMTALPP7SJ" localSheetId="3" hidden="1">#REF!</definedName>
    <definedName name="BEx5BBI61U4Y65GD0ARMTALPP7SJ" localSheetId="10" hidden="1">#REF!</definedName>
    <definedName name="BEx5BBI61U4Y65GD0ARMTALPP7SJ" localSheetId="9" hidden="1">#REF!</definedName>
    <definedName name="BEx5BBI61U4Y65GD0ARMTALPP7SJ" localSheetId="8" hidden="1">#REF!</definedName>
    <definedName name="BEx5BBI61U4Y65GD0ARMTALPP7SJ" localSheetId="11" hidden="1">#REF!</definedName>
    <definedName name="BEx5BBI61U4Y65GD0ARMTALPP7SJ" localSheetId="13" hidden="1">#REF!</definedName>
    <definedName name="BEx5BBI61U4Y65GD0ARMTALPP7SJ" hidden="1">#REF!</definedName>
    <definedName name="BEx5BDR56MEV4IHY6CIH2SVNG1UB" localSheetId="0" hidden="1">#REF!</definedName>
    <definedName name="BEx5BDR56MEV4IHY6CIH2SVNG1UB" localSheetId="12" hidden="1">#REF!</definedName>
    <definedName name="BEx5BDR56MEV4IHY6CIH2SVNG1UB" localSheetId="3" hidden="1">#REF!</definedName>
    <definedName name="BEx5BDR56MEV4IHY6CIH2SVNG1UB" localSheetId="10" hidden="1">#REF!</definedName>
    <definedName name="BEx5BDR56MEV4IHY6CIH2SVNG1UB" localSheetId="9" hidden="1">#REF!</definedName>
    <definedName name="BEx5BDR56MEV4IHY6CIH2SVNG1UB" localSheetId="8" hidden="1">#REF!</definedName>
    <definedName name="BEx5BDR56MEV4IHY6CIH2SVNG1UB" localSheetId="11" hidden="1">#REF!</definedName>
    <definedName name="BEx5BDR56MEV4IHY6CIH2SVNG1UB" localSheetId="13" hidden="1">#REF!</definedName>
    <definedName name="BEx5BDR56MEV4IHY6CIH2SVNG1UB" hidden="1">#REF!</definedName>
    <definedName name="BEx5BESZC5H329SKHGJOHZFILYJJ" localSheetId="0" hidden="1">#REF!</definedName>
    <definedName name="BEx5BESZC5H329SKHGJOHZFILYJJ" localSheetId="12" hidden="1">#REF!</definedName>
    <definedName name="BEx5BESZC5H329SKHGJOHZFILYJJ" localSheetId="3" hidden="1">#REF!</definedName>
    <definedName name="BEx5BESZC5H329SKHGJOHZFILYJJ" localSheetId="10" hidden="1">#REF!</definedName>
    <definedName name="BEx5BESZC5H329SKHGJOHZFILYJJ" localSheetId="9" hidden="1">#REF!</definedName>
    <definedName name="BEx5BESZC5H329SKHGJOHZFILYJJ" localSheetId="8" hidden="1">#REF!</definedName>
    <definedName name="BEx5BESZC5H329SKHGJOHZFILYJJ" localSheetId="11" hidden="1">#REF!</definedName>
    <definedName name="BEx5BESZC5H329SKHGJOHZFILYJJ" localSheetId="13" hidden="1">#REF!</definedName>
    <definedName name="BEx5BESZC5H329SKHGJOHZFILYJJ" hidden="1">#REF!</definedName>
    <definedName name="BEx5BHSQ42B50IU1TEQFUXFX9XQD" localSheetId="0" hidden="1">#REF!</definedName>
    <definedName name="BEx5BHSQ42B50IU1TEQFUXFX9XQD" localSheetId="12" hidden="1">#REF!</definedName>
    <definedName name="BEx5BHSQ42B50IU1TEQFUXFX9XQD" localSheetId="3" hidden="1">#REF!</definedName>
    <definedName name="BEx5BHSQ42B50IU1TEQFUXFX9XQD" localSheetId="10" hidden="1">#REF!</definedName>
    <definedName name="BEx5BHSQ42B50IU1TEQFUXFX9XQD" localSheetId="9" hidden="1">#REF!</definedName>
    <definedName name="BEx5BHSQ42B50IU1TEQFUXFX9XQD" localSheetId="8" hidden="1">#REF!</definedName>
    <definedName name="BEx5BHSQ42B50IU1TEQFUXFX9XQD" localSheetId="11" hidden="1">#REF!</definedName>
    <definedName name="BEx5BHSQ42B50IU1TEQFUXFX9XQD" localSheetId="13" hidden="1">#REF!</definedName>
    <definedName name="BEx5BHSQ42B50IU1TEQFUXFX9XQD" hidden="1">#REF!</definedName>
    <definedName name="BEx5BKSM4UN4C1DM3EYKM79MRC5K" localSheetId="0" hidden="1">#REF!</definedName>
    <definedName name="BEx5BKSM4UN4C1DM3EYKM79MRC5K" localSheetId="12" hidden="1">#REF!</definedName>
    <definedName name="BEx5BKSM4UN4C1DM3EYKM79MRC5K" localSheetId="3" hidden="1">#REF!</definedName>
    <definedName name="BEx5BKSM4UN4C1DM3EYKM79MRC5K" localSheetId="10" hidden="1">#REF!</definedName>
    <definedName name="BEx5BKSM4UN4C1DM3EYKM79MRC5K" localSheetId="9" hidden="1">#REF!</definedName>
    <definedName name="BEx5BKSM4UN4C1DM3EYKM79MRC5K" localSheetId="8" hidden="1">#REF!</definedName>
    <definedName name="BEx5BKSM4UN4C1DM3EYKM79MRC5K" localSheetId="11" hidden="1">#REF!</definedName>
    <definedName name="BEx5BKSM4UN4C1DM3EYKM79MRC5K" localSheetId="13" hidden="1">#REF!</definedName>
    <definedName name="BEx5BKSM4UN4C1DM3EYKM79MRC5K" hidden="1">#REF!</definedName>
    <definedName name="BEx5BNN8NPH9KVOBARB9CDD9WLB6" localSheetId="0" hidden="1">#REF!</definedName>
    <definedName name="BEx5BNN8NPH9KVOBARB9CDD9WLB6" localSheetId="12" hidden="1">#REF!</definedName>
    <definedName name="BEx5BNN8NPH9KVOBARB9CDD9WLB6" localSheetId="3" hidden="1">#REF!</definedName>
    <definedName name="BEx5BNN8NPH9KVOBARB9CDD9WLB6" localSheetId="10" hidden="1">#REF!</definedName>
    <definedName name="BEx5BNN8NPH9KVOBARB9CDD9WLB6" localSheetId="9" hidden="1">#REF!</definedName>
    <definedName name="BEx5BNN8NPH9KVOBARB9CDD9WLB6" localSheetId="8" hidden="1">#REF!</definedName>
    <definedName name="BEx5BNN8NPH9KVOBARB9CDD9WLB6" localSheetId="11" hidden="1">#REF!</definedName>
    <definedName name="BEx5BNN8NPH9KVOBARB9CDD9WLB6" localSheetId="13" hidden="1">#REF!</definedName>
    <definedName name="BEx5BNN8NPH9KVOBARB9CDD9WLB6" hidden="1">#REF!</definedName>
    <definedName name="BEx5BPLEZ8XY6S89R7AZQSKLT4HK" localSheetId="0" hidden="1">#REF!</definedName>
    <definedName name="BEx5BPLEZ8XY6S89R7AZQSKLT4HK" localSheetId="12" hidden="1">#REF!</definedName>
    <definedName name="BEx5BPLEZ8XY6S89R7AZQSKLT4HK" localSheetId="3" hidden="1">#REF!</definedName>
    <definedName name="BEx5BPLEZ8XY6S89R7AZQSKLT4HK" localSheetId="10" hidden="1">#REF!</definedName>
    <definedName name="BEx5BPLEZ8XY6S89R7AZQSKLT4HK" localSheetId="9" hidden="1">#REF!</definedName>
    <definedName name="BEx5BPLEZ8XY6S89R7AZQSKLT4HK" localSheetId="8" hidden="1">#REF!</definedName>
    <definedName name="BEx5BPLEZ8XY6S89R7AZQSKLT4HK" localSheetId="11" hidden="1">#REF!</definedName>
    <definedName name="BEx5BPLEZ8XY6S89R7AZQSKLT4HK" localSheetId="13" hidden="1">#REF!</definedName>
    <definedName name="BEx5BPLEZ8XY6S89R7AZQSKLT4HK" hidden="1">#REF!</definedName>
    <definedName name="BEx5BYFMZ80TDDN2EZO8CF39AIAC" localSheetId="0" hidden="1">#REF!</definedName>
    <definedName name="BEx5BYFMZ80TDDN2EZO8CF39AIAC" localSheetId="12" hidden="1">#REF!</definedName>
    <definedName name="BEx5BYFMZ80TDDN2EZO8CF39AIAC" localSheetId="3" hidden="1">#REF!</definedName>
    <definedName name="BEx5BYFMZ80TDDN2EZO8CF39AIAC" localSheetId="10" hidden="1">#REF!</definedName>
    <definedName name="BEx5BYFMZ80TDDN2EZO8CF39AIAC" localSheetId="9" hidden="1">#REF!</definedName>
    <definedName name="BEx5BYFMZ80TDDN2EZO8CF39AIAC" localSheetId="8" hidden="1">#REF!</definedName>
    <definedName name="BEx5BYFMZ80TDDN2EZO8CF39AIAC" localSheetId="11" hidden="1">#REF!</definedName>
    <definedName name="BEx5BYFMZ80TDDN2EZO8CF39AIAC" localSheetId="13" hidden="1">#REF!</definedName>
    <definedName name="BEx5BYFMZ80TDDN2EZO8CF39AIAC" hidden="1">#REF!</definedName>
    <definedName name="BEx5C2BWFW6SHZBFDEISKGXHZCQW" localSheetId="0" hidden="1">#REF!</definedName>
    <definedName name="BEx5C2BWFW6SHZBFDEISKGXHZCQW" localSheetId="12" hidden="1">#REF!</definedName>
    <definedName name="BEx5C2BWFW6SHZBFDEISKGXHZCQW" localSheetId="3" hidden="1">#REF!</definedName>
    <definedName name="BEx5C2BWFW6SHZBFDEISKGXHZCQW" localSheetId="10" hidden="1">#REF!</definedName>
    <definedName name="BEx5C2BWFW6SHZBFDEISKGXHZCQW" localSheetId="9" hidden="1">#REF!</definedName>
    <definedName name="BEx5C2BWFW6SHZBFDEISKGXHZCQW" localSheetId="8" hidden="1">#REF!</definedName>
    <definedName name="BEx5C2BWFW6SHZBFDEISKGXHZCQW" localSheetId="11" hidden="1">#REF!</definedName>
    <definedName name="BEx5C2BWFW6SHZBFDEISKGXHZCQW" localSheetId="13" hidden="1">#REF!</definedName>
    <definedName name="BEx5C2BWFW6SHZBFDEISKGXHZCQW" hidden="1">#REF!</definedName>
    <definedName name="BEx5C44NK782B81CBGQUDS6Z8MV9" localSheetId="0" hidden="1">#REF!</definedName>
    <definedName name="BEx5C44NK782B81CBGQUDS6Z8MV9" localSheetId="12" hidden="1">#REF!</definedName>
    <definedName name="BEx5C44NK782B81CBGQUDS6Z8MV9" localSheetId="3" hidden="1">#REF!</definedName>
    <definedName name="BEx5C44NK782B81CBGQUDS6Z8MV9" localSheetId="10" hidden="1">#REF!</definedName>
    <definedName name="BEx5C44NK782B81CBGQUDS6Z8MV9" localSheetId="9" hidden="1">#REF!</definedName>
    <definedName name="BEx5C44NK782B81CBGQUDS6Z8MV9" localSheetId="8" hidden="1">#REF!</definedName>
    <definedName name="BEx5C44NK782B81CBGQUDS6Z8MV9" localSheetId="11" hidden="1">#REF!</definedName>
    <definedName name="BEx5C44NK782B81CBGQUDS6Z8MV9" localSheetId="13" hidden="1">#REF!</definedName>
    <definedName name="BEx5C44NK782B81CBGQUDS6Z8MV9" hidden="1">#REF!</definedName>
    <definedName name="BEx5C49ZFH8TO9ZU55729C3F7XG7" localSheetId="0" hidden="1">#REF!</definedName>
    <definedName name="BEx5C49ZFH8TO9ZU55729C3F7XG7" localSheetId="12" hidden="1">#REF!</definedName>
    <definedName name="BEx5C49ZFH8TO9ZU55729C3F7XG7" localSheetId="3" hidden="1">#REF!</definedName>
    <definedName name="BEx5C49ZFH8TO9ZU55729C3F7XG7" localSheetId="10" hidden="1">#REF!</definedName>
    <definedName name="BEx5C49ZFH8TO9ZU55729C3F7XG7" localSheetId="9" hidden="1">#REF!</definedName>
    <definedName name="BEx5C49ZFH8TO9ZU55729C3F7XG7" localSheetId="8" hidden="1">#REF!</definedName>
    <definedName name="BEx5C49ZFH8TO9ZU55729C3F7XG7" localSheetId="11" hidden="1">#REF!</definedName>
    <definedName name="BEx5C49ZFH8TO9ZU55729C3F7XG7" localSheetId="13" hidden="1">#REF!</definedName>
    <definedName name="BEx5C49ZFH8TO9ZU55729C3F7XG7" hidden="1">#REF!</definedName>
    <definedName name="BEx5C8GZQK13G60ZM70P63I5OS0L" localSheetId="0" hidden="1">#REF!</definedName>
    <definedName name="BEx5C8GZQK13G60ZM70P63I5OS0L" localSheetId="12" hidden="1">#REF!</definedName>
    <definedName name="BEx5C8GZQK13G60ZM70P63I5OS0L" localSheetId="3" hidden="1">#REF!</definedName>
    <definedName name="BEx5C8GZQK13G60ZM70P63I5OS0L" localSheetId="10" hidden="1">#REF!</definedName>
    <definedName name="BEx5C8GZQK13G60ZM70P63I5OS0L" localSheetId="9" hidden="1">#REF!</definedName>
    <definedName name="BEx5C8GZQK13G60ZM70P63I5OS0L" localSheetId="8" hidden="1">#REF!</definedName>
    <definedName name="BEx5C8GZQK13G60ZM70P63I5OS0L" localSheetId="11" hidden="1">#REF!</definedName>
    <definedName name="BEx5C8GZQK13G60ZM70P63I5OS0L" localSheetId="13" hidden="1">#REF!</definedName>
    <definedName name="BEx5C8GZQK13G60ZM70P63I5OS0L" hidden="1">#REF!</definedName>
    <definedName name="BEx5CAPTVN2NBT3UOMA1UFAL1C2R" localSheetId="0" hidden="1">#REF!</definedName>
    <definedName name="BEx5CAPTVN2NBT3UOMA1UFAL1C2R" localSheetId="12" hidden="1">#REF!</definedName>
    <definedName name="BEx5CAPTVN2NBT3UOMA1UFAL1C2R" localSheetId="3" hidden="1">#REF!</definedName>
    <definedName name="BEx5CAPTVN2NBT3UOMA1UFAL1C2R" localSheetId="10" hidden="1">#REF!</definedName>
    <definedName name="BEx5CAPTVN2NBT3UOMA1UFAL1C2R" localSheetId="9" hidden="1">#REF!</definedName>
    <definedName name="BEx5CAPTVN2NBT3UOMA1UFAL1C2R" localSheetId="8" hidden="1">#REF!</definedName>
    <definedName name="BEx5CAPTVN2NBT3UOMA1UFAL1C2R" localSheetId="11" hidden="1">#REF!</definedName>
    <definedName name="BEx5CAPTVN2NBT3UOMA1UFAL1C2R" localSheetId="13" hidden="1">#REF!</definedName>
    <definedName name="BEx5CAPTVN2NBT3UOMA1UFAL1C2R" hidden="1">#REF!</definedName>
    <definedName name="BEx5CEM3SYF9XP0ZZVE0GEPCLV3F" localSheetId="0" hidden="1">#REF!</definedName>
    <definedName name="BEx5CEM3SYF9XP0ZZVE0GEPCLV3F" localSheetId="12" hidden="1">#REF!</definedName>
    <definedName name="BEx5CEM3SYF9XP0ZZVE0GEPCLV3F" localSheetId="3" hidden="1">#REF!</definedName>
    <definedName name="BEx5CEM3SYF9XP0ZZVE0GEPCLV3F" localSheetId="10" hidden="1">#REF!</definedName>
    <definedName name="BEx5CEM3SYF9XP0ZZVE0GEPCLV3F" localSheetId="9" hidden="1">#REF!</definedName>
    <definedName name="BEx5CEM3SYF9XP0ZZVE0GEPCLV3F" localSheetId="8" hidden="1">#REF!</definedName>
    <definedName name="BEx5CEM3SYF9XP0ZZVE0GEPCLV3F" localSheetId="11" hidden="1">#REF!</definedName>
    <definedName name="BEx5CEM3SYF9XP0ZZVE0GEPCLV3F" localSheetId="13" hidden="1">#REF!</definedName>
    <definedName name="BEx5CEM3SYF9XP0ZZVE0GEPCLV3F" hidden="1">#REF!</definedName>
    <definedName name="BEx5CFYQ0F1Z6P8SCVJ0I3UPVFE4" localSheetId="0" hidden="1">#REF!</definedName>
    <definedName name="BEx5CFYQ0F1Z6P8SCVJ0I3UPVFE4" localSheetId="12" hidden="1">#REF!</definedName>
    <definedName name="BEx5CFYQ0F1Z6P8SCVJ0I3UPVFE4" localSheetId="3" hidden="1">#REF!</definedName>
    <definedName name="BEx5CFYQ0F1Z6P8SCVJ0I3UPVFE4" localSheetId="10" hidden="1">#REF!</definedName>
    <definedName name="BEx5CFYQ0F1Z6P8SCVJ0I3UPVFE4" localSheetId="9" hidden="1">#REF!</definedName>
    <definedName name="BEx5CFYQ0F1Z6P8SCVJ0I3UPVFE4" localSheetId="8" hidden="1">#REF!</definedName>
    <definedName name="BEx5CFYQ0F1Z6P8SCVJ0I3UPVFE4" localSheetId="11" hidden="1">#REF!</definedName>
    <definedName name="BEx5CFYQ0F1Z6P8SCVJ0I3UPVFE4" localSheetId="13" hidden="1">#REF!</definedName>
    <definedName name="BEx5CFYQ0F1Z6P8SCVJ0I3UPVFE4" hidden="1">#REF!</definedName>
    <definedName name="BEx5CPEKNSJORIPFQC2E1LTRYY8L" localSheetId="0" hidden="1">#REF!</definedName>
    <definedName name="BEx5CPEKNSJORIPFQC2E1LTRYY8L" localSheetId="12" hidden="1">#REF!</definedName>
    <definedName name="BEx5CPEKNSJORIPFQC2E1LTRYY8L" localSheetId="3" hidden="1">#REF!</definedName>
    <definedName name="BEx5CPEKNSJORIPFQC2E1LTRYY8L" localSheetId="10" hidden="1">#REF!</definedName>
    <definedName name="BEx5CPEKNSJORIPFQC2E1LTRYY8L" localSheetId="9" hidden="1">#REF!</definedName>
    <definedName name="BEx5CPEKNSJORIPFQC2E1LTRYY8L" localSheetId="8" hidden="1">#REF!</definedName>
    <definedName name="BEx5CPEKNSJORIPFQC2E1LTRYY8L" localSheetId="11" hidden="1">#REF!</definedName>
    <definedName name="BEx5CPEKNSJORIPFQC2E1LTRYY8L" localSheetId="13" hidden="1">#REF!</definedName>
    <definedName name="BEx5CPEKNSJORIPFQC2E1LTRYY8L" hidden="1">#REF!</definedName>
    <definedName name="BEx5CSUOL05D8PAM2TRDA9VRJT1O" localSheetId="0" hidden="1">#REF!</definedName>
    <definedName name="BEx5CSUOL05D8PAM2TRDA9VRJT1O" localSheetId="12" hidden="1">#REF!</definedName>
    <definedName name="BEx5CSUOL05D8PAM2TRDA9VRJT1O" localSheetId="3" hidden="1">#REF!</definedName>
    <definedName name="BEx5CSUOL05D8PAM2TRDA9VRJT1O" localSheetId="10" hidden="1">#REF!</definedName>
    <definedName name="BEx5CSUOL05D8PAM2TRDA9VRJT1O" localSheetId="9" hidden="1">#REF!</definedName>
    <definedName name="BEx5CSUOL05D8PAM2TRDA9VRJT1O" localSheetId="8" hidden="1">#REF!</definedName>
    <definedName name="BEx5CSUOL05D8PAM2TRDA9VRJT1O" localSheetId="11" hidden="1">#REF!</definedName>
    <definedName name="BEx5CSUOL05D8PAM2TRDA9VRJT1O" localSheetId="13" hidden="1">#REF!</definedName>
    <definedName name="BEx5CSUOL05D8PAM2TRDA9VRJT1O" hidden="1">#REF!</definedName>
    <definedName name="BEx5CUNFOO4YDFJ22HCMI2QKIGKM" localSheetId="0" hidden="1">#REF!</definedName>
    <definedName name="BEx5CUNFOO4YDFJ22HCMI2QKIGKM" localSheetId="12" hidden="1">#REF!</definedName>
    <definedName name="BEx5CUNFOO4YDFJ22HCMI2QKIGKM" localSheetId="3" hidden="1">#REF!</definedName>
    <definedName name="BEx5CUNFOO4YDFJ22HCMI2QKIGKM" localSheetId="10" hidden="1">#REF!</definedName>
    <definedName name="BEx5CUNFOO4YDFJ22HCMI2QKIGKM" localSheetId="9" hidden="1">#REF!</definedName>
    <definedName name="BEx5CUNFOO4YDFJ22HCMI2QKIGKM" localSheetId="8" hidden="1">#REF!</definedName>
    <definedName name="BEx5CUNFOO4YDFJ22HCMI2QKIGKM" localSheetId="11" hidden="1">#REF!</definedName>
    <definedName name="BEx5CUNFOO4YDFJ22HCMI2QKIGKM" localSheetId="13" hidden="1">#REF!</definedName>
    <definedName name="BEx5CUNFOO4YDFJ22HCMI2QKIGKM" hidden="1">#REF!</definedName>
    <definedName name="BEx5D01O3G6BXWXT7MZEVS1F4TE9" localSheetId="0" hidden="1">#REF!</definedName>
    <definedName name="BEx5D01O3G6BXWXT7MZEVS1F4TE9" localSheetId="12" hidden="1">#REF!</definedName>
    <definedName name="BEx5D01O3G6BXWXT7MZEVS1F4TE9" localSheetId="3" hidden="1">#REF!</definedName>
    <definedName name="BEx5D01O3G6BXWXT7MZEVS1F4TE9" localSheetId="10" hidden="1">#REF!</definedName>
    <definedName name="BEx5D01O3G6BXWXT7MZEVS1F4TE9" localSheetId="9" hidden="1">#REF!</definedName>
    <definedName name="BEx5D01O3G6BXWXT7MZEVS1F4TE9" localSheetId="8" hidden="1">#REF!</definedName>
    <definedName name="BEx5D01O3G6BXWXT7MZEVS1F4TE9" localSheetId="11" hidden="1">#REF!</definedName>
    <definedName name="BEx5D01O3G6BXWXT7MZEVS1F4TE9" localSheetId="13" hidden="1">#REF!</definedName>
    <definedName name="BEx5D01O3G6BXWXT7MZEVS1F4TE9" hidden="1">#REF!</definedName>
    <definedName name="BEx5D3HO5XE85AN0NGALZ4K4GE8J" localSheetId="0" hidden="1">#REF!</definedName>
    <definedName name="BEx5D3HO5XE85AN0NGALZ4K4GE8J" localSheetId="12" hidden="1">#REF!</definedName>
    <definedName name="BEx5D3HO5XE85AN0NGALZ4K4GE8J" localSheetId="3" hidden="1">#REF!</definedName>
    <definedName name="BEx5D3HO5XE85AN0NGALZ4K4GE8J" localSheetId="10" hidden="1">#REF!</definedName>
    <definedName name="BEx5D3HO5XE85AN0NGALZ4K4GE8J" localSheetId="9" hidden="1">#REF!</definedName>
    <definedName name="BEx5D3HO5XE85AN0NGALZ4K4GE8J" localSheetId="8" hidden="1">#REF!</definedName>
    <definedName name="BEx5D3HO5XE85AN0NGALZ4K4GE8J" localSheetId="11" hidden="1">#REF!</definedName>
    <definedName name="BEx5D3HO5XE85AN0NGALZ4K4GE8J" localSheetId="13" hidden="1">#REF!</definedName>
    <definedName name="BEx5D3HO5XE85AN0NGALZ4K4GE8J" hidden="1">#REF!</definedName>
    <definedName name="BEx5D8L47OF0WHBPFWXGZINZWUBZ" localSheetId="0" hidden="1">#REF!</definedName>
    <definedName name="BEx5D8L47OF0WHBPFWXGZINZWUBZ" localSheetId="12" hidden="1">#REF!</definedName>
    <definedName name="BEx5D8L47OF0WHBPFWXGZINZWUBZ" localSheetId="3" hidden="1">#REF!</definedName>
    <definedName name="BEx5D8L47OF0WHBPFWXGZINZWUBZ" localSheetId="10" hidden="1">#REF!</definedName>
    <definedName name="BEx5D8L47OF0WHBPFWXGZINZWUBZ" localSheetId="9" hidden="1">#REF!</definedName>
    <definedName name="BEx5D8L47OF0WHBPFWXGZINZWUBZ" localSheetId="8" hidden="1">#REF!</definedName>
    <definedName name="BEx5D8L47OF0WHBPFWXGZINZWUBZ" localSheetId="11" hidden="1">#REF!</definedName>
    <definedName name="BEx5D8L47OF0WHBPFWXGZINZWUBZ" localSheetId="13" hidden="1">#REF!</definedName>
    <definedName name="BEx5D8L47OF0WHBPFWXGZINZWUBZ" hidden="1">#REF!</definedName>
    <definedName name="BEx5DAJAHQ2SKUPCKSCR3PYML67L" localSheetId="0" hidden="1">#REF!</definedName>
    <definedName name="BEx5DAJAHQ2SKUPCKSCR3PYML67L" localSheetId="12" hidden="1">#REF!</definedName>
    <definedName name="BEx5DAJAHQ2SKUPCKSCR3PYML67L" localSheetId="3" hidden="1">#REF!</definedName>
    <definedName name="BEx5DAJAHQ2SKUPCKSCR3PYML67L" localSheetId="10" hidden="1">#REF!</definedName>
    <definedName name="BEx5DAJAHQ2SKUPCKSCR3PYML67L" localSheetId="9" hidden="1">#REF!</definedName>
    <definedName name="BEx5DAJAHQ2SKUPCKSCR3PYML67L" localSheetId="8" hidden="1">#REF!</definedName>
    <definedName name="BEx5DAJAHQ2SKUPCKSCR3PYML67L" localSheetId="11" hidden="1">#REF!</definedName>
    <definedName name="BEx5DAJAHQ2SKUPCKSCR3PYML67L" localSheetId="13" hidden="1">#REF!</definedName>
    <definedName name="BEx5DAJAHQ2SKUPCKSCR3PYML67L" hidden="1">#REF!</definedName>
    <definedName name="BEx5DC18JM1KJCV44PF18E0LNRKA" localSheetId="0" hidden="1">#REF!</definedName>
    <definedName name="BEx5DC18JM1KJCV44PF18E0LNRKA" localSheetId="12" hidden="1">#REF!</definedName>
    <definedName name="BEx5DC18JM1KJCV44PF18E0LNRKA" localSheetId="3" hidden="1">#REF!</definedName>
    <definedName name="BEx5DC18JM1KJCV44PF18E0LNRKA" localSheetId="10" hidden="1">#REF!</definedName>
    <definedName name="BEx5DC18JM1KJCV44PF18E0LNRKA" localSheetId="9" hidden="1">#REF!</definedName>
    <definedName name="BEx5DC18JM1KJCV44PF18E0LNRKA" localSheetId="8" hidden="1">#REF!</definedName>
    <definedName name="BEx5DC18JM1KJCV44PF18E0LNRKA" localSheetId="11" hidden="1">#REF!</definedName>
    <definedName name="BEx5DC18JM1KJCV44PF18E0LNRKA" localSheetId="13" hidden="1">#REF!</definedName>
    <definedName name="BEx5DC18JM1KJCV44PF18E0LNRKA" hidden="1">#REF!</definedName>
    <definedName name="BEx5DFH8EU3RCPUOTFY8S9G8SBCG" localSheetId="0" hidden="1">#REF!</definedName>
    <definedName name="BEx5DFH8EU3RCPUOTFY8S9G8SBCG" localSheetId="12" hidden="1">#REF!</definedName>
    <definedName name="BEx5DFH8EU3RCPUOTFY8S9G8SBCG" localSheetId="3" hidden="1">#REF!</definedName>
    <definedName name="BEx5DFH8EU3RCPUOTFY8S9G8SBCG" localSheetId="10" hidden="1">#REF!</definedName>
    <definedName name="BEx5DFH8EU3RCPUOTFY8S9G8SBCG" localSheetId="9" hidden="1">#REF!</definedName>
    <definedName name="BEx5DFH8EU3RCPUOTFY8S9G8SBCG" localSheetId="8" hidden="1">#REF!</definedName>
    <definedName name="BEx5DFH8EU3RCPUOTFY8S9G8SBCG" localSheetId="11" hidden="1">#REF!</definedName>
    <definedName name="BEx5DFH8EU3RCPUOTFY8S9G8SBCG" localSheetId="13" hidden="1">#REF!</definedName>
    <definedName name="BEx5DFH8EU3RCPUOTFY8S9G8SBCG" hidden="1">#REF!</definedName>
    <definedName name="BEx5DJIZBTNS011R9IIG2OQ2L6ZX" localSheetId="0" hidden="1">#REF!</definedName>
    <definedName name="BEx5DJIZBTNS011R9IIG2OQ2L6ZX" localSheetId="12" hidden="1">#REF!</definedName>
    <definedName name="BEx5DJIZBTNS011R9IIG2OQ2L6ZX" localSheetId="3" hidden="1">#REF!</definedName>
    <definedName name="BEx5DJIZBTNS011R9IIG2OQ2L6ZX" localSheetId="10" hidden="1">#REF!</definedName>
    <definedName name="BEx5DJIZBTNS011R9IIG2OQ2L6ZX" localSheetId="9" hidden="1">#REF!</definedName>
    <definedName name="BEx5DJIZBTNS011R9IIG2OQ2L6ZX" localSheetId="8" hidden="1">#REF!</definedName>
    <definedName name="BEx5DJIZBTNS011R9IIG2OQ2L6ZX" localSheetId="11" hidden="1">#REF!</definedName>
    <definedName name="BEx5DJIZBTNS011R9IIG2OQ2L6ZX" localSheetId="13" hidden="1">#REF!</definedName>
    <definedName name="BEx5DJIZBTNS011R9IIG2OQ2L6ZX" hidden="1">#REF!</definedName>
    <definedName name="BEx5DS2EKWFPC2UWI1W1QESX9QP5" localSheetId="0" hidden="1">#REF!</definedName>
    <definedName name="BEx5DS2EKWFPC2UWI1W1QESX9QP5" localSheetId="12" hidden="1">#REF!</definedName>
    <definedName name="BEx5DS2EKWFPC2UWI1W1QESX9QP5" localSheetId="3" hidden="1">#REF!</definedName>
    <definedName name="BEx5DS2EKWFPC2UWI1W1QESX9QP5" localSheetId="10" hidden="1">#REF!</definedName>
    <definedName name="BEx5DS2EKWFPC2UWI1W1QESX9QP5" localSheetId="9" hidden="1">#REF!</definedName>
    <definedName name="BEx5DS2EKWFPC2UWI1W1QESX9QP5" localSheetId="8" hidden="1">#REF!</definedName>
    <definedName name="BEx5DS2EKWFPC2UWI1W1QESX9QP5" localSheetId="11" hidden="1">#REF!</definedName>
    <definedName name="BEx5DS2EKWFPC2UWI1W1QESX9QP5" localSheetId="13" hidden="1">#REF!</definedName>
    <definedName name="BEx5DS2EKWFPC2UWI1W1QESX9QP5" hidden="1">#REF!</definedName>
    <definedName name="BEx5E123OLO9WQUOIRIDJ967KAGK" localSheetId="0" hidden="1">#REF!</definedName>
    <definedName name="BEx5E123OLO9WQUOIRIDJ967KAGK" localSheetId="12" hidden="1">#REF!</definedName>
    <definedName name="BEx5E123OLO9WQUOIRIDJ967KAGK" localSheetId="3" hidden="1">#REF!</definedName>
    <definedName name="BEx5E123OLO9WQUOIRIDJ967KAGK" localSheetId="10" hidden="1">#REF!</definedName>
    <definedName name="BEx5E123OLO9WQUOIRIDJ967KAGK" localSheetId="9" hidden="1">#REF!</definedName>
    <definedName name="BEx5E123OLO9WQUOIRIDJ967KAGK" localSheetId="8" hidden="1">#REF!</definedName>
    <definedName name="BEx5E123OLO9WQUOIRIDJ967KAGK" localSheetId="11" hidden="1">#REF!</definedName>
    <definedName name="BEx5E123OLO9WQUOIRIDJ967KAGK" localSheetId="13" hidden="1">#REF!</definedName>
    <definedName name="BEx5E123OLO9WQUOIRIDJ967KAGK" hidden="1">#REF!</definedName>
    <definedName name="BEx5E2UU5NES6W779W2OZTZOB4O7" localSheetId="0" hidden="1">#REF!</definedName>
    <definedName name="BEx5E2UU5NES6W779W2OZTZOB4O7" localSheetId="12" hidden="1">#REF!</definedName>
    <definedName name="BEx5E2UU5NES6W779W2OZTZOB4O7" localSheetId="3" hidden="1">#REF!</definedName>
    <definedName name="BEx5E2UU5NES6W779W2OZTZOB4O7" localSheetId="10" hidden="1">#REF!</definedName>
    <definedName name="BEx5E2UU5NES6W779W2OZTZOB4O7" localSheetId="9" hidden="1">#REF!</definedName>
    <definedName name="BEx5E2UU5NES6W779W2OZTZOB4O7" localSheetId="8" hidden="1">#REF!</definedName>
    <definedName name="BEx5E2UU5NES6W779W2OZTZOB4O7" localSheetId="11" hidden="1">#REF!</definedName>
    <definedName name="BEx5E2UU5NES6W779W2OZTZOB4O7" localSheetId="13" hidden="1">#REF!</definedName>
    <definedName name="BEx5E2UU5NES6W779W2OZTZOB4O7" hidden="1">#REF!</definedName>
    <definedName name="BEx5ELFT92WAQN3NW8COIMQHUL91" localSheetId="0" hidden="1">#REF!</definedName>
    <definedName name="BEx5ELFT92WAQN3NW8COIMQHUL91" localSheetId="12" hidden="1">#REF!</definedName>
    <definedName name="BEx5ELFT92WAQN3NW8COIMQHUL91" localSheetId="3" hidden="1">#REF!</definedName>
    <definedName name="BEx5ELFT92WAQN3NW8COIMQHUL91" localSheetId="10" hidden="1">#REF!</definedName>
    <definedName name="BEx5ELFT92WAQN3NW8COIMQHUL91" localSheetId="9" hidden="1">#REF!</definedName>
    <definedName name="BEx5ELFT92WAQN3NW8COIMQHUL91" localSheetId="8" hidden="1">#REF!</definedName>
    <definedName name="BEx5ELFT92WAQN3NW8COIMQHUL91" localSheetId="11" hidden="1">#REF!</definedName>
    <definedName name="BEx5ELFT92WAQN3NW8COIMQHUL91" localSheetId="13" hidden="1">#REF!</definedName>
    <definedName name="BEx5ELFT92WAQN3NW8COIMQHUL91" hidden="1">#REF!</definedName>
    <definedName name="BEx5ELQL9B0VR6UT18KP11DHOTFX" localSheetId="0" hidden="1">#REF!</definedName>
    <definedName name="BEx5ELQL9B0VR6UT18KP11DHOTFX" localSheetId="12" hidden="1">#REF!</definedName>
    <definedName name="BEx5ELQL9B0VR6UT18KP11DHOTFX" localSheetId="3" hidden="1">#REF!</definedName>
    <definedName name="BEx5ELQL9B0VR6UT18KP11DHOTFX" localSheetId="10" hidden="1">#REF!</definedName>
    <definedName name="BEx5ELQL9B0VR6UT18KP11DHOTFX" localSheetId="9" hidden="1">#REF!</definedName>
    <definedName name="BEx5ELQL9B0VR6UT18KP11DHOTFX" localSheetId="8" hidden="1">#REF!</definedName>
    <definedName name="BEx5ELQL9B0VR6UT18KP11DHOTFX" localSheetId="11" hidden="1">#REF!</definedName>
    <definedName name="BEx5ELQL9B0VR6UT18KP11DHOTFX" localSheetId="13" hidden="1">#REF!</definedName>
    <definedName name="BEx5ELQL9B0VR6UT18KP11DHOTFX" hidden="1">#REF!</definedName>
    <definedName name="BEx5ER4TJTFPN7IB1MNEB1ZFR5M6" localSheetId="0" hidden="1">#REF!</definedName>
    <definedName name="BEx5ER4TJTFPN7IB1MNEB1ZFR5M6" localSheetId="12" hidden="1">#REF!</definedName>
    <definedName name="BEx5ER4TJTFPN7IB1MNEB1ZFR5M6" localSheetId="3" hidden="1">#REF!</definedName>
    <definedName name="BEx5ER4TJTFPN7IB1MNEB1ZFR5M6" localSheetId="10" hidden="1">#REF!</definedName>
    <definedName name="BEx5ER4TJTFPN7IB1MNEB1ZFR5M6" localSheetId="9" hidden="1">#REF!</definedName>
    <definedName name="BEx5ER4TJTFPN7IB1MNEB1ZFR5M6" localSheetId="8" hidden="1">#REF!</definedName>
    <definedName name="BEx5ER4TJTFPN7IB1MNEB1ZFR5M6" localSheetId="11" hidden="1">#REF!</definedName>
    <definedName name="BEx5ER4TJTFPN7IB1MNEB1ZFR5M6" localSheetId="13" hidden="1">#REF!</definedName>
    <definedName name="BEx5ER4TJTFPN7IB1MNEB1ZFR5M6" hidden="1">#REF!</definedName>
    <definedName name="BEx5EYXB2LDMI4FLC3QFAOXC0FZ3" localSheetId="0" hidden="1">#REF!</definedName>
    <definedName name="BEx5EYXB2LDMI4FLC3QFAOXC0FZ3" localSheetId="12" hidden="1">#REF!</definedName>
    <definedName name="BEx5EYXB2LDMI4FLC3QFAOXC0FZ3" localSheetId="3" hidden="1">#REF!</definedName>
    <definedName name="BEx5EYXB2LDMI4FLC3QFAOXC0FZ3" localSheetId="10" hidden="1">#REF!</definedName>
    <definedName name="BEx5EYXB2LDMI4FLC3QFAOXC0FZ3" localSheetId="9" hidden="1">#REF!</definedName>
    <definedName name="BEx5EYXB2LDMI4FLC3QFAOXC0FZ3" localSheetId="8" hidden="1">#REF!</definedName>
    <definedName name="BEx5EYXB2LDMI4FLC3QFAOXC0FZ3" localSheetId="11" hidden="1">#REF!</definedName>
    <definedName name="BEx5EYXB2LDMI4FLC3QFAOXC0FZ3" localSheetId="13" hidden="1">#REF!</definedName>
    <definedName name="BEx5EYXB2LDMI4FLC3QFAOXC0FZ3" hidden="1">#REF!</definedName>
    <definedName name="BEx5F6V72QTCK7O39Y59R0EVM6CW" localSheetId="0" hidden="1">#REF!</definedName>
    <definedName name="BEx5F6V72QTCK7O39Y59R0EVM6CW" localSheetId="12" hidden="1">#REF!</definedName>
    <definedName name="BEx5F6V72QTCK7O39Y59R0EVM6CW" localSheetId="3" hidden="1">#REF!</definedName>
    <definedName name="BEx5F6V72QTCK7O39Y59R0EVM6CW" localSheetId="10" hidden="1">#REF!</definedName>
    <definedName name="BEx5F6V72QTCK7O39Y59R0EVM6CW" localSheetId="9" hidden="1">#REF!</definedName>
    <definedName name="BEx5F6V72QTCK7O39Y59R0EVM6CW" localSheetId="8" hidden="1">#REF!</definedName>
    <definedName name="BEx5F6V72QTCK7O39Y59R0EVM6CW" localSheetId="11" hidden="1">#REF!</definedName>
    <definedName name="BEx5F6V72QTCK7O39Y59R0EVM6CW" localSheetId="13" hidden="1">#REF!</definedName>
    <definedName name="BEx5F6V72QTCK7O39Y59R0EVM6CW" hidden="1">#REF!</definedName>
    <definedName name="BEx5FGLQVACD5F5YZG4DGSCHCGO2" localSheetId="0" hidden="1">#REF!</definedName>
    <definedName name="BEx5FGLQVACD5F5YZG4DGSCHCGO2" localSheetId="12" hidden="1">#REF!</definedName>
    <definedName name="BEx5FGLQVACD5F5YZG4DGSCHCGO2" localSheetId="3" hidden="1">#REF!</definedName>
    <definedName name="BEx5FGLQVACD5F5YZG4DGSCHCGO2" localSheetId="10" hidden="1">#REF!</definedName>
    <definedName name="BEx5FGLQVACD5F5YZG4DGSCHCGO2" localSheetId="9" hidden="1">#REF!</definedName>
    <definedName name="BEx5FGLQVACD5F5YZG4DGSCHCGO2" localSheetId="8" hidden="1">#REF!</definedName>
    <definedName name="BEx5FGLQVACD5F5YZG4DGSCHCGO2" localSheetId="11" hidden="1">#REF!</definedName>
    <definedName name="BEx5FGLQVACD5F5YZG4DGSCHCGO2" localSheetId="13" hidden="1">#REF!</definedName>
    <definedName name="BEx5FGLQVACD5F5YZG4DGSCHCGO2" hidden="1">#REF!</definedName>
    <definedName name="BEx5FHCTE8VTJEF7IK189AVLNYSY" localSheetId="0" hidden="1">#REF!</definedName>
    <definedName name="BEx5FHCTE8VTJEF7IK189AVLNYSY" localSheetId="12" hidden="1">#REF!</definedName>
    <definedName name="BEx5FHCTE8VTJEF7IK189AVLNYSY" localSheetId="3" hidden="1">#REF!</definedName>
    <definedName name="BEx5FHCTE8VTJEF7IK189AVLNYSY" localSheetId="10" hidden="1">#REF!</definedName>
    <definedName name="BEx5FHCTE8VTJEF7IK189AVLNYSY" localSheetId="9" hidden="1">#REF!</definedName>
    <definedName name="BEx5FHCTE8VTJEF7IK189AVLNYSY" localSheetId="8" hidden="1">#REF!</definedName>
    <definedName name="BEx5FHCTE8VTJEF7IK189AVLNYSY" localSheetId="11" hidden="1">#REF!</definedName>
    <definedName name="BEx5FHCTE8VTJEF7IK189AVLNYSY" localSheetId="13" hidden="1">#REF!</definedName>
    <definedName name="BEx5FHCTE8VTJEF7IK189AVLNYSY" hidden="1">#REF!</definedName>
    <definedName name="BEx5FLJWHLW3BTZILDPN5NMA449V" localSheetId="0" hidden="1">#REF!</definedName>
    <definedName name="BEx5FLJWHLW3BTZILDPN5NMA449V" localSheetId="12" hidden="1">#REF!</definedName>
    <definedName name="BEx5FLJWHLW3BTZILDPN5NMA449V" localSheetId="3" hidden="1">#REF!</definedName>
    <definedName name="BEx5FLJWHLW3BTZILDPN5NMA449V" localSheetId="10" hidden="1">#REF!</definedName>
    <definedName name="BEx5FLJWHLW3BTZILDPN5NMA449V" localSheetId="9" hidden="1">#REF!</definedName>
    <definedName name="BEx5FLJWHLW3BTZILDPN5NMA449V" localSheetId="8" hidden="1">#REF!</definedName>
    <definedName name="BEx5FLJWHLW3BTZILDPN5NMA449V" localSheetId="11" hidden="1">#REF!</definedName>
    <definedName name="BEx5FLJWHLW3BTZILDPN5NMA449V" localSheetId="13" hidden="1">#REF!</definedName>
    <definedName name="BEx5FLJWHLW3BTZILDPN5NMA449V" hidden="1">#REF!</definedName>
    <definedName name="BEx5FNI2O10YN2SI1NO4X5GP3GTF" localSheetId="0" hidden="1">#REF!</definedName>
    <definedName name="BEx5FNI2O10YN2SI1NO4X5GP3GTF" localSheetId="12" hidden="1">#REF!</definedName>
    <definedName name="BEx5FNI2O10YN2SI1NO4X5GP3GTF" localSheetId="3" hidden="1">#REF!</definedName>
    <definedName name="BEx5FNI2O10YN2SI1NO4X5GP3GTF" localSheetId="10" hidden="1">#REF!</definedName>
    <definedName name="BEx5FNI2O10YN2SI1NO4X5GP3GTF" localSheetId="9" hidden="1">#REF!</definedName>
    <definedName name="BEx5FNI2O10YN2SI1NO4X5GP3GTF" localSheetId="8" hidden="1">#REF!</definedName>
    <definedName name="BEx5FNI2O10YN2SI1NO4X5GP3GTF" localSheetId="11" hidden="1">#REF!</definedName>
    <definedName name="BEx5FNI2O10YN2SI1NO4X5GP3GTF" localSheetId="13" hidden="1">#REF!</definedName>
    <definedName name="BEx5FNI2O10YN2SI1NO4X5GP3GTF" hidden="1">#REF!</definedName>
    <definedName name="BEx5FO8YRFSZCG3L608EHIHIHFY4" localSheetId="0" hidden="1">#REF!</definedName>
    <definedName name="BEx5FO8YRFSZCG3L608EHIHIHFY4" localSheetId="12" hidden="1">#REF!</definedName>
    <definedName name="BEx5FO8YRFSZCG3L608EHIHIHFY4" localSheetId="3" hidden="1">#REF!</definedName>
    <definedName name="BEx5FO8YRFSZCG3L608EHIHIHFY4" localSheetId="10" hidden="1">#REF!</definedName>
    <definedName name="BEx5FO8YRFSZCG3L608EHIHIHFY4" localSheetId="9" hidden="1">#REF!</definedName>
    <definedName name="BEx5FO8YRFSZCG3L608EHIHIHFY4" localSheetId="8" hidden="1">#REF!</definedName>
    <definedName name="BEx5FO8YRFSZCG3L608EHIHIHFY4" localSheetId="11" hidden="1">#REF!</definedName>
    <definedName name="BEx5FO8YRFSZCG3L608EHIHIHFY4" localSheetId="13" hidden="1">#REF!</definedName>
    <definedName name="BEx5FO8YRFSZCG3L608EHIHIHFY4" hidden="1">#REF!</definedName>
    <definedName name="BEx5FQNA6V4CNYSH013K45RI4BCV" localSheetId="0" hidden="1">#REF!</definedName>
    <definedName name="BEx5FQNA6V4CNYSH013K45RI4BCV" localSheetId="12" hidden="1">#REF!</definedName>
    <definedName name="BEx5FQNA6V4CNYSH013K45RI4BCV" localSheetId="3" hidden="1">#REF!</definedName>
    <definedName name="BEx5FQNA6V4CNYSH013K45RI4BCV" localSheetId="10" hidden="1">#REF!</definedName>
    <definedName name="BEx5FQNA6V4CNYSH013K45RI4BCV" localSheetId="9" hidden="1">#REF!</definedName>
    <definedName name="BEx5FQNA6V4CNYSH013K45RI4BCV" localSheetId="8" hidden="1">#REF!</definedName>
    <definedName name="BEx5FQNA6V4CNYSH013K45RI4BCV" localSheetId="11" hidden="1">#REF!</definedName>
    <definedName name="BEx5FQNA6V4CNYSH013K45RI4BCV" localSheetId="13" hidden="1">#REF!</definedName>
    <definedName name="BEx5FQNA6V4CNYSH013K45RI4BCV" hidden="1">#REF!</definedName>
    <definedName name="BEx5FVQPPEU32CPNV9RRQ9MNLLVE" localSheetId="0" hidden="1">#REF!</definedName>
    <definedName name="BEx5FVQPPEU32CPNV9RRQ9MNLLVE" localSheetId="12" hidden="1">#REF!</definedName>
    <definedName name="BEx5FVQPPEU32CPNV9RRQ9MNLLVE" localSheetId="3" hidden="1">#REF!</definedName>
    <definedName name="BEx5FVQPPEU32CPNV9RRQ9MNLLVE" localSheetId="10" hidden="1">#REF!</definedName>
    <definedName name="BEx5FVQPPEU32CPNV9RRQ9MNLLVE" localSheetId="9" hidden="1">#REF!</definedName>
    <definedName name="BEx5FVQPPEU32CPNV9RRQ9MNLLVE" localSheetId="8" hidden="1">#REF!</definedName>
    <definedName name="BEx5FVQPPEU32CPNV9RRQ9MNLLVE" localSheetId="11" hidden="1">#REF!</definedName>
    <definedName name="BEx5FVQPPEU32CPNV9RRQ9MNLLVE" localSheetId="13" hidden="1">#REF!</definedName>
    <definedName name="BEx5FVQPPEU32CPNV9RRQ9MNLLVE" hidden="1">#REF!</definedName>
    <definedName name="BEx5G08KGMG5X2AQKDGPFYG5GH94" localSheetId="0" hidden="1">#REF!</definedName>
    <definedName name="BEx5G08KGMG5X2AQKDGPFYG5GH94" localSheetId="12" hidden="1">#REF!</definedName>
    <definedName name="BEx5G08KGMG5X2AQKDGPFYG5GH94" localSheetId="3" hidden="1">#REF!</definedName>
    <definedName name="BEx5G08KGMG5X2AQKDGPFYG5GH94" localSheetId="10" hidden="1">#REF!</definedName>
    <definedName name="BEx5G08KGMG5X2AQKDGPFYG5GH94" localSheetId="9" hidden="1">#REF!</definedName>
    <definedName name="BEx5G08KGMG5X2AQKDGPFYG5GH94" localSheetId="8" hidden="1">#REF!</definedName>
    <definedName name="BEx5G08KGMG5X2AQKDGPFYG5GH94" localSheetId="11" hidden="1">#REF!</definedName>
    <definedName name="BEx5G08KGMG5X2AQKDGPFYG5GH94" localSheetId="13" hidden="1">#REF!</definedName>
    <definedName name="BEx5G08KGMG5X2AQKDGPFYG5GH94" hidden="1">#REF!</definedName>
    <definedName name="BEx5G1A8TFN4C4QII35U9DKYNIS8" localSheetId="0" hidden="1">#REF!</definedName>
    <definedName name="BEx5G1A8TFN4C4QII35U9DKYNIS8" localSheetId="12" hidden="1">#REF!</definedName>
    <definedName name="BEx5G1A8TFN4C4QII35U9DKYNIS8" localSheetId="3" hidden="1">#REF!</definedName>
    <definedName name="BEx5G1A8TFN4C4QII35U9DKYNIS8" localSheetId="10" hidden="1">#REF!</definedName>
    <definedName name="BEx5G1A8TFN4C4QII35U9DKYNIS8" localSheetId="9" hidden="1">#REF!</definedName>
    <definedName name="BEx5G1A8TFN4C4QII35U9DKYNIS8" localSheetId="8" hidden="1">#REF!</definedName>
    <definedName name="BEx5G1A8TFN4C4QII35U9DKYNIS8" localSheetId="11" hidden="1">#REF!</definedName>
    <definedName name="BEx5G1A8TFN4C4QII35U9DKYNIS8" localSheetId="13" hidden="1">#REF!</definedName>
    <definedName name="BEx5G1A8TFN4C4QII35U9DKYNIS8" hidden="1">#REF!</definedName>
    <definedName name="BEx5G1L0QO91KEPDMV1D8OT4BT73" localSheetId="0" hidden="1">#REF!</definedName>
    <definedName name="BEx5G1L0QO91KEPDMV1D8OT4BT73" localSheetId="12" hidden="1">#REF!</definedName>
    <definedName name="BEx5G1L0QO91KEPDMV1D8OT4BT73" localSheetId="3" hidden="1">#REF!</definedName>
    <definedName name="BEx5G1L0QO91KEPDMV1D8OT4BT73" localSheetId="10" hidden="1">#REF!</definedName>
    <definedName name="BEx5G1L0QO91KEPDMV1D8OT4BT73" localSheetId="9" hidden="1">#REF!</definedName>
    <definedName name="BEx5G1L0QO91KEPDMV1D8OT4BT73" localSheetId="8" hidden="1">#REF!</definedName>
    <definedName name="BEx5G1L0QO91KEPDMV1D8OT4BT73" localSheetId="11" hidden="1">#REF!</definedName>
    <definedName name="BEx5G1L0QO91KEPDMV1D8OT4BT73" localSheetId="13" hidden="1">#REF!</definedName>
    <definedName name="BEx5G1L0QO91KEPDMV1D8OT4BT73" hidden="1">#REF!</definedName>
    <definedName name="BEx5G1QHX69GFUYHUZA5X74MTDMR" localSheetId="0" hidden="1">#REF!</definedName>
    <definedName name="BEx5G1QHX69GFUYHUZA5X74MTDMR" localSheetId="12" hidden="1">#REF!</definedName>
    <definedName name="BEx5G1QHX69GFUYHUZA5X74MTDMR" localSheetId="3" hidden="1">#REF!</definedName>
    <definedName name="BEx5G1QHX69GFUYHUZA5X74MTDMR" localSheetId="10" hidden="1">#REF!</definedName>
    <definedName name="BEx5G1QHX69GFUYHUZA5X74MTDMR" localSheetId="9" hidden="1">#REF!</definedName>
    <definedName name="BEx5G1QHX69GFUYHUZA5X74MTDMR" localSheetId="8" hidden="1">#REF!</definedName>
    <definedName name="BEx5G1QHX69GFUYHUZA5X74MTDMR" localSheetId="11" hidden="1">#REF!</definedName>
    <definedName name="BEx5G1QHX69GFUYHUZA5X74MTDMR" localSheetId="13" hidden="1">#REF!</definedName>
    <definedName name="BEx5G1QHX69GFUYHUZA5X74MTDMR" hidden="1">#REF!</definedName>
    <definedName name="BEx5G5S2C9JRD28ZQMMQLCBHWOHB" localSheetId="0" hidden="1">#REF!</definedName>
    <definedName name="BEx5G5S2C9JRD28ZQMMQLCBHWOHB" localSheetId="12" hidden="1">#REF!</definedName>
    <definedName name="BEx5G5S2C9JRD28ZQMMQLCBHWOHB" localSheetId="3" hidden="1">#REF!</definedName>
    <definedName name="BEx5G5S2C9JRD28ZQMMQLCBHWOHB" localSheetId="10" hidden="1">#REF!</definedName>
    <definedName name="BEx5G5S2C9JRD28ZQMMQLCBHWOHB" localSheetId="9" hidden="1">#REF!</definedName>
    <definedName name="BEx5G5S2C9JRD28ZQMMQLCBHWOHB" localSheetId="8" hidden="1">#REF!</definedName>
    <definedName name="BEx5G5S2C9JRD28ZQMMQLCBHWOHB" localSheetId="11" hidden="1">#REF!</definedName>
    <definedName name="BEx5G5S2C9JRD28ZQMMQLCBHWOHB" localSheetId="13" hidden="1">#REF!</definedName>
    <definedName name="BEx5G5S2C9JRD28ZQMMQLCBHWOHB" hidden="1">#REF!</definedName>
    <definedName name="BEx5G7KU3EGZQSYN2YNML8EW8NDC" localSheetId="0" hidden="1">#REF!</definedName>
    <definedName name="BEx5G7KU3EGZQSYN2YNML8EW8NDC" localSheetId="12" hidden="1">#REF!</definedName>
    <definedName name="BEx5G7KU3EGZQSYN2YNML8EW8NDC" localSheetId="3" hidden="1">#REF!</definedName>
    <definedName name="BEx5G7KU3EGZQSYN2YNML8EW8NDC" localSheetId="10" hidden="1">#REF!</definedName>
    <definedName name="BEx5G7KU3EGZQSYN2YNML8EW8NDC" localSheetId="9" hidden="1">#REF!</definedName>
    <definedName name="BEx5G7KU3EGZQSYN2YNML8EW8NDC" localSheetId="8" hidden="1">#REF!</definedName>
    <definedName name="BEx5G7KU3EGZQSYN2YNML8EW8NDC" localSheetId="11" hidden="1">#REF!</definedName>
    <definedName name="BEx5G7KU3EGZQSYN2YNML8EW8NDC" localSheetId="13" hidden="1">#REF!</definedName>
    <definedName name="BEx5G7KU3EGZQSYN2YNML8EW8NDC" hidden="1">#REF!</definedName>
    <definedName name="BEx5G86DZL1VYUX6KWODAP3WFAWP" localSheetId="0" hidden="1">#REF!</definedName>
    <definedName name="BEx5G86DZL1VYUX6KWODAP3WFAWP" localSheetId="12" hidden="1">#REF!</definedName>
    <definedName name="BEx5G86DZL1VYUX6KWODAP3WFAWP" localSheetId="3" hidden="1">#REF!</definedName>
    <definedName name="BEx5G86DZL1VYUX6KWODAP3WFAWP" localSheetId="10" hidden="1">#REF!</definedName>
    <definedName name="BEx5G86DZL1VYUX6KWODAP3WFAWP" localSheetId="9" hidden="1">#REF!</definedName>
    <definedName name="BEx5G86DZL1VYUX6KWODAP3WFAWP" localSheetId="8" hidden="1">#REF!</definedName>
    <definedName name="BEx5G86DZL1VYUX6KWODAP3WFAWP" localSheetId="11" hidden="1">#REF!</definedName>
    <definedName name="BEx5G86DZL1VYUX6KWODAP3WFAWP" localSheetId="13" hidden="1">#REF!</definedName>
    <definedName name="BEx5G86DZL1VYUX6KWODAP3WFAWP" hidden="1">#REF!</definedName>
    <definedName name="BEx5G8BV2GIOCM3C7IUFK8L04A6M" localSheetId="0" hidden="1">#REF!</definedName>
    <definedName name="BEx5G8BV2GIOCM3C7IUFK8L04A6M" localSheetId="12" hidden="1">#REF!</definedName>
    <definedName name="BEx5G8BV2GIOCM3C7IUFK8L04A6M" localSheetId="3" hidden="1">#REF!</definedName>
    <definedName name="BEx5G8BV2GIOCM3C7IUFK8L04A6M" localSheetId="10" hidden="1">#REF!</definedName>
    <definedName name="BEx5G8BV2GIOCM3C7IUFK8L04A6M" localSheetId="9" hidden="1">#REF!</definedName>
    <definedName name="BEx5G8BV2GIOCM3C7IUFK8L04A6M" localSheetId="8" hidden="1">#REF!</definedName>
    <definedName name="BEx5G8BV2GIOCM3C7IUFK8L04A6M" localSheetId="11" hidden="1">#REF!</definedName>
    <definedName name="BEx5G8BV2GIOCM3C7IUFK8L04A6M" localSheetId="13" hidden="1">#REF!</definedName>
    <definedName name="BEx5G8BV2GIOCM3C7IUFK8L04A6M" hidden="1">#REF!</definedName>
    <definedName name="BEx5GID9MVBUPFFT9M8K8B5MO9NV" localSheetId="0" hidden="1">#REF!</definedName>
    <definedName name="BEx5GID9MVBUPFFT9M8K8B5MO9NV" localSheetId="12" hidden="1">#REF!</definedName>
    <definedName name="BEx5GID9MVBUPFFT9M8K8B5MO9NV" localSheetId="3" hidden="1">#REF!</definedName>
    <definedName name="BEx5GID9MVBUPFFT9M8K8B5MO9NV" localSheetId="10" hidden="1">#REF!</definedName>
    <definedName name="BEx5GID9MVBUPFFT9M8K8B5MO9NV" localSheetId="9" hidden="1">#REF!</definedName>
    <definedName name="BEx5GID9MVBUPFFT9M8K8B5MO9NV" localSheetId="8" hidden="1">#REF!</definedName>
    <definedName name="BEx5GID9MVBUPFFT9M8K8B5MO9NV" localSheetId="11" hidden="1">#REF!</definedName>
    <definedName name="BEx5GID9MVBUPFFT9M8K8B5MO9NV" localSheetId="13" hidden="1">#REF!</definedName>
    <definedName name="BEx5GID9MVBUPFFT9M8K8B5MO9NV" hidden="1">#REF!</definedName>
    <definedName name="BEx5GN0EWA9SCQDPQ7NTUQH82QVK" localSheetId="0" hidden="1">#REF!</definedName>
    <definedName name="BEx5GN0EWA9SCQDPQ7NTUQH82QVK" localSheetId="12" hidden="1">#REF!</definedName>
    <definedName name="BEx5GN0EWA9SCQDPQ7NTUQH82QVK" localSheetId="3" hidden="1">#REF!</definedName>
    <definedName name="BEx5GN0EWA9SCQDPQ7NTUQH82QVK" localSheetId="10" hidden="1">#REF!</definedName>
    <definedName name="BEx5GN0EWA9SCQDPQ7NTUQH82QVK" localSheetId="9" hidden="1">#REF!</definedName>
    <definedName name="BEx5GN0EWA9SCQDPQ7NTUQH82QVK" localSheetId="8" hidden="1">#REF!</definedName>
    <definedName name="BEx5GN0EWA9SCQDPQ7NTUQH82QVK" localSheetId="11" hidden="1">#REF!</definedName>
    <definedName name="BEx5GN0EWA9SCQDPQ7NTUQH82QVK" localSheetId="13" hidden="1">#REF!</definedName>
    <definedName name="BEx5GN0EWA9SCQDPQ7NTUQH82QVK" hidden="1">#REF!</definedName>
    <definedName name="BEx5GNBCU4WZ74I0UXFL9ZG2XSGJ" localSheetId="0" hidden="1">#REF!</definedName>
    <definedName name="BEx5GNBCU4WZ74I0UXFL9ZG2XSGJ" localSheetId="12" hidden="1">#REF!</definedName>
    <definedName name="BEx5GNBCU4WZ74I0UXFL9ZG2XSGJ" localSheetId="3" hidden="1">#REF!</definedName>
    <definedName name="BEx5GNBCU4WZ74I0UXFL9ZG2XSGJ" localSheetId="10" hidden="1">#REF!</definedName>
    <definedName name="BEx5GNBCU4WZ74I0UXFL9ZG2XSGJ" localSheetId="9" hidden="1">#REF!</definedName>
    <definedName name="BEx5GNBCU4WZ74I0UXFL9ZG2XSGJ" localSheetId="8" hidden="1">#REF!</definedName>
    <definedName name="BEx5GNBCU4WZ74I0UXFL9ZG2XSGJ" localSheetId="11" hidden="1">#REF!</definedName>
    <definedName name="BEx5GNBCU4WZ74I0UXFL9ZG2XSGJ" localSheetId="13" hidden="1">#REF!</definedName>
    <definedName name="BEx5GNBCU4WZ74I0UXFL9ZG2XSGJ" hidden="1">#REF!</definedName>
    <definedName name="BEx5GUCTYC7QCWGWU5BTO7Y7HDZX" localSheetId="0" hidden="1">#REF!</definedName>
    <definedName name="BEx5GUCTYC7QCWGWU5BTO7Y7HDZX" localSheetId="12" hidden="1">#REF!</definedName>
    <definedName name="BEx5GUCTYC7QCWGWU5BTO7Y7HDZX" localSheetId="3" hidden="1">#REF!</definedName>
    <definedName name="BEx5GUCTYC7QCWGWU5BTO7Y7HDZX" localSheetId="10" hidden="1">#REF!</definedName>
    <definedName name="BEx5GUCTYC7QCWGWU5BTO7Y7HDZX" localSheetId="9" hidden="1">#REF!</definedName>
    <definedName name="BEx5GUCTYC7QCWGWU5BTO7Y7HDZX" localSheetId="8" hidden="1">#REF!</definedName>
    <definedName name="BEx5GUCTYC7QCWGWU5BTO7Y7HDZX" localSheetId="11" hidden="1">#REF!</definedName>
    <definedName name="BEx5GUCTYC7QCWGWU5BTO7Y7HDZX" localSheetId="13" hidden="1">#REF!</definedName>
    <definedName name="BEx5GUCTYC7QCWGWU5BTO7Y7HDZX" hidden="1">#REF!</definedName>
    <definedName name="BEx5GYUPJULJQ624TEESYFG1NFOH" localSheetId="0" hidden="1">#REF!</definedName>
    <definedName name="BEx5GYUPJULJQ624TEESYFG1NFOH" localSheetId="12" hidden="1">#REF!</definedName>
    <definedName name="BEx5GYUPJULJQ624TEESYFG1NFOH" localSheetId="3" hidden="1">#REF!</definedName>
    <definedName name="BEx5GYUPJULJQ624TEESYFG1NFOH" localSheetId="10" hidden="1">#REF!</definedName>
    <definedName name="BEx5GYUPJULJQ624TEESYFG1NFOH" localSheetId="9" hidden="1">#REF!</definedName>
    <definedName name="BEx5GYUPJULJQ624TEESYFG1NFOH" localSheetId="8" hidden="1">#REF!</definedName>
    <definedName name="BEx5GYUPJULJQ624TEESYFG1NFOH" localSheetId="11" hidden="1">#REF!</definedName>
    <definedName name="BEx5GYUPJULJQ624TEESYFG1NFOH" localSheetId="13" hidden="1">#REF!</definedName>
    <definedName name="BEx5GYUPJULJQ624TEESYFG1NFOH" hidden="1">#REF!</definedName>
    <definedName name="BEx5H0NEE0AIN5E2UHJ9J9ISU9N1" localSheetId="0" hidden="1">#REF!</definedName>
    <definedName name="BEx5H0NEE0AIN5E2UHJ9J9ISU9N1" localSheetId="12" hidden="1">#REF!</definedName>
    <definedName name="BEx5H0NEE0AIN5E2UHJ9J9ISU9N1" localSheetId="3" hidden="1">#REF!</definedName>
    <definedName name="BEx5H0NEE0AIN5E2UHJ9J9ISU9N1" localSheetId="10" hidden="1">#REF!</definedName>
    <definedName name="BEx5H0NEE0AIN5E2UHJ9J9ISU9N1" localSheetId="9" hidden="1">#REF!</definedName>
    <definedName name="BEx5H0NEE0AIN5E2UHJ9J9ISU9N1" localSheetId="8" hidden="1">#REF!</definedName>
    <definedName name="BEx5H0NEE0AIN5E2UHJ9J9ISU9N1" localSheetId="11" hidden="1">#REF!</definedName>
    <definedName name="BEx5H0NEE0AIN5E2UHJ9J9ISU9N1" localSheetId="13" hidden="1">#REF!</definedName>
    <definedName name="BEx5H0NEE0AIN5E2UHJ9J9ISU9N1" hidden="1">#REF!</definedName>
    <definedName name="BEx5H1UJSEUQM2K8QHQXO5THVHSO" localSheetId="0" hidden="1">#REF!</definedName>
    <definedName name="BEx5H1UJSEUQM2K8QHQXO5THVHSO" localSheetId="12" hidden="1">#REF!</definedName>
    <definedName name="BEx5H1UJSEUQM2K8QHQXO5THVHSO" localSheetId="3" hidden="1">#REF!</definedName>
    <definedName name="BEx5H1UJSEUQM2K8QHQXO5THVHSO" localSheetId="10" hidden="1">#REF!</definedName>
    <definedName name="BEx5H1UJSEUQM2K8QHQXO5THVHSO" localSheetId="9" hidden="1">#REF!</definedName>
    <definedName name="BEx5H1UJSEUQM2K8QHQXO5THVHSO" localSheetId="8" hidden="1">#REF!</definedName>
    <definedName name="BEx5H1UJSEUQM2K8QHQXO5THVHSO" localSheetId="11" hidden="1">#REF!</definedName>
    <definedName name="BEx5H1UJSEUQM2K8QHQXO5THVHSO" localSheetId="13" hidden="1">#REF!</definedName>
    <definedName name="BEx5H1UJSEUQM2K8QHQXO5THVHSO" hidden="1">#REF!</definedName>
    <definedName name="BEx5HAOT9XWUF7XIFRZZS8B9F5TZ" localSheetId="0" hidden="1">#REF!</definedName>
    <definedName name="BEx5HAOT9XWUF7XIFRZZS8B9F5TZ" localSheetId="12" hidden="1">#REF!</definedName>
    <definedName name="BEx5HAOT9XWUF7XIFRZZS8B9F5TZ" localSheetId="3" hidden="1">#REF!</definedName>
    <definedName name="BEx5HAOT9XWUF7XIFRZZS8B9F5TZ" localSheetId="10" hidden="1">#REF!</definedName>
    <definedName name="BEx5HAOT9XWUF7XIFRZZS8B9F5TZ" localSheetId="9" hidden="1">#REF!</definedName>
    <definedName name="BEx5HAOT9XWUF7XIFRZZS8B9F5TZ" localSheetId="8" hidden="1">#REF!</definedName>
    <definedName name="BEx5HAOT9XWUF7XIFRZZS8B9F5TZ" localSheetId="11" hidden="1">#REF!</definedName>
    <definedName name="BEx5HAOT9XWUF7XIFRZZS8B9F5TZ" localSheetId="13" hidden="1">#REF!</definedName>
    <definedName name="BEx5HAOT9XWUF7XIFRZZS8B9F5TZ" hidden="1">#REF!</definedName>
    <definedName name="BEx5HB534CO7TBSALKMD27WHMAQJ" localSheetId="0" hidden="1">#REF!</definedName>
    <definedName name="BEx5HB534CO7TBSALKMD27WHMAQJ" localSheetId="12" hidden="1">#REF!</definedName>
    <definedName name="BEx5HB534CO7TBSALKMD27WHMAQJ" localSheetId="3" hidden="1">#REF!</definedName>
    <definedName name="BEx5HB534CO7TBSALKMD27WHMAQJ" localSheetId="10" hidden="1">#REF!</definedName>
    <definedName name="BEx5HB534CO7TBSALKMD27WHMAQJ" localSheetId="9" hidden="1">#REF!</definedName>
    <definedName name="BEx5HB534CO7TBSALKMD27WHMAQJ" localSheetId="8" hidden="1">#REF!</definedName>
    <definedName name="BEx5HB534CO7TBSALKMD27WHMAQJ" localSheetId="11" hidden="1">#REF!</definedName>
    <definedName name="BEx5HB534CO7TBSALKMD27WHMAQJ" localSheetId="13" hidden="1">#REF!</definedName>
    <definedName name="BEx5HB534CO7TBSALKMD27WHMAQJ" hidden="1">#REF!</definedName>
    <definedName name="BEx5HE4XRF9BUY04MENWY9CHHN5H" localSheetId="0" hidden="1">#REF!</definedName>
    <definedName name="BEx5HE4XRF9BUY04MENWY9CHHN5H" localSheetId="12" hidden="1">#REF!</definedName>
    <definedName name="BEx5HE4XRF9BUY04MENWY9CHHN5H" localSheetId="3" hidden="1">#REF!</definedName>
    <definedName name="BEx5HE4XRF9BUY04MENWY9CHHN5H" localSheetId="10" hidden="1">#REF!</definedName>
    <definedName name="BEx5HE4XRF9BUY04MENWY9CHHN5H" localSheetId="9" hidden="1">#REF!</definedName>
    <definedName name="BEx5HE4XRF9BUY04MENWY9CHHN5H" localSheetId="8" hidden="1">#REF!</definedName>
    <definedName name="BEx5HE4XRF9BUY04MENWY9CHHN5H" localSheetId="11" hidden="1">#REF!</definedName>
    <definedName name="BEx5HE4XRF9BUY04MENWY9CHHN5H" localSheetId="13" hidden="1">#REF!</definedName>
    <definedName name="BEx5HE4XRF9BUY04MENWY9CHHN5H" hidden="1">#REF!</definedName>
    <definedName name="BEx5HFHMABAT0H9KKS754X4T304E" localSheetId="0" hidden="1">#REF!</definedName>
    <definedName name="BEx5HFHMABAT0H9KKS754X4T304E" localSheetId="12" hidden="1">#REF!</definedName>
    <definedName name="BEx5HFHMABAT0H9KKS754X4T304E" localSheetId="3" hidden="1">#REF!</definedName>
    <definedName name="BEx5HFHMABAT0H9KKS754X4T304E" localSheetId="10" hidden="1">#REF!</definedName>
    <definedName name="BEx5HFHMABAT0H9KKS754X4T304E" localSheetId="9" hidden="1">#REF!</definedName>
    <definedName name="BEx5HFHMABAT0H9KKS754X4T304E" localSheetId="8" hidden="1">#REF!</definedName>
    <definedName name="BEx5HFHMABAT0H9KKS754X4T304E" localSheetId="11" hidden="1">#REF!</definedName>
    <definedName name="BEx5HFHMABAT0H9KKS754X4T304E" localSheetId="13" hidden="1">#REF!</definedName>
    <definedName name="BEx5HFHMABAT0H9KKS754X4T304E" hidden="1">#REF!</definedName>
    <definedName name="BEx5HGDZ7MX1S3KNXLRL9WU565V4" localSheetId="0" hidden="1">#REF!</definedName>
    <definedName name="BEx5HGDZ7MX1S3KNXLRL9WU565V4" localSheetId="12" hidden="1">#REF!</definedName>
    <definedName name="BEx5HGDZ7MX1S3KNXLRL9WU565V4" localSheetId="3" hidden="1">#REF!</definedName>
    <definedName name="BEx5HGDZ7MX1S3KNXLRL9WU565V4" localSheetId="10" hidden="1">#REF!</definedName>
    <definedName name="BEx5HGDZ7MX1S3KNXLRL9WU565V4" localSheetId="9" hidden="1">#REF!</definedName>
    <definedName name="BEx5HGDZ7MX1S3KNXLRL9WU565V4" localSheetId="8" hidden="1">#REF!</definedName>
    <definedName name="BEx5HGDZ7MX1S3KNXLRL9WU565V4" localSheetId="11" hidden="1">#REF!</definedName>
    <definedName name="BEx5HGDZ7MX1S3KNXLRL9WU565V4" localSheetId="13" hidden="1">#REF!</definedName>
    <definedName name="BEx5HGDZ7MX1S3KNXLRL9WU565V4" hidden="1">#REF!</definedName>
    <definedName name="BEx5HJZ9FAVNZSSBTAYRPZDYM9NU" localSheetId="0" hidden="1">#REF!</definedName>
    <definedName name="BEx5HJZ9FAVNZSSBTAYRPZDYM9NU" localSheetId="12" hidden="1">#REF!</definedName>
    <definedName name="BEx5HJZ9FAVNZSSBTAYRPZDYM9NU" localSheetId="3" hidden="1">#REF!</definedName>
    <definedName name="BEx5HJZ9FAVNZSSBTAYRPZDYM9NU" localSheetId="10" hidden="1">#REF!</definedName>
    <definedName name="BEx5HJZ9FAVNZSSBTAYRPZDYM9NU" localSheetId="9" hidden="1">#REF!</definedName>
    <definedName name="BEx5HJZ9FAVNZSSBTAYRPZDYM9NU" localSheetId="8" hidden="1">#REF!</definedName>
    <definedName name="BEx5HJZ9FAVNZSSBTAYRPZDYM9NU" localSheetId="11" hidden="1">#REF!</definedName>
    <definedName name="BEx5HJZ9FAVNZSSBTAYRPZDYM9NU" localSheetId="13" hidden="1">#REF!</definedName>
    <definedName name="BEx5HJZ9FAVNZSSBTAYRPZDYM9NU" hidden="1">#REF!</definedName>
    <definedName name="BEx5HZ9JMKHNLFWLVUB1WP5B39BL" localSheetId="0" hidden="1">#REF!</definedName>
    <definedName name="BEx5HZ9JMKHNLFWLVUB1WP5B39BL" localSheetId="12" hidden="1">#REF!</definedName>
    <definedName name="BEx5HZ9JMKHNLFWLVUB1WP5B39BL" localSheetId="3" hidden="1">#REF!</definedName>
    <definedName name="BEx5HZ9JMKHNLFWLVUB1WP5B39BL" localSheetId="10" hidden="1">#REF!</definedName>
    <definedName name="BEx5HZ9JMKHNLFWLVUB1WP5B39BL" localSheetId="9" hidden="1">#REF!</definedName>
    <definedName name="BEx5HZ9JMKHNLFWLVUB1WP5B39BL" localSheetId="8" hidden="1">#REF!</definedName>
    <definedName name="BEx5HZ9JMKHNLFWLVUB1WP5B39BL" localSheetId="11" hidden="1">#REF!</definedName>
    <definedName name="BEx5HZ9JMKHNLFWLVUB1WP5B39BL" localSheetId="13" hidden="1">#REF!</definedName>
    <definedName name="BEx5HZ9JMKHNLFWLVUB1WP5B39BL" hidden="1">#REF!</definedName>
    <definedName name="BEx5I17QJ0PQ1OG1IMH69HMQWNEA" localSheetId="0" hidden="1">#REF!</definedName>
    <definedName name="BEx5I17QJ0PQ1OG1IMH69HMQWNEA" localSheetId="12" hidden="1">#REF!</definedName>
    <definedName name="BEx5I17QJ0PQ1OG1IMH69HMQWNEA" localSheetId="3" hidden="1">#REF!</definedName>
    <definedName name="BEx5I17QJ0PQ1OG1IMH69HMQWNEA" localSheetId="10" hidden="1">#REF!</definedName>
    <definedName name="BEx5I17QJ0PQ1OG1IMH69HMQWNEA" localSheetId="9" hidden="1">#REF!</definedName>
    <definedName name="BEx5I17QJ0PQ1OG1IMH69HMQWNEA" localSheetId="8" hidden="1">#REF!</definedName>
    <definedName name="BEx5I17QJ0PQ1OG1IMH69HMQWNEA" localSheetId="11" hidden="1">#REF!</definedName>
    <definedName name="BEx5I17QJ0PQ1OG1IMH69HMQWNEA" localSheetId="13" hidden="1">#REF!</definedName>
    <definedName name="BEx5I17QJ0PQ1OG1IMH69HMQWNEA" hidden="1">#REF!</definedName>
    <definedName name="BEx5I244LQHZTF3XI66J8705R9XX" localSheetId="0" hidden="1">#REF!</definedName>
    <definedName name="BEx5I244LQHZTF3XI66J8705R9XX" localSheetId="12" hidden="1">#REF!</definedName>
    <definedName name="BEx5I244LQHZTF3XI66J8705R9XX" localSheetId="3" hidden="1">#REF!</definedName>
    <definedName name="BEx5I244LQHZTF3XI66J8705R9XX" localSheetId="10" hidden="1">#REF!</definedName>
    <definedName name="BEx5I244LQHZTF3XI66J8705R9XX" localSheetId="9" hidden="1">#REF!</definedName>
    <definedName name="BEx5I244LQHZTF3XI66J8705R9XX" localSheetId="8" hidden="1">#REF!</definedName>
    <definedName name="BEx5I244LQHZTF3XI66J8705R9XX" localSheetId="11" hidden="1">#REF!</definedName>
    <definedName name="BEx5I244LQHZTF3XI66J8705R9XX" localSheetId="13" hidden="1">#REF!</definedName>
    <definedName name="BEx5I244LQHZTF3XI66J8705R9XX" hidden="1">#REF!</definedName>
    <definedName name="BEx5I8PBP4LIXDGID5BP0THLO0AQ" localSheetId="0" hidden="1">#REF!</definedName>
    <definedName name="BEx5I8PBP4LIXDGID5BP0THLO0AQ" localSheetId="12" hidden="1">#REF!</definedName>
    <definedName name="BEx5I8PBP4LIXDGID5BP0THLO0AQ" localSheetId="3" hidden="1">#REF!</definedName>
    <definedName name="BEx5I8PBP4LIXDGID5BP0THLO0AQ" localSheetId="10" hidden="1">#REF!</definedName>
    <definedName name="BEx5I8PBP4LIXDGID5BP0THLO0AQ" localSheetId="9" hidden="1">#REF!</definedName>
    <definedName name="BEx5I8PBP4LIXDGID5BP0THLO0AQ" localSheetId="8" hidden="1">#REF!</definedName>
    <definedName name="BEx5I8PBP4LIXDGID5BP0THLO0AQ" localSheetId="11" hidden="1">#REF!</definedName>
    <definedName name="BEx5I8PBP4LIXDGID5BP0THLO0AQ" localSheetId="13" hidden="1">#REF!</definedName>
    <definedName name="BEx5I8PBP4LIXDGID5BP0THLO0AQ" hidden="1">#REF!</definedName>
    <definedName name="BEx5I8USVUB3JP4S9OXGMZVMOQXR" localSheetId="0" hidden="1">#REF!</definedName>
    <definedName name="BEx5I8USVUB3JP4S9OXGMZVMOQXR" localSheetId="12" hidden="1">#REF!</definedName>
    <definedName name="BEx5I8USVUB3JP4S9OXGMZVMOQXR" localSheetId="3" hidden="1">#REF!</definedName>
    <definedName name="BEx5I8USVUB3JP4S9OXGMZVMOQXR" localSheetId="10" hidden="1">#REF!</definedName>
    <definedName name="BEx5I8USVUB3JP4S9OXGMZVMOQXR" localSheetId="9" hidden="1">#REF!</definedName>
    <definedName name="BEx5I8USVUB3JP4S9OXGMZVMOQXR" localSheetId="8" hidden="1">#REF!</definedName>
    <definedName name="BEx5I8USVUB3JP4S9OXGMZVMOQXR" localSheetId="11" hidden="1">#REF!</definedName>
    <definedName name="BEx5I8USVUB3JP4S9OXGMZVMOQXR" localSheetId="13" hidden="1">#REF!</definedName>
    <definedName name="BEx5I8USVUB3JP4S9OXGMZVMOQXR" hidden="1">#REF!</definedName>
    <definedName name="BEx5I9GDQSYIAL65UQNDMNFQCS9Y" localSheetId="0" hidden="1">#REF!</definedName>
    <definedName name="BEx5I9GDQSYIAL65UQNDMNFQCS9Y" localSheetId="12" hidden="1">#REF!</definedName>
    <definedName name="BEx5I9GDQSYIAL65UQNDMNFQCS9Y" localSheetId="3" hidden="1">#REF!</definedName>
    <definedName name="BEx5I9GDQSYIAL65UQNDMNFQCS9Y" localSheetId="10" hidden="1">#REF!</definedName>
    <definedName name="BEx5I9GDQSYIAL65UQNDMNFQCS9Y" localSheetId="9" hidden="1">#REF!</definedName>
    <definedName name="BEx5I9GDQSYIAL65UQNDMNFQCS9Y" localSheetId="8" hidden="1">#REF!</definedName>
    <definedName name="BEx5I9GDQSYIAL65UQNDMNFQCS9Y" localSheetId="11" hidden="1">#REF!</definedName>
    <definedName name="BEx5I9GDQSYIAL65UQNDMNFQCS9Y" localSheetId="13" hidden="1">#REF!</definedName>
    <definedName name="BEx5I9GDQSYIAL65UQNDMNFQCS9Y" hidden="1">#REF!</definedName>
    <definedName name="BEx5IBUPG9AWNW5PK7JGRGEJ4OLM" localSheetId="0" hidden="1">#REF!</definedName>
    <definedName name="BEx5IBUPG9AWNW5PK7JGRGEJ4OLM" localSheetId="12" hidden="1">#REF!</definedName>
    <definedName name="BEx5IBUPG9AWNW5PK7JGRGEJ4OLM" localSheetId="3" hidden="1">#REF!</definedName>
    <definedName name="BEx5IBUPG9AWNW5PK7JGRGEJ4OLM" localSheetId="10" hidden="1">#REF!</definedName>
    <definedName name="BEx5IBUPG9AWNW5PK7JGRGEJ4OLM" localSheetId="9" hidden="1">#REF!</definedName>
    <definedName name="BEx5IBUPG9AWNW5PK7JGRGEJ4OLM" localSheetId="8" hidden="1">#REF!</definedName>
    <definedName name="BEx5IBUPG9AWNW5PK7JGRGEJ4OLM" localSheetId="11" hidden="1">#REF!</definedName>
    <definedName name="BEx5IBUPG9AWNW5PK7JGRGEJ4OLM" localSheetId="13" hidden="1">#REF!</definedName>
    <definedName name="BEx5IBUPG9AWNW5PK7JGRGEJ4OLM" hidden="1">#REF!</definedName>
    <definedName name="BEx5IC06RVN8BSAEPREVKHKLCJ2L" localSheetId="0" hidden="1">#REF!</definedName>
    <definedName name="BEx5IC06RVN8BSAEPREVKHKLCJ2L" localSheetId="12" hidden="1">#REF!</definedName>
    <definedName name="BEx5IC06RVN8BSAEPREVKHKLCJ2L" localSheetId="3" hidden="1">#REF!</definedName>
    <definedName name="BEx5IC06RVN8BSAEPREVKHKLCJ2L" localSheetId="10" hidden="1">#REF!</definedName>
    <definedName name="BEx5IC06RVN8BSAEPREVKHKLCJ2L" localSheetId="9" hidden="1">#REF!</definedName>
    <definedName name="BEx5IC06RVN8BSAEPREVKHKLCJ2L" localSheetId="8" hidden="1">#REF!</definedName>
    <definedName name="BEx5IC06RVN8BSAEPREVKHKLCJ2L" localSheetId="11" hidden="1">#REF!</definedName>
    <definedName name="BEx5IC06RVN8BSAEPREVKHKLCJ2L" localSheetId="13" hidden="1">#REF!</definedName>
    <definedName name="BEx5IC06RVN8BSAEPREVKHKLCJ2L" hidden="1">#REF!</definedName>
    <definedName name="BEx5IGY4M04BPXSQF2J4GQYXF85O" localSheetId="0" hidden="1">#REF!</definedName>
    <definedName name="BEx5IGY4M04BPXSQF2J4GQYXF85O" localSheetId="12" hidden="1">#REF!</definedName>
    <definedName name="BEx5IGY4M04BPXSQF2J4GQYXF85O" localSheetId="3" hidden="1">#REF!</definedName>
    <definedName name="BEx5IGY4M04BPXSQF2J4GQYXF85O" localSheetId="10" hidden="1">#REF!</definedName>
    <definedName name="BEx5IGY4M04BPXSQF2J4GQYXF85O" localSheetId="9" hidden="1">#REF!</definedName>
    <definedName name="BEx5IGY4M04BPXSQF2J4GQYXF85O" localSheetId="8" hidden="1">#REF!</definedName>
    <definedName name="BEx5IGY4M04BPXSQF2J4GQYXF85O" localSheetId="11" hidden="1">#REF!</definedName>
    <definedName name="BEx5IGY4M04BPXSQF2J4GQYXF85O" localSheetId="13" hidden="1">#REF!</definedName>
    <definedName name="BEx5IGY4M04BPXSQF2J4GQYXF85O" hidden="1">#REF!</definedName>
    <definedName name="BEx5IWTZDCLZ5CCDG108STY04SAJ" localSheetId="0" hidden="1">#REF!</definedName>
    <definedName name="BEx5IWTZDCLZ5CCDG108STY04SAJ" localSheetId="12" hidden="1">#REF!</definedName>
    <definedName name="BEx5IWTZDCLZ5CCDG108STY04SAJ" localSheetId="3" hidden="1">#REF!</definedName>
    <definedName name="BEx5IWTZDCLZ5CCDG108STY04SAJ" localSheetId="10" hidden="1">#REF!</definedName>
    <definedName name="BEx5IWTZDCLZ5CCDG108STY04SAJ" localSheetId="9" hidden="1">#REF!</definedName>
    <definedName name="BEx5IWTZDCLZ5CCDG108STY04SAJ" localSheetId="8" hidden="1">#REF!</definedName>
    <definedName name="BEx5IWTZDCLZ5CCDG108STY04SAJ" localSheetId="11" hidden="1">#REF!</definedName>
    <definedName name="BEx5IWTZDCLZ5CCDG108STY04SAJ" localSheetId="13" hidden="1">#REF!</definedName>
    <definedName name="BEx5IWTZDCLZ5CCDG108STY04SAJ" hidden="1">#REF!</definedName>
    <definedName name="BEx5J0FFP1KS4NGY20AEJI8VREEA" localSheetId="0" hidden="1">#REF!</definedName>
    <definedName name="BEx5J0FFP1KS4NGY20AEJI8VREEA" localSheetId="12" hidden="1">#REF!</definedName>
    <definedName name="BEx5J0FFP1KS4NGY20AEJI8VREEA" localSheetId="3" hidden="1">#REF!</definedName>
    <definedName name="BEx5J0FFP1KS4NGY20AEJI8VREEA" localSheetId="10" hidden="1">#REF!</definedName>
    <definedName name="BEx5J0FFP1KS4NGY20AEJI8VREEA" localSheetId="9" hidden="1">#REF!</definedName>
    <definedName name="BEx5J0FFP1KS4NGY20AEJI8VREEA" localSheetId="8" hidden="1">#REF!</definedName>
    <definedName name="BEx5J0FFP1KS4NGY20AEJI8VREEA" localSheetId="11" hidden="1">#REF!</definedName>
    <definedName name="BEx5J0FFP1KS4NGY20AEJI8VREEA" localSheetId="13" hidden="1">#REF!</definedName>
    <definedName name="BEx5J0FFP1KS4NGY20AEJI8VREEA" hidden="1">#REF!</definedName>
    <definedName name="BEx5J1XE5FVWL6IJV6CWKPN24UBK" localSheetId="0" hidden="1">#REF!</definedName>
    <definedName name="BEx5J1XE5FVWL6IJV6CWKPN24UBK" localSheetId="12" hidden="1">#REF!</definedName>
    <definedName name="BEx5J1XE5FVWL6IJV6CWKPN24UBK" localSheetId="3" hidden="1">#REF!</definedName>
    <definedName name="BEx5J1XE5FVWL6IJV6CWKPN24UBK" localSheetId="10" hidden="1">#REF!</definedName>
    <definedName name="BEx5J1XE5FVWL6IJV6CWKPN24UBK" localSheetId="9" hidden="1">#REF!</definedName>
    <definedName name="BEx5J1XE5FVWL6IJV6CWKPN24UBK" localSheetId="8" hidden="1">#REF!</definedName>
    <definedName name="BEx5J1XE5FVWL6IJV6CWKPN24UBK" localSheetId="11" hidden="1">#REF!</definedName>
    <definedName name="BEx5J1XE5FVWL6IJV6CWKPN24UBK" localSheetId="13" hidden="1">#REF!</definedName>
    <definedName name="BEx5J1XE5FVWL6IJV6CWKPN24UBK" hidden="1">#REF!</definedName>
    <definedName name="BEx5JF3ZXLDIS8VNKDCY7ZI7H1CI" localSheetId="0" hidden="1">#REF!</definedName>
    <definedName name="BEx5JF3ZXLDIS8VNKDCY7ZI7H1CI" localSheetId="12" hidden="1">#REF!</definedName>
    <definedName name="BEx5JF3ZXLDIS8VNKDCY7ZI7H1CI" localSheetId="3" hidden="1">#REF!</definedName>
    <definedName name="BEx5JF3ZXLDIS8VNKDCY7ZI7H1CI" localSheetId="10" hidden="1">#REF!</definedName>
    <definedName name="BEx5JF3ZXLDIS8VNKDCY7ZI7H1CI" localSheetId="9" hidden="1">#REF!</definedName>
    <definedName name="BEx5JF3ZXLDIS8VNKDCY7ZI7H1CI" localSheetId="8" hidden="1">#REF!</definedName>
    <definedName name="BEx5JF3ZXLDIS8VNKDCY7ZI7H1CI" localSheetId="11" hidden="1">#REF!</definedName>
    <definedName name="BEx5JF3ZXLDIS8VNKDCY7ZI7H1CI" localSheetId="13" hidden="1">#REF!</definedName>
    <definedName name="BEx5JF3ZXLDIS8VNKDCY7ZI7H1CI" hidden="1">#REF!</definedName>
    <definedName name="BEx5JHCZJ8G6OOOW6EF3GABXKH6F" localSheetId="0" hidden="1">#REF!</definedName>
    <definedName name="BEx5JHCZJ8G6OOOW6EF3GABXKH6F" localSheetId="12" hidden="1">#REF!</definedName>
    <definedName name="BEx5JHCZJ8G6OOOW6EF3GABXKH6F" localSheetId="3" hidden="1">#REF!</definedName>
    <definedName name="BEx5JHCZJ8G6OOOW6EF3GABXKH6F" localSheetId="10" hidden="1">#REF!</definedName>
    <definedName name="BEx5JHCZJ8G6OOOW6EF3GABXKH6F" localSheetId="9" hidden="1">#REF!</definedName>
    <definedName name="BEx5JHCZJ8G6OOOW6EF3GABXKH6F" localSheetId="8" hidden="1">#REF!</definedName>
    <definedName name="BEx5JHCZJ8G6OOOW6EF3GABXKH6F" localSheetId="11" hidden="1">#REF!</definedName>
    <definedName name="BEx5JHCZJ8G6OOOW6EF3GABXKH6F" localSheetId="13" hidden="1">#REF!</definedName>
    <definedName name="BEx5JHCZJ8G6OOOW6EF3GABXKH6F" hidden="1">#REF!</definedName>
    <definedName name="BEx5JJB6W446THXQCRUKD3I7RKLP" localSheetId="0" hidden="1">#REF!</definedName>
    <definedName name="BEx5JJB6W446THXQCRUKD3I7RKLP" localSheetId="12" hidden="1">#REF!</definedName>
    <definedName name="BEx5JJB6W446THXQCRUKD3I7RKLP" localSheetId="3" hidden="1">#REF!</definedName>
    <definedName name="BEx5JJB6W446THXQCRUKD3I7RKLP" localSheetId="10" hidden="1">#REF!</definedName>
    <definedName name="BEx5JJB6W446THXQCRUKD3I7RKLP" localSheetId="9" hidden="1">#REF!</definedName>
    <definedName name="BEx5JJB6W446THXQCRUKD3I7RKLP" localSheetId="8" hidden="1">#REF!</definedName>
    <definedName name="BEx5JJB6W446THXQCRUKD3I7RKLP" localSheetId="11" hidden="1">#REF!</definedName>
    <definedName name="BEx5JJB6W446THXQCRUKD3I7RKLP" localSheetId="13" hidden="1">#REF!</definedName>
    <definedName name="BEx5JJB6W446THXQCRUKD3I7RKLP" hidden="1">#REF!</definedName>
    <definedName name="BEx5JNCT8Z7XSSPD5EMNAJELCU2V" localSheetId="0" hidden="1">#REF!</definedName>
    <definedName name="BEx5JNCT8Z7XSSPD5EMNAJELCU2V" localSheetId="12" hidden="1">#REF!</definedName>
    <definedName name="BEx5JNCT8Z7XSSPD5EMNAJELCU2V" localSheetId="3" hidden="1">#REF!</definedName>
    <definedName name="BEx5JNCT8Z7XSSPD5EMNAJELCU2V" localSheetId="10" hidden="1">#REF!</definedName>
    <definedName name="BEx5JNCT8Z7XSSPD5EMNAJELCU2V" localSheetId="9" hidden="1">#REF!</definedName>
    <definedName name="BEx5JNCT8Z7XSSPD5EMNAJELCU2V" localSheetId="8" hidden="1">#REF!</definedName>
    <definedName name="BEx5JNCT8Z7XSSPD5EMNAJELCU2V" localSheetId="11" hidden="1">#REF!</definedName>
    <definedName name="BEx5JNCT8Z7XSSPD5EMNAJELCU2V" localSheetId="13" hidden="1">#REF!</definedName>
    <definedName name="BEx5JNCT8Z7XSSPD5EMNAJELCU2V" hidden="1">#REF!</definedName>
    <definedName name="BEx5JQCNT9Y4RM306CHC8IPY3HBZ" localSheetId="0" hidden="1">#REF!</definedName>
    <definedName name="BEx5JQCNT9Y4RM306CHC8IPY3HBZ" localSheetId="12" hidden="1">#REF!</definedName>
    <definedName name="BEx5JQCNT9Y4RM306CHC8IPY3HBZ" localSheetId="3" hidden="1">#REF!</definedName>
    <definedName name="BEx5JQCNT9Y4RM306CHC8IPY3HBZ" localSheetId="10" hidden="1">#REF!</definedName>
    <definedName name="BEx5JQCNT9Y4RM306CHC8IPY3HBZ" localSheetId="9" hidden="1">#REF!</definedName>
    <definedName name="BEx5JQCNT9Y4RM306CHC8IPY3HBZ" localSheetId="8" hidden="1">#REF!</definedName>
    <definedName name="BEx5JQCNT9Y4RM306CHC8IPY3HBZ" localSheetId="11" hidden="1">#REF!</definedName>
    <definedName name="BEx5JQCNT9Y4RM306CHC8IPY3HBZ" localSheetId="13" hidden="1">#REF!</definedName>
    <definedName name="BEx5JQCNT9Y4RM306CHC8IPY3HBZ" hidden="1">#REF!</definedName>
    <definedName name="BEx5K08PYKE6JOKBYIB006TX619P" localSheetId="0" hidden="1">#REF!</definedName>
    <definedName name="BEx5K08PYKE6JOKBYIB006TX619P" localSheetId="12" hidden="1">#REF!</definedName>
    <definedName name="BEx5K08PYKE6JOKBYIB006TX619P" localSheetId="3" hidden="1">#REF!</definedName>
    <definedName name="BEx5K08PYKE6JOKBYIB006TX619P" localSheetId="10" hidden="1">#REF!</definedName>
    <definedName name="BEx5K08PYKE6JOKBYIB006TX619P" localSheetId="9" hidden="1">#REF!</definedName>
    <definedName name="BEx5K08PYKE6JOKBYIB006TX619P" localSheetId="8" hidden="1">#REF!</definedName>
    <definedName name="BEx5K08PYKE6JOKBYIB006TX619P" localSheetId="11" hidden="1">#REF!</definedName>
    <definedName name="BEx5K08PYKE6JOKBYIB006TX619P" localSheetId="13" hidden="1">#REF!</definedName>
    <definedName name="BEx5K08PYKE6JOKBYIB006TX619P" hidden="1">#REF!</definedName>
    <definedName name="BEx5K4W2S2K7M9V2M304KW93LK8Q" localSheetId="0" hidden="1">#REF!</definedName>
    <definedName name="BEx5K4W2S2K7M9V2M304KW93LK8Q" localSheetId="12" hidden="1">#REF!</definedName>
    <definedName name="BEx5K4W2S2K7M9V2M304KW93LK8Q" localSheetId="3" hidden="1">#REF!</definedName>
    <definedName name="BEx5K4W2S2K7M9V2M304KW93LK8Q" localSheetId="10" hidden="1">#REF!</definedName>
    <definedName name="BEx5K4W2S2K7M9V2M304KW93LK8Q" localSheetId="9" hidden="1">#REF!</definedName>
    <definedName name="BEx5K4W2S2K7M9V2M304KW93LK8Q" localSheetId="8" hidden="1">#REF!</definedName>
    <definedName name="BEx5K4W2S2K7M9V2M304KW93LK8Q" localSheetId="11" hidden="1">#REF!</definedName>
    <definedName name="BEx5K4W2S2K7M9V2M304KW93LK8Q" localSheetId="13" hidden="1">#REF!</definedName>
    <definedName name="BEx5K4W2S2K7M9V2M304KW93LK8Q" hidden="1">#REF!</definedName>
    <definedName name="BEx5K51DSERT1TR7B4A29R41W4NX" localSheetId="0" hidden="1">#REF!</definedName>
    <definedName name="BEx5K51DSERT1TR7B4A29R41W4NX" localSheetId="12" hidden="1">#REF!</definedName>
    <definedName name="BEx5K51DSERT1TR7B4A29R41W4NX" localSheetId="3" hidden="1">#REF!</definedName>
    <definedName name="BEx5K51DSERT1TR7B4A29R41W4NX" localSheetId="10" hidden="1">#REF!</definedName>
    <definedName name="BEx5K51DSERT1TR7B4A29R41W4NX" localSheetId="9" hidden="1">#REF!</definedName>
    <definedName name="BEx5K51DSERT1TR7B4A29R41W4NX" localSheetId="8" hidden="1">#REF!</definedName>
    <definedName name="BEx5K51DSERT1TR7B4A29R41W4NX" localSheetId="11" hidden="1">#REF!</definedName>
    <definedName name="BEx5K51DSERT1TR7B4A29R41W4NX" localSheetId="13" hidden="1">#REF!</definedName>
    <definedName name="BEx5K51DSERT1TR7B4A29R41W4NX" hidden="1">#REF!</definedName>
    <definedName name="BEx5KBBZ8KCEQK36ARG4ERYOFD4G" localSheetId="0" hidden="1">#REF!</definedName>
    <definedName name="BEx5KBBZ8KCEQK36ARG4ERYOFD4G" localSheetId="12" hidden="1">#REF!</definedName>
    <definedName name="BEx5KBBZ8KCEQK36ARG4ERYOFD4G" localSheetId="3" hidden="1">#REF!</definedName>
    <definedName name="BEx5KBBZ8KCEQK36ARG4ERYOFD4G" localSheetId="10" hidden="1">#REF!</definedName>
    <definedName name="BEx5KBBZ8KCEQK36ARG4ERYOFD4G" localSheetId="9" hidden="1">#REF!</definedName>
    <definedName name="BEx5KBBZ8KCEQK36ARG4ERYOFD4G" localSheetId="8" hidden="1">#REF!</definedName>
    <definedName name="BEx5KBBZ8KCEQK36ARG4ERYOFD4G" localSheetId="11" hidden="1">#REF!</definedName>
    <definedName name="BEx5KBBZ8KCEQK36ARG4ERYOFD4G" localSheetId="13" hidden="1">#REF!</definedName>
    <definedName name="BEx5KBBZ8KCEQK36ARG4ERYOFD4G" hidden="1">#REF!</definedName>
    <definedName name="BEx5KCOET0DYMY4VILOLGVBX7E3C" localSheetId="0" hidden="1">#REF!</definedName>
    <definedName name="BEx5KCOET0DYMY4VILOLGVBX7E3C" localSheetId="12" hidden="1">#REF!</definedName>
    <definedName name="BEx5KCOET0DYMY4VILOLGVBX7E3C" localSheetId="3" hidden="1">#REF!</definedName>
    <definedName name="BEx5KCOET0DYMY4VILOLGVBX7E3C" localSheetId="10" hidden="1">#REF!</definedName>
    <definedName name="BEx5KCOET0DYMY4VILOLGVBX7E3C" localSheetId="9" hidden="1">#REF!</definedName>
    <definedName name="BEx5KCOET0DYMY4VILOLGVBX7E3C" localSheetId="8" hidden="1">#REF!</definedName>
    <definedName name="BEx5KCOET0DYMY4VILOLGVBX7E3C" localSheetId="11" hidden="1">#REF!</definedName>
    <definedName name="BEx5KCOET0DYMY4VILOLGVBX7E3C" localSheetId="13" hidden="1">#REF!</definedName>
    <definedName name="BEx5KCOET0DYMY4VILOLGVBX7E3C" hidden="1">#REF!</definedName>
    <definedName name="BEx5KYER580I4T7WTLMUN7NLNP5K" localSheetId="0" hidden="1">#REF!</definedName>
    <definedName name="BEx5KYER580I4T7WTLMUN7NLNP5K" localSheetId="12" hidden="1">#REF!</definedName>
    <definedName name="BEx5KYER580I4T7WTLMUN7NLNP5K" localSheetId="3" hidden="1">#REF!</definedName>
    <definedName name="BEx5KYER580I4T7WTLMUN7NLNP5K" localSheetId="10" hidden="1">#REF!</definedName>
    <definedName name="BEx5KYER580I4T7WTLMUN7NLNP5K" localSheetId="9" hidden="1">#REF!</definedName>
    <definedName name="BEx5KYER580I4T7WTLMUN7NLNP5K" localSheetId="8" hidden="1">#REF!</definedName>
    <definedName name="BEx5KYER580I4T7WTLMUN7NLNP5K" localSheetId="11" hidden="1">#REF!</definedName>
    <definedName name="BEx5KYER580I4T7WTLMUN7NLNP5K" localSheetId="13" hidden="1">#REF!</definedName>
    <definedName name="BEx5KYER580I4T7WTLMUN7NLNP5K" hidden="1">#REF!</definedName>
    <definedName name="BEx5LHLB3M6K4ZKY2F42QBZT30ZH" localSheetId="0" hidden="1">#REF!</definedName>
    <definedName name="BEx5LHLB3M6K4ZKY2F42QBZT30ZH" localSheetId="12" hidden="1">#REF!</definedName>
    <definedName name="BEx5LHLB3M6K4ZKY2F42QBZT30ZH" localSheetId="3" hidden="1">#REF!</definedName>
    <definedName name="BEx5LHLB3M6K4ZKY2F42QBZT30ZH" localSheetId="10" hidden="1">#REF!</definedName>
    <definedName name="BEx5LHLB3M6K4ZKY2F42QBZT30ZH" localSheetId="9" hidden="1">#REF!</definedName>
    <definedName name="BEx5LHLB3M6K4ZKY2F42QBZT30ZH" localSheetId="8" hidden="1">#REF!</definedName>
    <definedName name="BEx5LHLB3M6K4ZKY2F42QBZT30ZH" localSheetId="11" hidden="1">#REF!</definedName>
    <definedName name="BEx5LHLB3M6K4ZKY2F42QBZT30ZH" localSheetId="13" hidden="1">#REF!</definedName>
    <definedName name="BEx5LHLB3M6K4ZKY2F42QBZT30ZH" hidden="1">#REF!</definedName>
    <definedName name="BEx5LKQJG40DO2JR1ZF6KD3PON9K" localSheetId="0" hidden="1">#REF!</definedName>
    <definedName name="BEx5LKQJG40DO2JR1ZF6KD3PON9K" localSheetId="12" hidden="1">#REF!</definedName>
    <definedName name="BEx5LKQJG40DO2JR1ZF6KD3PON9K" localSheetId="3" hidden="1">#REF!</definedName>
    <definedName name="BEx5LKQJG40DO2JR1ZF6KD3PON9K" localSheetId="10" hidden="1">#REF!</definedName>
    <definedName name="BEx5LKQJG40DO2JR1ZF6KD3PON9K" localSheetId="9" hidden="1">#REF!</definedName>
    <definedName name="BEx5LKQJG40DO2JR1ZF6KD3PON9K" localSheetId="8" hidden="1">#REF!</definedName>
    <definedName name="BEx5LKQJG40DO2JR1ZF6KD3PON9K" localSheetId="11" hidden="1">#REF!</definedName>
    <definedName name="BEx5LKQJG40DO2JR1ZF6KD3PON9K" localSheetId="13" hidden="1">#REF!</definedName>
    <definedName name="BEx5LKQJG40DO2JR1ZF6KD3PON9K" hidden="1">#REF!</definedName>
    <definedName name="BEx5LQA84QRPGAR4FLC7MCT3H9EN" localSheetId="0" hidden="1">#REF!</definedName>
    <definedName name="BEx5LQA84QRPGAR4FLC7MCT3H9EN" localSheetId="12" hidden="1">#REF!</definedName>
    <definedName name="BEx5LQA84QRPGAR4FLC7MCT3H9EN" localSheetId="3" hidden="1">#REF!</definedName>
    <definedName name="BEx5LQA84QRPGAR4FLC7MCT3H9EN" localSheetId="10" hidden="1">#REF!</definedName>
    <definedName name="BEx5LQA84QRPGAR4FLC7MCT3H9EN" localSheetId="9" hidden="1">#REF!</definedName>
    <definedName name="BEx5LQA84QRPGAR4FLC7MCT3H9EN" localSheetId="8" hidden="1">#REF!</definedName>
    <definedName name="BEx5LQA84QRPGAR4FLC7MCT3H9EN" localSheetId="11" hidden="1">#REF!</definedName>
    <definedName name="BEx5LQA84QRPGAR4FLC7MCT3H9EN" localSheetId="13" hidden="1">#REF!</definedName>
    <definedName name="BEx5LQA84QRPGAR4FLC7MCT3H9EN" hidden="1">#REF!</definedName>
    <definedName name="BEx5LRMNU3HXIE1BUMDHRU31F7JJ" localSheetId="0" hidden="1">#REF!</definedName>
    <definedName name="BEx5LRMNU3HXIE1BUMDHRU31F7JJ" localSheetId="12" hidden="1">#REF!</definedName>
    <definedName name="BEx5LRMNU3HXIE1BUMDHRU31F7JJ" localSheetId="3" hidden="1">#REF!</definedName>
    <definedName name="BEx5LRMNU3HXIE1BUMDHRU31F7JJ" localSheetId="10" hidden="1">#REF!</definedName>
    <definedName name="BEx5LRMNU3HXIE1BUMDHRU31F7JJ" localSheetId="9" hidden="1">#REF!</definedName>
    <definedName name="BEx5LRMNU3HXIE1BUMDHRU31F7JJ" localSheetId="8" hidden="1">#REF!</definedName>
    <definedName name="BEx5LRMNU3HXIE1BUMDHRU31F7JJ" localSheetId="11" hidden="1">#REF!</definedName>
    <definedName name="BEx5LRMNU3HXIE1BUMDHRU31F7JJ" localSheetId="13" hidden="1">#REF!</definedName>
    <definedName name="BEx5LRMNU3HXIE1BUMDHRU31F7JJ" hidden="1">#REF!</definedName>
    <definedName name="BEx5LSJ1LPUAX3ENSPECWPG4J7D1" localSheetId="0" hidden="1">#REF!</definedName>
    <definedName name="BEx5LSJ1LPUAX3ENSPECWPG4J7D1" localSheetId="12" hidden="1">#REF!</definedName>
    <definedName name="BEx5LSJ1LPUAX3ENSPECWPG4J7D1" localSheetId="3" hidden="1">#REF!</definedName>
    <definedName name="BEx5LSJ1LPUAX3ENSPECWPG4J7D1" localSheetId="10" hidden="1">#REF!</definedName>
    <definedName name="BEx5LSJ1LPUAX3ENSPECWPG4J7D1" localSheetId="9" hidden="1">#REF!</definedName>
    <definedName name="BEx5LSJ1LPUAX3ENSPECWPG4J7D1" localSheetId="8" hidden="1">#REF!</definedName>
    <definedName name="BEx5LSJ1LPUAX3ENSPECWPG4J7D1" localSheetId="11" hidden="1">#REF!</definedName>
    <definedName name="BEx5LSJ1LPUAX3ENSPECWPG4J7D1" localSheetId="13" hidden="1">#REF!</definedName>
    <definedName name="BEx5LSJ1LPUAX3ENSPECWPG4J7D1" hidden="1">#REF!</definedName>
    <definedName name="BEx5LTKQ8RQWJE4BC88OP928893U" localSheetId="0" hidden="1">#REF!</definedName>
    <definedName name="BEx5LTKQ8RQWJE4BC88OP928893U" localSheetId="12" hidden="1">#REF!</definedName>
    <definedName name="BEx5LTKQ8RQWJE4BC88OP928893U" localSheetId="3" hidden="1">#REF!</definedName>
    <definedName name="BEx5LTKQ8RQWJE4BC88OP928893U" localSheetId="10" hidden="1">#REF!</definedName>
    <definedName name="BEx5LTKQ8RQWJE4BC88OP928893U" localSheetId="9" hidden="1">#REF!</definedName>
    <definedName name="BEx5LTKQ8RQWJE4BC88OP928893U" localSheetId="8" hidden="1">#REF!</definedName>
    <definedName name="BEx5LTKQ8RQWJE4BC88OP928893U" localSheetId="11" hidden="1">#REF!</definedName>
    <definedName name="BEx5LTKQ8RQWJE4BC88OP928893U" localSheetId="13" hidden="1">#REF!</definedName>
    <definedName name="BEx5LTKQ8RQWJE4BC88OP928893U" hidden="1">#REF!</definedName>
    <definedName name="BEx5M4D4KHXU4JXKDEHZZNRG7NRA" localSheetId="0" hidden="1">#REF!</definedName>
    <definedName name="BEx5M4D4KHXU4JXKDEHZZNRG7NRA" localSheetId="12" hidden="1">#REF!</definedName>
    <definedName name="BEx5M4D4KHXU4JXKDEHZZNRG7NRA" localSheetId="3" hidden="1">#REF!</definedName>
    <definedName name="BEx5M4D4KHXU4JXKDEHZZNRG7NRA" localSheetId="10" hidden="1">#REF!</definedName>
    <definedName name="BEx5M4D4KHXU4JXKDEHZZNRG7NRA" localSheetId="9" hidden="1">#REF!</definedName>
    <definedName name="BEx5M4D4KHXU4JXKDEHZZNRG7NRA" localSheetId="8" hidden="1">#REF!</definedName>
    <definedName name="BEx5M4D4KHXU4JXKDEHZZNRG7NRA" localSheetId="11" hidden="1">#REF!</definedName>
    <definedName name="BEx5M4D4KHXU4JXKDEHZZNRG7NRA" localSheetId="13" hidden="1">#REF!</definedName>
    <definedName name="BEx5M4D4KHXU4JXKDEHZZNRG7NRA" hidden="1">#REF!</definedName>
    <definedName name="BEx5MB9BR71LZDG7XXQ2EO58JC5F" localSheetId="0" hidden="1">#REF!</definedName>
    <definedName name="BEx5MB9BR71LZDG7XXQ2EO58JC5F" localSheetId="12" hidden="1">#REF!</definedName>
    <definedName name="BEx5MB9BR71LZDG7XXQ2EO58JC5F" localSheetId="3" hidden="1">#REF!</definedName>
    <definedName name="BEx5MB9BR71LZDG7XXQ2EO58JC5F" localSheetId="10" hidden="1">#REF!</definedName>
    <definedName name="BEx5MB9BR71LZDG7XXQ2EO58JC5F" localSheetId="9" hidden="1">#REF!</definedName>
    <definedName name="BEx5MB9BR71LZDG7XXQ2EO58JC5F" localSheetId="8" hidden="1">#REF!</definedName>
    <definedName name="BEx5MB9BR71LZDG7XXQ2EO58JC5F" localSheetId="11" hidden="1">#REF!</definedName>
    <definedName name="BEx5MB9BR71LZDG7XXQ2EO58JC5F" localSheetId="13" hidden="1">#REF!</definedName>
    <definedName name="BEx5MB9BR71LZDG7XXQ2EO58JC5F" hidden="1">#REF!</definedName>
    <definedName name="BEx5MHEF05EVRV5DPTG4KMPWZSUS" localSheetId="0" hidden="1">#REF!</definedName>
    <definedName name="BEx5MHEF05EVRV5DPTG4KMPWZSUS" localSheetId="12" hidden="1">#REF!</definedName>
    <definedName name="BEx5MHEF05EVRV5DPTG4KMPWZSUS" localSheetId="3" hidden="1">#REF!</definedName>
    <definedName name="BEx5MHEF05EVRV5DPTG4KMPWZSUS" localSheetId="10" hidden="1">#REF!</definedName>
    <definedName name="BEx5MHEF05EVRV5DPTG4KMPWZSUS" localSheetId="9" hidden="1">#REF!</definedName>
    <definedName name="BEx5MHEF05EVRV5DPTG4KMPWZSUS" localSheetId="8" hidden="1">#REF!</definedName>
    <definedName name="BEx5MHEF05EVRV5DPTG4KMPWZSUS" localSheetId="11" hidden="1">#REF!</definedName>
    <definedName name="BEx5MHEF05EVRV5DPTG4KMPWZSUS" localSheetId="13" hidden="1">#REF!</definedName>
    <definedName name="BEx5MHEF05EVRV5DPTG4KMPWZSUS" hidden="1">#REF!</definedName>
    <definedName name="BEx5MLQZM68YQSKARVWTTPINFQ2C" localSheetId="0" hidden="1">#REF!</definedName>
    <definedName name="BEx5MLQZM68YQSKARVWTTPINFQ2C" localSheetId="12" hidden="1">#REF!</definedName>
    <definedName name="BEx5MLQZM68YQSKARVWTTPINFQ2C" localSheetId="3" hidden="1">#REF!</definedName>
    <definedName name="BEx5MLQZM68YQSKARVWTTPINFQ2C" localSheetId="10" hidden="1">#REF!</definedName>
    <definedName name="BEx5MLQZM68YQSKARVWTTPINFQ2C" localSheetId="9" hidden="1">#REF!</definedName>
    <definedName name="BEx5MLQZM68YQSKARVWTTPINFQ2C" localSheetId="8" hidden="1">#REF!</definedName>
    <definedName name="BEx5MLQZM68YQSKARVWTTPINFQ2C" localSheetId="11" hidden="1">#REF!</definedName>
    <definedName name="BEx5MLQZM68YQSKARVWTTPINFQ2C" localSheetId="13" hidden="1">#REF!</definedName>
    <definedName name="BEx5MLQZM68YQSKARVWTTPINFQ2C" hidden="1">#REF!</definedName>
    <definedName name="BEx5MMCJMU7FOOWUCW9EA13B7V5F" localSheetId="0" hidden="1">#REF!</definedName>
    <definedName name="BEx5MMCJMU7FOOWUCW9EA13B7V5F" localSheetId="12" hidden="1">#REF!</definedName>
    <definedName name="BEx5MMCJMU7FOOWUCW9EA13B7V5F" localSheetId="3" hidden="1">#REF!</definedName>
    <definedName name="BEx5MMCJMU7FOOWUCW9EA13B7V5F" localSheetId="10" hidden="1">#REF!</definedName>
    <definedName name="BEx5MMCJMU7FOOWUCW9EA13B7V5F" localSheetId="9" hidden="1">#REF!</definedName>
    <definedName name="BEx5MMCJMU7FOOWUCW9EA13B7V5F" localSheetId="8" hidden="1">#REF!</definedName>
    <definedName name="BEx5MMCJMU7FOOWUCW9EA13B7V5F" localSheetId="11" hidden="1">#REF!</definedName>
    <definedName name="BEx5MMCJMU7FOOWUCW9EA13B7V5F" localSheetId="13" hidden="1">#REF!</definedName>
    <definedName name="BEx5MMCJMU7FOOWUCW9EA13B7V5F" hidden="1">#REF!</definedName>
    <definedName name="BEx5MVXTKNBXHNWTL43C670E4KXC" localSheetId="0" hidden="1">#REF!</definedName>
    <definedName name="BEx5MVXTKNBXHNWTL43C670E4KXC" localSheetId="12" hidden="1">#REF!</definedName>
    <definedName name="BEx5MVXTKNBXHNWTL43C670E4KXC" localSheetId="3" hidden="1">#REF!</definedName>
    <definedName name="BEx5MVXTKNBXHNWTL43C670E4KXC" localSheetId="10" hidden="1">#REF!</definedName>
    <definedName name="BEx5MVXTKNBXHNWTL43C670E4KXC" localSheetId="9" hidden="1">#REF!</definedName>
    <definedName name="BEx5MVXTKNBXHNWTL43C670E4KXC" localSheetId="8" hidden="1">#REF!</definedName>
    <definedName name="BEx5MVXTKNBXHNWTL43C670E4KXC" localSheetId="11" hidden="1">#REF!</definedName>
    <definedName name="BEx5MVXTKNBXHNWTL43C670E4KXC" localSheetId="13" hidden="1">#REF!</definedName>
    <definedName name="BEx5MVXTKNBXHNWTL43C670E4KXC" hidden="1">#REF!</definedName>
    <definedName name="BEx5MWZGZ3VRB5418C2RNF9H17BQ" localSheetId="0" hidden="1">#REF!</definedName>
    <definedName name="BEx5MWZGZ3VRB5418C2RNF9H17BQ" localSheetId="12" hidden="1">#REF!</definedName>
    <definedName name="BEx5MWZGZ3VRB5418C2RNF9H17BQ" localSheetId="3" hidden="1">#REF!</definedName>
    <definedName name="BEx5MWZGZ3VRB5418C2RNF9H17BQ" localSheetId="10" hidden="1">#REF!</definedName>
    <definedName name="BEx5MWZGZ3VRB5418C2RNF9H17BQ" localSheetId="9" hidden="1">#REF!</definedName>
    <definedName name="BEx5MWZGZ3VRB5418C2RNF9H17BQ" localSheetId="8" hidden="1">#REF!</definedName>
    <definedName name="BEx5MWZGZ3VRB5418C2RNF9H17BQ" localSheetId="11" hidden="1">#REF!</definedName>
    <definedName name="BEx5MWZGZ3VRB5418C2RNF9H17BQ" localSheetId="13" hidden="1">#REF!</definedName>
    <definedName name="BEx5MWZGZ3VRB5418C2RNF9H17BQ" hidden="1">#REF!</definedName>
    <definedName name="BEx5MX4YD2QV39W04QH9C6AOA0FB" localSheetId="0" hidden="1">#REF!</definedName>
    <definedName name="BEx5MX4YD2QV39W04QH9C6AOA0FB" localSheetId="12" hidden="1">#REF!</definedName>
    <definedName name="BEx5MX4YD2QV39W04QH9C6AOA0FB" localSheetId="3" hidden="1">#REF!</definedName>
    <definedName name="BEx5MX4YD2QV39W04QH9C6AOA0FB" localSheetId="10" hidden="1">#REF!</definedName>
    <definedName name="BEx5MX4YD2QV39W04QH9C6AOA0FB" localSheetId="9" hidden="1">#REF!</definedName>
    <definedName name="BEx5MX4YD2QV39W04QH9C6AOA0FB" localSheetId="8" hidden="1">#REF!</definedName>
    <definedName name="BEx5MX4YD2QV39W04QH9C6AOA0FB" localSheetId="11" hidden="1">#REF!</definedName>
    <definedName name="BEx5MX4YD2QV39W04QH9C6AOA0FB" localSheetId="13" hidden="1">#REF!</definedName>
    <definedName name="BEx5MX4YD2QV39W04QH9C6AOA0FB" hidden="1">#REF!</definedName>
    <definedName name="BEx5N3A8LULD7YBJH5J83X27PZSW" localSheetId="0" hidden="1">#REF!</definedName>
    <definedName name="BEx5N3A8LULD7YBJH5J83X27PZSW" localSheetId="12" hidden="1">#REF!</definedName>
    <definedName name="BEx5N3A8LULD7YBJH5J83X27PZSW" localSheetId="3" hidden="1">#REF!</definedName>
    <definedName name="BEx5N3A8LULD7YBJH5J83X27PZSW" localSheetId="10" hidden="1">#REF!</definedName>
    <definedName name="BEx5N3A8LULD7YBJH5J83X27PZSW" localSheetId="9" hidden="1">#REF!</definedName>
    <definedName name="BEx5N3A8LULD7YBJH5J83X27PZSW" localSheetId="8" hidden="1">#REF!</definedName>
    <definedName name="BEx5N3A8LULD7YBJH5J83X27PZSW" localSheetId="11" hidden="1">#REF!</definedName>
    <definedName name="BEx5N3A8LULD7YBJH5J83X27PZSW" localSheetId="13" hidden="1">#REF!</definedName>
    <definedName name="BEx5N3A8LULD7YBJH5J83X27PZSW" hidden="1">#REF!</definedName>
    <definedName name="BEx5N4XI4PWB1W9PMZ4O5R0HWTYD" localSheetId="0" hidden="1">#REF!</definedName>
    <definedName name="BEx5N4XI4PWB1W9PMZ4O5R0HWTYD" localSheetId="12" hidden="1">#REF!</definedName>
    <definedName name="BEx5N4XI4PWB1W9PMZ4O5R0HWTYD" localSheetId="3" hidden="1">#REF!</definedName>
    <definedName name="BEx5N4XI4PWB1W9PMZ4O5R0HWTYD" localSheetId="10" hidden="1">#REF!</definedName>
    <definedName name="BEx5N4XI4PWB1W9PMZ4O5R0HWTYD" localSheetId="9" hidden="1">#REF!</definedName>
    <definedName name="BEx5N4XI4PWB1W9PMZ4O5R0HWTYD" localSheetId="8" hidden="1">#REF!</definedName>
    <definedName name="BEx5N4XI4PWB1W9PMZ4O5R0HWTYD" localSheetId="11" hidden="1">#REF!</definedName>
    <definedName name="BEx5N4XI4PWB1W9PMZ4O5R0HWTYD" localSheetId="13" hidden="1">#REF!</definedName>
    <definedName name="BEx5N4XI4PWB1W9PMZ4O5R0HWTYD" hidden="1">#REF!</definedName>
    <definedName name="BEx5N8DH1SY888WI2GZ2D6E9XCXB" localSheetId="0" hidden="1">#REF!</definedName>
    <definedName name="BEx5N8DH1SY888WI2GZ2D6E9XCXB" localSheetId="12" hidden="1">#REF!</definedName>
    <definedName name="BEx5N8DH1SY888WI2GZ2D6E9XCXB" localSheetId="3" hidden="1">#REF!</definedName>
    <definedName name="BEx5N8DH1SY888WI2GZ2D6E9XCXB" localSheetId="10" hidden="1">#REF!</definedName>
    <definedName name="BEx5N8DH1SY888WI2GZ2D6E9XCXB" localSheetId="9" hidden="1">#REF!</definedName>
    <definedName name="BEx5N8DH1SY888WI2GZ2D6E9XCXB" localSheetId="8" hidden="1">#REF!</definedName>
    <definedName name="BEx5N8DH1SY888WI2GZ2D6E9XCXB" localSheetId="11" hidden="1">#REF!</definedName>
    <definedName name="BEx5N8DH1SY888WI2GZ2D6E9XCXB" localSheetId="13" hidden="1">#REF!</definedName>
    <definedName name="BEx5N8DH1SY888WI2GZ2D6E9XCXB" hidden="1">#REF!</definedName>
    <definedName name="BEx5NA68N6FJFX9UJXK4M14U487F" localSheetId="0" hidden="1">#REF!</definedName>
    <definedName name="BEx5NA68N6FJFX9UJXK4M14U487F" localSheetId="12" hidden="1">#REF!</definedName>
    <definedName name="BEx5NA68N6FJFX9UJXK4M14U487F" localSheetId="3" hidden="1">#REF!</definedName>
    <definedName name="BEx5NA68N6FJFX9UJXK4M14U487F" localSheetId="10" hidden="1">#REF!</definedName>
    <definedName name="BEx5NA68N6FJFX9UJXK4M14U487F" localSheetId="9" hidden="1">#REF!</definedName>
    <definedName name="BEx5NA68N6FJFX9UJXK4M14U487F" localSheetId="8" hidden="1">#REF!</definedName>
    <definedName name="BEx5NA68N6FJFX9UJXK4M14U487F" localSheetId="11" hidden="1">#REF!</definedName>
    <definedName name="BEx5NA68N6FJFX9UJXK4M14U487F" localSheetId="13" hidden="1">#REF!</definedName>
    <definedName name="BEx5NA68N6FJFX9UJXK4M14U487F" hidden="1">#REF!</definedName>
    <definedName name="BEx5NIKBG2GDJOYGE3WCXKU7YY51" localSheetId="0" hidden="1">#REF!</definedName>
    <definedName name="BEx5NIKBG2GDJOYGE3WCXKU7YY51" localSheetId="12" hidden="1">#REF!</definedName>
    <definedName name="BEx5NIKBG2GDJOYGE3WCXKU7YY51" localSheetId="3" hidden="1">#REF!</definedName>
    <definedName name="BEx5NIKBG2GDJOYGE3WCXKU7YY51" localSheetId="10" hidden="1">#REF!</definedName>
    <definedName name="BEx5NIKBG2GDJOYGE3WCXKU7YY51" localSheetId="9" hidden="1">#REF!</definedName>
    <definedName name="BEx5NIKBG2GDJOYGE3WCXKU7YY51" localSheetId="8" hidden="1">#REF!</definedName>
    <definedName name="BEx5NIKBG2GDJOYGE3WCXKU7YY51" localSheetId="11" hidden="1">#REF!</definedName>
    <definedName name="BEx5NIKBG2GDJOYGE3WCXKU7YY51" localSheetId="13" hidden="1">#REF!</definedName>
    <definedName name="BEx5NIKBG2GDJOYGE3WCXKU7YY51" hidden="1">#REF!</definedName>
    <definedName name="BEx5NV06L5J5IMKGOMGKGJ4PBZCD" localSheetId="0" hidden="1">#REF!</definedName>
    <definedName name="BEx5NV06L5J5IMKGOMGKGJ4PBZCD" localSheetId="12" hidden="1">#REF!</definedName>
    <definedName name="BEx5NV06L5J5IMKGOMGKGJ4PBZCD" localSheetId="3" hidden="1">#REF!</definedName>
    <definedName name="BEx5NV06L5J5IMKGOMGKGJ4PBZCD" localSheetId="10" hidden="1">#REF!</definedName>
    <definedName name="BEx5NV06L5J5IMKGOMGKGJ4PBZCD" localSheetId="9" hidden="1">#REF!</definedName>
    <definedName name="BEx5NV06L5J5IMKGOMGKGJ4PBZCD" localSheetId="8" hidden="1">#REF!</definedName>
    <definedName name="BEx5NV06L5J5IMKGOMGKGJ4PBZCD" localSheetId="11" hidden="1">#REF!</definedName>
    <definedName name="BEx5NV06L5J5IMKGOMGKGJ4PBZCD" localSheetId="13" hidden="1">#REF!</definedName>
    <definedName name="BEx5NV06L5J5IMKGOMGKGJ4PBZCD" hidden="1">#REF!</definedName>
    <definedName name="BEx5NW1V6AB25NEEX9VPHRXWJDSS" localSheetId="0" hidden="1">#REF!</definedName>
    <definedName name="BEx5NW1V6AB25NEEX9VPHRXWJDSS" localSheetId="12" hidden="1">#REF!</definedName>
    <definedName name="BEx5NW1V6AB25NEEX9VPHRXWJDSS" localSheetId="3" hidden="1">#REF!</definedName>
    <definedName name="BEx5NW1V6AB25NEEX9VPHRXWJDSS" localSheetId="10" hidden="1">#REF!</definedName>
    <definedName name="BEx5NW1V6AB25NEEX9VPHRXWJDSS" localSheetId="9" hidden="1">#REF!</definedName>
    <definedName name="BEx5NW1V6AB25NEEX9VPHRXWJDSS" localSheetId="8" hidden="1">#REF!</definedName>
    <definedName name="BEx5NW1V6AB25NEEX9VPHRXWJDSS" localSheetId="11" hidden="1">#REF!</definedName>
    <definedName name="BEx5NW1V6AB25NEEX9VPHRXWJDSS" localSheetId="13" hidden="1">#REF!</definedName>
    <definedName name="BEx5NW1V6AB25NEEX9VPHRXWJDSS" hidden="1">#REF!</definedName>
    <definedName name="BEx5NWSXWACAUHWVZAI57DGZ8OCQ" localSheetId="0" hidden="1">#REF!</definedName>
    <definedName name="BEx5NWSXWACAUHWVZAI57DGZ8OCQ" localSheetId="12" hidden="1">#REF!</definedName>
    <definedName name="BEx5NWSXWACAUHWVZAI57DGZ8OCQ" localSheetId="3" hidden="1">#REF!</definedName>
    <definedName name="BEx5NWSXWACAUHWVZAI57DGZ8OCQ" localSheetId="10" hidden="1">#REF!</definedName>
    <definedName name="BEx5NWSXWACAUHWVZAI57DGZ8OCQ" localSheetId="9" hidden="1">#REF!</definedName>
    <definedName name="BEx5NWSXWACAUHWVZAI57DGZ8OCQ" localSheetId="8" hidden="1">#REF!</definedName>
    <definedName name="BEx5NWSXWACAUHWVZAI57DGZ8OCQ" localSheetId="11" hidden="1">#REF!</definedName>
    <definedName name="BEx5NWSXWACAUHWVZAI57DGZ8OCQ" localSheetId="13" hidden="1">#REF!</definedName>
    <definedName name="BEx5NWSXWACAUHWVZAI57DGZ8OCQ" hidden="1">#REF!</definedName>
    <definedName name="BEx5NZSSQ6PY99ZX2D7Q9IGOR34W" localSheetId="0" hidden="1">#REF!</definedName>
    <definedName name="BEx5NZSSQ6PY99ZX2D7Q9IGOR34W" localSheetId="12" hidden="1">#REF!</definedName>
    <definedName name="BEx5NZSSQ6PY99ZX2D7Q9IGOR34W" localSheetId="3" hidden="1">#REF!</definedName>
    <definedName name="BEx5NZSSQ6PY99ZX2D7Q9IGOR34W" localSheetId="10" hidden="1">#REF!</definedName>
    <definedName name="BEx5NZSSQ6PY99ZX2D7Q9IGOR34W" localSheetId="9" hidden="1">#REF!</definedName>
    <definedName name="BEx5NZSSQ6PY99ZX2D7Q9IGOR34W" localSheetId="8" hidden="1">#REF!</definedName>
    <definedName name="BEx5NZSSQ6PY99ZX2D7Q9IGOR34W" localSheetId="11" hidden="1">#REF!</definedName>
    <definedName name="BEx5NZSSQ6PY99ZX2D7Q9IGOR34W" localSheetId="13" hidden="1">#REF!</definedName>
    <definedName name="BEx5NZSSQ6PY99ZX2D7Q9IGOR34W" hidden="1">#REF!</definedName>
    <definedName name="BEx5O2N9HTGG4OJHR62PKFMNZTTW" localSheetId="0" hidden="1">#REF!</definedName>
    <definedName name="BEx5O2N9HTGG4OJHR62PKFMNZTTW" localSheetId="12" hidden="1">#REF!</definedName>
    <definedName name="BEx5O2N9HTGG4OJHR62PKFMNZTTW" localSheetId="3" hidden="1">#REF!</definedName>
    <definedName name="BEx5O2N9HTGG4OJHR62PKFMNZTTW" localSheetId="10" hidden="1">#REF!</definedName>
    <definedName name="BEx5O2N9HTGG4OJHR62PKFMNZTTW" localSheetId="9" hidden="1">#REF!</definedName>
    <definedName name="BEx5O2N9HTGG4OJHR62PKFMNZTTW" localSheetId="8" hidden="1">#REF!</definedName>
    <definedName name="BEx5O2N9HTGG4OJHR62PKFMNZTTW" localSheetId="11" hidden="1">#REF!</definedName>
    <definedName name="BEx5O2N9HTGG4OJHR62PKFMNZTTW" localSheetId="13" hidden="1">#REF!</definedName>
    <definedName name="BEx5O2N9HTGG4OJHR62PKFMNZTTW" hidden="1">#REF!</definedName>
    <definedName name="BEx5O3ZUQ2OARA1CDOZ3NC4UE5AA" localSheetId="0" hidden="1">#REF!</definedName>
    <definedName name="BEx5O3ZUQ2OARA1CDOZ3NC4UE5AA" localSheetId="12" hidden="1">#REF!</definedName>
    <definedName name="BEx5O3ZUQ2OARA1CDOZ3NC4UE5AA" localSheetId="3" hidden="1">#REF!</definedName>
    <definedName name="BEx5O3ZUQ2OARA1CDOZ3NC4UE5AA" localSheetId="10" hidden="1">#REF!</definedName>
    <definedName name="BEx5O3ZUQ2OARA1CDOZ3NC4UE5AA" localSheetId="9" hidden="1">#REF!</definedName>
    <definedName name="BEx5O3ZUQ2OARA1CDOZ3NC4UE5AA" localSheetId="8" hidden="1">#REF!</definedName>
    <definedName name="BEx5O3ZUQ2OARA1CDOZ3NC4UE5AA" localSheetId="11" hidden="1">#REF!</definedName>
    <definedName name="BEx5O3ZUQ2OARA1CDOZ3NC4UE5AA" localSheetId="13" hidden="1">#REF!</definedName>
    <definedName name="BEx5O3ZUQ2OARA1CDOZ3NC4UE5AA" hidden="1">#REF!</definedName>
    <definedName name="BEx5OAFS0NJ2CB86A02E1JYHMLQ1" localSheetId="0" hidden="1">#REF!</definedName>
    <definedName name="BEx5OAFS0NJ2CB86A02E1JYHMLQ1" localSheetId="12" hidden="1">#REF!</definedName>
    <definedName name="BEx5OAFS0NJ2CB86A02E1JYHMLQ1" localSheetId="3" hidden="1">#REF!</definedName>
    <definedName name="BEx5OAFS0NJ2CB86A02E1JYHMLQ1" localSheetId="10" hidden="1">#REF!</definedName>
    <definedName name="BEx5OAFS0NJ2CB86A02E1JYHMLQ1" localSheetId="9" hidden="1">#REF!</definedName>
    <definedName name="BEx5OAFS0NJ2CB86A02E1JYHMLQ1" localSheetId="8" hidden="1">#REF!</definedName>
    <definedName name="BEx5OAFS0NJ2CB86A02E1JYHMLQ1" localSheetId="11" hidden="1">#REF!</definedName>
    <definedName name="BEx5OAFS0NJ2CB86A02E1JYHMLQ1" localSheetId="13" hidden="1">#REF!</definedName>
    <definedName name="BEx5OAFS0NJ2CB86A02E1JYHMLQ1" hidden="1">#REF!</definedName>
    <definedName name="BEx5OG4RPU8W1ETWDWM234NYYYEN" localSheetId="0" hidden="1">#REF!</definedName>
    <definedName name="BEx5OG4RPU8W1ETWDWM234NYYYEN" localSheetId="12" hidden="1">#REF!</definedName>
    <definedName name="BEx5OG4RPU8W1ETWDWM234NYYYEN" localSheetId="3" hidden="1">#REF!</definedName>
    <definedName name="BEx5OG4RPU8W1ETWDWM234NYYYEN" localSheetId="10" hidden="1">#REF!</definedName>
    <definedName name="BEx5OG4RPU8W1ETWDWM234NYYYEN" localSheetId="9" hidden="1">#REF!</definedName>
    <definedName name="BEx5OG4RPU8W1ETWDWM234NYYYEN" localSheetId="8" hidden="1">#REF!</definedName>
    <definedName name="BEx5OG4RPU8W1ETWDWM234NYYYEN" localSheetId="11" hidden="1">#REF!</definedName>
    <definedName name="BEx5OG4RPU8W1ETWDWM234NYYYEN" localSheetId="13" hidden="1">#REF!</definedName>
    <definedName name="BEx5OG4RPU8W1ETWDWM234NYYYEN" hidden="1">#REF!</definedName>
    <definedName name="BEx5OP9Y43F99O2IT69MKCCXGL61" localSheetId="0" hidden="1">#REF!</definedName>
    <definedName name="BEx5OP9Y43F99O2IT69MKCCXGL61" localSheetId="12" hidden="1">#REF!</definedName>
    <definedName name="BEx5OP9Y43F99O2IT69MKCCXGL61" localSheetId="3" hidden="1">#REF!</definedName>
    <definedName name="BEx5OP9Y43F99O2IT69MKCCXGL61" localSheetId="10" hidden="1">#REF!</definedName>
    <definedName name="BEx5OP9Y43F99O2IT69MKCCXGL61" localSheetId="9" hidden="1">#REF!</definedName>
    <definedName name="BEx5OP9Y43F99O2IT69MKCCXGL61" localSheetId="8" hidden="1">#REF!</definedName>
    <definedName name="BEx5OP9Y43F99O2IT69MKCCXGL61" localSheetId="11" hidden="1">#REF!</definedName>
    <definedName name="BEx5OP9Y43F99O2IT69MKCCXGL61" localSheetId="13" hidden="1">#REF!</definedName>
    <definedName name="BEx5OP9Y43F99O2IT69MKCCXGL61" hidden="1">#REF!</definedName>
    <definedName name="BEx5P9Y9RDXNUAJ6CZ2LHMM8IM7T" localSheetId="0" hidden="1">#REF!</definedName>
    <definedName name="BEx5P9Y9RDXNUAJ6CZ2LHMM8IM7T" localSheetId="12" hidden="1">#REF!</definedName>
    <definedName name="BEx5P9Y9RDXNUAJ6CZ2LHMM8IM7T" localSheetId="3" hidden="1">#REF!</definedName>
    <definedName name="BEx5P9Y9RDXNUAJ6CZ2LHMM8IM7T" localSheetId="10" hidden="1">#REF!</definedName>
    <definedName name="BEx5P9Y9RDXNUAJ6CZ2LHMM8IM7T" localSheetId="9" hidden="1">#REF!</definedName>
    <definedName name="BEx5P9Y9RDXNUAJ6CZ2LHMM8IM7T" localSheetId="8" hidden="1">#REF!</definedName>
    <definedName name="BEx5P9Y9RDXNUAJ6CZ2LHMM8IM7T" localSheetId="11" hidden="1">#REF!</definedName>
    <definedName name="BEx5P9Y9RDXNUAJ6CZ2LHMM8IM7T" localSheetId="13" hidden="1">#REF!</definedName>
    <definedName name="BEx5P9Y9RDXNUAJ6CZ2LHMM8IM7T" hidden="1">#REF!</definedName>
    <definedName name="BEx5PHWB2C0D5QLP3BZIP3UO7DIZ" localSheetId="0" hidden="1">#REF!</definedName>
    <definedName name="BEx5PHWB2C0D5QLP3BZIP3UO7DIZ" localSheetId="12" hidden="1">#REF!</definedName>
    <definedName name="BEx5PHWB2C0D5QLP3BZIP3UO7DIZ" localSheetId="3" hidden="1">#REF!</definedName>
    <definedName name="BEx5PHWB2C0D5QLP3BZIP3UO7DIZ" localSheetId="10" hidden="1">#REF!</definedName>
    <definedName name="BEx5PHWB2C0D5QLP3BZIP3UO7DIZ" localSheetId="9" hidden="1">#REF!</definedName>
    <definedName name="BEx5PHWB2C0D5QLP3BZIP3UO7DIZ" localSheetId="8" hidden="1">#REF!</definedName>
    <definedName name="BEx5PHWB2C0D5QLP3BZIP3UO7DIZ" localSheetId="11" hidden="1">#REF!</definedName>
    <definedName name="BEx5PHWB2C0D5QLP3BZIP3UO7DIZ" localSheetId="13" hidden="1">#REF!</definedName>
    <definedName name="BEx5PHWB2C0D5QLP3BZIP3UO7DIZ" hidden="1">#REF!</definedName>
    <definedName name="BEx5PJP02W68K2E46L5C5YBSNU6T" localSheetId="0" hidden="1">#REF!</definedName>
    <definedName name="BEx5PJP02W68K2E46L5C5YBSNU6T" localSheetId="12" hidden="1">#REF!</definedName>
    <definedName name="BEx5PJP02W68K2E46L5C5YBSNU6T" localSheetId="3" hidden="1">#REF!</definedName>
    <definedName name="BEx5PJP02W68K2E46L5C5YBSNU6T" localSheetId="10" hidden="1">#REF!</definedName>
    <definedName name="BEx5PJP02W68K2E46L5C5YBSNU6T" localSheetId="9" hidden="1">#REF!</definedName>
    <definedName name="BEx5PJP02W68K2E46L5C5YBSNU6T" localSheetId="8" hidden="1">#REF!</definedName>
    <definedName name="BEx5PJP02W68K2E46L5C5YBSNU6T" localSheetId="11" hidden="1">#REF!</definedName>
    <definedName name="BEx5PJP02W68K2E46L5C5YBSNU6T" localSheetId="13" hidden="1">#REF!</definedName>
    <definedName name="BEx5PJP02W68K2E46L5C5YBSNU6T" hidden="1">#REF!</definedName>
    <definedName name="BEx5PLCA8DOMAU315YCS5275L2HS" localSheetId="0" hidden="1">#REF!</definedName>
    <definedName name="BEx5PLCA8DOMAU315YCS5275L2HS" localSheetId="12" hidden="1">#REF!</definedName>
    <definedName name="BEx5PLCA8DOMAU315YCS5275L2HS" localSheetId="3" hidden="1">#REF!</definedName>
    <definedName name="BEx5PLCA8DOMAU315YCS5275L2HS" localSheetId="10" hidden="1">#REF!</definedName>
    <definedName name="BEx5PLCA8DOMAU315YCS5275L2HS" localSheetId="9" hidden="1">#REF!</definedName>
    <definedName name="BEx5PLCA8DOMAU315YCS5275L2HS" localSheetId="8" hidden="1">#REF!</definedName>
    <definedName name="BEx5PLCA8DOMAU315YCS5275L2HS" localSheetId="11" hidden="1">#REF!</definedName>
    <definedName name="BEx5PLCA8DOMAU315YCS5275L2HS" localSheetId="13" hidden="1">#REF!</definedName>
    <definedName name="BEx5PLCA8DOMAU315YCS5275L2HS" hidden="1">#REF!</definedName>
    <definedName name="BEx5PRXMZ5M65Z732WNNGV564C2J" localSheetId="0" hidden="1">#REF!</definedName>
    <definedName name="BEx5PRXMZ5M65Z732WNNGV564C2J" localSheetId="12" hidden="1">#REF!</definedName>
    <definedName name="BEx5PRXMZ5M65Z732WNNGV564C2J" localSheetId="3" hidden="1">#REF!</definedName>
    <definedName name="BEx5PRXMZ5M65Z732WNNGV564C2J" localSheetId="10" hidden="1">#REF!</definedName>
    <definedName name="BEx5PRXMZ5M65Z732WNNGV564C2J" localSheetId="9" hidden="1">#REF!</definedName>
    <definedName name="BEx5PRXMZ5M65Z732WNNGV564C2J" localSheetId="8" hidden="1">#REF!</definedName>
    <definedName name="BEx5PRXMZ5M65Z732WNNGV564C2J" localSheetId="11" hidden="1">#REF!</definedName>
    <definedName name="BEx5PRXMZ5M65Z732WNNGV564C2J" localSheetId="13" hidden="1">#REF!</definedName>
    <definedName name="BEx5PRXMZ5M65Z732WNNGV564C2J" hidden="1">#REF!</definedName>
    <definedName name="BEx5Q29Y91E64DPE0YY53A6YHF3Y" localSheetId="0" hidden="1">#REF!</definedName>
    <definedName name="BEx5Q29Y91E64DPE0YY53A6YHF3Y" localSheetId="12" hidden="1">#REF!</definedName>
    <definedName name="BEx5Q29Y91E64DPE0YY53A6YHF3Y" localSheetId="3" hidden="1">#REF!</definedName>
    <definedName name="BEx5Q29Y91E64DPE0YY53A6YHF3Y" localSheetId="10" hidden="1">#REF!</definedName>
    <definedName name="BEx5Q29Y91E64DPE0YY53A6YHF3Y" localSheetId="9" hidden="1">#REF!</definedName>
    <definedName name="BEx5Q29Y91E64DPE0YY53A6YHF3Y" localSheetId="8" hidden="1">#REF!</definedName>
    <definedName name="BEx5Q29Y91E64DPE0YY53A6YHF3Y" localSheetId="11" hidden="1">#REF!</definedName>
    <definedName name="BEx5Q29Y91E64DPE0YY53A6YHF3Y" localSheetId="13" hidden="1">#REF!</definedName>
    <definedName name="BEx5Q29Y91E64DPE0YY53A6YHF3Y" hidden="1">#REF!</definedName>
    <definedName name="BEx5QPSW4IPLH50WSR87HRER05RF" localSheetId="0" hidden="1">#REF!</definedName>
    <definedName name="BEx5QPSW4IPLH50WSR87HRER05RF" localSheetId="12" hidden="1">#REF!</definedName>
    <definedName name="BEx5QPSW4IPLH50WSR87HRER05RF" localSheetId="3" hidden="1">#REF!</definedName>
    <definedName name="BEx5QPSW4IPLH50WSR87HRER05RF" localSheetId="10" hidden="1">#REF!</definedName>
    <definedName name="BEx5QPSW4IPLH50WSR87HRER05RF" localSheetId="9" hidden="1">#REF!</definedName>
    <definedName name="BEx5QPSW4IPLH50WSR87HRER05RF" localSheetId="8" hidden="1">#REF!</definedName>
    <definedName name="BEx5QPSW4IPLH50WSR87HRER05RF" localSheetId="11" hidden="1">#REF!</definedName>
    <definedName name="BEx5QPSW4IPLH50WSR87HRER05RF" localSheetId="13" hidden="1">#REF!</definedName>
    <definedName name="BEx5QPSW4IPLH50WSR87HRER05RF" hidden="1">#REF!</definedName>
    <definedName name="BEx73V0EP8EMNRC3EZJJKKVKWQVB" localSheetId="0" hidden="1">#REF!</definedName>
    <definedName name="BEx73V0EP8EMNRC3EZJJKKVKWQVB" localSheetId="12" hidden="1">#REF!</definedName>
    <definedName name="BEx73V0EP8EMNRC3EZJJKKVKWQVB" localSheetId="3" hidden="1">#REF!</definedName>
    <definedName name="BEx73V0EP8EMNRC3EZJJKKVKWQVB" localSheetId="10" hidden="1">#REF!</definedName>
    <definedName name="BEx73V0EP8EMNRC3EZJJKKVKWQVB" localSheetId="9" hidden="1">#REF!</definedName>
    <definedName name="BEx73V0EP8EMNRC3EZJJKKVKWQVB" localSheetId="8" hidden="1">#REF!</definedName>
    <definedName name="BEx73V0EP8EMNRC3EZJJKKVKWQVB" localSheetId="11" hidden="1">#REF!</definedName>
    <definedName name="BEx73V0EP8EMNRC3EZJJKKVKWQVB" localSheetId="13" hidden="1">#REF!</definedName>
    <definedName name="BEx73V0EP8EMNRC3EZJJKKVKWQVB" hidden="1">#REF!</definedName>
    <definedName name="BEx741WJHIJVXUX131SBXTVW8D71" localSheetId="0" hidden="1">#REF!</definedName>
    <definedName name="BEx741WJHIJVXUX131SBXTVW8D71" localSheetId="12" hidden="1">#REF!</definedName>
    <definedName name="BEx741WJHIJVXUX131SBXTVW8D71" localSheetId="3" hidden="1">#REF!</definedName>
    <definedName name="BEx741WJHIJVXUX131SBXTVW8D71" localSheetId="10" hidden="1">#REF!</definedName>
    <definedName name="BEx741WJHIJVXUX131SBXTVW8D71" localSheetId="9" hidden="1">#REF!</definedName>
    <definedName name="BEx741WJHIJVXUX131SBXTVW8D71" localSheetId="8" hidden="1">#REF!</definedName>
    <definedName name="BEx741WJHIJVXUX131SBXTVW8D71" localSheetId="11" hidden="1">#REF!</definedName>
    <definedName name="BEx741WJHIJVXUX131SBXTVW8D71" localSheetId="13" hidden="1">#REF!</definedName>
    <definedName name="BEx741WJHIJVXUX131SBXTVW8D71" hidden="1">#REF!</definedName>
    <definedName name="BEx74Q6H3O7133AWQXWC21MI2UFT" localSheetId="0" hidden="1">#REF!</definedName>
    <definedName name="BEx74Q6H3O7133AWQXWC21MI2UFT" localSheetId="12" hidden="1">#REF!</definedName>
    <definedName name="BEx74Q6H3O7133AWQXWC21MI2UFT" localSheetId="3" hidden="1">#REF!</definedName>
    <definedName name="BEx74Q6H3O7133AWQXWC21MI2UFT" localSheetId="10" hidden="1">#REF!</definedName>
    <definedName name="BEx74Q6H3O7133AWQXWC21MI2UFT" localSheetId="9" hidden="1">#REF!</definedName>
    <definedName name="BEx74Q6H3O7133AWQXWC21MI2UFT" localSheetId="8" hidden="1">#REF!</definedName>
    <definedName name="BEx74Q6H3O7133AWQXWC21MI2UFT" localSheetId="11" hidden="1">#REF!</definedName>
    <definedName name="BEx74Q6H3O7133AWQXWC21MI2UFT" localSheetId="13" hidden="1">#REF!</definedName>
    <definedName name="BEx74Q6H3O7133AWQXWC21MI2UFT" hidden="1">#REF!</definedName>
    <definedName name="BEx74R2VQ8BSMKPX25262AU3VZF7" localSheetId="0" hidden="1">#REF!</definedName>
    <definedName name="BEx74R2VQ8BSMKPX25262AU3VZF7" localSheetId="12" hidden="1">#REF!</definedName>
    <definedName name="BEx74R2VQ8BSMKPX25262AU3VZF7" localSheetId="3" hidden="1">#REF!</definedName>
    <definedName name="BEx74R2VQ8BSMKPX25262AU3VZF7" localSheetId="10" hidden="1">#REF!</definedName>
    <definedName name="BEx74R2VQ8BSMKPX25262AU3VZF7" localSheetId="9" hidden="1">#REF!</definedName>
    <definedName name="BEx74R2VQ8BSMKPX25262AU3VZF7" localSheetId="8" hidden="1">#REF!</definedName>
    <definedName name="BEx74R2VQ8BSMKPX25262AU3VZF7" localSheetId="11" hidden="1">#REF!</definedName>
    <definedName name="BEx74R2VQ8BSMKPX25262AU3VZF7" localSheetId="13" hidden="1">#REF!</definedName>
    <definedName name="BEx74R2VQ8BSMKPX25262AU3VZF7" hidden="1">#REF!</definedName>
    <definedName name="BEx74W6BJ8ENO3J25WNM5H5APKA3" localSheetId="0" hidden="1">#REF!</definedName>
    <definedName name="BEx74W6BJ8ENO3J25WNM5H5APKA3" localSheetId="12" hidden="1">#REF!</definedName>
    <definedName name="BEx74W6BJ8ENO3J25WNM5H5APKA3" localSheetId="3" hidden="1">#REF!</definedName>
    <definedName name="BEx74W6BJ8ENO3J25WNM5H5APKA3" localSheetId="10" hidden="1">#REF!</definedName>
    <definedName name="BEx74W6BJ8ENO3J25WNM5H5APKA3" localSheetId="9" hidden="1">#REF!</definedName>
    <definedName name="BEx74W6BJ8ENO3J25WNM5H5APKA3" localSheetId="8" hidden="1">#REF!</definedName>
    <definedName name="BEx74W6BJ8ENO3J25WNM5H5APKA3" localSheetId="11" hidden="1">#REF!</definedName>
    <definedName name="BEx74W6BJ8ENO3J25WNM5H5APKA3" localSheetId="13" hidden="1">#REF!</definedName>
    <definedName name="BEx74W6BJ8ENO3J25WNM5H5APKA3" hidden="1">#REF!</definedName>
    <definedName name="BEx74YKLW1FKLWC3DJ2ELZBZBY1M" localSheetId="0" hidden="1">#REF!</definedName>
    <definedName name="BEx74YKLW1FKLWC3DJ2ELZBZBY1M" localSheetId="12" hidden="1">#REF!</definedName>
    <definedName name="BEx74YKLW1FKLWC3DJ2ELZBZBY1M" localSheetId="3" hidden="1">#REF!</definedName>
    <definedName name="BEx74YKLW1FKLWC3DJ2ELZBZBY1M" localSheetId="10" hidden="1">#REF!</definedName>
    <definedName name="BEx74YKLW1FKLWC3DJ2ELZBZBY1M" localSheetId="9" hidden="1">#REF!</definedName>
    <definedName name="BEx74YKLW1FKLWC3DJ2ELZBZBY1M" localSheetId="8" hidden="1">#REF!</definedName>
    <definedName name="BEx74YKLW1FKLWC3DJ2ELZBZBY1M" localSheetId="11" hidden="1">#REF!</definedName>
    <definedName name="BEx74YKLW1FKLWC3DJ2ELZBZBY1M" localSheetId="13" hidden="1">#REF!</definedName>
    <definedName name="BEx74YKLW1FKLWC3DJ2ELZBZBY1M" hidden="1">#REF!</definedName>
    <definedName name="BEx755GRRD9BL27YHLH5QWIYLWB7" localSheetId="0" hidden="1">#REF!</definedName>
    <definedName name="BEx755GRRD9BL27YHLH5QWIYLWB7" localSheetId="12" hidden="1">#REF!</definedName>
    <definedName name="BEx755GRRD9BL27YHLH5QWIYLWB7" localSheetId="3" hidden="1">#REF!</definedName>
    <definedName name="BEx755GRRD9BL27YHLH5QWIYLWB7" localSheetId="10" hidden="1">#REF!</definedName>
    <definedName name="BEx755GRRD9BL27YHLH5QWIYLWB7" localSheetId="9" hidden="1">#REF!</definedName>
    <definedName name="BEx755GRRD9BL27YHLH5QWIYLWB7" localSheetId="8" hidden="1">#REF!</definedName>
    <definedName name="BEx755GRRD9BL27YHLH5QWIYLWB7" localSheetId="11" hidden="1">#REF!</definedName>
    <definedName name="BEx755GRRD9BL27YHLH5QWIYLWB7" localSheetId="13" hidden="1">#REF!</definedName>
    <definedName name="BEx755GRRD9BL27YHLH5QWIYLWB7" hidden="1">#REF!</definedName>
    <definedName name="BEx759D1D5SXS5ELLZVBI0SXYUNF" localSheetId="0" hidden="1">#REF!</definedName>
    <definedName name="BEx759D1D5SXS5ELLZVBI0SXYUNF" localSheetId="12" hidden="1">#REF!</definedName>
    <definedName name="BEx759D1D5SXS5ELLZVBI0SXYUNF" localSheetId="3" hidden="1">#REF!</definedName>
    <definedName name="BEx759D1D5SXS5ELLZVBI0SXYUNF" localSheetId="10" hidden="1">#REF!</definedName>
    <definedName name="BEx759D1D5SXS5ELLZVBI0SXYUNF" localSheetId="9" hidden="1">#REF!</definedName>
    <definedName name="BEx759D1D5SXS5ELLZVBI0SXYUNF" localSheetId="8" hidden="1">#REF!</definedName>
    <definedName name="BEx759D1D5SXS5ELLZVBI0SXYUNF" localSheetId="11" hidden="1">#REF!</definedName>
    <definedName name="BEx759D1D5SXS5ELLZVBI0SXYUNF" localSheetId="13" hidden="1">#REF!</definedName>
    <definedName name="BEx759D1D5SXS5ELLZVBI0SXYUNF" hidden="1">#REF!</definedName>
    <definedName name="BEx75DPEQTX055IZ2L8UVLJOT1DD" localSheetId="0" hidden="1">#REF!</definedName>
    <definedName name="BEx75DPEQTX055IZ2L8UVLJOT1DD" localSheetId="12" hidden="1">#REF!</definedName>
    <definedName name="BEx75DPEQTX055IZ2L8UVLJOT1DD" localSheetId="3" hidden="1">#REF!</definedName>
    <definedName name="BEx75DPEQTX055IZ2L8UVLJOT1DD" localSheetId="10" hidden="1">#REF!</definedName>
    <definedName name="BEx75DPEQTX055IZ2L8UVLJOT1DD" localSheetId="9" hidden="1">#REF!</definedName>
    <definedName name="BEx75DPEQTX055IZ2L8UVLJOT1DD" localSheetId="8" hidden="1">#REF!</definedName>
    <definedName name="BEx75DPEQTX055IZ2L8UVLJOT1DD" localSheetId="11" hidden="1">#REF!</definedName>
    <definedName name="BEx75DPEQTX055IZ2L8UVLJOT1DD" localSheetId="13" hidden="1">#REF!</definedName>
    <definedName name="BEx75DPEQTX055IZ2L8UVLJOT1DD" hidden="1">#REF!</definedName>
    <definedName name="BEx75GJZSZHUDN6OOAGQYFUDA2LP" localSheetId="0" hidden="1">#REF!</definedName>
    <definedName name="BEx75GJZSZHUDN6OOAGQYFUDA2LP" localSheetId="12" hidden="1">#REF!</definedName>
    <definedName name="BEx75GJZSZHUDN6OOAGQYFUDA2LP" localSheetId="3" hidden="1">#REF!</definedName>
    <definedName name="BEx75GJZSZHUDN6OOAGQYFUDA2LP" localSheetId="10" hidden="1">#REF!</definedName>
    <definedName name="BEx75GJZSZHUDN6OOAGQYFUDA2LP" localSheetId="9" hidden="1">#REF!</definedName>
    <definedName name="BEx75GJZSZHUDN6OOAGQYFUDA2LP" localSheetId="8" hidden="1">#REF!</definedName>
    <definedName name="BEx75GJZSZHUDN6OOAGQYFUDA2LP" localSheetId="11" hidden="1">#REF!</definedName>
    <definedName name="BEx75GJZSZHUDN6OOAGQYFUDA2LP" localSheetId="13" hidden="1">#REF!</definedName>
    <definedName name="BEx75GJZSZHUDN6OOAGQYFUDA2LP" hidden="1">#REF!</definedName>
    <definedName name="BEx75HGCCV5K4UCJWYV8EV9AG5YT" localSheetId="0" hidden="1">#REF!</definedName>
    <definedName name="BEx75HGCCV5K4UCJWYV8EV9AG5YT" localSheetId="12" hidden="1">#REF!</definedName>
    <definedName name="BEx75HGCCV5K4UCJWYV8EV9AG5YT" localSheetId="3" hidden="1">#REF!</definedName>
    <definedName name="BEx75HGCCV5K4UCJWYV8EV9AG5YT" localSheetId="10" hidden="1">#REF!</definedName>
    <definedName name="BEx75HGCCV5K4UCJWYV8EV9AG5YT" localSheetId="9" hidden="1">#REF!</definedName>
    <definedName name="BEx75HGCCV5K4UCJWYV8EV9AG5YT" localSheetId="8" hidden="1">#REF!</definedName>
    <definedName name="BEx75HGCCV5K4UCJWYV8EV9AG5YT" localSheetId="11" hidden="1">#REF!</definedName>
    <definedName name="BEx75HGCCV5K4UCJWYV8EV9AG5YT" localSheetId="13" hidden="1">#REF!</definedName>
    <definedName name="BEx75HGCCV5K4UCJWYV8EV9AG5YT" hidden="1">#REF!</definedName>
    <definedName name="BEx75PZT8TY5P13U978NVBUXKHT4" localSheetId="0" hidden="1">#REF!</definedName>
    <definedName name="BEx75PZT8TY5P13U978NVBUXKHT4" localSheetId="12" hidden="1">#REF!</definedName>
    <definedName name="BEx75PZT8TY5P13U978NVBUXKHT4" localSheetId="3" hidden="1">#REF!</definedName>
    <definedName name="BEx75PZT8TY5P13U978NVBUXKHT4" localSheetId="10" hidden="1">#REF!</definedName>
    <definedName name="BEx75PZT8TY5P13U978NVBUXKHT4" localSheetId="9" hidden="1">#REF!</definedName>
    <definedName name="BEx75PZT8TY5P13U978NVBUXKHT4" localSheetId="8" hidden="1">#REF!</definedName>
    <definedName name="BEx75PZT8TY5P13U978NVBUXKHT4" localSheetId="11" hidden="1">#REF!</definedName>
    <definedName name="BEx75PZT8TY5P13U978NVBUXKHT4" localSheetId="13" hidden="1">#REF!</definedName>
    <definedName name="BEx75PZT8TY5P13U978NVBUXKHT4" hidden="1">#REF!</definedName>
    <definedName name="BEx75T55F7GML8V1DMWL26WRT006" localSheetId="0" hidden="1">#REF!</definedName>
    <definedName name="BEx75T55F7GML8V1DMWL26WRT006" localSheetId="12" hidden="1">#REF!</definedName>
    <definedName name="BEx75T55F7GML8V1DMWL26WRT006" localSheetId="3" hidden="1">#REF!</definedName>
    <definedName name="BEx75T55F7GML8V1DMWL26WRT006" localSheetId="10" hidden="1">#REF!</definedName>
    <definedName name="BEx75T55F7GML8V1DMWL26WRT006" localSheetId="9" hidden="1">#REF!</definedName>
    <definedName name="BEx75T55F7GML8V1DMWL26WRT006" localSheetId="8" hidden="1">#REF!</definedName>
    <definedName name="BEx75T55F7GML8V1DMWL26WRT006" localSheetId="11" hidden="1">#REF!</definedName>
    <definedName name="BEx75T55F7GML8V1DMWL26WRT006" localSheetId="13" hidden="1">#REF!</definedName>
    <definedName name="BEx75T55F7GML8V1DMWL26WRT006" hidden="1">#REF!</definedName>
    <definedName name="BEx75VJGR07JY6UUWURQ4PJ29UKC" localSheetId="0" hidden="1">#REF!</definedName>
    <definedName name="BEx75VJGR07JY6UUWURQ4PJ29UKC" localSheetId="12" hidden="1">#REF!</definedName>
    <definedName name="BEx75VJGR07JY6UUWURQ4PJ29UKC" localSheetId="3" hidden="1">#REF!</definedName>
    <definedName name="BEx75VJGR07JY6UUWURQ4PJ29UKC" localSheetId="10" hidden="1">#REF!</definedName>
    <definedName name="BEx75VJGR07JY6UUWURQ4PJ29UKC" localSheetId="9" hidden="1">#REF!</definedName>
    <definedName name="BEx75VJGR07JY6UUWURQ4PJ29UKC" localSheetId="8" hidden="1">#REF!</definedName>
    <definedName name="BEx75VJGR07JY6UUWURQ4PJ29UKC" localSheetId="11" hidden="1">#REF!</definedName>
    <definedName name="BEx75VJGR07JY6UUWURQ4PJ29UKC" localSheetId="13" hidden="1">#REF!</definedName>
    <definedName name="BEx75VJGR07JY6UUWURQ4PJ29UKC" hidden="1">#REF!</definedName>
    <definedName name="BEx7696AZUPB1PK30JJQUWUELQPJ" localSheetId="0" hidden="1">#REF!</definedName>
    <definedName name="BEx7696AZUPB1PK30JJQUWUELQPJ" localSheetId="12" hidden="1">#REF!</definedName>
    <definedName name="BEx7696AZUPB1PK30JJQUWUELQPJ" localSheetId="3" hidden="1">#REF!</definedName>
    <definedName name="BEx7696AZUPB1PK30JJQUWUELQPJ" localSheetId="10" hidden="1">#REF!</definedName>
    <definedName name="BEx7696AZUPB1PK30JJQUWUELQPJ" localSheetId="9" hidden="1">#REF!</definedName>
    <definedName name="BEx7696AZUPB1PK30JJQUWUELQPJ" localSheetId="8" hidden="1">#REF!</definedName>
    <definedName name="BEx7696AZUPB1PK30JJQUWUELQPJ" localSheetId="11" hidden="1">#REF!</definedName>
    <definedName name="BEx7696AZUPB1PK30JJQUWUELQPJ" localSheetId="13" hidden="1">#REF!</definedName>
    <definedName name="BEx7696AZUPB1PK30JJQUWUELQPJ" hidden="1">#REF!</definedName>
    <definedName name="BEx76PNR8S4T4VUQS0KU58SEX0VN" localSheetId="0" hidden="1">#REF!</definedName>
    <definedName name="BEx76PNR8S4T4VUQS0KU58SEX0VN" localSheetId="12" hidden="1">#REF!</definedName>
    <definedName name="BEx76PNR8S4T4VUQS0KU58SEX0VN" localSheetId="3" hidden="1">#REF!</definedName>
    <definedName name="BEx76PNR8S4T4VUQS0KU58SEX0VN" localSheetId="10" hidden="1">#REF!</definedName>
    <definedName name="BEx76PNR8S4T4VUQS0KU58SEX0VN" localSheetId="9" hidden="1">#REF!</definedName>
    <definedName name="BEx76PNR8S4T4VUQS0KU58SEX0VN" localSheetId="8" hidden="1">#REF!</definedName>
    <definedName name="BEx76PNR8S4T4VUQS0KU58SEX0VN" localSheetId="11" hidden="1">#REF!</definedName>
    <definedName name="BEx76PNR8S4T4VUQS0KU58SEX0VN" localSheetId="13" hidden="1">#REF!</definedName>
    <definedName name="BEx76PNR8S4T4VUQS0KU58SEX0VN" hidden="1">#REF!</definedName>
    <definedName name="BEx76YY7ODSIKDD9VDF9TLTDM18I" localSheetId="0" hidden="1">#REF!</definedName>
    <definedName name="BEx76YY7ODSIKDD9VDF9TLTDM18I" localSheetId="12" hidden="1">#REF!</definedName>
    <definedName name="BEx76YY7ODSIKDD9VDF9TLTDM18I" localSheetId="3" hidden="1">#REF!</definedName>
    <definedName name="BEx76YY7ODSIKDD9VDF9TLTDM18I" localSheetId="10" hidden="1">#REF!</definedName>
    <definedName name="BEx76YY7ODSIKDD9VDF9TLTDM18I" localSheetId="9" hidden="1">#REF!</definedName>
    <definedName name="BEx76YY7ODSIKDD9VDF9TLTDM18I" localSheetId="8" hidden="1">#REF!</definedName>
    <definedName name="BEx76YY7ODSIKDD9VDF9TLTDM18I" localSheetId="11" hidden="1">#REF!</definedName>
    <definedName name="BEx76YY7ODSIKDD9VDF9TLTDM18I" localSheetId="13" hidden="1">#REF!</definedName>
    <definedName name="BEx76YY7ODSIKDD9VDF9TLTDM18I" hidden="1">#REF!</definedName>
    <definedName name="BEx7705E86I9B7DTKMMJMAFSYMUL" localSheetId="0" hidden="1">#REF!</definedName>
    <definedName name="BEx7705E86I9B7DTKMMJMAFSYMUL" localSheetId="12" hidden="1">#REF!</definedName>
    <definedName name="BEx7705E86I9B7DTKMMJMAFSYMUL" localSheetId="3" hidden="1">#REF!</definedName>
    <definedName name="BEx7705E86I9B7DTKMMJMAFSYMUL" localSheetId="10" hidden="1">#REF!</definedName>
    <definedName name="BEx7705E86I9B7DTKMMJMAFSYMUL" localSheetId="9" hidden="1">#REF!</definedName>
    <definedName name="BEx7705E86I9B7DTKMMJMAFSYMUL" localSheetId="8" hidden="1">#REF!</definedName>
    <definedName name="BEx7705E86I9B7DTKMMJMAFSYMUL" localSheetId="11" hidden="1">#REF!</definedName>
    <definedName name="BEx7705E86I9B7DTKMMJMAFSYMUL" localSheetId="13" hidden="1">#REF!</definedName>
    <definedName name="BEx7705E86I9B7DTKMMJMAFSYMUL" hidden="1">#REF!</definedName>
    <definedName name="BEx7741OUGLA0WJQLQRUJSL4DE00" localSheetId="0" hidden="1">#REF!</definedName>
    <definedName name="BEx7741OUGLA0WJQLQRUJSL4DE00" localSheetId="12" hidden="1">#REF!</definedName>
    <definedName name="BEx7741OUGLA0WJQLQRUJSL4DE00" localSheetId="3" hidden="1">#REF!</definedName>
    <definedName name="BEx7741OUGLA0WJQLQRUJSL4DE00" localSheetId="10" hidden="1">#REF!</definedName>
    <definedName name="BEx7741OUGLA0WJQLQRUJSL4DE00" localSheetId="9" hidden="1">#REF!</definedName>
    <definedName name="BEx7741OUGLA0WJQLQRUJSL4DE00" localSheetId="8" hidden="1">#REF!</definedName>
    <definedName name="BEx7741OUGLA0WJQLQRUJSL4DE00" localSheetId="11" hidden="1">#REF!</definedName>
    <definedName name="BEx7741OUGLA0WJQLQRUJSL4DE00" localSheetId="13" hidden="1">#REF!</definedName>
    <definedName name="BEx7741OUGLA0WJQLQRUJSL4DE00" hidden="1">#REF!</definedName>
    <definedName name="BEx774N83DXLJZ54Q42PWIJZ2DN1" localSheetId="0" hidden="1">#REF!</definedName>
    <definedName name="BEx774N83DXLJZ54Q42PWIJZ2DN1" localSheetId="12" hidden="1">#REF!</definedName>
    <definedName name="BEx774N83DXLJZ54Q42PWIJZ2DN1" localSheetId="3" hidden="1">#REF!</definedName>
    <definedName name="BEx774N83DXLJZ54Q42PWIJZ2DN1" localSheetId="10" hidden="1">#REF!</definedName>
    <definedName name="BEx774N83DXLJZ54Q42PWIJZ2DN1" localSheetId="9" hidden="1">#REF!</definedName>
    <definedName name="BEx774N83DXLJZ54Q42PWIJZ2DN1" localSheetId="8" hidden="1">#REF!</definedName>
    <definedName name="BEx774N83DXLJZ54Q42PWIJZ2DN1" localSheetId="11" hidden="1">#REF!</definedName>
    <definedName name="BEx774N83DXLJZ54Q42PWIJZ2DN1" localSheetId="13" hidden="1">#REF!</definedName>
    <definedName name="BEx774N83DXLJZ54Q42PWIJZ2DN1" hidden="1">#REF!</definedName>
    <definedName name="BEx779QNIY3061ZV9BR462WKEGRW" localSheetId="0" hidden="1">#REF!</definedName>
    <definedName name="BEx779QNIY3061ZV9BR462WKEGRW" localSheetId="12" hidden="1">#REF!</definedName>
    <definedName name="BEx779QNIY3061ZV9BR462WKEGRW" localSheetId="3" hidden="1">#REF!</definedName>
    <definedName name="BEx779QNIY3061ZV9BR462WKEGRW" localSheetId="10" hidden="1">#REF!</definedName>
    <definedName name="BEx779QNIY3061ZV9BR462WKEGRW" localSheetId="9" hidden="1">#REF!</definedName>
    <definedName name="BEx779QNIY3061ZV9BR462WKEGRW" localSheetId="8" hidden="1">#REF!</definedName>
    <definedName name="BEx779QNIY3061ZV9BR462WKEGRW" localSheetId="11" hidden="1">#REF!</definedName>
    <definedName name="BEx779QNIY3061ZV9BR462WKEGRW" localSheetId="13" hidden="1">#REF!</definedName>
    <definedName name="BEx779QNIY3061ZV9BR462WKEGRW" hidden="1">#REF!</definedName>
    <definedName name="BEx77G19QU9A95CNHE6QMVSQR2T3" localSheetId="0" hidden="1">#REF!</definedName>
    <definedName name="BEx77G19QU9A95CNHE6QMVSQR2T3" localSheetId="12" hidden="1">#REF!</definedName>
    <definedName name="BEx77G19QU9A95CNHE6QMVSQR2T3" localSheetId="3" hidden="1">#REF!</definedName>
    <definedName name="BEx77G19QU9A95CNHE6QMVSQR2T3" localSheetId="10" hidden="1">#REF!</definedName>
    <definedName name="BEx77G19QU9A95CNHE6QMVSQR2T3" localSheetId="9" hidden="1">#REF!</definedName>
    <definedName name="BEx77G19QU9A95CNHE6QMVSQR2T3" localSheetId="8" hidden="1">#REF!</definedName>
    <definedName name="BEx77G19QU9A95CNHE6QMVSQR2T3" localSheetId="11" hidden="1">#REF!</definedName>
    <definedName name="BEx77G19QU9A95CNHE6QMVSQR2T3" localSheetId="13" hidden="1">#REF!</definedName>
    <definedName name="BEx77G19QU9A95CNHE6QMVSQR2T3" hidden="1">#REF!</definedName>
    <definedName name="BEx77P0S3GVMS7BJUL9OWUGJ1B02" localSheetId="0" hidden="1">#REF!</definedName>
    <definedName name="BEx77P0S3GVMS7BJUL9OWUGJ1B02" localSheetId="12" hidden="1">#REF!</definedName>
    <definedName name="BEx77P0S3GVMS7BJUL9OWUGJ1B02" localSheetId="3" hidden="1">#REF!</definedName>
    <definedName name="BEx77P0S3GVMS7BJUL9OWUGJ1B02" localSheetId="10" hidden="1">#REF!</definedName>
    <definedName name="BEx77P0S3GVMS7BJUL9OWUGJ1B02" localSheetId="9" hidden="1">#REF!</definedName>
    <definedName name="BEx77P0S3GVMS7BJUL9OWUGJ1B02" localSheetId="8" hidden="1">#REF!</definedName>
    <definedName name="BEx77P0S3GVMS7BJUL9OWUGJ1B02" localSheetId="11" hidden="1">#REF!</definedName>
    <definedName name="BEx77P0S3GVMS7BJUL9OWUGJ1B02" localSheetId="13" hidden="1">#REF!</definedName>
    <definedName name="BEx77P0S3GVMS7BJUL9OWUGJ1B02" hidden="1">#REF!</definedName>
    <definedName name="BEx77QDESURI6WW5582YXSK3A972" localSheetId="0" hidden="1">#REF!</definedName>
    <definedName name="BEx77QDESURI6WW5582YXSK3A972" localSheetId="12" hidden="1">#REF!</definedName>
    <definedName name="BEx77QDESURI6WW5582YXSK3A972" localSheetId="3" hidden="1">#REF!</definedName>
    <definedName name="BEx77QDESURI6WW5582YXSK3A972" localSheetId="10" hidden="1">#REF!</definedName>
    <definedName name="BEx77QDESURI6WW5582YXSK3A972" localSheetId="9" hidden="1">#REF!</definedName>
    <definedName name="BEx77QDESURI6WW5582YXSK3A972" localSheetId="8" hidden="1">#REF!</definedName>
    <definedName name="BEx77QDESURI6WW5582YXSK3A972" localSheetId="11" hidden="1">#REF!</definedName>
    <definedName name="BEx77QDESURI6WW5582YXSK3A972" localSheetId="13" hidden="1">#REF!</definedName>
    <definedName name="BEx77QDESURI6WW5582YXSK3A972" hidden="1">#REF!</definedName>
    <definedName name="BEx77VBI9XOPFHKEWU5EHQ9J675Y" localSheetId="0" hidden="1">#REF!</definedName>
    <definedName name="BEx77VBI9XOPFHKEWU5EHQ9J675Y" localSheetId="12" hidden="1">#REF!</definedName>
    <definedName name="BEx77VBI9XOPFHKEWU5EHQ9J675Y" localSheetId="3" hidden="1">#REF!</definedName>
    <definedName name="BEx77VBI9XOPFHKEWU5EHQ9J675Y" localSheetId="10" hidden="1">#REF!</definedName>
    <definedName name="BEx77VBI9XOPFHKEWU5EHQ9J675Y" localSheetId="9" hidden="1">#REF!</definedName>
    <definedName name="BEx77VBI9XOPFHKEWU5EHQ9J675Y" localSheetId="8" hidden="1">#REF!</definedName>
    <definedName name="BEx77VBI9XOPFHKEWU5EHQ9J675Y" localSheetId="11" hidden="1">#REF!</definedName>
    <definedName name="BEx77VBI9XOPFHKEWU5EHQ9J675Y" localSheetId="13" hidden="1">#REF!</definedName>
    <definedName name="BEx77VBI9XOPFHKEWU5EHQ9J675Y" hidden="1">#REF!</definedName>
    <definedName name="BEx7809GQOCLHSNH95VOYIX7P1TV" localSheetId="0" hidden="1">#REF!</definedName>
    <definedName name="BEx7809GQOCLHSNH95VOYIX7P1TV" localSheetId="12" hidden="1">#REF!</definedName>
    <definedName name="BEx7809GQOCLHSNH95VOYIX7P1TV" localSheetId="3" hidden="1">#REF!</definedName>
    <definedName name="BEx7809GQOCLHSNH95VOYIX7P1TV" localSheetId="10" hidden="1">#REF!</definedName>
    <definedName name="BEx7809GQOCLHSNH95VOYIX7P1TV" localSheetId="9" hidden="1">#REF!</definedName>
    <definedName name="BEx7809GQOCLHSNH95VOYIX7P1TV" localSheetId="8" hidden="1">#REF!</definedName>
    <definedName name="BEx7809GQOCLHSNH95VOYIX7P1TV" localSheetId="11" hidden="1">#REF!</definedName>
    <definedName name="BEx7809GQOCLHSNH95VOYIX7P1TV" localSheetId="13" hidden="1">#REF!</definedName>
    <definedName name="BEx7809GQOCLHSNH95VOYIX7P1TV" hidden="1">#REF!</definedName>
    <definedName name="BEx780K8XAXUHGVZGZWQ74DK4CI3" localSheetId="0" hidden="1">#REF!</definedName>
    <definedName name="BEx780K8XAXUHGVZGZWQ74DK4CI3" localSheetId="12" hidden="1">#REF!</definedName>
    <definedName name="BEx780K8XAXUHGVZGZWQ74DK4CI3" localSheetId="3" hidden="1">#REF!</definedName>
    <definedName name="BEx780K8XAXUHGVZGZWQ74DK4CI3" localSheetId="10" hidden="1">#REF!</definedName>
    <definedName name="BEx780K8XAXUHGVZGZWQ74DK4CI3" localSheetId="9" hidden="1">#REF!</definedName>
    <definedName name="BEx780K8XAXUHGVZGZWQ74DK4CI3" localSheetId="8" hidden="1">#REF!</definedName>
    <definedName name="BEx780K8XAXUHGVZGZWQ74DK4CI3" localSheetId="11" hidden="1">#REF!</definedName>
    <definedName name="BEx780K8XAXUHGVZGZWQ74DK4CI3" localSheetId="13" hidden="1">#REF!</definedName>
    <definedName name="BEx780K8XAXUHGVZGZWQ74DK4CI3" hidden="1">#REF!</definedName>
    <definedName name="BEx78226TN58UE0CTY98YEDU0LSL" localSheetId="0" hidden="1">#REF!</definedName>
    <definedName name="BEx78226TN58UE0CTY98YEDU0LSL" localSheetId="12" hidden="1">#REF!</definedName>
    <definedName name="BEx78226TN58UE0CTY98YEDU0LSL" localSheetId="3" hidden="1">#REF!</definedName>
    <definedName name="BEx78226TN58UE0CTY98YEDU0LSL" localSheetId="10" hidden="1">#REF!</definedName>
    <definedName name="BEx78226TN58UE0CTY98YEDU0LSL" localSheetId="9" hidden="1">#REF!</definedName>
    <definedName name="BEx78226TN58UE0CTY98YEDU0LSL" localSheetId="8" hidden="1">#REF!</definedName>
    <definedName name="BEx78226TN58UE0CTY98YEDU0LSL" localSheetId="11" hidden="1">#REF!</definedName>
    <definedName name="BEx78226TN58UE0CTY98YEDU0LSL" localSheetId="13" hidden="1">#REF!</definedName>
    <definedName name="BEx78226TN58UE0CTY98YEDU0LSL" hidden="1">#REF!</definedName>
    <definedName name="BEx7881ZZBWHRAX6W2GY19J8MGEQ" localSheetId="0" hidden="1">#REF!</definedName>
    <definedName name="BEx7881ZZBWHRAX6W2GY19J8MGEQ" localSheetId="12" hidden="1">#REF!</definedName>
    <definedName name="BEx7881ZZBWHRAX6W2GY19J8MGEQ" localSheetId="3" hidden="1">#REF!</definedName>
    <definedName name="BEx7881ZZBWHRAX6W2GY19J8MGEQ" localSheetId="10" hidden="1">#REF!</definedName>
    <definedName name="BEx7881ZZBWHRAX6W2GY19J8MGEQ" localSheetId="9" hidden="1">#REF!</definedName>
    <definedName name="BEx7881ZZBWHRAX6W2GY19J8MGEQ" localSheetId="8" hidden="1">#REF!</definedName>
    <definedName name="BEx7881ZZBWHRAX6W2GY19J8MGEQ" localSheetId="11" hidden="1">#REF!</definedName>
    <definedName name="BEx7881ZZBWHRAX6W2GY19J8MGEQ" localSheetId="13" hidden="1">#REF!</definedName>
    <definedName name="BEx7881ZZBWHRAX6W2GY19J8MGEQ" hidden="1">#REF!</definedName>
    <definedName name="BEx78BSYINF85GYNSCIRD95PH86Q" localSheetId="0" hidden="1">#REF!</definedName>
    <definedName name="BEx78BSYINF85GYNSCIRD95PH86Q" localSheetId="12" hidden="1">#REF!</definedName>
    <definedName name="BEx78BSYINF85GYNSCIRD95PH86Q" localSheetId="3" hidden="1">#REF!</definedName>
    <definedName name="BEx78BSYINF85GYNSCIRD95PH86Q" localSheetId="10" hidden="1">#REF!</definedName>
    <definedName name="BEx78BSYINF85GYNSCIRD95PH86Q" localSheetId="9" hidden="1">#REF!</definedName>
    <definedName name="BEx78BSYINF85GYNSCIRD95PH86Q" localSheetId="8" hidden="1">#REF!</definedName>
    <definedName name="BEx78BSYINF85GYNSCIRD95PH86Q" localSheetId="11" hidden="1">#REF!</definedName>
    <definedName name="BEx78BSYINF85GYNSCIRD95PH86Q" localSheetId="13" hidden="1">#REF!</definedName>
    <definedName name="BEx78BSYINF85GYNSCIRD95PH86Q" hidden="1">#REF!</definedName>
    <definedName name="BEx78HHRIWDLHQX2LG0HWFRYEL1T" localSheetId="0" hidden="1">#REF!</definedName>
    <definedName name="BEx78HHRIWDLHQX2LG0HWFRYEL1T" localSheetId="12" hidden="1">#REF!</definedName>
    <definedName name="BEx78HHRIWDLHQX2LG0HWFRYEL1T" localSheetId="3" hidden="1">#REF!</definedName>
    <definedName name="BEx78HHRIWDLHQX2LG0HWFRYEL1T" localSheetId="10" hidden="1">#REF!</definedName>
    <definedName name="BEx78HHRIWDLHQX2LG0HWFRYEL1T" localSheetId="9" hidden="1">#REF!</definedName>
    <definedName name="BEx78HHRIWDLHQX2LG0HWFRYEL1T" localSheetId="8" hidden="1">#REF!</definedName>
    <definedName name="BEx78HHRIWDLHQX2LG0HWFRYEL1T" localSheetId="11" hidden="1">#REF!</definedName>
    <definedName name="BEx78HHRIWDLHQX2LG0HWFRYEL1T" localSheetId="13" hidden="1">#REF!</definedName>
    <definedName name="BEx78HHRIWDLHQX2LG0HWFRYEL1T" hidden="1">#REF!</definedName>
    <definedName name="BEx78QC4X2YVM9K6MQRB2WJG36N3" localSheetId="0" hidden="1">#REF!</definedName>
    <definedName name="BEx78QC4X2YVM9K6MQRB2WJG36N3" localSheetId="12" hidden="1">#REF!</definedName>
    <definedName name="BEx78QC4X2YVM9K6MQRB2WJG36N3" localSheetId="3" hidden="1">#REF!</definedName>
    <definedName name="BEx78QC4X2YVM9K6MQRB2WJG36N3" localSheetId="10" hidden="1">#REF!</definedName>
    <definedName name="BEx78QC4X2YVM9K6MQRB2WJG36N3" localSheetId="9" hidden="1">#REF!</definedName>
    <definedName name="BEx78QC4X2YVM9K6MQRB2WJG36N3" localSheetId="8" hidden="1">#REF!</definedName>
    <definedName name="BEx78QC4X2YVM9K6MQRB2WJG36N3" localSheetId="11" hidden="1">#REF!</definedName>
    <definedName name="BEx78QC4X2YVM9K6MQRB2WJG36N3" localSheetId="13" hidden="1">#REF!</definedName>
    <definedName name="BEx78QC4X2YVM9K6MQRB2WJG36N3" hidden="1">#REF!</definedName>
    <definedName name="BEx78QMXZ2P1ZB3HJ9O50DWHCMXR" localSheetId="0" hidden="1">#REF!</definedName>
    <definedName name="BEx78QMXZ2P1ZB3HJ9O50DWHCMXR" localSheetId="12" hidden="1">#REF!</definedName>
    <definedName name="BEx78QMXZ2P1ZB3HJ9O50DWHCMXR" localSheetId="3" hidden="1">#REF!</definedName>
    <definedName name="BEx78QMXZ2P1ZB3HJ9O50DWHCMXR" localSheetId="10" hidden="1">#REF!</definedName>
    <definedName name="BEx78QMXZ2P1ZB3HJ9O50DWHCMXR" localSheetId="9" hidden="1">#REF!</definedName>
    <definedName name="BEx78QMXZ2P1ZB3HJ9O50DWHCMXR" localSheetId="8" hidden="1">#REF!</definedName>
    <definedName name="BEx78QMXZ2P1ZB3HJ9O50DWHCMXR" localSheetId="11" hidden="1">#REF!</definedName>
    <definedName name="BEx78QMXZ2P1ZB3HJ9O50DWHCMXR" localSheetId="13" hidden="1">#REF!</definedName>
    <definedName name="BEx78QMXZ2P1ZB3HJ9O50DWHCMXR" hidden="1">#REF!</definedName>
    <definedName name="BEx78SFO5VR28677DWZEMDN7G86X" localSheetId="0" hidden="1">#REF!</definedName>
    <definedName name="BEx78SFO5VR28677DWZEMDN7G86X" localSheetId="12" hidden="1">#REF!</definedName>
    <definedName name="BEx78SFO5VR28677DWZEMDN7G86X" localSheetId="3" hidden="1">#REF!</definedName>
    <definedName name="BEx78SFO5VR28677DWZEMDN7G86X" localSheetId="10" hidden="1">#REF!</definedName>
    <definedName name="BEx78SFO5VR28677DWZEMDN7G86X" localSheetId="9" hidden="1">#REF!</definedName>
    <definedName name="BEx78SFO5VR28677DWZEMDN7G86X" localSheetId="8" hidden="1">#REF!</definedName>
    <definedName name="BEx78SFO5VR28677DWZEMDN7G86X" localSheetId="11" hidden="1">#REF!</definedName>
    <definedName name="BEx78SFO5VR28677DWZEMDN7G86X" localSheetId="13" hidden="1">#REF!</definedName>
    <definedName name="BEx78SFO5VR28677DWZEMDN7G86X" hidden="1">#REF!</definedName>
    <definedName name="BEx78SFOYH1Z0ZDTO47W2M60TW6K" localSheetId="0" hidden="1">#REF!</definedName>
    <definedName name="BEx78SFOYH1Z0ZDTO47W2M60TW6K" localSheetId="12" hidden="1">#REF!</definedName>
    <definedName name="BEx78SFOYH1Z0ZDTO47W2M60TW6K" localSheetId="3" hidden="1">#REF!</definedName>
    <definedName name="BEx78SFOYH1Z0ZDTO47W2M60TW6K" localSheetId="10" hidden="1">#REF!</definedName>
    <definedName name="BEx78SFOYH1Z0ZDTO47W2M60TW6K" localSheetId="9" hidden="1">#REF!</definedName>
    <definedName name="BEx78SFOYH1Z0ZDTO47W2M60TW6K" localSheetId="8" hidden="1">#REF!</definedName>
    <definedName name="BEx78SFOYH1Z0ZDTO47W2M60TW6K" localSheetId="11" hidden="1">#REF!</definedName>
    <definedName name="BEx78SFOYH1Z0ZDTO47W2M60TW6K" localSheetId="13" hidden="1">#REF!</definedName>
    <definedName name="BEx78SFOYH1Z0ZDTO47W2M60TW6K" hidden="1">#REF!</definedName>
    <definedName name="BEx7974EARYYX2ICWU0YC50VO5D8" localSheetId="0" hidden="1">#REF!</definedName>
    <definedName name="BEx7974EARYYX2ICWU0YC50VO5D8" localSheetId="12" hidden="1">#REF!</definedName>
    <definedName name="BEx7974EARYYX2ICWU0YC50VO5D8" localSheetId="3" hidden="1">#REF!</definedName>
    <definedName name="BEx7974EARYYX2ICWU0YC50VO5D8" localSheetId="10" hidden="1">#REF!</definedName>
    <definedName name="BEx7974EARYYX2ICWU0YC50VO5D8" localSheetId="9" hidden="1">#REF!</definedName>
    <definedName name="BEx7974EARYYX2ICWU0YC50VO5D8" localSheetId="8" hidden="1">#REF!</definedName>
    <definedName name="BEx7974EARYYX2ICWU0YC50VO5D8" localSheetId="11" hidden="1">#REF!</definedName>
    <definedName name="BEx7974EARYYX2ICWU0YC50VO5D8" localSheetId="13" hidden="1">#REF!</definedName>
    <definedName name="BEx7974EARYYX2ICWU0YC50VO5D8" hidden="1">#REF!</definedName>
    <definedName name="BEx79JK3E6JO8MX4O35A5G8NZCC8" localSheetId="0" hidden="1">#REF!</definedName>
    <definedName name="BEx79JK3E6JO8MX4O35A5G8NZCC8" localSheetId="12" hidden="1">#REF!</definedName>
    <definedName name="BEx79JK3E6JO8MX4O35A5G8NZCC8" localSheetId="3" hidden="1">#REF!</definedName>
    <definedName name="BEx79JK3E6JO8MX4O35A5G8NZCC8" localSheetId="10" hidden="1">#REF!</definedName>
    <definedName name="BEx79JK3E6JO8MX4O35A5G8NZCC8" localSheetId="9" hidden="1">#REF!</definedName>
    <definedName name="BEx79JK3E6JO8MX4O35A5G8NZCC8" localSheetId="8" hidden="1">#REF!</definedName>
    <definedName name="BEx79JK3E6JO8MX4O35A5G8NZCC8" localSheetId="11" hidden="1">#REF!</definedName>
    <definedName name="BEx79JK3E6JO8MX4O35A5G8NZCC8" localSheetId="13" hidden="1">#REF!</definedName>
    <definedName name="BEx79JK3E6JO8MX4O35A5G8NZCC8" hidden="1">#REF!</definedName>
    <definedName name="BEx79OCP4HQ6XP8EWNGEUDLOZBBS" localSheetId="0" hidden="1">#REF!</definedName>
    <definedName name="BEx79OCP4HQ6XP8EWNGEUDLOZBBS" localSheetId="12" hidden="1">#REF!</definedName>
    <definedName name="BEx79OCP4HQ6XP8EWNGEUDLOZBBS" localSheetId="3" hidden="1">#REF!</definedName>
    <definedName name="BEx79OCP4HQ6XP8EWNGEUDLOZBBS" localSheetId="10" hidden="1">#REF!</definedName>
    <definedName name="BEx79OCP4HQ6XP8EWNGEUDLOZBBS" localSheetId="9" hidden="1">#REF!</definedName>
    <definedName name="BEx79OCP4HQ6XP8EWNGEUDLOZBBS" localSheetId="8" hidden="1">#REF!</definedName>
    <definedName name="BEx79OCP4HQ6XP8EWNGEUDLOZBBS" localSheetId="11" hidden="1">#REF!</definedName>
    <definedName name="BEx79OCP4HQ6XP8EWNGEUDLOZBBS" localSheetId="13" hidden="1">#REF!</definedName>
    <definedName name="BEx79OCP4HQ6XP8EWNGEUDLOZBBS" hidden="1">#REF!</definedName>
    <definedName name="BEx79SEAYKUZB0H4LYBCD6WWJBG2" localSheetId="0" hidden="1">#REF!</definedName>
    <definedName name="BEx79SEAYKUZB0H4LYBCD6WWJBG2" localSheetId="12" hidden="1">#REF!</definedName>
    <definedName name="BEx79SEAYKUZB0H4LYBCD6WWJBG2" localSheetId="3" hidden="1">#REF!</definedName>
    <definedName name="BEx79SEAYKUZB0H4LYBCD6WWJBG2" localSheetId="10" hidden="1">#REF!</definedName>
    <definedName name="BEx79SEAYKUZB0H4LYBCD6WWJBG2" localSheetId="9" hidden="1">#REF!</definedName>
    <definedName name="BEx79SEAYKUZB0H4LYBCD6WWJBG2" localSheetId="8" hidden="1">#REF!</definedName>
    <definedName name="BEx79SEAYKUZB0H4LYBCD6WWJBG2" localSheetId="11" hidden="1">#REF!</definedName>
    <definedName name="BEx79SEAYKUZB0H4LYBCD6WWJBG2" localSheetId="13" hidden="1">#REF!</definedName>
    <definedName name="BEx79SEAYKUZB0H4LYBCD6WWJBG2" hidden="1">#REF!</definedName>
    <definedName name="BEx79SJRHTLS9PYM69O9BWW1FMJK" localSheetId="0" hidden="1">#REF!</definedName>
    <definedName name="BEx79SJRHTLS9PYM69O9BWW1FMJK" localSheetId="12" hidden="1">#REF!</definedName>
    <definedName name="BEx79SJRHTLS9PYM69O9BWW1FMJK" localSheetId="3" hidden="1">#REF!</definedName>
    <definedName name="BEx79SJRHTLS9PYM69O9BWW1FMJK" localSheetId="10" hidden="1">#REF!</definedName>
    <definedName name="BEx79SJRHTLS9PYM69O9BWW1FMJK" localSheetId="9" hidden="1">#REF!</definedName>
    <definedName name="BEx79SJRHTLS9PYM69O9BWW1FMJK" localSheetId="8" hidden="1">#REF!</definedName>
    <definedName name="BEx79SJRHTLS9PYM69O9BWW1FMJK" localSheetId="11" hidden="1">#REF!</definedName>
    <definedName name="BEx79SJRHTLS9PYM69O9BWW1FMJK" localSheetId="13" hidden="1">#REF!</definedName>
    <definedName name="BEx79SJRHTLS9PYM69O9BWW1FMJK" hidden="1">#REF!</definedName>
    <definedName name="BEx79YJJLBELICW9F9FRYSCQ101L" localSheetId="0" hidden="1">#REF!</definedName>
    <definedName name="BEx79YJJLBELICW9F9FRYSCQ101L" localSheetId="12" hidden="1">#REF!</definedName>
    <definedName name="BEx79YJJLBELICW9F9FRYSCQ101L" localSheetId="3" hidden="1">#REF!</definedName>
    <definedName name="BEx79YJJLBELICW9F9FRYSCQ101L" localSheetId="10" hidden="1">#REF!</definedName>
    <definedName name="BEx79YJJLBELICW9F9FRYSCQ101L" localSheetId="9" hidden="1">#REF!</definedName>
    <definedName name="BEx79YJJLBELICW9F9FRYSCQ101L" localSheetId="8" hidden="1">#REF!</definedName>
    <definedName name="BEx79YJJLBELICW9F9FRYSCQ101L" localSheetId="11" hidden="1">#REF!</definedName>
    <definedName name="BEx79YJJLBELICW9F9FRYSCQ101L" localSheetId="13" hidden="1">#REF!</definedName>
    <definedName name="BEx79YJJLBELICW9F9FRYSCQ101L" hidden="1">#REF!</definedName>
    <definedName name="BEx79YUC7B0V77FSBGIRCY1BR4VK" localSheetId="0" hidden="1">#REF!</definedName>
    <definedName name="BEx79YUC7B0V77FSBGIRCY1BR4VK" localSheetId="12" hidden="1">#REF!</definedName>
    <definedName name="BEx79YUC7B0V77FSBGIRCY1BR4VK" localSheetId="3" hidden="1">#REF!</definedName>
    <definedName name="BEx79YUC7B0V77FSBGIRCY1BR4VK" localSheetId="10" hidden="1">#REF!</definedName>
    <definedName name="BEx79YUC7B0V77FSBGIRCY1BR4VK" localSheetId="9" hidden="1">#REF!</definedName>
    <definedName name="BEx79YUC7B0V77FSBGIRCY1BR4VK" localSheetId="8" hidden="1">#REF!</definedName>
    <definedName name="BEx79YUC7B0V77FSBGIRCY1BR4VK" localSheetId="11" hidden="1">#REF!</definedName>
    <definedName name="BEx79YUC7B0V77FSBGIRCY1BR4VK" localSheetId="13" hidden="1">#REF!</definedName>
    <definedName name="BEx79YUC7B0V77FSBGIRCY1BR4VK" hidden="1">#REF!</definedName>
    <definedName name="BEx7A06T3RC2891FUX05G3QPRAUE" localSheetId="0" hidden="1">#REF!</definedName>
    <definedName name="BEx7A06T3RC2891FUX05G3QPRAUE" localSheetId="12" hidden="1">#REF!</definedName>
    <definedName name="BEx7A06T3RC2891FUX05G3QPRAUE" localSheetId="3" hidden="1">#REF!</definedName>
    <definedName name="BEx7A06T3RC2891FUX05G3QPRAUE" localSheetId="10" hidden="1">#REF!</definedName>
    <definedName name="BEx7A06T3RC2891FUX05G3QPRAUE" localSheetId="9" hidden="1">#REF!</definedName>
    <definedName name="BEx7A06T3RC2891FUX05G3QPRAUE" localSheetId="8" hidden="1">#REF!</definedName>
    <definedName name="BEx7A06T3RC2891FUX05G3QPRAUE" localSheetId="11" hidden="1">#REF!</definedName>
    <definedName name="BEx7A06T3RC2891FUX05G3QPRAUE" localSheetId="13" hidden="1">#REF!</definedName>
    <definedName name="BEx7A06T3RC2891FUX05G3QPRAUE" hidden="1">#REF!</definedName>
    <definedName name="BEx7A9S3JA1X7FH4CFSQLTZC4691" localSheetId="0" hidden="1">#REF!</definedName>
    <definedName name="BEx7A9S3JA1X7FH4CFSQLTZC4691" localSheetId="12" hidden="1">#REF!</definedName>
    <definedName name="BEx7A9S3JA1X7FH4CFSQLTZC4691" localSheetId="3" hidden="1">#REF!</definedName>
    <definedName name="BEx7A9S3JA1X7FH4CFSQLTZC4691" localSheetId="10" hidden="1">#REF!</definedName>
    <definedName name="BEx7A9S3JA1X7FH4CFSQLTZC4691" localSheetId="9" hidden="1">#REF!</definedName>
    <definedName name="BEx7A9S3JA1X7FH4CFSQLTZC4691" localSheetId="8" hidden="1">#REF!</definedName>
    <definedName name="BEx7A9S3JA1X7FH4CFSQLTZC4691" localSheetId="11" hidden="1">#REF!</definedName>
    <definedName name="BEx7A9S3JA1X7FH4CFSQLTZC4691" localSheetId="13" hidden="1">#REF!</definedName>
    <definedName name="BEx7A9S3JA1X7FH4CFSQLTZC4691" hidden="1">#REF!</definedName>
    <definedName name="BEx7ABA2C9IWH5VSLVLLLCY62161" localSheetId="0" hidden="1">#REF!</definedName>
    <definedName name="BEx7ABA2C9IWH5VSLVLLLCY62161" localSheetId="12" hidden="1">#REF!</definedName>
    <definedName name="BEx7ABA2C9IWH5VSLVLLLCY62161" localSheetId="3" hidden="1">#REF!</definedName>
    <definedName name="BEx7ABA2C9IWH5VSLVLLLCY62161" localSheetId="10" hidden="1">#REF!</definedName>
    <definedName name="BEx7ABA2C9IWH5VSLVLLLCY62161" localSheetId="9" hidden="1">#REF!</definedName>
    <definedName name="BEx7ABA2C9IWH5VSLVLLLCY62161" localSheetId="8" hidden="1">#REF!</definedName>
    <definedName name="BEx7ABA2C9IWH5VSLVLLLCY62161" localSheetId="11" hidden="1">#REF!</definedName>
    <definedName name="BEx7ABA2C9IWH5VSLVLLLCY62161" localSheetId="13" hidden="1">#REF!</definedName>
    <definedName name="BEx7ABA2C9IWH5VSLVLLLCY62161" hidden="1">#REF!</definedName>
    <definedName name="BEx7AE4LPLX8N85BYB0WCO5S7ZPV" localSheetId="0" hidden="1">#REF!</definedName>
    <definedName name="BEx7AE4LPLX8N85BYB0WCO5S7ZPV" localSheetId="12" hidden="1">#REF!</definedName>
    <definedName name="BEx7AE4LPLX8N85BYB0WCO5S7ZPV" localSheetId="3" hidden="1">#REF!</definedName>
    <definedName name="BEx7AE4LPLX8N85BYB0WCO5S7ZPV" localSheetId="10" hidden="1">#REF!</definedName>
    <definedName name="BEx7AE4LPLX8N85BYB0WCO5S7ZPV" localSheetId="9" hidden="1">#REF!</definedName>
    <definedName name="BEx7AE4LPLX8N85BYB0WCO5S7ZPV" localSheetId="8" hidden="1">#REF!</definedName>
    <definedName name="BEx7AE4LPLX8N85BYB0WCO5S7ZPV" localSheetId="11" hidden="1">#REF!</definedName>
    <definedName name="BEx7AE4LPLX8N85BYB0WCO5S7ZPV" localSheetId="13" hidden="1">#REF!</definedName>
    <definedName name="BEx7AE4LPLX8N85BYB0WCO5S7ZPV" hidden="1">#REF!</definedName>
    <definedName name="BEx7AR0EEP9O5JPPEKQWG1TC860T" localSheetId="0" hidden="1">#REF!</definedName>
    <definedName name="BEx7AR0EEP9O5JPPEKQWG1TC860T" localSheetId="12" hidden="1">#REF!</definedName>
    <definedName name="BEx7AR0EEP9O5JPPEKQWG1TC860T" localSheetId="3" hidden="1">#REF!</definedName>
    <definedName name="BEx7AR0EEP9O5JPPEKQWG1TC860T" localSheetId="10" hidden="1">#REF!</definedName>
    <definedName name="BEx7AR0EEP9O5JPPEKQWG1TC860T" localSheetId="9" hidden="1">#REF!</definedName>
    <definedName name="BEx7AR0EEP9O5JPPEKQWG1TC860T" localSheetId="8" hidden="1">#REF!</definedName>
    <definedName name="BEx7AR0EEP9O5JPPEKQWG1TC860T" localSheetId="11" hidden="1">#REF!</definedName>
    <definedName name="BEx7AR0EEP9O5JPPEKQWG1TC860T" localSheetId="13" hidden="1">#REF!</definedName>
    <definedName name="BEx7AR0EEP9O5JPPEKQWG1TC860T" hidden="1">#REF!</definedName>
    <definedName name="BEx7ASD1I654MEDCO6GGWA95PXSC" localSheetId="0" hidden="1">#REF!</definedName>
    <definedName name="BEx7ASD1I654MEDCO6GGWA95PXSC" localSheetId="12" hidden="1">#REF!</definedName>
    <definedName name="BEx7ASD1I654MEDCO6GGWA95PXSC" localSheetId="3" hidden="1">#REF!</definedName>
    <definedName name="BEx7ASD1I654MEDCO6GGWA95PXSC" localSheetId="10" hidden="1">#REF!</definedName>
    <definedName name="BEx7ASD1I654MEDCO6GGWA95PXSC" localSheetId="9" hidden="1">#REF!</definedName>
    <definedName name="BEx7ASD1I654MEDCO6GGWA95PXSC" localSheetId="8" hidden="1">#REF!</definedName>
    <definedName name="BEx7ASD1I654MEDCO6GGWA95PXSC" localSheetId="11" hidden="1">#REF!</definedName>
    <definedName name="BEx7ASD1I654MEDCO6GGWA95PXSC" localSheetId="13" hidden="1">#REF!</definedName>
    <definedName name="BEx7ASD1I654MEDCO6GGWA95PXSC" hidden="1">#REF!</definedName>
    <definedName name="BEx7AURD3S7JGN4D3YK1QAG6TAFA" localSheetId="0" hidden="1">#REF!</definedName>
    <definedName name="BEx7AURD3S7JGN4D3YK1QAG6TAFA" localSheetId="12" hidden="1">#REF!</definedName>
    <definedName name="BEx7AURD3S7JGN4D3YK1QAG6TAFA" localSheetId="3" hidden="1">#REF!</definedName>
    <definedName name="BEx7AURD3S7JGN4D3YK1QAG6TAFA" localSheetId="10" hidden="1">#REF!</definedName>
    <definedName name="BEx7AURD3S7JGN4D3YK1QAG6TAFA" localSheetId="9" hidden="1">#REF!</definedName>
    <definedName name="BEx7AURD3S7JGN4D3YK1QAG6TAFA" localSheetId="8" hidden="1">#REF!</definedName>
    <definedName name="BEx7AURD3S7JGN4D3YK1QAG6TAFA" localSheetId="11" hidden="1">#REF!</definedName>
    <definedName name="BEx7AURD3S7JGN4D3YK1QAG6TAFA" localSheetId="13" hidden="1">#REF!</definedName>
    <definedName name="BEx7AURD3S7JGN4D3YK1QAG6TAFA" hidden="1">#REF!</definedName>
    <definedName name="BEx7AVCX9S5RJP3NSZ4QM4E6ERDT" localSheetId="0" hidden="1">#REF!</definedName>
    <definedName name="BEx7AVCX9S5RJP3NSZ4QM4E6ERDT" localSheetId="12" hidden="1">#REF!</definedName>
    <definedName name="BEx7AVCX9S5RJP3NSZ4QM4E6ERDT" localSheetId="3" hidden="1">#REF!</definedName>
    <definedName name="BEx7AVCX9S5RJP3NSZ4QM4E6ERDT" localSheetId="10" hidden="1">#REF!</definedName>
    <definedName name="BEx7AVCX9S5RJP3NSZ4QM4E6ERDT" localSheetId="9" hidden="1">#REF!</definedName>
    <definedName name="BEx7AVCX9S5RJP3NSZ4QM4E6ERDT" localSheetId="8" hidden="1">#REF!</definedName>
    <definedName name="BEx7AVCX9S5RJP3NSZ4QM4E6ERDT" localSheetId="11" hidden="1">#REF!</definedName>
    <definedName name="BEx7AVCX9S5RJP3NSZ4QM4E6ERDT" localSheetId="13" hidden="1">#REF!</definedName>
    <definedName name="BEx7AVCX9S5RJP3NSZ4QM4E6ERDT" hidden="1">#REF!</definedName>
    <definedName name="BEx7AVYIGP0930MV5JEBWRYCJN68" localSheetId="0" hidden="1">#REF!</definedName>
    <definedName name="BEx7AVYIGP0930MV5JEBWRYCJN68" localSheetId="12" hidden="1">#REF!</definedName>
    <definedName name="BEx7AVYIGP0930MV5JEBWRYCJN68" localSheetId="3" hidden="1">#REF!</definedName>
    <definedName name="BEx7AVYIGP0930MV5JEBWRYCJN68" localSheetId="10" hidden="1">#REF!</definedName>
    <definedName name="BEx7AVYIGP0930MV5JEBWRYCJN68" localSheetId="9" hidden="1">#REF!</definedName>
    <definedName name="BEx7AVYIGP0930MV5JEBWRYCJN68" localSheetId="8" hidden="1">#REF!</definedName>
    <definedName name="BEx7AVYIGP0930MV5JEBWRYCJN68" localSheetId="11" hidden="1">#REF!</definedName>
    <definedName name="BEx7AVYIGP0930MV5JEBWRYCJN68" localSheetId="13" hidden="1">#REF!</definedName>
    <definedName name="BEx7AVYIGP0930MV5JEBWRYCJN68" hidden="1">#REF!</definedName>
    <definedName name="BEx7B6LH6917TXOSAAQ6U7HVF018" localSheetId="0" hidden="1">#REF!</definedName>
    <definedName name="BEx7B6LH6917TXOSAAQ6U7HVF018" localSheetId="12" hidden="1">#REF!</definedName>
    <definedName name="BEx7B6LH6917TXOSAAQ6U7HVF018" localSheetId="3" hidden="1">#REF!</definedName>
    <definedName name="BEx7B6LH6917TXOSAAQ6U7HVF018" localSheetId="10" hidden="1">#REF!</definedName>
    <definedName name="BEx7B6LH6917TXOSAAQ6U7HVF018" localSheetId="9" hidden="1">#REF!</definedName>
    <definedName name="BEx7B6LH6917TXOSAAQ6U7HVF018" localSheetId="8" hidden="1">#REF!</definedName>
    <definedName name="BEx7B6LH6917TXOSAAQ6U7HVF018" localSheetId="11" hidden="1">#REF!</definedName>
    <definedName name="BEx7B6LH6917TXOSAAQ6U7HVF018" localSheetId="13" hidden="1">#REF!</definedName>
    <definedName name="BEx7B6LH6917TXOSAAQ6U7HVF018" hidden="1">#REF!</definedName>
    <definedName name="BEx7BN8E88JR3K1BSLAZRPSFPQ9L" localSheetId="0" hidden="1">#REF!</definedName>
    <definedName name="BEx7BN8E88JR3K1BSLAZRPSFPQ9L" localSheetId="12" hidden="1">#REF!</definedName>
    <definedName name="BEx7BN8E88JR3K1BSLAZRPSFPQ9L" localSheetId="3" hidden="1">#REF!</definedName>
    <definedName name="BEx7BN8E88JR3K1BSLAZRPSFPQ9L" localSheetId="10" hidden="1">#REF!</definedName>
    <definedName name="BEx7BN8E88JR3K1BSLAZRPSFPQ9L" localSheetId="9" hidden="1">#REF!</definedName>
    <definedName name="BEx7BN8E88JR3K1BSLAZRPSFPQ9L" localSheetId="8" hidden="1">#REF!</definedName>
    <definedName name="BEx7BN8E88JR3K1BSLAZRPSFPQ9L" localSheetId="11" hidden="1">#REF!</definedName>
    <definedName name="BEx7BN8E88JR3K1BSLAZRPSFPQ9L" localSheetId="13" hidden="1">#REF!</definedName>
    <definedName name="BEx7BN8E88JR3K1BSLAZRPSFPQ9L" hidden="1">#REF!</definedName>
    <definedName name="BEx7BP14RMS3638K85OM4NCYLRHG" localSheetId="0" hidden="1">#REF!</definedName>
    <definedName name="BEx7BP14RMS3638K85OM4NCYLRHG" localSheetId="12" hidden="1">#REF!</definedName>
    <definedName name="BEx7BP14RMS3638K85OM4NCYLRHG" localSheetId="3" hidden="1">#REF!</definedName>
    <definedName name="BEx7BP14RMS3638K85OM4NCYLRHG" localSheetId="10" hidden="1">#REF!</definedName>
    <definedName name="BEx7BP14RMS3638K85OM4NCYLRHG" localSheetId="9" hidden="1">#REF!</definedName>
    <definedName name="BEx7BP14RMS3638K85OM4NCYLRHG" localSheetId="8" hidden="1">#REF!</definedName>
    <definedName name="BEx7BP14RMS3638K85OM4NCYLRHG" localSheetId="11" hidden="1">#REF!</definedName>
    <definedName name="BEx7BP14RMS3638K85OM4NCYLRHG" localSheetId="13" hidden="1">#REF!</definedName>
    <definedName name="BEx7BP14RMS3638K85OM4NCYLRHG" hidden="1">#REF!</definedName>
    <definedName name="BEx7BPXFZXJ79FQ0E8AQE21PGVHA" localSheetId="0" hidden="1">#REF!</definedName>
    <definedName name="BEx7BPXFZXJ79FQ0E8AQE21PGVHA" localSheetId="12" hidden="1">#REF!</definedName>
    <definedName name="BEx7BPXFZXJ79FQ0E8AQE21PGVHA" localSheetId="3" hidden="1">#REF!</definedName>
    <definedName name="BEx7BPXFZXJ79FQ0E8AQE21PGVHA" localSheetId="10" hidden="1">#REF!</definedName>
    <definedName name="BEx7BPXFZXJ79FQ0E8AQE21PGVHA" localSheetId="9" hidden="1">#REF!</definedName>
    <definedName name="BEx7BPXFZXJ79FQ0E8AQE21PGVHA" localSheetId="8" hidden="1">#REF!</definedName>
    <definedName name="BEx7BPXFZXJ79FQ0E8AQE21PGVHA" localSheetId="11" hidden="1">#REF!</definedName>
    <definedName name="BEx7BPXFZXJ79FQ0E8AQE21PGVHA" localSheetId="13" hidden="1">#REF!</definedName>
    <definedName name="BEx7BPXFZXJ79FQ0E8AQE21PGVHA" hidden="1">#REF!</definedName>
    <definedName name="BEx7C04AM39DQMC1TIX7CFZ2ADHX" localSheetId="0" hidden="1">#REF!</definedName>
    <definedName name="BEx7C04AM39DQMC1TIX7CFZ2ADHX" localSheetId="12" hidden="1">#REF!</definedName>
    <definedName name="BEx7C04AM39DQMC1TIX7CFZ2ADHX" localSheetId="3" hidden="1">#REF!</definedName>
    <definedName name="BEx7C04AM39DQMC1TIX7CFZ2ADHX" localSheetId="10" hidden="1">#REF!</definedName>
    <definedName name="BEx7C04AM39DQMC1TIX7CFZ2ADHX" localSheetId="9" hidden="1">#REF!</definedName>
    <definedName name="BEx7C04AM39DQMC1TIX7CFZ2ADHX" localSheetId="8" hidden="1">#REF!</definedName>
    <definedName name="BEx7C04AM39DQMC1TIX7CFZ2ADHX" localSheetId="11" hidden="1">#REF!</definedName>
    <definedName name="BEx7C04AM39DQMC1TIX7CFZ2ADHX" localSheetId="13" hidden="1">#REF!</definedName>
    <definedName name="BEx7C04AM39DQMC1TIX7CFZ2ADHX" hidden="1">#REF!</definedName>
    <definedName name="BEx7C346X4AX2J1QPM4NBC7JL5W9" localSheetId="0" hidden="1">#REF!</definedName>
    <definedName name="BEx7C346X4AX2J1QPM4NBC7JL5W9" localSheetId="12" hidden="1">#REF!</definedName>
    <definedName name="BEx7C346X4AX2J1QPM4NBC7JL5W9" localSheetId="3" hidden="1">#REF!</definedName>
    <definedName name="BEx7C346X4AX2J1QPM4NBC7JL5W9" localSheetId="10" hidden="1">#REF!</definedName>
    <definedName name="BEx7C346X4AX2J1QPM4NBC7JL5W9" localSheetId="9" hidden="1">#REF!</definedName>
    <definedName name="BEx7C346X4AX2J1QPM4NBC7JL5W9" localSheetId="8" hidden="1">#REF!</definedName>
    <definedName name="BEx7C346X4AX2J1QPM4NBC7JL5W9" localSheetId="11" hidden="1">#REF!</definedName>
    <definedName name="BEx7C346X4AX2J1QPM4NBC7JL5W9" localSheetId="13" hidden="1">#REF!</definedName>
    <definedName name="BEx7C346X4AX2J1QPM4NBC7JL5W9" hidden="1">#REF!</definedName>
    <definedName name="BEx7C40F0PQURHPI6YQ39NFIR86Z" localSheetId="0" hidden="1">#REF!</definedName>
    <definedName name="BEx7C40F0PQURHPI6YQ39NFIR86Z" localSheetId="12" hidden="1">#REF!</definedName>
    <definedName name="BEx7C40F0PQURHPI6YQ39NFIR86Z" localSheetId="3" hidden="1">#REF!</definedName>
    <definedName name="BEx7C40F0PQURHPI6YQ39NFIR86Z" localSheetId="10" hidden="1">#REF!</definedName>
    <definedName name="BEx7C40F0PQURHPI6YQ39NFIR86Z" localSheetId="9" hidden="1">#REF!</definedName>
    <definedName name="BEx7C40F0PQURHPI6YQ39NFIR86Z" localSheetId="8" hidden="1">#REF!</definedName>
    <definedName name="BEx7C40F0PQURHPI6YQ39NFIR86Z" localSheetId="11" hidden="1">#REF!</definedName>
    <definedName name="BEx7C40F0PQURHPI6YQ39NFIR86Z" localSheetId="13" hidden="1">#REF!</definedName>
    <definedName name="BEx7C40F0PQURHPI6YQ39NFIR86Z" hidden="1">#REF!</definedName>
    <definedName name="BEx7C7B9VCY7N0H7N1NH6HNNH724" localSheetId="0" hidden="1">#REF!</definedName>
    <definedName name="BEx7C7B9VCY7N0H7N1NH6HNNH724" localSheetId="12" hidden="1">#REF!</definedName>
    <definedName name="BEx7C7B9VCY7N0H7N1NH6HNNH724" localSheetId="3" hidden="1">#REF!</definedName>
    <definedName name="BEx7C7B9VCY7N0H7N1NH6HNNH724" localSheetId="10" hidden="1">#REF!</definedName>
    <definedName name="BEx7C7B9VCY7N0H7N1NH6HNNH724" localSheetId="9" hidden="1">#REF!</definedName>
    <definedName name="BEx7C7B9VCY7N0H7N1NH6HNNH724" localSheetId="8" hidden="1">#REF!</definedName>
    <definedName name="BEx7C7B9VCY7N0H7N1NH6HNNH724" localSheetId="11" hidden="1">#REF!</definedName>
    <definedName name="BEx7C7B9VCY7N0H7N1NH6HNNH724" localSheetId="13" hidden="1">#REF!</definedName>
    <definedName name="BEx7C7B9VCY7N0H7N1NH6HNNH724" hidden="1">#REF!</definedName>
    <definedName name="BEx7C93VR7SYRIJS1JO8YZKSFAW9" localSheetId="0" hidden="1">#REF!</definedName>
    <definedName name="BEx7C93VR7SYRIJS1JO8YZKSFAW9" localSheetId="12" hidden="1">#REF!</definedName>
    <definedName name="BEx7C93VR7SYRIJS1JO8YZKSFAW9" localSheetId="3" hidden="1">#REF!</definedName>
    <definedName name="BEx7C93VR7SYRIJS1JO8YZKSFAW9" localSheetId="10" hidden="1">#REF!</definedName>
    <definedName name="BEx7C93VR7SYRIJS1JO8YZKSFAW9" localSheetId="9" hidden="1">#REF!</definedName>
    <definedName name="BEx7C93VR7SYRIJS1JO8YZKSFAW9" localSheetId="8" hidden="1">#REF!</definedName>
    <definedName name="BEx7C93VR7SYRIJS1JO8YZKSFAW9" localSheetId="11" hidden="1">#REF!</definedName>
    <definedName name="BEx7C93VR7SYRIJS1JO8YZKSFAW9" localSheetId="13" hidden="1">#REF!</definedName>
    <definedName name="BEx7C93VR7SYRIJS1JO8YZKSFAW9" hidden="1">#REF!</definedName>
    <definedName name="BEx7CCPC6R1KQQZ2JQU6EFI1G0RM" localSheetId="0" hidden="1">#REF!</definedName>
    <definedName name="BEx7CCPC6R1KQQZ2JQU6EFI1G0RM" localSheetId="12" hidden="1">#REF!</definedName>
    <definedName name="BEx7CCPC6R1KQQZ2JQU6EFI1G0RM" localSheetId="3" hidden="1">#REF!</definedName>
    <definedName name="BEx7CCPC6R1KQQZ2JQU6EFI1G0RM" localSheetId="10" hidden="1">#REF!</definedName>
    <definedName name="BEx7CCPC6R1KQQZ2JQU6EFI1G0RM" localSheetId="9" hidden="1">#REF!</definedName>
    <definedName name="BEx7CCPC6R1KQQZ2JQU6EFI1G0RM" localSheetId="8" hidden="1">#REF!</definedName>
    <definedName name="BEx7CCPC6R1KQQZ2JQU6EFI1G0RM" localSheetId="11" hidden="1">#REF!</definedName>
    <definedName name="BEx7CCPC6R1KQQZ2JQU6EFI1G0RM" localSheetId="13" hidden="1">#REF!</definedName>
    <definedName name="BEx7CCPC6R1KQQZ2JQU6EFI1G0RM" hidden="1">#REF!</definedName>
    <definedName name="BEx7CIJST9GLS2QD383UK7VUDTGL" localSheetId="0" hidden="1">#REF!</definedName>
    <definedName name="BEx7CIJST9GLS2QD383UK7VUDTGL" localSheetId="12" hidden="1">#REF!</definedName>
    <definedName name="BEx7CIJST9GLS2QD383UK7VUDTGL" localSheetId="3" hidden="1">#REF!</definedName>
    <definedName name="BEx7CIJST9GLS2QD383UK7VUDTGL" localSheetId="10" hidden="1">#REF!</definedName>
    <definedName name="BEx7CIJST9GLS2QD383UK7VUDTGL" localSheetId="9" hidden="1">#REF!</definedName>
    <definedName name="BEx7CIJST9GLS2QD383UK7VUDTGL" localSheetId="8" hidden="1">#REF!</definedName>
    <definedName name="BEx7CIJST9GLS2QD383UK7VUDTGL" localSheetId="11" hidden="1">#REF!</definedName>
    <definedName name="BEx7CIJST9GLS2QD383UK7VUDTGL" localSheetId="13" hidden="1">#REF!</definedName>
    <definedName name="BEx7CIJST9GLS2QD383UK7VUDTGL" hidden="1">#REF!</definedName>
    <definedName name="BEx7CO8T2XKC7GHDSYNAWTZ9L7YR" localSheetId="0" hidden="1">#REF!</definedName>
    <definedName name="BEx7CO8T2XKC7GHDSYNAWTZ9L7YR" localSheetId="12" hidden="1">#REF!</definedName>
    <definedName name="BEx7CO8T2XKC7GHDSYNAWTZ9L7YR" localSheetId="3" hidden="1">#REF!</definedName>
    <definedName name="BEx7CO8T2XKC7GHDSYNAWTZ9L7YR" localSheetId="10" hidden="1">#REF!</definedName>
    <definedName name="BEx7CO8T2XKC7GHDSYNAWTZ9L7YR" localSheetId="9" hidden="1">#REF!</definedName>
    <definedName name="BEx7CO8T2XKC7GHDSYNAWTZ9L7YR" localSheetId="8" hidden="1">#REF!</definedName>
    <definedName name="BEx7CO8T2XKC7GHDSYNAWTZ9L7YR" localSheetId="11" hidden="1">#REF!</definedName>
    <definedName name="BEx7CO8T2XKC7GHDSYNAWTZ9L7YR" localSheetId="13" hidden="1">#REF!</definedName>
    <definedName name="BEx7CO8T2XKC7GHDSYNAWTZ9L7YR" hidden="1">#REF!</definedName>
    <definedName name="BEx7CW1CF00DO8A36UNC2X7K65C2" localSheetId="0" hidden="1">#REF!</definedName>
    <definedName name="BEx7CW1CF00DO8A36UNC2X7K65C2" localSheetId="12" hidden="1">#REF!</definedName>
    <definedName name="BEx7CW1CF00DO8A36UNC2X7K65C2" localSheetId="3" hidden="1">#REF!</definedName>
    <definedName name="BEx7CW1CF00DO8A36UNC2X7K65C2" localSheetId="10" hidden="1">#REF!</definedName>
    <definedName name="BEx7CW1CF00DO8A36UNC2X7K65C2" localSheetId="9" hidden="1">#REF!</definedName>
    <definedName name="BEx7CW1CF00DO8A36UNC2X7K65C2" localSheetId="8" hidden="1">#REF!</definedName>
    <definedName name="BEx7CW1CF00DO8A36UNC2X7K65C2" localSheetId="11" hidden="1">#REF!</definedName>
    <definedName name="BEx7CW1CF00DO8A36UNC2X7K65C2" localSheetId="13" hidden="1">#REF!</definedName>
    <definedName name="BEx7CW1CF00DO8A36UNC2X7K65C2" hidden="1">#REF!</definedName>
    <definedName name="BEx7CW6NFRL2P4XWP0MWHIYA97KF" localSheetId="0" hidden="1">#REF!</definedName>
    <definedName name="BEx7CW6NFRL2P4XWP0MWHIYA97KF" localSheetId="12" hidden="1">#REF!</definedName>
    <definedName name="BEx7CW6NFRL2P4XWP0MWHIYA97KF" localSheetId="3" hidden="1">#REF!</definedName>
    <definedName name="BEx7CW6NFRL2P4XWP0MWHIYA97KF" localSheetId="10" hidden="1">#REF!</definedName>
    <definedName name="BEx7CW6NFRL2P4XWP0MWHIYA97KF" localSheetId="9" hidden="1">#REF!</definedName>
    <definedName name="BEx7CW6NFRL2P4XWP0MWHIYA97KF" localSheetId="8" hidden="1">#REF!</definedName>
    <definedName name="BEx7CW6NFRL2P4XWP0MWHIYA97KF" localSheetId="11" hidden="1">#REF!</definedName>
    <definedName name="BEx7CW6NFRL2P4XWP0MWHIYA97KF" localSheetId="13" hidden="1">#REF!</definedName>
    <definedName name="BEx7CW6NFRL2P4XWP0MWHIYA97KF" hidden="1">#REF!</definedName>
    <definedName name="BEx7CZXN83U7XFVGG1P1N6ZCQK7U" localSheetId="0" hidden="1">#REF!</definedName>
    <definedName name="BEx7CZXN83U7XFVGG1P1N6ZCQK7U" localSheetId="12" hidden="1">#REF!</definedName>
    <definedName name="BEx7CZXN83U7XFVGG1P1N6ZCQK7U" localSheetId="3" hidden="1">#REF!</definedName>
    <definedName name="BEx7CZXN83U7XFVGG1P1N6ZCQK7U" localSheetId="10" hidden="1">#REF!</definedName>
    <definedName name="BEx7CZXN83U7XFVGG1P1N6ZCQK7U" localSheetId="9" hidden="1">#REF!</definedName>
    <definedName name="BEx7CZXN83U7XFVGG1P1N6ZCQK7U" localSheetId="8" hidden="1">#REF!</definedName>
    <definedName name="BEx7CZXN83U7XFVGG1P1N6ZCQK7U" localSheetId="11" hidden="1">#REF!</definedName>
    <definedName name="BEx7CZXN83U7XFVGG1P1N6ZCQK7U" localSheetId="13" hidden="1">#REF!</definedName>
    <definedName name="BEx7CZXN83U7XFVGG1P1N6ZCQK7U" hidden="1">#REF!</definedName>
    <definedName name="BEx7D14R4J25CLH301NHMGU8FSWM" localSheetId="0" hidden="1">#REF!</definedName>
    <definedName name="BEx7D14R4J25CLH301NHMGU8FSWM" localSheetId="12" hidden="1">#REF!</definedName>
    <definedName name="BEx7D14R4J25CLH301NHMGU8FSWM" localSheetId="3" hidden="1">#REF!</definedName>
    <definedName name="BEx7D14R4J25CLH301NHMGU8FSWM" localSheetId="10" hidden="1">#REF!</definedName>
    <definedName name="BEx7D14R4J25CLH301NHMGU8FSWM" localSheetId="9" hidden="1">#REF!</definedName>
    <definedName name="BEx7D14R4J25CLH301NHMGU8FSWM" localSheetId="8" hidden="1">#REF!</definedName>
    <definedName name="BEx7D14R4J25CLH301NHMGU8FSWM" localSheetId="11" hidden="1">#REF!</definedName>
    <definedName name="BEx7D14R4J25CLH301NHMGU8FSWM" localSheetId="13" hidden="1">#REF!</definedName>
    <definedName name="BEx7D14R4J25CLH301NHMGU8FSWM" hidden="1">#REF!</definedName>
    <definedName name="BEx7D38BE0Z9QLQBDMGARM9USFPM" localSheetId="0" hidden="1">#REF!</definedName>
    <definedName name="BEx7D38BE0Z9QLQBDMGARM9USFPM" localSheetId="12" hidden="1">#REF!</definedName>
    <definedName name="BEx7D38BE0Z9QLQBDMGARM9USFPM" localSheetId="3" hidden="1">#REF!</definedName>
    <definedName name="BEx7D38BE0Z9QLQBDMGARM9USFPM" localSheetId="10" hidden="1">#REF!</definedName>
    <definedName name="BEx7D38BE0Z9QLQBDMGARM9USFPM" localSheetId="9" hidden="1">#REF!</definedName>
    <definedName name="BEx7D38BE0Z9QLQBDMGARM9USFPM" localSheetId="8" hidden="1">#REF!</definedName>
    <definedName name="BEx7D38BE0Z9QLQBDMGARM9USFPM" localSheetId="11" hidden="1">#REF!</definedName>
    <definedName name="BEx7D38BE0Z9QLQBDMGARM9USFPM" localSheetId="13" hidden="1">#REF!</definedName>
    <definedName name="BEx7D38BE0Z9QLQBDMGARM9USFPM" hidden="1">#REF!</definedName>
    <definedName name="BEx7D5RWKRS4W71J4NZ6ZSFHPKFT" localSheetId="0" hidden="1">#REF!</definedName>
    <definedName name="BEx7D5RWKRS4W71J4NZ6ZSFHPKFT" localSheetId="12" hidden="1">#REF!</definedName>
    <definedName name="BEx7D5RWKRS4W71J4NZ6ZSFHPKFT" localSheetId="3" hidden="1">#REF!</definedName>
    <definedName name="BEx7D5RWKRS4W71J4NZ6ZSFHPKFT" localSheetId="10" hidden="1">#REF!</definedName>
    <definedName name="BEx7D5RWKRS4W71J4NZ6ZSFHPKFT" localSheetId="9" hidden="1">#REF!</definedName>
    <definedName name="BEx7D5RWKRS4W71J4NZ6ZSFHPKFT" localSheetId="8" hidden="1">#REF!</definedName>
    <definedName name="BEx7D5RWKRS4W71J4NZ6ZSFHPKFT" localSheetId="11" hidden="1">#REF!</definedName>
    <definedName name="BEx7D5RWKRS4W71J4NZ6ZSFHPKFT" localSheetId="13" hidden="1">#REF!</definedName>
    <definedName name="BEx7D5RWKRS4W71J4NZ6ZSFHPKFT" hidden="1">#REF!</definedName>
    <definedName name="BEx7D8H1TPOX1UN17QZYEV7Q58GA" localSheetId="0" hidden="1">#REF!</definedName>
    <definedName name="BEx7D8H1TPOX1UN17QZYEV7Q58GA" localSheetId="12" hidden="1">#REF!</definedName>
    <definedName name="BEx7D8H1TPOX1UN17QZYEV7Q58GA" localSheetId="3" hidden="1">#REF!</definedName>
    <definedName name="BEx7D8H1TPOX1UN17QZYEV7Q58GA" localSheetId="10" hidden="1">#REF!</definedName>
    <definedName name="BEx7D8H1TPOX1UN17QZYEV7Q58GA" localSheetId="9" hidden="1">#REF!</definedName>
    <definedName name="BEx7D8H1TPOX1UN17QZYEV7Q58GA" localSheetId="8" hidden="1">#REF!</definedName>
    <definedName name="BEx7D8H1TPOX1UN17QZYEV7Q58GA" localSheetId="11" hidden="1">#REF!</definedName>
    <definedName name="BEx7D8H1TPOX1UN17QZYEV7Q58GA" localSheetId="13" hidden="1">#REF!</definedName>
    <definedName name="BEx7D8H1TPOX1UN17QZYEV7Q58GA" hidden="1">#REF!</definedName>
    <definedName name="BEx7DGF13H2074LRWFZQ45PZ6JPX" localSheetId="0" hidden="1">#REF!</definedName>
    <definedName name="BEx7DGF13H2074LRWFZQ45PZ6JPX" localSheetId="12" hidden="1">#REF!</definedName>
    <definedName name="BEx7DGF13H2074LRWFZQ45PZ6JPX" localSheetId="3" hidden="1">#REF!</definedName>
    <definedName name="BEx7DGF13H2074LRWFZQ45PZ6JPX" localSheetId="10" hidden="1">#REF!</definedName>
    <definedName name="BEx7DGF13H2074LRWFZQ45PZ6JPX" localSheetId="9" hidden="1">#REF!</definedName>
    <definedName name="BEx7DGF13H2074LRWFZQ45PZ6JPX" localSheetId="8" hidden="1">#REF!</definedName>
    <definedName name="BEx7DGF13H2074LRWFZQ45PZ6JPX" localSheetId="11" hidden="1">#REF!</definedName>
    <definedName name="BEx7DGF13H2074LRWFZQ45PZ6JPX" localSheetId="13" hidden="1">#REF!</definedName>
    <definedName name="BEx7DGF13H2074LRWFZQ45PZ6JPX" hidden="1">#REF!</definedName>
    <definedName name="BEx7DHBE0SOC5KXWWQ73WUDBRX8J" localSheetId="0" hidden="1">#REF!</definedName>
    <definedName name="BEx7DHBE0SOC5KXWWQ73WUDBRX8J" localSheetId="12" hidden="1">#REF!</definedName>
    <definedName name="BEx7DHBE0SOC5KXWWQ73WUDBRX8J" localSheetId="3" hidden="1">#REF!</definedName>
    <definedName name="BEx7DHBE0SOC5KXWWQ73WUDBRX8J" localSheetId="10" hidden="1">#REF!</definedName>
    <definedName name="BEx7DHBE0SOC5KXWWQ73WUDBRX8J" localSheetId="9" hidden="1">#REF!</definedName>
    <definedName name="BEx7DHBE0SOC5KXWWQ73WUDBRX8J" localSheetId="8" hidden="1">#REF!</definedName>
    <definedName name="BEx7DHBE0SOC5KXWWQ73WUDBRX8J" localSheetId="11" hidden="1">#REF!</definedName>
    <definedName name="BEx7DHBE0SOC5KXWWQ73WUDBRX8J" localSheetId="13" hidden="1">#REF!</definedName>
    <definedName name="BEx7DHBE0SOC5KXWWQ73WUDBRX8J" hidden="1">#REF!</definedName>
    <definedName name="BEx7DKWUXEDIISSX4GDD4YYT887F" localSheetId="0" hidden="1">#REF!</definedName>
    <definedName name="BEx7DKWUXEDIISSX4GDD4YYT887F" localSheetId="12" hidden="1">#REF!</definedName>
    <definedName name="BEx7DKWUXEDIISSX4GDD4YYT887F" localSheetId="3" hidden="1">#REF!</definedName>
    <definedName name="BEx7DKWUXEDIISSX4GDD4YYT887F" localSheetId="10" hidden="1">#REF!</definedName>
    <definedName name="BEx7DKWUXEDIISSX4GDD4YYT887F" localSheetId="9" hidden="1">#REF!</definedName>
    <definedName name="BEx7DKWUXEDIISSX4GDD4YYT887F" localSheetId="8" hidden="1">#REF!</definedName>
    <definedName name="BEx7DKWUXEDIISSX4GDD4YYT887F" localSheetId="11" hidden="1">#REF!</definedName>
    <definedName name="BEx7DKWUXEDIISSX4GDD4YYT887F" localSheetId="13" hidden="1">#REF!</definedName>
    <definedName name="BEx7DKWUXEDIISSX4GDD4YYT887F" hidden="1">#REF!</definedName>
    <definedName name="BEx7DMUYR2HC26WW7AOB1TULERMB" localSheetId="0" hidden="1">#REF!</definedName>
    <definedName name="BEx7DMUYR2HC26WW7AOB1TULERMB" localSheetId="12" hidden="1">#REF!</definedName>
    <definedName name="BEx7DMUYR2HC26WW7AOB1TULERMB" localSheetId="3" hidden="1">#REF!</definedName>
    <definedName name="BEx7DMUYR2HC26WW7AOB1TULERMB" localSheetId="10" hidden="1">#REF!</definedName>
    <definedName name="BEx7DMUYR2HC26WW7AOB1TULERMB" localSheetId="9" hidden="1">#REF!</definedName>
    <definedName name="BEx7DMUYR2HC26WW7AOB1TULERMB" localSheetId="8" hidden="1">#REF!</definedName>
    <definedName name="BEx7DMUYR2HC26WW7AOB1TULERMB" localSheetId="11" hidden="1">#REF!</definedName>
    <definedName name="BEx7DMUYR2HC26WW7AOB1TULERMB" localSheetId="13" hidden="1">#REF!</definedName>
    <definedName name="BEx7DMUYR2HC26WW7AOB1TULERMB" hidden="1">#REF!</definedName>
    <definedName name="BEx7DVJTRV44IMJIBFXELE67SZ7S" localSheetId="0" hidden="1">#REF!</definedName>
    <definedName name="BEx7DVJTRV44IMJIBFXELE67SZ7S" localSheetId="12" hidden="1">#REF!</definedName>
    <definedName name="BEx7DVJTRV44IMJIBFXELE67SZ7S" localSheetId="3" hidden="1">#REF!</definedName>
    <definedName name="BEx7DVJTRV44IMJIBFXELE67SZ7S" localSheetId="10" hidden="1">#REF!</definedName>
    <definedName name="BEx7DVJTRV44IMJIBFXELE67SZ7S" localSheetId="9" hidden="1">#REF!</definedName>
    <definedName name="BEx7DVJTRV44IMJIBFXELE67SZ7S" localSheetId="8" hidden="1">#REF!</definedName>
    <definedName name="BEx7DVJTRV44IMJIBFXELE67SZ7S" localSheetId="11" hidden="1">#REF!</definedName>
    <definedName name="BEx7DVJTRV44IMJIBFXELE67SZ7S" localSheetId="13" hidden="1">#REF!</definedName>
    <definedName name="BEx7DVJTRV44IMJIBFXELE67SZ7S" hidden="1">#REF!</definedName>
    <definedName name="BEx7DVUMFCI5INHMVFIJ44RTTSTT" localSheetId="0" hidden="1">#REF!</definedName>
    <definedName name="BEx7DVUMFCI5INHMVFIJ44RTTSTT" localSheetId="12" hidden="1">#REF!</definedName>
    <definedName name="BEx7DVUMFCI5INHMVFIJ44RTTSTT" localSheetId="3" hidden="1">#REF!</definedName>
    <definedName name="BEx7DVUMFCI5INHMVFIJ44RTTSTT" localSheetId="10" hidden="1">#REF!</definedName>
    <definedName name="BEx7DVUMFCI5INHMVFIJ44RTTSTT" localSheetId="9" hidden="1">#REF!</definedName>
    <definedName name="BEx7DVUMFCI5INHMVFIJ44RTTSTT" localSheetId="8" hidden="1">#REF!</definedName>
    <definedName name="BEx7DVUMFCI5INHMVFIJ44RTTSTT" localSheetId="11" hidden="1">#REF!</definedName>
    <definedName name="BEx7DVUMFCI5INHMVFIJ44RTTSTT" localSheetId="13" hidden="1">#REF!</definedName>
    <definedName name="BEx7DVUMFCI5INHMVFIJ44RTTSTT" hidden="1">#REF!</definedName>
    <definedName name="BEx7E2QT2U8THYOKBPXONB1B47WH" localSheetId="0" hidden="1">#REF!</definedName>
    <definedName name="BEx7E2QT2U8THYOKBPXONB1B47WH" localSheetId="12" hidden="1">#REF!</definedName>
    <definedName name="BEx7E2QT2U8THYOKBPXONB1B47WH" localSheetId="3" hidden="1">#REF!</definedName>
    <definedName name="BEx7E2QT2U8THYOKBPXONB1B47WH" localSheetId="10" hidden="1">#REF!</definedName>
    <definedName name="BEx7E2QT2U8THYOKBPXONB1B47WH" localSheetId="9" hidden="1">#REF!</definedName>
    <definedName name="BEx7E2QT2U8THYOKBPXONB1B47WH" localSheetId="8" hidden="1">#REF!</definedName>
    <definedName name="BEx7E2QT2U8THYOKBPXONB1B47WH" localSheetId="11" hidden="1">#REF!</definedName>
    <definedName name="BEx7E2QT2U8THYOKBPXONB1B47WH" localSheetId="13" hidden="1">#REF!</definedName>
    <definedName name="BEx7E2QT2U8THYOKBPXONB1B47WH" hidden="1">#REF!</definedName>
    <definedName name="BEx7E5QP7W6UKO74F5Y0VJ741HS5" localSheetId="0" hidden="1">#REF!</definedName>
    <definedName name="BEx7E5QP7W6UKO74F5Y0VJ741HS5" localSheetId="12" hidden="1">#REF!</definedName>
    <definedName name="BEx7E5QP7W6UKO74F5Y0VJ741HS5" localSheetId="3" hidden="1">#REF!</definedName>
    <definedName name="BEx7E5QP7W6UKO74F5Y0VJ741HS5" localSheetId="10" hidden="1">#REF!</definedName>
    <definedName name="BEx7E5QP7W6UKO74F5Y0VJ741HS5" localSheetId="9" hidden="1">#REF!</definedName>
    <definedName name="BEx7E5QP7W6UKO74F5Y0VJ741HS5" localSheetId="8" hidden="1">#REF!</definedName>
    <definedName name="BEx7E5QP7W6UKO74F5Y0VJ741HS5" localSheetId="11" hidden="1">#REF!</definedName>
    <definedName name="BEx7E5QP7W6UKO74F5Y0VJ741HS5" localSheetId="13" hidden="1">#REF!</definedName>
    <definedName name="BEx7E5QP7W6UKO74F5Y0VJ741HS5" hidden="1">#REF!</definedName>
    <definedName name="BEx7E6N29HGH3I47AFB2DCS6MVS6" localSheetId="0" hidden="1">#REF!</definedName>
    <definedName name="BEx7E6N29HGH3I47AFB2DCS6MVS6" localSheetId="12" hidden="1">#REF!</definedName>
    <definedName name="BEx7E6N29HGH3I47AFB2DCS6MVS6" localSheetId="3" hidden="1">#REF!</definedName>
    <definedName name="BEx7E6N29HGH3I47AFB2DCS6MVS6" localSheetId="10" hidden="1">#REF!</definedName>
    <definedName name="BEx7E6N29HGH3I47AFB2DCS6MVS6" localSheetId="9" hidden="1">#REF!</definedName>
    <definedName name="BEx7E6N29HGH3I47AFB2DCS6MVS6" localSheetId="8" hidden="1">#REF!</definedName>
    <definedName name="BEx7E6N29HGH3I47AFB2DCS6MVS6" localSheetId="11" hidden="1">#REF!</definedName>
    <definedName name="BEx7E6N29HGH3I47AFB2DCS6MVS6" localSheetId="13" hidden="1">#REF!</definedName>
    <definedName name="BEx7E6N29HGH3I47AFB2DCS6MVS6" hidden="1">#REF!</definedName>
    <definedName name="BEx7EBA8IYHQKT7IQAOAML660SYA" localSheetId="0" hidden="1">#REF!</definedName>
    <definedName name="BEx7EBA8IYHQKT7IQAOAML660SYA" localSheetId="12" hidden="1">#REF!</definedName>
    <definedName name="BEx7EBA8IYHQKT7IQAOAML660SYA" localSheetId="3" hidden="1">#REF!</definedName>
    <definedName name="BEx7EBA8IYHQKT7IQAOAML660SYA" localSheetId="10" hidden="1">#REF!</definedName>
    <definedName name="BEx7EBA8IYHQKT7IQAOAML660SYA" localSheetId="9" hidden="1">#REF!</definedName>
    <definedName name="BEx7EBA8IYHQKT7IQAOAML660SYA" localSheetId="8" hidden="1">#REF!</definedName>
    <definedName name="BEx7EBA8IYHQKT7IQAOAML660SYA" localSheetId="11" hidden="1">#REF!</definedName>
    <definedName name="BEx7EBA8IYHQKT7IQAOAML660SYA" localSheetId="13" hidden="1">#REF!</definedName>
    <definedName name="BEx7EBA8IYHQKT7IQAOAML660SYA" hidden="1">#REF!</definedName>
    <definedName name="BEx7EI6C8MCRZFEQYUBE5FSUTIHK" localSheetId="0" hidden="1">#REF!</definedName>
    <definedName name="BEx7EI6C8MCRZFEQYUBE5FSUTIHK" localSheetId="12" hidden="1">#REF!</definedName>
    <definedName name="BEx7EI6C8MCRZFEQYUBE5FSUTIHK" localSheetId="3" hidden="1">#REF!</definedName>
    <definedName name="BEx7EI6C8MCRZFEQYUBE5FSUTIHK" localSheetId="10" hidden="1">#REF!</definedName>
    <definedName name="BEx7EI6C8MCRZFEQYUBE5FSUTIHK" localSheetId="9" hidden="1">#REF!</definedName>
    <definedName name="BEx7EI6C8MCRZFEQYUBE5FSUTIHK" localSheetId="8" hidden="1">#REF!</definedName>
    <definedName name="BEx7EI6C8MCRZFEQYUBE5FSUTIHK" localSheetId="11" hidden="1">#REF!</definedName>
    <definedName name="BEx7EI6C8MCRZFEQYUBE5FSUTIHK" localSheetId="13" hidden="1">#REF!</definedName>
    <definedName name="BEx7EI6C8MCRZFEQYUBE5FSUTIHK" hidden="1">#REF!</definedName>
    <definedName name="BEx7EI6DL1Z6UWLFBXAKVGZTKHWJ" localSheetId="0" hidden="1">#REF!</definedName>
    <definedName name="BEx7EI6DL1Z6UWLFBXAKVGZTKHWJ" localSheetId="12" hidden="1">#REF!</definedName>
    <definedName name="BEx7EI6DL1Z6UWLFBXAKVGZTKHWJ" localSheetId="3" hidden="1">#REF!</definedName>
    <definedName name="BEx7EI6DL1Z6UWLFBXAKVGZTKHWJ" localSheetId="10" hidden="1">#REF!</definedName>
    <definedName name="BEx7EI6DL1Z6UWLFBXAKVGZTKHWJ" localSheetId="9" hidden="1">#REF!</definedName>
    <definedName name="BEx7EI6DL1Z6UWLFBXAKVGZTKHWJ" localSheetId="8" hidden="1">#REF!</definedName>
    <definedName name="BEx7EI6DL1Z6UWLFBXAKVGZTKHWJ" localSheetId="11" hidden="1">#REF!</definedName>
    <definedName name="BEx7EI6DL1Z6UWLFBXAKVGZTKHWJ" localSheetId="13" hidden="1">#REF!</definedName>
    <definedName name="BEx7EI6DL1Z6UWLFBXAKVGZTKHWJ" hidden="1">#REF!</definedName>
    <definedName name="BEx7EQKHX7GZYOLXRDU534TT4H64" localSheetId="0" hidden="1">#REF!</definedName>
    <definedName name="BEx7EQKHX7GZYOLXRDU534TT4H64" localSheetId="12" hidden="1">#REF!</definedName>
    <definedName name="BEx7EQKHX7GZYOLXRDU534TT4H64" localSheetId="3" hidden="1">#REF!</definedName>
    <definedName name="BEx7EQKHX7GZYOLXRDU534TT4H64" localSheetId="10" hidden="1">#REF!</definedName>
    <definedName name="BEx7EQKHX7GZYOLXRDU534TT4H64" localSheetId="9" hidden="1">#REF!</definedName>
    <definedName name="BEx7EQKHX7GZYOLXRDU534TT4H64" localSheetId="8" hidden="1">#REF!</definedName>
    <definedName name="BEx7EQKHX7GZYOLXRDU534TT4H64" localSheetId="11" hidden="1">#REF!</definedName>
    <definedName name="BEx7EQKHX7GZYOLXRDU534TT4H64" localSheetId="13" hidden="1">#REF!</definedName>
    <definedName name="BEx7EQKHX7GZYOLXRDU534TT4H64" hidden="1">#REF!</definedName>
    <definedName name="BEx7ETV6L1TM7JSXJIGK3FC6RVZW" localSheetId="0" hidden="1">#REF!</definedName>
    <definedName name="BEx7ETV6L1TM7JSXJIGK3FC6RVZW" localSheetId="12" hidden="1">#REF!</definedName>
    <definedName name="BEx7ETV6L1TM7JSXJIGK3FC6RVZW" localSheetId="3" hidden="1">#REF!</definedName>
    <definedName name="BEx7ETV6L1TM7JSXJIGK3FC6RVZW" localSheetId="10" hidden="1">#REF!</definedName>
    <definedName name="BEx7ETV6L1TM7JSXJIGK3FC6RVZW" localSheetId="9" hidden="1">#REF!</definedName>
    <definedName name="BEx7ETV6L1TM7JSXJIGK3FC6RVZW" localSheetId="8" hidden="1">#REF!</definedName>
    <definedName name="BEx7ETV6L1TM7JSXJIGK3FC6RVZW" localSheetId="11" hidden="1">#REF!</definedName>
    <definedName name="BEx7ETV6L1TM7JSXJIGK3FC6RVZW" localSheetId="13" hidden="1">#REF!</definedName>
    <definedName name="BEx7ETV6L1TM7JSXJIGK3FC6RVZW" hidden="1">#REF!</definedName>
    <definedName name="BEx7EYYLHMBYQTH6I377FCQS7CSX" localSheetId="0" hidden="1">#REF!</definedName>
    <definedName name="BEx7EYYLHMBYQTH6I377FCQS7CSX" localSheetId="12" hidden="1">#REF!</definedName>
    <definedName name="BEx7EYYLHMBYQTH6I377FCQS7CSX" localSheetId="3" hidden="1">#REF!</definedName>
    <definedName name="BEx7EYYLHMBYQTH6I377FCQS7CSX" localSheetId="10" hidden="1">#REF!</definedName>
    <definedName name="BEx7EYYLHMBYQTH6I377FCQS7CSX" localSheetId="9" hidden="1">#REF!</definedName>
    <definedName name="BEx7EYYLHMBYQTH6I377FCQS7CSX" localSheetId="8" hidden="1">#REF!</definedName>
    <definedName name="BEx7EYYLHMBYQTH6I377FCQS7CSX" localSheetId="11" hidden="1">#REF!</definedName>
    <definedName name="BEx7EYYLHMBYQTH6I377FCQS7CSX" localSheetId="13" hidden="1">#REF!</definedName>
    <definedName name="BEx7EYYLHMBYQTH6I377FCQS7CSX" hidden="1">#REF!</definedName>
    <definedName name="BEx7FCLG1RYI2SNOU1Y2GQZNZSWA" localSheetId="0" hidden="1">#REF!</definedName>
    <definedName name="BEx7FCLG1RYI2SNOU1Y2GQZNZSWA" localSheetId="12" hidden="1">#REF!</definedName>
    <definedName name="BEx7FCLG1RYI2SNOU1Y2GQZNZSWA" localSheetId="3" hidden="1">#REF!</definedName>
    <definedName name="BEx7FCLG1RYI2SNOU1Y2GQZNZSWA" localSheetId="10" hidden="1">#REF!</definedName>
    <definedName name="BEx7FCLG1RYI2SNOU1Y2GQZNZSWA" localSheetId="9" hidden="1">#REF!</definedName>
    <definedName name="BEx7FCLG1RYI2SNOU1Y2GQZNZSWA" localSheetId="8" hidden="1">#REF!</definedName>
    <definedName name="BEx7FCLG1RYI2SNOU1Y2GQZNZSWA" localSheetId="11" hidden="1">#REF!</definedName>
    <definedName name="BEx7FCLG1RYI2SNOU1Y2GQZNZSWA" localSheetId="13" hidden="1">#REF!</definedName>
    <definedName name="BEx7FCLG1RYI2SNOU1Y2GQZNZSWA" hidden="1">#REF!</definedName>
    <definedName name="BEx7FN32ZGWOAA4TTH79KINTDWR9" localSheetId="0" hidden="1">#REF!</definedName>
    <definedName name="BEx7FN32ZGWOAA4TTH79KINTDWR9" localSheetId="12" hidden="1">#REF!</definedName>
    <definedName name="BEx7FN32ZGWOAA4TTH79KINTDWR9" localSheetId="3" hidden="1">#REF!</definedName>
    <definedName name="BEx7FN32ZGWOAA4TTH79KINTDWR9" localSheetId="10" hidden="1">#REF!</definedName>
    <definedName name="BEx7FN32ZGWOAA4TTH79KINTDWR9" localSheetId="9" hidden="1">#REF!</definedName>
    <definedName name="BEx7FN32ZGWOAA4TTH79KINTDWR9" localSheetId="8" hidden="1">#REF!</definedName>
    <definedName name="BEx7FN32ZGWOAA4TTH79KINTDWR9" localSheetId="11" hidden="1">#REF!</definedName>
    <definedName name="BEx7FN32ZGWOAA4TTH79KINTDWR9" localSheetId="13" hidden="1">#REF!</definedName>
    <definedName name="BEx7FN32ZGWOAA4TTH79KINTDWR9" hidden="1">#REF!</definedName>
    <definedName name="BEx7FV0WJHXL6X5JNQ2ZX45PX49P" localSheetId="0" hidden="1">#REF!</definedName>
    <definedName name="BEx7FV0WJHXL6X5JNQ2ZX45PX49P" localSheetId="3" hidden="1">#REF!</definedName>
    <definedName name="BEx7FV0WJHXL6X5JNQ2ZX45PX49P" localSheetId="10" hidden="1">#REF!</definedName>
    <definedName name="BEx7FV0WJHXL6X5JNQ2ZX45PX49P" localSheetId="9" hidden="1">#REF!</definedName>
    <definedName name="BEx7FV0WJHXL6X5JNQ2ZX45PX49P" localSheetId="8" hidden="1">#REF!</definedName>
    <definedName name="BEx7FV0WJHXL6X5JNQ2ZX45PX49P" localSheetId="11" hidden="1">#REF!</definedName>
    <definedName name="BEx7FV0WJHXL6X5JNQ2ZX45PX49P" localSheetId="13" hidden="1">#REF!</definedName>
    <definedName name="BEx7FV0WJHXL6X5JNQ2ZX45PX49P" hidden="1">#REF!</definedName>
    <definedName name="BEx7G82CKM3NIY1PHNFK28M09PCH" localSheetId="0" hidden="1">#REF!</definedName>
    <definedName name="BEx7G82CKM3NIY1PHNFK28M09PCH" localSheetId="12" hidden="1">#REF!</definedName>
    <definedName name="BEx7G82CKM3NIY1PHNFK28M09PCH" localSheetId="3" hidden="1">#REF!</definedName>
    <definedName name="BEx7G82CKM3NIY1PHNFK28M09PCH" localSheetId="10" hidden="1">#REF!</definedName>
    <definedName name="BEx7G82CKM3NIY1PHNFK28M09PCH" localSheetId="9" hidden="1">#REF!</definedName>
    <definedName name="BEx7G82CKM3NIY1PHNFK28M09PCH" localSheetId="8" hidden="1">#REF!</definedName>
    <definedName name="BEx7G82CKM3NIY1PHNFK28M09PCH" localSheetId="11" hidden="1">#REF!</definedName>
    <definedName name="BEx7G82CKM3NIY1PHNFK28M09PCH" localSheetId="13" hidden="1">#REF!</definedName>
    <definedName name="BEx7G82CKM3NIY1PHNFK28M09PCH" hidden="1">#REF!</definedName>
    <definedName name="BEx7GR3ENYWRXXS5IT0UMEGOLGUH" localSheetId="0" hidden="1">#REF!</definedName>
    <definedName name="BEx7GR3ENYWRXXS5IT0UMEGOLGUH" localSheetId="12" hidden="1">#REF!</definedName>
    <definedName name="BEx7GR3ENYWRXXS5IT0UMEGOLGUH" localSheetId="3" hidden="1">#REF!</definedName>
    <definedName name="BEx7GR3ENYWRXXS5IT0UMEGOLGUH" localSheetId="10" hidden="1">#REF!</definedName>
    <definedName name="BEx7GR3ENYWRXXS5IT0UMEGOLGUH" localSheetId="9" hidden="1">#REF!</definedName>
    <definedName name="BEx7GR3ENYWRXXS5IT0UMEGOLGUH" localSheetId="8" hidden="1">#REF!</definedName>
    <definedName name="BEx7GR3ENYWRXXS5IT0UMEGOLGUH" localSheetId="11" hidden="1">#REF!</definedName>
    <definedName name="BEx7GR3ENYWRXXS5IT0UMEGOLGUH" localSheetId="13" hidden="1">#REF!</definedName>
    <definedName name="BEx7GR3ENYWRXXS5IT0UMEGOLGUH" hidden="1">#REF!</definedName>
    <definedName name="BEx7GSAL6P7TASL8MB63RFST1LJL" localSheetId="0" hidden="1">#REF!</definedName>
    <definedName name="BEx7GSAL6P7TASL8MB63RFST1LJL" localSheetId="12" hidden="1">#REF!</definedName>
    <definedName name="BEx7GSAL6P7TASL8MB63RFST1LJL" localSheetId="3" hidden="1">#REF!</definedName>
    <definedName name="BEx7GSAL6P7TASL8MB63RFST1LJL" localSheetId="10" hidden="1">#REF!</definedName>
    <definedName name="BEx7GSAL6P7TASL8MB63RFST1LJL" localSheetId="9" hidden="1">#REF!</definedName>
    <definedName name="BEx7GSAL6P7TASL8MB63RFST1LJL" localSheetId="8" hidden="1">#REF!</definedName>
    <definedName name="BEx7GSAL6P7TASL8MB63RFST1LJL" localSheetId="11" hidden="1">#REF!</definedName>
    <definedName name="BEx7GSAL6P7TASL8MB63RFST1LJL" localSheetId="13" hidden="1">#REF!</definedName>
    <definedName name="BEx7GSAL6P7TASL8MB63RFST1LJL" hidden="1">#REF!</definedName>
    <definedName name="BEx7H0JD6I5I8WQLLWOYWY5YWPQE" localSheetId="0" hidden="1">#REF!</definedName>
    <definedName name="BEx7H0JD6I5I8WQLLWOYWY5YWPQE" localSheetId="12" hidden="1">#REF!</definedName>
    <definedName name="BEx7H0JD6I5I8WQLLWOYWY5YWPQE" localSheetId="3" hidden="1">#REF!</definedName>
    <definedName name="BEx7H0JD6I5I8WQLLWOYWY5YWPQE" localSheetId="10" hidden="1">#REF!</definedName>
    <definedName name="BEx7H0JD6I5I8WQLLWOYWY5YWPQE" localSheetId="9" hidden="1">#REF!</definedName>
    <definedName name="BEx7H0JD6I5I8WQLLWOYWY5YWPQE" localSheetId="8" hidden="1">#REF!</definedName>
    <definedName name="BEx7H0JD6I5I8WQLLWOYWY5YWPQE" localSheetId="11" hidden="1">#REF!</definedName>
    <definedName name="BEx7H0JD6I5I8WQLLWOYWY5YWPQE" localSheetId="13" hidden="1">#REF!</definedName>
    <definedName name="BEx7H0JD6I5I8WQLLWOYWY5YWPQE" hidden="1">#REF!</definedName>
    <definedName name="BEx7H14XCXH7WEXEY1HVO53A6AGH" localSheetId="0" hidden="1">#REF!</definedName>
    <definedName name="BEx7H14XCXH7WEXEY1HVO53A6AGH" localSheetId="12" hidden="1">#REF!</definedName>
    <definedName name="BEx7H14XCXH7WEXEY1HVO53A6AGH" localSheetId="3" hidden="1">#REF!</definedName>
    <definedName name="BEx7H14XCXH7WEXEY1HVO53A6AGH" localSheetId="10" hidden="1">#REF!</definedName>
    <definedName name="BEx7H14XCXH7WEXEY1HVO53A6AGH" localSheetId="9" hidden="1">#REF!</definedName>
    <definedName name="BEx7H14XCXH7WEXEY1HVO53A6AGH" localSheetId="8" hidden="1">#REF!</definedName>
    <definedName name="BEx7H14XCXH7WEXEY1HVO53A6AGH" localSheetId="11" hidden="1">#REF!</definedName>
    <definedName name="BEx7H14XCXH7WEXEY1HVO53A6AGH" localSheetId="13" hidden="1">#REF!</definedName>
    <definedName name="BEx7H14XCXH7WEXEY1HVO53A6AGH" hidden="1">#REF!</definedName>
    <definedName name="BEx7HGVBEF4LEIF6RC14N3PSU461" localSheetId="0" hidden="1">#REF!</definedName>
    <definedName name="BEx7HGVBEF4LEIF6RC14N3PSU461" localSheetId="12" hidden="1">#REF!</definedName>
    <definedName name="BEx7HGVBEF4LEIF6RC14N3PSU461" localSheetId="3" hidden="1">#REF!</definedName>
    <definedName name="BEx7HGVBEF4LEIF6RC14N3PSU461" localSheetId="10" hidden="1">#REF!</definedName>
    <definedName name="BEx7HGVBEF4LEIF6RC14N3PSU461" localSheetId="9" hidden="1">#REF!</definedName>
    <definedName name="BEx7HGVBEF4LEIF6RC14N3PSU461" localSheetId="8" hidden="1">#REF!</definedName>
    <definedName name="BEx7HGVBEF4LEIF6RC14N3PSU461" localSheetId="11" hidden="1">#REF!</definedName>
    <definedName name="BEx7HGVBEF4LEIF6RC14N3PSU461" localSheetId="13" hidden="1">#REF!</definedName>
    <definedName name="BEx7HGVBEF4LEIF6RC14N3PSU461" hidden="1">#REF!</definedName>
    <definedName name="BEx7HQ5T9FZ42QWS09UO4DT42Y0R" localSheetId="0" hidden="1">#REF!</definedName>
    <definedName name="BEx7HQ5T9FZ42QWS09UO4DT42Y0R" localSheetId="12" hidden="1">#REF!</definedName>
    <definedName name="BEx7HQ5T9FZ42QWS09UO4DT42Y0R" localSheetId="3" hidden="1">#REF!</definedName>
    <definedName name="BEx7HQ5T9FZ42QWS09UO4DT42Y0R" localSheetId="10" hidden="1">#REF!</definedName>
    <definedName name="BEx7HQ5T9FZ42QWS09UO4DT42Y0R" localSheetId="9" hidden="1">#REF!</definedName>
    <definedName name="BEx7HQ5T9FZ42QWS09UO4DT42Y0R" localSheetId="8" hidden="1">#REF!</definedName>
    <definedName name="BEx7HQ5T9FZ42QWS09UO4DT42Y0R" localSheetId="11" hidden="1">#REF!</definedName>
    <definedName name="BEx7HQ5T9FZ42QWS09UO4DT42Y0R" localSheetId="13" hidden="1">#REF!</definedName>
    <definedName name="BEx7HQ5T9FZ42QWS09UO4DT42Y0R" hidden="1">#REF!</definedName>
    <definedName name="BEx7HRCZE3CVGON1HV07MT5MNDZ3" localSheetId="0" hidden="1">#REF!</definedName>
    <definedName name="BEx7HRCZE3CVGON1HV07MT5MNDZ3" localSheetId="12" hidden="1">#REF!</definedName>
    <definedName name="BEx7HRCZE3CVGON1HV07MT5MNDZ3" localSheetId="3" hidden="1">#REF!</definedName>
    <definedName name="BEx7HRCZE3CVGON1HV07MT5MNDZ3" localSheetId="10" hidden="1">#REF!</definedName>
    <definedName name="BEx7HRCZE3CVGON1HV07MT5MNDZ3" localSheetId="9" hidden="1">#REF!</definedName>
    <definedName name="BEx7HRCZE3CVGON1HV07MT5MNDZ3" localSheetId="8" hidden="1">#REF!</definedName>
    <definedName name="BEx7HRCZE3CVGON1HV07MT5MNDZ3" localSheetId="11" hidden="1">#REF!</definedName>
    <definedName name="BEx7HRCZE3CVGON1HV07MT5MNDZ3" localSheetId="13" hidden="1">#REF!</definedName>
    <definedName name="BEx7HRCZE3CVGON1HV07MT5MNDZ3" hidden="1">#REF!</definedName>
    <definedName name="BEx7HWGE2CANG5M17X4C8YNC3N8F" localSheetId="0" hidden="1">#REF!</definedName>
    <definedName name="BEx7HWGE2CANG5M17X4C8YNC3N8F" localSheetId="12" hidden="1">#REF!</definedName>
    <definedName name="BEx7HWGE2CANG5M17X4C8YNC3N8F" localSheetId="3" hidden="1">#REF!</definedName>
    <definedName name="BEx7HWGE2CANG5M17X4C8YNC3N8F" localSheetId="10" hidden="1">#REF!</definedName>
    <definedName name="BEx7HWGE2CANG5M17X4C8YNC3N8F" localSheetId="9" hidden="1">#REF!</definedName>
    <definedName name="BEx7HWGE2CANG5M17X4C8YNC3N8F" localSheetId="8" hidden="1">#REF!</definedName>
    <definedName name="BEx7HWGE2CANG5M17X4C8YNC3N8F" localSheetId="11" hidden="1">#REF!</definedName>
    <definedName name="BEx7HWGE2CANG5M17X4C8YNC3N8F" localSheetId="13" hidden="1">#REF!</definedName>
    <definedName name="BEx7HWGE2CANG5M17X4C8YNC3N8F" hidden="1">#REF!</definedName>
    <definedName name="BEx7IB54GU5UCTJS549UBDW43EJL" localSheetId="0" hidden="1">#REF!</definedName>
    <definedName name="BEx7IB54GU5UCTJS549UBDW43EJL" localSheetId="12" hidden="1">#REF!</definedName>
    <definedName name="BEx7IB54GU5UCTJS549UBDW43EJL" localSheetId="3" hidden="1">#REF!</definedName>
    <definedName name="BEx7IB54GU5UCTJS549UBDW43EJL" localSheetId="10" hidden="1">#REF!</definedName>
    <definedName name="BEx7IB54GU5UCTJS549UBDW43EJL" localSheetId="9" hidden="1">#REF!</definedName>
    <definedName name="BEx7IB54GU5UCTJS549UBDW43EJL" localSheetId="8" hidden="1">#REF!</definedName>
    <definedName name="BEx7IB54GU5UCTJS549UBDW43EJL" localSheetId="11" hidden="1">#REF!</definedName>
    <definedName name="BEx7IB54GU5UCTJS549UBDW43EJL" localSheetId="13" hidden="1">#REF!</definedName>
    <definedName name="BEx7IB54GU5UCTJS549UBDW43EJL" hidden="1">#REF!</definedName>
    <definedName name="BEx7IBVYN47SFZIA0K4MDKQZNN9V" localSheetId="0" hidden="1">#REF!</definedName>
    <definedName name="BEx7IBVYN47SFZIA0K4MDKQZNN9V" localSheetId="12" hidden="1">#REF!</definedName>
    <definedName name="BEx7IBVYN47SFZIA0K4MDKQZNN9V" localSheetId="3" hidden="1">#REF!</definedName>
    <definedName name="BEx7IBVYN47SFZIA0K4MDKQZNN9V" localSheetId="10" hidden="1">#REF!</definedName>
    <definedName name="BEx7IBVYN47SFZIA0K4MDKQZNN9V" localSheetId="9" hidden="1">#REF!</definedName>
    <definedName name="BEx7IBVYN47SFZIA0K4MDKQZNN9V" localSheetId="8" hidden="1">#REF!</definedName>
    <definedName name="BEx7IBVYN47SFZIA0K4MDKQZNN9V" localSheetId="11" hidden="1">#REF!</definedName>
    <definedName name="BEx7IBVYN47SFZIA0K4MDKQZNN9V" localSheetId="13" hidden="1">#REF!</definedName>
    <definedName name="BEx7IBVYN47SFZIA0K4MDKQZNN9V" hidden="1">#REF!</definedName>
    <definedName name="BEx7IGOMJB39HUONENRXTK1MFHGE" localSheetId="0" hidden="1">#REF!</definedName>
    <definedName name="BEx7IGOMJB39HUONENRXTK1MFHGE" localSheetId="12" hidden="1">#REF!</definedName>
    <definedName name="BEx7IGOMJB39HUONENRXTK1MFHGE" localSheetId="3" hidden="1">#REF!</definedName>
    <definedName name="BEx7IGOMJB39HUONENRXTK1MFHGE" localSheetId="10" hidden="1">#REF!</definedName>
    <definedName name="BEx7IGOMJB39HUONENRXTK1MFHGE" localSheetId="9" hidden="1">#REF!</definedName>
    <definedName name="BEx7IGOMJB39HUONENRXTK1MFHGE" localSheetId="8" hidden="1">#REF!</definedName>
    <definedName name="BEx7IGOMJB39HUONENRXTK1MFHGE" localSheetId="11" hidden="1">#REF!</definedName>
    <definedName name="BEx7IGOMJB39HUONENRXTK1MFHGE" localSheetId="13" hidden="1">#REF!</definedName>
    <definedName name="BEx7IGOMJB39HUONENRXTK1MFHGE" hidden="1">#REF!</definedName>
    <definedName name="BEx7ISO6LTCYYDK0J6IN4PG2P6SW" localSheetId="0" hidden="1">#REF!</definedName>
    <definedName name="BEx7ISO6LTCYYDK0J6IN4PG2P6SW" localSheetId="12" hidden="1">#REF!</definedName>
    <definedName name="BEx7ISO6LTCYYDK0J6IN4PG2P6SW" localSheetId="3" hidden="1">#REF!</definedName>
    <definedName name="BEx7ISO6LTCYYDK0J6IN4PG2P6SW" localSheetId="10" hidden="1">#REF!</definedName>
    <definedName name="BEx7ISO6LTCYYDK0J6IN4PG2P6SW" localSheetId="9" hidden="1">#REF!</definedName>
    <definedName name="BEx7ISO6LTCYYDK0J6IN4PG2P6SW" localSheetId="8" hidden="1">#REF!</definedName>
    <definedName name="BEx7ISO6LTCYYDK0J6IN4PG2P6SW" localSheetId="11" hidden="1">#REF!</definedName>
    <definedName name="BEx7ISO6LTCYYDK0J6IN4PG2P6SW" localSheetId="13" hidden="1">#REF!</definedName>
    <definedName name="BEx7ISO6LTCYYDK0J6IN4PG2P6SW" hidden="1">#REF!</definedName>
    <definedName name="BEx7IV2IJ5WT7UC0UG7WP0WF2JZI" localSheetId="0" hidden="1">#REF!</definedName>
    <definedName name="BEx7IV2IJ5WT7UC0UG7WP0WF2JZI" localSheetId="12" hidden="1">#REF!</definedName>
    <definedName name="BEx7IV2IJ5WT7UC0UG7WP0WF2JZI" localSheetId="3" hidden="1">#REF!</definedName>
    <definedName name="BEx7IV2IJ5WT7UC0UG7WP0WF2JZI" localSheetId="10" hidden="1">#REF!</definedName>
    <definedName name="BEx7IV2IJ5WT7UC0UG7WP0WF2JZI" localSheetId="9" hidden="1">#REF!</definedName>
    <definedName name="BEx7IV2IJ5WT7UC0UG7WP0WF2JZI" localSheetId="8" hidden="1">#REF!</definedName>
    <definedName name="BEx7IV2IJ5WT7UC0UG7WP0WF2JZI" localSheetId="11" hidden="1">#REF!</definedName>
    <definedName name="BEx7IV2IJ5WT7UC0UG7WP0WF2JZI" localSheetId="13" hidden="1">#REF!</definedName>
    <definedName name="BEx7IV2IJ5WT7UC0UG7WP0WF2JZI" hidden="1">#REF!</definedName>
    <definedName name="BEx7IXGU74GE5E4S6W4Z13AR092Y" localSheetId="0" hidden="1">#REF!</definedName>
    <definedName name="BEx7IXGU74GE5E4S6W4Z13AR092Y" localSheetId="12" hidden="1">#REF!</definedName>
    <definedName name="BEx7IXGU74GE5E4S6W4Z13AR092Y" localSheetId="3" hidden="1">#REF!</definedName>
    <definedName name="BEx7IXGU74GE5E4S6W4Z13AR092Y" localSheetId="10" hidden="1">#REF!</definedName>
    <definedName name="BEx7IXGU74GE5E4S6W4Z13AR092Y" localSheetId="9" hidden="1">#REF!</definedName>
    <definedName name="BEx7IXGU74GE5E4S6W4Z13AR092Y" localSheetId="8" hidden="1">#REF!</definedName>
    <definedName name="BEx7IXGU74GE5E4S6W4Z13AR092Y" localSheetId="11" hidden="1">#REF!</definedName>
    <definedName name="BEx7IXGU74GE5E4S6W4Z13AR092Y" localSheetId="13" hidden="1">#REF!</definedName>
    <definedName name="BEx7IXGU74GE5E4S6W4Z13AR092Y" hidden="1">#REF!</definedName>
    <definedName name="BEx7J4YL8Q3BI1MLH16YYQ18IJRD" localSheetId="0" hidden="1">#REF!</definedName>
    <definedName name="BEx7J4YL8Q3BI1MLH16YYQ18IJRD" localSheetId="12" hidden="1">#REF!</definedName>
    <definedName name="BEx7J4YL8Q3BI1MLH16YYQ18IJRD" localSheetId="3" hidden="1">#REF!</definedName>
    <definedName name="BEx7J4YL8Q3BI1MLH16YYQ18IJRD" localSheetId="10" hidden="1">#REF!</definedName>
    <definedName name="BEx7J4YL8Q3BI1MLH16YYQ18IJRD" localSheetId="9" hidden="1">#REF!</definedName>
    <definedName name="BEx7J4YL8Q3BI1MLH16YYQ18IJRD" localSheetId="8" hidden="1">#REF!</definedName>
    <definedName name="BEx7J4YL8Q3BI1MLH16YYQ18IJRD" localSheetId="11" hidden="1">#REF!</definedName>
    <definedName name="BEx7J4YL8Q3BI1MLH16YYQ18IJRD" localSheetId="13" hidden="1">#REF!</definedName>
    <definedName name="BEx7J4YL8Q3BI1MLH16YYQ18IJRD" hidden="1">#REF!</definedName>
    <definedName name="BEx7J5K5QVUOXI6A663KUWL6PO3O" localSheetId="0" hidden="1">#REF!</definedName>
    <definedName name="BEx7J5K5QVUOXI6A663KUWL6PO3O" localSheetId="12" hidden="1">#REF!</definedName>
    <definedName name="BEx7J5K5QVUOXI6A663KUWL6PO3O" localSheetId="3" hidden="1">#REF!</definedName>
    <definedName name="BEx7J5K5QVUOXI6A663KUWL6PO3O" localSheetId="10" hidden="1">#REF!</definedName>
    <definedName name="BEx7J5K5QVUOXI6A663KUWL6PO3O" localSheetId="9" hidden="1">#REF!</definedName>
    <definedName name="BEx7J5K5QVUOXI6A663KUWL6PO3O" localSheetId="8" hidden="1">#REF!</definedName>
    <definedName name="BEx7J5K5QVUOXI6A663KUWL6PO3O" localSheetId="11" hidden="1">#REF!</definedName>
    <definedName name="BEx7J5K5QVUOXI6A663KUWL6PO3O" localSheetId="13" hidden="1">#REF!</definedName>
    <definedName name="BEx7J5K5QVUOXI6A663KUWL6PO3O" hidden="1">#REF!</definedName>
    <definedName name="BEx7JH3HGBPI07OHZ5LFYK0UFZQR" localSheetId="0" hidden="1">#REF!</definedName>
    <definedName name="BEx7JH3HGBPI07OHZ5LFYK0UFZQR" localSheetId="12" hidden="1">#REF!</definedName>
    <definedName name="BEx7JH3HGBPI07OHZ5LFYK0UFZQR" localSheetId="3" hidden="1">#REF!</definedName>
    <definedName name="BEx7JH3HGBPI07OHZ5LFYK0UFZQR" localSheetId="10" hidden="1">#REF!</definedName>
    <definedName name="BEx7JH3HGBPI07OHZ5LFYK0UFZQR" localSheetId="9" hidden="1">#REF!</definedName>
    <definedName name="BEx7JH3HGBPI07OHZ5LFYK0UFZQR" localSheetId="8" hidden="1">#REF!</definedName>
    <definedName name="BEx7JH3HGBPI07OHZ5LFYK0UFZQR" localSheetId="11" hidden="1">#REF!</definedName>
    <definedName name="BEx7JH3HGBPI07OHZ5LFYK0UFZQR" localSheetId="13" hidden="1">#REF!</definedName>
    <definedName name="BEx7JH3HGBPI07OHZ5LFYK0UFZQR" hidden="1">#REF!</definedName>
    <definedName name="BEx7JRL3MHRMVLQF3EN15MXRPN68" localSheetId="0" hidden="1">#REF!</definedName>
    <definedName name="BEx7JRL3MHRMVLQF3EN15MXRPN68" localSheetId="12" hidden="1">#REF!</definedName>
    <definedName name="BEx7JRL3MHRMVLQF3EN15MXRPN68" localSheetId="3" hidden="1">#REF!</definedName>
    <definedName name="BEx7JRL3MHRMVLQF3EN15MXRPN68" localSheetId="10" hidden="1">#REF!</definedName>
    <definedName name="BEx7JRL3MHRMVLQF3EN15MXRPN68" localSheetId="9" hidden="1">#REF!</definedName>
    <definedName name="BEx7JRL3MHRMVLQF3EN15MXRPN68" localSheetId="8" hidden="1">#REF!</definedName>
    <definedName name="BEx7JRL3MHRMVLQF3EN15MXRPN68" localSheetId="11" hidden="1">#REF!</definedName>
    <definedName name="BEx7JRL3MHRMVLQF3EN15MXRPN68" localSheetId="13" hidden="1">#REF!</definedName>
    <definedName name="BEx7JRL3MHRMVLQF3EN15MXRPN68" hidden="1">#REF!</definedName>
    <definedName name="BEx7JV194190CNM6WWGQ3UBJ3CHH" localSheetId="0" hidden="1">#REF!</definedName>
    <definedName name="BEx7JV194190CNM6WWGQ3UBJ3CHH" localSheetId="12" hidden="1">#REF!</definedName>
    <definedName name="BEx7JV194190CNM6WWGQ3UBJ3CHH" localSheetId="3" hidden="1">#REF!</definedName>
    <definedName name="BEx7JV194190CNM6WWGQ3UBJ3CHH" localSheetId="10" hidden="1">#REF!</definedName>
    <definedName name="BEx7JV194190CNM6WWGQ3UBJ3CHH" localSheetId="9" hidden="1">#REF!</definedName>
    <definedName name="BEx7JV194190CNM6WWGQ3UBJ3CHH" localSheetId="8" hidden="1">#REF!</definedName>
    <definedName name="BEx7JV194190CNM6WWGQ3UBJ3CHH" localSheetId="11" hidden="1">#REF!</definedName>
    <definedName name="BEx7JV194190CNM6WWGQ3UBJ3CHH" localSheetId="13" hidden="1">#REF!</definedName>
    <definedName name="BEx7JV194190CNM6WWGQ3UBJ3CHH" hidden="1">#REF!</definedName>
    <definedName name="BEx7JZJ4AE8AGMWPK3XPBTBUBZ48" localSheetId="0" hidden="1">#REF!</definedName>
    <definedName name="BEx7JZJ4AE8AGMWPK3XPBTBUBZ48" localSheetId="12" hidden="1">#REF!</definedName>
    <definedName name="BEx7JZJ4AE8AGMWPK3XPBTBUBZ48" localSheetId="3" hidden="1">#REF!</definedName>
    <definedName name="BEx7JZJ4AE8AGMWPK3XPBTBUBZ48" localSheetId="10" hidden="1">#REF!</definedName>
    <definedName name="BEx7JZJ4AE8AGMWPK3XPBTBUBZ48" localSheetId="9" hidden="1">#REF!</definedName>
    <definedName name="BEx7JZJ4AE8AGMWPK3XPBTBUBZ48" localSheetId="8" hidden="1">#REF!</definedName>
    <definedName name="BEx7JZJ4AE8AGMWPK3XPBTBUBZ48" localSheetId="11" hidden="1">#REF!</definedName>
    <definedName name="BEx7JZJ4AE8AGMWPK3XPBTBUBZ48" localSheetId="13" hidden="1">#REF!</definedName>
    <definedName name="BEx7JZJ4AE8AGMWPK3XPBTBUBZ48" hidden="1">#REF!</definedName>
    <definedName name="BEx7K7GZ607XQOGB81A1HINBTGOZ" localSheetId="0" hidden="1">#REF!</definedName>
    <definedName name="BEx7K7GZ607XQOGB81A1HINBTGOZ" localSheetId="12" hidden="1">#REF!</definedName>
    <definedName name="BEx7K7GZ607XQOGB81A1HINBTGOZ" localSheetId="3" hidden="1">#REF!</definedName>
    <definedName name="BEx7K7GZ607XQOGB81A1HINBTGOZ" localSheetId="10" hidden="1">#REF!</definedName>
    <definedName name="BEx7K7GZ607XQOGB81A1HINBTGOZ" localSheetId="9" hidden="1">#REF!</definedName>
    <definedName name="BEx7K7GZ607XQOGB81A1HINBTGOZ" localSheetId="8" hidden="1">#REF!</definedName>
    <definedName name="BEx7K7GZ607XQOGB81A1HINBTGOZ" localSheetId="11" hidden="1">#REF!</definedName>
    <definedName name="BEx7K7GZ607XQOGB81A1HINBTGOZ" localSheetId="13" hidden="1">#REF!</definedName>
    <definedName name="BEx7K7GZ607XQOGB81A1HINBTGOZ" hidden="1">#REF!</definedName>
    <definedName name="BEx7KEYPBDXSNROH8M6CDCBN6B50" localSheetId="0" hidden="1">#REF!</definedName>
    <definedName name="BEx7KEYPBDXSNROH8M6CDCBN6B50" localSheetId="12" hidden="1">#REF!</definedName>
    <definedName name="BEx7KEYPBDXSNROH8M6CDCBN6B50" localSheetId="3" hidden="1">#REF!</definedName>
    <definedName name="BEx7KEYPBDXSNROH8M6CDCBN6B50" localSheetId="10" hidden="1">#REF!</definedName>
    <definedName name="BEx7KEYPBDXSNROH8M6CDCBN6B50" localSheetId="9" hidden="1">#REF!</definedName>
    <definedName name="BEx7KEYPBDXSNROH8M6CDCBN6B50" localSheetId="8" hidden="1">#REF!</definedName>
    <definedName name="BEx7KEYPBDXSNROH8M6CDCBN6B50" localSheetId="11" hidden="1">#REF!</definedName>
    <definedName name="BEx7KEYPBDXSNROH8M6CDCBN6B50" localSheetId="13" hidden="1">#REF!</definedName>
    <definedName name="BEx7KEYPBDXSNROH8M6CDCBN6B50" hidden="1">#REF!</definedName>
    <definedName name="BEx7KH7PZ0A6FSWA4LAN2CMZ0WSF" localSheetId="0" hidden="1">#REF!</definedName>
    <definedName name="BEx7KH7PZ0A6FSWA4LAN2CMZ0WSF" localSheetId="12" hidden="1">#REF!</definedName>
    <definedName name="BEx7KH7PZ0A6FSWA4LAN2CMZ0WSF" localSheetId="3" hidden="1">#REF!</definedName>
    <definedName name="BEx7KH7PZ0A6FSWA4LAN2CMZ0WSF" localSheetId="10" hidden="1">#REF!</definedName>
    <definedName name="BEx7KH7PZ0A6FSWA4LAN2CMZ0WSF" localSheetId="9" hidden="1">#REF!</definedName>
    <definedName name="BEx7KH7PZ0A6FSWA4LAN2CMZ0WSF" localSheetId="8" hidden="1">#REF!</definedName>
    <definedName name="BEx7KH7PZ0A6FSWA4LAN2CMZ0WSF" localSheetId="11" hidden="1">#REF!</definedName>
    <definedName name="BEx7KH7PZ0A6FSWA4LAN2CMZ0WSF" localSheetId="13" hidden="1">#REF!</definedName>
    <definedName name="BEx7KH7PZ0A6FSWA4LAN2CMZ0WSF" hidden="1">#REF!</definedName>
    <definedName name="BEx7KNCTL6VMNQP4MFMHOMV1WI1Y" localSheetId="0" hidden="1">#REF!</definedName>
    <definedName name="BEx7KNCTL6VMNQP4MFMHOMV1WI1Y" localSheetId="12" hidden="1">#REF!</definedName>
    <definedName name="BEx7KNCTL6VMNQP4MFMHOMV1WI1Y" localSheetId="3" hidden="1">#REF!</definedName>
    <definedName name="BEx7KNCTL6VMNQP4MFMHOMV1WI1Y" localSheetId="10" hidden="1">#REF!</definedName>
    <definedName name="BEx7KNCTL6VMNQP4MFMHOMV1WI1Y" localSheetId="9" hidden="1">#REF!</definedName>
    <definedName name="BEx7KNCTL6VMNQP4MFMHOMV1WI1Y" localSheetId="8" hidden="1">#REF!</definedName>
    <definedName name="BEx7KNCTL6VMNQP4MFMHOMV1WI1Y" localSheetId="11" hidden="1">#REF!</definedName>
    <definedName name="BEx7KNCTL6VMNQP4MFMHOMV1WI1Y" localSheetId="13" hidden="1">#REF!</definedName>
    <definedName name="BEx7KNCTL6VMNQP4MFMHOMV1WI1Y" hidden="1">#REF!</definedName>
    <definedName name="BEx7KSAS8BZT6H8OQCZ5DNSTMO07" localSheetId="0" hidden="1">#REF!</definedName>
    <definedName name="BEx7KSAS8BZT6H8OQCZ5DNSTMO07" localSheetId="12" hidden="1">#REF!</definedName>
    <definedName name="BEx7KSAS8BZT6H8OQCZ5DNSTMO07" localSheetId="3" hidden="1">#REF!</definedName>
    <definedName name="BEx7KSAS8BZT6H8OQCZ5DNSTMO07" localSheetId="10" hidden="1">#REF!</definedName>
    <definedName name="BEx7KSAS8BZT6H8OQCZ5DNSTMO07" localSheetId="9" hidden="1">#REF!</definedName>
    <definedName name="BEx7KSAS8BZT6H8OQCZ5DNSTMO07" localSheetId="8" hidden="1">#REF!</definedName>
    <definedName name="BEx7KSAS8BZT6H8OQCZ5DNSTMO07" localSheetId="11" hidden="1">#REF!</definedName>
    <definedName name="BEx7KSAS8BZT6H8OQCZ5DNSTMO07" localSheetId="13" hidden="1">#REF!</definedName>
    <definedName name="BEx7KSAS8BZT6H8OQCZ5DNSTMO07" hidden="1">#REF!</definedName>
    <definedName name="BEx7KWHTBD21COXVI4HNEQH0Z3L8" localSheetId="0" hidden="1">#REF!</definedName>
    <definedName name="BEx7KWHTBD21COXVI4HNEQH0Z3L8" localSheetId="12" hidden="1">#REF!</definedName>
    <definedName name="BEx7KWHTBD21COXVI4HNEQH0Z3L8" localSheetId="3" hidden="1">#REF!</definedName>
    <definedName name="BEx7KWHTBD21COXVI4HNEQH0Z3L8" localSheetId="10" hidden="1">#REF!</definedName>
    <definedName name="BEx7KWHTBD21COXVI4HNEQH0Z3L8" localSheetId="9" hidden="1">#REF!</definedName>
    <definedName name="BEx7KWHTBD21COXVI4HNEQH0Z3L8" localSheetId="8" hidden="1">#REF!</definedName>
    <definedName name="BEx7KWHTBD21COXVI4HNEQH0Z3L8" localSheetId="11" hidden="1">#REF!</definedName>
    <definedName name="BEx7KWHTBD21COXVI4HNEQH0Z3L8" localSheetId="13" hidden="1">#REF!</definedName>
    <definedName name="BEx7KWHTBD21COXVI4HNEQH0Z3L8" hidden="1">#REF!</definedName>
    <definedName name="BEx7KXUGRMRSUXCM97Z7VRZQ9JH2" localSheetId="0" hidden="1">#REF!</definedName>
    <definedName name="BEx7KXUGRMRSUXCM97Z7VRZQ9JH2" localSheetId="12" hidden="1">#REF!</definedName>
    <definedName name="BEx7KXUGRMRSUXCM97Z7VRZQ9JH2" localSheetId="3" hidden="1">#REF!</definedName>
    <definedName name="BEx7KXUGRMRSUXCM97Z7VRZQ9JH2" localSheetId="10" hidden="1">#REF!</definedName>
    <definedName name="BEx7KXUGRMRSUXCM97Z7VRZQ9JH2" localSheetId="9" hidden="1">#REF!</definedName>
    <definedName name="BEx7KXUGRMRSUXCM97Z7VRZQ9JH2" localSheetId="8" hidden="1">#REF!</definedName>
    <definedName name="BEx7KXUGRMRSUXCM97Z7VRZQ9JH2" localSheetId="11" hidden="1">#REF!</definedName>
    <definedName name="BEx7KXUGRMRSUXCM97Z7VRZQ9JH2" localSheetId="13" hidden="1">#REF!</definedName>
    <definedName name="BEx7KXUGRMRSUXCM97Z7VRZQ9JH2" hidden="1">#REF!</definedName>
    <definedName name="BEx7L5C6U8MP6IZ67BD649WQYJEK" localSheetId="0" hidden="1">#REF!</definedName>
    <definedName name="BEx7L5C6U8MP6IZ67BD649WQYJEK" localSheetId="12" hidden="1">#REF!</definedName>
    <definedName name="BEx7L5C6U8MP6IZ67BD649WQYJEK" localSheetId="3" hidden="1">#REF!</definedName>
    <definedName name="BEx7L5C6U8MP6IZ67BD649WQYJEK" localSheetId="10" hidden="1">#REF!</definedName>
    <definedName name="BEx7L5C6U8MP6IZ67BD649WQYJEK" localSheetId="9" hidden="1">#REF!</definedName>
    <definedName name="BEx7L5C6U8MP6IZ67BD649WQYJEK" localSheetId="8" hidden="1">#REF!</definedName>
    <definedName name="BEx7L5C6U8MP6IZ67BD649WQYJEK" localSheetId="11" hidden="1">#REF!</definedName>
    <definedName name="BEx7L5C6U8MP6IZ67BD649WQYJEK" localSheetId="13" hidden="1">#REF!</definedName>
    <definedName name="BEx7L5C6U8MP6IZ67BD649WQYJEK" hidden="1">#REF!</definedName>
    <definedName name="BEx7L8HEYEVTATR0OG5JJO647KNI" localSheetId="0" hidden="1">#REF!</definedName>
    <definedName name="BEx7L8HEYEVTATR0OG5JJO647KNI" localSheetId="12" hidden="1">#REF!</definedName>
    <definedName name="BEx7L8HEYEVTATR0OG5JJO647KNI" localSheetId="3" hidden="1">#REF!</definedName>
    <definedName name="BEx7L8HEYEVTATR0OG5JJO647KNI" localSheetId="10" hidden="1">#REF!</definedName>
    <definedName name="BEx7L8HEYEVTATR0OG5JJO647KNI" localSheetId="9" hidden="1">#REF!</definedName>
    <definedName name="BEx7L8HEYEVTATR0OG5JJO647KNI" localSheetId="8" hidden="1">#REF!</definedName>
    <definedName name="BEx7L8HEYEVTATR0OG5JJO647KNI" localSheetId="11" hidden="1">#REF!</definedName>
    <definedName name="BEx7L8HEYEVTATR0OG5JJO647KNI" localSheetId="13" hidden="1">#REF!</definedName>
    <definedName name="BEx7L8HEYEVTATR0OG5JJO647KNI" hidden="1">#REF!</definedName>
    <definedName name="BEx7L8XOV64OMS15ZFURFEUXLMWF" localSheetId="0" hidden="1">#REF!</definedName>
    <definedName name="BEx7L8XOV64OMS15ZFURFEUXLMWF" localSheetId="12" hidden="1">#REF!</definedName>
    <definedName name="BEx7L8XOV64OMS15ZFURFEUXLMWF" localSheetId="3" hidden="1">#REF!</definedName>
    <definedName name="BEx7L8XOV64OMS15ZFURFEUXLMWF" localSheetId="10" hidden="1">#REF!</definedName>
    <definedName name="BEx7L8XOV64OMS15ZFURFEUXLMWF" localSheetId="9" hidden="1">#REF!</definedName>
    <definedName name="BEx7L8XOV64OMS15ZFURFEUXLMWF" localSheetId="8" hidden="1">#REF!</definedName>
    <definedName name="BEx7L8XOV64OMS15ZFURFEUXLMWF" localSheetId="11" hidden="1">#REF!</definedName>
    <definedName name="BEx7L8XOV64OMS15ZFURFEUXLMWF" localSheetId="13" hidden="1">#REF!</definedName>
    <definedName name="BEx7L8XOV64OMS15ZFURFEUXLMWF" hidden="1">#REF!</definedName>
    <definedName name="BEx7LPF478MRAYB9TQ6LDML6O3BY" localSheetId="0" hidden="1">#REF!</definedName>
    <definedName name="BEx7LPF478MRAYB9TQ6LDML6O3BY" localSheetId="12" hidden="1">#REF!</definedName>
    <definedName name="BEx7LPF478MRAYB9TQ6LDML6O3BY" localSheetId="3" hidden="1">#REF!</definedName>
    <definedName name="BEx7LPF478MRAYB9TQ6LDML6O3BY" localSheetId="10" hidden="1">#REF!</definedName>
    <definedName name="BEx7LPF478MRAYB9TQ6LDML6O3BY" localSheetId="9" hidden="1">#REF!</definedName>
    <definedName name="BEx7LPF478MRAYB9TQ6LDML6O3BY" localSheetId="8" hidden="1">#REF!</definedName>
    <definedName name="BEx7LPF478MRAYB9TQ6LDML6O3BY" localSheetId="11" hidden="1">#REF!</definedName>
    <definedName name="BEx7LPF478MRAYB9TQ6LDML6O3BY" localSheetId="13" hidden="1">#REF!</definedName>
    <definedName name="BEx7LPF478MRAYB9TQ6LDML6O3BY" hidden="1">#REF!</definedName>
    <definedName name="BEx7LPV780NFCG1VX4EKJ29YXOLZ" localSheetId="0" hidden="1">#REF!</definedName>
    <definedName name="BEx7LPV780NFCG1VX4EKJ29YXOLZ" localSheetId="12" hidden="1">#REF!</definedName>
    <definedName name="BEx7LPV780NFCG1VX4EKJ29YXOLZ" localSheetId="3" hidden="1">#REF!</definedName>
    <definedName name="BEx7LPV780NFCG1VX4EKJ29YXOLZ" localSheetId="10" hidden="1">#REF!</definedName>
    <definedName name="BEx7LPV780NFCG1VX4EKJ29YXOLZ" localSheetId="9" hidden="1">#REF!</definedName>
    <definedName name="BEx7LPV780NFCG1VX4EKJ29YXOLZ" localSheetId="8" hidden="1">#REF!</definedName>
    <definedName name="BEx7LPV780NFCG1VX4EKJ29YXOLZ" localSheetId="11" hidden="1">#REF!</definedName>
    <definedName name="BEx7LPV780NFCG1VX4EKJ29YXOLZ" localSheetId="13" hidden="1">#REF!</definedName>
    <definedName name="BEx7LPV780NFCG1VX4EKJ29YXOLZ" hidden="1">#REF!</definedName>
    <definedName name="BEx7LQ0PD30NJWOAYKPEYHM9J83B" localSheetId="0" hidden="1">#REF!</definedName>
    <definedName name="BEx7LQ0PD30NJWOAYKPEYHM9J83B" localSheetId="12" hidden="1">#REF!</definedName>
    <definedName name="BEx7LQ0PD30NJWOAYKPEYHM9J83B" localSheetId="3" hidden="1">#REF!</definedName>
    <definedName name="BEx7LQ0PD30NJWOAYKPEYHM9J83B" localSheetId="10" hidden="1">#REF!</definedName>
    <definedName name="BEx7LQ0PD30NJWOAYKPEYHM9J83B" localSheetId="9" hidden="1">#REF!</definedName>
    <definedName name="BEx7LQ0PD30NJWOAYKPEYHM9J83B" localSheetId="8" hidden="1">#REF!</definedName>
    <definedName name="BEx7LQ0PD30NJWOAYKPEYHM9J83B" localSheetId="11" hidden="1">#REF!</definedName>
    <definedName name="BEx7LQ0PD30NJWOAYKPEYHM9J83B" localSheetId="13" hidden="1">#REF!</definedName>
    <definedName name="BEx7LQ0PD30NJWOAYKPEYHM9J83B" hidden="1">#REF!</definedName>
    <definedName name="BEx7M4EKEDHZ1ZZ91NDLSUNPUFPZ" localSheetId="0" hidden="1">#REF!</definedName>
    <definedName name="BEx7M4EKEDHZ1ZZ91NDLSUNPUFPZ" localSheetId="12" hidden="1">#REF!</definedName>
    <definedName name="BEx7M4EKEDHZ1ZZ91NDLSUNPUFPZ" localSheetId="3" hidden="1">#REF!</definedName>
    <definedName name="BEx7M4EKEDHZ1ZZ91NDLSUNPUFPZ" localSheetId="10" hidden="1">#REF!</definedName>
    <definedName name="BEx7M4EKEDHZ1ZZ91NDLSUNPUFPZ" localSheetId="9" hidden="1">#REF!</definedName>
    <definedName name="BEx7M4EKEDHZ1ZZ91NDLSUNPUFPZ" localSheetId="8" hidden="1">#REF!</definedName>
    <definedName name="BEx7M4EKEDHZ1ZZ91NDLSUNPUFPZ" localSheetId="11" hidden="1">#REF!</definedName>
    <definedName name="BEx7M4EKEDHZ1ZZ91NDLSUNPUFPZ" localSheetId="13" hidden="1">#REF!</definedName>
    <definedName name="BEx7M4EKEDHZ1ZZ91NDLSUNPUFPZ" hidden="1">#REF!</definedName>
    <definedName name="BEx7MAUI1JJFDIJGDW4RWY5384LY" localSheetId="0" hidden="1">#REF!</definedName>
    <definedName name="BEx7MAUI1JJFDIJGDW4RWY5384LY" localSheetId="12" hidden="1">#REF!</definedName>
    <definedName name="BEx7MAUI1JJFDIJGDW4RWY5384LY" localSheetId="3" hidden="1">#REF!</definedName>
    <definedName name="BEx7MAUI1JJFDIJGDW4RWY5384LY" localSheetId="10" hidden="1">#REF!</definedName>
    <definedName name="BEx7MAUI1JJFDIJGDW4RWY5384LY" localSheetId="9" hidden="1">#REF!</definedName>
    <definedName name="BEx7MAUI1JJFDIJGDW4RWY5384LY" localSheetId="8" hidden="1">#REF!</definedName>
    <definedName name="BEx7MAUI1JJFDIJGDW4RWY5384LY" localSheetId="11" hidden="1">#REF!</definedName>
    <definedName name="BEx7MAUI1JJFDIJGDW4RWY5384LY" localSheetId="13" hidden="1">#REF!</definedName>
    <definedName name="BEx7MAUI1JJFDIJGDW4RWY5384LY" hidden="1">#REF!</definedName>
    <definedName name="BEx7MI1EW6N7FOBHWJLYC02TZSKR" localSheetId="0" hidden="1">#REF!</definedName>
    <definedName name="BEx7MI1EW6N7FOBHWJLYC02TZSKR" localSheetId="12" hidden="1">#REF!</definedName>
    <definedName name="BEx7MI1EW6N7FOBHWJLYC02TZSKR" localSheetId="3" hidden="1">#REF!</definedName>
    <definedName name="BEx7MI1EW6N7FOBHWJLYC02TZSKR" localSheetId="10" hidden="1">#REF!</definedName>
    <definedName name="BEx7MI1EW6N7FOBHWJLYC02TZSKR" localSheetId="9" hidden="1">#REF!</definedName>
    <definedName name="BEx7MI1EW6N7FOBHWJLYC02TZSKR" localSheetId="8" hidden="1">#REF!</definedName>
    <definedName name="BEx7MI1EW6N7FOBHWJLYC02TZSKR" localSheetId="11" hidden="1">#REF!</definedName>
    <definedName name="BEx7MI1EW6N7FOBHWJLYC02TZSKR" localSheetId="13" hidden="1">#REF!</definedName>
    <definedName name="BEx7MI1EW6N7FOBHWJLYC02TZSKR" hidden="1">#REF!</definedName>
    <definedName name="BEx7MJZO3UKAMJ53UWOJ5ZD4GGMQ" localSheetId="0" hidden="1">#REF!</definedName>
    <definedName name="BEx7MJZO3UKAMJ53UWOJ5ZD4GGMQ" localSheetId="12" hidden="1">#REF!</definedName>
    <definedName name="BEx7MJZO3UKAMJ53UWOJ5ZD4GGMQ" localSheetId="3" hidden="1">#REF!</definedName>
    <definedName name="BEx7MJZO3UKAMJ53UWOJ5ZD4GGMQ" localSheetId="10" hidden="1">#REF!</definedName>
    <definedName name="BEx7MJZO3UKAMJ53UWOJ5ZD4GGMQ" localSheetId="9" hidden="1">#REF!</definedName>
    <definedName name="BEx7MJZO3UKAMJ53UWOJ5ZD4GGMQ" localSheetId="8" hidden="1">#REF!</definedName>
    <definedName name="BEx7MJZO3UKAMJ53UWOJ5ZD4GGMQ" localSheetId="11" hidden="1">#REF!</definedName>
    <definedName name="BEx7MJZO3UKAMJ53UWOJ5ZD4GGMQ" localSheetId="13" hidden="1">#REF!</definedName>
    <definedName name="BEx7MJZO3UKAMJ53UWOJ5ZD4GGMQ" hidden="1">#REF!</definedName>
    <definedName name="BEx7MO17TZ6L4457Q12FYYLUUZAZ" localSheetId="0" hidden="1">#REF!</definedName>
    <definedName name="BEx7MO17TZ6L4457Q12FYYLUUZAZ" localSheetId="12" hidden="1">#REF!</definedName>
    <definedName name="BEx7MO17TZ6L4457Q12FYYLUUZAZ" localSheetId="3" hidden="1">#REF!</definedName>
    <definedName name="BEx7MO17TZ6L4457Q12FYYLUUZAZ" localSheetId="10" hidden="1">#REF!</definedName>
    <definedName name="BEx7MO17TZ6L4457Q12FYYLUUZAZ" localSheetId="9" hidden="1">#REF!</definedName>
    <definedName name="BEx7MO17TZ6L4457Q12FYYLUUZAZ" localSheetId="8" hidden="1">#REF!</definedName>
    <definedName name="BEx7MO17TZ6L4457Q12FYYLUUZAZ" localSheetId="11" hidden="1">#REF!</definedName>
    <definedName name="BEx7MO17TZ6L4457Q12FYYLUUZAZ" localSheetId="13" hidden="1">#REF!</definedName>
    <definedName name="BEx7MO17TZ6L4457Q12FYYLUUZAZ" hidden="1">#REF!</definedName>
    <definedName name="BEx7MT4MFNXIVQGAT6D971GZW7CA" localSheetId="0" hidden="1">#REF!</definedName>
    <definedName name="BEx7MT4MFNXIVQGAT6D971GZW7CA" localSheetId="12" hidden="1">#REF!</definedName>
    <definedName name="BEx7MT4MFNXIVQGAT6D971GZW7CA" localSheetId="3" hidden="1">#REF!</definedName>
    <definedName name="BEx7MT4MFNXIVQGAT6D971GZW7CA" localSheetId="10" hidden="1">#REF!</definedName>
    <definedName name="BEx7MT4MFNXIVQGAT6D971GZW7CA" localSheetId="9" hidden="1">#REF!</definedName>
    <definedName name="BEx7MT4MFNXIVQGAT6D971GZW7CA" localSheetId="8" hidden="1">#REF!</definedName>
    <definedName name="BEx7MT4MFNXIVQGAT6D971GZW7CA" localSheetId="11" hidden="1">#REF!</definedName>
    <definedName name="BEx7MT4MFNXIVQGAT6D971GZW7CA" localSheetId="13" hidden="1">#REF!</definedName>
    <definedName name="BEx7MT4MFNXIVQGAT6D971GZW7CA" hidden="1">#REF!</definedName>
    <definedName name="BEx7MUMLPPX92MX7SA8S1PLONDL8" localSheetId="0" hidden="1">#REF!</definedName>
    <definedName name="BEx7MUMLPPX92MX7SA8S1PLONDL8" localSheetId="12" hidden="1">#REF!</definedName>
    <definedName name="BEx7MUMLPPX92MX7SA8S1PLONDL8" localSheetId="3" hidden="1">#REF!</definedName>
    <definedName name="BEx7MUMLPPX92MX7SA8S1PLONDL8" localSheetId="10" hidden="1">#REF!</definedName>
    <definedName name="BEx7MUMLPPX92MX7SA8S1PLONDL8" localSheetId="9" hidden="1">#REF!</definedName>
    <definedName name="BEx7MUMLPPX92MX7SA8S1PLONDL8" localSheetId="8" hidden="1">#REF!</definedName>
    <definedName name="BEx7MUMLPPX92MX7SA8S1PLONDL8" localSheetId="11" hidden="1">#REF!</definedName>
    <definedName name="BEx7MUMLPPX92MX7SA8S1PLONDL8" localSheetId="13" hidden="1">#REF!</definedName>
    <definedName name="BEx7MUMLPPX92MX7SA8S1PLONDL8" hidden="1">#REF!</definedName>
    <definedName name="BEx7MX0W532Q7CB4V6KFVC9WAOUI" localSheetId="0" hidden="1">#REF!</definedName>
    <definedName name="BEx7MX0W532Q7CB4V6KFVC9WAOUI" localSheetId="12" hidden="1">#REF!</definedName>
    <definedName name="BEx7MX0W532Q7CB4V6KFVC9WAOUI" localSheetId="3" hidden="1">#REF!</definedName>
    <definedName name="BEx7MX0W532Q7CB4V6KFVC9WAOUI" localSheetId="10" hidden="1">#REF!</definedName>
    <definedName name="BEx7MX0W532Q7CB4V6KFVC9WAOUI" localSheetId="9" hidden="1">#REF!</definedName>
    <definedName name="BEx7MX0W532Q7CB4V6KFVC9WAOUI" localSheetId="8" hidden="1">#REF!</definedName>
    <definedName name="BEx7MX0W532Q7CB4V6KFVC9WAOUI" localSheetId="11" hidden="1">#REF!</definedName>
    <definedName name="BEx7MX0W532Q7CB4V6KFVC9WAOUI" localSheetId="13" hidden="1">#REF!</definedName>
    <definedName name="BEx7MX0W532Q7CB4V6KFVC9WAOUI" hidden="1">#REF!</definedName>
    <definedName name="BEx7NB403NE748IF75RXMWOFQ986" localSheetId="0" hidden="1">#REF!</definedName>
    <definedName name="BEx7NB403NE748IF75RXMWOFQ986" localSheetId="12" hidden="1">#REF!</definedName>
    <definedName name="BEx7NB403NE748IF75RXMWOFQ986" localSheetId="3" hidden="1">#REF!</definedName>
    <definedName name="BEx7NB403NE748IF75RXMWOFQ986" localSheetId="10" hidden="1">#REF!</definedName>
    <definedName name="BEx7NB403NE748IF75RXMWOFQ986" localSheetId="9" hidden="1">#REF!</definedName>
    <definedName name="BEx7NB403NE748IF75RXMWOFQ986" localSheetId="8" hidden="1">#REF!</definedName>
    <definedName name="BEx7NB403NE748IF75RXMWOFQ986" localSheetId="11" hidden="1">#REF!</definedName>
    <definedName name="BEx7NB403NE748IF75RXMWOFQ986" localSheetId="13" hidden="1">#REF!</definedName>
    <definedName name="BEx7NB403NE748IF75RXMWOFQ986" hidden="1">#REF!</definedName>
    <definedName name="BEx7NI062THZAM6I8AJWTFJL91CS" localSheetId="0" hidden="1">#REF!</definedName>
    <definedName name="BEx7NI062THZAM6I8AJWTFJL91CS" localSheetId="12" hidden="1">#REF!</definedName>
    <definedName name="BEx7NI062THZAM6I8AJWTFJL91CS" localSheetId="3" hidden="1">#REF!</definedName>
    <definedName name="BEx7NI062THZAM6I8AJWTFJL91CS" localSheetId="10" hidden="1">#REF!</definedName>
    <definedName name="BEx7NI062THZAM6I8AJWTFJL91CS" localSheetId="9" hidden="1">#REF!</definedName>
    <definedName name="BEx7NI062THZAM6I8AJWTFJL91CS" localSheetId="8" hidden="1">#REF!</definedName>
    <definedName name="BEx7NI062THZAM6I8AJWTFJL91CS" localSheetId="11" hidden="1">#REF!</definedName>
    <definedName name="BEx7NI062THZAM6I8AJWTFJL91CS" localSheetId="13" hidden="1">#REF!</definedName>
    <definedName name="BEx7NI062THZAM6I8AJWTFJL91CS" hidden="1">#REF!</definedName>
    <definedName name="BEx904S75BPRYMHF0083JF7ES4NG" localSheetId="0" hidden="1">#REF!</definedName>
    <definedName name="BEx904S75BPRYMHF0083JF7ES4NG" localSheetId="12" hidden="1">#REF!</definedName>
    <definedName name="BEx904S75BPRYMHF0083JF7ES4NG" localSheetId="3" hidden="1">#REF!</definedName>
    <definedName name="BEx904S75BPRYMHF0083JF7ES4NG" localSheetId="10" hidden="1">#REF!</definedName>
    <definedName name="BEx904S75BPRYMHF0083JF7ES4NG" localSheetId="9" hidden="1">#REF!</definedName>
    <definedName name="BEx904S75BPRYMHF0083JF7ES4NG" localSheetId="8" hidden="1">#REF!</definedName>
    <definedName name="BEx904S75BPRYMHF0083JF7ES4NG" localSheetId="11" hidden="1">#REF!</definedName>
    <definedName name="BEx904S75BPRYMHF0083JF7ES4NG" localSheetId="13" hidden="1">#REF!</definedName>
    <definedName name="BEx904S75BPRYMHF0083JF7ES4NG" hidden="1">#REF!</definedName>
    <definedName name="BEx90HDD4RWF7JZGA8GCGG7D63MG" localSheetId="0" hidden="1">#REF!</definedName>
    <definedName name="BEx90HDD4RWF7JZGA8GCGG7D63MG" localSheetId="12" hidden="1">#REF!</definedName>
    <definedName name="BEx90HDD4RWF7JZGA8GCGG7D63MG" localSheetId="3" hidden="1">#REF!</definedName>
    <definedName name="BEx90HDD4RWF7JZGA8GCGG7D63MG" localSheetId="10" hidden="1">#REF!</definedName>
    <definedName name="BEx90HDD4RWF7JZGA8GCGG7D63MG" localSheetId="9" hidden="1">#REF!</definedName>
    <definedName name="BEx90HDD4RWF7JZGA8GCGG7D63MG" localSheetId="8" hidden="1">#REF!</definedName>
    <definedName name="BEx90HDD4RWF7JZGA8GCGG7D63MG" localSheetId="11" hidden="1">#REF!</definedName>
    <definedName name="BEx90HDD4RWF7JZGA8GCGG7D63MG" localSheetId="13" hidden="1">#REF!</definedName>
    <definedName name="BEx90HDD4RWF7JZGA8GCGG7D63MG" hidden="1">#REF!</definedName>
    <definedName name="BEx90HO6UVMFVSV8U0YBZFHNCL38" localSheetId="0" hidden="1">#REF!</definedName>
    <definedName name="BEx90HO6UVMFVSV8U0YBZFHNCL38" localSheetId="12" hidden="1">#REF!</definedName>
    <definedName name="BEx90HO6UVMFVSV8U0YBZFHNCL38" localSheetId="3" hidden="1">#REF!</definedName>
    <definedName name="BEx90HO6UVMFVSV8U0YBZFHNCL38" localSheetId="10" hidden="1">#REF!</definedName>
    <definedName name="BEx90HO6UVMFVSV8U0YBZFHNCL38" localSheetId="9" hidden="1">#REF!</definedName>
    <definedName name="BEx90HO6UVMFVSV8U0YBZFHNCL38" localSheetId="8" hidden="1">#REF!</definedName>
    <definedName name="BEx90HO6UVMFVSV8U0YBZFHNCL38" localSheetId="11" hidden="1">#REF!</definedName>
    <definedName name="BEx90HO6UVMFVSV8U0YBZFHNCL38" localSheetId="13" hidden="1">#REF!</definedName>
    <definedName name="BEx90HO6UVMFVSV8U0YBZFHNCL38" hidden="1">#REF!</definedName>
    <definedName name="BEx90VGH5H09ON2QXYC9WIIEU98T" localSheetId="0" hidden="1">#REF!</definedName>
    <definedName name="BEx90VGH5H09ON2QXYC9WIIEU98T" localSheetId="12" hidden="1">#REF!</definedName>
    <definedName name="BEx90VGH5H09ON2QXYC9WIIEU98T" localSheetId="3" hidden="1">#REF!</definedName>
    <definedName name="BEx90VGH5H09ON2QXYC9WIIEU98T" localSheetId="10" hidden="1">#REF!</definedName>
    <definedName name="BEx90VGH5H09ON2QXYC9WIIEU98T" localSheetId="9" hidden="1">#REF!</definedName>
    <definedName name="BEx90VGH5H09ON2QXYC9WIIEU98T" localSheetId="8" hidden="1">#REF!</definedName>
    <definedName name="BEx90VGH5H09ON2QXYC9WIIEU98T" localSheetId="11" hidden="1">#REF!</definedName>
    <definedName name="BEx90VGH5H09ON2QXYC9WIIEU98T" localSheetId="13" hidden="1">#REF!</definedName>
    <definedName name="BEx90VGH5H09ON2QXYC9WIIEU98T" hidden="1">#REF!</definedName>
    <definedName name="BEx9157279000SVN5XNWQ99JY0WU" localSheetId="0" hidden="1">#REF!</definedName>
    <definedName name="BEx9157279000SVN5XNWQ99JY0WU" localSheetId="12" hidden="1">#REF!</definedName>
    <definedName name="BEx9157279000SVN5XNWQ99JY0WU" localSheetId="3" hidden="1">#REF!</definedName>
    <definedName name="BEx9157279000SVN5XNWQ99JY0WU" localSheetId="10" hidden="1">#REF!</definedName>
    <definedName name="BEx9157279000SVN5XNWQ99JY0WU" localSheetId="9" hidden="1">#REF!</definedName>
    <definedName name="BEx9157279000SVN5XNWQ99JY0WU" localSheetId="8" hidden="1">#REF!</definedName>
    <definedName name="BEx9157279000SVN5XNWQ99JY0WU" localSheetId="11" hidden="1">#REF!</definedName>
    <definedName name="BEx9157279000SVN5XNWQ99JY0WU" localSheetId="13" hidden="1">#REF!</definedName>
    <definedName name="BEx9157279000SVN5XNWQ99JY0WU" hidden="1">#REF!</definedName>
    <definedName name="BEx9175B70QXYAU5A8DJPGZQ46L9" localSheetId="0" hidden="1">#REF!</definedName>
    <definedName name="BEx9175B70QXYAU5A8DJPGZQ46L9" localSheetId="12" hidden="1">#REF!</definedName>
    <definedName name="BEx9175B70QXYAU5A8DJPGZQ46L9" localSheetId="3" hidden="1">#REF!</definedName>
    <definedName name="BEx9175B70QXYAU5A8DJPGZQ46L9" localSheetId="10" hidden="1">#REF!</definedName>
    <definedName name="BEx9175B70QXYAU5A8DJPGZQ46L9" localSheetId="9" hidden="1">#REF!</definedName>
    <definedName name="BEx9175B70QXYAU5A8DJPGZQ46L9" localSheetId="8" hidden="1">#REF!</definedName>
    <definedName name="BEx9175B70QXYAU5A8DJPGZQ46L9" localSheetId="11" hidden="1">#REF!</definedName>
    <definedName name="BEx9175B70QXYAU5A8DJPGZQ46L9" localSheetId="13" hidden="1">#REF!</definedName>
    <definedName name="BEx9175B70QXYAU5A8DJPGZQ46L9" hidden="1">#REF!</definedName>
    <definedName name="BEx91AQQRTV87AO27VWHSFZAD4ZR" localSheetId="0" hidden="1">#REF!</definedName>
    <definedName name="BEx91AQQRTV87AO27VWHSFZAD4ZR" localSheetId="12" hidden="1">#REF!</definedName>
    <definedName name="BEx91AQQRTV87AO27VWHSFZAD4ZR" localSheetId="3" hidden="1">#REF!</definedName>
    <definedName name="BEx91AQQRTV87AO27VWHSFZAD4ZR" localSheetId="10" hidden="1">#REF!</definedName>
    <definedName name="BEx91AQQRTV87AO27VWHSFZAD4ZR" localSheetId="9" hidden="1">#REF!</definedName>
    <definedName name="BEx91AQQRTV87AO27VWHSFZAD4ZR" localSheetId="8" hidden="1">#REF!</definedName>
    <definedName name="BEx91AQQRTV87AO27VWHSFZAD4ZR" localSheetId="11" hidden="1">#REF!</definedName>
    <definedName name="BEx91AQQRTV87AO27VWHSFZAD4ZR" localSheetId="13" hidden="1">#REF!</definedName>
    <definedName name="BEx91AQQRTV87AO27VWHSFZAD4ZR" hidden="1">#REF!</definedName>
    <definedName name="BEx91L8FLL5CWLA2CDHKCOMGVDZN" localSheetId="0" hidden="1">#REF!</definedName>
    <definedName name="BEx91L8FLL5CWLA2CDHKCOMGVDZN" localSheetId="12" hidden="1">#REF!</definedName>
    <definedName name="BEx91L8FLL5CWLA2CDHKCOMGVDZN" localSheetId="3" hidden="1">#REF!</definedName>
    <definedName name="BEx91L8FLL5CWLA2CDHKCOMGVDZN" localSheetId="10" hidden="1">#REF!</definedName>
    <definedName name="BEx91L8FLL5CWLA2CDHKCOMGVDZN" localSheetId="9" hidden="1">#REF!</definedName>
    <definedName name="BEx91L8FLL5CWLA2CDHKCOMGVDZN" localSheetId="8" hidden="1">#REF!</definedName>
    <definedName name="BEx91L8FLL5CWLA2CDHKCOMGVDZN" localSheetId="11" hidden="1">#REF!</definedName>
    <definedName name="BEx91L8FLL5CWLA2CDHKCOMGVDZN" localSheetId="13" hidden="1">#REF!</definedName>
    <definedName name="BEx91L8FLL5CWLA2CDHKCOMGVDZN" hidden="1">#REF!</definedName>
    <definedName name="BEx91OTVH9ZDBC3QTORU8RZX4EOC" localSheetId="0" hidden="1">#REF!</definedName>
    <definedName name="BEx91OTVH9ZDBC3QTORU8RZX4EOC" localSheetId="12" hidden="1">#REF!</definedName>
    <definedName name="BEx91OTVH9ZDBC3QTORU8RZX4EOC" localSheetId="3" hidden="1">#REF!</definedName>
    <definedName name="BEx91OTVH9ZDBC3QTORU8RZX4EOC" localSheetId="10" hidden="1">#REF!</definedName>
    <definedName name="BEx91OTVH9ZDBC3QTORU8RZX4EOC" localSheetId="9" hidden="1">#REF!</definedName>
    <definedName name="BEx91OTVH9ZDBC3QTORU8RZX4EOC" localSheetId="8" hidden="1">#REF!</definedName>
    <definedName name="BEx91OTVH9ZDBC3QTORU8RZX4EOC" localSheetId="11" hidden="1">#REF!</definedName>
    <definedName name="BEx91OTVH9ZDBC3QTORU8RZX4EOC" localSheetId="13" hidden="1">#REF!</definedName>
    <definedName name="BEx91OTVH9ZDBC3QTORU8RZX4EOC" hidden="1">#REF!</definedName>
    <definedName name="BEx91QH5JRZKQP1GPN2SQMR3CKAG" localSheetId="0" hidden="1">#REF!</definedName>
    <definedName name="BEx91QH5JRZKQP1GPN2SQMR3CKAG" localSheetId="12" hidden="1">#REF!</definedName>
    <definedName name="BEx91QH5JRZKQP1GPN2SQMR3CKAG" localSheetId="3" hidden="1">#REF!</definedName>
    <definedName name="BEx91QH5JRZKQP1GPN2SQMR3CKAG" localSheetId="10" hidden="1">#REF!</definedName>
    <definedName name="BEx91QH5JRZKQP1GPN2SQMR3CKAG" localSheetId="9" hidden="1">#REF!</definedName>
    <definedName name="BEx91QH5JRZKQP1GPN2SQMR3CKAG" localSheetId="8" hidden="1">#REF!</definedName>
    <definedName name="BEx91QH5JRZKQP1GPN2SQMR3CKAG" localSheetId="11" hidden="1">#REF!</definedName>
    <definedName name="BEx91QH5JRZKQP1GPN2SQMR3CKAG" localSheetId="13" hidden="1">#REF!</definedName>
    <definedName name="BEx91QH5JRZKQP1GPN2SQMR3CKAG" hidden="1">#REF!</definedName>
    <definedName name="BEx91ROALDNHO7FI4X8L61RH4UJE" localSheetId="0" hidden="1">#REF!</definedName>
    <definedName name="BEx91ROALDNHO7FI4X8L61RH4UJE" localSheetId="12" hidden="1">#REF!</definedName>
    <definedName name="BEx91ROALDNHO7FI4X8L61RH4UJE" localSheetId="3" hidden="1">#REF!</definedName>
    <definedName name="BEx91ROALDNHO7FI4X8L61RH4UJE" localSheetId="10" hidden="1">#REF!</definedName>
    <definedName name="BEx91ROALDNHO7FI4X8L61RH4UJE" localSheetId="9" hidden="1">#REF!</definedName>
    <definedName name="BEx91ROALDNHO7FI4X8L61RH4UJE" localSheetId="8" hidden="1">#REF!</definedName>
    <definedName name="BEx91ROALDNHO7FI4X8L61RH4UJE" localSheetId="11" hidden="1">#REF!</definedName>
    <definedName name="BEx91ROALDNHO7FI4X8L61RH4UJE" localSheetId="13" hidden="1">#REF!</definedName>
    <definedName name="BEx91ROALDNHO7FI4X8L61RH4UJE" hidden="1">#REF!</definedName>
    <definedName name="BEx91TMID71GVYH0U16QM1RV3PX0" localSheetId="0" hidden="1">#REF!</definedName>
    <definedName name="BEx91TMID71GVYH0U16QM1RV3PX0" localSheetId="12" hidden="1">#REF!</definedName>
    <definedName name="BEx91TMID71GVYH0U16QM1RV3PX0" localSheetId="3" hidden="1">#REF!</definedName>
    <definedName name="BEx91TMID71GVYH0U16QM1RV3PX0" localSheetId="10" hidden="1">#REF!</definedName>
    <definedName name="BEx91TMID71GVYH0U16QM1RV3PX0" localSheetId="9" hidden="1">#REF!</definedName>
    <definedName name="BEx91TMID71GVYH0U16QM1RV3PX0" localSheetId="8" hidden="1">#REF!</definedName>
    <definedName name="BEx91TMID71GVYH0U16QM1RV3PX0" localSheetId="11" hidden="1">#REF!</definedName>
    <definedName name="BEx91TMID71GVYH0U16QM1RV3PX0" localSheetId="13" hidden="1">#REF!</definedName>
    <definedName name="BEx91TMID71GVYH0U16QM1RV3PX0" hidden="1">#REF!</definedName>
    <definedName name="BEx91VF2D78PAF337E3L2L81K9W2" localSheetId="0" hidden="1">#REF!</definedName>
    <definedName name="BEx91VF2D78PAF337E3L2L81K9W2" localSheetId="12" hidden="1">#REF!</definedName>
    <definedName name="BEx91VF2D78PAF337E3L2L81K9W2" localSheetId="3" hidden="1">#REF!</definedName>
    <definedName name="BEx91VF2D78PAF337E3L2L81K9W2" localSheetId="10" hidden="1">#REF!</definedName>
    <definedName name="BEx91VF2D78PAF337E3L2L81K9W2" localSheetId="9" hidden="1">#REF!</definedName>
    <definedName name="BEx91VF2D78PAF337E3L2L81K9W2" localSheetId="8" hidden="1">#REF!</definedName>
    <definedName name="BEx91VF2D78PAF337E3L2L81K9W2" localSheetId="11" hidden="1">#REF!</definedName>
    <definedName name="BEx91VF2D78PAF337E3L2L81K9W2" localSheetId="13" hidden="1">#REF!</definedName>
    <definedName name="BEx91VF2D78PAF337E3L2L81K9W2" hidden="1">#REF!</definedName>
    <definedName name="BEx921PNZ46VORG2VRMWREWIC0SE" localSheetId="0" hidden="1">#REF!</definedName>
    <definedName name="BEx921PNZ46VORG2VRMWREWIC0SE" localSheetId="12" hidden="1">#REF!</definedName>
    <definedName name="BEx921PNZ46VORG2VRMWREWIC0SE" localSheetId="3" hidden="1">#REF!</definedName>
    <definedName name="BEx921PNZ46VORG2VRMWREWIC0SE" localSheetId="10" hidden="1">#REF!</definedName>
    <definedName name="BEx921PNZ46VORG2VRMWREWIC0SE" localSheetId="9" hidden="1">#REF!</definedName>
    <definedName name="BEx921PNZ46VORG2VRMWREWIC0SE" localSheetId="8" hidden="1">#REF!</definedName>
    <definedName name="BEx921PNZ46VORG2VRMWREWIC0SE" localSheetId="11" hidden="1">#REF!</definedName>
    <definedName name="BEx921PNZ46VORG2VRMWREWIC0SE" localSheetId="13" hidden="1">#REF!</definedName>
    <definedName name="BEx921PNZ46VORG2VRMWREWIC0SE" hidden="1">#REF!</definedName>
    <definedName name="BEx929CVDCG5CFUQWNDLOSNRQ1FN" localSheetId="0" hidden="1">#REF!</definedName>
    <definedName name="BEx929CVDCG5CFUQWNDLOSNRQ1FN" localSheetId="12" hidden="1">#REF!</definedName>
    <definedName name="BEx929CVDCG5CFUQWNDLOSNRQ1FN" localSheetId="3" hidden="1">#REF!</definedName>
    <definedName name="BEx929CVDCG5CFUQWNDLOSNRQ1FN" localSheetId="10" hidden="1">#REF!</definedName>
    <definedName name="BEx929CVDCG5CFUQWNDLOSNRQ1FN" localSheetId="9" hidden="1">#REF!</definedName>
    <definedName name="BEx929CVDCG5CFUQWNDLOSNRQ1FN" localSheetId="8" hidden="1">#REF!</definedName>
    <definedName name="BEx929CVDCG5CFUQWNDLOSNRQ1FN" localSheetId="11" hidden="1">#REF!</definedName>
    <definedName name="BEx929CVDCG5CFUQWNDLOSNRQ1FN" localSheetId="13" hidden="1">#REF!</definedName>
    <definedName name="BEx929CVDCG5CFUQWNDLOSNRQ1FN" hidden="1">#REF!</definedName>
    <definedName name="BEx92DPEKL5WM5A3CN8674JI0PR3" localSheetId="0" hidden="1">#REF!</definedName>
    <definedName name="BEx92DPEKL5WM5A3CN8674JI0PR3" localSheetId="12" hidden="1">#REF!</definedName>
    <definedName name="BEx92DPEKL5WM5A3CN8674JI0PR3" localSheetId="3" hidden="1">#REF!</definedName>
    <definedName name="BEx92DPEKL5WM5A3CN8674JI0PR3" localSheetId="10" hidden="1">#REF!</definedName>
    <definedName name="BEx92DPEKL5WM5A3CN8674JI0PR3" localSheetId="9" hidden="1">#REF!</definedName>
    <definedName name="BEx92DPEKL5WM5A3CN8674JI0PR3" localSheetId="8" hidden="1">#REF!</definedName>
    <definedName name="BEx92DPEKL5WM5A3CN8674JI0PR3" localSheetId="11" hidden="1">#REF!</definedName>
    <definedName name="BEx92DPEKL5WM5A3CN8674JI0PR3" localSheetId="13" hidden="1">#REF!</definedName>
    <definedName name="BEx92DPEKL5WM5A3CN8674JI0PR3" hidden="1">#REF!</definedName>
    <definedName name="BEx92ER2RMY93TZK0D9L9T3H0GI5" localSheetId="0" hidden="1">#REF!</definedName>
    <definedName name="BEx92ER2RMY93TZK0D9L9T3H0GI5" localSheetId="12" hidden="1">#REF!</definedName>
    <definedName name="BEx92ER2RMY93TZK0D9L9T3H0GI5" localSheetId="3" hidden="1">#REF!</definedName>
    <definedName name="BEx92ER2RMY93TZK0D9L9T3H0GI5" localSheetId="10" hidden="1">#REF!</definedName>
    <definedName name="BEx92ER2RMY93TZK0D9L9T3H0GI5" localSheetId="9" hidden="1">#REF!</definedName>
    <definedName name="BEx92ER2RMY93TZK0D9L9T3H0GI5" localSheetId="8" hidden="1">#REF!</definedName>
    <definedName name="BEx92ER2RMY93TZK0D9L9T3H0GI5" localSheetId="11" hidden="1">#REF!</definedName>
    <definedName name="BEx92ER2RMY93TZK0D9L9T3H0GI5" localSheetId="13" hidden="1">#REF!</definedName>
    <definedName name="BEx92ER2RMY93TZK0D9L9T3H0GI5" hidden="1">#REF!</definedName>
    <definedName name="BEx92FI04PJT4LI23KKIHRXWJDTT" localSheetId="0" hidden="1">#REF!</definedName>
    <definedName name="BEx92FI04PJT4LI23KKIHRXWJDTT" localSheetId="12" hidden="1">#REF!</definedName>
    <definedName name="BEx92FI04PJT4LI23KKIHRXWJDTT" localSheetId="3" hidden="1">#REF!</definedName>
    <definedName name="BEx92FI04PJT4LI23KKIHRXWJDTT" localSheetId="10" hidden="1">#REF!</definedName>
    <definedName name="BEx92FI04PJT4LI23KKIHRXWJDTT" localSheetId="9" hidden="1">#REF!</definedName>
    <definedName name="BEx92FI04PJT4LI23KKIHRXWJDTT" localSheetId="8" hidden="1">#REF!</definedName>
    <definedName name="BEx92FI04PJT4LI23KKIHRXWJDTT" localSheetId="11" hidden="1">#REF!</definedName>
    <definedName name="BEx92FI04PJT4LI23KKIHRXWJDTT" localSheetId="13" hidden="1">#REF!</definedName>
    <definedName name="BEx92FI04PJT4LI23KKIHRXWJDTT" hidden="1">#REF!</definedName>
    <definedName name="BEx92HR14HQ9D5JXCSPA4SS4RT62" localSheetId="0" hidden="1">#REF!</definedName>
    <definedName name="BEx92HR14HQ9D5JXCSPA4SS4RT62" localSheetId="12" hidden="1">#REF!</definedName>
    <definedName name="BEx92HR14HQ9D5JXCSPA4SS4RT62" localSheetId="3" hidden="1">#REF!</definedName>
    <definedName name="BEx92HR14HQ9D5JXCSPA4SS4RT62" localSheetId="10" hidden="1">#REF!</definedName>
    <definedName name="BEx92HR14HQ9D5JXCSPA4SS4RT62" localSheetId="9" hidden="1">#REF!</definedName>
    <definedName name="BEx92HR14HQ9D5JXCSPA4SS4RT62" localSheetId="8" hidden="1">#REF!</definedName>
    <definedName name="BEx92HR14HQ9D5JXCSPA4SS4RT62" localSheetId="11" hidden="1">#REF!</definedName>
    <definedName name="BEx92HR14HQ9D5JXCSPA4SS4RT62" localSheetId="13" hidden="1">#REF!</definedName>
    <definedName name="BEx92HR14HQ9D5JXCSPA4SS4RT62" hidden="1">#REF!</definedName>
    <definedName name="BEx92HWA2D6A5EX9MFG68G0NOMSN" localSheetId="0" hidden="1">#REF!</definedName>
    <definedName name="BEx92HWA2D6A5EX9MFG68G0NOMSN" localSheetId="12" hidden="1">#REF!</definedName>
    <definedName name="BEx92HWA2D6A5EX9MFG68G0NOMSN" localSheetId="3" hidden="1">#REF!</definedName>
    <definedName name="BEx92HWA2D6A5EX9MFG68G0NOMSN" localSheetId="10" hidden="1">#REF!</definedName>
    <definedName name="BEx92HWA2D6A5EX9MFG68G0NOMSN" localSheetId="9" hidden="1">#REF!</definedName>
    <definedName name="BEx92HWA2D6A5EX9MFG68G0NOMSN" localSheetId="8" hidden="1">#REF!</definedName>
    <definedName name="BEx92HWA2D6A5EX9MFG68G0NOMSN" localSheetId="11" hidden="1">#REF!</definedName>
    <definedName name="BEx92HWA2D6A5EX9MFG68G0NOMSN" localSheetId="13" hidden="1">#REF!</definedName>
    <definedName name="BEx92HWA2D6A5EX9MFG68G0NOMSN" hidden="1">#REF!</definedName>
    <definedName name="BEx92I1SQUKW2W7S22E82HLJXRGK" localSheetId="0" hidden="1">#REF!</definedName>
    <definedName name="BEx92I1SQUKW2W7S22E82HLJXRGK" localSheetId="12" hidden="1">#REF!</definedName>
    <definedName name="BEx92I1SQUKW2W7S22E82HLJXRGK" localSheetId="3" hidden="1">#REF!</definedName>
    <definedName name="BEx92I1SQUKW2W7S22E82HLJXRGK" localSheetId="10" hidden="1">#REF!</definedName>
    <definedName name="BEx92I1SQUKW2W7S22E82HLJXRGK" localSheetId="9" hidden="1">#REF!</definedName>
    <definedName name="BEx92I1SQUKW2W7S22E82HLJXRGK" localSheetId="8" hidden="1">#REF!</definedName>
    <definedName name="BEx92I1SQUKW2W7S22E82HLJXRGK" localSheetId="11" hidden="1">#REF!</definedName>
    <definedName name="BEx92I1SQUKW2W7S22E82HLJXRGK" localSheetId="13" hidden="1">#REF!</definedName>
    <definedName name="BEx92I1SQUKW2W7S22E82HLJXRGK" hidden="1">#REF!</definedName>
    <definedName name="BEx92PUBDIXAU1FW5ZAXECMAU0LN" localSheetId="0" hidden="1">#REF!</definedName>
    <definedName name="BEx92PUBDIXAU1FW5ZAXECMAU0LN" localSheetId="12" hidden="1">#REF!</definedName>
    <definedName name="BEx92PUBDIXAU1FW5ZAXECMAU0LN" localSheetId="3" hidden="1">#REF!</definedName>
    <definedName name="BEx92PUBDIXAU1FW5ZAXECMAU0LN" localSheetId="10" hidden="1">#REF!</definedName>
    <definedName name="BEx92PUBDIXAU1FW5ZAXECMAU0LN" localSheetId="9" hidden="1">#REF!</definedName>
    <definedName name="BEx92PUBDIXAU1FW5ZAXECMAU0LN" localSheetId="8" hidden="1">#REF!</definedName>
    <definedName name="BEx92PUBDIXAU1FW5ZAXECMAU0LN" localSheetId="11" hidden="1">#REF!</definedName>
    <definedName name="BEx92PUBDIXAU1FW5ZAXECMAU0LN" localSheetId="13" hidden="1">#REF!</definedName>
    <definedName name="BEx92PUBDIXAU1FW5ZAXECMAU0LN" hidden="1">#REF!</definedName>
    <definedName name="BEx92S8MHFFIVRQ2YSHZNQGOFUHD" localSheetId="0" hidden="1">#REF!</definedName>
    <definedName name="BEx92S8MHFFIVRQ2YSHZNQGOFUHD" localSheetId="12" hidden="1">#REF!</definedName>
    <definedName name="BEx92S8MHFFIVRQ2YSHZNQGOFUHD" localSheetId="3" hidden="1">#REF!</definedName>
    <definedName name="BEx92S8MHFFIVRQ2YSHZNQGOFUHD" localSheetId="10" hidden="1">#REF!</definedName>
    <definedName name="BEx92S8MHFFIVRQ2YSHZNQGOFUHD" localSheetId="9" hidden="1">#REF!</definedName>
    <definedName name="BEx92S8MHFFIVRQ2YSHZNQGOFUHD" localSheetId="8" hidden="1">#REF!</definedName>
    <definedName name="BEx92S8MHFFIVRQ2YSHZNQGOFUHD" localSheetId="11" hidden="1">#REF!</definedName>
    <definedName name="BEx92S8MHFFIVRQ2YSHZNQGOFUHD" localSheetId="13" hidden="1">#REF!</definedName>
    <definedName name="BEx92S8MHFFIVRQ2YSHZNQGOFUHD" hidden="1">#REF!</definedName>
    <definedName name="BEx92VJ5FJGXISSSMOUAESCSIWFV" localSheetId="0" hidden="1">#REF!</definedName>
    <definedName name="BEx92VJ5FJGXISSSMOUAESCSIWFV" localSheetId="12" hidden="1">#REF!</definedName>
    <definedName name="BEx92VJ5FJGXISSSMOUAESCSIWFV" localSheetId="3" hidden="1">#REF!</definedName>
    <definedName name="BEx92VJ5FJGXISSSMOUAESCSIWFV" localSheetId="10" hidden="1">#REF!</definedName>
    <definedName name="BEx92VJ5FJGXISSSMOUAESCSIWFV" localSheetId="9" hidden="1">#REF!</definedName>
    <definedName name="BEx92VJ5FJGXISSSMOUAESCSIWFV" localSheetId="8" hidden="1">#REF!</definedName>
    <definedName name="BEx92VJ5FJGXISSSMOUAESCSIWFV" localSheetId="11" hidden="1">#REF!</definedName>
    <definedName name="BEx92VJ5FJGXISSSMOUAESCSIWFV" localSheetId="13" hidden="1">#REF!</definedName>
    <definedName name="BEx92VJ5FJGXISSSMOUAESCSIWFV" hidden="1">#REF!</definedName>
    <definedName name="BEx93B9OULL2YGC896XXYAAJSTRK" localSheetId="0" hidden="1">#REF!</definedName>
    <definedName name="BEx93B9OULL2YGC896XXYAAJSTRK" localSheetId="12" hidden="1">#REF!</definedName>
    <definedName name="BEx93B9OULL2YGC896XXYAAJSTRK" localSheetId="3" hidden="1">#REF!</definedName>
    <definedName name="BEx93B9OULL2YGC896XXYAAJSTRK" localSheetId="10" hidden="1">#REF!</definedName>
    <definedName name="BEx93B9OULL2YGC896XXYAAJSTRK" localSheetId="9" hidden="1">#REF!</definedName>
    <definedName name="BEx93B9OULL2YGC896XXYAAJSTRK" localSheetId="8" hidden="1">#REF!</definedName>
    <definedName name="BEx93B9OULL2YGC896XXYAAJSTRK" localSheetId="11" hidden="1">#REF!</definedName>
    <definedName name="BEx93B9OULL2YGC896XXYAAJSTRK" localSheetId="13" hidden="1">#REF!</definedName>
    <definedName name="BEx93B9OULL2YGC896XXYAAJSTRK" hidden="1">#REF!</definedName>
    <definedName name="BEx93FRKF99NRT3LH99UTIH7AAYF" localSheetId="0" hidden="1">#REF!</definedName>
    <definedName name="BEx93FRKF99NRT3LH99UTIH7AAYF" localSheetId="12" hidden="1">#REF!</definedName>
    <definedName name="BEx93FRKF99NRT3LH99UTIH7AAYF" localSheetId="3" hidden="1">#REF!</definedName>
    <definedName name="BEx93FRKF99NRT3LH99UTIH7AAYF" localSheetId="10" hidden="1">#REF!</definedName>
    <definedName name="BEx93FRKF99NRT3LH99UTIH7AAYF" localSheetId="9" hidden="1">#REF!</definedName>
    <definedName name="BEx93FRKF99NRT3LH99UTIH7AAYF" localSheetId="8" hidden="1">#REF!</definedName>
    <definedName name="BEx93FRKF99NRT3LH99UTIH7AAYF" localSheetId="11" hidden="1">#REF!</definedName>
    <definedName name="BEx93FRKF99NRT3LH99UTIH7AAYF" localSheetId="13" hidden="1">#REF!</definedName>
    <definedName name="BEx93FRKF99NRT3LH99UTIH7AAYF" hidden="1">#REF!</definedName>
    <definedName name="BEx93M7FSHP50OG34A4W8W8DF12U" localSheetId="0" hidden="1">#REF!</definedName>
    <definedName name="BEx93M7FSHP50OG34A4W8W8DF12U" localSheetId="12" hidden="1">#REF!</definedName>
    <definedName name="BEx93M7FSHP50OG34A4W8W8DF12U" localSheetId="3" hidden="1">#REF!</definedName>
    <definedName name="BEx93M7FSHP50OG34A4W8W8DF12U" localSheetId="10" hidden="1">#REF!</definedName>
    <definedName name="BEx93M7FSHP50OG34A4W8W8DF12U" localSheetId="9" hidden="1">#REF!</definedName>
    <definedName name="BEx93M7FSHP50OG34A4W8W8DF12U" localSheetId="8" hidden="1">#REF!</definedName>
    <definedName name="BEx93M7FSHP50OG34A4W8W8DF12U" localSheetId="11" hidden="1">#REF!</definedName>
    <definedName name="BEx93M7FSHP50OG34A4W8W8DF12U" localSheetId="13" hidden="1">#REF!</definedName>
    <definedName name="BEx93M7FSHP50OG34A4W8W8DF12U" hidden="1">#REF!</definedName>
    <definedName name="BEx93OLWY2O3PRA74U41VG5RXT4Q" localSheetId="0" hidden="1">#REF!</definedName>
    <definedName name="BEx93OLWY2O3PRA74U41VG5RXT4Q" localSheetId="12" hidden="1">#REF!</definedName>
    <definedName name="BEx93OLWY2O3PRA74U41VG5RXT4Q" localSheetId="3" hidden="1">#REF!</definedName>
    <definedName name="BEx93OLWY2O3PRA74U41VG5RXT4Q" localSheetId="10" hidden="1">#REF!</definedName>
    <definedName name="BEx93OLWY2O3PRA74U41VG5RXT4Q" localSheetId="9" hidden="1">#REF!</definedName>
    <definedName name="BEx93OLWY2O3PRA74U41VG5RXT4Q" localSheetId="8" hidden="1">#REF!</definedName>
    <definedName name="BEx93OLWY2O3PRA74U41VG5RXT4Q" localSheetId="11" hidden="1">#REF!</definedName>
    <definedName name="BEx93OLWY2O3PRA74U41VG5RXT4Q" localSheetId="13" hidden="1">#REF!</definedName>
    <definedName name="BEx93OLWY2O3PRA74U41VG5RXT4Q" hidden="1">#REF!</definedName>
    <definedName name="BEx93RWFAF6YJGYUTITVM445C02U" localSheetId="0" hidden="1">#REF!</definedName>
    <definedName name="BEx93RWFAF6YJGYUTITVM445C02U" localSheetId="12" hidden="1">#REF!</definedName>
    <definedName name="BEx93RWFAF6YJGYUTITVM445C02U" localSheetId="3" hidden="1">#REF!</definedName>
    <definedName name="BEx93RWFAF6YJGYUTITVM445C02U" localSheetId="10" hidden="1">#REF!</definedName>
    <definedName name="BEx93RWFAF6YJGYUTITVM445C02U" localSheetId="9" hidden="1">#REF!</definedName>
    <definedName name="BEx93RWFAF6YJGYUTITVM445C02U" localSheetId="8" hidden="1">#REF!</definedName>
    <definedName name="BEx93RWFAF6YJGYUTITVM445C02U" localSheetId="11" hidden="1">#REF!</definedName>
    <definedName name="BEx93RWFAF6YJGYUTITVM445C02U" localSheetId="13" hidden="1">#REF!</definedName>
    <definedName name="BEx93RWFAF6YJGYUTITVM445C02U" hidden="1">#REF!</definedName>
    <definedName name="BEx93SY9RWG3HUV4YXQKXJH9FH14" localSheetId="0" hidden="1">#REF!</definedName>
    <definedName name="BEx93SY9RWG3HUV4YXQKXJH9FH14" localSheetId="12" hidden="1">#REF!</definedName>
    <definedName name="BEx93SY9RWG3HUV4YXQKXJH9FH14" localSheetId="3" hidden="1">#REF!</definedName>
    <definedName name="BEx93SY9RWG3HUV4YXQKXJH9FH14" localSheetId="10" hidden="1">#REF!</definedName>
    <definedName name="BEx93SY9RWG3HUV4YXQKXJH9FH14" localSheetId="9" hidden="1">#REF!</definedName>
    <definedName name="BEx93SY9RWG3HUV4YXQKXJH9FH14" localSheetId="8" hidden="1">#REF!</definedName>
    <definedName name="BEx93SY9RWG3HUV4YXQKXJH9FH14" localSheetId="11" hidden="1">#REF!</definedName>
    <definedName name="BEx93SY9RWG3HUV4YXQKXJH9FH14" localSheetId="13" hidden="1">#REF!</definedName>
    <definedName name="BEx93SY9RWG3HUV4YXQKXJH9FH14" hidden="1">#REF!</definedName>
    <definedName name="BEx93TJUX3U0FJDBG6DDSNQ91R5J" localSheetId="0" hidden="1">#REF!</definedName>
    <definedName name="BEx93TJUX3U0FJDBG6DDSNQ91R5J" localSheetId="12" hidden="1">#REF!</definedName>
    <definedName name="BEx93TJUX3U0FJDBG6DDSNQ91R5J" localSheetId="3" hidden="1">#REF!</definedName>
    <definedName name="BEx93TJUX3U0FJDBG6DDSNQ91R5J" localSheetId="10" hidden="1">#REF!</definedName>
    <definedName name="BEx93TJUX3U0FJDBG6DDSNQ91R5J" localSheetId="9" hidden="1">#REF!</definedName>
    <definedName name="BEx93TJUX3U0FJDBG6DDSNQ91R5J" localSheetId="8" hidden="1">#REF!</definedName>
    <definedName name="BEx93TJUX3U0FJDBG6DDSNQ91R5J" localSheetId="11" hidden="1">#REF!</definedName>
    <definedName name="BEx93TJUX3U0FJDBG6DDSNQ91R5J" localSheetId="13" hidden="1">#REF!</definedName>
    <definedName name="BEx93TJUX3U0FJDBG6DDSNQ91R5J" hidden="1">#REF!</definedName>
    <definedName name="BEx942UCRHMI4B0US31HO95GSC2X" localSheetId="0" hidden="1">#REF!</definedName>
    <definedName name="BEx942UCRHMI4B0US31HO95GSC2X" localSheetId="12" hidden="1">#REF!</definedName>
    <definedName name="BEx942UCRHMI4B0US31HO95GSC2X" localSheetId="3" hidden="1">#REF!</definedName>
    <definedName name="BEx942UCRHMI4B0US31HO95GSC2X" localSheetId="10" hidden="1">#REF!</definedName>
    <definedName name="BEx942UCRHMI4B0US31HO95GSC2X" localSheetId="9" hidden="1">#REF!</definedName>
    <definedName name="BEx942UCRHMI4B0US31HO95GSC2X" localSheetId="8" hidden="1">#REF!</definedName>
    <definedName name="BEx942UCRHMI4B0US31HO95GSC2X" localSheetId="11" hidden="1">#REF!</definedName>
    <definedName name="BEx942UCRHMI4B0US31HO95GSC2X" localSheetId="13" hidden="1">#REF!</definedName>
    <definedName name="BEx942UCRHMI4B0US31HO95GSC2X" hidden="1">#REF!</definedName>
    <definedName name="BEx942ZND3V7XSHKTD0UH9X85N5E" localSheetId="0" hidden="1">#REF!</definedName>
    <definedName name="BEx942ZND3V7XSHKTD0UH9X85N5E" localSheetId="12" hidden="1">#REF!</definedName>
    <definedName name="BEx942ZND3V7XSHKTD0UH9X85N5E" localSheetId="3" hidden="1">#REF!</definedName>
    <definedName name="BEx942ZND3V7XSHKTD0UH9X85N5E" localSheetId="10" hidden="1">#REF!</definedName>
    <definedName name="BEx942ZND3V7XSHKTD0UH9X85N5E" localSheetId="9" hidden="1">#REF!</definedName>
    <definedName name="BEx942ZND3V7XSHKTD0UH9X85N5E" localSheetId="8" hidden="1">#REF!</definedName>
    <definedName name="BEx942ZND3V7XSHKTD0UH9X85N5E" localSheetId="11" hidden="1">#REF!</definedName>
    <definedName name="BEx942ZND3V7XSHKTD0UH9X85N5E" localSheetId="13" hidden="1">#REF!</definedName>
    <definedName name="BEx942ZND3V7XSHKTD0UH9X85N5E" hidden="1">#REF!</definedName>
    <definedName name="BEx947HHLR6UU6NYPNDZRF79V52K" localSheetId="0" hidden="1">#REF!</definedName>
    <definedName name="BEx947HHLR6UU6NYPNDZRF79V52K" localSheetId="12" hidden="1">#REF!</definedName>
    <definedName name="BEx947HHLR6UU6NYPNDZRF79V52K" localSheetId="3" hidden="1">#REF!</definedName>
    <definedName name="BEx947HHLR6UU6NYPNDZRF79V52K" localSheetId="10" hidden="1">#REF!</definedName>
    <definedName name="BEx947HHLR6UU6NYPNDZRF79V52K" localSheetId="9" hidden="1">#REF!</definedName>
    <definedName name="BEx947HHLR6UU6NYPNDZRF79V52K" localSheetId="8" hidden="1">#REF!</definedName>
    <definedName name="BEx947HHLR6UU6NYPNDZRF79V52K" localSheetId="11" hidden="1">#REF!</definedName>
    <definedName name="BEx947HHLR6UU6NYPNDZRF79V52K" localSheetId="13" hidden="1">#REF!</definedName>
    <definedName name="BEx947HHLR6UU6NYPNDZRF79V52K" hidden="1">#REF!</definedName>
    <definedName name="BEx948ZFFQWVIDNG4AZAUGGGEB5U" localSheetId="0" hidden="1">#REF!</definedName>
    <definedName name="BEx948ZFFQWVIDNG4AZAUGGGEB5U" localSheetId="12" hidden="1">#REF!</definedName>
    <definedName name="BEx948ZFFQWVIDNG4AZAUGGGEB5U" localSheetId="3" hidden="1">#REF!</definedName>
    <definedName name="BEx948ZFFQWVIDNG4AZAUGGGEB5U" localSheetId="10" hidden="1">#REF!</definedName>
    <definedName name="BEx948ZFFQWVIDNG4AZAUGGGEB5U" localSheetId="9" hidden="1">#REF!</definedName>
    <definedName name="BEx948ZFFQWVIDNG4AZAUGGGEB5U" localSheetId="8" hidden="1">#REF!</definedName>
    <definedName name="BEx948ZFFQWVIDNG4AZAUGGGEB5U" localSheetId="11" hidden="1">#REF!</definedName>
    <definedName name="BEx948ZFFQWVIDNG4AZAUGGGEB5U" localSheetId="13" hidden="1">#REF!</definedName>
    <definedName name="BEx948ZFFQWVIDNG4AZAUGGGEB5U" hidden="1">#REF!</definedName>
    <definedName name="BEx94CKXG92OMURH41SNU6IOHK4J" localSheetId="0" hidden="1">#REF!</definedName>
    <definedName name="BEx94CKXG92OMURH41SNU6IOHK4J" localSheetId="12" hidden="1">#REF!</definedName>
    <definedName name="BEx94CKXG92OMURH41SNU6IOHK4J" localSheetId="3" hidden="1">#REF!</definedName>
    <definedName name="BEx94CKXG92OMURH41SNU6IOHK4J" localSheetId="10" hidden="1">#REF!</definedName>
    <definedName name="BEx94CKXG92OMURH41SNU6IOHK4J" localSheetId="9" hidden="1">#REF!</definedName>
    <definedName name="BEx94CKXG92OMURH41SNU6IOHK4J" localSheetId="8" hidden="1">#REF!</definedName>
    <definedName name="BEx94CKXG92OMURH41SNU6IOHK4J" localSheetId="11" hidden="1">#REF!</definedName>
    <definedName name="BEx94CKXG92OMURH41SNU6IOHK4J" localSheetId="13" hidden="1">#REF!</definedName>
    <definedName name="BEx94CKXG92OMURH41SNU6IOHK4J" hidden="1">#REF!</definedName>
    <definedName name="BEx94GXG30CIVB6ZQN3X3IK6BZXQ" localSheetId="0" hidden="1">#REF!</definedName>
    <definedName name="BEx94GXG30CIVB6ZQN3X3IK6BZXQ" localSheetId="12" hidden="1">#REF!</definedName>
    <definedName name="BEx94GXG30CIVB6ZQN3X3IK6BZXQ" localSheetId="3" hidden="1">#REF!</definedName>
    <definedName name="BEx94GXG30CIVB6ZQN3X3IK6BZXQ" localSheetId="10" hidden="1">#REF!</definedName>
    <definedName name="BEx94GXG30CIVB6ZQN3X3IK6BZXQ" localSheetId="9" hidden="1">#REF!</definedName>
    <definedName name="BEx94GXG30CIVB6ZQN3X3IK6BZXQ" localSheetId="8" hidden="1">#REF!</definedName>
    <definedName name="BEx94GXG30CIVB6ZQN3X3IK6BZXQ" localSheetId="11" hidden="1">#REF!</definedName>
    <definedName name="BEx94GXG30CIVB6ZQN3X3IK6BZXQ" localSheetId="13" hidden="1">#REF!</definedName>
    <definedName name="BEx94GXG30CIVB6ZQN3X3IK6BZXQ" hidden="1">#REF!</definedName>
    <definedName name="BEx94HJ0DWZHE39X4BLCQCJ3M1MC" localSheetId="0" hidden="1">#REF!</definedName>
    <definedName name="BEx94HJ0DWZHE39X4BLCQCJ3M1MC" localSheetId="12" hidden="1">#REF!</definedName>
    <definedName name="BEx94HJ0DWZHE39X4BLCQCJ3M1MC" localSheetId="3" hidden="1">#REF!</definedName>
    <definedName name="BEx94HJ0DWZHE39X4BLCQCJ3M1MC" localSheetId="10" hidden="1">#REF!</definedName>
    <definedName name="BEx94HJ0DWZHE39X4BLCQCJ3M1MC" localSheetId="9" hidden="1">#REF!</definedName>
    <definedName name="BEx94HJ0DWZHE39X4BLCQCJ3M1MC" localSheetId="8" hidden="1">#REF!</definedName>
    <definedName name="BEx94HJ0DWZHE39X4BLCQCJ3M1MC" localSheetId="11" hidden="1">#REF!</definedName>
    <definedName name="BEx94HJ0DWZHE39X4BLCQCJ3M1MC" localSheetId="13" hidden="1">#REF!</definedName>
    <definedName name="BEx94HJ0DWZHE39X4BLCQCJ3M1MC" hidden="1">#REF!</definedName>
    <definedName name="BEx94HZ5LURYM9ST744ALV6ZCKYP" localSheetId="0" hidden="1">#REF!</definedName>
    <definedName name="BEx94HZ5LURYM9ST744ALV6ZCKYP" localSheetId="12" hidden="1">#REF!</definedName>
    <definedName name="BEx94HZ5LURYM9ST744ALV6ZCKYP" localSheetId="3" hidden="1">#REF!</definedName>
    <definedName name="BEx94HZ5LURYM9ST744ALV6ZCKYP" localSheetId="10" hidden="1">#REF!</definedName>
    <definedName name="BEx94HZ5LURYM9ST744ALV6ZCKYP" localSheetId="9" hidden="1">#REF!</definedName>
    <definedName name="BEx94HZ5LURYM9ST744ALV6ZCKYP" localSheetId="8" hidden="1">#REF!</definedName>
    <definedName name="BEx94HZ5LURYM9ST744ALV6ZCKYP" localSheetId="11" hidden="1">#REF!</definedName>
    <definedName name="BEx94HZ5LURYM9ST744ALV6ZCKYP" localSheetId="13" hidden="1">#REF!</definedName>
    <definedName name="BEx94HZ5LURYM9ST744ALV6ZCKYP" hidden="1">#REF!</definedName>
    <definedName name="BEx94IQ75E90YUMWJ9N591LR7DQQ" localSheetId="0" hidden="1">#REF!</definedName>
    <definedName name="BEx94IQ75E90YUMWJ9N591LR7DQQ" localSheetId="12" hidden="1">#REF!</definedName>
    <definedName name="BEx94IQ75E90YUMWJ9N591LR7DQQ" localSheetId="3" hidden="1">#REF!</definedName>
    <definedName name="BEx94IQ75E90YUMWJ9N591LR7DQQ" localSheetId="10" hidden="1">#REF!</definedName>
    <definedName name="BEx94IQ75E90YUMWJ9N591LR7DQQ" localSheetId="9" hidden="1">#REF!</definedName>
    <definedName name="BEx94IQ75E90YUMWJ9N591LR7DQQ" localSheetId="8" hidden="1">#REF!</definedName>
    <definedName name="BEx94IQ75E90YUMWJ9N591LR7DQQ" localSheetId="11" hidden="1">#REF!</definedName>
    <definedName name="BEx94IQ75E90YUMWJ9N591LR7DQQ" localSheetId="13" hidden="1">#REF!</definedName>
    <definedName name="BEx94IQ75E90YUMWJ9N591LR7DQQ" hidden="1">#REF!</definedName>
    <definedName name="BEx94N7W5T3U7UOE97D6OVIBUCXS" localSheetId="0" hidden="1">#REF!</definedName>
    <definedName name="BEx94N7W5T3U7UOE97D6OVIBUCXS" localSheetId="12" hidden="1">#REF!</definedName>
    <definedName name="BEx94N7W5T3U7UOE97D6OVIBUCXS" localSheetId="3" hidden="1">#REF!</definedName>
    <definedName name="BEx94N7W5T3U7UOE97D6OVIBUCXS" localSheetId="10" hidden="1">#REF!</definedName>
    <definedName name="BEx94N7W5T3U7UOE97D6OVIBUCXS" localSheetId="9" hidden="1">#REF!</definedName>
    <definedName name="BEx94N7W5T3U7UOE97D6OVIBUCXS" localSheetId="8" hidden="1">#REF!</definedName>
    <definedName name="BEx94N7W5T3U7UOE97D6OVIBUCXS" localSheetId="11" hidden="1">#REF!</definedName>
    <definedName name="BEx94N7W5T3U7UOE97D6OVIBUCXS" localSheetId="13" hidden="1">#REF!</definedName>
    <definedName name="BEx94N7W5T3U7UOE97D6OVIBUCXS" hidden="1">#REF!</definedName>
    <definedName name="BEx955NIAWX5OLAHMTV6QFUZPR30" localSheetId="0" hidden="1">#REF!</definedName>
    <definedName name="BEx955NIAWX5OLAHMTV6QFUZPR30" localSheetId="12" hidden="1">#REF!</definedName>
    <definedName name="BEx955NIAWX5OLAHMTV6QFUZPR30" localSheetId="3" hidden="1">#REF!</definedName>
    <definedName name="BEx955NIAWX5OLAHMTV6QFUZPR30" localSheetId="10" hidden="1">#REF!</definedName>
    <definedName name="BEx955NIAWX5OLAHMTV6QFUZPR30" localSheetId="9" hidden="1">#REF!</definedName>
    <definedName name="BEx955NIAWX5OLAHMTV6QFUZPR30" localSheetId="8" hidden="1">#REF!</definedName>
    <definedName name="BEx955NIAWX5OLAHMTV6QFUZPR30" localSheetId="11" hidden="1">#REF!</definedName>
    <definedName name="BEx955NIAWX5OLAHMTV6QFUZPR30" localSheetId="13" hidden="1">#REF!</definedName>
    <definedName name="BEx955NIAWX5OLAHMTV6QFUZPR30" hidden="1">#REF!</definedName>
    <definedName name="BEx9581TYVI2M5TT4ISDAJV4W7Z6" localSheetId="0" hidden="1">#REF!</definedName>
    <definedName name="BEx9581TYVI2M5TT4ISDAJV4W7Z6" localSheetId="12" hidden="1">#REF!</definedName>
    <definedName name="BEx9581TYVI2M5TT4ISDAJV4W7Z6" localSheetId="3" hidden="1">#REF!</definedName>
    <definedName name="BEx9581TYVI2M5TT4ISDAJV4W7Z6" localSheetId="10" hidden="1">#REF!</definedName>
    <definedName name="BEx9581TYVI2M5TT4ISDAJV4W7Z6" localSheetId="9" hidden="1">#REF!</definedName>
    <definedName name="BEx9581TYVI2M5TT4ISDAJV4W7Z6" localSheetId="8" hidden="1">#REF!</definedName>
    <definedName name="BEx9581TYVI2M5TT4ISDAJV4W7Z6" localSheetId="11" hidden="1">#REF!</definedName>
    <definedName name="BEx9581TYVI2M5TT4ISDAJV4W7Z6" localSheetId="13" hidden="1">#REF!</definedName>
    <definedName name="BEx9581TYVI2M5TT4ISDAJV4W7Z6" hidden="1">#REF!</definedName>
    <definedName name="BEx95G55NR99FDSE95CXDI4DKWSV" localSheetId="0" hidden="1">#REF!</definedName>
    <definedName name="BEx95G55NR99FDSE95CXDI4DKWSV" localSheetId="12" hidden="1">#REF!</definedName>
    <definedName name="BEx95G55NR99FDSE95CXDI4DKWSV" localSheetId="3" hidden="1">#REF!</definedName>
    <definedName name="BEx95G55NR99FDSE95CXDI4DKWSV" localSheetId="10" hidden="1">#REF!</definedName>
    <definedName name="BEx95G55NR99FDSE95CXDI4DKWSV" localSheetId="9" hidden="1">#REF!</definedName>
    <definedName name="BEx95G55NR99FDSE95CXDI4DKWSV" localSheetId="8" hidden="1">#REF!</definedName>
    <definedName name="BEx95G55NR99FDSE95CXDI4DKWSV" localSheetId="11" hidden="1">#REF!</definedName>
    <definedName name="BEx95G55NR99FDSE95CXDI4DKWSV" localSheetId="13" hidden="1">#REF!</definedName>
    <definedName name="BEx95G55NR99FDSE95CXDI4DKWSV" hidden="1">#REF!</definedName>
    <definedName name="BEx95NHF4RVUE0YDOAFZEIVBYJXD" localSheetId="0" hidden="1">#REF!</definedName>
    <definedName name="BEx95NHF4RVUE0YDOAFZEIVBYJXD" localSheetId="12" hidden="1">#REF!</definedName>
    <definedName name="BEx95NHF4RVUE0YDOAFZEIVBYJXD" localSheetId="3" hidden="1">#REF!</definedName>
    <definedName name="BEx95NHF4RVUE0YDOAFZEIVBYJXD" localSheetId="10" hidden="1">#REF!</definedName>
    <definedName name="BEx95NHF4RVUE0YDOAFZEIVBYJXD" localSheetId="9" hidden="1">#REF!</definedName>
    <definedName name="BEx95NHF4RVUE0YDOAFZEIVBYJXD" localSheetId="8" hidden="1">#REF!</definedName>
    <definedName name="BEx95NHF4RVUE0YDOAFZEIVBYJXD" localSheetId="11" hidden="1">#REF!</definedName>
    <definedName name="BEx95NHF4RVUE0YDOAFZEIVBYJXD" localSheetId="13" hidden="1">#REF!</definedName>
    <definedName name="BEx95NHF4RVUE0YDOAFZEIVBYJXD" hidden="1">#REF!</definedName>
    <definedName name="BEx95QBZMG0E2KQ9BERJ861QLYN3" localSheetId="0" hidden="1">#REF!</definedName>
    <definedName name="BEx95QBZMG0E2KQ9BERJ861QLYN3" localSheetId="12" hidden="1">#REF!</definedName>
    <definedName name="BEx95QBZMG0E2KQ9BERJ861QLYN3" localSheetId="3" hidden="1">#REF!</definedName>
    <definedName name="BEx95QBZMG0E2KQ9BERJ861QLYN3" localSheetId="10" hidden="1">#REF!</definedName>
    <definedName name="BEx95QBZMG0E2KQ9BERJ861QLYN3" localSheetId="9" hidden="1">#REF!</definedName>
    <definedName name="BEx95QBZMG0E2KQ9BERJ861QLYN3" localSheetId="8" hidden="1">#REF!</definedName>
    <definedName name="BEx95QBZMG0E2KQ9BERJ861QLYN3" localSheetId="11" hidden="1">#REF!</definedName>
    <definedName name="BEx95QBZMG0E2KQ9BERJ861QLYN3" localSheetId="13" hidden="1">#REF!</definedName>
    <definedName name="BEx95QBZMG0E2KQ9BERJ861QLYN3" hidden="1">#REF!</definedName>
    <definedName name="BEx95QHBVDN795UNQJLRXG3RDU49" localSheetId="0" hidden="1">#REF!</definedName>
    <definedName name="BEx95QHBVDN795UNQJLRXG3RDU49" localSheetId="12" hidden="1">#REF!</definedName>
    <definedName name="BEx95QHBVDN795UNQJLRXG3RDU49" localSheetId="3" hidden="1">#REF!</definedName>
    <definedName name="BEx95QHBVDN795UNQJLRXG3RDU49" localSheetId="10" hidden="1">#REF!</definedName>
    <definedName name="BEx95QHBVDN795UNQJLRXG3RDU49" localSheetId="9" hidden="1">#REF!</definedName>
    <definedName name="BEx95QHBVDN795UNQJLRXG3RDU49" localSheetId="8" hidden="1">#REF!</definedName>
    <definedName name="BEx95QHBVDN795UNQJLRXG3RDU49" localSheetId="11" hidden="1">#REF!</definedName>
    <definedName name="BEx95QHBVDN795UNQJLRXG3RDU49" localSheetId="13" hidden="1">#REF!</definedName>
    <definedName name="BEx95QHBVDN795UNQJLRXG3RDU49" hidden="1">#REF!</definedName>
    <definedName name="BEx95TBVUWV7L7OMFMZDQEXGVHU6" localSheetId="0" hidden="1">#REF!</definedName>
    <definedName name="BEx95TBVUWV7L7OMFMZDQEXGVHU6" localSheetId="12" hidden="1">#REF!</definedName>
    <definedName name="BEx95TBVUWV7L7OMFMZDQEXGVHU6" localSheetId="3" hidden="1">#REF!</definedName>
    <definedName name="BEx95TBVUWV7L7OMFMZDQEXGVHU6" localSheetId="10" hidden="1">#REF!</definedName>
    <definedName name="BEx95TBVUWV7L7OMFMZDQEXGVHU6" localSheetId="9" hidden="1">#REF!</definedName>
    <definedName name="BEx95TBVUWV7L7OMFMZDQEXGVHU6" localSheetId="8" hidden="1">#REF!</definedName>
    <definedName name="BEx95TBVUWV7L7OMFMZDQEXGVHU6" localSheetId="11" hidden="1">#REF!</definedName>
    <definedName name="BEx95TBVUWV7L7OMFMZDQEXGVHU6" localSheetId="13" hidden="1">#REF!</definedName>
    <definedName name="BEx95TBVUWV7L7OMFMZDQEXGVHU6" hidden="1">#REF!</definedName>
    <definedName name="BEx95U89DZZSVO39TGS62CX8G9N4" localSheetId="0" hidden="1">#REF!</definedName>
    <definedName name="BEx95U89DZZSVO39TGS62CX8G9N4" localSheetId="12" hidden="1">#REF!</definedName>
    <definedName name="BEx95U89DZZSVO39TGS62CX8G9N4" localSheetId="3" hidden="1">#REF!</definedName>
    <definedName name="BEx95U89DZZSVO39TGS62CX8G9N4" localSheetId="10" hidden="1">#REF!</definedName>
    <definedName name="BEx95U89DZZSVO39TGS62CX8G9N4" localSheetId="9" hidden="1">#REF!</definedName>
    <definedName name="BEx95U89DZZSVO39TGS62CX8G9N4" localSheetId="8" hidden="1">#REF!</definedName>
    <definedName name="BEx95U89DZZSVO39TGS62CX8G9N4" localSheetId="11" hidden="1">#REF!</definedName>
    <definedName name="BEx95U89DZZSVO39TGS62CX8G9N4" localSheetId="13" hidden="1">#REF!</definedName>
    <definedName name="BEx95U89DZZSVO39TGS62CX8G9N4" hidden="1">#REF!</definedName>
    <definedName name="BEx95XTPKKKJG67C45LRX0T25I06" localSheetId="0" hidden="1">#REF!</definedName>
    <definedName name="BEx95XTPKKKJG67C45LRX0T25I06" localSheetId="12" hidden="1">#REF!</definedName>
    <definedName name="BEx95XTPKKKJG67C45LRX0T25I06" localSheetId="3" hidden="1">#REF!</definedName>
    <definedName name="BEx95XTPKKKJG67C45LRX0T25I06" localSheetId="10" hidden="1">#REF!</definedName>
    <definedName name="BEx95XTPKKKJG67C45LRX0T25I06" localSheetId="9" hidden="1">#REF!</definedName>
    <definedName name="BEx95XTPKKKJG67C45LRX0T25I06" localSheetId="8" hidden="1">#REF!</definedName>
    <definedName name="BEx95XTPKKKJG67C45LRX0T25I06" localSheetId="11" hidden="1">#REF!</definedName>
    <definedName name="BEx95XTPKKKJG67C45LRX0T25I06" localSheetId="13" hidden="1">#REF!</definedName>
    <definedName name="BEx95XTPKKKJG67C45LRX0T25I06" hidden="1">#REF!</definedName>
    <definedName name="BEx9602K2GHNBUEUVT9ONRQU1GMD" localSheetId="0" hidden="1">#REF!</definedName>
    <definedName name="BEx9602K2GHNBUEUVT9ONRQU1GMD" localSheetId="12" hidden="1">#REF!</definedName>
    <definedName name="BEx9602K2GHNBUEUVT9ONRQU1GMD" localSheetId="3" hidden="1">#REF!</definedName>
    <definedName name="BEx9602K2GHNBUEUVT9ONRQU1GMD" localSheetId="10" hidden="1">#REF!</definedName>
    <definedName name="BEx9602K2GHNBUEUVT9ONRQU1GMD" localSheetId="9" hidden="1">#REF!</definedName>
    <definedName name="BEx9602K2GHNBUEUVT9ONRQU1GMD" localSheetId="8" hidden="1">#REF!</definedName>
    <definedName name="BEx9602K2GHNBUEUVT9ONRQU1GMD" localSheetId="11" hidden="1">#REF!</definedName>
    <definedName name="BEx9602K2GHNBUEUVT9ONRQU1GMD" localSheetId="13" hidden="1">#REF!</definedName>
    <definedName name="BEx9602K2GHNBUEUVT9ONRQU1GMD" hidden="1">#REF!</definedName>
    <definedName name="BEx9602LTEI8BPC79BGMRK6S0RP8" localSheetId="0" hidden="1">#REF!</definedName>
    <definedName name="BEx9602LTEI8BPC79BGMRK6S0RP8" localSheetId="12" hidden="1">#REF!</definedName>
    <definedName name="BEx9602LTEI8BPC79BGMRK6S0RP8" localSheetId="3" hidden="1">#REF!</definedName>
    <definedName name="BEx9602LTEI8BPC79BGMRK6S0RP8" localSheetId="10" hidden="1">#REF!</definedName>
    <definedName name="BEx9602LTEI8BPC79BGMRK6S0RP8" localSheetId="9" hidden="1">#REF!</definedName>
    <definedName name="BEx9602LTEI8BPC79BGMRK6S0RP8" localSheetId="8" hidden="1">#REF!</definedName>
    <definedName name="BEx9602LTEI8BPC79BGMRK6S0RP8" localSheetId="11" hidden="1">#REF!</definedName>
    <definedName name="BEx9602LTEI8BPC79BGMRK6S0RP8" localSheetId="13" hidden="1">#REF!</definedName>
    <definedName name="BEx9602LTEI8BPC79BGMRK6S0RP8" hidden="1">#REF!</definedName>
    <definedName name="BEx962BL3Y4LA53EBYI64ZYMZE8U" localSheetId="0" hidden="1">#REF!</definedName>
    <definedName name="BEx962BL3Y4LA53EBYI64ZYMZE8U" localSheetId="12" hidden="1">#REF!</definedName>
    <definedName name="BEx962BL3Y4LA53EBYI64ZYMZE8U" localSheetId="3" hidden="1">#REF!</definedName>
    <definedName name="BEx962BL3Y4LA53EBYI64ZYMZE8U" localSheetId="10" hidden="1">#REF!</definedName>
    <definedName name="BEx962BL3Y4LA53EBYI64ZYMZE8U" localSheetId="9" hidden="1">#REF!</definedName>
    <definedName name="BEx962BL3Y4LA53EBYI64ZYMZE8U" localSheetId="8" hidden="1">#REF!</definedName>
    <definedName name="BEx962BL3Y4LA53EBYI64ZYMZE8U" localSheetId="11" hidden="1">#REF!</definedName>
    <definedName name="BEx962BL3Y4LA53EBYI64ZYMZE8U" localSheetId="13" hidden="1">#REF!</definedName>
    <definedName name="BEx962BL3Y4LA53EBYI64ZYMZE8U" hidden="1">#REF!</definedName>
    <definedName name="BEx96HAWZ2EMMI7VJ5NQXGK044OO" localSheetId="0" hidden="1">#REF!</definedName>
    <definedName name="BEx96HAWZ2EMMI7VJ5NQXGK044OO" localSheetId="12" hidden="1">#REF!</definedName>
    <definedName name="BEx96HAWZ2EMMI7VJ5NQXGK044OO" localSheetId="3" hidden="1">#REF!</definedName>
    <definedName name="BEx96HAWZ2EMMI7VJ5NQXGK044OO" localSheetId="10" hidden="1">#REF!</definedName>
    <definedName name="BEx96HAWZ2EMMI7VJ5NQXGK044OO" localSheetId="9" hidden="1">#REF!</definedName>
    <definedName name="BEx96HAWZ2EMMI7VJ5NQXGK044OO" localSheetId="8" hidden="1">#REF!</definedName>
    <definedName name="BEx96HAWZ2EMMI7VJ5NQXGK044OO" localSheetId="11" hidden="1">#REF!</definedName>
    <definedName name="BEx96HAWZ2EMMI7VJ5NQXGK044OO" localSheetId="13" hidden="1">#REF!</definedName>
    <definedName name="BEx96HAWZ2EMMI7VJ5NQXGK044OO" hidden="1">#REF!</definedName>
    <definedName name="BEx96KR21O7H9R29TN0S45Y3QPUK" localSheetId="0" hidden="1">#REF!</definedName>
    <definedName name="BEx96KR21O7H9R29TN0S45Y3QPUK" localSheetId="12" hidden="1">#REF!</definedName>
    <definedName name="BEx96KR21O7H9R29TN0S45Y3QPUK" localSheetId="3" hidden="1">#REF!</definedName>
    <definedName name="BEx96KR21O7H9R29TN0S45Y3QPUK" localSheetId="10" hidden="1">#REF!</definedName>
    <definedName name="BEx96KR21O7H9R29TN0S45Y3QPUK" localSheetId="9" hidden="1">#REF!</definedName>
    <definedName name="BEx96KR21O7H9R29TN0S45Y3QPUK" localSheetId="8" hidden="1">#REF!</definedName>
    <definedName name="BEx96KR21O7H9R29TN0S45Y3QPUK" localSheetId="11" hidden="1">#REF!</definedName>
    <definedName name="BEx96KR21O7H9R29TN0S45Y3QPUK" localSheetId="13" hidden="1">#REF!</definedName>
    <definedName name="BEx96KR21O7H9R29TN0S45Y3QPUK" hidden="1">#REF!</definedName>
    <definedName name="BEx96SUFKHHFE8XQ6UUO6ILDOXHO" localSheetId="0" hidden="1">#REF!</definedName>
    <definedName name="BEx96SUFKHHFE8XQ6UUO6ILDOXHO" localSheetId="12" hidden="1">#REF!</definedName>
    <definedName name="BEx96SUFKHHFE8XQ6UUO6ILDOXHO" localSheetId="3" hidden="1">#REF!</definedName>
    <definedName name="BEx96SUFKHHFE8XQ6UUO6ILDOXHO" localSheetId="10" hidden="1">#REF!</definedName>
    <definedName name="BEx96SUFKHHFE8XQ6UUO6ILDOXHO" localSheetId="9" hidden="1">#REF!</definedName>
    <definedName name="BEx96SUFKHHFE8XQ6UUO6ILDOXHO" localSheetId="8" hidden="1">#REF!</definedName>
    <definedName name="BEx96SUFKHHFE8XQ6UUO6ILDOXHO" localSheetId="11" hidden="1">#REF!</definedName>
    <definedName name="BEx96SUFKHHFE8XQ6UUO6ILDOXHO" localSheetId="13" hidden="1">#REF!</definedName>
    <definedName name="BEx96SUFKHHFE8XQ6UUO6ILDOXHO" hidden="1">#REF!</definedName>
    <definedName name="BEx96UN4YWXBDEZ1U1ZUIPP41Z7I" localSheetId="0" hidden="1">#REF!</definedName>
    <definedName name="BEx96UN4YWXBDEZ1U1ZUIPP41Z7I" localSheetId="12" hidden="1">#REF!</definedName>
    <definedName name="BEx96UN4YWXBDEZ1U1ZUIPP41Z7I" localSheetId="3" hidden="1">#REF!</definedName>
    <definedName name="BEx96UN4YWXBDEZ1U1ZUIPP41Z7I" localSheetId="10" hidden="1">#REF!</definedName>
    <definedName name="BEx96UN4YWXBDEZ1U1ZUIPP41Z7I" localSheetId="9" hidden="1">#REF!</definedName>
    <definedName name="BEx96UN4YWXBDEZ1U1ZUIPP41Z7I" localSheetId="8" hidden="1">#REF!</definedName>
    <definedName name="BEx96UN4YWXBDEZ1U1ZUIPP41Z7I" localSheetId="11" hidden="1">#REF!</definedName>
    <definedName name="BEx96UN4YWXBDEZ1U1ZUIPP41Z7I" localSheetId="13" hidden="1">#REF!</definedName>
    <definedName name="BEx96UN4YWXBDEZ1U1ZUIPP41Z7I" hidden="1">#REF!</definedName>
    <definedName name="BEx978KSD61YJH3S9DGO050R2EHA" localSheetId="0" hidden="1">#REF!</definedName>
    <definedName name="BEx978KSD61YJH3S9DGO050R2EHA" localSheetId="12" hidden="1">#REF!</definedName>
    <definedName name="BEx978KSD61YJH3S9DGO050R2EHA" localSheetId="3" hidden="1">#REF!</definedName>
    <definedName name="BEx978KSD61YJH3S9DGO050R2EHA" localSheetId="10" hidden="1">#REF!</definedName>
    <definedName name="BEx978KSD61YJH3S9DGO050R2EHA" localSheetId="9" hidden="1">#REF!</definedName>
    <definedName name="BEx978KSD61YJH3S9DGO050R2EHA" localSheetId="8" hidden="1">#REF!</definedName>
    <definedName name="BEx978KSD61YJH3S9DGO050R2EHA" localSheetId="11" hidden="1">#REF!</definedName>
    <definedName name="BEx978KSD61YJH3S9DGO050R2EHA" localSheetId="13" hidden="1">#REF!</definedName>
    <definedName name="BEx978KSD61YJH3S9DGO050R2EHA" hidden="1">#REF!</definedName>
    <definedName name="BEx97H9O1NAKAPK4MX4PKO34ICL5" localSheetId="0" hidden="1">#REF!</definedName>
    <definedName name="BEx97H9O1NAKAPK4MX4PKO34ICL5" localSheetId="12" hidden="1">#REF!</definedName>
    <definedName name="BEx97H9O1NAKAPK4MX4PKO34ICL5" localSheetId="3" hidden="1">#REF!</definedName>
    <definedName name="BEx97H9O1NAKAPK4MX4PKO34ICL5" localSheetId="10" hidden="1">#REF!</definedName>
    <definedName name="BEx97H9O1NAKAPK4MX4PKO34ICL5" localSheetId="9" hidden="1">#REF!</definedName>
    <definedName name="BEx97H9O1NAKAPK4MX4PKO34ICL5" localSheetId="8" hidden="1">#REF!</definedName>
    <definedName name="BEx97H9O1NAKAPK4MX4PKO34ICL5" localSheetId="11" hidden="1">#REF!</definedName>
    <definedName name="BEx97H9O1NAKAPK4MX4PKO34ICL5" localSheetId="13" hidden="1">#REF!</definedName>
    <definedName name="BEx97H9O1NAKAPK4MX4PKO34ICL5" hidden="1">#REF!</definedName>
    <definedName name="BEx97MNUZQ1Z0AO2FL7XQYVNCPR7" localSheetId="0" hidden="1">#REF!</definedName>
    <definedName name="BEx97MNUZQ1Z0AO2FL7XQYVNCPR7" localSheetId="12" hidden="1">#REF!</definedName>
    <definedName name="BEx97MNUZQ1Z0AO2FL7XQYVNCPR7" localSheetId="3" hidden="1">#REF!</definedName>
    <definedName name="BEx97MNUZQ1Z0AO2FL7XQYVNCPR7" localSheetId="10" hidden="1">#REF!</definedName>
    <definedName name="BEx97MNUZQ1Z0AO2FL7XQYVNCPR7" localSheetId="9" hidden="1">#REF!</definedName>
    <definedName name="BEx97MNUZQ1Z0AO2FL7XQYVNCPR7" localSheetId="8" hidden="1">#REF!</definedName>
    <definedName name="BEx97MNUZQ1Z0AO2FL7XQYVNCPR7" localSheetId="11" hidden="1">#REF!</definedName>
    <definedName name="BEx97MNUZQ1Z0AO2FL7XQYVNCPR7" localSheetId="13" hidden="1">#REF!</definedName>
    <definedName name="BEx97MNUZQ1Z0AO2FL7XQYVNCPR7" hidden="1">#REF!</definedName>
    <definedName name="BEx97NPQBACJVD9K1YXI08RTW9E2" localSheetId="0" hidden="1">#REF!</definedName>
    <definedName name="BEx97NPQBACJVD9K1YXI08RTW9E2" localSheetId="12" hidden="1">#REF!</definedName>
    <definedName name="BEx97NPQBACJVD9K1YXI08RTW9E2" localSheetId="3" hidden="1">#REF!</definedName>
    <definedName name="BEx97NPQBACJVD9K1YXI08RTW9E2" localSheetId="10" hidden="1">#REF!</definedName>
    <definedName name="BEx97NPQBACJVD9K1YXI08RTW9E2" localSheetId="9" hidden="1">#REF!</definedName>
    <definedName name="BEx97NPQBACJVD9K1YXI08RTW9E2" localSheetId="8" hidden="1">#REF!</definedName>
    <definedName name="BEx97NPQBACJVD9K1YXI08RTW9E2" localSheetId="11" hidden="1">#REF!</definedName>
    <definedName name="BEx97NPQBACJVD9K1YXI08RTW9E2" localSheetId="13" hidden="1">#REF!</definedName>
    <definedName name="BEx97NPQBACJVD9K1YXI08RTW9E2" hidden="1">#REF!</definedName>
    <definedName name="BEx97RWQLXS0OORDCN69IGA58CWU" localSheetId="0" hidden="1">#REF!</definedName>
    <definedName name="BEx97RWQLXS0OORDCN69IGA58CWU" localSheetId="12" hidden="1">#REF!</definedName>
    <definedName name="BEx97RWQLXS0OORDCN69IGA58CWU" localSheetId="3" hidden="1">#REF!</definedName>
    <definedName name="BEx97RWQLXS0OORDCN69IGA58CWU" localSheetId="10" hidden="1">#REF!</definedName>
    <definedName name="BEx97RWQLXS0OORDCN69IGA58CWU" localSheetId="9" hidden="1">#REF!</definedName>
    <definedName name="BEx97RWQLXS0OORDCN69IGA58CWU" localSheetId="8" hidden="1">#REF!</definedName>
    <definedName name="BEx97RWQLXS0OORDCN69IGA58CWU" localSheetId="11" hidden="1">#REF!</definedName>
    <definedName name="BEx97RWQLXS0OORDCN69IGA58CWU" localSheetId="13" hidden="1">#REF!</definedName>
    <definedName name="BEx97RWQLXS0OORDCN69IGA58CWU" hidden="1">#REF!</definedName>
    <definedName name="BEx97YNGGDFIXHTMGFL2IHAQX9MI" localSheetId="0" hidden="1">#REF!</definedName>
    <definedName name="BEx97YNGGDFIXHTMGFL2IHAQX9MI" localSheetId="12" hidden="1">#REF!</definedName>
    <definedName name="BEx97YNGGDFIXHTMGFL2IHAQX9MI" localSheetId="3" hidden="1">#REF!</definedName>
    <definedName name="BEx97YNGGDFIXHTMGFL2IHAQX9MI" localSheetId="10" hidden="1">#REF!</definedName>
    <definedName name="BEx97YNGGDFIXHTMGFL2IHAQX9MI" localSheetId="9" hidden="1">#REF!</definedName>
    <definedName name="BEx97YNGGDFIXHTMGFL2IHAQX9MI" localSheetId="8" hidden="1">#REF!</definedName>
    <definedName name="BEx97YNGGDFIXHTMGFL2IHAQX9MI" localSheetId="11" hidden="1">#REF!</definedName>
    <definedName name="BEx97YNGGDFIXHTMGFL2IHAQX9MI" localSheetId="13" hidden="1">#REF!</definedName>
    <definedName name="BEx97YNGGDFIXHTMGFL2IHAQX9MI" hidden="1">#REF!</definedName>
    <definedName name="BEx9805E16VCDEWPM3404WTQS6ZK" localSheetId="0" hidden="1">#REF!</definedName>
    <definedName name="BEx9805E16VCDEWPM3404WTQS6ZK" localSheetId="12" hidden="1">#REF!</definedName>
    <definedName name="BEx9805E16VCDEWPM3404WTQS6ZK" localSheetId="3" hidden="1">#REF!</definedName>
    <definedName name="BEx9805E16VCDEWPM3404WTQS6ZK" localSheetId="10" hidden="1">#REF!</definedName>
    <definedName name="BEx9805E16VCDEWPM3404WTQS6ZK" localSheetId="9" hidden="1">#REF!</definedName>
    <definedName name="BEx9805E16VCDEWPM3404WTQS6ZK" localSheetId="8" hidden="1">#REF!</definedName>
    <definedName name="BEx9805E16VCDEWPM3404WTQS6ZK" localSheetId="11" hidden="1">#REF!</definedName>
    <definedName name="BEx9805E16VCDEWPM3404WTQS6ZK" localSheetId="13" hidden="1">#REF!</definedName>
    <definedName name="BEx9805E16VCDEWPM3404WTQS6ZK" hidden="1">#REF!</definedName>
    <definedName name="BEx981HW73BUZWT14TBTZHC0ZTJ4" localSheetId="0" hidden="1">#REF!</definedName>
    <definedName name="BEx981HW73BUZWT14TBTZHC0ZTJ4" localSheetId="12" hidden="1">#REF!</definedName>
    <definedName name="BEx981HW73BUZWT14TBTZHC0ZTJ4" localSheetId="3" hidden="1">#REF!</definedName>
    <definedName name="BEx981HW73BUZWT14TBTZHC0ZTJ4" localSheetId="10" hidden="1">#REF!</definedName>
    <definedName name="BEx981HW73BUZWT14TBTZHC0ZTJ4" localSheetId="9" hidden="1">#REF!</definedName>
    <definedName name="BEx981HW73BUZWT14TBTZHC0ZTJ4" localSheetId="8" hidden="1">#REF!</definedName>
    <definedName name="BEx981HW73BUZWT14TBTZHC0ZTJ4" localSheetId="11" hidden="1">#REF!</definedName>
    <definedName name="BEx981HW73BUZWT14TBTZHC0ZTJ4" localSheetId="13" hidden="1">#REF!</definedName>
    <definedName name="BEx981HW73BUZWT14TBTZHC0ZTJ4" hidden="1">#REF!</definedName>
    <definedName name="BEx9871KU0N99P0900EAK69VFYT2" localSheetId="0" hidden="1">#REF!</definedName>
    <definedName name="BEx9871KU0N99P0900EAK69VFYT2" localSheetId="12" hidden="1">#REF!</definedName>
    <definedName name="BEx9871KU0N99P0900EAK69VFYT2" localSheetId="3" hidden="1">#REF!</definedName>
    <definedName name="BEx9871KU0N99P0900EAK69VFYT2" localSheetId="10" hidden="1">#REF!</definedName>
    <definedName name="BEx9871KU0N99P0900EAK69VFYT2" localSheetId="9" hidden="1">#REF!</definedName>
    <definedName name="BEx9871KU0N99P0900EAK69VFYT2" localSheetId="8" hidden="1">#REF!</definedName>
    <definedName name="BEx9871KU0N99P0900EAK69VFYT2" localSheetId="11" hidden="1">#REF!</definedName>
    <definedName name="BEx9871KU0N99P0900EAK69VFYT2" localSheetId="13" hidden="1">#REF!</definedName>
    <definedName name="BEx9871KU0N99P0900EAK69VFYT2" hidden="1">#REF!</definedName>
    <definedName name="BEx98IFKNJFGZFLID1YTRFEG1SXY" localSheetId="0" hidden="1">#REF!</definedName>
    <definedName name="BEx98IFKNJFGZFLID1YTRFEG1SXY" localSheetId="12" hidden="1">#REF!</definedName>
    <definedName name="BEx98IFKNJFGZFLID1YTRFEG1SXY" localSheetId="3" hidden="1">#REF!</definedName>
    <definedName name="BEx98IFKNJFGZFLID1YTRFEG1SXY" localSheetId="10" hidden="1">#REF!</definedName>
    <definedName name="BEx98IFKNJFGZFLID1YTRFEG1SXY" localSheetId="9" hidden="1">#REF!</definedName>
    <definedName name="BEx98IFKNJFGZFLID1YTRFEG1SXY" localSheetId="8" hidden="1">#REF!</definedName>
    <definedName name="BEx98IFKNJFGZFLID1YTRFEG1SXY" localSheetId="11" hidden="1">#REF!</definedName>
    <definedName name="BEx98IFKNJFGZFLID1YTRFEG1SXY" localSheetId="13" hidden="1">#REF!</definedName>
    <definedName name="BEx98IFKNJFGZFLID1YTRFEG1SXY" hidden="1">#REF!</definedName>
    <definedName name="BEx98T7ZEF0HKRFLBVK3BNKCG3CJ" localSheetId="0" hidden="1">#REF!</definedName>
    <definedName name="BEx98T7ZEF0HKRFLBVK3BNKCG3CJ" localSheetId="12" hidden="1">#REF!</definedName>
    <definedName name="BEx98T7ZEF0HKRFLBVK3BNKCG3CJ" localSheetId="3" hidden="1">#REF!</definedName>
    <definedName name="BEx98T7ZEF0HKRFLBVK3BNKCG3CJ" localSheetId="10" hidden="1">#REF!</definedName>
    <definedName name="BEx98T7ZEF0HKRFLBVK3BNKCG3CJ" localSheetId="9" hidden="1">#REF!</definedName>
    <definedName name="BEx98T7ZEF0HKRFLBVK3BNKCG3CJ" localSheetId="8" hidden="1">#REF!</definedName>
    <definedName name="BEx98T7ZEF0HKRFLBVK3BNKCG3CJ" localSheetId="11" hidden="1">#REF!</definedName>
    <definedName name="BEx98T7ZEF0HKRFLBVK3BNKCG3CJ" localSheetId="13" hidden="1">#REF!</definedName>
    <definedName name="BEx98T7ZEF0HKRFLBVK3BNKCG3CJ" hidden="1">#REF!</definedName>
    <definedName name="BEx98WYSAS39FWGYTMQ8QGIT81TF" localSheetId="0" hidden="1">#REF!</definedName>
    <definedName name="BEx98WYSAS39FWGYTMQ8QGIT81TF" localSheetId="12" hidden="1">#REF!</definedName>
    <definedName name="BEx98WYSAS39FWGYTMQ8QGIT81TF" localSheetId="3" hidden="1">#REF!</definedName>
    <definedName name="BEx98WYSAS39FWGYTMQ8QGIT81TF" localSheetId="10" hidden="1">#REF!</definedName>
    <definedName name="BEx98WYSAS39FWGYTMQ8QGIT81TF" localSheetId="9" hidden="1">#REF!</definedName>
    <definedName name="BEx98WYSAS39FWGYTMQ8QGIT81TF" localSheetId="8" hidden="1">#REF!</definedName>
    <definedName name="BEx98WYSAS39FWGYTMQ8QGIT81TF" localSheetId="11" hidden="1">#REF!</definedName>
    <definedName name="BEx98WYSAS39FWGYTMQ8QGIT81TF" localSheetId="13" hidden="1">#REF!</definedName>
    <definedName name="BEx98WYSAS39FWGYTMQ8QGIT81TF" hidden="1">#REF!</definedName>
    <definedName name="BEx990461P2YAJ7BRK25INFYZ7RQ" localSheetId="0" hidden="1">#REF!</definedName>
    <definedName name="BEx990461P2YAJ7BRK25INFYZ7RQ" localSheetId="12" hidden="1">#REF!</definedName>
    <definedName name="BEx990461P2YAJ7BRK25INFYZ7RQ" localSheetId="3" hidden="1">#REF!</definedName>
    <definedName name="BEx990461P2YAJ7BRK25INFYZ7RQ" localSheetId="10" hidden="1">#REF!</definedName>
    <definedName name="BEx990461P2YAJ7BRK25INFYZ7RQ" localSheetId="9" hidden="1">#REF!</definedName>
    <definedName name="BEx990461P2YAJ7BRK25INFYZ7RQ" localSheetId="8" hidden="1">#REF!</definedName>
    <definedName name="BEx990461P2YAJ7BRK25INFYZ7RQ" localSheetId="11" hidden="1">#REF!</definedName>
    <definedName name="BEx990461P2YAJ7BRK25INFYZ7RQ" localSheetId="13" hidden="1">#REF!</definedName>
    <definedName name="BEx990461P2YAJ7BRK25INFYZ7RQ" hidden="1">#REF!</definedName>
    <definedName name="BEx9915UVD4G7RA3IMLFZ0LG3UA2" localSheetId="0" hidden="1">#REF!</definedName>
    <definedName name="BEx9915UVD4G7RA3IMLFZ0LG3UA2" localSheetId="12" hidden="1">#REF!</definedName>
    <definedName name="BEx9915UVD4G7RA3IMLFZ0LG3UA2" localSheetId="3" hidden="1">#REF!</definedName>
    <definedName name="BEx9915UVD4G7RA3IMLFZ0LG3UA2" localSheetId="10" hidden="1">#REF!</definedName>
    <definedName name="BEx9915UVD4G7RA3IMLFZ0LG3UA2" localSheetId="9" hidden="1">#REF!</definedName>
    <definedName name="BEx9915UVD4G7RA3IMLFZ0LG3UA2" localSheetId="8" hidden="1">#REF!</definedName>
    <definedName name="BEx9915UVD4G7RA3IMLFZ0LG3UA2" localSheetId="11" hidden="1">#REF!</definedName>
    <definedName name="BEx9915UVD4G7RA3IMLFZ0LG3UA2" localSheetId="13" hidden="1">#REF!</definedName>
    <definedName name="BEx9915UVD4G7RA3IMLFZ0LG3UA2" hidden="1">#REF!</definedName>
    <definedName name="BEx991M410V3S2PKCJGQ30O6JT6H" localSheetId="0" hidden="1">#REF!</definedName>
    <definedName name="BEx991M410V3S2PKCJGQ30O6JT6H" localSheetId="12" hidden="1">#REF!</definedName>
    <definedName name="BEx991M410V3S2PKCJGQ30O6JT6H" localSheetId="3" hidden="1">#REF!</definedName>
    <definedName name="BEx991M410V3S2PKCJGQ30O6JT6H" localSheetId="10" hidden="1">#REF!</definedName>
    <definedName name="BEx991M410V3S2PKCJGQ30O6JT6H" localSheetId="9" hidden="1">#REF!</definedName>
    <definedName name="BEx991M410V3S2PKCJGQ30O6JT6H" localSheetId="8" hidden="1">#REF!</definedName>
    <definedName name="BEx991M410V3S2PKCJGQ30O6JT6H" localSheetId="11" hidden="1">#REF!</definedName>
    <definedName name="BEx991M410V3S2PKCJGQ30O6JT6H" localSheetId="13" hidden="1">#REF!</definedName>
    <definedName name="BEx991M410V3S2PKCJGQ30O6JT6H" hidden="1">#REF!</definedName>
    <definedName name="BEx992CZON8AO7U7V88VN1JBO0MG" localSheetId="0" hidden="1">#REF!</definedName>
    <definedName name="BEx992CZON8AO7U7V88VN1JBO0MG" localSheetId="12" hidden="1">#REF!</definedName>
    <definedName name="BEx992CZON8AO7U7V88VN1JBO0MG" localSheetId="3" hidden="1">#REF!</definedName>
    <definedName name="BEx992CZON8AO7U7V88VN1JBO0MG" localSheetId="10" hidden="1">#REF!</definedName>
    <definedName name="BEx992CZON8AO7U7V88VN1JBO0MG" localSheetId="9" hidden="1">#REF!</definedName>
    <definedName name="BEx992CZON8AO7U7V88VN1JBO0MG" localSheetId="8" hidden="1">#REF!</definedName>
    <definedName name="BEx992CZON8AO7U7V88VN1JBO0MG" localSheetId="11" hidden="1">#REF!</definedName>
    <definedName name="BEx992CZON8AO7U7V88VN1JBO0MG" localSheetId="13" hidden="1">#REF!</definedName>
    <definedName name="BEx992CZON8AO7U7V88VN1JBO0MG" hidden="1">#REF!</definedName>
    <definedName name="BEx9952469XMFGSPXL7CMXHPJF90" localSheetId="0" hidden="1">#REF!</definedName>
    <definedName name="BEx9952469XMFGSPXL7CMXHPJF90" localSheetId="12" hidden="1">#REF!</definedName>
    <definedName name="BEx9952469XMFGSPXL7CMXHPJF90" localSheetId="3" hidden="1">#REF!</definedName>
    <definedName name="BEx9952469XMFGSPXL7CMXHPJF90" localSheetId="10" hidden="1">#REF!</definedName>
    <definedName name="BEx9952469XMFGSPXL7CMXHPJF90" localSheetId="9" hidden="1">#REF!</definedName>
    <definedName name="BEx9952469XMFGSPXL7CMXHPJF90" localSheetId="8" hidden="1">#REF!</definedName>
    <definedName name="BEx9952469XMFGSPXL7CMXHPJF90" localSheetId="11" hidden="1">#REF!</definedName>
    <definedName name="BEx9952469XMFGSPXL7CMXHPJF90" localSheetId="13" hidden="1">#REF!</definedName>
    <definedName name="BEx9952469XMFGSPXL7CMXHPJF90" hidden="1">#REF!</definedName>
    <definedName name="BEx99B77I7TUSHRR4HIZ9FU2EIUT" localSheetId="0" hidden="1">#REF!</definedName>
    <definedName name="BEx99B77I7TUSHRR4HIZ9FU2EIUT" localSheetId="12" hidden="1">#REF!</definedName>
    <definedName name="BEx99B77I7TUSHRR4HIZ9FU2EIUT" localSheetId="3" hidden="1">#REF!</definedName>
    <definedName name="BEx99B77I7TUSHRR4HIZ9FU2EIUT" localSheetId="10" hidden="1">#REF!</definedName>
    <definedName name="BEx99B77I7TUSHRR4HIZ9FU2EIUT" localSheetId="9" hidden="1">#REF!</definedName>
    <definedName name="BEx99B77I7TUSHRR4HIZ9FU2EIUT" localSheetId="8" hidden="1">#REF!</definedName>
    <definedName name="BEx99B77I7TUSHRR4HIZ9FU2EIUT" localSheetId="11" hidden="1">#REF!</definedName>
    <definedName name="BEx99B77I7TUSHRR4HIZ9FU2EIUT" localSheetId="13" hidden="1">#REF!</definedName>
    <definedName name="BEx99B77I7TUSHRR4HIZ9FU2EIUT" hidden="1">#REF!</definedName>
    <definedName name="BEx99EHWKKHZB66Q30C7QIXU3BVM" localSheetId="0" hidden="1">#REF!</definedName>
    <definedName name="BEx99EHWKKHZB66Q30C7QIXU3BVM" localSheetId="12" hidden="1">#REF!</definedName>
    <definedName name="BEx99EHWKKHZB66Q30C7QIXU3BVM" localSheetId="3" hidden="1">#REF!</definedName>
    <definedName name="BEx99EHWKKHZB66Q30C7QIXU3BVM" localSheetId="10" hidden="1">#REF!</definedName>
    <definedName name="BEx99EHWKKHZB66Q30C7QIXU3BVM" localSheetId="9" hidden="1">#REF!</definedName>
    <definedName name="BEx99EHWKKHZB66Q30C7QIXU3BVM" localSheetId="8" hidden="1">#REF!</definedName>
    <definedName name="BEx99EHWKKHZB66Q30C7QIXU3BVM" localSheetId="11" hidden="1">#REF!</definedName>
    <definedName name="BEx99EHWKKHZB66Q30C7QIXU3BVM" localSheetId="13" hidden="1">#REF!</definedName>
    <definedName name="BEx99EHWKKHZB66Q30C7QIXU3BVM" hidden="1">#REF!</definedName>
    <definedName name="BEx99IE6TEODZ443HP0AYCXVTNOV" localSheetId="0" hidden="1">#REF!</definedName>
    <definedName name="BEx99IE6TEODZ443HP0AYCXVTNOV" localSheetId="12" hidden="1">#REF!</definedName>
    <definedName name="BEx99IE6TEODZ443HP0AYCXVTNOV" localSheetId="3" hidden="1">#REF!</definedName>
    <definedName name="BEx99IE6TEODZ443HP0AYCXVTNOV" localSheetId="10" hidden="1">#REF!</definedName>
    <definedName name="BEx99IE6TEODZ443HP0AYCXVTNOV" localSheetId="9" hidden="1">#REF!</definedName>
    <definedName name="BEx99IE6TEODZ443HP0AYCXVTNOV" localSheetId="8" hidden="1">#REF!</definedName>
    <definedName name="BEx99IE6TEODZ443HP0AYCXVTNOV" localSheetId="11" hidden="1">#REF!</definedName>
    <definedName name="BEx99IE6TEODZ443HP0AYCXVTNOV" localSheetId="13" hidden="1">#REF!</definedName>
    <definedName name="BEx99IE6TEODZ443HP0AYCXVTNOV" hidden="1">#REF!</definedName>
    <definedName name="BEx99Q6PH5F3OQKCCAAO75PYDEFN" localSheetId="0" hidden="1">#REF!</definedName>
    <definedName name="BEx99Q6PH5F3OQKCCAAO75PYDEFN" localSheetId="12" hidden="1">#REF!</definedName>
    <definedName name="BEx99Q6PH5F3OQKCCAAO75PYDEFN" localSheetId="3" hidden="1">#REF!</definedName>
    <definedName name="BEx99Q6PH5F3OQKCCAAO75PYDEFN" localSheetId="10" hidden="1">#REF!</definedName>
    <definedName name="BEx99Q6PH5F3OQKCCAAO75PYDEFN" localSheetId="9" hidden="1">#REF!</definedName>
    <definedName name="BEx99Q6PH5F3OQKCCAAO75PYDEFN" localSheetId="8" hidden="1">#REF!</definedName>
    <definedName name="BEx99Q6PH5F3OQKCCAAO75PYDEFN" localSheetId="11" hidden="1">#REF!</definedName>
    <definedName name="BEx99Q6PH5F3OQKCCAAO75PYDEFN" localSheetId="13" hidden="1">#REF!</definedName>
    <definedName name="BEx99Q6PH5F3OQKCCAAO75PYDEFN" hidden="1">#REF!</definedName>
    <definedName name="BEx99RU5I4O0109P2FW9DN4IU3QX" localSheetId="0" hidden="1">#REF!</definedName>
    <definedName name="BEx99RU5I4O0109P2FW9DN4IU3QX" localSheetId="12" hidden="1">#REF!</definedName>
    <definedName name="BEx99RU5I4O0109P2FW9DN4IU3QX" localSheetId="3" hidden="1">#REF!</definedName>
    <definedName name="BEx99RU5I4O0109P2FW9DN4IU3QX" localSheetId="10" hidden="1">#REF!</definedName>
    <definedName name="BEx99RU5I4O0109P2FW9DN4IU3QX" localSheetId="9" hidden="1">#REF!</definedName>
    <definedName name="BEx99RU5I4O0109P2FW9DN4IU3QX" localSheetId="8" hidden="1">#REF!</definedName>
    <definedName name="BEx99RU5I4O0109P2FW9DN4IU3QX" localSheetId="11" hidden="1">#REF!</definedName>
    <definedName name="BEx99RU5I4O0109P2FW9DN4IU3QX" localSheetId="13" hidden="1">#REF!</definedName>
    <definedName name="BEx99RU5I4O0109P2FW9DN4IU3QX" hidden="1">#REF!</definedName>
    <definedName name="BEx99WBYT2D6UUC1PT7A40ENYID4" localSheetId="0" hidden="1">#REF!</definedName>
    <definedName name="BEx99WBYT2D6UUC1PT7A40ENYID4" localSheetId="12" hidden="1">#REF!</definedName>
    <definedName name="BEx99WBYT2D6UUC1PT7A40ENYID4" localSheetId="3" hidden="1">#REF!</definedName>
    <definedName name="BEx99WBYT2D6UUC1PT7A40ENYID4" localSheetId="10" hidden="1">#REF!</definedName>
    <definedName name="BEx99WBYT2D6UUC1PT7A40ENYID4" localSheetId="9" hidden="1">#REF!</definedName>
    <definedName name="BEx99WBYT2D6UUC1PT7A40ENYID4" localSheetId="8" hidden="1">#REF!</definedName>
    <definedName name="BEx99WBYT2D6UUC1PT7A40ENYID4" localSheetId="11" hidden="1">#REF!</definedName>
    <definedName name="BEx99WBYT2D6UUC1PT7A40ENYID4" localSheetId="13" hidden="1">#REF!</definedName>
    <definedName name="BEx99WBYT2D6UUC1PT7A40ENYID4" hidden="1">#REF!</definedName>
    <definedName name="BEx99WS2X3RTQE9O764SS5G2FPE6" localSheetId="0" hidden="1">#REF!</definedName>
    <definedName name="BEx99WS2X3RTQE9O764SS5G2FPE6" localSheetId="12" hidden="1">#REF!</definedName>
    <definedName name="BEx99WS2X3RTQE9O764SS5G2FPE6" localSheetId="3" hidden="1">#REF!</definedName>
    <definedName name="BEx99WS2X3RTQE9O764SS5G2FPE6" localSheetId="10" hidden="1">#REF!</definedName>
    <definedName name="BEx99WS2X3RTQE9O764SS5G2FPE6" localSheetId="9" hidden="1">#REF!</definedName>
    <definedName name="BEx99WS2X3RTQE9O764SS5G2FPE6" localSheetId="8" hidden="1">#REF!</definedName>
    <definedName name="BEx99WS2X3RTQE9O764SS5G2FPE6" localSheetId="11" hidden="1">#REF!</definedName>
    <definedName name="BEx99WS2X3RTQE9O764SS5G2FPE6" localSheetId="13" hidden="1">#REF!</definedName>
    <definedName name="BEx99WS2X3RTQE9O764SS5G2FPE6" hidden="1">#REF!</definedName>
    <definedName name="BEx99ZRZ4I7FHDPGRAT5VW7NVBPU" localSheetId="0" hidden="1">#REF!</definedName>
    <definedName name="BEx99ZRZ4I7FHDPGRAT5VW7NVBPU" localSheetId="12" hidden="1">#REF!</definedName>
    <definedName name="BEx99ZRZ4I7FHDPGRAT5VW7NVBPU" localSheetId="3" hidden="1">#REF!</definedName>
    <definedName name="BEx99ZRZ4I7FHDPGRAT5VW7NVBPU" localSheetId="10" hidden="1">#REF!</definedName>
    <definedName name="BEx99ZRZ4I7FHDPGRAT5VW7NVBPU" localSheetId="9" hidden="1">#REF!</definedName>
    <definedName name="BEx99ZRZ4I7FHDPGRAT5VW7NVBPU" localSheetId="8" hidden="1">#REF!</definedName>
    <definedName name="BEx99ZRZ4I7FHDPGRAT5VW7NVBPU" localSheetId="11" hidden="1">#REF!</definedName>
    <definedName name="BEx99ZRZ4I7FHDPGRAT5VW7NVBPU" localSheetId="13" hidden="1">#REF!</definedName>
    <definedName name="BEx99ZRZ4I7FHDPGRAT5VW7NVBPU" hidden="1">#REF!</definedName>
    <definedName name="BEx9AT5E3ZSHKSOL35O38L8HF9TH" localSheetId="0" hidden="1">#REF!</definedName>
    <definedName name="BEx9AT5E3ZSHKSOL35O38L8HF9TH" localSheetId="12" hidden="1">#REF!</definedName>
    <definedName name="BEx9AT5E3ZSHKSOL35O38L8HF9TH" localSheetId="3" hidden="1">#REF!</definedName>
    <definedName name="BEx9AT5E3ZSHKSOL35O38L8HF9TH" localSheetId="10" hidden="1">#REF!</definedName>
    <definedName name="BEx9AT5E3ZSHKSOL35O38L8HF9TH" localSheetId="9" hidden="1">#REF!</definedName>
    <definedName name="BEx9AT5E3ZSHKSOL35O38L8HF9TH" localSheetId="8" hidden="1">#REF!</definedName>
    <definedName name="BEx9AT5E3ZSHKSOL35O38L8HF9TH" localSheetId="11" hidden="1">#REF!</definedName>
    <definedName name="BEx9AT5E3ZSHKSOL35O38L8HF9TH" localSheetId="13" hidden="1">#REF!</definedName>
    <definedName name="BEx9AT5E3ZSHKSOL35O38L8HF9TH" hidden="1">#REF!</definedName>
    <definedName name="BEx9ATW9WB5CNKQR5HKK7Y2GHYGR" localSheetId="0" hidden="1">#REF!</definedName>
    <definedName name="BEx9ATW9WB5CNKQR5HKK7Y2GHYGR" localSheetId="12" hidden="1">#REF!</definedName>
    <definedName name="BEx9ATW9WB5CNKQR5HKK7Y2GHYGR" localSheetId="3" hidden="1">#REF!</definedName>
    <definedName name="BEx9ATW9WB5CNKQR5HKK7Y2GHYGR" localSheetId="10" hidden="1">#REF!</definedName>
    <definedName name="BEx9ATW9WB5CNKQR5HKK7Y2GHYGR" localSheetId="9" hidden="1">#REF!</definedName>
    <definedName name="BEx9ATW9WB5CNKQR5HKK7Y2GHYGR" localSheetId="8" hidden="1">#REF!</definedName>
    <definedName name="BEx9ATW9WB5CNKQR5HKK7Y2GHYGR" localSheetId="11" hidden="1">#REF!</definedName>
    <definedName name="BEx9ATW9WB5CNKQR5HKK7Y2GHYGR" localSheetId="13" hidden="1">#REF!</definedName>
    <definedName name="BEx9ATW9WB5CNKQR5HKK7Y2GHYGR" hidden="1">#REF!</definedName>
    <definedName name="BEx9AV8W1FAWF5BHATYEN47X12JN" localSheetId="0" hidden="1">#REF!</definedName>
    <definedName name="BEx9AV8W1FAWF5BHATYEN47X12JN" localSheetId="12" hidden="1">#REF!</definedName>
    <definedName name="BEx9AV8W1FAWF5BHATYEN47X12JN" localSheetId="3" hidden="1">#REF!</definedName>
    <definedName name="BEx9AV8W1FAWF5BHATYEN47X12JN" localSheetId="10" hidden="1">#REF!</definedName>
    <definedName name="BEx9AV8W1FAWF5BHATYEN47X12JN" localSheetId="9" hidden="1">#REF!</definedName>
    <definedName name="BEx9AV8W1FAWF5BHATYEN47X12JN" localSheetId="8" hidden="1">#REF!</definedName>
    <definedName name="BEx9AV8W1FAWF5BHATYEN47X12JN" localSheetId="11" hidden="1">#REF!</definedName>
    <definedName name="BEx9AV8W1FAWF5BHATYEN47X12JN" localSheetId="13" hidden="1">#REF!</definedName>
    <definedName name="BEx9AV8W1FAWF5BHATYEN47X12JN" hidden="1">#REF!</definedName>
    <definedName name="BEx9B8A5186FNTQQNLIO5LK02ABI" localSheetId="0" hidden="1">#REF!</definedName>
    <definedName name="BEx9B8A5186FNTQQNLIO5LK02ABI" localSheetId="12" hidden="1">#REF!</definedName>
    <definedName name="BEx9B8A5186FNTQQNLIO5LK02ABI" localSheetId="3" hidden="1">#REF!</definedName>
    <definedName name="BEx9B8A5186FNTQQNLIO5LK02ABI" localSheetId="10" hidden="1">#REF!</definedName>
    <definedName name="BEx9B8A5186FNTQQNLIO5LK02ABI" localSheetId="9" hidden="1">#REF!</definedName>
    <definedName name="BEx9B8A5186FNTQQNLIO5LK02ABI" localSheetId="8" hidden="1">#REF!</definedName>
    <definedName name="BEx9B8A5186FNTQQNLIO5LK02ABI" localSheetId="11" hidden="1">#REF!</definedName>
    <definedName name="BEx9B8A5186FNTQQNLIO5LK02ABI" localSheetId="13" hidden="1">#REF!</definedName>
    <definedName name="BEx9B8A5186FNTQQNLIO5LK02ABI" hidden="1">#REF!</definedName>
    <definedName name="BEx9B8VR20E2CILU4CDQUQQ9ONXK" localSheetId="0" hidden="1">#REF!</definedName>
    <definedName name="BEx9B8VR20E2CILU4CDQUQQ9ONXK" localSheetId="12" hidden="1">#REF!</definedName>
    <definedName name="BEx9B8VR20E2CILU4CDQUQQ9ONXK" localSheetId="3" hidden="1">#REF!</definedName>
    <definedName name="BEx9B8VR20E2CILU4CDQUQQ9ONXK" localSheetId="10" hidden="1">#REF!</definedName>
    <definedName name="BEx9B8VR20E2CILU4CDQUQQ9ONXK" localSheetId="9" hidden="1">#REF!</definedName>
    <definedName name="BEx9B8VR20E2CILU4CDQUQQ9ONXK" localSheetId="8" hidden="1">#REF!</definedName>
    <definedName name="BEx9B8VR20E2CILU4CDQUQQ9ONXK" localSheetId="11" hidden="1">#REF!</definedName>
    <definedName name="BEx9B8VR20E2CILU4CDQUQQ9ONXK" localSheetId="13" hidden="1">#REF!</definedName>
    <definedName name="BEx9B8VR20E2CILU4CDQUQQ9ONXK" hidden="1">#REF!</definedName>
    <definedName name="BEx9B917EUP13X6FQ3NPQL76XM5V" localSheetId="0" hidden="1">#REF!</definedName>
    <definedName name="BEx9B917EUP13X6FQ3NPQL76XM5V" localSheetId="12" hidden="1">#REF!</definedName>
    <definedName name="BEx9B917EUP13X6FQ3NPQL76XM5V" localSheetId="3" hidden="1">#REF!</definedName>
    <definedName name="BEx9B917EUP13X6FQ3NPQL76XM5V" localSheetId="10" hidden="1">#REF!</definedName>
    <definedName name="BEx9B917EUP13X6FQ3NPQL76XM5V" localSheetId="9" hidden="1">#REF!</definedName>
    <definedName name="BEx9B917EUP13X6FQ3NPQL76XM5V" localSheetId="8" hidden="1">#REF!</definedName>
    <definedName name="BEx9B917EUP13X6FQ3NPQL76XM5V" localSheetId="11" hidden="1">#REF!</definedName>
    <definedName name="BEx9B917EUP13X6FQ3NPQL76XM5V" localSheetId="13" hidden="1">#REF!</definedName>
    <definedName name="BEx9B917EUP13X6FQ3NPQL76XM5V" hidden="1">#REF!</definedName>
    <definedName name="BEx9BAJ5WYEQ623HUT9NNCMP3RUG" localSheetId="0" hidden="1">#REF!</definedName>
    <definedName name="BEx9BAJ5WYEQ623HUT9NNCMP3RUG" localSheetId="12" hidden="1">#REF!</definedName>
    <definedName name="BEx9BAJ5WYEQ623HUT9NNCMP3RUG" localSheetId="3" hidden="1">#REF!</definedName>
    <definedName name="BEx9BAJ5WYEQ623HUT9NNCMP3RUG" localSheetId="10" hidden="1">#REF!</definedName>
    <definedName name="BEx9BAJ5WYEQ623HUT9NNCMP3RUG" localSheetId="9" hidden="1">#REF!</definedName>
    <definedName name="BEx9BAJ5WYEQ623HUT9NNCMP3RUG" localSheetId="8" hidden="1">#REF!</definedName>
    <definedName name="BEx9BAJ5WYEQ623HUT9NNCMP3RUG" localSheetId="11" hidden="1">#REF!</definedName>
    <definedName name="BEx9BAJ5WYEQ623HUT9NNCMP3RUG" localSheetId="13" hidden="1">#REF!</definedName>
    <definedName name="BEx9BAJ5WYEQ623HUT9NNCMP3RUG" hidden="1">#REF!</definedName>
    <definedName name="BEx9BE9Z7EFJCFDYJJOY5KFTGDF4" localSheetId="0" hidden="1">#REF!</definedName>
    <definedName name="BEx9BE9Z7EFJCFDYJJOY5KFTGDF4" localSheetId="12" hidden="1">#REF!</definedName>
    <definedName name="BEx9BE9Z7EFJCFDYJJOY5KFTGDF4" localSheetId="3" hidden="1">#REF!</definedName>
    <definedName name="BEx9BE9Z7EFJCFDYJJOY5KFTGDF4" localSheetId="10" hidden="1">#REF!</definedName>
    <definedName name="BEx9BE9Z7EFJCFDYJJOY5KFTGDF4" localSheetId="9" hidden="1">#REF!</definedName>
    <definedName name="BEx9BE9Z7EFJCFDYJJOY5KFTGDF4" localSheetId="8" hidden="1">#REF!</definedName>
    <definedName name="BEx9BE9Z7EFJCFDYJJOY5KFTGDF4" localSheetId="11" hidden="1">#REF!</definedName>
    <definedName name="BEx9BE9Z7EFJCFDYJJOY5KFTGDF4" localSheetId="13" hidden="1">#REF!</definedName>
    <definedName name="BEx9BE9Z7EFJCFDYJJOY5KFTGDF4" hidden="1">#REF!</definedName>
    <definedName name="BEx9BSIJN2O0MG8CXAMCAOADEMTO" localSheetId="0" hidden="1">#REF!</definedName>
    <definedName name="BEx9BSIJN2O0MG8CXAMCAOADEMTO" localSheetId="12" hidden="1">#REF!</definedName>
    <definedName name="BEx9BSIJN2O0MG8CXAMCAOADEMTO" localSheetId="3" hidden="1">#REF!</definedName>
    <definedName name="BEx9BSIJN2O0MG8CXAMCAOADEMTO" localSheetId="10" hidden="1">#REF!</definedName>
    <definedName name="BEx9BSIJN2O0MG8CXAMCAOADEMTO" localSheetId="9" hidden="1">#REF!</definedName>
    <definedName name="BEx9BSIJN2O0MG8CXAMCAOADEMTO" localSheetId="8" hidden="1">#REF!</definedName>
    <definedName name="BEx9BSIJN2O0MG8CXAMCAOADEMTO" localSheetId="11" hidden="1">#REF!</definedName>
    <definedName name="BEx9BSIJN2O0MG8CXAMCAOADEMTO" localSheetId="13" hidden="1">#REF!</definedName>
    <definedName name="BEx9BSIJN2O0MG8CXAMCAOADEMTO" hidden="1">#REF!</definedName>
    <definedName name="BEx9BU0BBJO3ITPCO4T9FIVEVJY7" localSheetId="0" hidden="1">#REF!</definedName>
    <definedName name="BEx9BU0BBJO3ITPCO4T9FIVEVJY7" localSheetId="12" hidden="1">#REF!</definedName>
    <definedName name="BEx9BU0BBJO3ITPCO4T9FIVEVJY7" localSheetId="3" hidden="1">#REF!</definedName>
    <definedName name="BEx9BU0BBJO3ITPCO4T9FIVEVJY7" localSheetId="10" hidden="1">#REF!</definedName>
    <definedName name="BEx9BU0BBJO3ITPCO4T9FIVEVJY7" localSheetId="9" hidden="1">#REF!</definedName>
    <definedName name="BEx9BU0BBJO3ITPCO4T9FIVEVJY7" localSheetId="8" hidden="1">#REF!</definedName>
    <definedName name="BEx9BU0BBJO3ITPCO4T9FIVEVJY7" localSheetId="11" hidden="1">#REF!</definedName>
    <definedName name="BEx9BU0BBJO3ITPCO4T9FIVEVJY7" localSheetId="13" hidden="1">#REF!</definedName>
    <definedName name="BEx9BU0BBJO3ITPCO4T9FIVEVJY7" hidden="1">#REF!</definedName>
    <definedName name="BEx9BYSYW7QCPXS2NAVLFAU5Y2Z2" localSheetId="0" hidden="1">#REF!</definedName>
    <definedName name="BEx9BYSYW7QCPXS2NAVLFAU5Y2Z2" localSheetId="12" hidden="1">#REF!</definedName>
    <definedName name="BEx9BYSYW7QCPXS2NAVLFAU5Y2Z2" localSheetId="3" hidden="1">#REF!</definedName>
    <definedName name="BEx9BYSYW7QCPXS2NAVLFAU5Y2Z2" localSheetId="10" hidden="1">#REF!</definedName>
    <definedName name="BEx9BYSYW7QCPXS2NAVLFAU5Y2Z2" localSheetId="9" hidden="1">#REF!</definedName>
    <definedName name="BEx9BYSYW7QCPXS2NAVLFAU5Y2Z2" localSheetId="8" hidden="1">#REF!</definedName>
    <definedName name="BEx9BYSYW7QCPXS2NAVLFAU5Y2Z2" localSheetId="11" hidden="1">#REF!</definedName>
    <definedName name="BEx9BYSYW7QCPXS2NAVLFAU5Y2Z2" localSheetId="13" hidden="1">#REF!</definedName>
    <definedName name="BEx9BYSYW7QCPXS2NAVLFAU5Y2Z2" hidden="1">#REF!</definedName>
    <definedName name="BEx9C590HJ2O31IWJB73C1HR74AI" localSheetId="0" hidden="1">#REF!</definedName>
    <definedName name="BEx9C590HJ2O31IWJB73C1HR74AI" localSheetId="12" hidden="1">#REF!</definedName>
    <definedName name="BEx9C590HJ2O31IWJB73C1HR74AI" localSheetId="3" hidden="1">#REF!</definedName>
    <definedName name="BEx9C590HJ2O31IWJB73C1HR74AI" localSheetId="10" hidden="1">#REF!</definedName>
    <definedName name="BEx9C590HJ2O31IWJB73C1HR74AI" localSheetId="9" hidden="1">#REF!</definedName>
    <definedName name="BEx9C590HJ2O31IWJB73C1HR74AI" localSheetId="8" hidden="1">#REF!</definedName>
    <definedName name="BEx9C590HJ2O31IWJB73C1HR74AI" localSheetId="11" hidden="1">#REF!</definedName>
    <definedName name="BEx9C590HJ2O31IWJB73C1HR74AI" localSheetId="13" hidden="1">#REF!</definedName>
    <definedName name="BEx9C590HJ2O31IWJB73C1HR74AI" hidden="1">#REF!</definedName>
    <definedName name="BEx9CCQRMYYOGIOYTOM73VKDIPS1" localSheetId="0" hidden="1">#REF!</definedName>
    <definedName name="BEx9CCQRMYYOGIOYTOM73VKDIPS1" localSheetId="12" hidden="1">#REF!</definedName>
    <definedName name="BEx9CCQRMYYOGIOYTOM73VKDIPS1" localSheetId="3" hidden="1">#REF!</definedName>
    <definedName name="BEx9CCQRMYYOGIOYTOM73VKDIPS1" localSheetId="10" hidden="1">#REF!</definedName>
    <definedName name="BEx9CCQRMYYOGIOYTOM73VKDIPS1" localSheetId="9" hidden="1">#REF!</definedName>
    <definedName name="BEx9CCQRMYYOGIOYTOM73VKDIPS1" localSheetId="8" hidden="1">#REF!</definedName>
    <definedName name="BEx9CCQRMYYOGIOYTOM73VKDIPS1" localSheetId="11" hidden="1">#REF!</definedName>
    <definedName name="BEx9CCQRMYYOGIOYTOM73VKDIPS1" localSheetId="13" hidden="1">#REF!</definedName>
    <definedName name="BEx9CCQRMYYOGIOYTOM73VKDIPS1" hidden="1">#REF!</definedName>
    <definedName name="BEx9CM6JVXIG9S6EAZMR899UW190" localSheetId="0" hidden="1">#REF!</definedName>
    <definedName name="BEx9CM6JVXIG9S6EAZMR899UW190" localSheetId="12" hidden="1">#REF!</definedName>
    <definedName name="BEx9CM6JVXIG9S6EAZMR899UW190" localSheetId="3" hidden="1">#REF!</definedName>
    <definedName name="BEx9CM6JVXIG9S6EAZMR899UW190" localSheetId="10" hidden="1">#REF!</definedName>
    <definedName name="BEx9CM6JVXIG9S6EAZMR899UW190" localSheetId="9" hidden="1">#REF!</definedName>
    <definedName name="BEx9CM6JVXIG9S6EAZMR899UW190" localSheetId="8" hidden="1">#REF!</definedName>
    <definedName name="BEx9CM6JVXIG9S6EAZMR899UW190" localSheetId="11" hidden="1">#REF!</definedName>
    <definedName name="BEx9CM6JVXIG9S6EAZMR899UW190" localSheetId="13" hidden="1">#REF!</definedName>
    <definedName name="BEx9CM6JVXIG9S6EAZMR899UW190" hidden="1">#REF!</definedName>
    <definedName name="BEx9D160NRGTDVT2ML4H9A7UKR4T" localSheetId="0" hidden="1">#REF!</definedName>
    <definedName name="BEx9D160NRGTDVT2ML4H9A7UKR4T" localSheetId="12" hidden="1">#REF!</definedName>
    <definedName name="BEx9D160NRGTDVT2ML4H9A7UKR4T" localSheetId="3" hidden="1">#REF!</definedName>
    <definedName name="BEx9D160NRGTDVT2ML4H9A7UKR4T" localSheetId="10" hidden="1">#REF!</definedName>
    <definedName name="BEx9D160NRGTDVT2ML4H9A7UKR4T" localSheetId="9" hidden="1">#REF!</definedName>
    <definedName name="BEx9D160NRGTDVT2ML4H9A7UKR4T" localSheetId="8" hidden="1">#REF!</definedName>
    <definedName name="BEx9D160NRGTDVT2ML4H9A7UKR4T" localSheetId="11" hidden="1">#REF!</definedName>
    <definedName name="BEx9D160NRGTDVT2ML4H9A7UKR4T" localSheetId="13" hidden="1">#REF!</definedName>
    <definedName name="BEx9D160NRGTDVT2ML4H9A7UKR4T" hidden="1">#REF!</definedName>
    <definedName name="BEx9D1BC9FT19KY0INAABNDBAMR1" localSheetId="0" hidden="1">#REF!</definedName>
    <definedName name="BEx9D1BC9FT19KY0INAABNDBAMR1" localSheetId="12" hidden="1">#REF!</definedName>
    <definedName name="BEx9D1BC9FT19KY0INAABNDBAMR1" localSheetId="3" hidden="1">#REF!</definedName>
    <definedName name="BEx9D1BC9FT19KY0INAABNDBAMR1" localSheetId="10" hidden="1">#REF!</definedName>
    <definedName name="BEx9D1BC9FT19KY0INAABNDBAMR1" localSheetId="9" hidden="1">#REF!</definedName>
    <definedName name="BEx9D1BC9FT19KY0INAABNDBAMR1" localSheetId="8" hidden="1">#REF!</definedName>
    <definedName name="BEx9D1BC9FT19KY0INAABNDBAMR1" localSheetId="11" hidden="1">#REF!</definedName>
    <definedName name="BEx9D1BC9FT19KY0INAABNDBAMR1" localSheetId="13" hidden="1">#REF!</definedName>
    <definedName name="BEx9D1BC9FT19KY0INAABNDBAMR1" hidden="1">#REF!</definedName>
    <definedName name="BEx9D1MB15VSARB7IKBMZYU0JJBI" localSheetId="0" hidden="1">#REF!</definedName>
    <definedName name="BEx9D1MB15VSARB7IKBMZYU0JJBI" localSheetId="12" hidden="1">#REF!</definedName>
    <definedName name="BEx9D1MB15VSARB7IKBMZYU0JJBI" localSheetId="3" hidden="1">#REF!</definedName>
    <definedName name="BEx9D1MB15VSARB7IKBMZYU0JJBI" localSheetId="10" hidden="1">#REF!</definedName>
    <definedName name="BEx9D1MB15VSARB7IKBMZYU0JJBI" localSheetId="9" hidden="1">#REF!</definedName>
    <definedName name="BEx9D1MB15VSARB7IKBMZYU0JJBI" localSheetId="8" hidden="1">#REF!</definedName>
    <definedName name="BEx9D1MB15VSARB7IKBMZYU0JJBI" localSheetId="11" hidden="1">#REF!</definedName>
    <definedName name="BEx9D1MB15VSARB7IKBMZYU0JJBI" localSheetId="13" hidden="1">#REF!</definedName>
    <definedName name="BEx9D1MB15VSARB7IKBMZYU0JJBI" hidden="1">#REF!</definedName>
    <definedName name="BEx9DN6ZMF18Q39MPMXSDJTZQNJ3" localSheetId="0" hidden="1">#REF!</definedName>
    <definedName name="BEx9DN6ZMF18Q39MPMXSDJTZQNJ3" localSheetId="12" hidden="1">#REF!</definedName>
    <definedName name="BEx9DN6ZMF18Q39MPMXSDJTZQNJ3" localSheetId="3" hidden="1">#REF!</definedName>
    <definedName name="BEx9DN6ZMF18Q39MPMXSDJTZQNJ3" localSheetId="10" hidden="1">#REF!</definedName>
    <definedName name="BEx9DN6ZMF18Q39MPMXSDJTZQNJ3" localSheetId="9" hidden="1">#REF!</definedName>
    <definedName name="BEx9DN6ZMF18Q39MPMXSDJTZQNJ3" localSheetId="8" hidden="1">#REF!</definedName>
    <definedName name="BEx9DN6ZMF18Q39MPMXSDJTZQNJ3" localSheetId="11" hidden="1">#REF!</definedName>
    <definedName name="BEx9DN6ZMF18Q39MPMXSDJTZQNJ3" localSheetId="13" hidden="1">#REF!</definedName>
    <definedName name="BEx9DN6ZMF18Q39MPMXSDJTZQNJ3" hidden="1">#REF!</definedName>
    <definedName name="BEx9DZXN85O544CD9O60K126YYAU" localSheetId="0" hidden="1">#REF!</definedName>
    <definedName name="BEx9DZXN85O544CD9O60K126YYAU" localSheetId="12" hidden="1">#REF!</definedName>
    <definedName name="BEx9DZXN85O544CD9O60K126YYAU" localSheetId="3" hidden="1">#REF!</definedName>
    <definedName name="BEx9DZXN85O544CD9O60K126YYAU" localSheetId="10" hidden="1">#REF!</definedName>
    <definedName name="BEx9DZXN85O544CD9O60K126YYAU" localSheetId="9" hidden="1">#REF!</definedName>
    <definedName name="BEx9DZXN85O544CD9O60K126YYAU" localSheetId="8" hidden="1">#REF!</definedName>
    <definedName name="BEx9DZXN85O544CD9O60K126YYAU" localSheetId="11" hidden="1">#REF!</definedName>
    <definedName name="BEx9DZXN85O544CD9O60K126YYAU" localSheetId="13" hidden="1">#REF!</definedName>
    <definedName name="BEx9DZXN85O544CD9O60K126YYAU" hidden="1">#REF!</definedName>
    <definedName name="BEx9E14TDNSEMI784W0OTIEQMWN6" localSheetId="0" hidden="1">#REF!</definedName>
    <definedName name="BEx9E14TDNSEMI784W0OTIEQMWN6" localSheetId="12" hidden="1">#REF!</definedName>
    <definedName name="BEx9E14TDNSEMI784W0OTIEQMWN6" localSheetId="3" hidden="1">#REF!</definedName>
    <definedName name="BEx9E14TDNSEMI784W0OTIEQMWN6" localSheetId="10" hidden="1">#REF!</definedName>
    <definedName name="BEx9E14TDNSEMI784W0OTIEQMWN6" localSheetId="9" hidden="1">#REF!</definedName>
    <definedName name="BEx9E14TDNSEMI784W0OTIEQMWN6" localSheetId="8" hidden="1">#REF!</definedName>
    <definedName name="BEx9E14TDNSEMI784W0OTIEQMWN6" localSheetId="11" hidden="1">#REF!</definedName>
    <definedName name="BEx9E14TDNSEMI784W0OTIEQMWN6" localSheetId="13" hidden="1">#REF!</definedName>
    <definedName name="BEx9E14TDNSEMI784W0OTIEQMWN6" hidden="1">#REF!</definedName>
    <definedName name="BEx9E14TGNBYGMDDG9NETDK4SYAW" localSheetId="0" hidden="1">#REF!</definedName>
    <definedName name="BEx9E14TGNBYGMDDG9NETDK4SYAW" localSheetId="12" hidden="1">#REF!</definedName>
    <definedName name="BEx9E14TGNBYGMDDG9NETDK4SYAW" localSheetId="3" hidden="1">#REF!</definedName>
    <definedName name="BEx9E14TGNBYGMDDG9NETDK4SYAW" localSheetId="10" hidden="1">#REF!</definedName>
    <definedName name="BEx9E14TGNBYGMDDG9NETDK4SYAW" localSheetId="9" hidden="1">#REF!</definedName>
    <definedName name="BEx9E14TGNBYGMDDG9NETDK4SYAW" localSheetId="8" hidden="1">#REF!</definedName>
    <definedName name="BEx9E14TGNBYGMDDG9NETDK4SYAW" localSheetId="11" hidden="1">#REF!</definedName>
    <definedName name="BEx9E14TGNBYGMDDG9NETDK4SYAW" localSheetId="13" hidden="1">#REF!</definedName>
    <definedName name="BEx9E14TGNBYGMDDG9NETDK4SYAW" hidden="1">#REF!</definedName>
    <definedName name="BEx9E2BZ2B1R41FMGJCJ7JLGLUAJ" localSheetId="0" hidden="1">#REF!</definedName>
    <definedName name="BEx9E2BZ2B1R41FMGJCJ7JLGLUAJ" localSheetId="12" hidden="1">#REF!</definedName>
    <definedName name="BEx9E2BZ2B1R41FMGJCJ7JLGLUAJ" localSheetId="3" hidden="1">#REF!</definedName>
    <definedName name="BEx9E2BZ2B1R41FMGJCJ7JLGLUAJ" localSheetId="10" hidden="1">#REF!</definedName>
    <definedName name="BEx9E2BZ2B1R41FMGJCJ7JLGLUAJ" localSheetId="9" hidden="1">#REF!</definedName>
    <definedName name="BEx9E2BZ2B1R41FMGJCJ7JLGLUAJ" localSheetId="8" hidden="1">#REF!</definedName>
    <definedName name="BEx9E2BZ2B1R41FMGJCJ7JLGLUAJ" localSheetId="11" hidden="1">#REF!</definedName>
    <definedName name="BEx9E2BZ2B1R41FMGJCJ7JLGLUAJ" localSheetId="13" hidden="1">#REF!</definedName>
    <definedName name="BEx9E2BZ2B1R41FMGJCJ7JLGLUAJ" hidden="1">#REF!</definedName>
    <definedName name="BEx9EG9KBJ77M8LEOR9ITOKN5KXY" localSheetId="0" hidden="1">#REF!</definedName>
    <definedName name="BEx9EG9KBJ77M8LEOR9ITOKN5KXY" localSheetId="12" hidden="1">#REF!</definedName>
    <definedName name="BEx9EG9KBJ77M8LEOR9ITOKN5KXY" localSheetId="3" hidden="1">#REF!</definedName>
    <definedName name="BEx9EG9KBJ77M8LEOR9ITOKN5KXY" localSheetId="10" hidden="1">#REF!</definedName>
    <definedName name="BEx9EG9KBJ77M8LEOR9ITOKN5KXY" localSheetId="9" hidden="1">#REF!</definedName>
    <definedName name="BEx9EG9KBJ77M8LEOR9ITOKN5KXY" localSheetId="8" hidden="1">#REF!</definedName>
    <definedName name="BEx9EG9KBJ77M8LEOR9ITOKN5KXY" localSheetId="11" hidden="1">#REF!</definedName>
    <definedName name="BEx9EG9KBJ77M8LEOR9ITOKN5KXY" localSheetId="13" hidden="1">#REF!</definedName>
    <definedName name="BEx9EG9KBJ77M8LEOR9ITOKN5KXY" hidden="1">#REF!</definedName>
    <definedName name="BEx9EL27NGDBCTVPW97K42QANS5K" localSheetId="0" hidden="1">#REF!</definedName>
    <definedName name="BEx9EL27NGDBCTVPW97K42QANS5K" localSheetId="12" hidden="1">#REF!</definedName>
    <definedName name="BEx9EL27NGDBCTVPW97K42QANS5K" localSheetId="3" hidden="1">#REF!</definedName>
    <definedName name="BEx9EL27NGDBCTVPW97K42QANS5K" localSheetId="10" hidden="1">#REF!</definedName>
    <definedName name="BEx9EL27NGDBCTVPW97K42QANS5K" localSheetId="9" hidden="1">#REF!</definedName>
    <definedName name="BEx9EL27NGDBCTVPW97K42QANS5K" localSheetId="8" hidden="1">#REF!</definedName>
    <definedName name="BEx9EL27NGDBCTVPW97K42QANS5K" localSheetId="11" hidden="1">#REF!</definedName>
    <definedName name="BEx9EL27NGDBCTVPW97K42QANS5K" localSheetId="13" hidden="1">#REF!</definedName>
    <definedName name="BEx9EL27NGDBCTVPW97K42QANS5K" hidden="1">#REF!</definedName>
    <definedName name="BEx9EMK6HAJJMVYZTN5AUIV7O1E6" localSheetId="0" hidden="1">#REF!</definedName>
    <definedName name="BEx9EMK6HAJJMVYZTN5AUIV7O1E6" localSheetId="12" hidden="1">#REF!</definedName>
    <definedName name="BEx9EMK6HAJJMVYZTN5AUIV7O1E6" localSheetId="3" hidden="1">#REF!</definedName>
    <definedName name="BEx9EMK6HAJJMVYZTN5AUIV7O1E6" localSheetId="10" hidden="1">#REF!</definedName>
    <definedName name="BEx9EMK6HAJJMVYZTN5AUIV7O1E6" localSheetId="9" hidden="1">#REF!</definedName>
    <definedName name="BEx9EMK6HAJJMVYZTN5AUIV7O1E6" localSheetId="8" hidden="1">#REF!</definedName>
    <definedName name="BEx9EMK6HAJJMVYZTN5AUIV7O1E6" localSheetId="11" hidden="1">#REF!</definedName>
    <definedName name="BEx9EMK6HAJJMVYZTN5AUIV7O1E6" localSheetId="13" hidden="1">#REF!</definedName>
    <definedName name="BEx9EMK6HAJJMVYZTN5AUIV7O1E6" hidden="1">#REF!</definedName>
    <definedName name="BEx9ENB8RPU9FA3QW16IGB6LK1CH" localSheetId="0" hidden="1">#REF!</definedName>
    <definedName name="BEx9ENB8RPU9FA3QW16IGB6LK1CH" localSheetId="12" hidden="1">#REF!</definedName>
    <definedName name="BEx9ENB8RPU9FA3QW16IGB6LK1CH" localSheetId="3" hidden="1">#REF!</definedName>
    <definedName name="BEx9ENB8RPU9FA3QW16IGB6LK1CH" localSheetId="10" hidden="1">#REF!</definedName>
    <definedName name="BEx9ENB8RPU9FA3QW16IGB6LK1CH" localSheetId="9" hidden="1">#REF!</definedName>
    <definedName name="BEx9ENB8RPU9FA3QW16IGB6LK1CH" localSheetId="8" hidden="1">#REF!</definedName>
    <definedName name="BEx9ENB8RPU9FA3QW16IGB6LK1CH" localSheetId="11" hidden="1">#REF!</definedName>
    <definedName name="BEx9ENB8RPU9FA3QW16IGB6LK1CH" localSheetId="13" hidden="1">#REF!</definedName>
    <definedName name="BEx9ENB8RPU9FA3QW16IGB6LK1CH" hidden="1">#REF!</definedName>
    <definedName name="BEx9EQLVZHYQ1TPX7WH3SOWXCZLE" localSheetId="0" hidden="1">#REF!</definedName>
    <definedName name="BEx9EQLVZHYQ1TPX7WH3SOWXCZLE" localSheetId="12" hidden="1">#REF!</definedName>
    <definedName name="BEx9EQLVZHYQ1TPX7WH3SOWXCZLE" localSheetId="3" hidden="1">#REF!</definedName>
    <definedName name="BEx9EQLVZHYQ1TPX7WH3SOWXCZLE" localSheetId="10" hidden="1">#REF!</definedName>
    <definedName name="BEx9EQLVZHYQ1TPX7WH3SOWXCZLE" localSheetId="9" hidden="1">#REF!</definedName>
    <definedName name="BEx9EQLVZHYQ1TPX7WH3SOWXCZLE" localSheetId="8" hidden="1">#REF!</definedName>
    <definedName name="BEx9EQLVZHYQ1TPX7WH3SOWXCZLE" localSheetId="11" hidden="1">#REF!</definedName>
    <definedName name="BEx9EQLVZHYQ1TPX7WH3SOWXCZLE" localSheetId="13" hidden="1">#REF!</definedName>
    <definedName name="BEx9EQLVZHYQ1TPX7WH3SOWXCZLE" hidden="1">#REF!</definedName>
    <definedName name="BEx9ETLU0EK5LGEM1QCNYN2S8O5F" localSheetId="0" hidden="1">#REF!</definedName>
    <definedName name="BEx9ETLU0EK5LGEM1QCNYN2S8O5F" localSheetId="12" hidden="1">#REF!</definedName>
    <definedName name="BEx9ETLU0EK5LGEM1QCNYN2S8O5F" localSheetId="3" hidden="1">#REF!</definedName>
    <definedName name="BEx9ETLU0EK5LGEM1QCNYN2S8O5F" localSheetId="10" hidden="1">#REF!</definedName>
    <definedName name="BEx9ETLU0EK5LGEM1QCNYN2S8O5F" localSheetId="9" hidden="1">#REF!</definedName>
    <definedName name="BEx9ETLU0EK5LGEM1QCNYN2S8O5F" localSheetId="8" hidden="1">#REF!</definedName>
    <definedName name="BEx9ETLU0EK5LGEM1QCNYN2S8O5F" localSheetId="11" hidden="1">#REF!</definedName>
    <definedName name="BEx9ETLU0EK5LGEM1QCNYN2S8O5F" localSheetId="13" hidden="1">#REF!</definedName>
    <definedName name="BEx9ETLU0EK5LGEM1QCNYN2S8O5F" hidden="1">#REF!</definedName>
    <definedName name="BEx9F0710LGLAU3161O0O346N58H" localSheetId="0" hidden="1">#REF!</definedName>
    <definedName name="BEx9F0710LGLAU3161O0O346N58H" localSheetId="12" hidden="1">#REF!</definedName>
    <definedName name="BEx9F0710LGLAU3161O0O346N58H" localSheetId="3" hidden="1">#REF!</definedName>
    <definedName name="BEx9F0710LGLAU3161O0O346N58H" localSheetId="10" hidden="1">#REF!</definedName>
    <definedName name="BEx9F0710LGLAU3161O0O346N58H" localSheetId="9" hidden="1">#REF!</definedName>
    <definedName name="BEx9F0710LGLAU3161O0O346N58H" localSheetId="8" hidden="1">#REF!</definedName>
    <definedName name="BEx9F0710LGLAU3161O0O346N58H" localSheetId="11" hidden="1">#REF!</definedName>
    <definedName name="BEx9F0710LGLAU3161O0O346N58H" localSheetId="13" hidden="1">#REF!</definedName>
    <definedName name="BEx9F0710LGLAU3161O0O346N58H" hidden="1">#REF!</definedName>
    <definedName name="BEx9F0Y2ESUNE3U7TQDLMPE9BO67" localSheetId="0" hidden="1">#REF!</definedName>
    <definedName name="BEx9F0Y2ESUNE3U7TQDLMPE9BO67" localSheetId="12" hidden="1">#REF!</definedName>
    <definedName name="BEx9F0Y2ESUNE3U7TQDLMPE9BO67" localSheetId="3" hidden="1">#REF!</definedName>
    <definedName name="BEx9F0Y2ESUNE3U7TQDLMPE9BO67" localSheetId="10" hidden="1">#REF!</definedName>
    <definedName name="BEx9F0Y2ESUNE3U7TQDLMPE9BO67" localSheetId="9" hidden="1">#REF!</definedName>
    <definedName name="BEx9F0Y2ESUNE3U7TQDLMPE9BO67" localSheetId="8" hidden="1">#REF!</definedName>
    <definedName name="BEx9F0Y2ESUNE3U7TQDLMPE9BO67" localSheetId="11" hidden="1">#REF!</definedName>
    <definedName name="BEx9F0Y2ESUNE3U7TQDLMPE9BO67" localSheetId="13" hidden="1">#REF!</definedName>
    <definedName name="BEx9F0Y2ESUNE3U7TQDLMPE9BO67" hidden="1">#REF!</definedName>
    <definedName name="BEx9F439L1R726MJFX2EP39XIBPY" localSheetId="0" hidden="1">#REF!</definedName>
    <definedName name="BEx9F439L1R726MJFX2EP39XIBPY" localSheetId="12" hidden="1">#REF!</definedName>
    <definedName name="BEx9F439L1R726MJFX2EP39XIBPY" localSheetId="3" hidden="1">#REF!</definedName>
    <definedName name="BEx9F439L1R726MJFX2EP39XIBPY" localSheetId="10" hidden="1">#REF!</definedName>
    <definedName name="BEx9F439L1R726MJFX2EP39XIBPY" localSheetId="9" hidden="1">#REF!</definedName>
    <definedName name="BEx9F439L1R726MJFX2EP39XIBPY" localSheetId="8" hidden="1">#REF!</definedName>
    <definedName name="BEx9F439L1R726MJFX2EP39XIBPY" localSheetId="11" hidden="1">#REF!</definedName>
    <definedName name="BEx9F439L1R726MJFX2EP39XIBPY" localSheetId="13" hidden="1">#REF!</definedName>
    <definedName name="BEx9F439L1R726MJFX2EP39XIBPY" hidden="1">#REF!</definedName>
    <definedName name="BEx9F5W18ZGFOKGRE8PR6T1MO6GT" localSheetId="0" hidden="1">#REF!</definedName>
    <definedName name="BEx9F5W18ZGFOKGRE8PR6T1MO6GT" localSheetId="12" hidden="1">#REF!</definedName>
    <definedName name="BEx9F5W18ZGFOKGRE8PR6T1MO6GT" localSheetId="3" hidden="1">#REF!</definedName>
    <definedName name="BEx9F5W18ZGFOKGRE8PR6T1MO6GT" localSheetId="10" hidden="1">#REF!</definedName>
    <definedName name="BEx9F5W18ZGFOKGRE8PR6T1MO6GT" localSheetId="9" hidden="1">#REF!</definedName>
    <definedName name="BEx9F5W18ZGFOKGRE8PR6T1MO6GT" localSheetId="8" hidden="1">#REF!</definedName>
    <definedName name="BEx9F5W18ZGFOKGRE8PR6T1MO6GT" localSheetId="11" hidden="1">#REF!</definedName>
    <definedName name="BEx9F5W18ZGFOKGRE8PR6T1MO6GT" localSheetId="13" hidden="1">#REF!</definedName>
    <definedName name="BEx9F5W18ZGFOKGRE8PR6T1MO6GT" hidden="1">#REF!</definedName>
    <definedName name="BEx9F78N4HY0XFGBQ4UJRD52L1EI" localSheetId="0" hidden="1">#REF!</definedName>
    <definedName name="BEx9F78N4HY0XFGBQ4UJRD52L1EI" localSheetId="12" hidden="1">#REF!</definedName>
    <definedName name="BEx9F78N4HY0XFGBQ4UJRD52L1EI" localSheetId="3" hidden="1">#REF!</definedName>
    <definedName name="BEx9F78N4HY0XFGBQ4UJRD52L1EI" localSheetId="10" hidden="1">#REF!</definedName>
    <definedName name="BEx9F78N4HY0XFGBQ4UJRD52L1EI" localSheetId="9" hidden="1">#REF!</definedName>
    <definedName name="BEx9F78N4HY0XFGBQ4UJRD52L1EI" localSheetId="8" hidden="1">#REF!</definedName>
    <definedName name="BEx9F78N4HY0XFGBQ4UJRD52L1EI" localSheetId="11" hidden="1">#REF!</definedName>
    <definedName name="BEx9F78N4HY0XFGBQ4UJRD52L1EI" localSheetId="13" hidden="1">#REF!</definedName>
    <definedName name="BEx9F78N4HY0XFGBQ4UJRD52L1EI" hidden="1">#REF!</definedName>
    <definedName name="BEx9FF16LOQP5QIR4UHW5EIFGQB8" localSheetId="0" hidden="1">#REF!</definedName>
    <definedName name="BEx9FF16LOQP5QIR4UHW5EIFGQB8" localSheetId="12" hidden="1">#REF!</definedName>
    <definedName name="BEx9FF16LOQP5QIR4UHW5EIFGQB8" localSheetId="3" hidden="1">#REF!</definedName>
    <definedName name="BEx9FF16LOQP5QIR4UHW5EIFGQB8" localSheetId="10" hidden="1">#REF!</definedName>
    <definedName name="BEx9FF16LOQP5QIR4UHW5EIFGQB8" localSheetId="9" hidden="1">#REF!</definedName>
    <definedName name="BEx9FF16LOQP5QIR4UHW5EIFGQB8" localSheetId="8" hidden="1">#REF!</definedName>
    <definedName name="BEx9FF16LOQP5QIR4UHW5EIFGQB8" localSheetId="11" hidden="1">#REF!</definedName>
    <definedName name="BEx9FF16LOQP5QIR4UHW5EIFGQB8" localSheetId="13" hidden="1">#REF!</definedName>
    <definedName name="BEx9FF16LOQP5QIR4UHW5EIFGQB8" hidden="1">#REF!</definedName>
    <definedName name="BEx9FJTSRCZ3ZXT3QVBJT5NF8T7V" localSheetId="0" hidden="1">#REF!</definedName>
    <definedName name="BEx9FJTSRCZ3ZXT3QVBJT5NF8T7V" localSheetId="12" hidden="1">#REF!</definedName>
    <definedName name="BEx9FJTSRCZ3ZXT3QVBJT5NF8T7V" localSheetId="3" hidden="1">#REF!</definedName>
    <definedName name="BEx9FJTSRCZ3ZXT3QVBJT5NF8T7V" localSheetId="10" hidden="1">#REF!</definedName>
    <definedName name="BEx9FJTSRCZ3ZXT3QVBJT5NF8T7V" localSheetId="9" hidden="1">#REF!</definedName>
    <definedName name="BEx9FJTSRCZ3ZXT3QVBJT5NF8T7V" localSheetId="8" hidden="1">#REF!</definedName>
    <definedName name="BEx9FJTSRCZ3ZXT3QVBJT5NF8T7V" localSheetId="11" hidden="1">#REF!</definedName>
    <definedName name="BEx9FJTSRCZ3ZXT3QVBJT5NF8T7V" localSheetId="13" hidden="1">#REF!</definedName>
    <definedName name="BEx9FJTSRCZ3ZXT3QVBJT5NF8T7V" hidden="1">#REF!</definedName>
    <definedName name="BEx9FRBEEYPS5HLS3XT34AKZN94G" localSheetId="0" hidden="1">#REF!</definedName>
    <definedName name="BEx9FRBEEYPS5HLS3XT34AKZN94G" localSheetId="12" hidden="1">#REF!</definedName>
    <definedName name="BEx9FRBEEYPS5HLS3XT34AKZN94G" localSheetId="3" hidden="1">#REF!</definedName>
    <definedName name="BEx9FRBEEYPS5HLS3XT34AKZN94G" localSheetId="10" hidden="1">#REF!</definedName>
    <definedName name="BEx9FRBEEYPS5HLS3XT34AKZN94G" localSheetId="9" hidden="1">#REF!</definedName>
    <definedName name="BEx9FRBEEYPS5HLS3XT34AKZN94G" localSheetId="8" hidden="1">#REF!</definedName>
    <definedName name="BEx9FRBEEYPS5HLS3XT34AKZN94G" localSheetId="11" hidden="1">#REF!</definedName>
    <definedName name="BEx9FRBEEYPS5HLS3XT34AKZN94G" localSheetId="13" hidden="1">#REF!</definedName>
    <definedName name="BEx9FRBEEYPS5HLS3XT34AKZN94G" hidden="1">#REF!</definedName>
    <definedName name="BEx9G5USBCNYNA7HGVW92D800SKX" localSheetId="0" hidden="1">#REF!</definedName>
    <definedName name="BEx9G5USBCNYNA7HGVW92D800SKX" localSheetId="12" hidden="1">#REF!</definedName>
    <definedName name="BEx9G5USBCNYNA7HGVW92D800SKX" localSheetId="3" hidden="1">#REF!</definedName>
    <definedName name="BEx9G5USBCNYNA7HGVW92D800SKX" localSheetId="10" hidden="1">#REF!</definedName>
    <definedName name="BEx9G5USBCNYNA7HGVW92D800SKX" localSheetId="9" hidden="1">#REF!</definedName>
    <definedName name="BEx9G5USBCNYNA7HGVW92D800SKX" localSheetId="8" hidden="1">#REF!</definedName>
    <definedName name="BEx9G5USBCNYNA7HGVW92D800SKX" localSheetId="11" hidden="1">#REF!</definedName>
    <definedName name="BEx9G5USBCNYNA7HGVW92D800SKX" localSheetId="13" hidden="1">#REF!</definedName>
    <definedName name="BEx9G5USBCNYNA7HGVW92D800SKX" hidden="1">#REF!</definedName>
    <definedName name="BEx9G7CPXG7HR6N6FHPU2DBBUIKG" localSheetId="0" hidden="1">#REF!</definedName>
    <definedName name="BEx9G7CPXG7HR6N6FHPU2DBBUIKG" localSheetId="12" hidden="1">#REF!</definedName>
    <definedName name="BEx9G7CPXG7HR6N6FHPU2DBBUIKG" localSheetId="3" hidden="1">#REF!</definedName>
    <definedName name="BEx9G7CPXG7HR6N6FHPU2DBBUIKG" localSheetId="10" hidden="1">#REF!</definedName>
    <definedName name="BEx9G7CPXG7HR6N6FHPU2DBBUIKG" localSheetId="9" hidden="1">#REF!</definedName>
    <definedName name="BEx9G7CPXG7HR6N6FHPU2DBBUIKG" localSheetId="8" hidden="1">#REF!</definedName>
    <definedName name="BEx9G7CPXG7HR6N6FHPU2DBBUIKG" localSheetId="11" hidden="1">#REF!</definedName>
    <definedName name="BEx9G7CPXG7HR6N6FHPU2DBBUIKG" localSheetId="13" hidden="1">#REF!</definedName>
    <definedName name="BEx9G7CPXG7HR6N6FHPU2DBBUIKG" hidden="1">#REF!</definedName>
    <definedName name="BEx9GDY4D8ZPQJCYFIMYM0V0C51Y" localSheetId="0" hidden="1">#REF!</definedName>
    <definedName name="BEx9GDY4D8ZPQJCYFIMYM0V0C51Y" localSheetId="12" hidden="1">#REF!</definedName>
    <definedName name="BEx9GDY4D8ZPQJCYFIMYM0V0C51Y" localSheetId="3" hidden="1">#REF!</definedName>
    <definedName name="BEx9GDY4D8ZPQJCYFIMYM0V0C51Y" localSheetId="10" hidden="1">#REF!</definedName>
    <definedName name="BEx9GDY4D8ZPQJCYFIMYM0V0C51Y" localSheetId="9" hidden="1">#REF!</definedName>
    <definedName name="BEx9GDY4D8ZPQJCYFIMYM0V0C51Y" localSheetId="8" hidden="1">#REF!</definedName>
    <definedName name="BEx9GDY4D8ZPQJCYFIMYM0V0C51Y" localSheetId="11" hidden="1">#REF!</definedName>
    <definedName name="BEx9GDY4D8ZPQJCYFIMYM0V0C51Y" localSheetId="13" hidden="1">#REF!</definedName>
    <definedName name="BEx9GDY4D8ZPQJCYFIMYM0V0C51Y" hidden="1">#REF!</definedName>
    <definedName name="BEx9GGY04V0ZWI6O9KZH4KSBB389" localSheetId="0" hidden="1">#REF!</definedName>
    <definedName name="BEx9GGY04V0ZWI6O9KZH4KSBB389" localSheetId="12" hidden="1">#REF!</definedName>
    <definedName name="BEx9GGY04V0ZWI6O9KZH4KSBB389" localSheetId="3" hidden="1">#REF!</definedName>
    <definedName name="BEx9GGY04V0ZWI6O9KZH4KSBB389" localSheetId="10" hidden="1">#REF!</definedName>
    <definedName name="BEx9GGY04V0ZWI6O9KZH4KSBB389" localSheetId="9" hidden="1">#REF!</definedName>
    <definedName name="BEx9GGY04V0ZWI6O9KZH4KSBB389" localSheetId="8" hidden="1">#REF!</definedName>
    <definedName name="BEx9GGY04V0ZWI6O9KZH4KSBB389" localSheetId="11" hidden="1">#REF!</definedName>
    <definedName name="BEx9GGY04V0ZWI6O9KZH4KSBB389" localSheetId="13" hidden="1">#REF!</definedName>
    <definedName name="BEx9GGY04V0ZWI6O9KZH4KSBB389" hidden="1">#REF!</definedName>
    <definedName name="BEx9GMC7TE8SDTCO5PHODBUF4SM1" localSheetId="0" hidden="1">#REF!</definedName>
    <definedName name="BEx9GMC7TE8SDTCO5PHODBUF4SM1" localSheetId="12" hidden="1">#REF!</definedName>
    <definedName name="BEx9GMC7TE8SDTCO5PHODBUF4SM1" localSheetId="3" hidden="1">#REF!</definedName>
    <definedName name="BEx9GMC7TE8SDTCO5PHODBUF4SM1" localSheetId="10" hidden="1">#REF!</definedName>
    <definedName name="BEx9GMC7TE8SDTCO5PHODBUF4SM1" localSheetId="9" hidden="1">#REF!</definedName>
    <definedName name="BEx9GMC7TE8SDTCO5PHODBUF4SM1" localSheetId="8" hidden="1">#REF!</definedName>
    <definedName name="BEx9GMC7TE8SDTCO5PHODBUF4SM1" localSheetId="11" hidden="1">#REF!</definedName>
    <definedName name="BEx9GMC7TE8SDTCO5PHODBUF4SM1" localSheetId="13" hidden="1">#REF!</definedName>
    <definedName name="BEx9GMC7TE8SDTCO5PHODBUF4SM1" hidden="1">#REF!</definedName>
    <definedName name="BEx9GMN0B495HEAOG6JQK9D7HUPC" localSheetId="0" hidden="1">#REF!</definedName>
    <definedName name="BEx9GMN0B495HEAOG6JQK9D7HUPC" localSheetId="12" hidden="1">#REF!</definedName>
    <definedName name="BEx9GMN0B495HEAOG6JQK9D7HUPC" localSheetId="3" hidden="1">#REF!</definedName>
    <definedName name="BEx9GMN0B495HEAOG6JQK9D7HUPC" localSheetId="10" hidden="1">#REF!</definedName>
    <definedName name="BEx9GMN0B495HEAOG6JQK9D7HUPC" localSheetId="9" hidden="1">#REF!</definedName>
    <definedName name="BEx9GMN0B495HEAOG6JQK9D7HUPC" localSheetId="8" hidden="1">#REF!</definedName>
    <definedName name="BEx9GMN0B495HEAOG6JQK9D7HUPC" localSheetId="11" hidden="1">#REF!</definedName>
    <definedName name="BEx9GMN0B495HEAOG6JQK9D7HUPC" localSheetId="13" hidden="1">#REF!</definedName>
    <definedName name="BEx9GMN0B495HEAOG6JQK9D7HUPC" hidden="1">#REF!</definedName>
    <definedName name="BEx9GNOPB6OZ2RH3FCDNJR38RJOS" localSheetId="0" hidden="1">#REF!</definedName>
    <definedName name="BEx9GNOPB6OZ2RH3FCDNJR38RJOS" localSheetId="12" hidden="1">#REF!</definedName>
    <definedName name="BEx9GNOPB6OZ2RH3FCDNJR38RJOS" localSheetId="3" hidden="1">#REF!</definedName>
    <definedName name="BEx9GNOPB6OZ2RH3FCDNJR38RJOS" localSheetId="10" hidden="1">#REF!</definedName>
    <definedName name="BEx9GNOPB6OZ2RH3FCDNJR38RJOS" localSheetId="9" hidden="1">#REF!</definedName>
    <definedName name="BEx9GNOPB6OZ2RH3FCDNJR38RJOS" localSheetId="8" hidden="1">#REF!</definedName>
    <definedName name="BEx9GNOPB6OZ2RH3FCDNJR38RJOS" localSheetId="11" hidden="1">#REF!</definedName>
    <definedName name="BEx9GNOPB6OZ2RH3FCDNJR38RJOS" localSheetId="13" hidden="1">#REF!</definedName>
    <definedName name="BEx9GNOPB6OZ2RH3FCDNJR38RJOS" hidden="1">#REF!</definedName>
    <definedName name="BEx9GUQALUWCD30UKUQGSWW8KBQ7" localSheetId="0" hidden="1">#REF!</definedName>
    <definedName name="BEx9GUQALUWCD30UKUQGSWW8KBQ7" localSheetId="12" hidden="1">#REF!</definedName>
    <definedName name="BEx9GUQALUWCD30UKUQGSWW8KBQ7" localSheetId="3" hidden="1">#REF!</definedName>
    <definedName name="BEx9GUQALUWCD30UKUQGSWW8KBQ7" localSheetId="10" hidden="1">#REF!</definedName>
    <definedName name="BEx9GUQALUWCD30UKUQGSWW8KBQ7" localSheetId="9" hidden="1">#REF!</definedName>
    <definedName name="BEx9GUQALUWCD30UKUQGSWW8KBQ7" localSheetId="8" hidden="1">#REF!</definedName>
    <definedName name="BEx9GUQALUWCD30UKUQGSWW8KBQ7" localSheetId="11" hidden="1">#REF!</definedName>
    <definedName name="BEx9GUQALUWCD30UKUQGSWW8KBQ7" localSheetId="13" hidden="1">#REF!</definedName>
    <definedName name="BEx9GUQALUWCD30UKUQGSWW8KBQ7" hidden="1">#REF!</definedName>
    <definedName name="BEx9GY6BVFQGCLMOWVT6PIC9WP5X" localSheetId="0" hidden="1">#REF!</definedName>
    <definedName name="BEx9GY6BVFQGCLMOWVT6PIC9WP5X" localSheetId="12" hidden="1">#REF!</definedName>
    <definedName name="BEx9GY6BVFQGCLMOWVT6PIC9WP5X" localSheetId="3" hidden="1">#REF!</definedName>
    <definedName name="BEx9GY6BVFQGCLMOWVT6PIC9WP5X" localSheetId="10" hidden="1">#REF!</definedName>
    <definedName name="BEx9GY6BVFQGCLMOWVT6PIC9WP5X" localSheetId="9" hidden="1">#REF!</definedName>
    <definedName name="BEx9GY6BVFQGCLMOWVT6PIC9WP5X" localSheetId="8" hidden="1">#REF!</definedName>
    <definedName name="BEx9GY6BVFQGCLMOWVT6PIC9WP5X" localSheetId="11" hidden="1">#REF!</definedName>
    <definedName name="BEx9GY6BVFQGCLMOWVT6PIC9WP5X" localSheetId="13" hidden="1">#REF!</definedName>
    <definedName name="BEx9GY6BVFQGCLMOWVT6PIC9WP5X" hidden="1">#REF!</definedName>
    <definedName name="BEx9GZ2P3FDHKXEBXX2VS0BG2NP2" localSheetId="0" hidden="1">#REF!</definedName>
    <definedName name="BEx9GZ2P3FDHKXEBXX2VS0BG2NP2" localSheetId="12" hidden="1">#REF!</definedName>
    <definedName name="BEx9GZ2P3FDHKXEBXX2VS0BG2NP2" localSheetId="3" hidden="1">#REF!</definedName>
    <definedName name="BEx9GZ2P3FDHKXEBXX2VS0BG2NP2" localSheetId="10" hidden="1">#REF!</definedName>
    <definedName name="BEx9GZ2P3FDHKXEBXX2VS0BG2NP2" localSheetId="9" hidden="1">#REF!</definedName>
    <definedName name="BEx9GZ2P3FDHKXEBXX2VS0BG2NP2" localSheetId="8" hidden="1">#REF!</definedName>
    <definedName name="BEx9GZ2P3FDHKXEBXX2VS0BG2NP2" localSheetId="11" hidden="1">#REF!</definedName>
    <definedName name="BEx9GZ2P3FDHKXEBXX2VS0BG2NP2" localSheetId="13" hidden="1">#REF!</definedName>
    <definedName name="BEx9GZ2P3FDHKXEBXX2VS0BG2NP2" hidden="1">#REF!</definedName>
    <definedName name="BEx9H04IB14E1437FF2OIRRWBSD7" localSheetId="0" hidden="1">#REF!</definedName>
    <definedName name="BEx9H04IB14E1437FF2OIRRWBSD7" localSheetId="12" hidden="1">#REF!</definedName>
    <definedName name="BEx9H04IB14E1437FF2OIRRWBSD7" localSheetId="3" hidden="1">#REF!</definedName>
    <definedName name="BEx9H04IB14E1437FF2OIRRWBSD7" localSheetId="10" hidden="1">#REF!</definedName>
    <definedName name="BEx9H04IB14E1437FF2OIRRWBSD7" localSheetId="9" hidden="1">#REF!</definedName>
    <definedName name="BEx9H04IB14E1437FF2OIRRWBSD7" localSheetId="8" hidden="1">#REF!</definedName>
    <definedName name="BEx9H04IB14E1437FF2OIRRWBSD7" localSheetId="11" hidden="1">#REF!</definedName>
    <definedName name="BEx9H04IB14E1437FF2OIRRWBSD7" localSheetId="13" hidden="1">#REF!</definedName>
    <definedName name="BEx9H04IB14E1437FF2OIRRWBSD7" hidden="1">#REF!</definedName>
    <definedName name="BEx9H5O1KDZJCW91Q29VRPY5YS6P" localSheetId="0" hidden="1">#REF!</definedName>
    <definedName name="BEx9H5O1KDZJCW91Q29VRPY5YS6P" localSheetId="12" hidden="1">#REF!</definedName>
    <definedName name="BEx9H5O1KDZJCW91Q29VRPY5YS6P" localSheetId="3" hidden="1">#REF!</definedName>
    <definedName name="BEx9H5O1KDZJCW91Q29VRPY5YS6P" localSheetId="10" hidden="1">#REF!</definedName>
    <definedName name="BEx9H5O1KDZJCW91Q29VRPY5YS6P" localSheetId="9" hidden="1">#REF!</definedName>
    <definedName name="BEx9H5O1KDZJCW91Q29VRPY5YS6P" localSheetId="8" hidden="1">#REF!</definedName>
    <definedName name="BEx9H5O1KDZJCW91Q29VRPY5YS6P" localSheetId="11" hidden="1">#REF!</definedName>
    <definedName name="BEx9H5O1KDZJCW91Q29VRPY5YS6P" localSheetId="13" hidden="1">#REF!</definedName>
    <definedName name="BEx9H5O1KDZJCW91Q29VRPY5YS6P" hidden="1">#REF!</definedName>
    <definedName name="BEx9H8YR0E906F1JXZMBX3LNT004" localSheetId="0" hidden="1">#REF!</definedName>
    <definedName name="BEx9H8YR0E906F1JXZMBX3LNT004" localSheetId="12" hidden="1">#REF!</definedName>
    <definedName name="BEx9H8YR0E906F1JXZMBX3LNT004" localSheetId="3" hidden="1">#REF!</definedName>
    <definedName name="BEx9H8YR0E906F1JXZMBX3LNT004" localSheetId="10" hidden="1">#REF!</definedName>
    <definedName name="BEx9H8YR0E906F1JXZMBX3LNT004" localSheetId="9" hidden="1">#REF!</definedName>
    <definedName name="BEx9H8YR0E906F1JXZMBX3LNT004" localSheetId="8" hidden="1">#REF!</definedName>
    <definedName name="BEx9H8YR0E906F1JXZMBX3LNT004" localSheetId="11" hidden="1">#REF!</definedName>
    <definedName name="BEx9H8YR0E906F1JXZMBX3LNT004" localSheetId="13" hidden="1">#REF!</definedName>
    <definedName name="BEx9H8YR0E906F1JXZMBX3LNT004" hidden="1">#REF!</definedName>
    <definedName name="BEx9I1QKLI6OOUPQLUQ0EF0355X6" localSheetId="0" hidden="1">#REF!</definedName>
    <definedName name="BEx9I1QKLI6OOUPQLUQ0EF0355X6" localSheetId="12" hidden="1">#REF!</definedName>
    <definedName name="BEx9I1QKLI6OOUPQLUQ0EF0355X6" localSheetId="3" hidden="1">#REF!</definedName>
    <definedName name="BEx9I1QKLI6OOUPQLUQ0EF0355X6" localSheetId="10" hidden="1">#REF!</definedName>
    <definedName name="BEx9I1QKLI6OOUPQLUQ0EF0355X6" localSheetId="9" hidden="1">#REF!</definedName>
    <definedName name="BEx9I1QKLI6OOUPQLUQ0EF0355X6" localSheetId="8" hidden="1">#REF!</definedName>
    <definedName name="BEx9I1QKLI6OOUPQLUQ0EF0355X6" localSheetId="11" hidden="1">#REF!</definedName>
    <definedName name="BEx9I1QKLI6OOUPQLUQ0EF0355X6" localSheetId="13" hidden="1">#REF!</definedName>
    <definedName name="BEx9I1QKLI6OOUPQLUQ0EF0355X6" hidden="1">#REF!</definedName>
    <definedName name="BEx9I8XIG7E5NB48QQHXP23FIN60" localSheetId="0" hidden="1">#REF!</definedName>
    <definedName name="BEx9I8XIG7E5NB48QQHXP23FIN60" localSheetId="12" hidden="1">#REF!</definedName>
    <definedName name="BEx9I8XIG7E5NB48QQHXP23FIN60" localSheetId="3" hidden="1">#REF!</definedName>
    <definedName name="BEx9I8XIG7E5NB48QQHXP23FIN60" localSheetId="10" hidden="1">#REF!</definedName>
    <definedName name="BEx9I8XIG7E5NB48QQHXP23FIN60" localSheetId="9" hidden="1">#REF!</definedName>
    <definedName name="BEx9I8XIG7E5NB48QQHXP23FIN60" localSheetId="8" hidden="1">#REF!</definedName>
    <definedName name="BEx9I8XIG7E5NB48QQHXP23FIN60" localSheetId="11" hidden="1">#REF!</definedName>
    <definedName name="BEx9I8XIG7E5NB48QQHXP23FIN60" localSheetId="13" hidden="1">#REF!</definedName>
    <definedName name="BEx9I8XIG7E5NB48QQHXP23FIN60" hidden="1">#REF!</definedName>
    <definedName name="BEx9IQRF01ATLVK0YE60ARKQJ68L" localSheetId="0" hidden="1">#REF!</definedName>
    <definedName name="BEx9IQRF01ATLVK0YE60ARKQJ68L" localSheetId="12" hidden="1">#REF!</definedName>
    <definedName name="BEx9IQRF01ATLVK0YE60ARKQJ68L" localSheetId="3" hidden="1">#REF!</definedName>
    <definedName name="BEx9IQRF01ATLVK0YE60ARKQJ68L" localSheetId="10" hidden="1">#REF!</definedName>
    <definedName name="BEx9IQRF01ATLVK0YE60ARKQJ68L" localSheetId="9" hidden="1">#REF!</definedName>
    <definedName name="BEx9IQRF01ATLVK0YE60ARKQJ68L" localSheetId="8" hidden="1">#REF!</definedName>
    <definedName name="BEx9IQRF01ATLVK0YE60ARKQJ68L" localSheetId="11" hidden="1">#REF!</definedName>
    <definedName name="BEx9IQRF01ATLVK0YE60ARKQJ68L" localSheetId="13" hidden="1">#REF!</definedName>
    <definedName name="BEx9IQRF01ATLVK0YE60ARKQJ68L" hidden="1">#REF!</definedName>
    <definedName name="BEx9IT5QNZWKM6YQ5WER0DC2PMMU" localSheetId="0" hidden="1">#REF!</definedName>
    <definedName name="BEx9IT5QNZWKM6YQ5WER0DC2PMMU" localSheetId="12" hidden="1">#REF!</definedName>
    <definedName name="BEx9IT5QNZWKM6YQ5WER0DC2PMMU" localSheetId="3" hidden="1">#REF!</definedName>
    <definedName name="BEx9IT5QNZWKM6YQ5WER0DC2PMMU" localSheetId="10" hidden="1">#REF!</definedName>
    <definedName name="BEx9IT5QNZWKM6YQ5WER0DC2PMMU" localSheetId="9" hidden="1">#REF!</definedName>
    <definedName name="BEx9IT5QNZWKM6YQ5WER0DC2PMMU" localSheetId="8" hidden="1">#REF!</definedName>
    <definedName name="BEx9IT5QNZWKM6YQ5WER0DC2PMMU" localSheetId="11" hidden="1">#REF!</definedName>
    <definedName name="BEx9IT5QNZWKM6YQ5WER0DC2PMMU" localSheetId="13" hidden="1">#REF!</definedName>
    <definedName name="BEx9IT5QNZWKM6YQ5WER0DC2PMMU" hidden="1">#REF!</definedName>
    <definedName name="BEx9IUICG3HZWG57MG3NXCEX4LQI" localSheetId="0" hidden="1">#REF!</definedName>
    <definedName name="BEx9IUICG3HZWG57MG3NXCEX4LQI" localSheetId="12" hidden="1">#REF!</definedName>
    <definedName name="BEx9IUICG3HZWG57MG3NXCEX4LQI" localSheetId="3" hidden="1">#REF!</definedName>
    <definedName name="BEx9IUICG3HZWG57MG3NXCEX4LQI" localSheetId="10" hidden="1">#REF!</definedName>
    <definedName name="BEx9IUICG3HZWG57MG3NXCEX4LQI" localSheetId="9" hidden="1">#REF!</definedName>
    <definedName name="BEx9IUICG3HZWG57MG3NXCEX4LQI" localSheetId="8" hidden="1">#REF!</definedName>
    <definedName name="BEx9IUICG3HZWG57MG3NXCEX4LQI" localSheetId="11" hidden="1">#REF!</definedName>
    <definedName name="BEx9IUICG3HZWG57MG3NXCEX4LQI" localSheetId="13" hidden="1">#REF!</definedName>
    <definedName name="BEx9IUICG3HZWG57MG3NXCEX4LQI" hidden="1">#REF!</definedName>
    <definedName name="BEx9IW5LYJF40GS78FJNXO9O667A" localSheetId="0" hidden="1">#REF!</definedName>
    <definedName name="BEx9IW5LYJF40GS78FJNXO9O667A" localSheetId="12" hidden="1">#REF!</definedName>
    <definedName name="BEx9IW5LYJF40GS78FJNXO9O667A" localSheetId="3" hidden="1">#REF!</definedName>
    <definedName name="BEx9IW5LYJF40GS78FJNXO9O667A" localSheetId="10" hidden="1">#REF!</definedName>
    <definedName name="BEx9IW5LYJF40GS78FJNXO9O667A" localSheetId="9" hidden="1">#REF!</definedName>
    <definedName name="BEx9IW5LYJF40GS78FJNXO9O667A" localSheetId="8" hidden="1">#REF!</definedName>
    <definedName name="BEx9IW5LYJF40GS78FJNXO9O667A" localSheetId="11" hidden="1">#REF!</definedName>
    <definedName name="BEx9IW5LYJF40GS78FJNXO9O667A" localSheetId="13" hidden="1">#REF!</definedName>
    <definedName name="BEx9IW5LYJF40GS78FJNXO9O667A" hidden="1">#REF!</definedName>
    <definedName name="BEx9IW5MFLXTVCJHVUZTUH93AXOS" localSheetId="0" hidden="1">#REF!</definedName>
    <definedName name="BEx9IW5MFLXTVCJHVUZTUH93AXOS" localSheetId="12" hidden="1">#REF!</definedName>
    <definedName name="BEx9IW5MFLXTVCJHVUZTUH93AXOS" localSheetId="3" hidden="1">#REF!</definedName>
    <definedName name="BEx9IW5MFLXTVCJHVUZTUH93AXOS" localSheetId="10" hidden="1">#REF!</definedName>
    <definedName name="BEx9IW5MFLXTVCJHVUZTUH93AXOS" localSheetId="9" hidden="1">#REF!</definedName>
    <definedName name="BEx9IW5MFLXTVCJHVUZTUH93AXOS" localSheetId="8" hidden="1">#REF!</definedName>
    <definedName name="BEx9IW5MFLXTVCJHVUZTUH93AXOS" localSheetId="11" hidden="1">#REF!</definedName>
    <definedName name="BEx9IW5MFLXTVCJHVUZTUH93AXOS" localSheetId="13" hidden="1">#REF!</definedName>
    <definedName name="BEx9IW5MFLXTVCJHVUZTUH93AXOS" hidden="1">#REF!</definedName>
    <definedName name="BEx9IXCSPSZC80YZUPRCYTG326KV" localSheetId="0" hidden="1">#REF!</definedName>
    <definedName name="BEx9IXCSPSZC80YZUPRCYTG326KV" localSheetId="12" hidden="1">#REF!</definedName>
    <definedName name="BEx9IXCSPSZC80YZUPRCYTG326KV" localSheetId="3" hidden="1">#REF!</definedName>
    <definedName name="BEx9IXCSPSZC80YZUPRCYTG326KV" localSheetId="10" hidden="1">#REF!</definedName>
    <definedName name="BEx9IXCSPSZC80YZUPRCYTG326KV" localSheetId="9" hidden="1">#REF!</definedName>
    <definedName name="BEx9IXCSPSZC80YZUPRCYTG326KV" localSheetId="8" hidden="1">#REF!</definedName>
    <definedName name="BEx9IXCSPSZC80YZUPRCYTG326KV" localSheetId="11" hidden="1">#REF!</definedName>
    <definedName name="BEx9IXCSPSZC80YZUPRCYTG326KV" localSheetId="13" hidden="1">#REF!</definedName>
    <definedName name="BEx9IXCSPSZC80YZUPRCYTG326KV" hidden="1">#REF!</definedName>
    <definedName name="BEx9IYUQSBZ0GG9ZT1QKX83F42F1" localSheetId="0" hidden="1">#REF!</definedName>
    <definedName name="BEx9IYUQSBZ0GG9ZT1QKX83F42F1" localSheetId="12" hidden="1">#REF!</definedName>
    <definedName name="BEx9IYUQSBZ0GG9ZT1QKX83F42F1" localSheetId="3" hidden="1">#REF!</definedName>
    <definedName name="BEx9IYUQSBZ0GG9ZT1QKX83F42F1" localSheetId="10" hidden="1">#REF!</definedName>
    <definedName name="BEx9IYUQSBZ0GG9ZT1QKX83F42F1" localSheetId="9" hidden="1">#REF!</definedName>
    <definedName name="BEx9IYUQSBZ0GG9ZT1QKX83F42F1" localSheetId="8" hidden="1">#REF!</definedName>
    <definedName name="BEx9IYUQSBZ0GG9ZT1QKX83F42F1" localSheetId="11" hidden="1">#REF!</definedName>
    <definedName name="BEx9IYUQSBZ0GG9ZT1QKX83F42F1" localSheetId="13" hidden="1">#REF!</definedName>
    <definedName name="BEx9IYUQSBZ0GG9ZT1QKX83F42F1" hidden="1">#REF!</definedName>
    <definedName name="BEx9IZR39NHDGOM97H4E6F81RTQW" localSheetId="0" hidden="1">#REF!</definedName>
    <definedName name="BEx9IZR39NHDGOM97H4E6F81RTQW" localSheetId="12" hidden="1">#REF!</definedName>
    <definedName name="BEx9IZR39NHDGOM97H4E6F81RTQW" localSheetId="3" hidden="1">#REF!</definedName>
    <definedName name="BEx9IZR39NHDGOM97H4E6F81RTQW" localSheetId="10" hidden="1">#REF!</definedName>
    <definedName name="BEx9IZR39NHDGOM97H4E6F81RTQW" localSheetId="9" hidden="1">#REF!</definedName>
    <definedName name="BEx9IZR39NHDGOM97H4E6F81RTQW" localSheetId="8" hidden="1">#REF!</definedName>
    <definedName name="BEx9IZR39NHDGOM97H4E6F81RTQW" localSheetId="11" hidden="1">#REF!</definedName>
    <definedName name="BEx9IZR39NHDGOM97H4E6F81RTQW" localSheetId="13" hidden="1">#REF!</definedName>
    <definedName name="BEx9IZR39NHDGOM97H4E6F81RTQW" hidden="1">#REF!</definedName>
    <definedName name="BEx9J6CH5E7YZPER7HXEIOIKGPCA" localSheetId="0" hidden="1">#REF!</definedName>
    <definedName name="BEx9J6CH5E7YZPER7HXEIOIKGPCA" localSheetId="12" hidden="1">#REF!</definedName>
    <definedName name="BEx9J6CH5E7YZPER7HXEIOIKGPCA" localSheetId="3" hidden="1">#REF!</definedName>
    <definedName name="BEx9J6CH5E7YZPER7HXEIOIKGPCA" localSheetId="10" hidden="1">#REF!</definedName>
    <definedName name="BEx9J6CH5E7YZPER7HXEIOIKGPCA" localSheetId="9" hidden="1">#REF!</definedName>
    <definedName name="BEx9J6CH5E7YZPER7HXEIOIKGPCA" localSheetId="8" hidden="1">#REF!</definedName>
    <definedName name="BEx9J6CH5E7YZPER7HXEIOIKGPCA" localSheetId="11" hidden="1">#REF!</definedName>
    <definedName name="BEx9J6CH5E7YZPER7HXEIOIKGPCA" localSheetId="13" hidden="1">#REF!</definedName>
    <definedName name="BEx9J6CH5E7YZPER7HXEIOIKGPCA" hidden="1">#REF!</definedName>
    <definedName name="BEx9JJTZKVUJAVPTRE0RAVTEH41G" localSheetId="0" hidden="1">#REF!</definedName>
    <definedName name="BEx9JJTZKVUJAVPTRE0RAVTEH41G" localSheetId="12" hidden="1">#REF!</definedName>
    <definedName name="BEx9JJTZKVUJAVPTRE0RAVTEH41G" localSheetId="3" hidden="1">#REF!</definedName>
    <definedName name="BEx9JJTZKVUJAVPTRE0RAVTEH41G" localSheetId="10" hidden="1">#REF!</definedName>
    <definedName name="BEx9JJTZKVUJAVPTRE0RAVTEH41G" localSheetId="9" hidden="1">#REF!</definedName>
    <definedName name="BEx9JJTZKVUJAVPTRE0RAVTEH41G" localSheetId="8" hidden="1">#REF!</definedName>
    <definedName name="BEx9JJTZKVUJAVPTRE0RAVTEH41G" localSheetId="11" hidden="1">#REF!</definedName>
    <definedName name="BEx9JJTZKVUJAVPTRE0RAVTEH41G" localSheetId="13" hidden="1">#REF!</definedName>
    <definedName name="BEx9JJTZKVUJAVPTRE0RAVTEH41G" hidden="1">#REF!</definedName>
    <definedName name="BEx9JLBYK239B3F841C7YG1GT7ST" localSheetId="0" hidden="1">#REF!</definedName>
    <definedName name="BEx9JLBYK239B3F841C7YG1GT7ST" localSheetId="12" hidden="1">#REF!</definedName>
    <definedName name="BEx9JLBYK239B3F841C7YG1GT7ST" localSheetId="3" hidden="1">#REF!</definedName>
    <definedName name="BEx9JLBYK239B3F841C7YG1GT7ST" localSheetId="10" hidden="1">#REF!</definedName>
    <definedName name="BEx9JLBYK239B3F841C7YG1GT7ST" localSheetId="9" hidden="1">#REF!</definedName>
    <definedName name="BEx9JLBYK239B3F841C7YG1GT7ST" localSheetId="8" hidden="1">#REF!</definedName>
    <definedName name="BEx9JLBYK239B3F841C7YG1GT7ST" localSheetId="11" hidden="1">#REF!</definedName>
    <definedName name="BEx9JLBYK239B3F841C7YG1GT7ST" localSheetId="13" hidden="1">#REF!</definedName>
    <definedName name="BEx9JLBYK239B3F841C7YG1GT7ST" hidden="1">#REF!</definedName>
    <definedName name="BExAW4IIW5D0MDY6TJ3G4FOLPYIR" localSheetId="0" hidden="1">#REF!</definedName>
    <definedName name="BExAW4IIW5D0MDY6TJ3G4FOLPYIR" localSheetId="12" hidden="1">#REF!</definedName>
    <definedName name="BExAW4IIW5D0MDY6TJ3G4FOLPYIR" localSheetId="3" hidden="1">#REF!</definedName>
    <definedName name="BExAW4IIW5D0MDY6TJ3G4FOLPYIR" localSheetId="10" hidden="1">#REF!</definedName>
    <definedName name="BExAW4IIW5D0MDY6TJ3G4FOLPYIR" localSheetId="9" hidden="1">#REF!</definedName>
    <definedName name="BExAW4IIW5D0MDY6TJ3G4FOLPYIR" localSheetId="8" hidden="1">#REF!</definedName>
    <definedName name="BExAW4IIW5D0MDY6TJ3G4FOLPYIR" localSheetId="11" hidden="1">#REF!</definedName>
    <definedName name="BExAW4IIW5D0MDY6TJ3G4FOLPYIR" localSheetId="13" hidden="1">#REF!</definedName>
    <definedName name="BExAW4IIW5D0MDY6TJ3G4FOLPYIR" hidden="1">#REF!</definedName>
    <definedName name="BExAWNP1B2E9Q88TW48NH41C0FTZ" localSheetId="0" hidden="1">#REF!</definedName>
    <definedName name="BExAWNP1B2E9Q88TW48NH41C0FTZ" localSheetId="12" hidden="1">#REF!</definedName>
    <definedName name="BExAWNP1B2E9Q88TW48NH41C0FTZ" localSheetId="3" hidden="1">#REF!</definedName>
    <definedName name="BExAWNP1B2E9Q88TW48NH41C0FTZ" localSheetId="10" hidden="1">#REF!</definedName>
    <definedName name="BExAWNP1B2E9Q88TW48NH41C0FTZ" localSheetId="9" hidden="1">#REF!</definedName>
    <definedName name="BExAWNP1B2E9Q88TW48NH41C0FTZ" localSheetId="8" hidden="1">#REF!</definedName>
    <definedName name="BExAWNP1B2E9Q88TW48NH41C0FTZ" localSheetId="11" hidden="1">#REF!</definedName>
    <definedName name="BExAWNP1B2E9Q88TW48NH41C0FTZ" localSheetId="13" hidden="1">#REF!</definedName>
    <definedName name="BExAWNP1B2E9Q88TW48NH41C0FTZ" hidden="1">#REF!</definedName>
    <definedName name="BExAWUFQXTIPQ308ERZPSVPTUMYN" localSheetId="0" hidden="1">#REF!</definedName>
    <definedName name="BExAWUFQXTIPQ308ERZPSVPTUMYN" localSheetId="12" hidden="1">#REF!</definedName>
    <definedName name="BExAWUFQXTIPQ308ERZPSVPTUMYN" localSheetId="3" hidden="1">#REF!</definedName>
    <definedName name="BExAWUFQXTIPQ308ERZPSVPTUMYN" localSheetId="10" hidden="1">#REF!</definedName>
    <definedName name="BExAWUFQXTIPQ308ERZPSVPTUMYN" localSheetId="9" hidden="1">#REF!</definedName>
    <definedName name="BExAWUFQXTIPQ308ERZPSVPTUMYN" localSheetId="8" hidden="1">#REF!</definedName>
    <definedName name="BExAWUFQXTIPQ308ERZPSVPTUMYN" localSheetId="11" hidden="1">#REF!</definedName>
    <definedName name="BExAWUFQXTIPQ308ERZPSVPTUMYN" localSheetId="13" hidden="1">#REF!</definedName>
    <definedName name="BExAWUFQXTIPQ308ERZPSVPTUMYN" hidden="1">#REF!</definedName>
    <definedName name="BExAWY6O96OQO2R036QK2DI37EKV" localSheetId="0" hidden="1">#REF!</definedName>
    <definedName name="BExAWY6O96OQO2R036QK2DI37EKV" localSheetId="12" hidden="1">#REF!</definedName>
    <definedName name="BExAWY6O96OQO2R036QK2DI37EKV" localSheetId="3" hidden="1">#REF!</definedName>
    <definedName name="BExAWY6O96OQO2R036QK2DI37EKV" localSheetId="10" hidden="1">#REF!</definedName>
    <definedName name="BExAWY6O96OQO2R036QK2DI37EKV" localSheetId="9" hidden="1">#REF!</definedName>
    <definedName name="BExAWY6O96OQO2R036QK2DI37EKV" localSheetId="8" hidden="1">#REF!</definedName>
    <definedName name="BExAWY6O96OQO2R036QK2DI37EKV" localSheetId="11" hidden="1">#REF!</definedName>
    <definedName name="BExAWY6O96OQO2R036QK2DI37EKV" localSheetId="13" hidden="1">#REF!</definedName>
    <definedName name="BExAWY6O96OQO2R036QK2DI37EKV" hidden="1">#REF!</definedName>
    <definedName name="BExAX410NB4F2XOB84OR2197H8M5" localSheetId="0" hidden="1">#REF!</definedName>
    <definedName name="BExAX410NB4F2XOB84OR2197H8M5" localSheetId="12" hidden="1">#REF!</definedName>
    <definedName name="BExAX410NB4F2XOB84OR2197H8M5" localSheetId="3" hidden="1">#REF!</definedName>
    <definedName name="BExAX410NB4F2XOB84OR2197H8M5" localSheetId="10" hidden="1">#REF!</definedName>
    <definedName name="BExAX410NB4F2XOB84OR2197H8M5" localSheetId="9" hidden="1">#REF!</definedName>
    <definedName name="BExAX410NB4F2XOB84OR2197H8M5" localSheetId="8" hidden="1">#REF!</definedName>
    <definedName name="BExAX410NB4F2XOB84OR2197H8M5" localSheetId="11" hidden="1">#REF!</definedName>
    <definedName name="BExAX410NB4F2XOB84OR2197H8M5" localSheetId="13" hidden="1">#REF!</definedName>
    <definedName name="BExAX410NB4F2XOB84OR2197H8M5" hidden="1">#REF!</definedName>
    <definedName name="BExAX8TNG8LQ5Q4904SAYQIPGBSV" localSheetId="0" hidden="1">#REF!</definedName>
    <definedName name="BExAX8TNG8LQ5Q4904SAYQIPGBSV" localSheetId="12" hidden="1">#REF!</definedName>
    <definedName name="BExAX8TNG8LQ5Q4904SAYQIPGBSV" localSheetId="3" hidden="1">#REF!</definedName>
    <definedName name="BExAX8TNG8LQ5Q4904SAYQIPGBSV" localSheetId="10" hidden="1">#REF!</definedName>
    <definedName name="BExAX8TNG8LQ5Q4904SAYQIPGBSV" localSheetId="9" hidden="1">#REF!</definedName>
    <definedName name="BExAX8TNG8LQ5Q4904SAYQIPGBSV" localSheetId="8" hidden="1">#REF!</definedName>
    <definedName name="BExAX8TNG8LQ5Q4904SAYQIPGBSV" localSheetId="11" hidden="1">#REF!</definedName>
    <definedName name="BExAX8TNG8LQ5Q4904SAYQIPGBSV" localSheetId="13" hidden="1">#REF!</definedName>
    <definedName name="BExAX8TNG8LQ5Q4904SAYQIPGBSV" hidden="1">#REF!</definedName>
    <definedName name="BExAX9KPAVIVUVU3XREDCV1BIYZL" localSheetId="0" hidden="1">#REF!</definedName>
    <definedName name="BExAX9KPAVIVUVU3XREDCV1BIYZL" localSheetId="12" hidden="1">#REF!</definedName>
    <definedName name="BExAX9KPAVIVUVU3XREDCV1BIYZL" localSheetId="3" hidden="1">#REF!</definedName>
    <definedName name="BExAX9KPAVIVUVU3XREDCV1BIYZL" localSheetId="10" hidden="1">#REF!</definedName>
    <definedName name="BExAX9KPAVIVUVU3XREDCV1BIYZL" localSheetId="9" hidden="1">#REF!</definedName>
    <definedName name="BExAX9KPAVIVUVU3XREDCV1BIYZL" localSheetId="8" hidden="1">#REF!</definedName>
    <definedName name="BExAX9KPAVIVUVU3XREDCV1BIYZL" localSheetId="11" hidden="1">#REF!</definedName>
    <definedName name="BExAX9KPAVIVUVU3XREDCV1BIYZL" localSheetId="13" hidden="1">#REF!</definedName>
    <definedName name="BExAX9KPAVIVUVU3XREDCV1BIYZL" hidden="1">#REF!</definedName>
    <definedName name="BExAXPB35BNVXZYF2XS6UP3LP0QH" localSheetId="0" hidden="1">#REF!</definedName>
    <definedName name="BExAXPB35BNVXZYF2XS6UP3LP0QH" localSheetId="12" hidden="1">#REF!</definedName>
    <definedName name="BExAXPB35BNVXZYF2XS6UP3LP0QH" localSheetId="3" hidden="1">#REF!</definedName>
    <definedName name="BExAXPB35BNVXZYF2XS6UP3LP0QH" localSheetId="10" hidden="1">#REF!</definedName>
    <definedName name="BExAXPB35BNVXZYF2XS6UP3LP0QH" localSheetId="9" hidden="1">#REF!</definedName>
    <definedName name="BExAXPB35BNVXZYF2XS6UP3LP0QH" localSheetId="8" hidden="1">#REF!</definedName>
    <definedName name="BExAXPB35BNVXZYF2XS6UP3LP0QH" localSheetId="11" hidden="1">#REF!</definedName>
    <definedName name="BExAXPB35BNVXZYF2XS6UP3LP0QH" localSheetId="13" hidden="1">#REF!</definedName>
    <definedName name="BExAXPB35BNVXZYF2XS6UP3LP0QH" hidden="1">#REF!</definedName>
    <definedName name="BExAXWSRVPK0GCZ2UFU10UOP01IY" localSheetId="0" hidden="1">#REF!</definedName>
    <definedName name="BExAXWSRVPK0GCZ2UFU10UOP01IY" localSheetId="12" hidden="1">#REF!</definedName>
    <definedName name="BExAXWSRVPK0GCZ2UFU10UOP01IY" localSheetId="3" hidden="1">#REF!</definedName>
    <definedName name="BExAXWSRVPK0GCZ2UFU10UOP01IY" localSheetId="10" hidden="1">#REF!</definedName>
    <definedName name="BExAXWSRVPK0GCZ2UFU10UOP01IY" localSheetId="9" hidden="1">#REF!</definedName>
    <definedName name="BExAXWSRVPK0GCZ2UFU10UOP01IY" localSheetId="8" hidden="1">#REF!</definedName>
    <definedName name="BExAXWSRVPK0GCZ2UFU10UOP01IY" localSheetId="11" hidden="1">#REF!</definedName>
    <definedName name="BExAXWSRVPK0GCZ2UFU10UOP01IY" localSheetId="13" hidden="1">#REF!</definedName>
    <definedName name="BExAXWSRVPK0GCZ2UFU10UOP01IY" hidden="1">#REF!</definedName>
    <definedName name="BExAY0EAT2LXR5MFGM0DLIB45PLO" localSheetId="0" hidden="1">#REF!</definedName>
    <definedName name="BExAY0EAT2LXR5MFGM0DLIB45PLO" localSheetId="12" hidden="1">#REF!</definedName>
    <definedName name="BExAY0EAT2LXR5MFGM0DLIB45PLO" localSheetId="3" hidden="1">#REF!</definedName>
    <definedName name="BExAY0EAT2LXR5MFGM0DLIB45PLO" localSheetId="10" hidden="1">#REF!</definedName>
    <definedName name="BExAY0EAT2LXR5MFGM0DLIB45PLO" localSheetId="9" hidden="1">#REF!</definedName>
    <definedName name="BExAY0EAT2LXR5MFGM0DLIB45PLO" localSheetId="8" hidden="1">#REF!</definedName>
    <definedName name="BExAY0EAT2LXR5MFGM0DLIB45PLO" localSheetId="11" hidden="1">#REF!</definedName>
    <definedName name="BExAY0EAT2LXR5MFGM0DLIB45PLO" localSheetId="13" hidden="1">#REF!</definedName>
    <definedName name="BExAY0EAT2LXR5MFGM0DLIB45PLO" hidden="1">#REF!</definedName>
    <definedName name="BExAY6JK0AK9EBIJSPEJNOIDE40W" localSheetId="0" hidden="1">#REF!</definedName>
    <definedName name="BExAY6JK0AK9EBIJSPEJNOIDE40W" localSheetId="12" hidden="1">#REF!</definedName>
    <definedName name="BExAY6JK0AK9EBIJSPEJNOIDE40W" localSheetId="3" hidden="1">#REF!</definedName>
    <definedName name="BExAY6JK0AK9EBIJSPEJNOIDE40W" localSheetId="10" hidden="1">#REF!</definedName>
    <definedName name="BExAY6JK0AK9EBIJSPEJNOIDE40W" localSheetId="9" hidden="1">#REF!</definedName>
    <definedName name="BExAY6JK0AK9EBIJSPEJNOIDE40W" localSheetId="8" hidden="1">#REF!</definedName>
    <definedName name="BExAY6JK0AK9EBIJSPEJNOIDE40W" localSheetId="11" hidden="1">#REF!</definedName>
    <definedName name="BExAY6JK0AK9EBIJSPEJNOIDE40W" localSheetId="13" hidden="1">#REF!</definedName>
    <definedName name="BExAY6JK0AK9EBIJSPEJNOIDE40W" hidden="1">#REF!</definedName>
    <definedName name="BExAYE6LNIEBR9DSNI5JGNITGKIT" localSheetId="0" hidden="1">#REF!</definedName>
    <definedName name="BExAYE6LNIEBR9DSNI5JGNITGKIT" localSheetId="12" hidden="1">#REF!</definedName>
    <definedName name="BExAYE6LNIEBR9DSNI5JGNITGKIT" localSheetId="3" hidden="1">#REF!</definedName>
    <definedName name="BExAYE6LNIEBR9DSNI5JGNITGKIT" localSheetId="10" hidden="1">#REF!</definedName>
    <definedName name="BExAYE6LNIEBR9DSNI5JGNITGKIT" localSheetId="9" hidden="1">#REF!</definedName>
    <definedName name="BExAYE6LNIEBR9DSNI5JGNITGKIT" localSheetId="8" hidden="1">#REF!</definedName>
    <definedName name="BExAYE6LNIEBR9DSNI5JGNITGKIT" localSheetId="11" hidden="1">#REF!</definedName>
    <definedName name="BExAYE6LNIEBR9DSNI5JGNITGKIT" localSheetId="13" hidden="1">#REF!</definedName>
    <definedName name="BExAYE6LNIEBR9DSNI5JGNITGKIT" hidden="1">#REF!</definedName>
    <definedName name="BExAYHMLXGGO25P8HYB2S75DEB4F" localSheetId="0" hidden="1">#REF!</definedName>
    <definedName name="BExAYHMLXGGO25P8HYB2S75DEB4F" localSheetId="12" hidden="1">#REF!</definedName>
    <definedName name="BExAYHMLXGGO25P8HYB2S75DEB4F" localSheetId="3" hidden="1">#REF!</definedName>
    <definedName name="BExAYHMLXGGO25P8HYB2S75DEB4F" localSheetId="10" hidden="1">#REF!</definedName>
    <definedName name="BExAYHMLXGGO25P8HYB2S75DEB4F" localSheetId="9" hidden="1">#REF!</definedName>
    <definedName name="BExAYHMLXGGO25P8HYB2S75DEB4F" localSheetId="8" hidden="1">#REF!</definedName>
    <definedName name="BExAYHMLXGGO25P8HYB2S75DEB4F" localSheetId="11" hidden="1">#REF!</definedName>
    <definedName name="BExAYHMLXGGO25P8HYB2S75DEB4F" localSheetId="13" hidden="1">#REF!</definedName>
    <definedName name="BExAYHMLXGGO25P8HYB2S75DEB4F" hidden="1">#REF!</definedName>
    <definedName name="BExAYKXAUWGDOPG952TEJ2UKZKWN" localSheetId="0" hidden="1">#REF!</definedName>
    <definedName name="BExAYKXAUWGDOPG952TEJ2UKZKWN" localSheetId="12" hidden="1">#REF!</definedName>
    <definedName name="BExAYKXAUWGDOPG952TEJ2UKZKWN" localSheetId="3" hidden="1">#REF!</definedName>
    <definedName name="BExAYKXAUWGDOPG952TEJ2UKZKWN" localSheetId="10" hidden="1">#REF!</definedName>
    <definedName name="BExAYKXAUWGDOPG952TEJ2UKZKWN" localSheetId="9" hidden="1">#REF!</definedName>
    <definedName name="BExAYKXAUWGDOPG952TEJ2UKZKWN" localSheetId="8" hidden="1">#REF!</definedName>
    <definedName name="BExAYKXAUWGDOPG952TEJ2UKZKWN" localSheetId="11" hidden="1">#REF!</definedName>
    <definedName name="BExAYKXAUWGDOPG952TEJ2UKZKWN" localSheetId="13" hidden="1">#REF!</definedName>
    <definedName name="BExAYKXAUWGDOPG952TEJ2UKZKWN" hidden="1">#REF!</definedName>
    <definedName name="BExAYP9TDTI2MBP6EYE0H39CPMXN" localSheetId="0" hidden="1">#REF!</definedName>
    <definedName name="BExAYP9TDTI2MBP6EYE0H39CPMXN" localSheetId="12" hidden="1">#REF!</definedName>
    <definedName name="BExAYP9TDTI2MBP6EYE0H39CPMXN" localSheetId="3" hidden="1">#REF!</definedName>
    <definedName name="BExAYP9TDTI2MBP6EYE0H39CPMXN" localSheetId="10" hidden="1">#REF!</definedName>
    <definedName name="BExAYP9TDTI2MBP6EYE0H39CPMXN" localSheetId="9" hidden="1">#REF!</definedName>
    <definedName name="BExAYP9TDTI2MBP6EYE0H39CPMXN" localSheetId="8" hidden="1">#REF!</definedName>
    <definedName name="BExAYP9TDTI2MBP6EYE0H39CPMXN" localSheetId="11" hidden="1">#REF!</definedName>
    <definedName name="BExAYP9TDTI2MBP6EYE0H39CPMXN" localSheetId="13" hidden="1">#REF!</definedName>
    <definedName name="BExAYP9TDTI2MBP6EYE0H39CPMXN" hidden="1">#REF!</definedName>
    <definedName name="BExAYPPWJPWDKU59O051WMGB7O0J" localSheetId="0" hidden="1">#REF!</definedName>
    <definedName name="BExAYPPWJPWDKU59O051WMGB7O0J" localSheetId="12" hidden="1">#REF!</definedName>
    <definedName name="BExAYPPWJPWDKU59O051WMGB7O0J" localSheetId="3" hidden="1">#REF!</definedName>
    <definedName name="BExAYPPWJPWDKU59O051WMGB7O0J" localSheetId="10" hidden="1">#REF!</definedName>
    <definedName name="BExAYPPWJPWDKU59O051WMGB7O0J" localSheetId="9" hidden="1">#REF!</definedName>
    <definedName name="BExAYPPWJPWDKU59O051WMGB7O0J" localSheetId="8" hidden="1">#REF!</definedName>
    <definedName name="BExAYPPWJPWDKU59O051WMGB7O0J" localSheetId="11" hidden="1">#REF!</definedName>
    <definedName name="BExAYPPWJPWDKU59O051WMGB7O0J" localSheetId="13" hidden="1">#REF!</definedName>
    <definedName name="BExAYPPWJPWDKU59O051WMGB7O0J" hidden="1">#REF!</definedName>
    <definedName name="BExAYR2JZCJBUH6F1LZC2A7JIVRJ" localSheetId="0" hidden="1">#REF!</definedName>
    <definedName name="BExAYR2JZCJBUH6F1LZC2A7JIVRJ" localSheetId="12" hidden="1">#REF!</definedName>
    <definedName name="BExAYR2JZCJBUH6F1LZC2A7JIVRJ" localSheetId="3" hidden="1">#REF!</definedName>
    <definedName name="BExAYR2JZCJBUH6F1LZC2A7JIVRJ" localSheetId="10" hidden="1">#REF!</definedName>
    <definedName name="BExAYR2JZCJBUH6F1LZC2A7JIVRJ" localSheetId="9" hidden="1">#REF!</definedName>
    <definedName name="BExAYR2JZCJBUH6F1LZC2A7JIVRJ" localSheetId="8" hidden="1">#REF!</definedName>
    <definedName name="BExAYR2JZCJBUH6F1LZC2A7JIVRJ" localSheetId="11" hidden="1">#REF!</definedName>
    <definedName name="BExAYR2JZCJBUH6F1LZC2A7JIVRJ" localSheetId="13" hidden="1">#REF!</definedName>
    <definedName name="BExAYR2JZCJBUH6F1LZC2A7JIVRJ" hidden="1">#REF!</definedName>
    <definedName name="BExAYTGVRD3DLKO75RFPMBKCIWB8" localSheetId="0" hidden="1">#REF!</definedName>
    <definedName name="BExAYTGVRD3DLKO75RFPMBKCIWB8" localSheetId="12" hidden="1">#REF!</definedName>
    <definedName name="BExAYTGVRD3DLKO75RFPMBKCIWB8" localSheetId="3" hidden="1">#REF!</definedName>
    <definedName name="BExAYTGVRD3DLKO75RFPMBKCIWB8" localSheetId="10" hidden="1">#REF!</definedName>
    <definedName name="BExAYTGVRD3DLKO75RFPMBKCIWB8" localSheetId="9" hidden="1">#REF!</definedName>
    <definedName name="BExAYTGVRD3DLKO75RFPMBKCIWB8" localSheetId="8" hidden="1">#REF!</definedName>
    <definedName name="BExAYTGVRD3DLKO75RFPMBKCIWB8" localSheetId="11" hidden="1">#REF!</definedName>
    <definedName name="BExAYTGVRD3DLKO75RFPMBKCIWB8" localSheetId="13" hidden="1">#REF!</definedName>
    <definedName name="BExAYTGVRD3DLKO75RFPMBKCIWB8" hidden="1">#REF!</definedName>
    <definedName name="BExAYY9H9COOT46HJLPVDLTO12UL" localSheetId="0" hidden="1">#REF!</definedName>
    <definedName name="BExAYY9H9COOT46HJLPVDLTO12UL" localSheetId="12" hidden="1">#REF!</definedName>
    <definedName name="BExAYY9H9COOT46HJLPVDLTO12UL" localSheetId="3" hidden="1">#REF!</definedName>
    <definedName name="BExAYY9H9COOT46HJLPVDLTO12UL" localSheetId="10" hidden="1">#REF!</definedName>
    <definedName name="BExAYY9H9COOT46HJLPVDLTO12UL" localSheetId="9" hidden="1">#REF!</definedName>
    <definedName name="BExAYY9H9COOT46HJLPVDLTO12UL" localSheetId="8" hidden="1">#REF!</definedName>
    <definedName name="BExAYY9H9COOT46HJLPVDLTO12UL" localSheetId="11" hidden="1">#REF!</definedName>
    <definedName name="BExAYY9H9COOT46HJLPVDLTO12UL" localSheetId="13" hidden="1">#REF!</definedName>
    <definedName name="BExAYY9H9COOT46HJLPVDLTO12UL" hidden="1">#REF!</definedName>
    <definedName name="BExAYYKAQA3KDMQ890FIE5M9SPBL" localSheetId="0" hidden="1">#REF!</definedName>
    <definedName name="BExAYYKAQA3KDMQ890FIE5M9SPBL" localSheetId="12" hidden="1">#REF!</definedName>
    <definedName name="BExAYYKAQA3KDMQ890FIE5M9SPBL" localSheetId="3" hidden="1">#REF!</definedName>
    <definedName name="BExAYYKAQA3KDMQ890FIE5M9SPBL" localSheetId="10" hidden="1">#REF!</definedName>
    <definedName name="BExAYYKAQA3KDMQ890FIE5M9SPBL" localSheetId="9" hidden="1">#REF!</definedName>
    <definedName name="BExAYYKAQA3KDMQ890FIE5M9SPBL" localSheetId="8" hidden="1">#REF!</definedName>
    <definedName name="BExAYYKAQA3KDMQ890FIE5M9SPBL" localSheetId="11" hidden="1">#REF!</definedName>
    <definedName name="BExAYYKAQA3KDMQ890FIE5M9SPBL" localSheetId="13" hidden="1">#REF!</definedName>
    <definedName name="BExAYYKAQA3KDMQ890FIE5M9SPBL" hidden="1">#REF!</definedName>
    <definedName name="BExAZ6SY0EU69GC3CWI5EOO0YLFG" localSheetId="0" hidden="1">#REF!</definedName>
    <definedName name="BExAZ6SY0EU69GC3CWI5EOO0YLFG" localSheetId="12" hidden="1">#REF!</definedName>
    <definedName name="BExAZ6SY0EU69GC3CWI5EOO0YLFG" localSheetId="3" hidden="1">#REF!</definedName>
    <definedName name="BExAZ6SY0EU69GC3CWI5EOO0YLFG" localSheetId="10" hidden="1">#REF!</definedName>
    <definedName name="BExAZ6SY0EU69GC3CWI5EOO0YLFG" localSheetId="9" hidden="1">#REF!</definedName>
    <definedName name="BExAZ6SY0EU69GC3CWI5EOO0YLFG" localSheetId="8" hidden="1">#REF!</definedName>
    <definedName name="BExAZ6SY0EU69GC3CWI5EOO0YLFG" localSheetId="11" hidden="1">#REF!</definedName>
    <definedName name="BExAZ6SY0EU69GC3CWI5EOO0YLFG" localSheetId="13" hidden="1">#REF!</definedName>
    <definedName name="BExAZ6SY0EU69GC3CWI5EOO0YLFG" hidden="1">#REF!</definedName>
    <definedName name="BExAZ6YEEBJV0PCKFE137K2Y3A8M" localSheetId="0" hidden="1">#REF!</definedName>
    <definedName name="BExAZ6YEEBJV0PCKFE137K2Y3A8M" localSheetId="12" hidden="1">#REF!</definedName>
    <definedName name="BExAZ6YEEBJV0PCKFE137K2Y3A8M" localSheetId="3" hidden="1">#REF!</definedName>
    <definedName name="BExAZ6YEEBJV0PCKFE137K2Y3A8M" localSheetId="10" hidden="1">#REF!</definedName>
    <definedName name="BExAZ6YEEBJV0PCKFE137K2Y3A8M" localSheetId="9" hidden="1">#REF!</definedName>
    <definedName name="BExAZ6YEEBJV0PCKFE137K2Y3A8M" localSheetId="8" hidden="1">#REF!</definedName>
    <definedName name="BExAZ6YEEBJV0PCKFE137K2Y3A8M" localSheetId="11" hidden="1">#REF!</definedName>
    <definedName name="BExAZ6YEEBJV0PCKFE137K2Y3A8M" localSheetId="13" hidden="1">#REF!</definedName>
    <definedName name="BExAZ6YEEBJV0PCKFE137K2Y3A8M" hidden="1">#REF!</definedName>
    <definedName name="BExAZAP844MJ4GSAIYNYHQ7FECC3" localSheetId="0" hidden="1">#REF!</definedName>
    <definedName name="BExAZAP844MJ4GSAIYNYHQ7FECC3" localSheetId="12" hidden="1">#REF!</definedName>
    <definedName name="BExAZAP844MJ4GSAIYNYHQ7FECC3" localSheetId="3" hidden="1">#REF!</definedName>
    <definedName name="BExAZAP844MJ4GSAIYNYHQ7FECC3" localSheetId="10" hidden="1">#REF!</definedName>
    <definedName name="BExAZAP844MJ4GSAIYNYHQ7FECC3" localSheetId="9" hidden="1">#REF!</definedName>
    <definedName name="BExAZAP844MJ4GSAIYNYHQ7FECC3" localSheetId="8" hidden="1">#REF!</definedName>
    <definedName name="BExAZAP844MJ4GSAIYNYHQ7FECC3" localSheetId="11" hidden="1">#REF!</definedName>
    <definedName name="BExAZAP844MJ4GSAIYNYHQ7FECC3" localSheetId="13" hidden="1">#REF!</definedName>
    <definedName name="BExAZAP844MJ4GSAIYNYHQ7FECC3" hidden="1">#REF!</definedName>
    <definedName name="BExAZCNEGB4JYHC8CZ51KTN890US" localSheetId="0" hidden="1">#REF!</definedName>
    <definedName name="BExAZCNEGB4JYHC8CZ51KTN890US" localSheetId="12" hidden="1">#REF!</definedName>
    <definedName name="BExAZCNEGB4JYHC8CZ51KTN890US" localSheetId="3" hidden="1">#REF!</definedName>
    <definedName name="BExAZCNEGB4JYHC8CZ51KTN890US" localSheetId="10" hidden="1">#REF!</definedName>
    <definedName name="BExAZCNEGB4JYHC8CZ51KTN890US" localSheetId="9" hidden="1">#REF!</definedName>
    <definedName name="BExAZCNEGB4JYHC8CZ51KTN890US" localSheetId="8" hidden="1">#REF!</definedName>
    <definedName name="BExAZCNEGB4JYHC8CZ51KTN890US" localSheetId="11" hidden="1">#REF!</definedName>
    <definedName name="BExAZCNEGB4JYHC8CZ51KTN890US" localSheetId="13" hidden="1">#REF!</definedName>
    <definedName name="BExAZCNEGB4JYHC8CZ51KTN890US" hidden="1">#REF!</definedName>
    <definedName name="BExAZFCI302YFYRDJYQDWQQL0Q0O" localSheetId="0" hidden="1">#REF!</definedName>
    <definedName name="BExAZFCI302YFYRDJYQDWQQL0Q0O" localSheetId="12" hidden="1">#REF!</definedName>
    <definedName name="BExAZFCI302YFYRDJYQDWQQL0Q0O" localSheetId="3" hidden="1">#REF!</definedName>
    <definedName name="BExAZFCI302YFYRDJYQDWQQL0Q0O" localSheetId="10" hidden="1">#REF!</definedName>
    <definedName name="BExAZFCI302YFYRDJYQDWQQL0Q0O" localSheetId="9" hidden="1">#REF!</definedName>
    <definedName name="BExAZFCI302YFYRDJYQDWQQL0Q0O" localSheetId="8" hidden="1">#REF!</definedName>
    <definedName name="BExAZFCI302YFYRDJYQDWQQL0Q0O" localSheetId="11" hidden="1">#REF!</definedName>
    <definedName name="BExAZFCI302YFYRDJYQDWQQL0Q0O" localSheetId="13" hidden="1">#REF!</definedName>
    <definedName name="BExAZFCI302YFYRDJYQDWQQL0Q0O" hidden="1">#REF!</definedName>
    <definedName name="BExAZJE2UOL40XUAU2RB53X5K20P" localSheetId="0" hidden="1">#REF!</definedName>
    <definedName name="BExAZJE2UOL40XUAU2RB53X5K20P" localSheetId="12" hidden="1">#REF!</definedName>
    <definedName name="BExAZJE2UOL40XUAU2RB53X5K20P" localSheetId="3" hidden="1">#REF!</definedName>
    <definedName name="BExAZJE2UOL40XUAU2RB53X5K20P" localSheetId="10" hidden="1">#REF!</definedName>
    <definedName name="BExAZJE2UOL40XUAU2RB53X5K20P" localSheetId="9" hidden="1">#REF!</definedName>
    <definedName name="BExAZJE2UOL40XUAU2RB53X5K20P" localSheetId="8" hidden="1">#REF!</definedName>
    <definedName name="BExAZJE2UOL40XUAU2RB53X5K20P" localSheetId="11" hidden="1">#REF!</definedName>
    <definedName name="BExAZJE2UOL40XUAU2RB53X5K20P" localSheetId="13" hidden="1">#REF!</definedName>
    <definedName name="BExAZJE2UOL40XUAU2RB53X5K20P" hidden="1">#REF!</definedName>
    <definedName name="BExAZLHLST9OP89R1HJMC1POQG8H" localSheetId="0" hidden="1">#REF!</definedName>
    <definedName name="BExAZLHLST9OP89R1HJMC1POQG8H" localSheetId="12" hidden="1">#REF!</definedName>
    <definedName name="BExAZLHLST9OP89R1HJMC1POQG8H" localSheetId="3" hidden="1">#REF!</definedName>
    <definedName name="BExAZLHLST9OP89R1HJMC1POQG8H" localSheetId="10" hidden="1">#REF!</definedName>
    <definedName name="BExAZLHLST9OP89R1HJMC1POQG8H" localSheetId="9" hidden="1">#REF!</definedName>
    <definedName name="BExAZLHLST9OP89R1HJMC1POQG8H" localSheetId="8" hidden="1">#REF!</definedName>
    <definedName name="BExAZLHLST9OP89R1HJMC1POQG8H" localSheetId="11" hidden="1">#REF!</definedName>
    <definedName name="BExAZLHLST9OP89R1HJMC1POQG8H" localSheetId="13" hidden="1">#REF!</definedName>
    <definedName name="BExAZLHLST9OP89R1HJMC1POQG8H" hidden="1">#REF!</definedName>
    <definedName name="BExAZMDYMIAA7RX1BMCKU1VLBRGY" localSheetId="0" hidden="1">#REF!</definedName>
    <definedName name="BExAZMDYMIAA7RX1BMCKU1VLBRGY" localSheetId="12" hidden="1">#REF!</definedName>
    <definedName name="BExAZMDYMIAA7RX1BMCKU1VLBRGY" localSheetId="3" hidden="1">#REF!</definedName>
    <definedName name="BExAZMDYMIAA7RX1BMCKU1VLBRGY" localSheetId="10" hidden="1">#REF!</definedName>
    <definedName name="BExAZMDYMIAA7RX1BMCKU1VLBRGY" localSheetId="9" hidden="1">#REF!</definedName>
    <definedName name="BExAZMDYMIAA7RX1BMCKU1VLBRGY" localSheetId="8" hidden="1">#REF!</definedName>
    <definedName name="BExAZMDYMIAA7RX1BMCKU1VLBRGY" localSheetId="11" hidden="1">#REF!</definedName>
    <definedName name="BExAZMDYMIAA7RX1BMCKU1VLBRGY" localSheetId="13" hidden="1">#REF!</definedName>
    <definedName name="BExAZMDYMIAA7RX1BMCKU1VLBRGY" hidden="1">#REF!</definedName>
    <definedName name="BExAZNL6BHI8DCQWXOX4I2P839UX" localSheetId="0" hidden="1">#REF!</definedName>
    <definedName name="BExAZNL6BHI8DCQWXOX4I2P839UX" localSheetId="12" hidden="1">#REF!</definedName>
    <definedName name="BExAZNL6BHI8DCQWXOX4I2P839UX" localSheetId="3" hidden="1">#REF!</definedName>
    <definedName name="BExAZNL6BHI8DCQWXOX4I2P839UX" localSheetId="10" hidden="1">#REF!</definedName>
    <definedName name="BExAZNL6BHI8DCQWXOX4I2P839UX" localSheetId="9" hidden="1">#REF!</definedName>
    <definedName name="BExAZNL6BHI8DCQWXOX4I2P839UX" localSheetId="8" hidden="1">#REF!</definedName>
    <definedName name="BExAZNL6BHI8DCQWXOX4I2P839UX" localSheetId="11" hidden="1">#REF!</definedName>
    <definedName name="BExAZNL6BHI8DCQWXOX4I2P839UX" localSheetId="13" hidden="1">#REF!</definedName>
    <definedName name="BExAZNL6BHI8DCQWXOX4I2P839UX" hidden="1">#REF!</definedName>
    <definedName name="BExAZRMWSONMCG9KDUM4KAQ7BONM" localSheetId="0" hidden="1">#REF!</definedName>
    <definedName name="BExAZRMWSONMCG9KDUM4KAQ7BONM" localSheetId="12" hidden="1">#REF!</definedName>
    <definedName name="BExAZRMWSONMCG9KDUM4KAQ7BONM" localSheetId="3" hidden="1">#REF!</definedName>
    <definedName name="BExAZRMWSONMCG9KDUM4KAQ7BONM" localSheetId="10" hidden="1">#REF!</definedName>
    <definedName name="BExAZRMWSONMCG9KDUM4KAQ7BONM" localSheetId="9" hidden="1">#REF!</definedName>
    <definedName name="BExAZRMWSONMCG9KDUM4KAQ7BONM" localSheetId="8" hidden="1">#REF!</definedName>
    <definedName name="BExAZRMWSONMCG9KDUM4KAQ7BONM" localSheetId="11" hidden="1">#REF!</definedName>
    <definedName name="BExAZRMWSONMCG9KDUM4KAQ7BONM" localSheetId="13" hidden="1">#REF!</definedName>
    <definedName name="BExAZRMWSONMCG9KDUM4KAQ7BONM" hidden="1">#REF!</definedName>
    <definedName name="BExAZSOJNQ5N3LM4XA17IH7NIY7G" localSheetId="0" hidden="1">#REF!</definedName>
    <definedName name="BExAZSOJNQ5N3LM4XA17IH7NIY7G" localSheetId="12" hidden="1">#REF!</definedName>
    <definedName name="BExAZSOJNQ5N3LM4XA17IH7NIY7G" localSheetId="3" hidden="1">#REF!</definedName>
    <definedName name="BExAZSOJNQ5N3LM4XA17IH7NIY7G" localSheetId="10" hidden="1">#REF!</definedName>
    <definedName name="BExAZSOJNQ5N3LM4XA17IH7NIY7G" localSheetId="9" hidden="1">#REF!</definedName>
    <definedName name="BExAZSOJNQ5N3LM4XA17IH7NIY7G" localSheetId="8" hidden="1">#REF!</definedName>
    <definedName name="BExAZSOJNQ5N3LM4XA17IH7NIY7G" localSheetId="11" hidden="1">#REF!</definedName>
    <definedName name="BExAZSOJNQ5N3LM4XA17IH7NIY7G" localSheetId="13" hidden="1">#REF!</definedName>
    <definedName name="BExAZSOJNQ5N3LM4XA17IH7NIY7G" hidden="1">#REF!</definedName>
    <definedName name="BExAZTFG4SJRG4TW6JXRF7N08JFI" localSheetId="0" hidden="1">#REF!</definedName>
    <definedName name="BExAZTFG4SJRG4TW6JXRF7N08JFI" localSheetId="12" hidden="1">#REF!</definedName>
    <definedName name="BExAZTFG4SJRG4TW6JXRF7N08JFI" localSheetId="3" hidden="1">#REF!</definedName>
    <definedName name="BExAZTFG4SJRG4TW6JXRF7N08JFI" localSheetId="10" hidden="1">#REF!</definedName>
    <definedName name="BExAZTFG4SJRG4TW6JXRF7N08JFI" localSheetId="9" hidden="1">#REF!</definedName>
    <definedName name="BExAZTFG4SJRG4TW6JXRF7N08JFI" localSheetId="8" hidden="1">#REF!</definedName>
    <definedName name="BExAZTFG4SJRG4TW6JXRF7N08JFI" localSheetId="11" hidden="1">#REF!</definedName>
    <definedName name="BExAZTFG4SJRG4TW6JXRF7N08JFI" localSheetId="13" hidden="1">#REF!</definedName>
    <definedName name="BExAZTFG4SJRG4TW6JXRF7N08JFI" hidden="1">#REF!</definedName>
    <definedName name="BExAZUS4A8OHDZK0MWAOCCCKTH73" localSheetId="0" hidden="1">#REF!</definedName>
    <definedName name="BExAZUS4A8OHDZK0MWAOCCCKTH73" localSheetId="12" hidden="1">#REF!</definedName>
    <definedName name="BExAZUS4A8OHDZK0MWAOCCCKTH73" localSheetId="3" hidden="1">#REF!</definedName>
    <definedName name="BExAZUS4A8OHDZK0MWAOCCCKTH73" localSheetId="10" hidden="1">#REF!</definedName>
    <definedName name="BExAZUS4A8OHDZK0MWAOCCCKTH73" localSheetId="9" hidden="1">#REF!</definedName>
    <definedName name="BExAZUS4A8OHDZK0MWAOCCCKTH73" localSheetId="8" hidden="1">#REF!</definedName>
    <definedName name="BExAZUS4A8OHDZK0MWAOCCCKTH73" localSheetId="11" hidden="1">#REF!</definedName>
    <definedName name="BExAZUS4A8OHDZK0MWAOCCCKTH73" localSheetId="13" hidden="1">#REF!</definedName>
    <definedName name="BExAZUS4A8OHDZK0MWAOCCCKTH73" hidden="1">#REF!</definedName>
    <definedName name="BExAZX6FECVK3E07KXM2XPYKGM6U" localSheetId="0" hidden="1">#REF!</definedName>
    <definedName name="BExAZX6FECVK3E07KXM2XPYKGM6U" localSheetId="12" hidden="1">#REF!</definedName>
    <definedName name="BExAZX6FECVK3E07KXM2XPYKGM6U" localSheetId="3" hidden="1">#REF!</definedName>
    <definedName name="BExAZX6FECVK3E07KXM2XPYKGM6U" localSheetId="10" hidden="1">#REF!</definedName>
    <definedName name="BExAZX6FECVK3E07KXM2XPYKGM6U" localSheetId="9" hidden="1">#REF!</definedName>
    <definedName name="BExAZX6FECVK3E07KXM2XPYKGM6U" localSheetId="8" hidden="1">#REF!</definedName>
    <definedName name="BExAZX6FECVK3E07KXM2XPYKGM6U" localSheetId="11" hidden="1">#REF!</definedName>
    <definedName name="BExAZX6FECVK3E07KXM2XPYKGM6U" localSheetId="13" hidden="1">#REF!</definedName>
    <definedName name="BExAZX6FECVK3E07KXM2XPYKGM6U" hidden="1">#REF!</definedName>
    <definedName name="BExB012NJ8GASTNNPBRRFTLHIOC9" localSheetId="0" hidden="1">#REF!</definedName>
    <definedName name="BExB012NJ8GASTNNPBRRFTLHIOC9" localSheetId="12" hidden="1">#REF!</definedName>
    <definedName name="BExB012NJ8GASTNNPBRRFTLHIOC9" localSheetId="3" hidden="1">#REF!</definedName>
    <definedName name="BExB012NJ8GASTNNPBRRFTLHIOC9" localSheetId="10" hidden="1">#REF!</definedName>
    <definedName name="BExB012NJ8GASTNNPBRRFTLHIOC9" localSheetId="9" hidden="1">#REF!</definedName>
    <definedName name="BExB012NJ8GASTNNPBRRFTLHIOC9" localSheetId="8" hidden="1">#REF!</definedName>
    <definedName name="BExB012NJ8GASTNNPBRRFTLHIOC9" localSheetId="11" hidden="1">#REF!</definedName>
    <definedName name="BExB012NJ8GASTNNPBRRFTLHIOC9" localSheetId="13" hidden="1">#REF!</definedName>
    <definedName name="BExB012NJ8GASTNNPBRRFTLHIOC9" hidden="1">#REF!</definedName>
    <definedName name="BExB072HHXVMUC0VYNGG48GRSH5Q" localSheetId="0" hidden="1">#REF!</definedName>
    <definedName name="BExB072HHXVMUC0VYNGG48GRSH5Q" localSheetId="12" hidden="1">#REF!</definedName>
    <definedName name="BExB072HHXVMUC0VYNGG48GRSH5Q" localSheetId="3" hidden="1">#REF!</definedName>
    <definedName name="BExB072HHXVMUC0VYNGG48GRSH5Q" localSheetId="10" hidden="1">#REF!</definedName>
    <definedName name="BExB072HHXVMUC0VYNGG48GRSH5Q" localSheetId="9" hidden="1">#REF!</definedName>
    <definedName name="BExB072HHXVMUC0VYNGG48GRSH5Q" localSheetId="8" hidden="1">#REF!</definedName>
    <definedName name="BExB072HHXVMUC0VYNGG48GRSH5Q" localSheetId="11" hidden="1">#REF!</definedName>
    <definedName name="BExB072HHXVMUC0VYNGG48GRSH5Q" localSheetId="13" hidden="1">#REF!</definedName>
    <definedName name="BExB072HHXVMUC0VYNGG48GRSH5Q" hidden="1">#REF!</definedName>
    <definedName name="BExB0FRDEYDEUEAB1W8KD6D965XA" localSheetId="0" hidden="1">#REF!</definedName>
    <definedName name="BExB0FRDEYDEUEAB1W8KD6D965XA" localSheetId="12" hidden="1">#REF!</definedName>
    <definedName name="BExB0FRDEYDEUEAB1W8KD6D965XA" localSheetId="3" hidden="1">#REF!</definedName>
    <definedName name="BExB0FRDEYDEUEAB1W8KD6D965XA" localSheetId="10" hidden="1">#REF!</definedName>
    <definedName name="BExB0FRDEYDEUEAB1W8KD6D965XA" localSheetId="9" hidden="1">#REF!</definedName>
    <definedName name="BExB0FRDEYDEUEAB1W8KD6D965XA" localSheetId="8" hidden="1">#REF!</definedName>
    <definedName name="BExB0FRDEYDEUEAB1W8KD6D965XA" localSheetId="11" hidden="1">#REF!</definedName>
    <definedName name="BExB0FRDEYDEUEAB1W8KD6D965XA" localSheetId="13" hidden="1">#REF!</definedName>
    <definedName name="BExB0FRDEYDEUEAB1W8KD6D965XA" hidden="1">#REF!</definedName>
    <definedName name="BExB0GIGLDV7P55ZR51C0HG15PA2" localSheetId="0" hidden="1">#REF!</definedName>
    <definedName name="BExB0GIGLDV7P55ZR51C0HG15PA2" localSheetId="12" hidden="1">#REF!</definedName>
    <definedName name="BExB0GIGLDV7P55ZR51C0HG15PA2" localSheetId="3" hidden="1">#REF!</definedName>
    <definedName name="BExB0GIGLDV7P55ZR51C0HG15PA2" localSheetId="10" hidden="1">#REF!</definedName>
    <definedName name="BExB0GIGLDV7P55ZR51C0HG15PA2" localSheetId="9" hidden="1">#REF!</definedName>
    <definedName name="BExB0GIGLDV7P55ZR51C0HG15PA2" localSheetId="8" hidden="1">#REF!</definedName>
    <definedName name="BExB0GIGLDV7P55ZR51C0HG15PA2" localSheetId="11" hidden="1">#REF!</definedName>
    <definedName name="BExB0GIGLDV7P55ZR51C0HG15PA2" localSheetId="13" hidden="1">#REF!</definedName>
    <definedName name="BExB0GIGLDV7P55ZR51C0HG15PA2" hidden="1">#REF!</definedName>
    <definedName name="BExB0KPCN7YJORQAYUCF4YKIKPMC" localSheetId="0" hidden="1">#REF!</definedName>
    <definedName name="BExB0KPCN7YJORQAYUCF4YKIKPMC" localSheetId="12" hidden="1">#REF!</definedName>
    <definedName name="BExB0KPCN7YJORQAYUCF4YKIKPMC" localSheetId="3" hidden="1">#REF!</definedName>
    <definedName name="BExB0KPCN7YJORQAYUCF4YKIKPMC" localSheetId="10" hidden="1">#REF!</definedName>
    <definedName name="BExB0KPCN7YJORQAYUCF4YKIKPMC" localSheetId="9" hidden="1">#REF!</definedName>
    <definedName name="BExB0KPCN7YJORQAYUCF4YKIKPMC" localSheetId="8" hidden="1">#REF!</definedName>
    <definedName name="BExB0KPCN7YJORQAYUCF4YKIKPMC" localSheetId="11" hidden="1">#REF!</definedName>
    <definedName name="BExB0KPCN7YJORQAYUCF4YKIKPMC" localSheetId="13" hidden="1">#REF!</definedName>
    <definedName name="BExB0KPCN7YJORQAYUCF4YKIKPMC" hidden="1">#REF!</definedName>
    <definedName name="BExB0VHQD6ORZS0MIC86QWHCE4UC" localSheetId="0" hidden="1">#REF!</definedName>
    <definedName name="BExB0VHQD6ORZS0MIC86QWHCE4UC" localSheetId="12" hidden="1">#REF!</definedName>
    <definedName name="BExB0VHQD6ORZS0MIC86QWHCE4UC" localSheetId="3" hidden="1">#REF!</definedName>
    <definedName name="BExB0VHQD6ORZS0MIC86QWHCE4UC" localSheetId="10" hidden="1">#REF!</definedName>
    <definedName name="BExB0VHQD6ORZS0MIC86QWHCE4UC" localSheetId="9" hidden="1">#REF!</definedName>
    <definedName name="BExB0VHQD6ORZS0MIC86QWHCE4UC" localSheetId="8" hidden="1">#REF!</definedName>
    <definedName name="BExB0VHQD6ORZS0MIC86QWHCE4UC" localSheetId="11" hidden="1">#REF!</definedName>
    <definedName name="BExB0VHQD6ORZS0MIC86QWHCE4UC" localSheetId="13" hidden="1">#REF!</definedName>
    <definedName name="BExB0VHQD6ORZS0MIC86QWHCE4UC" hidden="1">#REF!</definedName>
    <definedName name="BExB0WE4PI3NOBXXVO9CTEN4DIU2" localSheetId="0" hidden="1">#REF!</definedName>
    <definedName name="BExB0WE4PI3NOBXXVO9CTEN4DIU2" localSheetId="12" hidden="1">#REF!</definedName>
    <definedName name="BExB0WE4PI3NOBXXVO9CTEN4DIU2" localSheetId="3" hidden="1">#REF!</definedName>
    <definedName name="BExB0WE4PI3NOBXXVO9CTEN4DIU2" localSheetId="10" hidden="1">#REF!</definedName>
    <definedName name="BExB0WE4PI3NOBXXVO9CTEN4DIU2" localSheetId="9" hidden="1">#REF!</definedName>
    <definedName name="BExB0WE4PI3NOBXXVO9CTEN4DIU2" localSheetId="8" hidden="1">#REF!</definedName>
    <definedName name="BExB0WE4PI3NOBXXVO9CTEN4DIU2" localSheetId="11" hidden="1">#REF!</definedName>
    <definedName name="BExB0WE4PI3NOBXXVO9CTEN4DIU2" localSheetId="13" hidden="1">#REF!</definedName>
    <definedName name="BExB0WE4PI3NOBXXVO9CTEN4DIU2" hidden="1">#REF!</definedName>
    <definedName name="BExB0Z8O1CQF2CWFBBHE8SNISDAO" localSheetId="0" hidden="1">#REF!</definedName>
    <definedName name="BExB0Z8O1CQF2CWFBBHE8SNISDAO" localSheetId="12" hidden="1">#REF!</definedName>
    <definedName name="BExB0Z8O1CQF2CWFBBHE8SNISDAO" localSheetId="3" hidden="1">#REF!</definedName>
    <definedName name="BExB0Z8O1CQF2CWFBBHE8SNISDAO" localSheetId="10" hidden="1">#REF!</definedName>
    <definedName name="BExB0Z8O1CQF2CWFBBHE8SNISDAO" localSheetId="9" hidden="1">#REF!</definedName>
    <definedName name="BExB0Z8O1CQF2CWFBBHE8SNISDAO" localSheetId="8" hidden="1">#REF!</definedName>
    <definedName name="BExB0Z8O1CQF2CWFBBHE8SNISDAO" localSheetId="11" hidden="1">#REF!</definedName>
    <definedName name="BExB0Z8O1CQF2CWFBBHE8SNISDAO" localSheetId="13" hidden="1">#REF!</definedName>
    <definedName name="BExB0Z8O1CQF2CWFBBHE8SNISDAO" hidden="1">#REF!</definedName>
    <definedName name="BExB10QNIVITUYS55OAEKK3VLJFE" localSheetId="0" hidden="1">#REF!</definedName>
    <definedName name="BExB10QNIVITUYS55OAEKK3VLJFE" localSheetId="12" hidden="1">#REF!</definedName>
    <definedName name="BExB10QNIVITUYS55OAEKK3VLJFE" localSheetId="3" hidden="1">#REF!</definedName>
    <definedName name="BExB10QNIVITUYS55OAEKK3VLJFE" localSheetId="10" hidden="1">#REF!</definedName>
    <definedName name="BExB10QNIVITUYS55OAEKK3VLJFE" localSheetId="9" hidden="1">#REF!</definedName>
    <definedName name="BExB10QNIVITUYS55OAEKK3VLJFE" localSheetId="8" hidden="1">#REF!</definedName>
    <definedName name="BExB10QNIVITUYS55OAEKK3VLJFE" localSheetId="11" hidden="1">#REF!</definedName>
    <definedName name="BExB10QNIVITUYS55OAEKK3VLJFE" localSheetId="13" hidden="1">#REF!</definedName>
    <definedName name="BExB10QNIVITUYS55OAEKK3VLJFE" hidden="1">#REF!</definedName>
    <definedName name="BExB15ZDRY4CIJ911DONP0KCY9KU" localSheetId="0" hidden="1">#REF!</definedName>
    <definedName name="BExB15ZDRY4CIJ911DONP0KCY9KU" localSheetId="12" hidden="1">#REF!</definedName>
    <definedName name="BExB15ZDRY4CIJ911DONP0KCY9KU" localSheetId="3" hidden="1">#REF!</definedName>
    <definedName name="BExB15ZDRY4CIJ911DONP0KCY9KU" localSheetId="10" hidden="1">#REF!</definedName>
    <definedName name="BExB15ZDRY4CIJ911DONP0KCY9KU" localSheetId="9" hidden="1">#REF!</definedName>
    <definedName name="BExB15ZDRY4CIJ911DONP0KCY9KU" localSheetId="8" hidden="1">#REF!</definedName>
    <definedName name="BExB15ZDRY4CIJ911DONP0KCY9KU" localSheetId="11" hidden="1">#REF!</definedName>
    <definedName name="BExB15ZDRY4CIJ911DONP0KCY9KU" localSheetId="13" hidden="1">#REF!</definedName>
    <definedName name="BExB15ZDRY4CIJ911DONP0KCY9KU" hidden="1">#REF!</definedName>
    <definedName name="BExB16VQY0O0RLZYJFU3OFEONVTE" localSheetId="0" hidden="1">#REF!</definedName>
    <definedName name="BExB16VQY0O0RLZYJFU3OFEONVTE" localSheetId="12" hidden="1">#REF!</definedName>
    <definedName name="BExB16VQY0O0RLZYJFU3OFEONVTE" localSheetId="3" hidden="1">#REF!</definedName>
    <definedName name="BExB16VQY0O0RLZYJFU3OFEONVTE" localSheetId="10" hidden="1">#REF!</definedName>
    <definedName name="BExB16VQY0O0RLZYJFU3OFEONVTE" localSheetId="9" hidden="1">#REF!</definedName>
    <definedName name="BExB16VQY0O0RLZYJFU3OFEONVTE" localSheetId="8" hidden="1">#REF!</definedName>
    <definedName name="BExB16VQY0O0RLZYJFU3OFEONVTE" localSheetId="11" hidden="1">#REF!</definedName>
    <definedName name="BExB16VQY0O0RLZYJFU3OFEONVTE" localSheetId="13" hidden="1">#REF!</definedName>
    <definedName name="BExB16VQY0O0RLZYJFU3OFEONVTE" hidden="1">#REF!</definedName>
    <definedName name="BExB1FKNY2UO4W5FUGFHJOA2WFGG" localSheetId="0" hidden="1">#REF!</definedName>
    <definedName name="BExB1FKNY2UO4W5FUGFHJOA2WFGG" localSheetId="12" hidden="1">#REF!</definedName>
    <definedName name="BExB1FKNY2UO4W5FUGFHJOA2WFGG" localSheetId="3" hidden="1">#REF!</definedName>
    <definedName name="BExB1FKNY2UO4W5FUGFHJOA2WFGG" localSheetId="10" hidden="1">#REF!</definedName>
    <definedName name="BExB1FKNY2UO4W5FUGFHJOA2WFGG" localSheetId="9" hidden="1">#REF!</definedName>
    <definedName name="BExB1FKNY2UO4W5FUGFHJOA2WFGG" localSheetId="8" hidden="1">#REF!</definedName>
    <definedName name="BExB1FKNY2UO4W5FUGFHJOA2WFGG" localSheetId="11" hidden="1">#REF!</definedName>
    <definedName name="BExB1FKNY2UO4W5FUGFHJOA2WFGG" localSheetId="13" hidden="1">#REF!</definedName>
    <definedName name="BExB1FKNY2UO4W5FUGFHJOA2WFGG" hidden="1">#REF!</definedName>
    <definedName name="BExB1GMD0PIDGTFBGQOPRWQSP9I4" localSheetId="0" hidden="1">#REF!</definedName>
    <definedName name="BExB1GMD0PIDGTFBGQOPRWQSP9I4" localSheetId="12" hidden="1">#REF!</definedName>
    <definedName name="BExB1GMD0PIDGTFBGQOPRWQSP9I4" localSheetId="3" hidden="1">#REF!</definedName>
    <definedName name="BExB1GMD0PIDGTFBGQOPRWQSP9I4" localSheetId="10" hidden="1">#REF!</definedName>
    <definedName name="BExB1GMD0PIDGTFBGQOPRWQSP9I4" localSheetId="9" hidden="1">#REF!</definedName>
    <definedName name="BExB1GMD0PIDGTFBGQOPRWQSP9I4" localSheetId="8" hidden="1">#REF!</definedName>
    <definedName name="BExB1GMD0PIDGTFBGQOPRWQSP9I4" localSheetId="11" hidden="1">#REF!</definedName>
    <definedName name="BExB1GMD0PIDGTFBGQOPRWQSP9I4" localSheetId="13" hidden="1">#REF!</definedName>
    <definedName name="BExB1GMD0PIDGTFBGQOPRWQSP9I4" hidden="1">#REF!</definedName>
    <definedName name="BExB1HZ0FHGNOS2URJWFD5G55OMO" localSheetId="0" hidden="1">#REF!</definedName>
    <definedName name="BExB1HZ0FHGNOS2URJWFD5G55OMO" localSheetId="12" hidden="1">#REF!</definedName>
    <definedName name="BExB1HZ0FHGNOS2URJWFD5G55OMO" localSheetId="3" hidden="1">#REF!</definedName>
    <definedName name="BExB1HZ0FHGNOS2URJWFD5G55OMO" localSheetId="10" hidden="1">#REF!</definedName>
    <definedName name="BExB1HZ0FHGNOS2URJWFD5G55OMO" localSheetId="9" hidden="1">#REF!</definedName>
    <definedName name="BExB1HZ0FHGNOS2URJWFD5G55OMO" localSheetId="8" hidden="1">#REF!</definedName>
    <definedName name="BExB1HZ0FHGNOS2URJWFD5G55OMO" localSheetId="11" hidden="1">#REF!</definedName>
    <definedName name="BExB1HZ0FHGNOS2URJWFD5G55OMO" localSheetId="13" hidden="1">#REF!</definedName>
    <definedName name="BExB1HZ0FHGNOS2URJWFD5G55OMO" hidden="1">#REF!</definedName>
    <definedName name="BExB1Q29OO6LNFNT1EQLA3KYE7MX" localSheetId="0" hidden="1">#REF!</definedName>
    <definedName name="BExB1Q29OO6LNFNT1EQLA3KYE7MX" localSheetId="12" hidden="1">#REF!</definedName>
    <definedName name="BExB1Q29OO6LNFNT1EQLA3KYE7MX" localSheetId="3" hidden="1">#REF!</definedName>
    <definedName name="BExB1Q29OO6LNFNT1EQLA3KYE7MX" localSheetId="10" hidden="1">#REF!</definedName>
    <definedName name="BExB1Q29OO6LNFNT1EQLA3KYE7MX" localSheetId="9" hidden="1">#REF!</definedName>
    <definedName name="BExB1Q29OO6LNFNT1EQLA3KYE7MX" localSheetId="8" hidden="1">#REF!</definedName>
    <definedName name="BExB1Q29OO6LNFNT1EQLA3KYE7MX" localSheetId="11" hidden="1">#REF!</definedName>
    <definedName name="BExB1Q29OO6LNFNT1EQLA3KYE7MX" localSheetId="13" hidden="1">#REF!</definedName>
    <definedName name="BExB1Q29OO6LNFNT1EQLA3KYE7MX" hidden="1">#REF!</definedName>
    <definedName name="BExB1TNRV5EBWZEHYLHI76T0FVA7" localSheetId="0" hidden="1">#REF!</definedName>
    <definedName name="BExB1TNRV5EBWZEHYLHI76T0FVA7" localSheetId="12" hidden="1">#REF!</definedName>
    <definedName name="BExB1TNRV5EBWZEHYLHI76T0FVA7" localSheetId="3" hidden="1">#REF!</definedName>
    <definedName name="BExB1TNRV5EBWZEHYLHI76T0FVA7" localSheetId="10" hidden="1">#REF!</definedName>
    <definedName name="BExB1TNRV5EBWZEHYLHI76T0FVA7" localSheetId="9" hidden="1">#REF!</definedName>
    <definedName name="BExB1TNRV5EBWZEHYLHI76T0FVA7" localSheetId="8" hidden="1">#REF!</definedName>
    <definedName name="BExB1TNRV5EBWZEHYLHI76T0FVA7" localSheetId="11" hidden="1">#REF!</definedName>
    <definedName name="BExB1TNRV5EBWZEHYLHI76T0FVA7" localSheetId="13" hidden="1">#REF!</definedName>
    <definedName name="BExB1TNRV5EBWZEHYLHI76T0FVA7" hidden="1">#REF!</definedName>
    <definedName name="BExB1WI6M8I0EEP1ANUQZCFY24EV" localSheetId="0" hidden="1">#REF!</definedName>
    <definedName name="BExB1WI6M8I0EEP1ANUQZCFY24EV" localSheetId="12" hidden="1">#REF!</definedName>
    <definedName name="BExB1WI6M8I0EEP1ANUQZCFY24EV" localSheetId="3" hidden="1">#REF!</definedName>
    <definedName name="BExB1WI6M8I0EEP1ANUQZCFY24EV" localSheetId="10" hidden="1">#REF!</definedName>
    <definedName name="BExB1WI6M8I0EEP1ANUQZCFY24EV" localSheetId="9" hidden="1">#REF!</definedName>
    <definedName name="BExB1WI6M8I0EEP1ANUQZCFY24EV" localSheetId="8" hidden="1">#REF!</definedName>
    <definedName name="BExB1WI6M8I0EEP1ANUQZCFY24EV" localSheetId="11" hidden="1">#REF!</definedName>
    <definedName name="BExB1WI6M8I0EEP1ANUQZCFY24EV" localSheetId="13" hidden="1">#REF!</definedName>
    <definedName name="BExB1WI6M8I0EEP1ANUQZCFY24EV" hidden="1">#REF!</definedName>
    <definedName name="BExB203OWC9QZA3BYOKQ18L4FUJE" localSheetId="0" hidden="1">#REF!</definedName>
    <definedName name="BExB203OWC9QZA3BYOKQ18L4FUJE" localSheetId="12" hidden="1">#REF!</definedName>
    <definedName name="BExB203OWC9QZA3BYOKQ18L4FUJE" localSheetId="3" hidden="1">#REF!</definedName>
    <definedName name="BExB203OWC9QZA3BYOKQ18L4FUJE" localSheetId="10" hidden="1">#REF!</definedName>
    <definedName name="BExB203OWC9QZA3BYOKQ18L4FUJE" localSheetId="9" hidden="1">#REF!</definedName>
    <definedName name="BExB203OWC9QZA3BYOKQ18L4FUJE" localSheetId="8" hidden="1">#REF!</definedName>
    <definedName name="BExB203OWC9QZA3BYOKQ18L4FUJE" localSheetId="11" hidden="1">#REF!</definedName>
    <definedName name="BExB203OWC9QZA3BYOKQ18L4FUJE" localSheetId="13" hidden="1">#REF!</definedName>
    <definedName name="BExB203OWC9QZA3BYOKQ18L4FUJE" hidden="1">#REF!</definedName>
    <definedName name="BExB2CJHTU7C591BR4WRL5L2F2K6" localSheetId="0" hidden="1">#REF!</definedName>
    <definedName name="BExB2CJHTU7C591BR4WRL5L2F2K6" localSheetId="12" hidden="1">#REF!</definedName>
    <definedName name="BExB2CJHTU7C591BR4WRL5L2F2K6" localSheetId="3" hidden="1">#REF!</definedName>
    <definedName name="BExB2CJHTU7C591BR4WRL5L2F2K6" localSheetId="10" hidden="1">#REF!</definedName>
    <definedName name="BExB2CJHTU7C591BR4WRL5L2F2K6" localSheetId="9" hidden="1">#REF!</definedName>
    <definedName name="BExB2CJHTU7C591BR4WRL5L2F2K6" localSheetId="8" hidden="1">#REF!</definedName>
    <definedName name="BExB2CJHTU7C591BR4WRL5L2F2K6" localSheetId="11" hidden="1">#REF!</definedName>
    <definedName name="BExB2CJHTU7C591BR4WRL5L2F2K6" localSheetId="13" hidden="1">#REF!</definedName>
    <definedName name="BExB2CJHTU7C591BR4WRL5L2F2K6" hidden="1">#REF!</definedName>
    <definedName name="BExB2K1AV4PGNS1O6C7D7AO411AX" localSheetId="0" hidden="1">#REF!</definedName>
    <definedName name="BExB2K1AV4PGNS1O6C7D7AO411AX" localSheetId="12" hidden="1">#REF!</definedName>
    <definedName name="BExB2K1AV4PGNS1O6C7D7AO411AX" localSheetId="3" hidden="1">#REF!</definedName>
    <definedName name="BExB2K1AV4PGNS1O6C7D7AO411AX" localSheetId="10" hidden="1">#REF!</definedName>
    <definedName name="BExB2K1AV4PGNS1O6C7D7AO411AX" localSheetId="9" hidden="1">#REF!</definedName>
    <definedName name="BExB2K1AV4PGNS1O6C7D7AO411AX" localSheetId="8" hidden="1">#REF!</definedName>
    <definedName name="BExB2K1AV4PGNS1O6C7D7AO411AX" localSheetId="11" hidden="1">#REF!</definedName>
    <definedName name="BExB2K1AV4PGNS1O6C7D7AO411AX" localSheetId="13" hidden="1">#REF!</definedName>
    <definedName name="BExB2K1AV4PGNS1O6C7D7AO411AX" hidden="1">#REF!</definedName>
    <definedName name="BExB2O2UYHKI324YE324E1N7FVIB" localSheetId="0" hidden="1">#REF!</definedName>
    <definedName name="BExB2O2UYHKI324YE324E1N7FVIB" localSheetId="12" hidden="1">#REF!</definedName>
    <definedName name="BExB2O2UYHKI324YE324E1N7FVIB" localSheetId="3" hidden="1">#REF!</definedName>
    <definedName name="BExB2O2UYHKI324YE324E1N7FVIB" localSheetId="10" hidden="1">#REF!</definedName>
    <definedName name="BExB2O2UYHKI324YE324E1N7FVIB" localSheetId="9" hidden="1">#REF!</definedName>
    <definedName name="BExB2O2UYHKI324YE324E1N7FVIB" localSheetId="8" hidden="1">#REF!</definedName>
    <definedName name="BExB2O2UYHKI324YE324E1N7FVIB" localSheetId="11" hidden="1">#REF!</definedName>
    <definedName name="BExB2O2UYHKI324YE324E1N7FVIB" localSheetId="13" hidden="1">#REF!</definedName>
    <definedName name="BExB2O2UYHKI324YE324E1N7FVIB" hidden="1">#REF!</definedName>
    <definedName name="BExB2Q0VJ0MU2URO3JOVUAVHEI3V" localSheetId="0" hidden="1">#REF!</definedName>
    <definedName name="BExB2Q0VJ0MU2URO3JOVUAVHEI3V" localSheetId="12" hidden="1">#REF!</definedName>
    <definedName name="BExB2Q0VJ0MU2URO3JOVUAVHEI3V" localSheetId="3" hidden="1">#REF!</definedName>
    <definedName name="BExB2Q0VJ0MU2URO3JOVUAVHEI3V" localSheetId="10" hidden="1">#REF!</definedName>
    <definedName name="BExB2Q0VJ0MU2URO3JOVUAVHEI3V" localSheetId="9" hidden="1">#REF!</definedName>
    <definedName name="BExB2Q0VJ0MU2URO3JOVUAVHEI3V" localSheetId="8" hidden="1">#REF!</definedName>
    <definedName name="BExB2Q0VJ0MU2URO3JOVUAVHEI3V" localSheetId="11" hidden="1">#REF!</definedName>
    <definedName name="BExB2Q0VJ0MU2URO3JOVUAVHEI3V" localSheetId="13" hidden="1">#REF!</definedName>
    <definedName name="BExB2Q0VJ0MU2URO3JOVUAVHEI3V" hidden="1">#REF!</definedName>
    <definedName name="BExB30IP1DNKNQ6PZ5ERUGR5MK4Z" localSheetId="0" hidden="1">#REF!</definedName>
    <definedName name="BExB30IP1DNKNQ6PZ5ERUGR5MK4Z" localSheetId="12" hidden="1">#REF!</definedName>
    <definedName name="BExB30IP1DNKNQ6PZ5ERUGR5MK4Z" localSheetId="3" hidden="1">#REF!</definedName>
    <definedName name="BExB30IP1DNKNQ6PZ5ERUGR5MK4Z" localSheetId="10" hidden="1">#REF!</definedName>
    <definedName name="BExB30IP1DNKNQ6PZ5ERUGR5MK4Z" localSheetId="9" hidden="1">#REF!</definedName>
    <definedName name="BExB30IP1DNKNQ6PZ5ERUGR5MK4Z" localSheetId="8" hidden="1">#REF!</definedName>
    <definedName name="BExB30IP1DNKNQ6PZ5ERUGR5MK4Z" localSheetId="11" hidden="1">#REF!</definedName>
    <definedName name="BExB30IP1DNKNQ6PZ5ERUGR5MK4Z" localSheetId="13" hidden="1">#REF!</definedName>
    <definedName name="BExB30IP1DNKNQ6PZ5ERUGR5MK4Z" hidden="1">#REF!</definedName>
    <definedName name="BExB385QW2BSSBXS953SSQN2ISSW" localSheetId="0" hidden="1">#REF!</definedName>
    <definedName name="BExB385QW2BSSBXS953SSQN2ISSW" localSheetId="12" hidden="1">#REF!</definedName>
    <definedName name="BExB385QW2BSSBXS953SSQN2ISSW" localSheetId="3" hidden="1">#REF!</definedName>
    <definedName name="BExB385QW2BSSBXS953SSQN2ISSW" localSheetId="10" hidden="1">#REF!</definedName>
    <definedName name="BExB385QW2BSSBXS953SSQN2ISSW" localSheetId="9" hidden="1">#REF!</definedName>
    <definedName name="BExB385QW2BSSBXS953SSQN2ISSW" localSheetId="8" hidden="1">#REF!</definedName>
    <definedName name="BExB385QW2BSSBXS953SSQN2ISSW" localSheetId="11" hidden="1">#REF!</definedName>
    <definedName name="BExB385QW2BSSBXS953SSQN2ISSW" localSheetId="13" hidden="1">#REF!</definedName>
    <definedName name="BExB385QW2BSSBXS953SSQN2ISSW" hidden="1">#REF!</definedName>
    <definedName name="BExB3DEMEV5D9G8FDHD4NQ9X2YNT" localSheetId="0" hidden="1">#REF!</definedName>
    <definedName name="BExB3DEMEV5D9G8FDHD4NQ9X2YNT" localSheetId="12" hidden="1">#REF!</definedName>
    <definedName name="BExB3DEMEV5D9G8FDHD4NQ9X2YNT" localSheetId="3" hidden="1">#REF!</definedName>
    <definedName name="BExB3DEMEV5D9G8FDHD4NQ9X2YNT" localSheetId="10" hidden="1">#REF!</definedName>
    <definedName name="BExB3DEMEV5D9G8FDHD4NQ9X2YNT" localSheetId="9" hidden="1">#REF!</definedName>
    <definedName name="BExB3DEMEV5D9G8FDHD4NQ9X2YNT" localSheetId="8" hidden="1">#REF!</definedName>
    <definedName name="BExB3DEMEV5D9G8FDHD4NQ9X2YNT" localSheetId="11" hidden="1">#REF!</definedName>
    <definedName name="BExB3DEMEV5D9G8FDHD4NQ9X2YNT" localSheetId="13" hidden="1">#REF!</definedName>
    <definedName name="BExB3DEMEV5D9G8FDHD4NQ9X2YNT" hidden="1">#REF!</definedName>
    <definedName name="BExB3RXU8AJQ86I5RXEWLGGR7R7C" localSheetId="0" hidden="1">#REF!</definedName>
    <definedName name="BExB3RXU8AJQ86I5RXEWLGGR7R7C" localSheetId="12" hidden="1">#REF!</definedName>
    <definedName name="BExB3RXU8AJQ86I5RXEWLGGR7R7C" localSheetId="3" hidden="1">#REF!</definedName>
    <definedName name="BExB3RXU8AJQ86I5RXEWLGGR7R7C" localSheetId="10" hidden="1">#REF!</definedName>
    <definedName name="BExB3RXU8AJQ86I5RXEWLGGR7R7C" localSheetId="9" hidden="1">#REF!</definedName>
    <definedName name="BExB3RXU8AJQ86I5RXEWLGGR7R7C" localSheetId="8" hidden="1">#REF!</definedName>
    <definedName name="BExB3RXU8AJQ86I5RXEWLGGR7R7C" localSheetId="11" hidden="1">#REF!</definedName>
    <definedName name="BExB3RXU8AJQ86I5RXEWLGGR7R7C" localSheetId="13" hidden="1">#REF!</definedName>
    <definedName name="BExB3RXU8AJQ86I5RXEWLGGR7R7C" hidden="1">#REF!</definedName>
    <definedName name="BExB442RX0T3L6HUL6X5T21CENW6" localSheetId="0" hidden="1">#REF!</definedName>
    <definedName name="BExB442RX0T3L6HUL6X5T21CENW6" localSheetId="12" hidden="1">#REF!</definedName>
    <definedName name="BExB442RX0T3L6HUL6X5T21CENW6" localSheetId="3" hidden="1">#REF!</definedName>
    <definedName name="BExB442RX0T3L6HUL6X5T21CENW6" localSheetId="10" hidden="1">#REF!</definedName>
    <definedName name="BExB442RX0T3L6HUL6X5T21CENW6" localSheetId="9" hidden="1">#REF!</definedName>
    <definedName name="BExB442RX0T3L6HUL6X5T21CENW6" localSheetId="8" hidden="1">#REF!</definedName>
    <definedName name="BExB442RX0T3L6HUL6X5T21CENW6" localSheetId="11" hidden="1">#REF!</definedName>
    <definedName name="BExB442RX0T3L6HUL6X5T21CENW6" localSheetId="13" hidden="1">#REF!</definedName>
    <definedName name="BExB442RX0T3L6HUL6X5T21CENW6" hidden="1">#REF!</definedName>
    <definedName name="BExB4ADD0L7417CII901XTFKXD1J" localSheetId="0" hidden="1">#REF!</definedName>
    <definedName name="BExB4ADD0L7417CII901XTFKXD1J" localSheetId="12" hidden="1">#REF!</definedName>
    <definedName name="BExB4ADD0L7417CII901XTFKXD1J" localSheetId="3" hidden="1">#REF!</definedName>
    <definedName name="BExB4ADD0L7417CII901XTFKXD1J" localSheetId="10" hidden="1">#REF!</definedName>
    <definedName name="BExB4ADD0L7417CII901XTFKXD1J" localSheetId="9" hidden="1">#REF!</definedName>
    <definedName name="BExB4ADD0L7417CII901XTFKXD1J" localSheetId="8" hidden="1">#REF!</definedName>
    <definedName name="BExB4ADD0L7417CII901XTFKXD1J" localSheetId="11" hidden="1">#REF!</definedName>
    <definedName name="BExB4ADD0L7417CII901XTFKXD1J" localSheetId="13" hidden="1">#REF!</definedName>
    <definedName name="BExB4ADD0L7417CII901XTFKXD1J" hidden="1">#REF!</definedName>
    <definedName name="BExB4DYU06HCGRIPBSWRCXK804UM" localSheetId="0" hidden="1">#REF!</definedName>
    <definedName name="BExB4DYU06HCGRIPBSWRCXK804UM" localSheetId="12" hidden="1">#REF!</definedName>
    <definedName name="BExB4DYU06HCGRIPBSWRCXK804UM" localSheetId="3" hidden="1">#REF!</definedName>
    <definedName name="BExB4DYU06HCGRIPBSWRCXK804UM" localSheetId="10" hidden="1">#REF!</definedName>
    <definedName name="BExB4DYU06HCGRIPBSWRCXK804UM" localSheetId="9" hidden="1">#REF!</definedName>
    <definedName name="BExB4DYU06HCGRIPBSWRCXK804UM" localSheetId="8" hidden="1">#REF!</definedName>
    <definedName name="BExB4DYU06HCGRIPBSWRCXK804UM" localSheetId="11" hidden="1">#REF!</definedName>
    <definedName name="BExB4DYU06HCGRIPBSWRCXK804UM" localSheetId="13" hidden="1">#REF!</definedName>
    <definedName name="BExB4DYU06HCGRIPBSWRCXK804UM" hidden="1">#REF!</definedName>
    <definedName name="BExB4HEZO4E597Q5M4M10LT8TLY3" localSheetId="0" hidden="1">#REF!</definedName>
    <definedName name="BExB4HEZO4E597Q5M4M10LT8TLY3" localSheetId="12" hidden="1">#REF!</definedName>
    <definedName name="BExB4HEZO4E597Q5M4M10LT8TLY3" localSheetId="3" hidden="1">#REF!</definedName>
    <definedName name="BExB4HEZO4E597Q5M4M10LT8TLY3" localSheetId="10" hidden="1">#REF!</definedName>
    <definedName name="BExB4HEZO4E597Q5M4M10LT8TLY3" localSheetId="9" hidden="1">#REF!</definedName>
    <definedName name="BExB4HEZO4E597Q5M4M10LT8TLY3" localSheetId="8" hidden="1">#REF!</definedName>
    <definedName name="BExB4HEZO4E597Q5M4M10LT8TLY3" localSheetId="11" hidden="1">#REF!</definedName>
    <definedName name="BExB4HEZO4E597Q5M4M10LT8TLY3" localSheetId="13" hidden="1">#REF!</definedName>
    <definedName name="BExB4HEZO4E597Q5M4M10LT8TLY3" hidden="1">#REF!</definedName>
    <definedName name="BExB4X01APD3Z8ZW6MVX1P8NAO7G" localSheetId="0" hidden="1">#REF!</definedName>
    <definedName name="BExB4X01APD3Z8ZW6MVX1P8NAO7G" localSheetId="12" hidden="1">#REF!</definedName>
    <definedName name="BExB4X01APD3Z8ZW6MVX1P8NAO7G" localSheetId="3" hidden="1">#REF!</definedName>
    <definedName name="BExB4X01APD3Z8ZW6MVX1P8NAO7G" localSheetId="10" hidden="1">#REF!</definedName>
    <definedName name="BExB4X01APD3Z8ZW6MVX1P8NAO7G" localSheetId="9" hidden="1">#REF!</definedName>
    <definedName name="BExB4X01APD3Z8ZW6MVX1P8NAO7G" localSheetId="8" hidden="1">#REF!</definedName>
    <definedName name="BExB4X01APD3Z8ZW6MVX1P8NAO7G" localSheetId="11" hidden="1">#REF!</definedName>
    <definedName name="BExB4X01APD3Z8ZW6MVX1P8NAO7G" localSheetId="13" hidden="1">#REF!</definedName>
    <definedName name="BExB4X01APD3Z8ZW6MVX1P8NAO7G" hidden="1">#REF!</definedName>
    <definedName name="BExB4Z3EZBGYYI33U0KQ8NEIH8PY" localSheetId="0" hidden="1">#REF!</definedName>
    <definedName name="BExB4Z3EZBGYYI33U0KQ8NEIH8PY" localSheetId="12" hidden="1">#REF!</definedName>
    <definedName name="BExB4Z3EZBGYYI33U0KQ8NEIH8PY" localSheetId="3" hidden="1">#REF!</definedName>
    <definedName name="BExB4Z3EZBGYYI33U0KQ8NEIH8PY" localSheetId="10" hidden="1">#REF!</definedName>
    <definedName name="BExB4Z3EZBGYYI33U0KQ8NEIH8PY" localSheetId="9" hidden="1">#REF!</definedName>
    <definedName name="BExB4Z3EZBGYYI33U0KQ8NEIH8PY" localSheetId="8" hidden="1">#REF!</definedName>
    <definedName name="BExB4Z3EZBGYYI33U0KQ8NEIH8PY" localSheetId="11" hidden="1">#REF!</definedName>
    <definedName name="BExB4Z3EZBGYYI33U0KQ8NEIH8PY" localSheetId="13" hidden="1">#REF!</definedName>
    <definedName name="BExB4Z3EZBGYYI33U0KQ8NEIH8PY" hidden="1">#REF!</definedName>
    <definedName name="BExB4ZJOLU1PXBMG4TPCCLTRMNRE" localSheetId="0" hidden="1">#REF!</definedName>
    <definedName name="BExB4ZJOLU1PXBMG4TPCCLTRMNRE" localSheetId="12" hidden="1">#REF!</definedName>
    <definedName name="BExB4ZJOLU1PXBMG4TPCCLTRMNRE" localSheetId="3" hidden="1">#REF!</definedName>
    <definedName name="BExB4ZJOLU1PXBMG4TPCCLTRMNRE" localSheetId="10" hidden="1">#REF!</definedName>
    <definedName name="BExB4ZJOLU1PXBMG4TPCCLTRMNRE" localSheetId="9" hidden="1">#REF!</definedName>
    <definedName name="BExB4ZJOLU1PXBMG4TPCCLTRMNRE" localSheetId="8" hidden="1">#REF!</definedName>
    <definedName name="BExB4ZJOLU1PXBMG4TPCCLTRMNRE" localSheetId="11" hidden="1">#REF!</definedName>
    <definedName name="BExB4ZJOLU1PXBMG4TPCCLTRMNRE" localSheetId="13" hidden="1">#REF!</definedName>
    <definedName name="BExB4ZJOLU1PXBMG4TPCCLTRMNRE" hidden="1">#REF!</definedName>
    <definedName name="BExB4ZZSDPL4Q05BMVT5TUN0IGKT" localSheetId="0" hidden="1">#REF!</definedName>
    <definedName name="BExB4ZZSDPL4Q05BMVT5TUN0IGKT" localSheetId="12" hidden="1">#REF!</definedName>
    <definedName name="BExB4ZZSDPL4Q05BMVT5TUN0IGKT" localSheetId="3" hidden="1">#REF!</definedName>
    <definedName name="BExB4ZZSDPL4Q05BMVT5TUN0IGKT" localSheetId="10" hidden="1">#REF!</definedName>
    <definedName name="BExB4ZZSDPL4Q05BMVT5TUN0IGKT" localSheetId="9" hidden="1">#REF!</definedName>
    <definedName name="BExB4ZZSDPL4Q05BMVT5TUN0IGKT" localSheetId="8" hidden="1">#REF!</definedName>
    <definedName name="BExB4ZZSDPL4Q05BMVT5TUN0IGKT" localSheetId="11" hidden="1">#REF!</definedName>
    <definedName name="BExB4ZZSDPL4Q05BMVT5TUN0IGKT" localSheetId="13" hidden="1">#REF!</definedName>
    <definedName name="BExB4ZZSDPL4Q05BMVT5TUN0IGKT" hidden="1">#REF!</definedName>
    <definedName name="BExB55368XW7UX657ZSPC6BFE92S" localSheetId="0" hidden="1">#REF!</definedName>
    <definedName name="BExB55368XW7UX657ZSPC6BFE92S" localSheetId="12" hidden="1">#REF!</definedName>
    <definedName name="BExB55368XW7UX657ZSPC6BFE92S" localSheetId="3" hidden="1">#REF!</definedName>
    <definedName name="BExB55368XW7UX657ZSPC6BFE92S" localSheetId="10" hidden="1">#REF!</definedName>
    <definedName name="BExB55368XW7UX657ZSPC6BFE92S" localSheetId="9" hidden="1">#REF!</definedName>
    <definedName name="BExB55368XW7UX657ZSPC6BFE92S" localSheetId="8" hidden="1">#REF!</definedName>
    <definedName name="BExB55368XW7UX657ZSPC6BFE92S" localSheetId="11" hidden="1">#REF!</definedName>
    <definedName name="BExB55368XW7UX657ZSPC6BFE92S" localSheetId="13" hidden="1">#REF!</definedName>
    <definedName name="BExB55368XW7UX657ZSPC6BFE92S" hidden="1">#REF!</definedName>
    <definedName name="BExB57MZEPL2SA2ONPK66YFLZWJU" localSheetId="0" hidden="1">#REF!</definedName>
    <definedName name="BExB57MZEPL2SA2ONPK66YFLZWJU" localSheetId="12" hidden="1">#REF!</definedName>
    <definedName name="BExB57MZEPL2SA2ONPK66YFLZWJU" localSheetId="3" hidden="1">#REF!</definedName>
    <definedName name="BExB57MZEPL2SA2ONPK66YFLZWJU" localSheetId="10" hidden="1">#REF!</definedName>
    <definedName name="BExB57MZEPL2SA2ONPK66YFLZWJU" localSheetId="9" hidden="1">#REF!</definedName>
    <definedName name="BExB57MZEPL2SA2ONPK66YFLZWJU" localSheetId="8" hidden="1">#REF!</definedName>
    <definedName name="BExB57MZEPL2SA2ONPK66YFLZWJU" localSheetId="11" hidden="1">#REF!</definedName>
    <definedName name="BExB57MZEPL2SA2ONPK66YFLZWJU" localSheetId="13" hidden="1">#REF!</definedName>
    <definedName name="BExB57MZEPL2SA2ONPK66YFLZWJU" hidden="1">#REF!</definedName>
    <definedName name="BExB5833OAOJ22VK1YK47FHUSVK2" localSheetId="0" hidden="1">#REF!</definedName>
    <definedName name="BExB5833OAOJ22VK1YK47FHUSVK2" localSheetId="12" hidden="1">#REF!</definedName>
    <definedName name="BExB5833OAOJ22VK1YK47FHUSVK2" localSheetId="3" hidden="1">#REF!</definedName>
    <definedName name="BExB5833OAOJ22VK1YK47FHUSVK2" localSheetId="10" hidden="1">#REF!</definedName>
    <definedName name="BExB5833OAOJ22VK1YK47FHUSVK2" localSheetId="9" hidden="1">#REF!</definedName>
    <definedName name="BExB5833OAOJ22VK1YK47FHUSVK2" localSheetId="8" hidden="1">#REF!</definedName>
    <definedName name="BExB5833OAOJ22VK1YK47FHUSVK2" localSheetId="11" hidden="1">#REF!</definedName>
    <definedName name="BExB5833OAOJ22VK1YK47FHUSVK2" localSheetId="13" hidden="1">#REF!</definedName>
    <definedName name="BExB5833OAOJ22VK1YK47FHUSVK2" hidden="1">#REF!</definedName>
    <definedName name="BExB58JDIHS42JZT9DJJMKA8QFCO" localSheetId="0" hidden="1">#REF!</definedName>
    <definedName name="BExB58JDIHS42JZT9DJJMKA8QFCO" localSheetId="12" hidden="1">#REF!</definedName>
    <definedName name="BExB58JDIHS42JZT9DJJMKA8QFCO" localSheetId="3" hidden="1">#REF!</definedName>
    <definedName name="BExB58JDIHS42JZT9DJJMKA8QFCO" localSheetId="10" hidden="1">#REF!</definedName>
    <definedName name="BExB58JDIHS42JZT9DJJMKA8QFCO" localSheetId="9" hidden="1">#REF!</definedName>
    <definedName name="BExB58JDIHS42JZT9DJJMKA8QFCO" localSheetId="8" hidden="1">#REF!</definedName>
    <definedName name="BExB58JDIHS42JZT9DJJMKA8QFCO" localSheetId="11" hidden="1">#REF!</definedName>
    <definedName name="BExB58JDIHS42JZT9DJJMKA8QFCO" localSheetId="13" hidden="1">#REF!</definedName>
    <definedName name="BExB58JDIHS42JZT9DJJMKA8QFCO" hidden="1">#REF!</definedName>
    <definedName name="BExB58U5FQC5JWV9CGC83HLLZUZI" localSheetId="0" hidden="1">#REF!</definedName>
    <definedName name="BExB58U5FQC5JWV9CGC83HLLZUZI" localSheetId="12" hidden="1">#REF!</definedName>
    <definedName name="BExB58U5FQC5JWV9CGC83HLLZUZI" localSheetId="3" hidden="1">#REF!</definedName>
    <definedName name="BExB58U5FQC5JWV9CGC83HLLZUZI" localSheetId="10" hidden="1">#REF!</definedName>
    <definedName name="BExB58U5FQC5JWV9CGC83HLLZUZI" localSheetId="9" hidden="1">#REF!</definedName>
    <definedName name="BExB58U5FQC5JWV9CGC83HLLZUZI" localSheetId="8" hidden="1">#REF!</definedName>
    <definedName name="BExB58U5FQC5JWV9CGC83HLLZUZI" localSheetId="11" hidden="1">#REF!</definedName>
    <definedName name="BExB58U5FQC5JWV9CGC83HLLZUZI" localSheetId="13" hidden="1">#REF!</definedName>
    <definedName name="BExB58U5FQC5JWV9CGC83HLLZUZI" hidden="1">#REF!</definedName>
    <definedName name="BExB5EDO9XUKHF74X3HAU2WPPHZH" localSheetId="0" hidden="1">#REF!</definedName>
    <definedName name="BExB5EDO9XUKHF74X3HAU2WPPHZH" localSheetId="12" hidden="1">#REF!</definedName>
    <definedName name="BExB5EDO9XUKHF74X3HAU2WPPHZH" localSheetId="3" hidden="1">#REF!</definedName>
    <definedName name="BExB5EDO9XUKHF74X3HAU2WPPHZH" localSheetId="10" hidden="1">#REF!</definedName>
    <definedName name="BExB5EDO9XUKHF74X3HAU2WPPHZH" localSheetId="9" hidden="1">#REF!</definedName>
    <definedName name="BExB5EDO9XUKHF74X3HAU2WPPHZH" localSheetId="8" hidden="1">#REF!</definedName>
    <definedName name="BExB5EDO9XUKHF74X3HAU2WPPHZH" localSheetId="11" hidden="1">#REF!</definedName>
    <definedName name="BExB5EDO9XUKHF74X3HAU2WPPHZH" localSheetId="13" hidden="1">#REF!</definedName>
    <definedName name="BExB5EDO9XUKHF74X3HAU2WPPHZH" hidden="1">#REF!</definedName>
    <definedName name="BExB5EDOQKZIQXT13IG1KLCZ474G" localSheetId="0" hidden="1">#REF!</definedName>
    <definedName name="BExB5EDOQKZIQXT13IG1KLCZ474G" localSheetId="12" hidden="1">#REF!</definedName>
    <definedName name="BExB5EDOQKZIQXT13IG1KLCZ474G" localSheetId="3" hidden="1">#REF!</definedName>
    <definedName name="BExB5EDOQKZIQXT13IG1KLCZ474G" localSheetId="10" hidden="1">#REF!</definedName>
    <definedName name="BExB5EDOQKZIQXT13IG1KLCZ474G" localSheetId="9" hidden="1">#REF!</definedName>
    <definedName name="BExB5EDOQKZIQXT13IG1KLCZ474G" localSheetId="8" hidden="1">#REF!</definedName>
    <definedName name="BExB5EDOQKZIQXT13IG1KLCZ474G" localSheetId="11" hidden="1">#REF!</definedName>
    <definedName name="BExB5EDOQKZIQXT13IG1KLCZ474G" localSheetId="13" hidden="1">#REF!</definedName>
    <definedName name="BExB5EDOQKZIQXT13IG1KLCZ474G" hidden="1">#REF!</definedName>
    <definedName name="BExB5G6EH68AYEP1UT0GHUEL3SLN" localSheetId="0" hidden="1">#REF!</definedName>
    <definedName name="BExB5G6EH68AYEP1UT0GHUEL3SLN" localSheetId="12" hidden="1">#REF!</definedName>
    <definedName name="BExB5G6EH68AYEP1UT0GHUEL3SLN" localSheetId="3" hidden="1">#REF!</definedName>
    <definedName name="BExB5G6EH68AYEP1UT0GHUEL3SLN" localSheetId="10" hidden="1">#REF!</definedName>
    <definedName name="BExB5G6EH68AYEP1UT0GHUEL3SLN" localSheetId="9" hidden="1">#REF!</definedName>
    <definedName name="BExB5G6EH68AYEP1UT0GHUEL3SLN" localSheetId="8" hidden="1">#REF!</definedName>
    <definedName name="BExB5G6EH68AYEP1UT0GHUEL3SLN" localSheetId="11" hidden="1">#REF!</definedName>
    <definedName name="BExB5G6EH68AYEP1UT0GHUEL3SLN" localSheetId="13" hidden="1">#REF!</definedName>
    <definedName name="BExB5G6EH68AYEP1UT0GHUEL3SLN" hidden="1">#REF!</definedName>
    <definedName name="BExB5LVGGXMNUN3D3452G3J62MKF" localSheetId="0" hidden="1">#REF!</definedName>
    <definedName name="BExB5LVGGXMNUN3D3452G3J62MKF" localSheetId="12" hidden="1">#REF!</definedName>
    <definedName name="BExB5LVGGXMNUN3D3452G3J62MKF" localSheetId="3" hidden="1">#REF!</definedName>
    <definedName name="BExB5LVGGXMNUN3D3452G3J62MKF" localSheetId="10" hidden="1">#REF!</definedName>
    <definedName name="BExB5LVGGXMNUN3D3452G3J62MKF" localSheetId="9" hidden="1">#REF!</definedName>
    <definedName name="BExB5LVGGXMNUN3D3452G3J62MKF" localSheetId="8" hidden="1">#REF!</definedName>
    <definedName name="BExB5LVGGXMNUN3D3452G3J62MKF" localSheetId="11" hidden="1">#REF!</definedName>
    <definedName name="BExB5LVGGXMNUN3D3452G3J62MKF" localSheetId="13" hidden="1">#REF!</definedName>
    <definedName name="BExB5LVGGXMNUN3D3452G3J62MKF" hidden="1">#REF!</definedName>
    <definedName name="BExB5QYVEZWFE5DQVHAM760EV05X" localSheetId="0" hidden="1">#REF!</definedName>
    <definedName name="BExB5QYVEZWFE5DQVHAM760EV05X" localSheetId="12" hidden="1">#REF!</definedName>
    <definedName name="BExB5QYVEZWFE5DQVHAM760EV05X" localSheetId="3" hidden="1">#REF!</definedName>
    <definedName name="BExB5QYVEZWFE5DQVHAM760EV05X" localSheetId="10" hidden="1">#REF!</definedName>
    <definedName name="BExB5QYVEZWFE5DQVHAM760EV05X" localSheetId="9" hidden="1">#REF!</definedName>
    <definedName name="BExB5QYVEZWFE5DQVHAM760EV05X" localSheetId="8" hidden="1">#REF!</definedName>
    <definedName name="BExB5QYVEZWFE5DQVHAM760EV05X" localSheetId="11" hidden="1">#REF!</definedName>
    <definedName name="BExB5QYVEZWFE5DQVHAM760EV05X" localSheetId="13" hidden="1">#REF!</definedName>
    <definedName name="BExB5QYVEZWFE5DQVHAM760EV05X" hidden="1">#REF!</definedName>
    <definedName name="BExB5U9IRH14EMOE0YGIE3WIVLFS" localSheetId="0" hidden="1">#REF!</definedName>
    <definedName name="BExB5U9IRH14EMOE0YGIE3WIVLFS" localSheetId="12" hidden="1">#REF!</definedName>
    <definedName name="BExB5U9IRH14EMOE0YGIE3WIVLFS" localSheetId="3" hidden="1">#REF!</definedName>
    <definedName name="BExB5U9IRH14EMOE0YGIE3WIVLFS" localSheetId="10" hidden="1">#REF!</definedName>
    <definedName name="BExB5U9IRH14EMOE0YGIE3WIVLFS" localSheetId="9" hidden="1">#REF!</definedName>
    <definedName name="BExB5U9IRH14EMOE0YGIE3WIVLFS" localSheetId="8" hidden="1">#REF!</definedName>
    <definedName name="BExB5U9IRH14EMOE0YGIE3WIVLFS" localSheetId="11" hidden="1">#REF!</definedName>
    <definedName name="BExB5U9IRH14EMOE0YGIE3WIVLFS" localSheetId="13" hidden="1">#REF!</definedName>
    <definedName name="BExB5U9IRH14EMOE0YGIE3WIVLFS" hidden="1">#REF!</definedName>
    <definedName name="BExB5V5WWQYPK4GCSYZQALJYGC94" localSheetId="0" hidden="1">#REF!</definedName>
    <definedName name="BExB5V5WWQYPK4GCSYZQALJYGC94" localSheetId="12" hidden="1">#REF!</definedName>
    <definedName name="BExB5V5WWQYPK4GCSYZQALJYGC94" localSheetId="3" hidden="1">#REF!</definedName>
    <definedName name="BExB5V5WWQYPK4GCSYZQALJYGC94" localSheetId="10" hidden="1">#REF!</definedName>
    <definedName name="BExB5V5WWQYPK4GCSYZQALJYGC94" localSheetId="9" hidden="1">#REF!</definedName>
    <definedName name="BExB5V5WWQYPK4GCSYZQALJYGC94" localSheetId="8" hidden="1">#REF!</definedName>
    <definedName name="BExB5V5WWQYPK4GCSYZQALJYGC94" localSheetId="11" hidden="1">#REF!</definedName>
    <definedName name="BExB5V5WWQYPK4GCSYZQALJYGC94" localSheetId="13" hidden="1">#REF!</definedName>
    <definedName name="BExB5V5WWQYPK4GCSYZQALJYGC94" hidden="1">#REF!</definedName>
    <definedName name="BExB5VWYMOV6BAIH7XUBBVPU7MMD" localSheetId="0" hidden="1">#REF!</definedName>
    <definedName name="BExB5VWYMOV6BAIH7XUBBVPU7MMD" localSheetId="12" hidden="1">#REF!</definedName>
    <definedName name="BExB5VWYMOV6BAIH7XUBBVPU7MMD" localSheetId="3" hidden="1">#REF!</definedName>
    <definedName name="BExB5VWYMOV6BAIH7XUBBVPU7MMD" localSheetId="10" hidden="1">#REF!</definedName>
    <definedName name="BExB5VWYMOV6BAIH7XUBBVPU7MMD" localSheetId="9" hidden="1">#REF!</definedName>
    <definedName name="BExB5VWYMOV6BAIH7XUBBVPU7MMD" localSheetId="8" hidden="1">#REF!</definedName>
    <definedName name="BExB5VWYMOV6BAIH7XUBBVPU7MMD" localSheetId="11" hidden="1">#REF!</definedName>
    <definedName name="BExB5VWYMOV6BAIH7XUBBVPU7MMD" localSheetId="13" hidden="1">#REF!</definedName>
    <definedName name="BExB5VWYMOV6BAIH7XUBBVPU7MMD" hidden="1">#REF!</definedName>
    <definedName name="BExB610DZWIJP1B72U9QM42COH2B" localSheetId="0" hidden="1">#REF!</definedName>
    <definedName name="BExB610DZWIJP1B72U9QM42COH2B" localSheetId="12" hidden="1">#REF!</definedName>
    <definedName name="BExB610DZWIJP1B72U9QM42COH2B" localSheetId="3" hidden="1">#REF!</definedName>
    <definedName name="BExB610DZWIJP1B72U9QM42COH2B" localSheetId="10" hidden="1">#REF!</definedName>
    <definedName name="BExB610DZWIJP1B72U9QM42COH2B" localSheetId="9" hidden="1">#REF!</definedName>
    <definedName name="BExB610DZWIJP1B72U9QM42COH2B" localSheetId="8" hidden="1">#REF!</definedName>
    <definedName name="BExB610DZWIJP1B72U9QM42COH2B" localSheetId="11" hidden="1">#REF!</definedName>
    <definedName name="BExB610DZWIJP1B72U9QM42COH2B" localSheetId="13" hidden="1">#REF!</definedName>
    <definedName name="BExB610DZWIJP1B72U9QM42COH2B" hidden="1">#REF!</definedName>
    <definedName name="BExB64AX81KEVMGZDXB25NB459SW" localSheetId="0" hidden="1">#REF!</definedName>
    <definedName name="BExB64AX81KEVMGZDXB25NB459SW" localSheetId="12" hidden="1">#REF!</definedName>
    <definedName name="BExB64AX81KEVMGZDXB25NB459SW" localSheetId="3" hidden="1">#REF!</definedName>
    <definedName name="BExB64AX81KEVMGZDXB25NB459SW" localSheetId="10" hidden="1">#REF!</definedName>
    <definedName name="BExB64AX81KEVMGZDXB25NB459SW" localSheetId="9" hidden="1">#REF!</definedName>
    <definedName name="BExB64AX81KEVMGZDXB25NB459SW" localSheetId="8" hidden="1">#REF!</definedName>
    <definedName name="BExB64AX81KEVMGZDXB25NB459SW" localSheetId="11" hidden="1">#REF!</definedName>
    <definedName name="BExB64AX81KEVMGZDXB25NB459SW" localSheetId="13" hidden="1">#REF!</definedName>
    <definedName name="BExB64AX81KEVMGZDXB25NB459SW" hidden="1">#REF!</definedName>
    <definedName name="BExB6C3FUAKK9ML5T767NMWGA9YB" localSheetId="0" hidden="1">#REF!</definedName>
    <definedName name="BExB6C3FUAKK9ML5T767NMWGA9YB" localSheetId="12" hidden="1">#REF!</definedName>
    <definedName name="BExB6C3FUAKK9ML5T767NMWGA9YB" localSheetId="3" hidden="1">#REF!</definedName>
    <definedName name="BExB6C3FUAKK9ML5T767NMWGA9YB" localSheetId="10" hidden="1">#REF!</definedName>
    <definedName name="BExB6C3FUAKK9ML5T767NMWGA9YB" localSheetId="9" hidden="1">#REF!</definedName>
    <definedName name="BExB6C3FUAKK9ML5T767NMWGA9YB" localSheetId="8" hidden="1">#REF!</definedName>
    <definedName name="BExB6C3FUAKK9ML5T767NMWGA9YB" localSheetId="11" hidden="1">#REF!</definedName>
    <definedName name="BExB6C3FUAKK9ML5T767NMWGA9YB" localSheetId="13" hidden="1">#REF!</definedName>
    <definedName name="BExB6C3FUAKK9ML5T767NMWGA9YB" hidden="1">#REF!</definedName>
    <definedName name="BExB6C8X6JYRLKZKK17VE3QUNL3D" localSheetId="0" hidden="1">#REF!</definedName>
    <definedName name="BExB6C8X6JYRLKZKK17VE3QUNL3D" localSheetId="12" hidden="1">#REF!</definedName>
    <definedName name="BExB6C8X6JYRLKZKK17VE3QUNL3D" localSheetId="3" hidden="1">#REF!</definedName>
    <definedName name="BExB6C8X6JYRLKZKK17VE3QUNL3D" localSheetId="10" hidden="1">#REF!</definedName>
    <definedName name="BExB6C8X6JYRLKZKK17VE3QUNL3D" localSheetId="9" hidden="1">#REF!</definedName>
    <definedName name="BExB6C8X6JYRLKZKK17VE3QUNL3D" localSheetId="8" hidden="1">#REF!</definedName>
    <definedName name="BExB6C8X6JYRLKZKK17VE3QUNL3D" localSheetId="11" hidden="1">#REF!</definedName>
    <definedName name="BExB6C8X6JYRLKZKK17VE3QUNL3D" localSheetId="13" hidden="1">#REF!</definedName>
    <definedName name="BExB6C8X6JYRLKZKK17VE3QUNL3D" hidden="1">#REF!</definedName>
    <definedName name="BExB6HN3QRFPXM71MDUK21BKM7PF" localSheetId="0" hidden="1">#REF!</definedName>
    <definedName name="BExB6HN3QRFPXM71MDUK21BKM7PF" localSheetId="12" hidden="1">#REF!</definedName>
    <definedName name="BExB6HN3QRFPXM71MDUK21BKM7PF" localSheetId="3" hidden="1">#REF!</definedName>
    <definedName name="BExB6HN3QRFPXM71MDUK21BKM7PF" localSheetId="10" hidden="1">#REF!</definedName>
    <definedName name="BExB6HN3QRFPXM71MDUK21BKM7PF" localSheetId="9" hidden="1">#REF!</definedName>
    <definedName name="BExB6HN3QRFPXM71MDUK21BKM7PF" localSheetId="8" hidden="1">#REF!</definedName>
    <definedName name="BExB6HN3QRFPXM71MDUK21BKM7PF" localSheetId="11" hidden="1">#REF!</definedName>
    <definedName name="BExB6HN3QRFPXM71MDUK21BKM7PF" localSheetId="13" hidden="1">#REF!</definedName>
    <definedName name="BExB6HN3QRFPXM71MDUK21BKM7PF" hidden="1">#REF!</definedName>
    <definedName name="BExB6I39SKL5BMHHDD9EED7FQD9Z" localSheetId="0" hidden="1">#REF!</definedName>
    <definedName name="BExB6I39SKL5BMHHDD9EED7FQD9Z" localSheetId="12" hidden="1">#REF!</definedName>
    <definedName name="BExB6I39SKL5BMHHDD9EED7FQD9Z" localSheetId="3" hidden="1">#REF!</definedName>
    <definedName name="BExB6I39SKL5BMHHDD9EED7FQD9Z" localSheetId="10" hidden="1">#REF!</definedName>
    <definedName name="BExB6I39SKL5BMHHDD9EED7FQD9Z" localSheetId="9" hidden="1">#REF!</definedName>
    <definedName name="BExB6I39SKL5BMHHDD9EED7FQD9Z" localSheetId="8" hidden="1">#REF!</definedName>
    <definedName name="BExB6I39SKL5BMHHDD9EED7FQD9Z" localSheetId="11" hidden="1">#REF!</definedName>
    <definedName name="BExB6I39SKL5BMHHDD9EED7FQD9Z" localSheetId="13" hidden="1">#REF!</definedName>
    <definedName name="BExB6I39SKL5BMHHDD9EED7FQD9Z" hidden="1">#REF!</definedName>
    <definedName name="BExB6IZMHCZ3LB7N73KD90YB1HBZ" localSheetId="0" hidden="1">#REF!</definedName>
    <definedName name="BExB6IZMHCZ3LB7N73KD90YB1HBZ" localSheetId="12" hidden="1">#REF!</definedName>
    <definedName name="BExB6IZMHCZ3LB7N73KD90YB1HBZ" localSheetId="3" hidden="1">#REF!</definedName>
    <definedName name="BExB6IZMHCZ3LB7N73KD90YB1HBZ" localSheetId="10" hidden="1">#REF!</definedName>
    <definedName name="BExB6IZMHCZ3LB7N73KD90YB1HBZ" localSheetId="9" hidden="1">#REF!</definedName>
    <definedName name="BExB6IZMHCZ3LB7N73KD90YB1HBZ" localSheetId="8" hidden="1">#REF!</definedName>
    <definedName name="BExB6IZMHCZ3LB7N73KD90YB1HBZ" localSheetId="11" hidden="1">#REF!</definedName>
    <definedName name="BExB6IZMHCZ3LB7N73KD90YB1HBZ" localSheetId="13" hidden="1">#REF!</definedName>
    <definedName name="BExB6IZMHCZ3LB7N73KD90YB1HBZ" hidden="1">#REF!</definedName>
    <definedName name="BExB719SGNX4Y8NE6JEXC555K596" localSheetId="0" hidden="1">#REF!</definedName>
    <definedName name="BExB719SGNX4Y8NE6JEXC555K596" localSheetId="12" hidden="1">#REF!</definedName>
    <definedName name="BExB719SGNX4Y8NE6JEXC555K596" localSheetId="3" hidden="1">#REF!</definedName>
    <definedName name="BExB719SGNX4Y8NE6JEXC555K596" localSheetId="10" hidden="1">#REF!</definedName>
    <definedName name="BExB719SGNX4Y8NE6JEXC555K596" localSheetId="9" hidden="1">#REF!</definedName>
    <definedName name="BExB719SGNX4Y8NE6JEXC555K596" localSheetId="8" hidden="1">#REF!</definedName>
    <definedName name="BExB719SGNX4Y8NE6JEXC555K596" localSheetId="11" hidden="1">#REF!</definedName>
    <definedName name="BExB719SGNX4Y8NE6JEXC555K596" localSheetId="13" hidden="1">#REF!</definedName>
    <definedName name="BExB719SGNX4Y8NE6JEXC555K596" hidden="1">#REF!</definedName>
    <definedName name="BExB7265DCHKS7V2OWRBXCZTEIW9" localSheetId="0" hidden="1">#REF!</definedName>
    <definedName name="BExB7265DCHKS7V2OWRBXCZTEIW9" localSheetId="12" hidden="1">#REF!</definedName>
    <definedName name="BExB7265DCHKS7V2OWRBXCZTEIW9" localSheetId="3" hidden="1">#REF!</definedName>
    <definedName name="BExB7265DCHKS7V2OWRBXCZTEIW9" localSheetId="10" hidden="1">#REF!</definedName>
    <definedName name="BExB7265DCHKS7V2OWRBXCZTEIW9" localSheetId="9" hidden="1">#REF!</definedName>
    <definedName name="BExB7265DCHKS7V2OWRBXCZTEIW9" localSheetId="8" hidden="1">#REF!</definedName>
    <definedName name="BExB7265DCHKS7V2OWRBXCZTEIW9" localSheetId="11" hidden="1">#REF!</definedName>
    <definedName name="BExB7265DCHKS7V2OWRBXCZTEIW9" localSheetId="13" hidden="1">#REF!</definedName>
    <definedName name="BExB7265DCHKS7V2OWRBXCZTEIW9" hidden="1">#REF!</definedName>
    <definedName name="BExB74PS5P9G0P09Y6DZSCX0FLTJ" localSheetId="0" hidden="1">#REF!</definedName>
    <definedName name="BExB74PS5P9G0P09Y6DZSCX0FLTJ" localSheetId="12" hidden="1">#REF!</definedName>
    <definedName name="BExB74PS5P9G0P09Y6DZSCX0FLTJ" localSheetId="3" hidden="1">#REF!</definedName>
    <definedName name="BExB74PS5P9G0P09Y6DZSCX0FLTJ" localSheetId="10" hidden="1">#REF!</definedName>
    <definedName name="BExB74PS5P9G0P09Y6DZSCX0FLTJ" localSheetId="9" hidden="1">#REF!</definedName>
    <definedName name="BExB74PS5P9G0P09Y6DZSCX0FLTJ" localSheetId="8" hidden="1">#REF!</definedName>
    <definedName name="BExB74PS5P9G0P09Y6DZSCX0FLTJ" localSheetId="11" hidden="1">#REF!</definedName>
    <definedName name="BExB74PS5P9G0P09Y6DZSCX0FLTJ" localSheetId="13" hidden="1">#REF!</definedName>
    <definedName name="BExB74PS5P9G0P09Y6DZSCX0FLTJ" hidden="1">#REF!</definedName>
    <definedName name="BExB78RH79J0MIF7H8CAZ0CFE88Q" localSheetId="0" hidden="1">#REF!</definedName>
    <definedName name="BExB78RH79J0MIF7H8CAZ0CFE88Q" localSheetId="12" hidden="1">#REF!</definedName>
    <definedName name="BExB78RH79J0MIF7H8CAZ0CFE88Q" localSheetId="3" hidden="1">#REF!</definedName>
    <definedName name="BExB78RH79J0MIF7H8CAZ0CFE88Q" localSheetId="10" hidden="1">#REF!</definedName>
    <definedName name="BExB78RH79J0MIF7H8CAZ0CFE88Q" localSheetId="9" hidden="1">#REF!</definedName>
    <definedName name="BExB78RH79J0MIF7H8CAZ0CFE88Q" localSheetId="8" hidden="1">#REF!</definedName>
    <definedName name="BExB78RH79J0MIF7H8CAZ0CFE88Q" localSheetId="11" hidden="1">#REF!</definedName>
    <definedName name="BExB78RH79J0MIF7H8CAZ0CFE88Q" localSheetId="13" hidden="1">#REF!</definedName>
    <definedName name="BExB78RH79J0MIF7H8CAZ0CFE88Q" hidden="1">#REF!</definedName>
    <definedName name="BExB7ELT09HGDVO5BJC1ZY9D09GZ" localSheetId="0" hidden="1">#REF!</definedName>
    <definedName name="BExB7ELT09HGDVO5BJC1ZY9D09GZ" localSheetId="12" hidden="1">#REF!</definedName>
    <definedName name="BExB7ELT09HGDVO5BJC1ZY9D09GZ" localSheetId="3" hidden="1">#REF!</definedName>
    <definedName name="BExB7ELT09HGDVO5BJC1ZY9D09GZ" localSheetId="10" hidden="1">#REF!</definedName>
    <definedName name="BExB7ELT09HGDVO5BJC1ZY9D09GZ" localSheetId="9" hidden="1">#REF!</definedName>
    <definedName name="BExB7ELT09HGDVO5BJC1ZY9D09GZ" localSheetId="8" hidden="1">#REF!</definedName>
    <definedName name="BExB7ELT09HGDVO5BJC1ZY9D09GZ" localSheetId="11" hidden="1">#REF!</definedName>
    <definedName name="BExB7ELT09HGDVO5BJC1ZY9D09GZ" localSheetId="13" hidden="1">#REF!</definedName>
    <definedName name="BExB7ELT09HGDVO5BJC1ZY9D09GZ" hidden="1">#REF!</definedName>
    <definedName name="BExB7F7EIHG0MYMQYUVG9HIZPHMZ" localSheetId="0" hidden="1">#REF!</definedName>
    <definedName name="BExB7F7EIHG0MYMQYUVG9HIZPHMZ" localSheetId="12" hidden="1">#REF!</definedName>
    <definedName name="BExB7F7EIHG0MYMQYUVG9HIZPHMZ" localSheetId="3" hidden="1">#REF!</definedName>
    <definedName name="BExB7F7EIHG0MYMQYUVG9HIZPHMZ" localSheetId="10" hidden="1">#REF!</definedName>
    <definedName name="BExB7F7EIHG0MYMQYUVG9HIZPHMZ" localSheetId="9" hidden="1">#REF!</definedName>
    <definedName name="BExB7F7EIHG0MYMQYUVG9HIZPHMZ" localSheetId="8" hidden="1">#REF!</definedName>
    <definedName name="BExB7F7EIHG0MYMQYUVG9HIZPHMZ" localSheetId="11" hidden="1">#REF!</definedName>
    <definedName name="BExB7F7EIHG0MYMQYUVG9HIZPHMZ" localSheetId="13" hidden="1">#REF!</definedName>
    <definedName name="BExB7F7EIHG0MYMQYUVG9HIZPHMZ" hidden="1">#REF!</definedName>
    <definedName name="BExB806PAXX70XUTA3ZI7OORD78R" localSheetId="0" hidden="1">#REF!</definedName>
    <definedName name="BExB806PAXX70XUTA3ZI7OORD78R" localSheetId="12" hidden="1">#REF!</definedName>
    <definedName name="BExB806PAXX70XUTA3ZI7OORD78R" localSheetId="3" hidden="1">#REF!</definedName>
    <definedName name="BExB806PAXX70XUTA3ZI7OORD78R" localSheetId="10" hidden="1">#REF!</definedName>
    <definedName name="BExB806PAXX70XUTA3ZI7OORD78R" localSheetId="9" hidden="1">#REF!</definedName>
    <definedName name="BExB806PAXX70XUTA3ZI7OORD78R" localSheetId="8" hidden="1">#REF!</definedName>
    <definedName name="BExB806PAXX70XUTA3ZI7OORD78R" localSheetId="11" hidden="1">#REF!</definedName>
    <definedName name="BExB806PAXX70XUTA3ZI7OORD78R" localSheetId="13" hidden="1">#REF!</definedName>
    <definedName name="BExB806PAXX70XUTA3ZI7OORD78R" hidden="1">#REF!</definedName>
    <definedName name="BExB83199EQQS6I5HE7WADNCK8OE" localSheetId="0" hidden="1">#REF!</definedName>
    <definedName name="BExB83199EQQS6I5HE7WADNCK8OE" localSheetId="12" hidden="1">#REF!</definedName>
    <definedName name="BExB83199EQQS6I5HE7WADNCK8OE" localSheetId="3" hidden="1">#REF!</definedName>
    <definedName name="BExB83199EQQS6I5HE7WADNCK8OE" localSheetId="10" hidden="1">#REF!</definedName>
    <definedName name="BExB83199EQQS6I5HE7WADNCK8OE" localSheetId="9" hidden="1">#REF!</definedName>
    <definedName name="BExB83199EQQS6I5HE7WADNCK8OE" localSheetId="8" hidden="1">#REF!</definedName>
    <definedName name="BExB83199EQQS6I5HE7WADNCK8OE" localSheetId="11" hidden="1">#REF!</definedName>
    <definedName name="BExB83199EQQS6I5HE7WADNCK8OE" localSheetId="13" hidden="1">#REF!</definedName>
    <definedName name="BExB83199EQQS6I5HE7WADNCK8OE" hidden="1">#REF!</definedName>
    <definedName name="BExB8HF4UBVZKQCSRFRUQL2EE6VL" localSheetId="0" hidden="1">#REF!</definedName>
    <definedName name="BExB8HF4UBVZKQCSRFRUQL2EE6VL" localSheetId="12" hidden="1">#REF!</definedName>
    <definedName name="BExB8HF4UBVZKQCSRFRUQL2EE6VL" localSheetId="3" hidden="1">#REF!</definedName>
    <definedName name="BExB8HF4UBVZKQCSRFRUQL2EE6VL" localSheetId="10" hidden="1">#REF!</definedName>
    <definedName name="BExB8HF4UBVZKQCSRFRUQL2EE6VL" localSheetId="9" hidden="1">#REF!</definedName>
    <definedName name="BExB8HF4UBVZKQCSRFRUQL2EE6VL" localSheetId="8" hidden="1">#REF!</definedName>
    <definedName name="BExB8HF4UBVZKQCSRFRUQL2EE6VL" localSheetId="11" hidden="1">#REF!</definedName>
    <definedName name="BExB8HF4UBVZKQCSRFRUQL2EE6VL" localSheetId="13" hidden="1">#REF!</definedName>
    <definedName name="BExB8HF4UBVZKQCSRFRUQL2EE6VL" hidden="1">#REF!</definedName>
    <definedName name="BExB8HKHKZ1ORJZUYGG2M4VSCC39" localSheetId="0" hidden="1">#REF!</definedName>
    <definedName name="BExB8HKHKZ1ORJZUYGG2M4VSCC39" localSheetId="12" hidden="1">#REF!</definedName>
    <definedName name="BExB8HKHKZ1ORJZUYGG2M4VSCC39" localSheetId="3" hidden="1">#REF!</definedName>
    <definedName name="BExB8HKHKZ1ORJZUYGG2M4VSCC39" localSheetId="10" hidden="1">#REF!</definedName>
    <definedName name="BExB8HKHKZ1ORJZUYGG2M4VSCC39" localSheetId="9" hidden="1">#REF!</definedName>
    <definedName name="BExB8HKHKZ1ORJZUYGG2M4VSCC39" localSheetId="8" hidden="1">#REF!</definedName>
    <definedName name="BExB8HKHKZ1ORJZUYGG2M4VSCC39" localSheetId="11" hidden="1">#REF!</definedName>
    <definedName name="BExB8HKHKZ1ORJZUYGG2M4VSCC39" localSheetId="13" hidden="1">#REF!</definedName>
    <definedName name="BExB8HKHKZ1ORJZUYGG2M4VSCC39" hidden="1">#REF!</definedName>
    <definedName name="BExB8HV9YUS1Q77M9SNFRKDLU5HS" localSheetId="0" hidden="1">#REF!</definedName>
    <definedName name="BExB8HV9YUS1Q77M9SNFRKDLU5HS" localSheetId="12" hidden="1">#REF!</definedName>
    <definedName name="BExB8HV9YUS1Q77M9SNFRKDLU5HS" localSheetId="3" hidden="1">#REF!</definedName>
    <definedName name="BExB8HV9YUS1Q77M9SNFRKDLU5HS" localSheetId="10" hidden="1">#REF!</definedName>
    <definedName name="BExB8HV9YUS1Q77M9SNFRKDLU5HS" localSheetId="9" hidden="1">#REF!</definedName>
    <definedName name="BExB8HV9YUS1Q77M9SNFRKDLU5HS" localSheetId="8" hidden="1">#REF!</definedName>
    <definedName name="BExB8HV9YUS1Q77M9SNFRKDLU5HS" localSheetId="11" hidden="1">#REF!</definedName>
    <definedName name="BExB8HV9YUS1Q77M9SNFRKDLU5HS" localSheetId="13" hidden="1">#REF!</definedName>
    <definedName name="BExB8HV9YUS1Q77M9SNFRKDLU5HS" hidden="1">#REF!</definedName>
    <definedName name="BExB8QPH8DC5BESEVPSMBCWVN6PO" localSheetId="0" hidden="1">#REF!</definedName>
    <definedName name="BExB8QPH8DC5BESEVPSMBCWVN6PO" localSheetId="12" hidden="1">#REF!</definedName>
    <definedName name="BExB8QPH8DC5BESEVPSMBCWVN6PO" localSheetId="3" hidden="1">#REF!</definedName>
    <definedName name="BExB8QPH8DC5BESEVPSMBCWVN6PO" localSheetId="10" hidden="1">#REF!</definedName>
    <definedName name="BExB8QPH8DC5BESEVPSMBCWVN6PO" localSheetId="9" hidden="1">#REF!</definedName>
    <definedName name="BExB8QPH8DC5BESEVPSMBCWVN6PO" localSheetId="8" hidden="1">#REF!</definedName>
    <definedName name="BExB8QPH8DC5BESEVPSMBCWVN6PO" localSheetId="11" hidden="1">#REF!</definedName>
    <definedName name="BExB8QPH8DC5BESEVPSMBCWVN6PO" localSheetId="13" hidden="1">#REF!</definedName>
    <definedName name="BExB8QPH8DC5BESEVPSMBCWVN6PO" hidden="1">#REF!</definedName>
    <definedName name="BExB8U5N0D85YR8APKN3PPKG0FWP" localSheetId="0" hidden="1">#REF!</definedName>
    <definedName name="BExB8U5N0D85YR8APKN3PPKG0FWP" localSheetId="12" hidden="1">#REF!</definedName>
    <definedName name="BExB8U5N0D85YR8APKN3PPKG0FWP" localSheetId="3" hidden="1">#REF!</definedName>
    <definedName name="BExB8U5N0D85YR8APKN3PPKG0FWP" localSheetId="10" hidden="1">#REF!</definedName>
    <definedName name="BExB8U5N0D85YR8APKN3PPKG0FWP" localSheetId="9" hidden="1">#REF!</definedName>
    <definedName name="BExB8U5N0D85YR8APKN3PPKG0FWP" localSheetId="8" hidden="1">#REF!</definedName>
    <definedName name="BExB8U5N0D85YR8APKN3PPKG0FWP" localSheetId="11" hidden="1">#REF!</definedName>
    <definedName name="BExB8U5N0D85YR8APKN3PPKG0FWP" localSheetId="13" hidden="1">#REF!</definedName>
    <definedName name="BExB8U5N0D85YR8APKN3PPKG0FWP" hidden="1">#REF!</definedName>
    <definedName name="BExB93G413CK5DKO7925ZHSOBGIN" localSheetId="0" hidden="1">#REF!</definedName>
    <definedName name="BExB93G413CK5DKO7925ZHSOBGIN" localSheetId="12" hidden="1">#REF!</definedName>
    <definedName name="BExB93G413CK5DKO7925ZHSOBGIN" localSheetId="3" hidden="1">#REF!</definedName>
    <definedName name="BExB93G413CK5DKO7925ZHSOBGIN" localSheetId="10" hidden="1">#REF!</definedName>
    <definedName name="BExB93G413CK5DKO7925ZHSOBGIN" localSheetId="9" hidden="1">#REF!</definedName>
    <definedName name="BExB93G413CK5DKO7925ZHSOBGIN" localSheetId="8" hidden="1">#REF!</definedName>
    <definedName name="BExB93G413CK5DKO7925ZHSOBGIN" localSheetId="11" hidden="1">#REF!</definedName>
    <definedName name="BExB93G413CK5DKO7925ZHSOBGIN" localSheetId="13" hidden="1">#REF!</definedName>
    <definedName name="BExB93G413CK5DKO7925ZHSOBGIN" hidden="1">#REF!</definedName>
    <definedName name="BExB96LBXL1JW5A4PP93UJ9UDLKZ" localSheetId="0" hidden="1">#REF!</definedName>
    <definedName name="BExB96LBXL1JW5A4PP93UJ9UDLKZ" localSheetId="12" hidden="1">#REF!</definedName>
    <definedName name="BExB96LBXL1JW5A4PP93UJ9UDLKZ" localSheetId="3" hidden="1">#REF!</definedName>
    <definedName name="BExB96LBXL1JW5A4PP93UJ9UDLKZ" localSheetId="10" hidden="1">#REF!</definedName>
    <definedName name="BExB96LBXL1JW5A4PP93UJ9UDLKZ" localSheetId="9" hidden="1">#REF!</definedName>
    <definedName name="BExB96LBXL1JW5A4PP93UJ9UDLKZ" localSheetId="8" hidden="1">#REF!</definedName>
    <definedName name="BExB96LBXL1JW5A4PP93UJ9UDLKZ" localSheetId="11" hidden="1">#REF!</definedName>
    <definedName name="BExB96LBXL1JW5A4PP93UJ9UDLKZ" localSheetId="13" hidden="1">#REF!</definedName>
    <definedName name="BExB96LBXL1JW5A4PP93UJ9UDLKZ" hidden="1">#REF!</definedName>
    <definedName name="BExB9DHI5I2TJ2LXYPM98EE81L27" localSheetId="0" hidden="1">#REF!</definedName>
    <definedName name="BExB9DHI5I2TJ2LXYPM98EE81L27" localSheetId="12" hidden="1">#REF!</definedName>
    <definedName name="BExB9DHI5I2TJ2LXYPM98EE81L27" localSheetId="3" hidden="1">#REF!</definedName>
    <definedName name="BExB9DHI5I2TJ2LXYPM98EE81L27" localSheetId="10" hidden="1">#REF!</definedName>
    <definedName name="BExB9DHI5I2TJ2LXYPM98EE81L27" localSheetId="9" hidden="1">#REF!</definedName>
    <definedName name="BExB9DHI5I2TJ2LXYPM98EE81L27" localSheetId="8" hidden="1">#REF!</definedName>
    <definedName name="BExB9DHI5I2TJ2LXYPM98EE81L27" localSheetId="11" hidden="1">#REF!</definedName>
    <definedName name="BExB9DHI5I2TJ2LXYPM98EE81L27" localSheetId="13" hidden="1">#REF!</definedName>
    <definedName name="BExB9DHI5I2TJ2LXYPM98EE81L27" hidden="1">#REF!</definedName>
    <definedName name="BExB9G6LZG5OQUY0GZLHX066V3D4" localSheetId="0" hidden="1">#REF!</definedName>
    <definedName name="BExB9G6LZG5OQUY0GZLHX066V3D4" localSheetId="12" hidden="1">#REF!</definedName>
    <definedName name="BExB9G6LZG5OQUY0GZLHX066V3D4" localSheetId="3" hidden="1">#REF!</definedName>
    <definedName name="BExB9G6LZG5OQUY0GZLHX066V3D4" localSheetId="10" hidden="1">#REF!</definedName>
    <definedName name="BExB9G6LZG5OQUY0GZLHX066V3D4" localSheetId="9" hidden="1">#REF!</definedName>
    <definedName name="BExB9G6LZG5OQUY0GZLHX066V3D4" localSheetId="8" hidden="1">#REF!</definedName>
    <definedName name="BExB9G6LZG5OQUY0GZLHX066V3D4" localSheetId="11" hidden="1">#REF!</definedName>
    <definedName name="BExB9G6LZG5OQUY0GZLHX066V3D4" localSheetId="13" hidden="1">#REF!</definedName>
    <definedName name="BExB9G6LZG5OQUY0GZLHX066V3D4" hidden="1">#REF!</definedName>
    <definedName name="BExB9IFG9FW3RQUDIMDFKIYDB4HE" localSheetId="0" hidden="1">#REF!</definedName>
    <definedName name="BExB9IFG9FW3RQUDIMDFKIYDB4HE" localSheetId="12" hidden="1">#REF!</definedName>
    <definedName name="BExB9IFG9FW3RQUDIMDFKIYDB4HE" localSheetId="3" hidden="1">#REF!</definedName>
    <definedName name="BExB9IFG9FW3RQUDIMDFKIYDB4HE" localSheetId="10" hidden="1">#REF!</definedName>
    <definedName name="BExB9IFG9FW3RQUDIMDFKIYDB4HE" localSheetId="9" hidden="1">#REF!</definedName>
    <definedName name="BExB9IFG9FW3RQUDIMDFKIYDB4HE" localSheetId="8" hidden="1">#REF!</definedName>
    <definedName name="BExB9IFG9FW3RQUDIMDFKIYDB4HE" localSheetId="11" hidden="1">#REF!</definedName>
    <definedName name="BExB9IFG9FW3RQUDIMDFKIYDB4HE" localSheetId="13" hidden="1">#REF!</definedName>
    <definedName name="BExB9IFG9FW3RQUDIMDFKIYDB4HE" hidden="1">#REF!</definedName>
    <definedName name="BExB9NDIZ7LGMTL8351GRA6VK2K0" localSheetId="0" hidden="1">#REF!</definedName>
    <definedName name="BExB9NDIZ7LGMTL8351GRA6VK2K0" localSheetId="12" hidden="1">#REF!</definedName>
    <definedName name="BExB9NDIZ7LGMTL8351GRA6VK2K0" localSheetId="3" hidden="1">#REF!</definedName>
    <definedName name="BExB9NDIZ7LGMTL8351GRA6VK2K0" localSheetId="10" hidden="1">#REF!</definedName>
    <definedName name="BExB9NDIZ7LGMTL8351GRA6VK2K0" localSheetId="9" hidden="1">#REF!</definedName>
    <definedName name="BExB9NDIZ7LGMTL8351GRA6VK2K0" localSheetId="8" hidden="1">#REF!</definedName>
    <definedName name="BExB9NDIZ7LGMTL8351GRA6VK2K0" localSheetId="11" hidden="1">#REF!</definedName>
    <definedName name="BExB9NDIZ7LGMTL8351GRA6VK2K0" localSheetId="13" hidden="1">#REF!</definedName>
    <definedName name="BExB9NDIZ7LGMTL8351GRA6VK2K0" hidden="1">#REF!</definedName>
    <definedName name="BExB9Q2MZZHBGW8QQKVEYIMJBPIE" localSheetId="0" hidden="1">#REF!</definedName>
    <definedName name="BExB9Q2MZZHBGW8QQKVEYIMJBPIE" localSheetId="12" hidden="1">#REF!</definedName>
    <definedName name="BExB9Q2MZZHBGW8QQKVEYIMJBPIE" localSheetId="3" hidden="1">#REF!</definedName>
    <definedName name="BExB9Q2MZZHBGW8QQKVEYIMJBPIE" localSheetId="10" hidden="1">#REF!</definedName>
    <definedName name="BExB9Q2MZZHBGW8QQKVEYIMJBPIE" localSheetId="9" hidden="1">#REF!</definedName>
    <definedName name="BExB9Q2MZZHBGW8QQKVEYIMJBPIE" localSheetId="8" hidden="1">#REF!</definedName>
    <definedName name="BExB9Q2MZZHBGW8QQKVEYIMJBPIE" localSheetId="11" hidden="1">#REF!</definedName>
    <definedName name="BExB9Q2MZZHBGW8QQKVEYIMJBPIE" localSheetId="13" hidden="1">#REF!</definedName>
    <definedName name="BExB9Q2MZZHBGW8QQKVEYIMJBPIE" hidden="1">#REF!</definedName>
    <definedName name="BExBA1GON0EZRJ20UYPILAPLNQWM" localSheetId="0" hidden="1">#REF!</definedName>
    <definedName name="BExBA1GON0EZRJ20UYPILAPLNQWM" localSheetId="12" hidden="1">#REF!</definedName>
    <definedName name="BExBA1GON0EZRJ20UYPILAPLNQWM" localSheetId="3" hidden="1">#REF!</definedName>
    <definedName name="BExBA1GON0EZRJ20UYPILAPLNQWM" localSheetId="10" hidden="1">#REF!</definedName>
    <definedName name="BExBA1GON0EZRJ20UYPILAPLNQWM" localSheetId="9" hidden="1">#REF!</definedName>
    <definedName name="BExBA1GON0EZRJ20UYPILAPLNQWM" localSheetId="8" hidden="1">#REF!</definedName>
    <definedName name="BExBA1GON0EZRJ20UYPILAPLNQWM" localSheetId="11" hidden="1">#REF!</definedName>
    <definedName name="BExBA1GON0EZRJ20UYPILAPLNQWM" localSheetId="13" hidden="1">#REF!</definedName>
    <definedName name="BExBA1GON0EZRJ20UYPILAPLNQWM" hidden="1">#REF!</definedName>
    <definedName name="BExBA525BALJ5HMTDMMSM5WWJ1YW" localSheetId="0" hidden="1">#REF!</definedName>
    <definedName name="BExBA525BALJ5HMTDMMSM5WWJ1YW" localSheetId="12" hidden="1">#REF!</definedName>
    <definedName name="BExBA525BALJ5HMTDMMSM5WWJ1YW" localSheetId="3" hidden="1">#REF!</definedName>
    <definedName name="BExBA525BALJ5HMTDMMSM5WWJ1YW" localSheetId="10" hidden="1">#REF!</definedName>
    <definedName name="BExBA525BALJ5HMTDMMSM5WWJ1YW" localSheetId="9" hidden="1">#REF!</definedName>
    <definedName name="BExBA525BALJ5HMTDMMSM5WWJ1YW" localSheetId="8" hidden="1">#REF!</definedName>
    <definedName name="BExBA525BALJ5HMTDMMSM5WWJ1YW" localSheetId="11" hidden="1">#REF!</definedName>
    <definedName name="BExBA525BALJ5HMTDMMSM5WWJ1YW" localSheetId="13" hidden="1">#REF!</definedName>
    <definedName name="BExBA525BALJ5HMTDMMSM5WWJ1YW" hidden="1">#REF!</definedName>
    <definedName name="BExBA69ASGYRZW1G1DYIS9QRRTBN" localSheetId="0" hidden="1">#REF!</definedName>
    <definedName name="BExBA69ASGYRZW1G1DYIS9QRRTBN" localSheetId="12" hidden="1">#REF!</definedName>
    <definedName name="BExBA69ASGYRZW1G1DYIS9QRRTBN" localSheetId="3" hidden="1">#REF!</definedName>
    <definedName name="BExBA69ASGYRZW1G1DYIS9QRRTBN" localSheetId="10" hidden="1">#REF!</definedName>
    <definedName name="BExBA69ASGYRZW1G1DYIS9QRRTBN" localSheetId="9" hidden="1">#REF!</definedName>
    <definedName name="BExBA69ASGYRZW1G1DYIS9QRRTBN" localSheetId="8" hidden="1">#REF!</definedName>
    <definedName name="BExBA69ASGYRZW1G1DYIS9QRRTBN" localSheetId="11" hidden="1">#REF!</definedName>
    <definedName name="BExBA69ASGYRZW1G1DYIS9QRRTBN" localSheetId="13" hidden="1">#REF!</definedName>
    <definedName name="BExBA69ASGYRZW1G1DYIS9QRRTBN" hidden="1">#REF!</definedName>
    <definedName name="BExBA6K42582A14WFFWQ3Q8QQWB6" localSheetId="0" hidden="1">#REF!</definedName>
    <definedName name="BExBA6K42582A14WFFWQ3Q8QQWB6" localSheetId="12" hidden="1">#REF!</definedName>
    <definedName name="BExBA6K42582A14WFFWQ3Q8QQWB6" localSheetId="3" hidden="1">#REF!</definedName>
    <definedName name="BExBA6K42582A14WFFWQ3Q8QQWB6" localSheetId="10" hidden="1">#REF!</definedName>
    <definedName name="BExBA6K42582A14WFFWQ3Q8QQWB6" localSheetId="9" hidden="1">#REF!</definedName>
    <definedName name="BExBA6K42582A14WFFWQ3Q8QQWB6" localSheetId="8" hidden="1">#REF!</definedName>
    <definedName name="BExBA6K42582A14WFFWQ3Q8QQWB6" localSheetId="11" hidden="1">#REF!</definedName>
    <definedName name="BExBA6K42582A14WFFWQ3Q8QQWB6" localSheetId="13" hidden="1">#REF!</definedName>
    <definedName name="BExBA6K42582A14WFFWQ3Q8QQWB6" hidden="1">#REF!</definedName>
    <definedName name="BExBA8I5D4R8R2PYQ1K16TWGTOEP" localSheetId="0" hidden="1">#REF!</definedName>
    <definedName name="BExBA8I5D4R8R2PYQ1K16TWGTOEP" localSheetId="12" hidden="1">#REF!</definedName>
    <definedName name="BExBA8I5D4R8R2PYQ1K16TWGTOEP" localSheetId="3" hidden="1">#REF!</definedName>
    <definedName name="BExBA8I5D4R8R2PYQ1K16TWGTOEP" localSheetId="10" hidden="1">#REF!</definedName>
    <definedName name="BExBA8I5D4R8R2PYQ1K16TWGTOEP" localSheetId="9" hidden="1">#REF!</definedName>
    <definedName name="BExBA8I5D4R8R2PYQ1K16TWGTOEP" localSheetId="8" hidden="1">#REF!</definedName>
    <definedName name="BExBA8I5D4R8R2PYQ1K16TWGTOEP" localSheetId="11" hidden="1">#REF!</definedName>
    <definedName name="BExBA8I5D4R8R2PYQ1K16TWGTOEP" localSheetId="13" hidden="1">#REF!</definedName>
    <definedName name="BExBA8I5D4R8R2PYQ1K16TWGTOEP" hidden="1">#REF!</definedName>
    <definedName name="BExBA93PE0DGUUTA7LLSIGBIXWE5" localSheetId="0" hidden="1">#REF!</definedName>
    <definedName name="BExBA93PE0DGUUTA7LLSIGBIXWE5" localSheetId="12" hidden="1">#REF!</definedName>
    <definedName name="BExBA93PE0DGUUTA7LLSIGBIXWE5" localSheetId="3" hidden="1">#REF!</definedName>
    <definedName name="BExBA93PE0DGUUTA7LLSIGBIXWE5" localSheetId="10" hidden="1">#REF!</definedName>
    <definedName name="BExBA93PE0DGUUTA7LLSIGBIXWE5" localSheetId="9" hidden="1">#REF!</definedName>
    <definedName name="BExBA93PE0DGUUTA7LLSIGBIXWE5" localSheetId="8" hidden="1">#REF!</definedName>
    <definedName name="BExBA93PE0DGUUTA7LLSIGBIXWE5" localSheetId="11" hidden="1">#REF!</definedName>
    <definedName name="BExBA93PE0DGUUTA7LLSIGBIXWE5" localSheetId="13" hidden="1">#REF!</definedName>
    <definedName name="BExBA93PE0DGUUTA7LLSIGBIXWE5" hidden="1">#REF!</definedName>
    <definedName name="BExBABCQMR685CQ1SC8CECO7GTGB" localSheetId="0" hidden="1">#REF!</definedName>
    <definedName name="BExBABCQMR685CQ1SC8CECO7GTGB" localSheetId="12" hidden="1">#REF!</definedName>
    <definedName name="BExBABCQMR685CQ1SC8CECO7GTGB" localSheetId="3" hidden="1">#REF!</definedName>
    <definedName name="BExBABCQMR685CQ1SC8CECO7GTGB" localSheetId="10" hidden="1">#REF!</definedName>
    <definedName name="BExBABCQMR685CQ1SC8CECO7GTGB" localSheetId="9" hidden="1">#REF!</definedName>
    <definedName name="BExBABCQMR685CQ1SC8CECO7GTGB" localSheetId="8" hidden="1">#REF!</definedName>
    <definedName name="BExBABCQMR685CQ1SC8CECO7GTGB" localSheetId="11" hidden="1">#REF!</definedName>
    <definedName name="BExBABCQMR685CQ1SC8CECO7GTGB" localSheetId="13" hidden="1">#REF!</definedName>
    <definedName name="BExBABCQMR685CQ1SC8CECO7GTGB" hidden="1">#REF!</definedName>
    <definedName name="BExBAI8X0FKDQJ6YZJQDTTG4ZCWY" localSheetId="0" hidden="1">#REF!</definedName>
    <definedName name="BExBAI8X0FKDQJ6YZJQDTTG4ZCWY" localSheetId="12" hidden="1">#REF!</definedName>
    <definedName name="BExBAI8X0FKDQJ6YZJQDTTG4ZCWY" localSheetId="3" hidden="1">#REF!</definedName>
    <definedName name="BExBAI8X0FKDQJ6YZJQDTTG4ZCWY" localSheetId="10" hidden="1">#REF!</definedName>
    <definedName name="BExBAI8X0FKDQJ6YZJQDTTG4ZCWY" localSheetId="9" hidden="1">#REF!</definedName>
    <definedName name="BExBAI8X0FKDQJ6YZJQDTTG4ZCWY" localSheetId="8" hidden="1">#REF!</definedName>
    <definedName name="BExBAI8X0FKDQJ6YZJQDTTG4ZCWY" localSheetId="11" hidden="1">#REF!</definedName>
    <definedName name="BExBAI8X0FKDQJ6YZJQDTTG4ZCWY" localSheetId="13" hidden="1">#REF!</definedName>
    <definedName name="BExBAI8X0FKDQJ6YZJQDTTG4ZCWY" hidden="1">#REF!</definedName>
    <definedName name="BExBAKN7XIBAXCF9PCNVS038PCQO" localSheetId="0" hidden="1">#REF!</definedName>
    <definedName name="BExBAKN7XIBAXCF9PCNVS038PCQO" localSheetId="12" hidden="1">#REF!</definedName>
    <definedName name="BExBAKN7XIBAXCF9PCNVS038PCQO" localSheetId="3" hidden="1">#REF!</definedName>
    <definedName name="BExBAKN7XIBAXCF9PCNVS038PCQO" localSheetId="10" hidden="1">#REF!</definedName>
    <definedName name="BExBAKN7XIBAXCF9PCNVS038PCQO" localSheetId="9" hidden="1">#REF!</definedName>
    <definedName name="BExBAKN7XIBAXCF9PCNVS038PCQO" localSheetId="8" hidden="1">#REF!</definedName>
    <definedName name="BExBAKN7XIBAXCF9PCNVS038PCQO" localSheetId="11" hidden="1">#REF!</definedName>
    <definedName name="BExBAKN7XIBAXCF9PCNVS038PCQO" localSheetId="13" hidden="1">#REF!</definedName>
    <definedName name="BExBAKN7XIBAXCF9PCNVS038PCQO" hidden="1">#REF!</definedName>
    <definedName name="BExBAKXZ7PBW3DDKKA5MWC1ZUC7O" localSheetId="0" hidden="1">#REF!</definedName>
    <definedName name="BExBAKXZ7PBW3DDKKA5MWC1ZUC7O" localSheetId="12" hidden="1">#REF!</definedName>
    <definedName name="BExBAKXZ7PBW3DDKKA5MWC1ZUC7O" localSheetId="3" hidden="1">#REF!</definedName>
    <definedName name="BExBAKXZ7PBW3DDKKA5MWC1ZUC7O" localSheetId="10" hidden="1">#REF!</definedName>
    <definedName name="BExBAKXZ7PBW3DDKKA5MWC1ZUC7O" localSheetId="9" hidden="1">#REF!</definedName>
    <definedName name="BExBAKXZ7PBW3DDKKA5MWC1ZUC7O" localSheetId="8" hidden="1">#REF!</definedName>
    <definedName name="BExBAKXZ7PBW3DDKKA5MWC1ZUC7O" localSheetId="11" hidden="1">#REF!</definedName>
    <definedName name="BExBAKXZ7PBW3DDKKA5MWC1ZUC7O" localSheetId="13" hidden="1">#REF!</definedName>
    <definedName name="BExBAKXZ7PBW3DDKKA5MWC1ZUC7O" hidden="1">#REF!</definedName>
    <definedName name="BExBAO8NLXZXHO6KCIECSFCH3RR0" localSheetId="0" hidden="1">#REF!</definedName>
    <definedName name="BExBAO8NLXZXHO6KCIECSFCH3RR0" localSheetId="12" hidden="1">#REF!</definedName>
    <definedName name="BExBAO8NLXZXHO6KCIECSFCH3RR0" localSheetId="3" hidden="1">#REF!</definedName>
    <definedName name="BExBAO8NLXZXHO6KCIECSFCH3RR0" localSheetId="10" hidden="1">#REF!</definedName>
    <definedName name="BExBAO8NLXZXHO6KCIECSFCH3RR0" localSheetId="9" hidden="1">#REF!</definedName>
    <definedName name="BExBAO8NLXZXHO6KCIECSFCH3RR0" localSheetId="8" hidden="1">#REF!</definedName>
    <definedName name="BExBAO8NLXZXHO6KCIECSFCH3RR0" localSheetId="11" hidden="1">#REF!</definedName>
    <definedName name="BExBAO8NLXZXHO6KCIECSFCH3RR0" localSheetId="13" hidden="1">#REF!</definedName>
    <definedName name="BExBAO8NLXZXHO6KCIECSFCH3RR0" hidden="1">#REF!</definedName>
    <definedName name="BExBAOOT1KBSIEISN1ADL4RMY879" localSheetId="0" hidden="1">#REF!</definedName>
    <definedName name="BExBAOOT1KBSIEISN1ADL4RMY879" localSheetId="12" hidden="1">#REF!</definedName>
    <definedName name="BExBAOOT1KBSIEISN1ADL4RMY879" localSheetId="3" hidden="1">#REF!</definedName>
    <definedName name="BExBAOOT1KBSIEISN1ADL4RMY879" localSheetId="10" hidden="1">#REF!</definedName>
    <definedName name="BExBAOOT1KBSIEISN1ADL4RMY879" localSheetId="9" hidden="1">#REF!</definedName>
    <definedName name="BExBAOOT1KBSIEISN1ADL4RMY879" localSheetId="8" hidden="1">#REF!</definedName>
    <definedName name="BExBAOOT1KBSIEISN1ADL4RMY879" localSheetId="11" hidden="1">#REF!</definedName>
    <definedName name="BExBAOOT1KBSIEISN1ADL4RMY879" localSheetId="13" hidden="1">#REF!</definedName>
    <definedName name="BExBAOOT1KBSIEISN1ADL4RMY879" hidden="1">#REF!</definedName>
    <definedName name="BExBAVKX8Q09370X1GCZWJ4E91YJ" localSheetId="0" hidden="1">#REF!</definedName>
    <definedName name="BExBAVKX8Q09370X1GCZWJ4E91YJ" localSheetId="12" hidden="1">#REF!</definedName>
    <definedName name="BExBAVKX8Q09370X1GCZWJ4E91YJ" localSheetId="3" hidden="1">#REF!</definedName>
    <definedName name="BExBAVKX8Q09370X1GCZWJ4E91YJ" localSheetId="10" hidden="1">#REF!</definedName>
    <definedName name="BExBAVKX8Q09370X1GCZWJ4E91YJ" localSheetId="9" hidden="1">#REF!</definedName>
    <definedName name="BExBAVKX8Q09370X1GCZWJ4E91YJ" localSheetId="8" hidden="1">#REF!</definedName>
    <definedName name="BExBAVKX8Q09370X1GCZWJ4E91YJ" localSheetId="11" hidden="1">#REF!</definedName>
    <definedName name="BExBAVKX8Q09370X1GCZWJ4E91YJ" localSheetId="13" hidden="1">#REF!</definedName>
    <definedName name="BExBAVKX8Q09370X1GCZWJ4E91YJ" hidden="1">#REF!</definedName>
    <definedName name="BExBAX2X2ENJYO4QTR5VAIQ86L7B" localSheetId="0" hidden="1">#REF!</definedName>
    <definedName name="BExBAX2X2ENJYO4QTR5VAIQ86L7B" localSheetId="12" hidden="1">#REF!</definedName>
    <definedName name="BExBAX2X2ENJYO4QTR5VAIQ86L7B" localSheetId="3" hidden="1">#REF!</definedName>
    <definedName name="BExBAX2X2ENJYO4QTR5VAIQ86L7B" localSheetId="10" hidden="1">#REF!</definedName>
    <definedName name="BExBAX2X2ENJYO4QTR5VAIQ86L7B" localSheetId="9" hidden="1">#REF!</definedName>
    <definedName name="BExBAX2X2ENJYO4QTR5VAIQ86L7B" localSheetId="8" hidden="1">#REF!</definedName>
    <definedName name="BExBAX2X2ENJYO4QTR5VAIQ86L7B" localSheetId="11" hidden="1">#REF!</definedName>
    <definedName name="BExBAX2X2ENJYO4QTR5VAIQ86L7B" localSheetId="13" hidden="1">#REF!</definedName>
    <definedName name="BExBAX2X2ENJYO4QTR5VAIQ86L7B" hidden="1">#REF!</definedName>
    <definedName name="BExBAZ13D3F1DVJQ6YJ8JGUYEYJE" localSheetId="0" hidden="1">#REF!</definedName>
    <definedName name="BExBAZ13D3F1DVJQ6YJ8JGUYEYJE" localSheetId="12" hidden="1">#REF!</definedName>
    <definedName name="BExBAZ13D3F1DVJQ6YJ8JGUYEYJE" localSheetId="3" hidden="1">#REF!</definedName>
    <definedName name="BExBAZ13D3F1DVJQ6YJ8JGUYEYJE" localSheetId="10" hidden="1">#REF!</definedName>
    <definedName name="BExBAZ13D3F1DVJQ6YJ8JGUYEYJE" localSheetId="9" hidden="1">#REF!</definedName>
    <definedName name="BExBAZ13D3F1DVJQ6YJ8JGUYEYJE" localSheetId="8" hidden="1">#REF!</definedName>
    <definedName name="BExBAZ13D3F1DVJQ6YJ8JGUYEYJE" localSheetId="11" hidden="1">#REF!</definedName>
    <definedName name="BExBAZ13D3F1DVJQ6YJ8JGUYEYJE" localSheetId="13" hidden="1">#REF!</definedName>
    <definedName name="BExBAZ13D3F1DVJQ6YJ8JGUYEYJE" hidden="1">#REF!</definedName>
    <definedName name="BExBBMPCB1QOZY8WWEX4J21JDE6U" localSheetId="0" hidden="1">#REF!</definedName>
    <definedName name="BExBBMPCB1QOZY8WWEX4J21JDE6U" localSheetId="12" hidden="1">#REF!</definedName>
    <definedName name="BExBBMPCB1QOZY8WWEX4J21JDE6U" localSheetId="3" hidden="1">#REF!</definedName>
    <definedName name="BExBBMPCB1QOZY8WWEX4J21JDE6U" localSheetId="10" hidden="1">#REF!</definedName>
    <definedName name="BExBBMPCB1QOZY8WWEX4J21JDE6U" localSheetId="9" hidden="1">#REF!</definedName>
    <definedName name="BExBBMPCB1QOZY8WWEX4J21JDE6U" localSheetId="8" hidden="1">#REF!</definedName>
    <definedName name="BExBBMPCB1QOZY8WWEX4J21JDE6U" localSheetId="11" hidden="1">#REF!</definedName>
    <definedName name="BExBBMPCB1QOZY8WWEX4J21JDE6U" localSheetId="13" hidden="1">#REF!</definedName>
    <definedName name="BExBBMPCB1QOZY8WWEX4J21JDE6U" hidden="1">#REF!</definedName>
    <definedName name="BExBBU1QQWUE0YFG7O1TN0RFLSSG" localSheetId="0" hidden="1">#REF!</definedName>
    <definedName name="BExBBU1QQWUE0YFG7O1TN0RFLSSG" localSheetId="12" hidden="1">#REF!</definedName>
    <definedName name="BExBBU1QQWUE0YFG7O1TN0RFLSSG" localSheetId="3" hidden="1">#REF!</definedName>
    <definedName name="BExBBU1QQWUE0YFG7O1TN0RFLSSG" localSheetId="10" hidden="1">#REF!</definedName>
    <definedName name="BExBBU1QQWUE0YFG7O1TN0RFLSSG" localSheetId="9" hidden="1">#REF!</definedName>
    <definedName name="BExBBU1QQWUE0YFG7O1TN0RFLSSG" localSheetId="8" hidden="1">#REF!</definedName>
    <definedName name="BExBBU1QQWUE0YFG7O1TN0RFLSSG" localSheetId="11" hidden="1">#REF!</definedName>
    <definedName name="BExBBU1QQWUE0YFG7O1TN0RFLSSG" localSheetId="13" hidden="1">#REF!</definedName>
    <definedName name="BExBBU1QQWUE0YFG7O1TN0RFLSSG" hidden="1">#REF!</definedName>
    <definedName name="BExBBUCJQRR74Q7GPWDEZXYK2KJL" localSheetId="0" hidden="1">#REF!</definedName>
    <definedName name="BExBBUCJQRR74Q7GPWDEZXYK2KJL" localSheetId="12" hidden="1">#REF!</definedName>
    <definedName name="BExBBUCJQRR74Q7GPWDEZXYK2KJL" localSheetId="3" hidden="1">#REF!</definedName>
    <definedName name="BExBBUCJQRR74Q7GPWDEZXYK2KJL" localSheetId="10" hidden="1">#REF!</definedName>
    <definedName name="BExBBUCJQRR74Q7GPWDEZXYK2KJL" localSheetId="9" hidden="1">#REF!</definedName>
    <definedName name="BExBBUCJQRR74Q7GPWDEZXYK2KJL" localSheetId="8" hidden="1">#REF!</definedName>
    <definedName name="BExBBUCJQRR74Q7GPWDEZXYK2KJL" localSheetId="11" hidden="1">#REF!</definedName>
    <definedName name="BExBBUCJQRR74Q7GPWDEZXYK2KJL" localSheetId="13" hidden="1">#REF!</definedName>
    <definedName name="BExBBUCJQRR74Q7GPWDEZXYK2KJL" hidden="1">#REF!</definedName>
    <definedName name="BExBBV8XVMD9CKZY711T0BN7H3PM" localSheetId="0" hidden="1">#REF!</definedName>
    <definedName name="BExBBV8XVMD9CKZY711T0BN7H3PM" localSheetId="12" hidden="1">#REF!</definedName>
    <definedName name="BExBBV8XVMD9CKZY711T0BN7H3PM" localSheetId="3" hidden="1">#REF!</definedName>
    <definedName name="BExBBV8XVMD9CKZY711T0BN7H3PM" localSheetId="10" hidden="1">#REF!</definedName>
    <definedName name="BExBBV8XVMD9CKZY711T0BN7H3PM" localSheetId="9" hidden="1">#REF!</definedName>
    <definedName name="BExBBV8XVMD9CKZY711T0BN7H3PM" localSheetId="8" hidden="1">#REF!</definedName>
    <definedName name="BExBBV8XVMD9CKZY711T0BN7H3PM" localSheetId="11" hidden="1">#REF!</definedName>
    <definedName name="BExBBV8XVMD9CKZY711T0BN7H3PM" localSheetId="13" hidden="1">#REF!</definedName>
    <definedName name="BExBBV8XVMD9CKZY711T0BN7H3PM" hidden="1">#REF!</definedName>
    <definedName name="BExBC78HXWXHO3XAB6E8NVTBGLJS" localSheetId="0" hidden="1">#REF!</definedName>
    <definedName name="BExBC78HXWXHO3XAB6E8NVTBGLJS" localSheetId="12" hidden="1">#REF!</definedName>
    <definedName name="BExBC78HXWXHO3XAB6E8NVTBGLJS" localSheetId="3" hidden="1">#REF!</definedName>
    <definedName name="BExBC78HXWXHO3XAB6E8NVTBGLJS" localSheetId="10" hidden="1">#REF!</definedName>
    <definedName name="BExBC78HXWXHO3XAB6E8NVTBGLJS" localSheetId="9" hidden="1">#REF!</definedName>
    <definedName name="BExBC78HXWXHO3XAB6E8NVTBGLJS" localSheetId="8" hidden="1">#REF!</definedName>
    <definedName name="BExBC78HXWXHO3XAB6E8NVTBGLJS" localSheetId="11" hidden="1">#REF!</definedName>
    <definedName name="BExBC78HXWXHO3XAB6E8NVTBGLJS" localSheetId="13" hidden="1">#REF!</definedName>
    <definedName name="BExBC78HXWXHO3XAB6E8NVTBGLJS" hidden="1">#REF!</definedName>
    <definedName name="BExBCFH3SMGZ2IPHFB6BCM9O3W0H" localSheetId="0" hidden="1">#REF!</definedName>
    <definedName name="BExBCFH3SMGZ2IPHFB6BCM9O3W0H" localSheetId="12" hidden="1">#REF!</definedName>
    <definedName name="BExBCFH3SMGZ2IPHFB6BCM9O3W0H" localSheetId="3" hidden="1">#REF!</definedName>
    <definedName name="BExBCFH3SMGZ2IPHFB6BCM9O3W0H" localSheetId="10" hidden="1">#REF!</definedName>
    <definedName name="BExBCFH3SMGZ2IPHFB6BCM9O3W0H" localSheetId="9" hidden="1">#REF!</definedName>
    <definedName name="BExBCFH3SMGZ2IPHFB6BCM9O3W0H" localSheetId="8" hidden="1">#REF!</definedName>
    <definedName name="BExBCFH3SMGZ2IPHFB6BCM9O3W0H" localSheetId="11" hidden="1">#REF!</definedName>
    <definedName name="BExBCFH3SMGZ2IPHFB6BCM9O3W0H" localSheetId="13" hidden="1">#REF!</definedName>
    <definedName name="BExBCFH3SMGZ2IPHFB6BCM9O3W0H" hidden="1">#REF!</definedName>
    <definedName name="BExBCK9SCAABKOT9IP6TEPRR7YDT" localSheetId="0" hidden="1">#REF!</definedName>
    <definedName name="BExBCK9SCAABKOT9IP6TEPRR7YDT" localSheetId="12" hidden="1">#REF!</definedName>
    <definedName name="BExBCK9SCAABKOT9IP6TEPRR7YDT" localSheetId="3" hidden="1">#REF!</definedName>
    <definedName name="BExBCK9SCAABKOT9IP6TEPRR7YDT" localSheetId="10" hidden="1">#REF!</definedName>
    <definedName name="BExBCK9SCAABKOT9IP6TEPRR7YDT" localSheetId="9" hidden="1">#REF!</definedName>
    <definedName name="BExBCK9SCAABKOT9IP6TEPRR7YDT" localSheetId="8" hidden="1">#REF!</definedName>
    <definedName name="BExBCK9SCAABKOT9IP6TEPRR7YDT" localSheetId="11" hidden="1">#REF!</definedName>
    <definedName name="BExBCK9SCAABKOT9IP6TEPRR7YDT" localSheetId="13" hidden="1">#REF!</definedName>
    <definedName name="BExBCK9SCAABKOT9IP6TEPRR7YDT" hidden="1">#REF!</definedName>
    <definedName name="BExBCKKJFFT2RP50WNPKBT7X8PJ3" localSheetId="0" hidden="1">#REF!</definedName>
    <definedName name="BExBCKKJFFT2RP50WNPKBT7X8PJ3" localSheetId="12" hidden="1">#REF!</definedName>
    <definedName name="BExBCKKJFFT2RP50WNPKBT7X8PJ3" localSheetId="3" hidden="1">#REF!</definedName>
    <definedName name="BExBCKKJFFT2RP50WNPKBT7X8PJ3" localSheetId="10" hidden="1">#REF!</definedName>
    <definedName name="BExBCKKJFFT2RP50WNPKBT7X8PJ3" localSheetId="9" hidden="1">#REF!</definedName>
    <definedName name="BExBCKKJFFT2RP50WNPKBT7X8PJ3" localSheetId="8" hidden="1">#REF!</definedName>
    <definedName name="BExBCKKJFFT2RP50WNPKBT7X8PJ3" localSheetId="11" hidden="1">#REF!</definedName>
    <definedName name="BExBCKKJFFT2RP50WNPKBT7X8PJ3" localSheetId="13" hidden="1">#REF!</definedName>
    <definedName name="BExBCKKJFFT2RP50WNPKBT7X8PJ3" hidden="1">#REF!</definedName>
    <definedName name="BExBCKKJTIRKC1RZJRTK65HHLX4W" localSheetId="0" hidden="1">#REF!</definedName>
    <definedName name="BExBCKKJTIRKC1RZJRTK65HHLX4W" localSheetId="12" hidden="1">#REF!</definedName>
    <definedName name="BExBCKKJTIRKC1RZJRTK65HHLX4W" localSheetId="3" hidden="1">#REF!</definedName>
    <definedName name="BExBCKKJTIRKC1RZJRTK65HHLX4W" localSheetId="10" hidden="1">#REF!</definedName>
    <definedName name="BExBCKKJTIRKC1RZJRTK65HHLX4W" localSheetId="9" hidden="1">#REF!</definedName>
    <definedName name="BExBCKKJTIRKC1RZJRTK65HHLX4W" localSheetId="8" hidden="1">#REF!</definedName>
    <definedName name="BExBCKKJTIRKC1RZJRTK65HHLX4W" localSheetId="11" hidden="1">#REF!</definedName>
    <definedName name="BExBCKKJTIRKC1RZJRTK65HHLX4W" localSheetId="13" hidden="1">#REF!</definedName>
    <definedName name="BExBCKKJTIRKC1RZJRTK65HHLX4W" hidden="1">#REF!</definedName>
    <definedName name="BExBCLMEPAN3XXX174TU8SS0627Q" localSheetId="0" hidden="1">#REF!</definedName>
    <definedName name="BExBCLMEPAN3XXX174TU8SS0627Q" localSheetId="12" hidden="1">#REF!</definedName>
    <definedName name="BExBCLMEPAN3XXX174TU8SS0627Q" localSheetId="3" hidden="1">#REF!</definedName>
    <definedName name="BExBCLMEPAN3XXX174TU8SS0627Q" localSheetId="10" hidden="1">#REF!</definedName>
    <definedName name="BExBCLMEPAN3XXX174TU8SS0627Q" localSheetId="9" hidden="1">#REF!</definedName>
    <definedName name="BExBCLMEPAN3XXX174TU8SS0627Q" localSheetId="8" hidden="1">#REF!</definedName>
    <definedName name="BExBCLMEPAN3XXX174TU8SS0627Q" localSheetId="11" hidden="1">#REF!</definedName>
    <definedName name="BExBCLMEPAN3XXX174TU8SS0627Q" localSheetId="13" hidden="1">#REF!</definedName>
    <definedName name="BExBCLMEPAN3XXX174TU8SS0627Q" hidden="1">#REF!</definedName>
    <definedName name="BExBCRBEYR2KZ8FAQFZ2NHY13WIY" localSheetId="0" hidden="1">#REF!</definedName>
    <definedName name="BExBCRBEYR2KZ8FAQFZ2NHY13WIY" localSheetId="12" hidden="1">#REF!</definedName>
    <definedName name="BExBCRBEYR2KZ8FAQFZ2NHY13WIY" localSheetId="3" hidden="1">#REF!</definedName>
    <definedName name="BExBCRBEYR2KZ8FAQFZ2NHY13WIY" localSheetId="10" hidden="1">#REF!</definedName>
    <definedName name="BExBCRBEYR2KZ8FAQFZ2NHY13WIY" localSheetId="9" hidden="1">#REF!</definedName>
    <definedName name="BExBCRBEYR2KZ8FAQFZ2NHY13WIY" localSheetId="8" hidden="1">#REF!</definedName>
    <definedName name="BExBCRBEYR2KZ8FAQFZ2NHY13WIY" localSheetId="11" hidden="1">#REF!</definedName>
    <definedName name="BExBCRBEYR2KZ8FAQFZ2NHY13WIY" localSheetId="13" hidden="1">#REF!</definedName>
    <definedName name="BExBCRBEYR2KZ8FAQFZ2NHY13WIY" hidden="1">#REF!</definedName>
    <definedName name="BExBD4I559NXSV6J07Q343TKYMVJ" localSheetId="0" hidden="1">#REF!</definedName>
    <definedName name="BExBD4I559NXSV6J07Q343TKYMVJ" localSheetId="12" hidden="1">#REF!</definedName>
    <definedName name="BExBD4I559NXSV6J07Q343TKYMVJ" localSheetId="3" hidden="1">#REF!</definedName>
    <definedName name="BExBD4I559NXSV6J07Q343TKYMVJ" localSheetId="10" hidden="1">#REF!</definedName>
    <definedName name="BExBD4I559NXSV6J07Q343TKYMVJ" localSheetId="9" hidden="1">#REF!</definedName>
    <definedName name="BExBD4I559NXSV6J07Q343TKYMVJ" localSheetId="8" hidden="1">#REF!</definedName>
    <definedName name="BExBD4I559NXSV6J07Q343TKYMVJ" localSheetId="11" hidden="1">#REF!</definedName>
    <definedName name="BExBD4I559NXSV6J07Q343TKYMVJ" localSheetId="13" hidden="1">#REF!</definedName>
    <definedName name="BExBD4I559NXSV6J07Q343TKYMVJ" hidden="1">#REF!</definedName>
    <definedName name="BExBD9W8C0W9N6L1AFL18JP4H94W" localSheetId="0" hidden="1">#REF!</definedName>
    <definedName name="BExBD9W8C0W9N6L1AFL18JP4H94W" localSheetId="12" hidden="1">#REF!</definedName>
    <definedName name="BExBD9W8C0W9N6L1AFL18JP4H94W" localSheetId="3" hidden="1">#REF!</definedName>
    <definedName name="BExBD9W8C0W9N6L1AFL18JP4H94W" localSheetId="10" hidden="1">#REF!</definedName>
    <definedName name="BExBD9W8C0W9N6L1AFL18JP4H94W" localSheetId="9" hidden="1">#REF!</definedName>
    <definedName name="BExBD9W8C0W9N6L1AFL18JP4H94W" localSheetId="8" hidden="1">#REF!</definedName>
    <definedName name="BExBD9W8C0W9N6L1AFL18JP4H94W" localSheetId="11" hidden="1">#REF!</definedName>
    <definedName name="BExBD9W8C0W9N6L1AFL18JP4H94W" localSheetId="13" hidden="1">#REF!</definedName>
    <definedName name="BExBD9W8C0W9N6L1AFL18JP4H94W" hidden="1">#REF!</definedName>
    <definedName name="BExBDBZQLTX3OGFYGULQFK5WEZU5" localSheetId="0" hidden="1">#REF!</definedName>
    <definedName name="BExBDBZQLTX3OGFYGULQFK5WEZU5" localSheetId="12" hidden="1">#REF!</definedName>
    <definedName name="BExBDBZQLTX3OGFYGULQFK5WEZU5" localSheetId="3" hidden="1">#REF!</definedName>
    <definedName name="BExBDBZQLTX3OGFYGULQFK5WEZU5" localSheetId="10" hidden="1">#REF!</definedName>
    <definedName name="BExBDBZQLTX3OGFYGULQFK5WEZU5" localSheetId="9" hidden="1">#REF!</definedName>
    <definedName name="BExBDBZQLTX3OGFYGULQFK5WEZU5" localSheetId="8" hidden="1">#REF!</definedName>
    <definedName name="BExBDBZQLTX3OGFYGULQFK5WEZU5" localSheetId="11" hidden="1">#REF!</definedName>
    <definedName name="BExBDBZQLTX3OGFYGULQFK5WEZU5" localSheetId="13" hidden="1">#REF!</definedName>
    <definedName name="BExBDBZQLTX3OGFYGULQFK5WEZU5" hidden="1">#REF!</definedName>
    <definedName name="BExBDJS9TUEU8Z84IV59E5V4T8K6" localSheetId="0" hidden="1">#REF!</definedName>
    <definedName name="BExBDJS9TUEU8Z84IV59E5V4T8K6" localSheetId="12" hidden="1">#REF!</definedName>
    <definedName name="BExBDJS9TUEU8Z84IV59E5V4T8K6" localSheetId="3" hidden="1">#REF!</definedName>
    <definedName name="BExBDJS9TUEU8Z84IV59E5V4T8K6" localSheetId="10" hidden="1">#REF!</definedName>
    <definedName name="BExBDJS9TUEU8Z84IV59E5V4T8K6" localSheetId="9" hidden="1">#REF!</definedName>
    <definedName name="BExBDJS9TUEU8Z84IV59E5V4T8K6" localSheetId="8" hidden="1">#REF!</definedName>
    <definedName name="BExBDJS9TUEU8Z84IV59E5V4T8K6" localSheetId="11" hidden="1">#REF!</definedName>
    <definedName name="BExBDJS9TUEU8Z84IV59E5V4T8K6" localSheetId="13" hidden="1">#REF!</definedName>
    <definedName name="BExBDJS9TUEU8Z84IV59E5V4T8K6" hidden="1">#REF!</definedName>
    <definedName name="BExBDKOMSVH4XMH52CFJ3F028I9R" localSheetId="0" hidden="1">#REF!</definedName>
    <definedName name="BExBDKOMSVH4XMH52CFJ3F028I9R" localSheetId="12" hidden="1">#REF!</definedName>
    <definedName name="BExBDKOMSVH4XMH52CFJ3F028I9R" localSheetId="3" hidden="1">#REF!</definedName>
    <definedName name="BExBDKOMSVH4XMH52CFJ3F028I9R" localSheetId="10" hidden="1">#REF!</definedName>
    <definedName name="BExBDKOMSVH4XMH52CFJ3F028I9R" localSheetId="9" hidden="1">#REF!</definedName>
    <definedName name="BExBDKOMSVH4XMH52CFJ3F028I9R" localSheetId="8" hidden="1">#REF!</definedName>
    <definedName name="BExBDKOMSVH4XMH52CFJ3F028I9R" localSheetId="11" hidden="1">#REF!</definedName>
    <definedName name="BExBDKOMSVH4XMH52CFJ3F028I9R" localSheetId="13" hidden="1">#REF!</definedName>
    <definedName name="BExBDKOMSVH4XMH52CFJ3F028I9R" hidden="1">#REF!</definedName>
    <definedName name="BExBDSRXVZQ0W5WXQMP5XD00GRRL" localSheetId="0" hidden="1">#REF!</definedName>
    <definedName name="BExBDSRXVZQ0W5WXQMP5XD00GRRL" localSheetId="12" hidden="1">#REF!</definedName>
    <definedName name="BExBDSRXVZQ0W5WXQMP5XD00GRRL" localSheetId="3" hidden="1">#REF!</definedName>
    <definedName name="BExBDSRXVZQ0W5WXQMP5XD00GRRL" localSheetId="10" hidden="1">#REF!</definedName>
    <definedName name="BExBDSRXVZQ0W5WXQMP5XD00GRRL" localSheetId="9" hidden="1">#REF!</definedName>
    <definedName name="BExBDSRXVZQ0W5WXQMP5XD00GRRL" localSheetId="8" hidden="1">#REF!</definedName>
    <definedName name="BExBDSRXVZQ0W5WXQMP5XD00GRRL" localSheetId="11" hidden="1">#REF!</definedName>
    <definedName name="BExBDSRXVZQ0W5WXQMP5XD00GRRL" localSheetId="13" hidden="1">#REF!</definedName>
    <definedName name="BExBDSRXVZQ0W5WXQMP5XD00GRRL" hidden="1">#REF!</definedName>
    <definedName name="BExBDTJ0J7XEHB9OATXFF5I8FZBJ" localSheetId="0" hidden="1">#REF!</definedName>
    <definedName name="BExBDTJ0J7XEHB9OATXFF5I8FZBJ" localSheetId="12" hidden="1">#REF!</definedName>
    <definedName name="BExBDTJ0J7XEHB9OATXFF5I8FZBJ" localSheetId="3" hidden="1">#REF!</definedName>
    <definedName name="BExBDTJ0J7XEHB9OATXFF5I8FZBJ" localSheetId="10" hidden="1">#REF!</definedName>
    <definedName name="BExBDTJ0J7XEHB9OATXFF5I8FZBJ" localSheetId="9" hidden="1">#REF!</definedName>
    <definedName name="BExBDTJ0J7XEHB9OATXFF5I8FZBJ" localSheetId="8" hidden="1">#REF!</definedName>
    <definedName name="BExBDTJ0J7XEHB9OATXFF5I8FZBJ" localSheetId="11" hidden="1">#REF!</definedName>
    <definedName name="BExBDTJ0J7XEHB9OATXFF5I8FZBJ" localSheetId="13" hidden="1">#REF!</definedName>
    <definedName name="BExBDTJ0J7XEHB9OATXFF5I8FZBJ" hidden="1">#REF!</definedName>
    <definedName name="BExBDUVGK3E1J4JY9ZYTS7V14BLY" localSheetId="0" hidden="1">#REF!</definedName>
    <definedName name="BExBDUVGK3E1J4JY9ZYTS7V14BLY" localSheetId="12" hidden="1">#REF!</definedName>
    <definedName name="BExBDUVGK3E1J4JY9ZYTS7V14BLY" localSheetId="3" hidden="1">#REF!</definedName>
    <definedName name="BExBDUVGK3E1J4JY9ZYTS7V14BLY" localSheetId="10" hidden="1">#REF!</definedName>
    <definedName name="BExBDUVGK3E1J4JY9ZYTS7V14BLY" localSheetId="9" hidden="1">#REF!</definedName>
    <definedName name="BExBDUVGK3E1J4JY9ZYTS7V14BLY" localSheetId="8" hidden="1">#REF!</definedName>
    <definedName name="BExBDUVGK3E1J4JY9ZYTS7V14BLY" localSheetId="11" hidden="1">#REF!</definedName>
    <definedName name="BExBDUVGK3E1J4JY9ZYTS7V14BLY" localSheetId="13" hidden="1">#REF!</definedName>
    <definedName name="BExBDUVGK3E1J4JY9ZYTS7V14BLY" hidden="1">#REF!</definedName>
    <definedName name="BExBE0KGY14GSWOGPU4HSJRLD2UD" localSheetId="0" hidden="1">#REF!</definedName>
    <definedName name="BExBE0KGY14GSWOGPU4HSJRLD2UD" localSheetId="12" hidden="1">#REF!</definedName>
    <definedName name="BExBE0KGY14GSWOGPU4HSJRLD2UD" localSheetId="3" hidden="1">#REF!</definedName>
    <definedName name="BExBE0KGY14GSWOGPU4HSJRLD2UD" localSheetId="10" hidden="1">#REF!</definedName>
    <definedName name="BExBE0KGY14GSWOGPU4HSJRLD2UD" localSheetId="9" hidden="1">#REF!</definedName>
    <definedName name="BExBE0KGY14GSWOGPU4HSJRLD2UD" localSheetId="8" hidden="1">#REF!</definedName>
    <definedName name="BExBE0KGY14GSWOGPU4HSJRLD2UD" localSheetId="11" hidden="1">#REF!</definedName>
    <definedName name="BExBE0KGY14GSWOGPU4HSJRLD2UD" localSheetId="13" hidden="1">#REF!</definedName>
    <definedName name="BExBE0KGY14GSWOGPU4HSJRLD2UD" hidden="1">#REF!</definedName>
    <definedName name="BExBE162OSBKD30I7T1DKKPT3I9I" localSheetId="0" hidden="1">#REF!</definedName>
    <definedName name="BExBE162OSBKD30I7T1DKKPT3I9I" localSheetId="12" hidden="1">#REF!</definedName>
    <definedName name="BExBE162OSBKD30I7T1DKKPT3I9I" localSheetId="3" hidden="1">#REF!</definedName>
    <definedName name="BExBE162OSBKD30I7T1DKKPT3I9I" localSheetId="10" hidden="1">#REF!</definedName>
    <definedName name="BExBE162OSBKD30I7T1DKKPT3I9I" localSheetId="9" hidden="1">#REF!</definedName>
    <definedName name="BExBE162OSBKD30I7T1DKKPT3I9I" localSheetId="8" hidden="1">#REF!</definedName>
    <definedName name="BExBE162OSBKD30I7T1DKKPT3I9I" localSheetId="11" hidden="1">#REF!</definedName>
    <definedName name="BExBE162OSBKD30I7T1DKKPT3I9I" localSheetId="13" hidden="1">#REF!</definedName>
    <definedName name="BExBE162OSBKD30I7T1DKKPT3I9I" hidden="1">#REF!</definedName>
    <definedName name="BExBEC9ATLQZF86W1M3APSM4HEOH" localSheetId="0" hidden="1">#REF!</definedName>
    <definedName name="BExBEC9ATLQZF86W1M3APSM4HEOH" localSheetId="12" hidden="1">#REF!</definedName>
    <definedName name="BExBEC9ATLQZF86W1M3APSM4HEOH" localSheetId="3" hidden="1">#REF!</definedName>
    <definedName name="BExBEC9ATLQZF86W1M3APSM4HEOH" localSheetId="10" hidden="1">#REF!</definedName>
    <definedName name="BExBEC9ATLQZF86W1M3APSM4HEOH" localSheetId="9" hidden="1">#REF!</definedName>
    <definedName name="BExBEC9ATLQZF86W1M3APSM4HEOH" localSheetId="8" hidden="1">#REF!</definedName>
    <definedName name="BExBEC9ATLQZF86W1M3APSM4HEOH" localSheetId="11" hidden="1">#REF!</definedName>
    <definedName name="BExBEC9ATLQZF86W1M3APSM4HEOH" localSheetId="13" hidden="1">#REF!</definedName>
    <definedName name="BExBEC9ATLQZF86W1M3APSM4HEOH" hidden="1">#REF!</definedName>
    <definedName name="BExBEXU4CFCM1P5CTZ4NE14PBGDA" localSheetId="0" hidden="1">#REF!</definedName>
    <definedName name="BExBEXU4CFCM1P5CTZ4NE14PBGDA" localSheetId="12" hidden="1">#REF!</definedName>
    <definedName name="BExBEXU4CFCM1P5CTZ4NE14PBGDA" localSheetId="3" hidden="1">#REF!</definedName>
    <definedName name="BExBEXU4CFCM1P5CTZ4NE14PBGDA" localSheetId="10" hidden="1">#REF!</definedName>
    <definedName name="BExBEXU4CFCM1P5CTZ4NE14PBGDA" localSheetId="9" hidden="1">#REF!</definedName>
    <definedName name="BExBEXU4CFCM1P5CTZ4NE14PBGDA" localSheetId="8" hidden="1">#REF!</definedName>
    <definedName name="BExBEXU4CFCM1P5CTZ4NE14PBGDA" localSheetId="11" hidden="1">#REF!</definedName>
    <definedName name="BExBEXU4CFCM1P5CTZ4NE14PBGDA" localSheetId="13" hidden="1">#REF!</definedName>
    <definedName name="BExBEXU4CFCM1P5CTZ4NE14PBGDA" hidden="1">#REF!</definedName>
    <definedName name="BExBEYFQJE9YK12A6JBMRFKEC7RN" localSheetId="0" hidden="1">#REF!</definedName>
    <definedName name="BExBEYFQJE9YK12A6JBMRFKEC7RN" localSheetId="12" hidden="1">#REF!</definedName>
    <definedName name="BExBEYFQJE9YK12A6JBMRFKEC7RN" localSheetId="3" hidden="1">#REF!</definedName>
    <definedName name="BExBEYFQJE9YK12A6JBMRFKEC7RN" localSheetId="10" hidden="1">#REF!</definedName>
    <definedName name="BExBEYFQJE9YK12A6JBMRFKEC7RN" localSheetId="9" hidden="1">#REF!</definedName>
    <definedName name="BExBEYFQJE9YK12A6JBMRFKEC7RN" localSheetId="8" hidden="1">#REF!</definedName>
    <definedName name="BExBEYFQJE9YK12A6JBMRFKEC7RN" localSheetId="11" hidden="1">#REF!</definedName>
    <definedName name="BExBEYFQJE9YK12A6JBMRFKEC7RN" localSheetId="13" hidden="1">#REF!</definedName>
    <definedName name="BExBEYFQJE9YK12A6JBMRFKEC7RN" hidden="1">#REF!</definedName>
    <definedName name="BExBG1ED81J2O4A2S5F5Y3BPHMCR" localSheetId="0" hidden="1">#REF!</definedName>
    <definedName name="BExBG1ED81J2O4A2S5F5Y3BPHMCR" localSheetId="12" hidden="1">#REF!</definedName>
    <definedName name="BExBG1ED81J2O4A2S5F5Y3BPHMCR" localSheetId="3" hidden="1">#REF!</definedName>
    <definedName name="BExBG1ED81J2O4A2S5F5Y3BPHMCR" localSheetId="10" hidden="1">#REF!</definedName>
    <definedName name="BExBG1ED81J2O4A2S5F5Y3BPHMCR" localSheetId="9" hidden="1">#REF!</definedName>
    <definedName name="BExBG1ED81J2O4A2S5F5Y3BPHMCR" localSheetId="8" hidden="1">#REF!</definedName>
    <definedName name="BExBG1ED81J2O4A2S5F5Y3BPHMCR" localSheetId="11" hidden="1">#REF!</definedName>
    <definedName name="BExBG1ED81J2O4A2S5F5Y3BPHMCR" localSheetId="13" hidden="1">#REF!</definedName>
    <definedName name="BExBG1ED81J2O4A2S5F5Y3BPHMCR" hidden="1">#REF!</definedName>
    <definedName name="BExCRK0K58VDM9V35DGI6VK8C92V" localSheetId="0" hidden="1">#REF!</definedName>
    <definedName name="BExCRK0K58VDM9V35DGI6VK8C92V" localSheetId="12" hidden="1">#REF!</definedName>
    <definedName name="BExCRK0K58VDM9V35DGI6VK8C92V" localSheetId="3" hidden="1">#REF!</definedName>
    <definedName name="BExCRK0K58VDM9V35DGI6VK8C92V" localSheetId="10" hidden="1">#REF!</definedName>
    <definedName name="BExCRK0K58VDM9V35DGI6VK8C92V" localSheetId="9" hidden="1">#REF!</definedName>
    <definedName name="BExCRK0K58VDM9V35DGI6VK8C92V" localSheetId="8" hidden="1">#REF!</definedName>
    <definedName name="BExCRK0K58VDM9V35DGI6VK8C92V" localSheetId="11" hidden="1">#REF!</definedName>
    <definedName name="BExCRK0K58VDM9V35DGI6VK8C92V" localSheetId="13" hidden="1">#REF!</definedName>
    <definedName name="BExCRK0K58VDM9V35DGI6VK8C92V" hidden="1">#REF!</definedName>
    <definedName name="BExCRLIHS7466WFJ3RPIUGGXYESZ" localSheetId="0" hidden="1">#REF!</definedName>
    <definedName name="BExCRLIHS7466WFJ3RPIUGGXYESZ" localSheetId="12" hidden="1">#REF!</definedName>
    <definedName name="BExCRLIHS7466WFJ3RPIUGGXYESZ" localSheetId="3" hidden="1">#REF!</definedName>
    <definedName name="BExCRLIHS7466WFJ3RPIUGGXYESZ" localSheetId="10" hidden="1">#REF!</definedName>
    <definedName name="BExCRLIHS7466WFJ3RPIUGGXYESZ" localSheetId="9" hidden="1">#REF!</definedName>
    <definedName name="BExCRLIHS7466WFJ3RPIUGGXYESZ" localSheetId="8" hidden="1">#REF!</definedName>
    <definedName name="BExCRLIHS7466WFJ3RPIUGGXYESZ" localSheetId="11" hidden="1">#REF!</definedName>
    <definedName name="BExCRLIHS7466WFJ3RPIUGGXYESZ" localSheetId="13" hidden="1">#REF!</definedName>
    <definedName name="BExCRLIHS7466WFJ3RPIUGGXYESZ" hidden="1">#REF!</definedName>
    <definedName name="BExCRXSXMF4LHAQZHN64FXJPMVZ7" localSheetId="0" hidden="1">#REF!</definedName>
    <definedName name="BExCRXSXMF4LHAQZHN64FXJPMVZ7" localSheetId="12" hidden="1">#REF!</definedName>
    <definedName name="BExCRXSXMF4LHAQZHN64FXJPMVZ7" localSheetId="3" hidden="1">#REF!</definedName>
    <definedName name="BExCRXSXMF4LHAQZHN64FXJPMVZ7" localSheetId="10" hidden="1">#REF!</definedName>
    <definedName name="BExCRXSXMF4LHAQZHN64FXJPMVZ7" localSheetId="9" hidden="1">#REF!</definedName>
    <definedName name="BExCRXSXMF4LHAQZHN64FXJPMVZ7" localSheetId="8" hidden="1">#REF!</definedName>
    <definedName name="BExCRXSXMF4LHAQZHN64FXJPMVZ7" localSheetId="11" hidden="1">#REF!</definedName>
    <definedName name="BExCRXSXMF4LHAQZHN64FXJPMVZ7" localSheetId="13" hidden="1">#REF!</definedName>
    <definedName name="BExCRXSXMF4LHAQZHN64FXJPMVZ7" hidden="1">#REF!</definedName>
    <definedName name="BExCS1EDDUEAEWHVYXHIP9I1WCJH" localSheetId="0" hidden="1">#REF!</definedName>
    <definedName name="BExCS1EDDUEAEWHVYXHIP9I1WCJH" localSheetId="12" hidden="1">#REF!</definedName>
    <definedName name="BExCS1EDDUEAEWHVYXHIP9I1WCJH" localSheetId="3" hidden="1">#REF!</definedName>
    <definedName name="BExCS1EDDUEAEWHVYXHIP9I1WCJH" localSheetId="10" hidden="1">#REF!</definedName>
    <definedName name="BExCS1EDDUEAEWHVYXHIP9I1WCJH" localSheetId="9" hidden="1">#REF!</definedName>
    <definedName name="BExCS1EDDUEAEWHVYXHIP9I1WCJH" localSheetId="8" hidden="1">#REF!</definedName>
    <definedName name="BExCS1EDDUEAEWHVYXHIP9I1WCJH" localSheetId="11" hidden="1">#REF!</definedName>
    <definedName name="BExCS1EDDUEAEWHVYXHIP9I1WCJH" localSheetId="13" hidden="1">#REF!</definedName>
    <definedName name="BExCS1EDDUEAEWHVYXHIP9I1WCJH" hidden="1">#REF!</definedName>
    <definedName name="BExCS1P5QG0X3OTHKX07RALOE5T5" localSheetId="0" hidden="1">#REF!</definedName>
    <definedName name="BExCS1P5QG0X3OTHKX07RALOE5T5" localSheetId="12" hidden="1">#REF!</definedName>
    <definedName name="BExCS1P5QG0X3OTHKX07RALOE5T5" localSheetId="3" hidden="1">#REF!</definedName>
    <definedName name="BExCS1P5QG0X3OTHKX07RALOE5T5" localSheetId="10" hidden="1">#REF!</definedName>
    <definedName name="BExCS1P5QG0X3OTHKX07RALOE5T5" localSheetId="9" hidden="1">#REF!</definedName>
    <definedName name="BExCS1P5QG0X3OTHKX07RALOE5T5" localSheetId="8" hidden="1">#REF!</definedName>
    <definedName name="BExCS1P5QG0X3OTHKX07RALOE5T5" localSheetId="11" hidden="1">#REF!</definedName>
    <definedName name="BExCS1P5QG0X3OTHKX07RALOE5T5" localSheetId="13" hidden="1">#REF!</definedName>
    <definedName name="BExCS1P5QG0X3OTHKX07RALOE5T5" hidden="1">#REF!</definedName>
    <definedName name="BExCS7ZPMHFJ4UJDAL8CQOLSZ13B" localSheetId="0" hidden="1">#REF!</definedName>
    <definedName name="BExCS7ZPMHFJ4UJDAL8CQOLSZ13B" localSheetId="12" hidden="1">#REF!</definedName>
    <definedName name="BExCS7ZPMHFJ4UJDAL8CQOLSZ13B" localSheetId="3" hidden="1">#REF!</definedName>
    <definedName name="BExCS7ZPMHFJ4UJDAL8CQOLSZ13B" localSheetId="10" hidden="1">#REF!</definedName>
    <definedName name="BExCS7ZPMHFJ4UJDAL8CQOLSZ13B" localSheetId="9" hidden="1">#REF!</definedName>
    <definedName name="BExCS7ZPMHFJ4UJDAL8CQOLSZ13B" localSheetId="8" hidden="1">#REF!</definedName>
    <definedName name="BExCS7ZPMHFJ4UJDAL8CQOLSZ13B" localSheetId="11" hidden="1">#REF!</definedName>
    <definedName name="BExCS7ZPMHFJ4UJDAL8CQOLSZ13B" localSheetId="13" hidden="1">#REF!</definedName>
    <definedName name="BExCS7ZPMHFJ4UJDAL8CQOLSZ13B" hidden="1">#REF!</definedName>
    <definedName name="BExCS8W4NJUZH9S1CYB6XSDLEPBW" localSheetId="0" hidden="1">#REF!</definedName>
    <definedName name="BExCS8W4NJUZH9S1CYB6XSDLEPBW" localSheetId="12" hidden="1">#REF!</definedName>
    <definedName name="BExCS8W4NJUZH9S1CYB6XSDLEPBW" localSheetId="3" hidden="1">#REF!</definedName>
    <definedName name="BExCS8W4NJUZH9S1CYB6XSDLEPBW" localSheetId="10" hidden="1">#REF!</definedName>
    <definedName name="BExCS8W4NJUZH9S1CYB6XSDLEPBW" localSheetId="9" hidden="1">#REF!</definedName>
    <definedName name="BExCS8W4NJUZH9S1CYB6XSDLEPBW" localSheetId="8" hidden="1">#REF!</definedName>
    <definedName name="BExCS8W4NJUZH9S1CYB6XSDLEPBW" localSheetId="11" hidden="1">#REF!</definedName>
    <definedName name="BExCS8W4NJUZH9S1CYB6XSDLEPBW" localSheetId="13" hidden="1">#REF!</definedName>
    <definedName name="BExCS8W4NJUZH9S1CYB6XSDLEPBW" hidden="1">#REF!</definedName>
    <definedName name="BExCSAE1M6G20R41J0Y24YNN0YC1" localSheetId="0" hidden="1">#REF!</definedName>
    <definedName name="BExCSAE1M6G20R41J0Y24YNN0YC1" localSheetId="12" hidden="1">#REF!</definedName>
    <definedName name="BExCSAE1M6G20R41J0Y24YNN0YC1" localSheetId="3" hidden="1">#REF!</definedName>
    <definedName name="BExCSAE1M6G20R41J0Y24YNN0YC1" localSheetId="10" hidden="1">#REF!</definedName>
    <definedName name="BExCSAE1M6G20R41J0Y24YNN0YC1" localSheetId="9" hidden="1">#REF!</definedName>
    <definedName name="BExCSAE1M6G20R41J0Y24YNN0YC1" localSheetId="8" hidden="1">#REF!</definedName>
    <definedName name="BExCSAE1M6G20R41J0Y24YNN0YC1" localSheetId="11" hidden="1">#REF!</definedName>
    <definedName name="BExCSAE1M6G20R41J0Y24YNN0YC1" localSheetId="13" hidden="1">#REF!</definedName>
    <definedName name="BExCSAE1M6G20R41J0Y24YNN0YC1" hidden="1">#REF!</definedName>
    <definedName name="BExCSAOUZOYKHN7HV511TO8VDJ02" localSheetId="0" hidden="1">#REF!</definedName>
    <definedName name="BExCSAOUZOYKHN7HV511TO8VDJ02" localSheetId="12" hidden="1">#REF!</definedName>
    <definedName name="BExCSAOUZOYKHN7HV511TO8VDJ02" localSheetId="3" hidden="1">#REF!</definedName>
    <definedName name="BExCSAOUZOYKHN7HV511TO8VDJ02" localSheetId="10" hidden="1">#REF!</definedName>
    <definedName name="BExCSAOUZOYKHN7HV511TO8VDJ02" localSheetId="9" hidden="1">#REF!</definedName>
    <definedName name="BExCSAOUZOYKHN7HV511TO8VDJ02" localSheetId="8" hidden="1">#REF!</definedName>
    <definedName name="BExCSAOUZOYKHN7HV511TO8VDJ02" localSheetId="11" hidden="1">#REF!</definedName>
    <definedName name="BExCSAOUZOYKHN7HV511TO8VDJ02" localSheetId="13" hidden="1">#REF!</definedName>
    <definedName name="BExCSAOUZOYKHN7HV511TO8VDJ02" hidden="1">#REF!</definedName>
    <definedName name="BExCSJ2XVKHN6ULCF7JML0TCRKEO" localSheetId="0" hidden="1">#REF!</definedName>
    <definedName name="BExCSJ2XVKHN6ULCF7JML0TCRKEO" localSheetId="12" hidden="1">#REF!</definedName>
    <definedName name="BExCSJ2XVKHN6ULCF7JML0TCRKEO" localSheetId="3" hidden="1">#REF!</definedName>
    <definedName name="BExCSJ2XVKHN6ULCF7JML0TCRKEO" localSheetId="10" hidden="1">#REF!</definedName>
    <definedName name="BExCSJ2XVKHN6ULCF7JML0TCRKEO" localSheetId="9" hidden="1">#REF!</definedName>
    <definedName name="BExCSJ2XVKHN6ULCF7JML0TCRKEO" localSheetId="8" hidden="1">#REF!</definedName>
    <definedName name="BExCSJ2XVKHN6ULCF7JML0TCRKEO" localSheetId="11" hidden="1">#REF!</definedName>
    <definedName name="BExCSJ2XVKHN6ULCF7JML0TCRKEO" localSheetId="13" hidden="1">#REF!</definedName>
    <definedName name="BExCSJ2XVKHN6ULCF7JML0TCRKEO" hidden="1">#REF!</definedName>
    <definedName name="BExCSMOFTXSUEC1T46LR1UPYRCX5" localSheetId="0" hidden="1">#REF!</definedName>
    <definedName name="BExCSMOFTXSUEC1T46LR1UPYRCX5" localSheetId="12" hidden="1">#REF!</definedName>
    <definedName name="BExCSMOFTXSUEC1T46LR1UPYRCX5" localSheetId="3" hidden="1">#REF!</definedName>
    <definedName name="BExCSMOFTXSUEC1T46LR1UPYRCX5" localSheetId="10" hidden="1">#REF!</definedName>
    <definedName name="BExCSMOFTXSUEC1T46LR1UPYRCX5" localSheetId="9" hidden="1">#REF!</definedName>
    <definedName name="BExCSMOFTXSUEC1T46LR1UPYRCX5" localSheetId="8" hidden="1">#REF!</definedName>
    <definedName name="BExCSMOFTXSUEC1T46LR1UPYRCX5" localSheetId="11" hidden="1">#REF!</definedName>
    <definedName name="BExCSMOFTXSUEC1T46LR1UPYRCX5" localSheetId="13" hidden="1">#REF!</definedName>
    <definedName name="BExCSMOFTXSUEC1T46LR1UPYRCX5" hidden="1">#REF!</definedName>
    <definedName name="BExCSSDG3TM6TPKS19E9QYJEELZ6" localSheetId="0" hidden="1">#REF!</definedName>
    <definedName name="BExCSSDG3TM6TPKS19E9QYJEELZ6" localSheetId="12" hidden="1">#REF!</definedName>
    <definedName name="BExCSSDG3TM6TPKS19E9QYJEELZ6" localSheetId="3" hidden="1">#REF!</definedName>
    <definedName name="BExCSSDG3TM6TPKS19E9QYJEELZ6" localSheetId="10" hidden="1">#REF!</definedName>
    <definedName name="BExCSSDG3TM6TPKS19E9QYJEELZ6" localSheetId="9" hidden="1">#REF!</definedName>
    <definedName name="BExCSSDG3TM6TPKS19E9QYJEELZ6" localSheetId="8" hidden="1">#REF!</definedName>
    <definedName name="BExCSSDG3TM6TPKS19E9QYJEELZ6" localSheetId="11" hidden="1">#REF!</definedName>
    <definedName name="BExCSSDG3TM6TPKS19E9QYJEELZ6" localSheetId="13" hidden="1">#REF!</definedName>
    <definedName name="BExCSSDG3TM6TPKS19E9QYJEELZ6" hidden="1">#REF!</definedName>
    <definedName name="BExCSZV7U67UWXL2HKJNM5W1E4OO" localSheetId="0" hidden="1">#REF!</definedName>
    <definedName name="BExCSZV7U67UWXL2HKJNM5W1E4OO" localSheetId="12" hidden="1">#REF!</definedName>
    <definedName name="BExCSZV7U67UWXL2HKJNM5W1E4OO" localSheetId="3" hidden="1">#REF!</definedName>
    <definedName name="BExCSZV7U67UWXL2HKJNM5W1E4OO" localSheetId="10" hidden="1">#REF!</definedName>
    <definedName name="BExCSZV7U67UWXL2HKJNM5W1E4OO" localSheetId="9" hidden="1">#REF!</definedName>
    <definedName name="BExCSZV7U67UWXL2HKJNM5W1E4OO" localSheetId="8" hidden="1">#REF!</definedName>
    <definedName name="BExCSZV7U67UWXL2HKJNM5W1E4OO" localSheetId="11" hidden="1">#REF!</definedName>
    <definedName name="BExCSZV7U67UWXL2HKJNM5W1E4OO" localSheetId="13" hidden="1">#REF!</definedName>
    <definedName name="BExCSZV7U67UWXL2HKJNM5W1E4OO" hidden="1">#REF!</definedName>
    <definedName name="BExCT4NSDT61OCH04Y2QIFIOP75H" localSheetId="0" hidden="1">#REF!</definedName>
    <definedName name="BExCT4NSDT61OCH04Y2QIFIOP75H" localSheetId="12" hidden="1">#REF!</definedName>
    <definedName name="BExCT4NSDT61OCH04Y2QIFIOP75H" localSheetId="3" hidden="1">#REF!</definedName>
    <definedName name="BExCT4NSDT61OCH04Y2QIFIOP75H" localSheetId="10" hidden="1">#REF!</definedName>
    <definedName name="BExCT4NSDT61OCH04Y2QIFIOP75H" localSheetId="9" hidden="1">#REF!</definedName>
    <definedName name="BExCT4NSDT61OCH04Y2QIFIOP75H" localSheetId="8" hidden="1">#REF!</definedName>
    <definedName name="BExCT4NSDT61OCH04Y2QIFIOP75H" localSheetId="11" hidden="1">#REF!</definedName>
    <definedName name="BExCT4NSDT61OCH04Y2QIFIOP75H" localSheetId="13" hidden="1">#REF!</definedName>
    <definedName name="BExCT4NSDT61OCH04Y2QIFIOP75H" hidden="1">#REF!</definedName>
    <definedName name="BExCTHZWIPJVLE56GATEFKPIKLK2" localSheetId="0" hidden="1">#REF!</definedName>
    <definedName name="BExCTHZWIPJVLE56GATEFKPIKLK2" localSheetId="12" hidden="1">#REF!</definedName>
    <definedName name="BExCTHZWIPJVLE56GATEFKPIKLK2" localSheetId="3" hidden="1">#REF!</definedName>
    <definedName name="BExCTHZWIPJVLE56GATEFKPIKLK2" localSheetId="10" hidden="1">#REF!</definedName>
    <definedName name="BExCTHZWIPJVLE56GATEFKPIKLK2" localSheetId="9" hidden="1">#REF!</definedName>
    <definedName name="BExCTHZWIPJVLE56GATEFKPIKLK2" localSheetId="8" hidden="1">#REF!</definedName>
    <definedName name="BExCTHZWIPJVLE56GATEFKPIKLK2" localSheetId="11" hidden="1">#REF!</definedName>
    <definedName name="BExCTHZWIPJVLE56GATEFKPIKLK2" localSheetId="13" hidden="1">#REF!</definedName>
    <definedName name="BExCTHZWIPJVLE56GATEFKPIKLK2" hidden="1">#REF!</definedName>
    <definedName name="BExCTW8G3VCZ55S09HTUGXKB1P2M" localSheetId="0" hidden="1">#REF!</definedName>
    <definedName name="BExCTW8G3VCZ55S09HTUGXKB1P2M" localSheetId="12" hidden="1">#REF!</definedName>
    <definedName name="BExCTW8G3VCZ55S09HTUGXKB1P2M" localSheetId="3" hidden="1">#REF!</definedName>
    <definedName name="BExCTW8G3VCZ55S09HTUGXKB1P2M" localSheetId="10" hidden="1">#REF!</definedName>
    <definedName name="BExCTW8G3VCZ55S09HTUGXKB1P2M" localSheetId="9" hidden="1">#REF!</definedName>
    <definedName name="BExCTW8G3VCZ55S09HTUGXKB1P2M" localSheetId="8" hidden="1">#REF!</definedName>
    <definedName name="BExCTW8G3VCZ55S09HTUGXKB1P2M" localSheetId="11" hidden="1">#REF!</definedName>
    <definedName name="BExCTW8G3VCZ55S09HTUGXKB1P2M" localSheetId="13" hidden="1">#REF!</definedName>
    <definedName name="BExCTW8G3VCZ55S09HTUGXKB1P2M" hidden="1">#REF!</definedName>
    <definedName name="BExCTYS2KX0QANOLT8LGZ9WV3S3T" localSheetId="0" hidden="1">#REF!</definedName>
    <definedName name="BExCTYS2KX0QANOLT8LGZ9WV3S3T" localSheetId="12" hidden="1">#REF!</definedName>
    <definedName name="BExCTYS2KX0QANOLT8LGZ9WV3S3T" localSheetId="3" hidden="1">#REF!</definedName>
    <definedName name="BExCTYS2KX0QANOLT8LGZ9WV3S3T" localSheetId="10" hidden="1">#REF!</definedName>
    <definedName name="BExCTYS2KX0QANOLT8LGZ9WV3S3T" localSheetId="9" hidden="1">#REF!</definedName>
    <definedName name="BExCTYS2KX0QANOLT8LGZ9WV3S3T" localSheetId="8" hidden="1">#REF!</definedName>
    <definedName name="BExCTYS2KX0QANOLT8LGZ9WV3S3T" localSheetId="11" hidden="1">#REF!</definedName>
    <definedName name="BExCTYS2KX0QANOLT8LGZ9WV3S3T" localSheetId="13" hidden="1">#REF!</definedName>
    <definedName name="BExCTYS2KX0QANOLT8LGZ9WV3S3T" hidden="1">#REF!</definedName>
    <definedName name="BExCTZ2V6H9TT6LFGK3SADZ2TIGQ" localSheetId="0" hidden="1">#REF!</definedName>
    <definedName name="BExCTZ2V6H9TT6LFGK3SADZ2TIGQ" localSheetId="12" hidden="1">#REF!</definedName>
    <definedName name="BExCTZ2V6H9TT6LFGK3SADZ2TIGQ" localSheetId="3" hidden="1">#REF!</definedName>
    <definedName name="BExCTZ2V6H9TT6LFGK3SADZ2TIGQ" localSheetId="10" hidden="1">#REF!</definedName>
    <definedName name="BExCTZ2V6H9TT6LFGK3SADZ2TIGQ" localSheetId="9" hidden="1">#REF!</definedName>
    <definedName name="BExCTZ2V6H9TT6LFGK3SADZ2TIGQ" localSheetId="8" hidden="1">#REF!</definedName>
    <definedName name="BExCTZ2V6H9TT6LFGK3SADZ2TIGQ" localSheetId="11" hidden="1">#REF!</definedName>
    <definedName name="BExCTZ2V6H9TT6LFGK3SADZ2TIGQ" localSheetId="13" hidden="1">#REF!</definedName>
    <definedName name="BExCTZ2V6H9TT6LFGK3SADZ2TIGQ" hidden="1">#REF!</definedName>
    <definedName name="BExCTZZ9JNES4EDHW97NP0EGQALX" localSheetId="0" hidden="1">#REF!</definedName>
    <definedName name="BExCTZZ9JNES4EDHW97NP0EGQALX" localSheetId="12" hidden="1">#REF!</definedName>
    <definedName name="BExCTZZ9JNES4EDHW97NP0EGQALX" localSheetId="3" hidden="1">#REF!</definedName>
    <definedName name="BExCTZZ9JNES4EDHW97NP0EGQALX" localSheetId="10" hidden="1">#REF!</definedName>
    <definedName name="BExCTZZ9JNES4EDHW97NP0EGQALX" localSheetId="9" hidden="1">#REF!</definedName>
    <definedName name="BExCTZZ9JNES4EDHW97NP0EGQALX" localSheetId="8" hidden="1">#REF!</definedName>
    <definedName name="BExCTZZ9JNES4EDHW97NP0EGQALX" localSheetId="11" hidden="1">#REF!</definedName>
    <definedName name="BExCTZZ9JNES4EDHW97NP0EGQALX" localSheetId="13" hidden="1">#REF!</definedName>
    <definedName name="BExCTZZ9JNES4EDHW97NP0EGQALX" hidden="1">#REF!</definedName>
    <definedName name="BExCU0A1V6NMZQ9ASYJ8QIVQ5UR2" localSheetId="0" hidden="1">#REF!</definedName>
    <definedName name="BExCU0A1V6NMZQ9ASYJ8QIVQ5UR2" localSheetId="12" hidden="1">#REF!</definedName>
    <definedName name="BExCU0A1V6NMZQ9ASYJ8QIVQ5UR2" localSheetId="3" hidden="1">#REF!</definedName>
    <definedName name="BExCU0A1V6NMZQ9ASYJ8QIVQ5UR2" localSheetId="10" hidden="1">#REF!</definedName>
    <definedName name="BExCU0A1V6NMZQ9ASYJ8QIVQ5UR2" localSheetId="9" hidden="1">#REF!</definedName>
    <definedName name="BExCU0A1V6NMZQ9ASYJ8QIVQ5UR2" localSheetId="8" hidden="1">#REF!</definedName>
    <definedName name="BExCU0A1V6NMZQ9ASYJ8QIVQ5UR2" localSheetId="11" hidden="1">#REF!</definedName>
    <definedName name="BExCU0A1V6NMZQ9ASYJ8QIVQ5UR2" localSheetId="13" hidden="1">#REF!</definedName>
    <definedName name="BExCU0A1V6NMZQ9ASYJ8QIVQ5UR2" hidden="1">#REF!</definedName>
    <definedName name="BExCU2834920JBHSPCRC4UF80OLL" localSheetId="0" hidden="1">#REF!</definedName>
    <definedName name="BExCU2834920JBHSPCRC4UF80OLL" localSheetId="12" hidden="1">#REF!</definedName>
    <definedName name="BExCU2834920JBHSPCRC4UF80OLL" localSheetId="3" hidden="1">#REF!</definedName>
    <definedName name="BExCU2834920JBHSPCRC4UF80OLL" localSheetId="10" hidden="1">#REF!</definedName>
    <definedName name="BExCU2834920JBHSPCRC4UF80OLL" localSheetId="9" hidden="1">#REF!</definedName>
    <definedName name="BExCU2834920JBHSPCRC4UF80OLL" localSheetId="8" hidden="1">#REF!</definedName>
    <definedName name="BExCU2834920JBHSPCRC4UF80OLL" localSheetId="11" hidden="1">#REF!</definedName>
    <definedName name="BExCU2834920JBHSPCRC4UF80OLL" localSheetId="13" hidden="1">#REF!</definedName>
    <definedName name="BExCU2834920JBHSPCRC4UF80OLL" hidden="1">#REF!</definedName>
    <definedName name="BExCU8O54I3P3WRYWY1CRP3S78QY" localSheetId="0" hidden="1">#REF!</definedName>
    <definedName name="BExCU8O54I3P3WRYWY1CRP3S78QY" localSheetId="12" hidden="1">#REF!</definedName>
    <definedName name="BExCU8O54I3P3WRYWY1CRP3S78QY" localSheetId="3" hidden="1">#REF!</definedName>
    <definedName name="BExCU8O54I3P3WRYWY1CRP3S78QY" localSheetId="10" hidden="1">#REF!</definedName>
    <definedName name="BExCU8O54I3P3WRYWY1CRP3S78QY" localSheetId="9" hidden="1">#REF!</definedName>
    <definedName name="BExCU8O54I3P3WRYWY1CRP3S78QY" localSheetId="8" hidden="1">#REF!</definedName>
    <definedName name="BExCU8O54I3P3WRYWY1CRP3S78QY" localSheetId="11" hidden="1">#REF!</definedName>
    <definedName name="BExCU8O54I3P3WRYWY1CRP3S78QY" localSheetId="13" hidden="1">#REF!</definedName>
    <definedName name="BExCU8O54I3P3WRYWY1CRP3S78QY" hidden="1">#REF!</definedName>
    <definedName name="BExCUDRJO23YOKT8GPWOVQ4XEHF5" localSheetId="0" hidden="1">#REF!</definedName>
    <definedName name="BExCUDRJO23YOKT8GPWOVQ4XEHF5" localSheetId="12" hidden="1">#REF!</definedName>
    <definedName name="BExCUDRJO23YOKT8GPWOVQ4XEHF5" localSheetId="3" hidden="1">#REF!</definedName>
    <definedName name="BExCUDRJO23YOKT8GPWOVQ4XEHF5" localSheetId="10" hidden="1">#REF!</definedName>
    <definedName name="BExCUDRJO23YOKT8GPWOVQ4XEHF5" localSheetId="9" hidden="1">#REF!</definedName>
    <definedName name="BExCUDRJO23YOKT8GPWOVQ4XEHF5" localSheetId="8" hidden="1">#REF!</definedName>
    <definedName name="BExCUDRJO23YOKT8GPWOVQ4XEHF5" localSheetId="11" hidden="1">#REF!</definedName>
    <definedName name="BExCUDRJO23YOKT8GPWOVQ4XEHF5" localSheetId="13" hidden="1">#REF!</definedName>
    <definedName name="BExCUDRJO23YOKT8GPWOVQ4XEHF5" hidden="1">#REF!</definedName>
    <definedName name="BExCULEOALM7SEHVMQC4B4N25MRM" localSheetId="0" hidden="1">#REF!</definedName>
    <definedName name="BExCULEOALM7SEHVMQC4B4N25MRM" localSheetId="12" hidden="1">#REF!</definedName>
    <definedName name="BExCULEOALM7SEHVMQC4B4N25MRM" localSheetId="3" hidden="1">#REF!</definedName>
    <definedName name="BExCULEOALM7SEHVMQC4B4N25MRM" localSheetId="10" hidden="1">#REF!</definedName>
    <definedName name="BExCULEOALM7SEHVMQC4B4N25MRM" localSheetId="9" hidden="1">#REF!</definedName>
    <definedName name="BExCULEOALM7SEHVMQC4B4N25MRM" localSheetId="8" hidden="1">#REF!</definedName>
    <definedName name="BExCULEOALM7SEHVMQC4B4N25MRM" localSheetId="11" hidden="1">#REF!</definedName>
    <definedName name="BExCULEOALM7SEHVMQC4B4N25MRM" localSheetId="13" hidden="1">#REF!</definedName>
    <definedName name="BExCULEOALM7SEHVMQC4B4N25MRM" hidden="1">#REF!</definedName>
    <definedName name="BExCUPAXFR16YMWL30ME3F3BSRDZ" localSheetId="0" hidden="1">#REF!</definedName>
    <definedName name="BExCUPAXFR16YMWL30ME3F3BSRDZ" localSheetId="12" hidden="1">#REF!</definedName>
    <definedName name="BExCUPAXFR16YMWL30ME3F3BSRDZ" localSheetId="3" hidden="1">#REF!</definedName>
    <definedName name="BExCUPAXFR16YMWL30ME3F3BSRDZ" localSheetId="10" hidden="1">#REF!</definedName>
    <definedName name="BExCUPAXFR16YMWL30ME3F3BSRDZ" localSheetId="9" hidden="1">#REF!</definedName>
    <definedName name="BExCUPAXFR16YMWL30ME3F3BSRDZ" localSheetId="8" hidden="1">#REF!</definedName>
    <definedName name="BExCUPAXFR16YMWL30ME3F3BSRDZ" localSheetId="11" hidden="1">#REF!</definedName>
    <definedName name="BExCUPAXFR16YMWL30ME3F3BSRDZ" localSheetId="13" hidden="1">#REF!</definedName>
    <definedName name="BExCUPAXFR16YMWL30ME3F3BSRDZ" hidden="1">#REF!</definedName>
    <definedName name="BExCUR94DHCE47PUUWEMT5QZOYR2" localSheetId="0" hidden="1">#REF!</definedName>
    <definedName name="BExCUR94DHCE47PUUWEMT5QZOYR2" localSheetId="12" hidden="1">#REF!</definedName>
    <definedName name="BExCUR94DHCE47PUUWEMT5QZOYR2" localSheetId="3" hidden="1">#REF!</definedName>
    <definedName name="BExCUR94DHCE47PUUWEMT5QZOYR2" localSheetId="10" hidden="1">#REF!</definedName>
    <definedName name="BExCUR94DHCE47PUUWEMT5QZOYR2" localSheetId="9" hidden="1">#REF!</definedName>
    <definedName name="BExCUR94DHCE47PUUWEMT5QZOYR2" localSheetId="8" hidden="1">#REF!</definedName>
    <definedName name="BExCUR94DHCE47PUUWEMT5QZOYR2" localSheetId="11" hidden="1">#REF!</definedName>
    <definedName name="BExCUR94DHCE47PUUWEMT5QZOYR2" localSheetId="13" hidden="1">#REF!</definedName>
    <definedName name="BExCUR94DHCE47PUUWEMT5QZOYR2" hidden="1">#REF!</definedName>
    <definedName name="BExCV5HJSTBNPQZVGYJY9AZ4IJ26" localSheetId="0" hidden="1">#REF!</definedName>
    <definedName name="BExCV5HJSTBNPQZVGYJY9AZ4IJ26" localSheetId="12" hidden="1">#REF!</definedName>
    <definedName name="BExCV5HJSTBNPQZVGYJY9AZ4IJ26" localSheetId="3" hidden="1">#REF!</definedName>
    <definedName name="BExCV5HJSTBNPQZVGYJY9AZ4IJ26" localSheetId="10" hidden="1">#REF!</definedName>
    <definedName name="BExCV5HJSTBNPQZVGYJY9AZ4IJ26" localSheetId="9" hidden="1">#REF!</definedName>
    <definedName name="BExCV5HJSTBNPQZVGYJY9AZ4IJ26" localSheetId="8" hidden="1">#REF!</definedName>
    <definedName name="BExCV5HJSTBNPQZVGYJY9AZ4IJ26" localSheetId="11" hidden="1">#REF!</definedName>
    <definedName name="BExCV5HJSTBNPQZVGYJY9AZ4IJ26" localSheetId="13" hidden="1">#REF!</definedName>
    <definedName name="BExCV5HJSTBNPQZVGYJY9AZ4IJ26" hidden="1">#REF!</definedName>
    <definedName name="BExCV634L7SVHGB0UDDTRRQ2Q72H" localSheetId="0" hidden="1">#REF!</definedName>
    <definedName name="BExCV634L7SVHGB0UDDTRRQ2Q72H" localSheetId="12" hidden="1">#REF!</definedName>
    <definedName name="BExCV634L7SVHGB0UDDTRRQ2Q72H" localSheetId="3" hidden="1">#REF!</definedName>
    <definedName name="BExCV634L7SVHGB0UDDTRRQ2Q72H" localSheetId="10" hidden="1">#REF!</definedName>
    <definedName name="BExCV634L7SVHGB0UDDTRRQ2Q72H" localSheetId="9" hidden="1">#REF!</definedName>
    <definedName name="BExCV634L7SVHGB0UDDTRRQ2Q72H" localSheetId="8" hidden="1">#REF!</definedName>
    <definedName name="BExCV634L7SVHGB0UDDTRRQ2Q72H" localSheetId="11" hidden="1">#REF!</definedName>
    <definedName name="BExCV634L7SVHGB0UDDTRRQ2Q72H" localSheetId="13" hidden="1">#REF!</definedName>
    <definedName name="BExCV634L7SVHGB0UDDTRRQ2Q72H" hidden="1">#REF!</definedName>
    <definedName name="BExCVBXGSXT9FWJRG62PX9S1RK83" localSheetId="0" hidden="1">#REF!</definedName>
    <definedName name="BExCVBXGSXT9FWJRG62PX9S1RK83" localSheetId="12" hidden="1">#REF!</definedName>
    <definedName name="BExCVBXGSXT9FWJRG62PX9S1RK83" localSheetId="3" hidden="1">#REF!</definedName>
    <definedName name="BExCVBXGSXT9FWJRG62PX9S1RK83" localSheetId="10" hidden="1">#REF!</definedName>
    <definedName name="BExCVBXGSXT9FWJRG62PX9S1RK83" localSheetId="9" hidden="1">#REF!</definedName>
    <definedName name="BExCVBXGSXT9FWJRG62PX9S1RK83" localSheetId="8" hidden="1">#REF!</definedName>
    <definedName name="BExCVBXGSXT9FWJRG62PX9S1RK83" localSheetId="11" hidden="1">#REF!</definedName>
    <definedName name="BExCVBXGSXT9FWJRG62PX9S1RK83" localSheetId="13" hidden="1">#REF!</definedName>
    <definedName name="BExCVBXGSXT9FWJRG62PX9S1RK83" hidden="1">#REF!</definedName>
    <definedName name="BExCVHBNLOHNFS0JAV3I1XGPNH9W" localSheetId="0" hidden="1">#REF!</definedName>
    <definedName name="BExCVHBNLOHNFS0JAV3I1XGPNH9W" localSheetId="12" hidden="1">#REF!</definedName>
    <definedName name="BExCVHBNLOHNFS0JAV3I1XGPNH9W" localSheetId="3" hidden="1">#REF!</definedName>
    <definedName name="BExCVHBNLOHNFS0JAV3I1XGPNH9W" localSheetId="10" hidden="1">#REF!</definedName>
    <definedName name="BExCVHBNLOHNFS0JAV3I1XGPNH9W" localSheetId="9" hidden="1">#REF!</definedName>
    <definedName name="BExCVHBNLOHNFS0JAV3I1XGPNH9W" localSheetId="8" hidden="1">#REF!</definedName>
    <definedName name="BExCVHBNLOHNFS0JAV3I1XGPNH9W" localSheetId="11" hidden="1">#REF!</definedName>
    <definedName name="BExCVHBNLOHNFS0JAV3I1XGPNH9W" localSheetId="13" hidden="1">#REF!</definedName>
    <definedName name="BExCVHBNLOHNFS0JAV3I1XGPNH9W" hidden="1">#REF!</definedName>
    <definedName name="BExCVI86R31A2IOZIEBY1FJLVILD" localSheetId="0" hidden="1">#REF!</definedName>
    <definedName name="BExCVI86R31A2IOZIEBY1FJLVILD" localSheetId="12" hidden="1">#REF!</definedName>
    <definedName name="BExCVI86R31A2IOZIEBY1FJLVILD" localSheetId="3" hidden="1">#REF!</definedName>
    <definedName name="BExCVI86R31A2IOZIEBY1FJLVILD" localSheetId="10" hidden="1">#REF!</definedName>
    <definedName name="BExCVI86R31A2IOZIEBY1FJLVILD" localSheetId="9" hidden="1">#REF!</definedName>
    <definedName name="BExCVI86R31A2IOZIEBY1FJLVILD" localSheetId="8" hidden="1">#REF!</definedName>
    <definedName name="BExCVI86R31A2IOZIEBY1FJLVILD" localSheetId="11" hidden="1">#REF!</definedName>
    <definedName name="BExCVI86R31A2IOZIEBY1FJLVILD" localSheetId="13" hidden="1">#REF!</definedName>
    <definedName name="BExCVI86R31A2IOZIEBY1FJLVILD" hidden="1">#REF!</definedName>
    <definedName name="BExCVKGZXE0I9EIXKBZVSGSEY2RR" localSheetId="0" hidden="1">#REF!</definedName>
    <definedName name="BExCVKGZXE0I9EIXKBZVSGSEY2RR" localSheetId="12" hidden="1">#REF!</definedName>
    <definedName name="BExCVKGZXE0I9EIXKBZVSGSEY2RR" localSheetId="3" hidden="1">#REF!</definedName>
    <definedName name="BExCVKGZXE0I9EIXKBZVSGSEY2RR" localSheetId="10" hidden="1">#REF!</definedName>
    <definedName name="BExCVKGZXE0I9EIXKBZVSGSEY2RR" localSheetId="9" hidden="1">#REF!</definedName>
    <definedName name="BExCVKGZXE0I9EIXKBZVSGSEY2RR" localSheetId="8" hidden="1">#REF!</definedName>
    <definedName name="BExCVKGZXE0I9EIXKBZVSGSEY2RR" localSheetId="11" hidden="1">#REF!</definedName>
    <definedName name="BExCVKGZXE0I9EIXKBZVSGSEY2RR" localSheetId="13" hidden="1">#REF!</definedName>
    <definedName name="BExCVKGZXE0I9EIXKBZVSGSEY2RR" hidden="1">#REF!</definedName>
    <definedName name="BExCVNROVORCSNX9HKHKPHY0URS3" localSheetId="0" hidden="1">#REF!</definedName>
    <definedName name="BExCVNROVORCSNX9HKHKPHY0URS3" localSheetId="12" hidden="1">#REF!</definedName>
    <definedName name="BExCVNROVORCSNX9HKHKPHY0URS3" localSheetId="3" hidden="1">#REF!</definedName>
    <definedName name="BExCVNROVORCSNX9HKHKPHY0URS3" localSheetId="10" hidden="1">#REF!</definedName>
    <definedName name="BExCVNROVORCSNX9HKHKPHY0URS3" localSheetId="9" hidden="1">#REF!</definedName>
    <definedName name="BExCVNROVORCSNX9HKHKPHY0URS3" localSheetId="8" hidden="1">#REF!</definedName>
    <definedName name="BExCVNROVORCSNX9HKHKPHY0URS3" localSheetId="11" hidden="1">#REF!</definedName>
    <definedName name="BExCVNROVORCSNX9HKHKPHY0URS3" localSheetId="13" hidden="1">#REF!</definedName>
    <definedName name="BExCVNROVORCSNX9HKHKPHY0URS3" hidden="1">#REF!</definedName>
    <definedName name="BExCVPEZON7VV6NOWII8VZMONPCJ" localSheetId="0" hidden="1">#REF!</definedName>
    <definedName name="BExCVPEZON7VV6NOWII8VZMONPCJ" localSheetId="12" hidden="1">#REF!</definedName>
    <definedName name="BExCVPEZON7VV6NOWII8VZMONPCJ" localSheetId="3" hidden="1">#REF!</definedName>
    <definedName name="BExCVPEZON7VV6NOWII8VZMONPCJ" localSheetId="10" hidden="1">#REF!</definedName>
    <definedName name="BExCVPEZON7VV6NOWII8VZMONPCJ" localSheetId="9" hidden="1">#REF!</definedName>
    <definedName name="BExCVPEZON7VV6NOWII8VZMONPCJ" localSheetId="8" hidden="1">#REF!</definedName>
    <definedName name="BExCVPEZON7VV6NOWII8VZMONPCJ" localSheetId="11" hidden="1">#REF!</definedName>
    <definedName name="BExCVPEZON7VV6NOWII8VZMONPCJ" localSheetId="13" hidden="1">#REF!</definedName>
    <definedName name="BExCVPEZON7VV6NOWII8VZMONPCJ" hidden="1">#REF!</definedName>
    <definedName name="BExCVV44WY5807WGMTGKPW0GT256" localSheetId="0" hidden="1">#REF!</definedName>
    <definedName name="BExCVV44WY5807WGMTGKPW0GT256" localSheetId="12" hidden="1">#REF!</definedName>
    <definedName name="BExCVV44WY5807WGMTGKPW0GT256" localSheetId="3" hidden="1">#REF!</definedName>
    <definedName name="BExCVV44WY5807WGMTGKPW0GT256" localSheetId="10" hidden="1">#REF!</definedName>
    <definedName name="BExCVV44WY5807WGMTGKPW0GT256" localSheetId="9" hidden="1">#REF!</definedName>
    <definedName name="BExCVV44WY5807WGMTGKPW0GT256" localSheetId="8" hidden="1">#REF!</definedName>
    <definedName name="BExCVV44WY5807WGMTGKPW0GT256" localSheetId="11" hidden="1">#REF!</definedName>
    <definedName name="BExCVV44WY5807WGMTGKPW0GT256" localSheetId="13" hidden="1">#REF!</definedName>
    <definedName name="BExCVV44WY5807WGMTGKPW0GT256" hidden="1">#REF!</definedName>
    <definedName name="BExCVZ5PN4V6MRBZ04PZJW3GEF8S" localSheetId="0" hidden="1">#REF!</definedName>
    <definedName name="BExCVZ5PN4V6MRBZ04PZJW3GEF8S" localSheetId="12" hidden="1">#REF!</definedName>
    <definedName name="BExCVZ5PN4V6MRBZ04PZJW3GEF8S" localSheetId="3" hidden="1">#REF!</definedName>
    <definedName name="BExCVZ5PN4V6MRBZ04PZJW3GEF8S" localSheetId="10" hidden="1">#REF!</definedName>
    <definedName name="BExCVZ5PN4V6MRBZ04PZJW3GEF8S" localSheetId="9" hidden="1">#REF!</definedName>
    <definedName name="BExCVZ5PN4V6MRBZ04PZJW3GEF8S" localSheetId="8" hidden="1">#REF!</definedName>
    <definedName name="BExCVZ5PN4V6MRBZ04PZJW3GEF8S" localSheetId="11" hidden="1">#REF!</definedName>
    <definedName name="BExCVZ5PN4V6MRBZ04PZJW3GEF8S" localSheetId="13" hidden="1">#REF!</definedName>
    <definedName name="BExCVZ5PN4V6MRBZ04PZJW3GEF8S" hidden="1">#REF!</definedName>
    <definedName name="BExCW13R0GWJYGXZBNCPAHQN4NR2" localSheetId="0" hidden="1">#REF!</definedName>
    <definedName name="BExCW13R0GWJYGXZBNCPAHQN4NR2" localSheetId="12" hidden="1">#REF!</definedName>
    <definedName name="BExCW13R0GWJYGXZBNCPAHQN4NR2" localSheetId="3" hidden="1">#REF!</definedName>
    <definedName name="BExCW13R0GWJYGXZBNCPAHQN4NR2" localSheetId="10" hidden="1">#REF!</definedName>
    <definedName name="BExCW13R0GWJYGXZBNCPAHQN4NR2" localSheetId="9" hidden="1">#REF!</definedName>
    <definedName name="BExCW13R0GWJYGXZBNCPAHQN4NR2" localSheetId="8" hidden="1">#REF!</definedName>
    <definedName name="BExCW13R0GWJYGXZBNCPAHQN4NR2" localSheetId="11" hidden="1">#REF!</definedName>
    <definedName name="BExCW13R0GWJYGXZBNCPAHQN4NR2" localSheetId="13" hidden="1">#REF!</definedName>
    <definedName name="BExCW13R0GWJYGXZBNCPAHQN4NR2" hidden="1">#REF!</definedName>
    <definedName name="BExCW9Y5HWU4RJTNX74O6L24VGCK" localSheetId="0" hidden="1">#REF!</definedName>
    <definedName name="BExCW9Y5HWU4RJTNX74O6L24VGCK" localSheetId="12" hidden="1">#REF!</definedName>
    <definedName name="BExCW9Y5HWU4RJTNX74O6L24VGCK" localSheetId="3" hidden="1">#REF!</definedName>
    <definedName name="BExCW9Y5HWU4RJTNX74O6L24VGCK" localSheetId="10" hidden="1">#REF!</definedName>
    <definedName name="BExCW9Y5HWU4RJTNX74O6L24VGCK" localSheetId="9" hidden="1">#REF!</definedName>
    <definedName name="BExCW9Y5HWU4RJTNX74O6L24VGCK" localSheetId="8" hidden="1">#REF!</definedName>
    <definedName name="BExCW9Y5HWU4RJTNX74O6L24VGCK" localSheetId="11" hidden="1">#REF!</definedName>
    <definedName name="BExCW9Y5HWU4RJTNX74O6L24VGCK" localSheetId="13" hidden="1">#REF!</definedName>
    <definedName name="BExCW9Y5HWU4RJTNX74O6L24VGCK" hidden="1">#REF!</definedName>
    <definedName name="BExCWHADQJRXWFDGV2KMANWIY1YN" localSheetId="0" hidden="1">#REF!</definedName>
    <definedName name="BExCWHADQJRXWFDGV2KMANWIY1YN" localSheetId="12" hidden="1">#REF!</definedName>
    <definedName name="BExCWHADQJRXWFDGV2KMANWIY1YN" localSheetId="3" hidden="1">#REF!</definedName>
    <definedName name="BExCWHADQJRXWFDGV2KMANWIY1YN" localSheetId="10" hidden="1">#REF!</definedName>
    <definedName name="BExCWHADQJRXWFDGV2KMANWIY1YN" localSheetId="9" hidden="1">#REF!</definedName>
    <definedName name="BExCWHADQJRXWFDGV2KMANWIY1YN" localSheetId="8" hidden="1">#REF!</definedName>
    <definedName name="BExCWHADQJRXWFDGV2KMANWIY1YN" localSheetId="11" hidden="1">#REF!</definedName>
    <definedName name="BExCWHADQJRXWFDGV2KMANWIY1YN" localSheetId="13" hidden="1">#REF!</definedName>
    <definedName name="BExCWHADQJRXWFDGV2KMANWIY1YN" hidden="1">#REF!</definedName>
    <definedName name="BExCWPDPESGZS07QGBLSBWDNVJLZ" localSheetId="0" hidden="1">#REF!</definedName>
    <definedName name="BExCWPDPESGZS07QGBLSBWDNVJLZ" localSheetId="12" hidden="1">#REF!</definedName>
    <definedName name="BExCWPDPESGZS07QGBLSBWDNVJLZ" localSheetId="3" hidden="1">#REF!</definedName>
    <definedName name="BExCWPDPESGZS07QGBLSBWDNVJLZ" localSheetId="10" hidden="1">#REF!</definedName>
    <definedName name="BExCWPDPESGZS07QGBLSBWDNVJLZ" localSheetId="9" hidden="1">#REF!</definedName>
    <definedName name="BExCWPDPESGZS07QGBLSBWDNVJLZ" localSheetId="8" hidden="1">#REF!</definedName>
    <definedName name="BExCWPDPESGZS07QGBLSBWDNVJLZ" localSheetId="11" hidden="1">#REF!</definedName>
    <definedName name="BExCWPDPESGZS07QGBLSBWDNVJLZ" localSheetId="13" hidden="1">#REF!</definedName>
    <definedName name="BExCWPDPESGZS07QGBLSBWDNVJLZ" hidden="1">#REF!</definedName>
    <definedName name="BExCWTVKHIVCRHF8GC39KI58YM5K" localSheetId="0" hidden="1">#REF!</definedName>
    <definedName name="BExCWTVKHIVCRHF8GC39KI58YM5K" localSheetId="12" hidden="1">#REF!</definedName>
    <definedName name="BExCWTVKHIVCRHF8GC39KI58YM5K" localSheetId="3" hidden="1">#REF!</definedName>
    <definedName name="BExCWTVKHIVCRHF8GC39KI58YM5K" localSheetId="10" hidden="1">#REF!</definedName>
    <definedName name="BExCWTVKHIVCRHF8GC39KI58YM5K" localSheetId="9" hidden="1">#REF!</definedName>
    <definedName name="BExCWTVKHIVCRHF8GC39KI58YM5K" localSheetId="8" hidden="1">#REF!</definedName>
    <definedName name="BExCWTVKHIVCRHF8GC39KI58YM5K" localSheetId="11" hidden="1">#REF!</definedName>
    <definedName name="BExCWTVKHIVCRHF8GC39KI58YM5K" localSheetId="13" hidden="1">#REF!</definedName>
    <definedName name="BExCWTVKHIVCRHF8GC39KI58YM5K" hidden="1">#REF!</definedName>
    <definedName name="BExCX2KGRZBRVLZNM8SUSIE6A0RL" localSheetId="0" hidden="1">#REF!</definedName>
    <definedName name="BExCX2KGRZBRVLZNM8SUSIE6A0RL" localSheetId="12" hidden="1">#REF!</definedName>
    <definedName name="BExCX2KGRZBRVLZNM8SUSIE6A0RL" localSheetId="3" hidden="1">#REF!</definedName>
    <definedName name="BExCX2KGRZBRVLZNM8SUSIE6A0RL" localSheetId="10" hidden="1">#REF!</definedName>
    <definedName name="BExCX2KGRZBRVLZNM8SUSIE6A0RL" localSheetId="9" hidden="1">#REF!</definedName>
    <definedName name="BExCX2KGRZBRVLZNM8SUSIE6A0RL" localSheetId="8" hidden="1">#REF!</definedName>
    <definedName name="BExCX2KGRZBRVLZNM8SUSIE6A0RL" localSheetId="11" hidden="1">#REF!</definedName>
    <definedName name="BExCX2KGRZBRVLZNM8SUSIE6A0RL" localSheetId="13" hidden="1">#REF!</definedName>
    <definedName name="BExCX2KGRZBRVLZNM8SUSIE6A0RL" hidden="1">#REF!</definedName>
    <definedName name="BExCX3X451T70LZ1VF95L7W4Y4TM" localSheetId="0" hidden="1">#REF!</definedName>
    <definedName name="BExCX3X451T70LZ1VF95L7W4Y4TM" localSheetId="12" hidden="1">#REF!</definedName>
    <definedName name="BExCX3X451T70LZ1VF95L7W4Y4TM" localSheetId="3" hidden="1">#REF!</definedName>
    <definedName name="BExCX3X451T70LZ1VF95L7W4Y4TM" localSheetId="10" hidden="1">#REF!</definedName>
    <definedName name="BExCX3X451T70LZ1VF95L7W4Y4TM" localSheetId="9" hidden="1">#REF!</definedName>
    <definedName name="BExCX3X451T70LZ1VF95L7W4Y4TM" localSheetId="8" hidden="1">#REF!</definedName>
    <definedName name="BExCX3X451T70LZ1VF95L7W4Y4TM" localSheetId="11" hidden="1">#REF!</definedName>
    <definedName name="BExCX3X451T70LZ1VF95L7W4Y4TM" localSheetId="13" hidden="1">#REF!</definedName>
    <definedName name="BExCX3X451T70LZ1VF95L7W4Y4TM" hidden="1">#REF!</definedName>
    <definedName name="BExCX4NZ2N1OUGXM7EV0U7VULJMM" localSheetId="0" hidden="1">#REF!</definedName>
    <definedName name="BExCX4NZ2N1OUGXM7EV0U7VULJMM" localSheetId="12" hidden="1">#REF!</definedName>
    <definedName name="BExCX4NZ2N1OUGXM7EV0U7VULJMM" localSheetId="3" hidden="1">#REF!</definedName>
    <definedName name="BExCX4NZ2N1OUGXM7EV0U7VULJMM" localSheetId="10" hidden="1">#REF!</definedName>
    <definedName name="BExCX4NZ2N1OUGXM7EV0U7VULJMM" localSheetId="9" hidden="1">#REF!</definedName>
    <definedName name="BExCX4NZ2N1OUGXM7EV0U7VULJMM" localSheetId="8" hidden="1">#REF!</definedName>
    <definedName name="BExCX4NZ2N1OUGXM7EV0U7VULJMM" localSheetId="11" hidden="1">#REF!</definedName>
    <definedName name="BExCX4NZ2N1OUGXM7EV0U7VULJMM" localSheetId="13" hidden="1">#REF!</definedName>
    <definedName name="BExCX4NZ2N1OUGXM7EV0U7VULJMM" hidden="1">#REF!</definedName>
    <definedName name="BExCXILMURGYMAH6N5LF5DV6K3GM" localSheetId="0" hidden="1">#REF!</definedName>
    <definedName name="BExCXILMURGYMAH6N5LF5DV6K3GM" localSheetId="12" hidden="1">#REF!</definedName>
    <definedName name="BExCXILMURGYMAH6N5LF5DV6K3GM" localSheetId="3" hidden="1">#REF!</definedName>
    <definedName name="BExCXILMURGYMAH6N5LF5DV6K3GM" localSheetId="10" hidden="1">#REF!</definedName>
    <definedName name="BExCXILMURGYMAH6N5LF5DV6K3GM" localSheetId="9" hidden="1">#REF!</definedName>
    <definedName name="BExCXILMURGYMAH6N5LF5DV6K3GM" localSheetId="8" hidden="1">#REF!</definedName>
    <definedName name="BExCXILMURGYMAH6N5LF5DV6K3GM" localSheetId="11" hidden="1">#REF!</definedName>
    <definedName name="BExCXILMURGYMAH6N5LF5DV6K3GM" localSheetId="13" hidden="1">#REF!</definedName>
    <definedName name="BExCXILMURGYMAH6N5LF5DV6K3GM" hidden="1">#REF!</definedName>
    <definedName name="BExCXQUFBMXQ1650735H48B1AZT3" localSheetId="0" hidden="1">#REF!</definedName>
    <definedName name="BExCXQUFBMXQ1650735H48B1AZT3" localSheetId="12" hidden="1">#REF!</definedName>
    <definedName name="BExCXQUFBMXQ1650735H48B1AZT3" localSheetId="3" hidden="1">#REF!</definedName>
    <definedName name="BExCXQUFBMXQ1650735H48B1AZT3" localSheetId="10" hidden="1">#REF!</definedName>
    <definedName name="BExCXQUFBMXQ1650735H48B1AZT3" localSheetId="9" hidden="1">#REF!</definedName>
    <definedName name="BExCXQUFBMXQ1650735H48B1AZT3" localSheetId="8" hidden="1">#REF!</definedName>
    <definedName name="BExCXQUFBMXQ1650735H48B1AZT3" localSheetId="11" hidden="1">#REF!</definedName>
    <definedName name="BExCXQUFBMXQ1650735H48B1AZT3" localSheetId="13" hidden="1">#REF!</definedName>
    <definedName name="BExCXQUFBMXQ1650735H48B1AZT3" hidden="1">#REF!</definedName>
    <definedName name="BExCXYSBKJ9SZQD7XS2WUS6SVBJO" localSheetId="0" hidden="1">#REF!</definedName>
    <definedName name="BExCXYSBKJ9SZQD7XS2WUS6SVBJO" localSheetId="12" hidden="1">#REF!</definedName>
    <definedName name="BExCXYSBKJ9SZQD7XS2WUS6SVBJO" localSheetId="3" hidden="1">#REF!</definedName>
    <definedName name="BExCXYSBKJ9SZQD7XS2WUS6SVBJO" localSheetId="10" hidden="1">#REF!</definedName>
    <definedName name="BExCXYSBKJ9SZQD7XS2WUS6SVBJO" localSheetId="9" hidden="1">#REF!</definedName>
    <definedName name="BExCXYSBKJ9SZQD7XS2WUS6SVBJO" localSheetId="8" hidden="1">#REF!</definedName>
    <definedName name="BExCXYSBKJ9SZQD7XS2WUS6SVBJO" localSheetId="11" hidden="1">#REF!</definedName>
    <definedName name="BExCXYSBKJ9SZQD7XS2WUS6SVBJO" localSheetId="13" hidden="1">#REF!</definedName>
    <definedName name="BExCXYSBKJ9SZQD7XS2WUS6SVBJO" hidden="1">#REF!</definedName>
    <definedName name="BExCXZ8DGK5ZE8467LFEHX6JNQHJ" localSheetId="0" hidden="1">#REF!</definedName>
    <definedName name="BExCXZ8DGK5ZE8467LFEHX6JNQHJ" localSheetId="12" hidden="1">#REF!</definedName>
    <definedName name="BExCXZ8DGK5ZE8467LFEHX6JNQHJ" localSheetId="3" hidden="1">#REF!</definedName>
    <definedName name="BExCXZ8DGK5ZE8467LFEHX6JNQHJ" localSheetId="10" hidden="1">#REF!</definedName>
    <definedName name="BExCXZ8DGK5ZE8467LFEHX6JNQHJ" localSheetId="9" hidden="1">#REF!</definedName>
    <definedName name="BExCXZ8DGK5ZE8467LFEHX6JNQHJ" localSheetId="8" hidden="1">#REF!</definedName>
    <definedName name="BExCXZ8DGK5ZE8467LFEHX6JNQHJ" localSheetId="11" hidden="1">#REF!</definedName>
    <definedName name="BExCXZ8DGK5ZE8467LFEHX6JNQHJ" localSheetId="13" hidden="1">#REF!</definedName>
    <definedName name="BExCXZ8DGK5ZE8467LFEHX6JNQHJ" hidden="1">#REF!</definedName>
    <definedName name="BExCY2DQO9VLA77Q7EG3T0XNXX4F" localSheetId="0" hidden="1">#REF!</definedName>
    <definedName name="BExCY2DQO9VLA77Q7EG3T0XNXX4F" localSheetId="12" hidden="1">#REF!</definedName>
    <definedName name="BExCY2DQO9VLA77Q7EG3T0XNXX4F" localSheetId="3" hidden="1">#REF!</definedName>
    <definedName name="BExCY2DQO9VLA77Q7EG3T0XNXX4F" localSheetId="10" hidden="1">#REF!</definedName>
    <definedName name="BExCY2DQO9VLA77Q7EG3T0XNXX4F" localSheetId="9" hidden="1">#REF!</definedName>
    <definedName name="BExCY2DQO9VLA77Q7EG3T0XNXX4F" localSheetId="8" hidden="1">#REF!</definedName>
    <definedName name="BExCY2DQO9VLA77Q7EG3T0XNXX4F" localSheetId="11" hidden="1">#REF!</definedName>
    <definedName name="BExCY2DQO9VLA77Q7EG3T0XNXX4F" localSheetId="13" hidden="1">#REF!</definedName>
    <definedName name="BExCY2DQO9VLA77Q7EG3T0XNXX4F" hidden="1">#REF!</definedName>
    <definedName name="BExCY5Z7X93Z8XUOEASK50W08S36" localSheetId="0" hidden="1">#REF!</definedName>
    <definedName name="BExCY5Z7X93Z8XUOEASK50W08S36" localSheetId="12" hidden="1">#REF!</definedName>
    <definedName name="BExCY5Z7X93Z8XUOEASK50W08S36" localSheetId="3" hidden="1">#REF!</definedName>
    <definedName name="BExCY5Z7X93Z8XUOEASK50W08S36" localSheetId="10" hidden="1">#REF!</definedName>
    <definedName name="BExCY5Z7X93Z8XUOEASK50W08S36" localSheetId="9" hidden="1">#REF!</definedName>
    <definedName name="BExCY5Z7X93Z8XUOEASK50W08S36" localSheetId="8" hidden="1">#REF!</definedName>
    <definedName name="BExCY5Z7X93Z8XUOEASK50W08S36" localSheetId="11" hidden="1">#REF!</definedName>
    <definedName name="BExCY5Z7X93Z8XUOEASK50W08S36" localSheetId="13" hidden="1">#REF!</definedName>
    <definedName name="BExCY5Z7X93Z8XUOEASK50W08S36" hidden="1">#REF!</definedName>
    <definedName name="BExCY6VMJ68MX3C981R5Q0BX5791" localSheetId="0" hidden="1">#REF!</definedName>
    <definedName name="BExCY6VMJ68MX3C981R5Q0BX5791" localSheetId="12" hidden="1">#REF!</definedName>
    <definedName name="BExCY6VMJ68MX3C981R5Q0BX5791" localSheetId="3" hidden="1">#REF!</definedName>
    <definedName name="BExCY6VMJ68MX3C981R5Q0BX5791" localSheetId="10" hidden="1">#REF!</definedName>
    <definedName name="BExCY6VMJ68MX3C981R5Q0BX5791" localSheetId="9" hidden="1">#REF!</definedName>
    <definedName name="BExCY6VMJ68MX3C981R5Q0BX5791" localSheetId="8" hidden="1">#REF!</definedName>
    <definedName name="BExCY6VMJ68MX3C981R5Q0BX5791" localSheetId="11" hidden="1">#REF!</definedName>
    <definedName name="BExCY6VMJ68MX3C981R5Q0BX5791" localSheetId="13" hidden="1">#REF!</definedName>
    <definedName name="BExCY6VMJ68MX3C981R5Q0BX5791" hidden="1">#REF!</definedName>
    <definedName name="BExCYAH2SAZCPW6XCB7V7PMMCAWO" localSheetId="0" hidden="1">#REF!</definedName>
    <definedName name="BExCYAH2SAZCPW6XCB7V7PMMCAWO" localSheetId="12" hidden="1">#REF!</definedName>
    <definedName name="BExCYAH2SAZCPW6XCB7V7PMMCAWO" localSheetId="3" hidden="1">#REF!</definedName>
    <definedName name="BExCYAH2SAZCPW6XCB7V7PMMCAWO" localSheetId="10" hidden="1">#REF!</definedName>
    <definedName name="BExCYAH2SAZCPW6XCB7V7PMMCAWO" localSheetId="9" hidden="1">#REF!</definedName>
    <definedName name="BExCYAH2SAZCPW6XCB7V7PMMCAWO" localSheetId="8" hidden="1">#REF!</definedName>
    <definedName name="BExCYAH2SAZCPW6XCB7V7PMMCAWO" localSheetId="11" hidden="1">#REF!</definedName>
    <definedName name="BExCYAH2SAZCPW6XCB7V7PMMCAWO" localSheetId="13" hidden="1">#REF!</definedName>
    <definedName name="BExCYAH2SAZCPW6XCB7V7PMMCAWO" hidden="1">#REF!</definedName>
    <definedName name="BExCYDGYM1UGUNTB331L2E4L5F34" localSheetId="0" hidden="1">#REF!</definedName>
    <definedName name="BExCYDGYM1UGUNTB331L2E4L5F34" localSheetId="12" hidden="1">#REF!</definedName>
    <definedName name="BExCYDGYM1UGUNTB331L2E4L5F34" localSheetId="3" hidden="1">#REF!</definedName>
    <definedName name="BExCYDGYM1UGUNTB331L2E4L5F34" localSheetId="10" hidden="1">#REF!</definedName>
    <definedName name="BExCYDGYM1UGUNTB331L2E4L5F34" localSheetId="9" hidden="1">#REF!</definedName>
    <definedName name="BExCYDGYM1UGUNTB331L2E4L5F34" localSheetId="8" hidden="1">#REF!</definedName>
    <definedName name="BExCYDGYM1UGUNTB331L2E4L5F34" localSheetId="11" hidden="1">#REF!</definedName>
    <definedName name="BExCYDGYM1UGUNTB331L2E4L5F34" localSheetId="13" hidden="1">#REF!</definedName>
    <definedName name="BExCYDGYM1UGUNTB331L2E4L5F34" hidden="1">#REF!</definedName>
    <definedName name="BExCYN7KCKU1F6EXMNPQPTKNOT6A" localSheetId="0" hidden="1">#REF!</definedName>
    <definedName name="BExCYN7KCKU1F6EXMNPQPTKNOT6A" localSheetId="12" hidden="1">#REF!</definedName>
    <definedName name="BExCYN7KCKU1F6EXMNPQPTKNOT6A" localSheetId="3" hidden="1">#REF!</definedName>
    <definedName name="BExCYN7KCKU1F6EXMNPQPTKNOT6A" localSheetId="10" hidden="1">#REF!</definedName>
    <definedName name="BExCYN7KCKU1F6EXMNPQPTKNOT6A" localSheetId="9" hidden="1">#REF!</definedName>
    <definedName name="BExCYN7KCKU1F6EXMNPQPTKNOT6A" localSheetId="8" hidden="1">#REF!</definedName>
    <definedName name="BExCYN7KCKU1F6EXMNPQPTKNOT6A" localSheetId="11" hidden="1">#REF!</definedName>
    <definedName name="BExCYN7KCKU1F6EXMNPQPTKNOT6A" localSheetId="13" hidden="1">#REF!</definedName>
    <definedName name="BExCYN7KCKU1F6EXMNPQPTKNOT6A" hidden="1">#REF!</definedName>
    <definedName name="BExCYPRC5HJE6N2XQTHCT6NXGP8N" localSheetId="0" hidden="1">#REF!</definedName>
    <definedName name="BExCYPRC5HJE6N2XQTHCT6NXGP8N" localSheetId="12" hidden="1">#REF!</definedName>
    <definedName name="BExCYPRC5HJE6N2XQTHCT6NXGP8N" localSheetId="3" hidden="1">#REF!</definedName>
    <definedName name="BExCYPRC5HJE6N2XQTHCT6NXGP8N" localSheetId="10" hidden="1">#REF!</definedName>
    <definedName name="BExCYPRC5HJE6N2XQTHCT6NXGP8N" localSheetId="9" hidden="1">#REF!</definedName>
    <definedName name="BExCYPRC5HJE6N2XQTHCT6NXGP8N" localSheetId="8" hidden="1">#REF!</definedName>
    <definedName name="BExCYPRC5HJE6N2XQTHCT6NXGP8N" localSheetId="11" hidden="1">#REF!</definedName>
    <definedName name="BExCYPRC5HJE6N2XQTHCT6NXGP8N" localSheetId="13" hidden="1">#REF!</definedName>
    <definedName name="BExCYPRC5HJE6N2XQTHCT6NXGP8N" hidden="1">#REF!</definedName>
    <definedName name="BExCYQCX9ES8ZWW2L35B12WDNT73" localSheetId="0" hidden="1">#REF!</definedName>
    <definedName name="BExCYQCX9ES8ZWW2L35B12WDNT73" localSheetId="12" hidden="1">#REF!</definedName>
    <definedName name="BExCYQCX9ES8ZWW2L35B12WDNT73" localSheetId="3" hidden="1">#REF!</definedName>
    <definedName name="BExCYQCX9ES8ZWW2L35B12WDNT73" localSheetId="10" hidden="1">#REF!</definedName>
    <definedName name="BExCYQCX9ES8ZWW2L35B12WDNT73" localSheetId="9" hidden="1">#REF!</definedName>
    <definedName name="BExCYQCX9ES8ZWW2L35B12WDNT73" localSheetId="8" hidden="1">#REF!</definedName>
    <definedName name="BExCYQCX9ES8ZWW2L35B12WDNT73" localSheetId="11" hidden="1">#REF!</definedName>
    <definedName name="BExCYQCX9ES8ZWW2L35B12WDNT73" localSheetId="13" hidden="1">#REF!</definedName>
    <definedName name="BExCYQCX9ES8ZWW2L35B12WDNT73" hidden="1">#REF!</definedName>
    <definedName name="BExCYSLQY2CYU7DQ3QI07UGGS6OW" localSheetId="0" hidden="1">#REF!</definedName>
    <definedName name="BExCYSLQY2CYU7DQ3QI07UGGS6OW" localSheetId="12" hidden="1">#REF!</definedName>
    <definedName name="BExCYSLQY2CYU7DQ3QI07UGGS6OW" localSheetId="3" hidden="1">#REF!</definedName>
    <definedName name="BExCYSLQY2CYU7DQ3QI07UGGS6OW" localSheetId="10" hidden="1">#REF!</definedName>
    <definedName name="BExCYSLQY2CYU7DQ3QI07UGGS6OW" localSheetId="9" hidden="1">#REF!</definedName>
    <definedName name="BExCYSLQY2CYU7DQ3QI07UGGS6OW" localSheetId="8" hidden="1">#REF!</definedName>
    <definedName name="BExCYSLQY2CYU7DQ3QI07UGGS6OW" localSheetId="11" hidden="1">#REF!</definedName>
    <definedName name="BExCYSLQY2CYU7DQ3QI07UGGS6OW" localSheetId="13" hidden="1">#REF!</definedName>
    <definedName name="BExCYSLQY2CYU7DQ3QI07UGGS6OW" hidden="1">#REF!</definedName>
    <definedName name="BExCYUK0I3UEXZNFDW71G6Z6D8XR" localSheetId="0" hidden="1">#REF!</definedName>
    <definedName name="BExCYUK0I3UEXZNFDW71G6Z6D8XR" localSheetId="12" hidden="1">#REF!</definedName>
    <definedName name="BExCYUK0I3UEXZNFDW71G6Z6D8XR" localSheetId="3" hidden="1">#REF!</definedName>
    <definedName name="BExCYUK0I3UEXZNFDW71G6Z6D8XR" localSheetId="10" hidden="1">#REF!</definedName>
    <definedName name="BExCYUK0I3UEXZNFDW71G6Z6D8XR" localSheetId="9" hidden="1">#REF!</definedName>
    <definedName name="BExCYUK0I3UEXZNFDW71G6Z6D8XR" localSheetId="8" hidden="1">#REF!</definedName>
    <definedName name="BExCYUK0I3UEXZNFDW71G6Z6D8XR" localSheetId="11" hidden="1">#REF!</definedName>
    <definedName name="BExCYUK0I3UEXZNFDW71G6Z6D8XR" localSheetId="13" hidden="1">#REF!</definedName>
    <definedName name="BExCYUK0I3UEXZNFDW71G6Z6D8XR" hidden="1">#REF!</definedName>
    <definedName name="BExCZFZCXMLY5DWESYJ9NGTJYQ8M" localSheetId="0" hidden="1">#REF!</definedName>
    <definedName name="BExCZFZCXMLY5DWESYJ9NGTJYQ8M" localSheetId="12" hidden="1">#REF!</definedName>
    <definedName name="BExCZFZCXMLY5DWESYJ9NGTJYQ8M" localSheetId="3" hidden="1">#REF!</definedName>
    <definedName name="BExCZFZCXMLY5DWESYJ9NGTJYQ8M" localSheetId="10" hidden="1">#REF!</definedName>
    <definedName name="BExCZFZCXMLY5DWESYJ9NGTJYQ8M" localSheetId="9" hidden="1">#REF!</definedName>
    <definedName name="BExCZFZCXMLY5DWESYJ9NGTJYQ8M" localSheetId="8" hidden="1">#REF!</definedName>
    <definedName name="BExCZFZCXMLY5DWESYJ9NGTJYQ8M" localSheetId="11" hidden="1">#REF!</definedName>
    <definedName name="BExCZFZCXMLY5DWESYJ9NGTJYQ8M" localSheetId="13" hidden="1">#REF!</definedName>
    <definedName name="BExCZFZCXMLY5DWESYJ9NGTJYQ8M" hidden="1">#REF!</definedName>
    <definedName name="BExCZJ4P8WS0BDT31WDXI0ROE7D6" localSheetId="0" hidden="1">#REF!</definedName>
    <definedName name="BExCZJ4P8WS0BDT31WDXI0ROE7D6" localSheetId="12" hidden="1">#REF!</definedName>
    <definedName name="BExCZJ4P8WS0BDT31WDXI0ROE7D6" localSheetId="3" hidden="1">#REF!</definedName>
    <definedName name="BExCZJ4P8WS0BDT31WDXI0ROE7D6" localSheetId="10" hidden="1">#REF!</definedName>
    <definedName name="BExCZJ4P8WS0BDT31WDXI0ROE7D6" localSheetId="9" hidden="1">#REF!</definedName>
    <definedName name="BExCZJ4P8WS0BDT31WDXI0ROE7D6" localSheetId="8" hidden="1">#REF!</definedName>
    <definedName name="BExCZJ4P8WS0BDT31WDXI0ROE7D6" localSheetId="11" hidden="1">#REF!</definedName>
    <definedName name="BExCZJ4P8WS0BDT31WDXI0ROE7D6" localSheetId="13" hidden="1">#REF!</definedName>
    <definedName name="BExCZJ4P8WS0BDT31WDXI0ROE7D6" hidden="1">#REF!</definedName>
    <definedName name="BExCZKH6NI0EE02L995IFVBD1J59" localSheetId="0" hidden="1">#REF!</definedName>
    <definedName name="BExCZKH6NI0EE02L995IFVBD1J59" localSheetId="12" hidden="1">#REF!</definedName>
    <definedName name="BExCZKH6NI0EE02L995IFVBD1J59" localSheetId="3" hidden="1">#REF!</definedName>
    <definedName name="BExCZKH6NI0EE02L995IFVBD1J59" localSheetId="10" hidden="1">#REF!</definedName>
    <definedName name="BExCZKH6NI0EE02L995IFVBD1J59" localSheetId="9" hidden="1">#REF!</definedName>
    <definedName name="BExCZKH6NI0EE02L995IFVBD1J59" localSheetId="8" hidden="1">#REF!</definedName>
    <definedName name="BExCZKH6NI0EE02L995IFVBD1J59" localSheetId="11" hidden="1">#REF!</definedName>
    <definedName name="BExCZKH6NI0EE02L995IFVBD1J59" localSheetId="13" hidden="1">#REF!</definedName>
    <definedName name="BExCZKH6NI0EE02L995IFVBD1J59" hidden="1">#REF!</definedName>
    <definedName name="BExCZNRWARGGHWLSC1PEDZFLF3JV" localSheetId="0" hidden="1">#REF!</definedName>
    <definedName name="BExCZNRWARGGHWLSC1PEDZFLF3JV" localSheetId="12" hidden="1">#REF!</definedName>
    <definedName name="BExCZNRWARGGHWLSC1PEDZFLF3JV" localSheetId="3" hidden="1">#REF!</definedName>
    <definedName name="BExCZNRWARGGHWLSC1PEDZFLF3JV" localSheetId="10" hidden="1">#REF!</definedName>
    <definedName name="BExCZNRWARGGHWLSC1PEDZFLF3JV" localSheetId="9" hidden="1">#REF!</definedName>
    <definedName name="BExCZNRWARGGHWLSC1PEDZFLF3JV" localSheetId="8" hidden="1">#REF!</definedName>
    <definedName name="BExCZNRWARGGHWLSC1PEDZFLF3JV" localSheetId="11" hidden="1">#REF!</definedName>
    <definedName name="BExCZNRWARGGHWLSC1PEDZFLF3JV" localSheetId="13" hidden="1">#REF!</definedName>
    <definedName name="BExCZNRWARGGHWLSC1PEDZFLF3JV" hidden="1">#REF!</definedName>
    <definedName name="BExCZP9TBB61HISZ2U5QMQSO2LBE" localSheetId="0" hidden="1">#REF!</definedName>
    <definedName name="BExCZP9TBB61HISZ2U5QMQSO2LBE" localSheetId="12" hidden="1">#REF!</definedName>
    <definedName name="BExCZP9TBB61HISZ2U5QMQSO2LBE" localSheetId="3" hidden="1">#REF!</definedName>
    <definedName name="BExCZP9TBB61HISZ2U5QMQSO2LBE" localSheetId="10" hidden="1">#REF!</definedName>
    <definedName name="BExCZP9TBB61HISZ2U5QMQSO2LBE" localSheetId="9" hidden="1">#REF!</definedName>
    <definedName name="BExCZP9TBB61HISZ2U5QMQSO2LBE" localSheetId="8" hidden="1">#REF!</definedName>
    <definedName name="BExCZP9TBB61HISZ2U5QMQSO2LBE" localSheetId="11" hidden="1">#REF!</definedName>
    <definedName name="BExCZP9TBB61HISZ2U5QMQSO2LBE" localSheetId="13" hidden="1">#REF!</definedName>
    <definedName name="BExCZP9TBB61HISZ2U5QMQSO2LBE" hidden="1">#REF!</definedName>
    <definedName name="BExCZUD9FEOJBKDJ51Z3JON9LKJ8" localSheetId="0" hidden="1">#REF!</definedName>
    <definedName name="BExCZUD9FEOJBKDJ51Z3JON9LKJ8" localSheetId="12" hidden="1">#REF!</definedName>
    <definedName name="BExCZUD9FEOJBKDJ51Z3JON9LKJ8" localSheetId="3" hidden="1">#REF!</definedName>
    <definedName name="BExCZUD9FEOJBKDJ51Z3JON9LKJ8" localSheetId="10" hidden="1">#REF!</definedName>
    <definedName name="BExCZUD9FEOJBKDJ51Z3JON9LKJ8" localSheetId="9" hidden="1">#REF!</definedName>
    <definedName name="BExCZUD9FEOJBKDJ51Z3JON9LKJ8" localSheetId="8" hidden="1">#REF!</definedName>
    <definedName name="BExCZUD9FEOJBKDJ51Z3JON9LKJ8" localSheetId="11" hidden="1">#REF!</definedName>
    <definedName name="BExCZUD9FEOJBKDJ51Z3JON9LKJ8" localSheetId="13" hidden="1">#REF!</definedName>
    <definedName name="BExCZUD9FEOJBKDJ51Z3JON9LKJ8" hidden="1">#REF!</definedName>
    <definedName name="BExD0AUOVQT3UL53T2KUVJNGD0QF" localSheetId="0" hidden="1">#REF!</definedName>
    <definedName name="BExD0AUOVQT3UL53T2KUVJNGD0QF" localSheetId="12" hidden="1">#REF!</definedName>
    <definedName name="BExD0AUOVQT3UL53T2KUVJNGD0QF" localSheetId="3" hidden="1">#REF!</definedName>
    <definedName name="BExD0AUOVQT3UL53T2KUVJNGD0QF" localSheetId="10" hidden="1">#REF!</definedName>
    <definedName name="BExD0AUOVQT3UL53T2KUVJNGD0QF" localSheetId="9" hidden="1">#REF!</definedName>
    <definedName name="BExD0AUOVQT3UL53T2KUVJNGD0QF" localSheetId="8" hidden="1">#REF!</definedName>
    <definedName name="BExD0AUOVQT3UL53T2KUVJNGD0QF" localSheetId="11" hidden="1">#REF!</definedName>
    <definedName name="BExD0AUOVQT3UL53T2KUVJNGD0QF" localSheetId="13" hidden="1">#REF!</definedName>
    <definedName name="BExD0AUOVQT3UL53T2KUVJNGD0QF" hidden="1">#REF!</definedName>
    <definedName name="BExD0HALIN0JR4JTPGDEVAEE5EX5" localSheetId="0" hidden="1">#REF!</definedName>
    <definedName name="BExD0HALIN0JR4JTPGDEVAEE5EX5" localSheetId="12" hidden="1">#REF!</definedName>
    <definedName name="BExD0HALIN0JR4JTPGDEVAEE5EX5" localSheetId="3" hidden="1">#REF!</definedName>
    <definedName name="BExD0HALIN0JR4JTPGDEVAEE5EX5" localSheetId="10" hidden="1">#REF!</definedName>
    <definedName name="BExD0HALIN0JR4JTPGDEVAEE5EX5" localSheetId="9" hidden="1">#REF!</definedName>
    <definedName name="BExD0HALIN0JR4JTPGDEVAEE5EX5" localSheetId="8" hidden="1">#REF!</definedName>
    <definedName name="BExD0HALIN0JR4JTPGDEVAEE5EX5" localSheetId="11" hidden="1">#REF!</definedName>
    <definedName name="BExD0HALIN0JR4JTPGDEVAEE5EX5" localSheetId="13" hidden="1">#REF!</definedName>
    <definedName name="BExD0HALIN0JR4JTPGDEVAEE5EX5" hidden="1">#REF!</definedName>
    <definedName name="BExD0LCCDPG16YLY5WQSZF1XI5DA" localSheetId="0" hidden="1">#REF!</definedName>
    <definedName name="BExD0LCCDPG16YLY5WQSZF1XI5DA" localSheetId="12" hidden="1">#REF!</definedName>
    <definedName name="BExD0LCCDPG16YLY5WQSZF1XI5DA" localSheetId="3" hidden="1">#REF!</definedName>
    <definedName name="BExD0LCCDPG16YLY5WQSZF1XI5DA" localSheetId="10" hidden="1">#REF!</definedName>
    <definedName name="BExD0LCCDPG16YLY5WQSZF1XI5DA" localSheetId="9" hidden="1">#REF!</definedName>
    <definedName name="BExD0LCCDPG16YLY5WQSZF1XI5DA" localSheetId="8" hidden="1">#REF!</definedName>
    <definedName name="BExD0LCCDPG16YLY5WQSZF1XI5DA" localSheetId="11" hidden="1">#REF!</definedName>
    <definedName name="BExD0LCCDPG16YLY5WQSZF1XI5DA" localSheetId="13" hidden="1">#REF!</definedName>
    <definedName name="BExD0LCCDPG16YLY5WQSZF1XI5DA" hidden="1">#REF!</definedName>
    <definedName name="BExD0RMWSB4TRECEHTH6NN4K9DFZ" localSheetId="0" hidden="1">#REF!</definedName>
    <definedName name="BExD0RMWSB4TRECEHTH6NN4K9DFZ" localSheetId="12" hidden="1">#REF!</definedName>
    <definedName name="BExD0RMWSB4TRECEHTH6NN4K9DFZ" localSheetId="3" hidden="1">#REF!</definedName>
    <definedName name="BExD0RMWSB4TRECEHTH6NN4K9DFZ" localSheetId="10" hidden="1">#REF!</definedName>
    <definedName name="BExD0RMWSB4TRECEHTH6NN4K9DFZ" localSheetId="9" hidden="1">#REF!</definedName>
    <definedName name="BExD0RMWSB4TRECEHTH6NN4K9DFZ" localSheetId="8" hidden="1">#REF!</definedName>
    <definedName name="BExD0RMWSB4TRECEHTH6NN4K9DFZ" localSheetId="11" hidden="1">#REF!</definedName>
    <definedName name="BExD0RMWSB4TRECEHTH6NN4K9DFZ" localSheetId="13" hidden="1">#REF!</definedName>
    <definedName name="BExD0RMWSB4TRECEHTH6NN4K9DFZ" hidden="1">#REF!</definedName>
    <definedName name="BExD0U6KG10QGVDI1XSHK0J10A2V" localSheetId="0" hidden="1">#REF!</definedName>
    <definedName name="BExD0U6KG10QGVDI1XSHK0J10A2V" localSheetId="12" hidden="1">#REF!</definedName>
    <definedName name="BExD0U6KG10QGVDI1XSHK0J10A2V" localSheetId="3" hidden="1">#REF!</definedName>
    <definedName name="BExD0U6KG10QGVDI1XSHK0J10A2V" localSheetId="10" hidden="1">#REF!</definedName>
    <definedName name="BExD0U6KG10QGVDI1XSHK0J10A2V" localSheetId="9" hidden="1">#REF!</definedName>
    <definedName name="BExD0U6KG10QGVDI1XSHK0J10A2V" localSheetId="8" hidden="1">#REF!</definedName>
    <definedName name="BExD0U6KG10QGVDI1XSHK0J10A2V" localSheetId="11" hidden="1">#REF!</definedName>
    <definedName name="BExD0U6KG10QGVDI1XSHK0J10A2V" localSheetId="13" hidden="1">#REF!</definedName>
    <definedName name="BExD0U6KG10QGVDI1XSHK0J10A2V" hidden="1">#REF!</definedName>
    <definedName name="BExD0WQ6EQ2G82IAJI3FDQKGZH18" localSheetId="0" hidden="1">#REF!</definedName>
    <definedName name="BExD0WQ6EQ2G82IAJI3FDQKGZH18" localSheetId="12" hidden="1">#REF!</definedName>
    <definedName name="BExD0WQ6EQ2G82IAJI3FDQKGZH18" localSheetId="3" hidden="1">#REF!</definedName>
    <definedName name="BExD0WQ6EQ2G82IAJI3FDQKGZH18" localSheetId="10" hidden="1">#REF!</definedName>
    <definedName name="BExD0WQ6EQ2G82IAJI3FDQKGZH18" localSheetId="9" hidden="1">#REF!</definedName>
    <definedName name="BExD0WQ6EQ2G82IAJI3FDQKGZH18" localSheetId="8" hidden="1">#REF!</definedName>
    <definedName name="BExD0WQ6EQ2G82IAJI3FDQKGZH18" localSheetId="11" hidden="1">#REF!</definedName>
    <definedName name="BExD0WQ6EQ2G82IAJI3FDQKGZH18" localSheetId="13" hidden="1">#REF!</definedName>
    <definedName name="BExD0WQ6EQ2G82IAJI3FDQKGZH18" hidden="1">#REF!</definedName>
    <definedName name="BExD13RUIBGRXDL4QDZ305UKUR12" localSheetId="0" hidden="1">#REF!</definedName>
    <definedName name="BExD13RUIBGRXDL4QDZ305UKUR12" localSheetId="12" hidden="1">#REF!</definedName>
    <definedName name="BExD13RUIBGRXDL4QDZ305UKUR12" localSheetId="3" hidden="1">#REF!</definedName>
    <definedName name="BExD13RUIBGRXDL4QDZ305UKUR12" localSheetId="10" hidden="1">#REF!</definedName>
    <definedName name="BExD13RUIBGRXDL4QDZ305UKUR12" localSheetId="9" hidden="1">#REF!</definedName>
    <definedName name="BExD13RUIBGRXDL4QDZ305UKUR12" localSheetId="8" hidden="1">#REF!</definedName>
    <definedName name="BExD13RUIBGRXDL4QDZ305UKUR12" localSheetId="11" hidden="1">#REF!</definedName>
    <definedName name="BExD13RUIBGRXDL4QDZ305UKUR12" localSheetId="13" hidden="1">#REF!</definedName>
    <definedName name="BExD13RUIBGRXDL4QDZ305UKUR12" hidden="1">#REF!</definedName>
    <definedName name="BExD14DETV5R4OOTMAXD5NAKWRO3" localSheetId="0" hidden="1">#REF!</definedName>
    <definedName name="BExD14DETV5R4OOTMAXD5NAKWRO3" localSheetId="12" hidden="1">#REF!</definedName>
    <definedName name="BExD14DETV5R4OOTMAXD5NAKWRO3" localSheetId="3" hidden="1">#REF!</definedName>
    <definedName name="BExD14DETV5R4OOTMAXD5NAKWRO3" localSheetId="10" hidden="1">#REF!</definedName>
    <definedName name="BExD14DETV5R4OOTMAXD5NAKWRO3" localSheetId="9" hidden="1">#REF!</definedName>
    <definedName name="BExD14DETV5R4OOTMAXD5NAKWRO3" localSheetId="8" hidden="1">#REF!</definedName>
    <definedName name="BExD14DETV5R4OOTMAXD5NAKWRO3" localSheetId="11" hidden="1">#REF!</definedName>
    <definedName name="BExD14DETV5R4OOTMAXD5NAKWRO3" localSheetId="13" hidden="1">#REF!</definedName>
    <definedName name="BExD14DETV5R4OOTMAXD5NAKWRO3" hidden="1">#REF!</definedName>
    <definedName name="BExD1MI40YRCBI7KT4S9YHQJUO06" localSheetId="0" hidden="1">#REF!</definedName>
    <definedName name="BExD1MI40YRCBI7KT4S9YHQJUO06" localSheetId="12" hidden="1">#REF!</definedName>
    <definedName name="BExD1MI40YRCBI7KT4S9YHQJUO06" localSheetId="3" hidden="1">#REF!</definedName>
    <definedName name="BExD1MI40YRCBI7KT4S9YHQJUO06" localSheetId="10" hidden="1">#REF!</definedName>
    <definedName name="BExD1MI40YRCBI7KT4S9YHQJUO06" localSheetId="9" hidden="1">#REF!</definedName>
    <definedName name="BExD1MI40YRCBI7KT4S9YHQJUO06" localSheetId="8" hidden="1">#REF!</definedName>
    <definedName name="BExD1MI40YRCBI7KT4S9YHQJUO06" localSheetId="11" hidden="1">#REF!</definedName>
    <definedName name="BExD1MI40YRCBI7KT4S9YHQJUO06" localSheetId="13" hidden="1">#REF!</definedName>
    <definedName name="BExD1MI40YRCBI7KT4S9YHQJUO06" hidden="1">#REF!</definedName>
    <definedName name="BExD1OAU9OXQAZA4D70HP72CU6GB" localSheetId="0" hidden="1">#REF!</definedName>
    <definedName name="BExD1OAU9OXQAZA4D70HP72CU6GB" localSheetId="12" hidden="1">#REF!</definedName>
    <definedName name="BExD1OAU9OXQAZA4D70HP72CU6GB" localSheetId="3" hidden="1">#REF!</definedName>
    <definedName name="BExD1OAU9OXQAZA4D70HP72CU6GB" localSheetId="10" hidden="1">#REF!</definedName>
    <definedName name="BExD1OAU9OXQAZA4D70HP72CU6GB" localSheetId="9" hidden="1">#REF!</definedName>
    <definedName name="BExD1OAU9OXQAZA4D70HP72CU6GB" localSheetId="8" hidden="1">#REF!</definedName>
    <definedName name="BExD1OAU9OXQAZA4D70HP72CU6GB" localSheetId="11" hidden="1">#REF!</definedName>
    <definedName name="BExD1OAU9OXQAZA4D70HP72CU6GB" localSheetId="13" hidden="1">#REF!</definedName>
    <definedName name="BExD1OAU9OXQAZA4D70HP72CU6GB" hidden="1">#REF!</definedName>
    <definedName name="BExD1T8WPV0G6YOX7WMAIZD8XNBK" localSheetId="0" hidden="1">#REF!</definedName>
    <definedName name="BExD1T8WPV0G6YOX7WMAIZD8XNBK" localSheetId="12" hidden="1">#REF!</definedName>
    <definedName name="BExD1T8WPV0G6YOX7WMAIZD8XNBK" localSheetId="3" hidden="1">#REF!</definedName>
    <definedName name="BExD1T8WPV0G6YOX7WMAIZD8XNBK" localSheetId="10" hidden="1">#REF!</definedName>
    <definedName name="BExD1T8WPV0G6YOX7WMAIZD8XNBK" localSheetId="9" hidden="1">#REF!</definedName>
    <definedName name="BExD1T8WPV0G6YOX7WMAIZD8XNBK" localSheetId="8" hidden="1">#REF!</definedName>
    <definedName name="BExD1T8WPV0G6YOX7WMAIZD8XNBK" localSheetId="11" hidden="1">#REF!</definedName>
    <definedName name="BExD1T8WPV0G6YOX7WMAIZD8XNBK" localSheetId="13" hidden="1">#REF!</definedName>
    <definedName name="BExD1T8WPV0G6YOX7WMAIZD8XNBK" hidden="1">#REF!</definedName>
    <definedName name="BExD1Y1JV61416YA1XRQHKWPZIE7" localSheetId="0" hidden="1">#REF!</definedName>
    <definedName name="BExD1Y1JV61416YA1XRQHKWPZIE7" localSheetId="12" hidden="1">#REF!</definedName>
    <definedName name="BExD1Y1JV61416YA1XRQHKWPZIE7" localSheetId="3" hidden="1">#REF!</definedName>
    <definedName name="BExD1Y1JV61416YA1XRQHKWPZIE7" localSheetId="10" hidden="1">#REF!</definedName>
    <definedName name="BExD1Y1JV61416YA1XRQHKWPZIE7" localSheetId="9" hidden="1">#REF!</definedName>
    <definedName name="BExD1Y1JV61416YA1XRQHKWPZIE7" localSheetId="8" hidden="1">#REF!</definedName>
    <definedName name="BExD1Y1JV61416YA1XRQHKWPZIE7" localSheetId="11" hidden="1">#REF!</definedName>
    <definedName name="BExD1Y1JV61416YA1XRQHKWPZIE7" localSheetId="13" hidden="1">#REF!</definedName>
    <definedName name="BExD1Y1JV61416YA1XRQHKWPZIE7" hidden="1">#REF!</definedName>
    <definedName name="BExD2CFHIRMBKN5KXE5QP4XXEWFS" localSheetId="0" hidden="1">#REF!</definedName>
    <definedName name="BExD2CFHIRMBKN5KXE5QP4XXEWFS" localSheetId="12" hidden="1">#REF!</definedName>
    <definedName name="BExD2CFHIRMBKN5KXE5QP4XXEWFS" localSheetId="3" hidden="1">#REF!</definedName>
    <definedName name="BExD2CFHIRMBKN5KXE5QP4XXEWFS" localSheetId="10" hidden="1">#REF!</definedName>
    <definedName name="BExD2CFHIRMBKN5KXE5QP4XXEWFS" localSheetId="9" hidden="1">#REF!</definedName>
    <definedName name="BExD2CFHIRMBKN5KXE5QP4XXEWFS" localSheetId="8" hidden="1">#REF!</definedName>
    <definedName name="BExD2CFHIRMBKN5KXE5QP4XXEWFS" localSheetId="11" hidden="1">#REF!</definedName>
    <definedName name="BExD2CFHIRMBKN5KXE5QP4XXEWFS" localSheetId="13" hidden="1">#REF!</definedName>
    <definedName name="BExD2CFHIRMBKN5KXE5QP4XXEWFS" hidden="1">#REF!</definedName>
    <definedName name="BExD2DMHH1HWXQ9W0YYMDP8AAX8Q" localSheetId="0" hidden="1">#REF!</definedName>
    <definedName name="BExD2DMHH1HWXQ9W0YYMDP8AAX8Q" localSheetId="12" hidden="1">#REF!</definedName>
    <definedName name="BExD2DMHH1HWXQ9W0YYMDP8AAX8Q" localSheetId="3" hidden="1">#REF!</definedName>
    <definedName name="BExD2DMHH1HWXQ9W0YYMDP8AAX8Q" localSheetId="10" hidden="1">#REF!</definedName>
    <definedName name="BExD2DMHH1HWXQ9W0YYMDP8AAX8Q" localSheetId="9" hidden="1">#REF!</definedName>
    <definedName name="BExD2DMHH1HWXQ9W0YYMDP8AAX8Q" localSheetId="8" hidden="1">#REF!</definedName>
    <definedName name="BExD2DMHH1HWXQ9W0YYMDP8AAX8Q" localSheetId="11" hidden="1">#REF!</definedName>
    <definedName name="BExD2DMHH1HWXQ9W0YYMDP8AAX8Q" localSheetId="13" hidden="1">#REF!</definedName>
    <definedName name="BExD2DMHH1HWXQ9W0YYMDP8AAX8Q" hidden="1">#REF!</definedName>
    <definedName name="BExD2HTPC7IWBAU6OSQ67MQA8BYZ" localSheetId="0" hidden="1">#REF!</definedName>
    <definedName name="BExD2HTPC7IWBAU6OSQ67MQA8BYZ" localSheetId="12" hidden="1">#REF!</definedName>
    <definedName name="BExD2HTPC7IWBAU6OSQ67MQA8BYZ" localSheetId="3" hidden="1">#REF!</definedName>
    <definedName name="BExD2HTPC7IWBAU6OSQ67MQA8BYZ" localSheetId="10" hidden="1">#REF!</definedName>
    <definedName name="BExD2HTPC7IWBAU6OSQ67MQA8BYZ" localSheetId="9" hidden="1">#REF!</definedName>
    <definedName name="BExD2HTPC7IWBAU6OSQ67MQA8BYZ" localSheetId="8" hidden="1">#REF!</definedName>
    <definedName name="BExD2HTPC7IWBAU6OSQ67MQA8BYZ" localSheetId="11" hidden="1">#REF!</definedName>
    <definedName name="BExD2HTPC7IWBAU6OSQ67MQA8BYZ" localSheetId="13" hidden="1">#REF!</definedName>
    <definedName name="BExD2HTPC7IWBAU6OSQ67MQA8BYZ" hidden="1">#REF!</definedName>
    <definedName name="BExD2PWTVQ2CXNG6B7UDL8FIMXBH" localSheetId="0" hidden="1">#REF!</definedName>
    <definedName name="BExD2PWTVQ2CXNG6B7UDL8FIMXBH" localSheetId="12" hidden="1">#REF!</definedName>
    <definedName name="BExD2PWTVQ2CXNG6B7UDL8FIMXBH" localSheetId="3" hidden="1">#REF!</definedName>
    <definedName name="BExD2PWTVQ2CXNG6B7UDL8FIMXBH" localSheetId="10" hidden="1">#REF!</definedName>
    <definedName name="BExD2PWTVQ2CXNG6B7UDL8FIMXBH" localSheetId="9" hidden="1">#REF!</definedName>
    <definedName name="BExD2PWTVQ2CXNG6B7UDL8FIMXBH" localSheetId="8" hidden="1">#REF!</definedName>
    <definedName name="BExD2PWTVQ2CXNG6B7UDL8FIMXBH" localSheetId="11" hidden="1">#REF!</definedName>
    <definedName name="BExD2PWTVQ2CXNG6B7UDL8FIMXBH" localSheetId="13" hidden="1">#REF!</definedName>
    <definedName name="BExD2PWTVQ2CXNG6B7UDL8FIMXBH" hidden="1">#REF!</definedName>
    <definedName name="BExD2X9AQ03EX1AVVX44CXLXRPTI" localSheetId="0" hidden="1">#REF!</definedName>
    <definedName name="BExD2X9AQ03EX1AVVX44CXLXRPTI" localSheetId="12" hidden="1">#REF!</definedName>
    <definedName name="BExD2X9AQ03EX1AVVX44CXLXRPTI" localSheetId="3" hidden="1">#REF!</definedName>
    <definedName name="BExD2X9AQ03EX1AVVX44CXLXRPTI" localSheetId="10" hidden="1">#REF!</definedName>
    <definedName name="BExD2X9AQ03EX1AVVX44CXLXRPTI" localSheetId="9" hidden="1">#REF!</definedName>
    <definedName name="BExD2X9AQ03EX1AVVX44CXLXRPTI" localSheetId="8" hidden="1">#REF!</definedName>
    <definedName name="BExD2X9AQ03EX1AVVX44CXLXRPTI" localSheetId="11" hidden="1">#REF!</definedName>
    <definedName name="BExD2X9AQ03EX1AVVX44CXLXRPTI" localSheetId="13" hidden="1">#REF!</definedName>
    <definedName name="BExD2X9AQ03EX1AVVX44CXLXRPTI" hidden="1">#REF!</definedName>
    <definedName name="BExD2ZNL9MWJOEL2575KJZBDP2A6" localSheetId="0" hidden="1">#REF!</definedName>
    <definedName name="BExD2ZNL9MWJOEL2575KJZBDP2A6" localSheetId="12" hidden="1">#REF!</definedName>
    <definedName name="BExD2ZNL9MWJOEL2575KJZBDP2A6" localSheetId="3" hidden="1">#REF!</definedName>
    <definedName name="BExD2ZNL9MWJOEL2575KJZBDP2A6" localSheetId="10" hidden="1">#REF!</definedName>
    <definedName name="BExD2ZNL9MWJOEL2575KJZBDP2A6" localSheetId="9" hidden="1">#REF!</definedName>
    <definedName name="BExD2ZNL9MWJOEL2575KJZBDP2A6" localSheetId="8" hidden="1">#REF!</definedName>
    <definedName name="BExD2ZNL9MWJOEL2575KJZBDP2A6" localSheetId="11" hidden="1">#REF!</definedName>
    <definedName name="BExD2ZNL9MWJOEL2575KJZBDP2A6" localSheetId="13" hidden="1">#REF!</definedName>
    <definedName name="BExD2ZNL9MWJOEL2575KJZBDP2A6" hidden="1">#REF!</definedName>
    <definedName name="BExD34G79JRMB8BZRVN81P1H9MSB" localSheetId="0" hidden="1">#REF!</definedName>
    <definedName name="BExD34G79JRMB8BZRVN81P1H9MSB" localSheetId="12" hidden="1">#REF!</definedName>
    <definedName name="BExD34G79JRMB8BZRVN81P1H9MSB" localSheetId="3" hidden="1">#REF!</definedName>
    <definedName name="BExD34G79JRMB8BZRVN81P1H9MSB" localSheetId="10" hidden="1">#REF!</definedName>
    <definedName name="BExD34G79JRMB8BZRVN81P1H9MSB" localSheetId="9" hidden="1">#REF!</definedName>
    <definedName name="BExD34G79JRMB8BZRVN81P1H9MSB" localSheetId="8" hidden="1">#REF!</definedName>
    <definedName name="BExD34G79JRMB8BZRVN81P1H9MSB" localSheetId="11" hidden="1">#REF!</definedName>
    <definedName name="BExD34G79JRMB8BZRVN81P1H9MSB" localSheetId="13" hidden="1">#REF!</definedName>
    <definedName name="BExD34G79JRMB8BZRVN81P1H9MSB" hidden="1">#REF!</definedName>
    <definedName name="BExD35CL2NULPPEHAM954ETQIJA2" localSheetId="0" hidden="1">#REF!</definedName>
    <definedName name="BExD35CL2NULPPEHAM954ETQIJA2" localSheetId="12" hidden="1">#REF!</definedName>
    <definedName name="BExD35CL2NULPPEHAM954ETQIJA2" localSheetId="3" hidden="1">#REF!</definedName>
    <definedName name="BExD35CL2NULPPEHAM954ETQIJA2" localSheetId="10" hidden="1">#REF!</definedName>
    <definedName name="BExD35CL2NULPPEHAM954ETQIJA2" localSheetId="9" hidden="1">#REF!</definedName>
    <definedName name="BExD35CL2NULPPEHAM954ETQIJA2" localSheetId="8" hidden="1">#REF!</definedName>
    <definedName name="BExD35CL2NULPPEHAM954ETQIJA2" localSheetId="11" hidden="1">#REF!</definedName>
    <definedName name="BExD35CL2NULPPEHAM954ETQIJA2" localSheetId="13" hidden="1">#REF!</definedName>
    <definedName name="BExD35CL2NULPPEHAM954ETQIJA2" hidden="1">#REF!</definedName>
    <definedName name="BExD363H2VGFIQUCE6LS4AC5J0ZT" localSheetId="0" hidden="1">#REF!</definedName>
    <definedName name="BExD363H2VGFIQUCE6LS4AC5J0ZT" localSheetId="12" hidden="1">#REF!</definedName>
    <definedName name="BExD363H2VGFIQUCE6LS4AC5J0ZT" localSheetId="3" hidden="1">#REF!</definedName>
    <definedName name="BExD363H2VGFIQUCE6LS4AC5J0ZT" localSheetId="10" hidden="1">#REF!</definedName>
    <definedName name="BExD363H2VGFIQUCE6LS4AC5J0ZT" localSheetId="9" hidden="1">#REF!</definedName>
    <definedName name="BExD363H2VGFIQUCE6LS4AC5J0ZT" localSheetId="8" hidden="1">#REF!</definedName>
    <definedName name="BExD363H2VGFIQUCE6LS4AC5J0ZT" localSheetId="11" hidden="1">#REF!</definedName>
    <definedName name="BExD363H2VGFIQUCE6LS4AC5J0ZT" localSheetId="13" hidden="1">#REF!</definedName>
    <definedName name="BExD363H2VGFIQUCE6LS4AC5J0ZT" hidden="1">#REF!</definedName>
    <definedName name="BExD3A588E939V61P1XEW0FI5Q0S" localSheetId="0" hidden="1">#REF!</definedName>
    <definedName name="BExD3A588E939V61P1XEW0FI5Q0S" localSheetId="12" hidden="1">#REF!</definedName>
    <definedName name="BExD3A588E939V61P1XEW0FI5Q0S" localSheetId="3" hidden="1">#REF!</definedName>
    <definedName name="BExD3A588E939V61P1XEW0FI5Q0S" localSheetId="10" hidden="1">#REF!</definedName>
    <definedName name="BExD3A588E939V61P1XEW0FI5Q0S" localSheetId="9" hidden="1">#REF!</definedName>
    <definedName name="BExD3A588E939V61P1XEW0FI5Q0S" localSheetId="8" hidden="1">#REF!</definedName>
    <definedName name="BExD3A588E939V61P1XEW0FI5Q0S" localSheetId="11" hidden="1">#REF!</definedName>
    <definedName name="BExD3A588E939V61P1XEW0FI5Q0S" localSheetId="13" hidden="1">#REF!</definedName>
    <definedName name="BExD3A588E939V61P1XEW0FI5Q0S" hidden="1">#REF!</definedName>
    <definedName name="BExD3CJJDKVR9M18XI3WDZH80WL6" localSheetId="0" hidden="1">#REF!</definedName>
    <definedName name="BExD3CJJDKVR9M18XI3WDZH80WL6" localSheetId="12" hidden="1">#REF!</definedName>
    <definedName name="BExD3CJJDKVR9M18XI3WDZH80WL6" localSheetId="3" hidden="1">#REF!</definedName>
    <definedName name="BExD3CJJDKVR9M18XI3WDZH80WL6" localSheetId="10" hidden="1">#REF!</definedName>
    <definedName name="BExD3CJJDKVR9M18XI3WDZH80WL6" localSheetId="9" hidden="1">#REF!</definedName>
    <definedName name="BExD3CJJDKVR9M18XI3WDZH80WL6" localSheetId="8" hidden="1">#REF!</definedName>
    <definedName name="BExD3CJJDKVR9M18XI3WDZH80WL6" localSheetId="11" hidden="1">#REF!</definedName>
    <definedName name="BExD3CJJDKVR9M18XI3WDZH80WL6" localSheetId="13" hidden="1">#REF!</definedName>
    <definedName name="BExD3CJJDKVR9M18XI3WDZH80WL6" hidden="1">#REF!</definedName>
    <definedName name="BExD3ESD9WYJIB3TRDPJ1CKXRAVL" localSheetId="0" hidden="1">#REF!</definedName>
    <definedName name="BExD3ESD9WYJIB3TRDPJ1CKXRAVL" localSheetId="12" hidden="1">#REF!</definedName>
    <definedName name="BExD3ESD9WYJIB3TRDPJ1CKXRAVL" localSheetId="3" hidden="1">#REF!</definedName>
    <definedName name="BExD3ESD9WYJIB3TRDPJ1CKXRAVL" localSheetId="10" hidden="1">#REF!</definedName>
    <definedName name="BExD3ESD9WYJIB3TRDPJ1CKXRAVL" localSheetId="9" hidden="1">#REF!</definedName>
    <definedName name="BExD3ESD9WYJIB3TRDPJ1CKXRAVL" localSheetId="8" hidden="1">#REF!</definedName>
    <definedName name="BExD3ESD9WYJIB3TRDPJ1CKXRAVL" localSheetId="11" hidden="1">#REF!</definedName>
    <definedName name="BExD3ESD9WYJIB3TRDPJ1CKXRAVL" localSheetId="13" hidden="1">#REF!</definedName>
    <definedName name="BExD3ESD9WYJIB3TRDPJ1CKXRAVL" hidden="1">#REF!</definedName>
    <definedName name="BExD3F368X5S25MWSUNIV57RDB57" localSheetId="0" hidden="1">#REF!</definedName>
    <definedName name="BExD3F368X5S25MWSUNIV57RDB57" localSheetId="12" hidden="1">#REF!</definedName>
    <definedName name="BExD3F368X5S25MWSUNIV57RDB57" localSheetId="3" hidden="1">#REF!</definedName>
    <definedName name="BExD3F368X5S25MWSUNIV57RDB57" localSheetId="10" hidden="1">#REF!</definedName>
    <definedName name="BExD3F368X5S25MWSUNIV57RDB57" localSheetId="9" hidden="1">#REF!</definedName>
    <definedName name="BExD3F368X5S25MWSUNIV57RDB57" localSheetId="8" hidden="1">#REF!</definedName>
    <definedName name="BExD3F368X5S25MWSUNIV57RDB57" localSheetId="11" hidden="1">#REF!</definedName>
    <definedName name="BExD3F368X5S25MWSUNIV57RDB57" localSheetId="13" hidden="1">#REF!</definedName>
    <definedName name="BExD3F368X5S25MWSUNIV57RDB57" hidden="1">#REF!</definedName>
    <definedName name="BExD3I8JTNF4LTMFY6GRVDJ6VLGG" localSheetId="0" hidden="1">#REF!</definedName>
    <definedName name="BExD3I8JTNF4LTMFY6GRVDJ6VLGG" localSheetId="12" hidden="1">#REF!</definedName>
    <definedName name="BExD3I8JTNF4LTMFY6GRVDJ6VLGG" localSheetId="3" hidden="1">#REF!</definedName>
    <definedName name="BExD3I8JTNF4LTMFY6GRVDJ6VLGG" localSheetId="10" hidden="1">#REF!</definedName>
    <definedName name="BExD3I8JTNF4LTMFY6GRVDJ6VLGG" localSheetId="9" hidden="1">#REF!</definedName>
    <definedName name="BExD3I8JTNF4LTMFY6GRVDJ6VLGG" localSheetId="8" hidden="1">#REF!</definedName>
    <definedName name="BExD3I8JTNF4LTMFY6GRVDJ6VLGG" localSheetId="11" hidden="1">#REF!</definedName>
    <definedName name="BExD3I8JTNF4LTMFY6GRVDJ6VLGG" localSheetId="13" hidden="1">#REF!</definedName>
    <definedName name="BExD3I8JTNF4LTMFY6GRVDJ6VLGG" hidden="1">#REF!</definedName>
    <definedName name="BExD3IJ5IT335SOSNV9L85WKAOSI" localSheetId="0" hidden="1">#REF!</definedName>
    <definedName name="BExD3IJ5IT335SOSNV9L85WKAOSI" localSheetId="12" hidden="1">#REF!</definedName>
    <definedName name="BExD3IJ5IT335SOSNV9L85WKAOSI" localSheetId="3" hidden="1">#REF!</definedName>
    <definedName name="BExD3IJ5IT335SOSNV9L85WKAOSI" localSheetId="10" hidden="1">#REF!</definedName>
    <definedName name="BExD3IJ5IT335SOSNV9L85WKAOSI" localSheetId="9" hidden="1">#REF!</definedName>
    <definedName name="BExD3IJ5IT335SOSNV9L85WKAOSI" localSheetId="8" hidden="1">#REF!</definedName>
    <definedName name="BExD3IJ5IT335SOSNV9L85WKAOSI" localSheetId="11" hidden="1">#REF!</definedName>
    <definedName name="BExD3IJ5IT335SOSNV9L85WKAOSI" localSheetId="13" hidden="1">#REF!</definedName>
    <definedName name="BExD3IJ5IT335SOSNV9L85WKAOSI" hidden="1">#REF!</definedName>
    <definedName name="BExD3KBVUY57GMMQTOFEU6S6G1AY" localSheetId="0" hidden="1">#REF!</definedName>
    <definedName name="BExD3KBVUY57GMMQTOFEU6S6G1AY" localSheetId="12" hidden="1">#REF!</definedName>
    <definedName name="BExD3KBVUY57GMMQTOFEU6S6G1AY" localSheetId="3" hidden="1">#REF!</definedName>
    <definedName name="BExD3KBVUY57GMMQTOFEU6S6G1AY" localSheetId="10" hidden="1">#REF!</definedName>
    <definedName name="BExD3KBVUY57GMMQTOFEU6S6G1AY" localSheetId="9" hidden="1">#REF!</definedName>
    <definedName name="BExD3KBVUY57GMMQTOFEU6S6G1AY" localSheetId="8" hidden="1">#REF!</definedName>
    <definedName name="BExD3KBVUY57GMMQTOFEU6S6G1AY" localSheetId="11" hidden="1">#REF!</definedName>
    <definedName name="BExD3KBVUY57GMMQTOFEU6S6G1AY" localSheetId="13" hidden="1">#REF!</definedName>
    <definedName name="BExD3KBVUY57GMMQTOFEU6S6G1AY" hidden="1">#REF!</definedName>
    <definedName name="BExD3NMR7AW2Z6V8SC79VQR37NA6" localSheetId="0" hidden="1">#REF!</definedName>
    <definedName name="BExD3NMR7AW2Z6V8SC79VQR37NA6" localSheetId="12" hidden="1">#REF!</definedName>
    <definedName name="BExD3NMR7AW2Z6V8SC79VQR37NA6" localSheetId="3" hidden="1">#REF!</definedName>
    <definedName name="BExD3NMR7AW2Z6V8SC79VQR37NA6" localSheetId="10" hidden="1">#REF!</definedName>
    <definedName name="BExD3NMR7AW2Z6V8SC79VQR37NA6" localSheetId="9" hidden="1">#REF!</definedName>
    <definedName name="BExD3NMR7AW2Z6V8SC79VQR37NA6" localSheetId="8" hidden="1">#REF!</definedName>
    <definedName name="BExD3NMR7AW2Z6V8SC79VQR37NA6" localSheetId="11" hidden="1">#REF!</definedName>
    <definedName name="BExD3NMR7AW2Z6V8SC79VQR37NA6" localSheetId="13" hidden="1">#REF!</definedName>
    <definedName name="BExD3NMR7AW2Z6V8SC79VQR37NA6" hidden="1">#REF!</definedName>
    <definedName name="BExD3QXA2UQ2W4N7NYLUEOG40BZB" localSheetId="0" hidden="1">#REF!</definedName>
    <definedName name="BExD3QXA2UQ2W4N7NYLUEOG40BZB" localSheetId="12" hidden="1">#REF!</definedName>
    <definedName name="BExD3QXA2UQ2W4N7NYLUEOG40BZB" localSheetId="3" hidden="1">#REF!</definedName>
    <definedName name="BExD3QXA2UQ2W4N7NYLUEOG40BZB" localSheetId="10" hidden="1">#REF!</definedName>
    <definedName name="BExD3QXA2UQ2W4N7NYLUEOG40BZB" localSheetId="9" hidden="1">#REF!</definedName>
    <definedName name="BExD3QXA2UQ2W4N7NYLUEOG40BZB" localSheetId="8" hidden="1">#REF!</definedName>
    <definedName name="BExD3QXA2UQ2W4N7NYLUEOG40BZB" localSheetId="11" hidden="1">#REF!</definedName>
    <definedName name="BExD3QXA2UQ2W4N7NYLUEOG40BZB" localSheetId="13" hidden="1">#REF!</definedName>
    <definedName name="BExD3QXA2UQ2W4N7NYLUEOG40BZB" hidden="1">#REF!</definedName>
    <definedName name="BExD3U2N041TEJ7GCN005UTPHNXY" localSheetId="0" hidden="1">#REF!</definedName>
    <definedName name="BExD3U2N041TEJ7GCN005UTPHNXY" localSheetId="12" hidden="1">#REF!</definedName>
    <definedName name="BExD3U2N041TEJ7GCN005UTPHNXY" localSheetId="3" hidden="1">#REF!</definedName>
    <definedName name="BExD3U2N041TEJ7GCN005UTPHNXY" localSheetId="10" hidden="1">#REF!</definedName>
    <definedName name="BExD3U2N041TEJ7GCN005UTPHNXY" localSheetId="9" hidden="1">#REF!</definedName>
    <definedName name="BExD3U2N041TEJ7GCN005UTPHNXY" localSheetId="8" hidden="1">#REF!</definedName>
    <definedName name="BExD3U2N041TEJ7GCN005UTPHNXY" localSheetId="11" hidden="1">#REF!</definedName>
    <definedName name="BExD3U2N041TEJ7GCN005UTPHNXY" localSheetId="13" hidden="1">#REF!</definedName>
    <definedName name="BExD3U2N041TEJ7GCN005UTPHNXY" hidden="1">#REF!</definedName>
    <definedName name="BExD3VPY5VEI1LLQ4I16T16251DT" localSheetId="0" hidden="1">#REF!</definedName>
    <definedName name="BExD3VPY5VEI1LLQ4I16T16251DT" localSheetId="12" hidden="1">#REF!</definedName>
    <definedName name="BExD3VPY5VEI1LLQ4I16T16251DT" localSheetId="3" hidden="1">#REF!</definedName>
    <definedName name="BExD3VPY5VEI1LLQ4I16T16251DT" localSheetId="10" hidden="1">#REF!</definedName>
    <definedName name="BExD3VPY5VEI1LLQ4I16T16251DT" localSheetId="9" hidden="1">#REF!</definedName>
    <definedName name="BExD3VPY5VEI1LLQ4I16T16251DT" localSheetId="8" hidden="1">#REF!</definedName>
    <definedName name="BExD3VPY5VEI1LLQ4I16T16251DT" localSheetId="11" hidden="1">#REF!</definedName>
    <definedName name="BExD3VPY5VEI1LLQ4I16T16251DT" localSheetId="13" hidden="1">#REF!</definedName>
    <definedName name="BExD3VPY5VEI1LLQ4I16T16251DT" hidden="1">#REF!</definedName>
    <definedName name="BExD3XIUEZZ1KIHV7CPS7DKUGIN8" localSheetId="0" hidden="1">#REF!</definedName>
    <definedName name="BExD3XIUEZZ1KIHV7CPS7DKUGIN8" localSheetId="12" hidden="1">#REF!</definedName>
    <definedName name="BExD3XIUEZZ1KIHV7CPS7DKUGIN8" localSheetId="3" hidden="1">#REF!</definedName>
    <definedName name="BExD3XIUEZZ1KIHV7CPS7DKUGIN8" localSheetId="10" hidden="1">#REF!</definedName>
    <definedName name="BExD3XIUEZZ1KIHV7CPS7DKUGIN8" localSheetId="9" hidden="1">#REF!</definedName>
    <definedName name="BExD3XIUEZZ1KIHV7CPS7DKUGIN8" localSheetId="8" hidden="1">#REF!</definedName>
    <definedName name="BExD3XIUEZZ1KIHV7CPS7DKUGIN8" localSheetId="11" hidden="1">#REF!</definedName>
    <definedName name="BExD3XIUEZZ1KIHV7CPS7DKUGIN8" localSheetId="13" hidden="1">#REF!</definedName>
    <definedName name="BExD3XIUEZZ1KIHV7CPS7DKUGIN8" hidden="1">#REF!</definedName>
    <definedName name="BExD40O0CFTNJFOFMMM1KH0P7BUI" localSheetId="0" hidden="1">#REF!</definedName>
    <definedName name="BExD40O0CFTNJFOFMMM1KH0P7BUI" localSheetId="12" hidden="1">#REF!</definedName>
    <definedName name="BExD40O0CFTNJFOFMMM1KH0P7BUI" localSheetId="3" hidden="1">#REF!</definedName>
    <definedName name="BExD40O0CFTNJFOFMMM1KH0P7BUI" localSheetId="10" hidden="1">#REF!</definedName>
    <definedName name="BExD40O0CFTNJFOFMMM1KH0P7BUI" localSheetId="9" hidden="1">#REF!</definedName>
    <definedName name="BExD40O0CFTNJFOFMMM1KH0P7BUI" localSheetId="8" hidden="1">#REF!</definedName>
    <definedName name="BExD40O0CFTNJFOFMMM1KH0P7BUI" localSheetId="11" hidden="1">#REF!</definedName>
    <definedName name="BExD40O0CFTNJFOFMMM1KH0P7BUI" localSheetId="13" hidden="1">#REF!</definedName>
    <definedName name="BExD40O0CFTNJFOFMMM1KH0P7BUI" hidden="1">#REF!</definedName>
    <definedName name="BExD47UYINTJY1PDIW2S1FZ8ZMIO" localSheetId="0" hidden="1">#REF!</definedName>
    <definedName name="BExD47UYINTJY1PDIW2S1FZ8ZMIO" localSheetId="12" hidden="1">#REF!</definedName>
    <definedName name="BExD47UYINTJY1PDIW2S1FZ8ZMIO" localSheetId="3" hidden="1">#REF!</definedName>
    <definedName name="BExD47UYINTJY1PDIW2S1FZ8ZMIO" localSheetId="10" hidden="1">#REF!</definedName>
    <definedName name="BExD47UYINTJY1PDIW2S1FZ8ZMIO" localSheetId="9" hidden="1">#REF!</definedName>
    <definedName name="BExD47UYINTJY1PDIW2S1FZ8ZMIO" localSheetId="8" hidden="1">#REF!</definedName>
    <definedName name="BExD47UYINTJY1PDIW2S1FZ8ZMIO" localSheetId="11" hidden="1">#REF!</definedName>
    <definedName name="BExD47UYINTJY1PDIW2S1FZ8ZMIO" localSheetId="13" hidden="1">#REF!</definedName>
    <definedName name="BExD47UYINTJY1PDIW2S1FZ8ZMIO" hidden="1">#REF!</definedName>
    <definedName name="BExD4BR9HJ3MWWZ5KLVZWX9FJAUS" localSheetId="0" hidden="1">#REF!</definedName>
    <definedName name="BExD4BR9HJ3MWWZ5KLVZWX9FJAUS" localSheetId="12" hidden="1">#REF!</definedName>
    <definedName name="BExD4BR9HJ3MWWZ5KLVZWX9FJAUS" localSheetId="3" hidden="1">#REF!</definedName>
    <definedName name="BExD4BR9HJ3MWWZ5KLVZWX9FJAUS" localSheetId="10" hidden="1">#REF!</definedName>
    <definedName name="BExD4BR9HJ3MWWZ5KLVZWX9FJAUS" localSheetId="9" hidden="1">#REF!</definedName>
    <definedName name="BExD4BR9HJ3MWWZ5KLVZWX9FJAUS" localSheetId="8" hidden="1">#REF!</definedName>
    <definedName name="BExD4BR9HJ3MWWZ5KLVZWX9FJAUS" localSheetId="11" hidden="1">#REF!</definedName>
    <definedName name="BExD4BR9HJ3MWWZ5KLVZWX9FJAUS" localSheetId="13" hidden="1">#REF!</definedName>
    <definedName name="BExD4BR9HJ3MWWZ5KLVZWX9FJAUS" hidden="1">#REF!</definedName>
    <definedName name="BExD4F1WTKT3H0N9MF4H1LX7MBSY" localSheetId="0" hidden="1">#REF!</definedName>
    <definedName name="BExD4F1WTKT3H0N9MF4H1LX7MBSY" localSheetId="12" hidden="1">#REF!</definedName>
    <definedName name="BExD4F1WTKT3H0N9MF4H1LX7MBSY" localSheetId="3" hidden="1">#REF!</definedName>
    <definedName name="BExD4F1WTKT3H0N9MF4H1LX7MBSY" localSheetId="10" hidden="1">#REF!</definedName>
    <definedName name="BExD4F1WTKT3H0N9MF4H1LX7MBSY" localSheetId="9" hidden="1">#REF!</definedName>
    <definedName name="BExD4F1WTKT3H0N9MF4H1LX7MBSY" localSheetId="8" hidden="1">#REF!</definedName>
    <definedName name="BExD4F1WTKT3H0N9MF4H1LX7MBSY" localSheetId="11" hidden="1">#REF!</definedName>
    <definedName name="BExD4F1WTKT3H0N9MF4H1LX7MBSY" localSheetId="13" hidden="1">#REF!</definedName>
    <definedName name="BExD4F1WTKT3H0N9MF4H1LX7MBSY" hidden="1">#REF!</definedName>
    <definedName name="BExD4H5GQWXBS6LUL3TSP36DVO38" localSheetId="0" hidden="1">#REF!</definedName>
    <definedName name="BExD4H5GQWXBS6LUL3TSP36DVO38" localSheetId="12" hidden="1">#REF!</definedName>
    <definedName name="BExD4H5GQWXBS6LUL3TSP36DVO38" localSheetId="3" hidden="1">#REF!</definedName>
    <definedName name="BExD4H5GQWXBS6LUL3TSP36DVO38" localSheetId="10" hidden="1">#REF!</definedName>
    <definedName name="BExD4H5GQWXBS6LUL3TSP36DVO38" localSheetId="9" hidden="1">#REF!</definedName>
    <definedName name="BExD4H5GQWXBS6LUL3TSP36DVO38" localSheetId="8" hidden="1">#REF!</definedName>
    <definedName name="BExD4H5GQWXBS6LUL3TSP36DVO38" localSheetId="11" hidden="1">#REF!</definedName>
    <definedName name="BExD4H5GQWXBS6LUL3TSP36DVO38" localSheetId="13" hidden="1">#REF!</definedName>
    <definedName name="BExD4H5GQWXBS6LUL3TSP36DVO38" hidden="1">#REF!</definedName>
    <definedName name="BExD4JJSS3QDBLABCJCHD45SRNPI" localSheetId="0" hidden="1">#REF!</definedName>
    <definedName name="BExD4JJSS3QDBLABCJCHD45SRNPI" localSheetId="12" hidden="1">#REF!</definedName>
    <definedName name="BExD4JJSS3QDBLABCJCHD45SRNPI" localSheetId="3" hidden="1">#REF!</definedName>
    <definedName name="BExD4JJSS3QDBLABCJCHD45SRNPI" localSheetId="10" hidden="1">#REF!</definedName>
    <definedName name="BExD4JJSS3QDBLABCJCHD45SRNPI" localSheetId="9" hidden="1">#REF!</definedName>
    <definedName name="BExD4JJSS3QDBLABCJCHD45SRNPI" localSheetId="8" hidden="1">#REF!</definedName>
    <definedName name="BExD4JJSS3QDBLABCJCHD45SRNPI" localSheetId="11" hidden="1">#REF!</definedName>
    <definedName name="BExD4JJSS3QDBLABCJCHD45SRNPI" localSheetId="13" hidden="1">#REF!</definedName>
    <definedName name="BExD4JJSS3QDBLABCJCHD45SRNPI" hidden="1">#REF!</definedName>
    <definedName name="BExD4QQQ7V9LH5WWBJA3HKJXLVP6" localSheetId="0" hidden="1">#REF!</definedName>
    <definedName name="BExD4QQQ7V9LH5WWBJA3HKJXLVP6" localSheetId="12" hidden="1">#REF!</definedName>
    <definedName name="BExD4QQQ7V9LH5WWBJA3HKJXLVP6" localSheetId="3" hidden="1">#REF!</definedName>
    <definedName name="BExD4QQQ7V9LH5WWBJA3HKJXLVP6" localSheetId="10" hidden="1">#REF!</definedName>
    <definedName name="BExD4QQQ7V9LH5WWBJA3HKJXLVP6" localSheetId="9" hidden="1">#REF!</definedName>
    <definedName name="BExD4QQQ7V9LH5WWBJA3HKJXLVP6" localSheetId="8" hidden="1">#REF!</definedName>
    <definedName name="BExD4QQQ7V9LH5WWBJA3HKJXLVP6" localSheetId="11" hidden="1">#REF!</definedName>
    <definedName name="BExD4QQQ7V9LH5WWBJA3HKJXLVP6" localSheetId="13" hidden="1">#REF!</definedName>
    <definedName name="BExD4QQQ7V9LH5WWBJA3HKJXLVP6" hidden="1">#REF!</definedName>
    <definedName name="BExD4R1I0MKF033I5LPUYIMTZ6E8" localSheetId="0" hidden="1">#REF!</definedName>
    <definedName name="BExD4R1I0MKF033I5LPUYIMTZ6E8" localSheetId="12" hidden="1">#REF!</definedName>
    <definedName name="BExD4R1I0MKF033I5LPUYIMTZ6E8" localSheetId="3" hidden="1">#REF!</definedName>
    <definedName name="BExD4R1I0MKF033I5LPUYIMTZ6E8" localSheetId="10" hidden="1">#REF!</definedName>
    <definedName name="BExD4R1I0MKF033I5LPUYIMTZ6E8" localSheetId="9" hidden="1">#REF!</definedName>
    <definedName name="BExD4R1I0MKF033I5LPUYIMTZ6E8" localSheetId="8" hidden="1">#REF!</definedName>
    <definedName name="BExD4R1I0MKF033I5LPUYIMTZ6E8" localSheetId="11" hidden="1">#REF!</definedName>
    <definedName name="BExD4R1I0MKF033I5LPUYIMTZ6E8" localSheetId="13" hidden="1">#REF!</definedName>
    <definedName name="BExD4R1I0MKF033I5LPUYIMTZ6E8" hidden="1">#REF!</definedName>
    <definedName name="BExD50MT3M6XZLNUP9JL93EG6D9R" localSheetId="0" hidden="1">#REF!</definedName>
    <definedName name="BExD50MT3M6XZLNUP9JL93EG6D9R" localSheetId="12" hidden="1">#REF!</definedName>
    <definedName name="BExD50MT3M6XZLNUP9JL93EG6D9R" localSheetId="3" hidden="1">#REF!</definedName>
    <definedName name="BExD50MT3M6XZLNUP9JL93EG6D9R" localSheetId="10" hidden="1">#REF!</definedName>
    <definedName name="BExD50MT3M6XZLNUP9JL93EG6D9R" localSheetId="9" hidden="1">#REF!</definedName>
    <definedName name="BExD50MT3M6XZLNUP9JL93EG6D9R" localSheetId="8" hidden="1">#REF!</definedName>
    <definedName name="BExD50MT3M6XZLNUP9JL93EG6D9R" localSheetId="11" hidden="1">#REF!</definedName>
    <definedName name="BExD50MT3M6XZLNUP9JL93EG6D9R" localSheetId="13" hidden="1">#REF!</definedName>
    <definedName name="BExD50MT3M6XZLNUP9JL93EG6D9R" hidden="1">#REF!</definedName>
    <definedName name="BExD5EV7KDSVF1CJT38M4IBPFLPY" localSheetId="0" hidden="1">#REF!</definedName>
    <definedName name="BExD5EV7KDSVF1CJT38M4IBPFLPY" localSheetId="12" hidden="1">#REF!</definedName>
    <definedName name="BExD5EV7KDSVF1CJT38M4IBPFLPY" localSheetId="3" hidden="1">#REF!</definedName>
    <definedName name="BExD5EV7KDSVF1CJT38M4IBPFLPY" localSheetId="10" hidden="1">#REF!</definedName>
    <definedName name="BExD5EV7KDSVF1CJT38M4IBPFLPY" localSheetId="9" hidden="1">#REF!</definedName>
    <definedName name="BExD5EV7KDSVF1CJT38M4IBPFLPY" localSheetId="8" hidden="1">#REF!</definedName>
    <definedName name="BExD5EV7KDSVF1CJT38M4IBPFLPY" localSheetId="11" hidden="1">#REF!</definedName>
    <definedName name="BExD5EV7KDSVF1CJT38M4IBPFLPY" localSheetId="13" hidden="1">#REF!</definedName>
    <definedName name="BExD5EV7KDSVF1CJT38M4IBPFLPY" hidden="1">#REF!</definedName>
    <definedName name="BExD5FRK547OESJRYAW574DZEZ7J" localSheetId="0" hidden="1">#REF!</definedName>
    <definedName name="BExD5FRK547OESJRYAW574DZEZ7J" localSheetId="12" hidden="1">#REF!</definedName>
    <definedName name="BExD5FRK547OESJRYAW574DZEZ7J" localSheetId="3" hidden="1">#REF!</definedName>
    <definedName name="BExD5FRK547OESJRYAW574DZEZ7J" localSheetId="10" hidden="1">#REF!</definedName>
    <definedName name="BExD5FRK547OESJRYAW574DZEZ7J" localSheetId="9" hidden="1">#REF!</definedName>
    <definedName name="BExD5FRK547OESJRYAW574DZEZ7J" localSheetId="8" hidden="1">#REF!</definedName>
    <definedName name="BExD5FRK547OESJRYAW574DZEZ7J" localSheetId="11" hidden="1">#REF!</definedName>
    <definedName name="BExD5FRK547OESJRYAW574DZEZ7J" localSheetId="13" hidden="1">#REF!</definedName>
    <definedName name="BExD5FRK547OESJRYAW574DZEZ7J" hidden="1">#REF!</definedName>
    <definedName name="BExD5I5X2YA2YNCTCDSMEL4CWF4N" localSheetId="0" hidden="1">#REF!</definedName>
    <definedName name="BExD5I5X2YA2YNCTCDSMEL4CWF4N" localSheetId="12" hidden="1">#REF!</definedName>
    <definedName name="BExD5I5X2YA2YNCTCDSMEL4CWF4N" localSheetId="3" hidden="1">#REF!</definedName>
    <definedName name="BExD5I5X2YA2YNCTCDSMEL4CWF4N" localSheetId="10" hidden="1">#REF!</definedName>
    <definedName name="BExD5I5X2YA2YNCTCDSMEL4CWF4N" localSheetId="9" hidden="1">#REF!</definedName>
    <definedName name="BExD5I5X2YA2YNCTCDSMEL4CWF4N" localSheetId="8" hidden="1">#REF!</definedName>
    <definedName name="BExD5I5X2YA2YNCTCDSMEL4CWF4N" localSheetId="11" hidden="1">#REF!</definedName>
    <definedName name="BExD5I5X2YA2YNCTCDSMEL4CWF4N" localSheetId="13" hidden="1">#REF!</definedName>
    <definedName name="BExD5I5X2YA2YNCTCDSMEL4CWF4N" hidden="1">#REF!</definedName>
    <definedName name="BExD5QUSRFJWRQ1ZM50WYLCF74DF" localSheetId="0" hidden="1">#REF!</definedName>
    <definedName name="BExD5QUSRFJWRQ1ZM50WYLCF74DF" localSheetId="12" hidden="1">#REF!</definedName>
    <definedName name="BExD5QUSRFJWRQ1ZM50WYLCF74DF" localSheetId="3" hidden="1">#REF!</definedName>
    <definedName name="BExD5QUSRFJWRQ1ZM50WYLCF74DF" localSheetId="10" hidden="1">#REF!</definedName>
    <definedName name="BExD5QUSRFJWRQ1ZM50WYLCF74DF" localSheetId="9" hidden="1">#REF!</definedName>
    <definedName name="BExD5QUSRFJWRQ1ZM50WYLCF74DF" localSheetId="8" hidden="1">#REF!</definedName>
    <definedName name="BExD5QUSRFJWRQ1ZM50WYLCF74DF" localSheetId="11" hidden="1">#REF!</definedName>
    <definedName name="BExD5QUSRFJWRQ1ZM50WYLCF74DF" localSheetId="13" hidden="1">#REF!</definedName>
    <definedName name="BExD5QUSRFJWRQ1ZM50WYLCF74DF" hidden="1">#REF!</definedName>
    <definedName name="BExD5SSUIF6AJQHBHK8PNMFBPRYB" localSheetId="0" hidden="1">#REF!</definedName>
    <definedName name="BExD5SSUIF6AJQHBHK8PNMFBPRYB" localSheetId="12" hidden="1">#REF!</definedName>
    <definedName name="BExD5SSUIF6AJQHBHK8PNMFBPRYB" localSheetId="3" hidden="1">#REF!</definedName>
    <definedName name="BExD5SSUIF6AJQHBHK8PNMFBPRYB" localSheetId="10" hidden="1">#REF!</definedName>
    <definedName name="BExD5SSUIF6AJQHBHK8PNMFBPRYB" localSheetId="9" hidden="1">#REF!</definedName>
    <definedName name="BExD5SSUIF6AJQHBHK8PNMFBPRYB" localSheetId="8" hidden="1">#REF!</definedName>
    <definedName name="BExD5SSUIF6AJQHBHK8PNMFBPRYB" localSheetId="11" hidden="1">#REF!</definedName>
    <definedName name="BExD5SSUIF6AJQHBHK8PNMFBPRYB" localSheetId="13" hidden="1">#REF!</definedName>
    <definedName name="BExD5SSUIF6AJQHBHK8PNMFBPRYB" hidden="1">#REF!</definedName>
    <definedName name="BExD623C9LRX18BE0W2V6SZLQUXX" localSheetId="0" hidden="1">#REF!</definedName>
    <definedName name="BExD623C9LRX18BE0W2V6SZLQUXX" localSheetId="12" hidden="1">#REF!</definedName>
    <definedName name="BExD623C9LRX18BE0W2V6SZLQUXX" localSheetId="3" hidden="1">#REF!</definedName>
    <definedName name="BExD623C9LRX18BE0W2V6SZLQUXX" localSheetId="10" hidden="1">#REF!</definedName>
    <definedName name="BExD623C9LRX18BE0W2V6SZLQUXX" localSheetId="9" hidden="1">#REF!</definedName>
    <definedName name="BExD623C9LRX18BE0W2V6SZLQUXX" localSheetId="8" hidden="1">#REF!</definedName>
    <definedName name="BExD623C9LRX18BE0W2V6SZLQUXX" localSheetId="11" hidden="1">#REF!</definedName>
    <definedName name="BExD623C9LRX18BE0W2V6SZLQUXX" localSheetId="13" hidden="1">#REF!</definedName>
    <definedName name="BExD623C9LRX18BE0W2V6SZLQUXX" hidden="1">#REF!</definedName>
    <definedName name="BExD6CQA7UMJBXV7AIFAIHUF2ICX" localSheetId="0" hidden="1">#REF!</definedName>
    <definedName name="BExD6CQA7UMJBXV7AIFAIHUF2ICX" localSheetId="12" hidden="1">#REF!</definedName>
    <definedName name="BExD6CQA7UMJBXV7AIFAIHUF2ICX" localSheetId="3" hidden="1">#REF!</definedName>
    <definedName name="BExD6CQA7UMJBXV7AIFAIHUF2ICX" localSheetId="10" hidden="1">#REF!</definedName>
    <definedName name="BExD6CQA7UMJBXV7AIFAIHUF2ICX" localSheetId="9" hidden="1">#REF!</definedName>
    <definedName name="BExD6CQA7UMJBXV7AIFAIHUF2ICX" localSheetId="8" hidden="1">#REF!</definedName>
    <definedName name="BExD6CQA7UMJBXV7AIFAIHUF2ICX" localSheetId="11" hidden="1">#REF!</definedName>
    <definedName name="BExD6CQA7UMJBXV7AIFAIHUF2ICX" localSheetId="13" hidden="1">#REF!</definedName>
    <definedName name="BExD6CQA7UMJBXV7AIFAIHUF2ICX" hidden="1">#REF!</definedName>
    <definedName name="BExD6D18MCF5R8YJMPG21WE3GPJQ" localSheetId="0" hidden="1">#REF!</definedName>
    <definedName name="BExD6D18MCF5R8YJMPG21WE3GPJQ" localSheetId="12" hidden="1">#REF!</definedName>
    <definedName name="BExD6D18MCF5R8YJMPG21WE3GPJQ" localSheetId="3" hidden="1">#REF!</definedName>
    <definedName name="BExD6D18MCF5R8YJMPG21WE3GPJQ" localSheetId="10" hidden="1">#REF!</definedName>
    <definedName name="BExD6D18MCF5R8YJMPG21WE3GPJQ" localSheetId="9" hidden="1">#REF!</definedName>
    <definedName name="BExD6D18MCF5R8YJMPG21WE3GPJQ" localSheetId="8" hidden="1">#REF!</definedName>
    <definedName name="BExD6D18MCF5R8YJMPG21WE3GPJQ" localSheetId="11" hidden="1">#REF!</definedName>
    <definedName name="BExD6D18MCF5R8YJMPG21WE3GPJQ" localSheetId="13" hidden="1">#REF!</definedName>
    <definedName name="BExD6D18MCF5R8YJMPG21WE3GPJQ" hidden="1">#REF!</definedName>
    <definedName name="BExD6FKVK8WJWNYPVENR7Q8Q30PK" localSheetId="0" hidden="1">#REF!</definedName>
    <definedName name="BExD6FKVK8WJWNYPVENR7Q8Q30PK" localSheetId="12" hidden="1">#REF!</definedName>
    <definedName name="BExD6FKVK8WJWNYPVENR7Q8Q30PK" localSheetId="3" hidden="1">#REF!</definedName>
    <definedName name="BExD6FKVK8WJWNYPVENR7Q8Q30PK" localSheetId="10" hidden="1">#REF!</definedName>
    <definedName name="BExD6FKVK8WJWNYPVENR7Q8Q30PK" localSheetId="9" hidden="1">#REF!</definedName>
    <definedName name="BExD6FKVK8WJWNYPVENR7Q8Q30PK" localSheetId="8" hidden="1">#REF!</definedName>
    <definedName name="BExD6FKVK8WJWNYPVENR7Q8Q30PK" localSheetId="11" hidden="1">#REF!</definedName>
    <definedName name="BExD6FKVK8WJWNYPVENR7Q8Q30PK" localSheetId="13" hidden="1">#REF!</definedName>
    <definedName name="BExD6FKVK8WJWNYPVENR7Q8Q30PK" hidden="1">#REF!</definedName>
    <definedName name="BExD6GMP0LK8WKVWMIT1NNH8CHLF" localSheetId="0" hidden="1">#REF!</definedName>
    <definedName name="BExD6GMP0LK8WKVWMIT1NNH8CHLF" localSheetId="12" hidden="1">#REF!</definedName>
    <definedName name="BExD6GMP0LK8WKVWMIT1NNH8CHLF" localSheetId="3" hidden="1">#REF!</definedName>
    <definedName name="BExD6GMP0LK8WKVWMIT1NNH8CHLF" localSheetId="10" hidden="1">#REF!</definedName>
    <definedName name="BExD6GMP0LK8WKVWMIT1NNH8CHLF" localSheetId="9" hidden="1">#REF!</definedName>
    <definedName name="BExD6GMP0LK8WKVWMIT1NNH8CHLF" localSheetId="8" hidden="1">#REF!</definedName>
    <definedName name="BExD6GMP0LK8WKVWMIT1NNH8CHLF" localSheetId="11" hidden="1">#REF!</definedName>
    <definedName name="BExD6GMP0LK8WKVWMIT1NNH8CHLF" localSheetId="13" hidden="1">#REF!</definedName>
    <definedName name="BExD6GMP0LK8WKVWMIT1NNH8CHLF" hidden="1">#REF!</definedName>
    <definedName name="BExD6H2TE0WWAUIWVSSCLPZ6B88N" localSheetId="0" hidden="1">#REF!</definedName>
    <definedName name="BExD6H2TE0WWAUIWVSSCLPZ6B88N" localSheetId="12" hidden="1">#REF!</definedName>
    <definedName name="BExD6H2TE0WWAUIWVSSCLPZ6B88N" localSheetId="3" hidden="1">#REF!</definedName>
    <definedName name="BExD6H2TE0WWAUIWVSSCLPZ6B88N" localSheetId="10" hidden="1">#REF!</definedName>
    <definedName name="BExD6H2TE0WWAUIWVSSCLPZ6B88N" localSheetId="9" hidden="1">#REF!</definedName>
    <definedName name="BExD6H2TE0WWAUIWVSSCLPZ6B88N" localSheetId="8" hidden="1">#REF!</definedName>
    <definedName name="BExD6H2TE0WWAUIWVSSCLPZ6B88N" localSheetId="11" hidden="1">#REF!</definedName>
    <definedName name="BExD6H2TE0WWAUIWVSSCLPZ6B88N" localSheetId="13" hidden="1">#REF!</definedName>
    <definedName name="BExD6H2TE0WWAUIWVSSCLPZ6B88N" hidden="1">#REF!</definedName>
    <definedName name="BExD71LTOE015TV5RSAHM8NT8GVW" localSheetId="0" hidden="1">#REF!</definedName>
    <definedName name="BExD71LTOE015TV5RSAHM8NT8GVW" localSheetId="12" hidden="1">#REF!</definedName>
    <definedName name="BExD71LTOE015TV5RSAHM8NT8GVW" localSheetId="3" hidden="1">#REF!</definedName>
    <definedName name="BExD71LTOE015TV5RSAHM8NT8GVW" localSheetId="10" hidden="1">#REF!</definedName>
    <definedName name="BExD71LTOE015TV5RSAHM8NT8GVW" localSheetId="9" hidden="1">#REF!</definedName>
    <definedName name="BExD71LTOE015TV5RSAHM8NT8GVW" localSheetId="8" hidden="1">#REF!</definedName>
    <definedName name="BExD71LTOE015TV5RSAHM8NT8GVW" localSheetId="11" hidden="1">#REF!</definedName>
    <definedName name="BExD71LTOE015TV5RSAHM8NT8GVW" localSheetId="13" hidden="1">#REF!</definedName>
    <definedName name="BExD71LTOE015TV5RSAHM8NT8GVW" hidden="1">#REF!</definedName>
    <definedName name="BExD73USXVADC7EHGHVTQNCT06ZA" localSheetId="0" hidden="1">#REF!</definedName>
    <definedName name="BExD73USXVADC7EHGHVTQNCT06ZA" localSheetId="12" hidden="1">#REF!</definedName>
    <definedName name="BExD73USXVADC7EHGHVTQNCT06ZA" localSheetId="3" hidden="1">#REF!</definedName>
    <definedName name="BExD73USXVADC7EHGHVTQNCT06ZA" localSheetId="10" hidden="1">#REF!</definedName>
    <definedName name="BExD73USXVADC7EHGHVTQNCT06ZA" localSheetId="9" hidden="1">#REF!</definedName>
    <definedName name="BExD73USXVADC7EHGHVTQNCT06ZA" localSheetId="8" hidden="1">#REF!</definedName>
    <definedName name="BExD73USXVADC7EHGHVTQNCT06ZA" localSheetId="11" hidden="1">#REF!</definedName>
    <definedName name="BExD73USXVADC7EHGHVTQNCT06ZA" localSheetId="13" hidden="1">#REF!</definedName>
    <definedName name="BExD73USXVADC7EHGHVTQNCT06ZA" hidden="1">#REF!</definedName>
    <definedName name="BExD7GAIGULTB3YHM1OS9RBQOTEC" localSheetId="0" hidden="1">#REF!</definedName>
    <definedName name="BExD7GAIGULTB3YHM1OS9RBQOTEC" localSheetId="12" hidden="1">#REF!</definedName>
    <definedName name="BExD7GAIGULTB3YHM1OS9RBQOTEC" localSheetId="3" hidden="1">#REF!</definedName>
    <definedName name="BExD7GAIGULTB3YHM1OS9RBQOTEC" localSheetId="10" hidden="1">#REF!</definedName>
    <definedName name="BExD7GAIGULTB3YHM1OS9RBQOTEC" localSheetId="9" hidden="1">#REF!</definedName>
    <definedName name="BExD7GAIGULTB3YHM1OS9RBQOTEC" localSheetId="8" hidden="1">#REF!</definedName>
    <definedName name="BExD7GAIGULTB3YHM1OS9RBQOTEC" localSheetId="11" hidden="1">#REF!</definedName>
    <definedName name="BExD7GAIGULTB3YHM1OS9RBQOTEC" localSheetId="13" hidden="1">#REF!</definedName>
    <definedName name="BExD7GAIGULTB3YHM1OS9RBQOTEC" hidden="1">#REF!</definedName>
    <definedName name="BExD7IE1DHIS52UFDCTSKPJQNRD5" localSheetId="0" hidden="1">#REF!</definedName>
    <definedName name="BExD7IE1DHIS52UFDCTSKPJQNRD5" localSheetId="12" hidden="1">#REF!</definedName>
    <definedName name="BExD7IE1DHIS52UFDCTSKPJQNRD5" localSheetId="3" hidden="1">#REF!</definedName>
    <definedName name="BExD7IE1DHIS52UFDCTSKPJQNRD5" localSheetId="10" hidden="1">#REF!</definedName>
    <definedName name="BExD7IE1DHIS52UFDCTSKPJQNRD5" localSheetId="9" hidden="1">#REF!</definedName>
    <definedName name="BExD7IE1DHIS52UFDCTSKPJQNRD5" localSheetId="8" hidden="1">#REF!</definedName>
    <definedName name="BExD7IE1DHIS52UFDCTSKPJQNRD5" localSheetId="11" hidden="1">#REF!</definedName>
    <definedName name="BExD7IE1DHIS52UFDCTSKPJQNRD5" localSheetId="13" hidden="1">#REF!</definedName>
    <definedName name="BExD7IE1DHIS52UFDCTSKPJQNRD5" hidden="1">#REF!</definedName>
    <definedName name="BExD7IUBGUWHYC9UNZ1IY5XFYKQN" localSheetId="0" hidden="1">#REF!</definedName>
    <definedName name="BExD7IUBGUWHYC9UNZ1IY5XFYKQN" localSheetId="12" hidden="1">#REF!</definedName>
    <definedName name="BExD7IUBGUWHYC9UNZ1IY5XFYKQN" localSheetId="3" hidden="1">#REF!</definedName>
    <definedName name="BExD7IUBGUWHYC9UNZ1IY5XFYKQN" localSheetId="10" hidden="1">#REF!</definedName>
    <definedName name="BExD7IUBGUWHYC9UNZ1IY5XFYKQN" localSheetId="9" hidden="1">#REF!</definedName>
    <definedName name="BExD7IUBGUWHYC9UNZ1IY5XFYKQN" localSheetId="8" hidden="1">#REF!</definedName>
    <definedName name="BExD7IUBGUWHYC9UNZ1IY5XFYKQN" localSheetId="11" hidden="1">#REF!</definedName>
    <definedName name="BExD7IUBGUWHYC9UNZ1IY5XFYKQN" localSheetId="13" hidden="1">#REF!</definedName>
    <definedName name="BExD7IUBGUWHYC9UNZ1IY5XFYKQN" hidden="1">#REF!</definedName>
    <definedName name="BExD7JQOJ35HGL8U2OCEI2P2JT7I" localSheetId="0" hidden="1">#REF!</definedName>
    <definedName name="BExD7JQOJ35HGL8U2OCEI2P2JT7I" localSheetId="12" hidden="1">#REF!</definedName>
    <definedName name="BExD7JQOJ35HGL8U2OCEI2P2JT7I" localSheetId="3" hidden="1">#REF!</definedName>
    <definedName name="BExD7JQOJ35HGL8U2OCEI2P2JT7I" localSheetId="10" hidden="1">#REF!</definedName>
    <definedName name="BExD7JQOJ35HGL8U2OCEI2P2JT7I" localSheetId="9" hidden="1">#REF!</definedName>
    <definedName name="BExD7JQOJ35HGL8U2OCEI2P2JT7I" localSheetId="8" hidden="1">#REF!</definedName>
    <definedName name="BExD7JQOJ35HGL8U2OCEI2P2JT7I" localSheetId="11" hidden="1">#REF!</definedName>
    <definedName name="BExD7JQOJ35HGL8U2OCEI2P2JT7I" localSheetId="13" hidden="1">#REF!</definedName>
    <definedName name="BExD7JQOJ35HGL8U2OCEI2P2JT7I" hidden="1">#REF!</definedName>
    <definedName name="BExD7KSDKNDNH95NDT3S7GM3MUU2" localSheetId="0" hidden="1">#REF!</definedName>
    <definedName name="BExD7KSDKNDNH95NDT3S7GM3MUU2" localSheetId="12" hidden="1">#REF!</definedName>
    <definedName name="BExD7KSDKNDNH95NDT3S7GM3MUU2" localSheetId="3" hidden="1">#REF!</definedName>
    <definedName name="BExD7KSDKNDNH95NDT3S7GM3MUU2" localSheetId="10" hidden="1">#REF!</definedName>
    <definedName name="BExD7KSDKNDNH95NDT3S7GM3MUU2" localSheetId="9" hidden="1">#REF!</definedName>
    <definedName name="BExD7KSDKNDNH95NDT3S7GM3MUU2" localSheetId="8" hidden="1">#REF!</definedName>
    <definedName name="BExD7KSDKNDNH95NDT3S7GM3MUU2" localSheetId="11" hidden="1">#REF!</definedName>
    <definedName name="BExD7KSDKNDNH95NDT3S7GM3MUU2" localSheetId="13" hidden="1">#REF!</definedName>
    <definedName name="BExD7KSDKNDNH95NDT3S7GM3MUU2" hidden="1">#REF!</definedName>
    <definedName name="BExD8H5O087KQVWIVPUUID5VMGMS" localSheetId="0" hidden="1">#REF!</definedName>
    <definedName name="BExD8H5O087KQVWIVPUUID5VMGMS" localSheetId="12" hidden="1">#REF!</definedName>
    <definedName name="BExD8H5O087KQVWIVPUUID5VMGMS" localSheetId="3" hidden="1">#REF!</definedName>
    <definedName name="BExD8H5O087KQVWIVPUUID5VMGMS" localSheetId="10" hidden="1">#REF!</definedName>
    <definedName name="BExD8H5O087KQVWIVPUUID5VMGMS" localSheetId="9" hidden="1">#REF!</definedName>
    <definedName name="BExD8H5O087KQVWIVPUUID5VMGMS" localSheetId="8" hidden="1">#REF!</definedName>
    <definedName name="BExD8H5O087KQVWIVPUUID5VMGMS" localSheetId="11" hidden="1">#REF!</definedName>
    <definedName name="BExD8H5O087KQVWIVPUUID5VMGMS" localSheetId="13" hidden="1">#REF!</definedName>
    <definedName name="BExD8H5O087KQVWIVPUUID5VMGMS" hidden="1">#REF!</definedName>
    <definedName name="BExD8HLWJHFK6566YQLGOAPIWD7G" localSheetId="0" hidden="1">#REF!</definedName>
    <definedName name="BExD8HLWJHFK6566YQLGOAPIWD7G" localSheetId="12" hidden="1">#REF!</definedName>
    <definedName name="BExD8HLWJHFK6566YQLGOAPIWD7G" localSheetId="3" hidden="1">#REF!</definedName>
    <definedName name="BExD8HLWJHFK6566YQLGOAPIWD7G" localSheetId="10" hidden="1">#REF!</definedName>
    <definedName name="BExD8HLWJHFK6566YQLGOAPIWD7G" localSheetId="9" hidden="1">#REF!</definedName>
    <definedName name="BExD8HLWJHFK6566YQLGOAPIWD7G" localSheetId="8" hidden="1">#REF!</definedName>
    <definedName name="BExD8HLWJHFK6566YQLGOAPIWD7G" localSheetId="11" hidden="1">#REF!</definedName>
    <definedName name="BExD8HLWJHFK6566YQLGOAPIWD7G" localSheetId="13" hidden="1">#REF!</definedName>
    <definedName name="BExD8HLWJHFK6566YQLGOAPIWD7G" hidden="1">#REF!</definedName>
    <definedName name="BExD8OCLZMFN5K3VZYI4Q4ITVKUA" localSheetId="0" hidden="1">#REF!</definedName>
    <definedName name="BExD8OCLZMFN5K3VZYI4Q4ITVKUA" localSheetId="12" hidden="1">#REF!</definedName>
    <definedName name="BExD8OCLZMFN5K3VZYI4Q4ITVKUA" localSheetId="3" hidden="1">#REF!</definedName>
    <definedName name="BExD8OCLZMFN5K3VZYI4Q4ITVKUA" localSheetId="10" hidden="1">#REF!</definedName>
    <definedName name="BExD8OCLZMFN5K3VZYI4Q4ITVKUA" localSheetId="9" hidden="1">#REF!</definedName>
    <definedName name="BExD8OCLZMFN5K3VZYI4Q4ITVKUA" localSheetId="8" hidden="1">#REF!</definedName>
    <definedName name="BExD8OCLZMFN5K3VZYI4Q4ITVKUA" localSheetId="11" hidden="1">#REF!</definedName>
    <definedName name="BExD8OCLZMFN5K3VZYI4Q4ITVKUA" localSheetId="13" hidden="1">#REF!</definedName>
    <definedName name="BExD8OCLZMFN5K3VZYI4Q4ITVKUA" hidden="1">#REF!</definedName>
    <definedName name="BExD93C1R6LC0631ECHVFYH0R0PD" localSheetId="0" hidden="1">#REF!</definedName>
    <definedName name="BExD93C1R6LC0631ECHVFYH0R0PD" localSheetId="12" hidden="1">#REF!</definedName>
    <definedName name="BExD93C1R6LC0631ECHVFYH0R0PD" localSheetId="3" hidden="1">#REF!</definedName>
    <definedName name="BExD93C1R6LC0631ECHVFYH0R0PD" localSheetId="10" hidden="1">#REF!</definedName>
    <definedName name="BExD93C1R6LC0631ECHVFYH0R0PD" localSheetId="9" hidden="1">#REF!</definedName>
    <definedName name="BExD93C1R6LC0631ECHVFYH0R0PD" localSheetId="8" hidden="1">#REF!</definedName>
    <definedName name="BExD93C1R6LC0631ECHVFYH0R0PD" localSheetId="11" hidden="1">#REF!</definedName>
    <definedName name="BExD93C1R6LC0631ECHVFYH0R0PD" localSheetId="13" hidden="1">#REF!</definedName>
    <definedName name="BExD93C1R6LC0631ECHVFYH0R0PD" hidden="1">#REF!</definedName>
    <definedName name="BExD97TXIO0COVNN4OH3DEJ33YLM" localSheetId="0" hidden="1">#REF!</definedName>
    <definedName name="BExD97TXIO0COVNN4OH3DEJ33YLM" localSheetId="12" hidden="1">#REF!</definedName>
    <definedName name="BExD97TXIO0COVNN4OH3DEJ33YLM" localSheetId="3" hidden="1">#REF!</definedName>
    <definedName name="BExD97TXIO0COVNN4OH3DEJ33YLM" localSheetId="10" hidden="1">#REF!</definedName>
    <definedName name="BExD97TXIO0COVNN4OH3DEJ33YLM" localSheetId="9" hidden="1">#REF!</definedName>
    <definedName name="BExD97TXIO0COVNN4OH3DEJ33YLM" localSheetId="8" hidden="1">#REF!</definedName>
    <definedName name="BExD97TXIO0COVNN4OH3DEJ33YLM" localSheetId="11" hidden="1">#REF!</definedName>
    <definedName name="BExD97TXIO0COVNN4OH3DEJ33YLM" localSheetId="13" hidden="1">#REF!</definedName>
    <definedName name="BExD97TXIO0COVNN4OH3DEJ33YLM" hidden="1">#REF!</definedName>
    <definedName name="BExD99RZ1RFIMK6O1ZHSPJ68X9Y5" localSheetId="0" hidden="1">#REF!</definedName>
    <definedName name="BExD99RZ1RFIMK6O1ZHSPJ68X9Y5" localSheetId="12" hidden="1">#REF!</definedName>
    <definedName name="BExD99RZ1RFIMK6O1ZHSPJ68X9Y5" localSheetId="3" hidden="1">#REF!</definedName>
    <definedName name="BExD99RZ1RFIMK6O1ZHSPJ68X9Y5" localSheetId="10" hidden="1">#REF!</definedName>
    <definedName name="BExD99RZ1RFIMK6O1ZHSPJ68X9Y5" localSheetId="9" hidden="1">#REF!</definedName>
    <definedName name="BExD99RZ1RFIMK6O1ZHSPJ68X9Y5" localSheetId="8" hidden="1">#REF!</definedName>
    <definedName name="BExD99RZ1RFIMK6O1ZHSPJ68X9Y5" localSheetId="11" hidden="1">#REF!</definedName>
    <definedName name="BExD99RZ1RFIMK6O1ZHSPJ68X9Y5" localSheetId="13" hidden="1">#REF!</definedName>
    <definedName name="BExD99RZ1RFIMK6O1ZHSPJ68X9Y5" hidden="1">#REF!</definedName>
    <definedName name="BExD9ATSNNU6SJVYYUCUG2AFS57W" localSheetId="0" hidden="1">#REF!</definedName>
    <definedName name="BExD9ATSNNU6SJVYYUCUG2AFS57W" localSheetId="12" hidden="1">#REF!</definedName>
    <definedName name="BExD9ATSNNU6SJVYYUCUG2AFS57W" localSheetId="3" hidden="1">#REF!</definedName>
    <definedName name="BExD9ATSNNU6SJVYYUCUG2AFS57W" localSheetId="10" hidden="1">#REF!</definedName>
    <definedName name="BExD9ATSNNU6SJVYYUCUG2AFS57W" localSheetId="9" hidden="1">#REF!</definedName>
    <definedName name="BExD9ATSNNU6SJVYYUCUG2AFS57W" localSheetId="8" hidden="1">#REF!</definedName>
    <definedName name="BExD9ATSNNU6SJVYYUCUG2AFS57W" localSheetId="11" hidden="1">#REF!</definedName>
    <definedName name="BExD9ATSNNU6SJVYYUCUG2AFS57W" localSheetId="13" hidden="1">#REF!</definedName>
    <definedName name="BExD9ATSNNU6SJVYYUCUG2AFS57W" hidden="1">#REF!</definedName>
    <definedName name="BExD9JO1QOKHUKL6DOEKDLUBPPKZ" localSheetId="0" hidden="1">#REF!</definedName>
    <definedName name="BExD9JO1QOKHUKL6DOEKDLUBPPKZ" localSheetId="12" hidden="1">#REF!</definedName>
    <definedName name="BExD9JO1QOKHUKL6DOEKDLUBPPKZ" localSheetId="3" hidden="1">#REF!</definedName>
    <definedName name="BExD9JO1QOKHUKL6DOEKDLUBPPKZ" localSheetId="10" hidden="1">#REF!</definedName>
    <definedName name="BExD9JO1QOKHUKL6DOEKDLUBPPKZ" localSheetId="9" hidden="1">#REF!</definedName>
    <definedName name="BExD9JO1QOKHUKL6DOEKDLUBPPKZ" localSheetId="8" hidden="1">#REF!</definedName>
    <definedName name="BExD9JO1QOKHUKL6DOEKDLUBPPKZ" localSheetId="11" hidden="1">#REF!</definedName>
    <definedName name="BExD9JO1QOKHUKL6DOEKDLUBPPKZ" localSheetId="13" hidden="1">#REF!</definedName>
    <definedName name="BExD9JO1QOKHUKL6DOEKDLUBPPKZ" hidden="1">#REF!</definedName>
    <definedName name="BExD9L0ID3VSOU609GKWYTA5BFMA" localSheetId="0" hidden="1">#REF!</definedName>
    <definedName name="BExD9L0ID3VSOU609GKWYTA5BFMA" localSheetId="12" hidden="1">#REF!</definedName>
    <definedName name="BExD9L0ID3VSOU609GKWYTA5BFMA" localSheetId="3" hidden="1">#REF!</definedName>
    <definedName name="BExD9L0ID3VSOU609GKWYTA5BFMA" localSheetId="10" hidden="1">#REF!</definedName>
    <definedName name="BExD9L0ID3VSOU609GKWYTA5BFMA" localSheetId="9" hidden="1">#REF!</definedName>
    <definedName name="BExD9L0ID3VSOU609GKWYTA5BFMA" localSheetId="8" hidden="1">#REF!</definedName>
    <definedName name="BExD9L0ID3VSOU609GKWYTA5BFMA" localSheetId="11" hidden="1">#REF!</definedName>
    <definedName name="BExD9L0ID3VSOU609GKWYTA5BFMA" localSheetId="13" hidden="1">#REF!</definedName>
    <definedName name="BExD9L0ID3VSOU609GKWYTA5BFMA" hidden="1">#REF!</definedName>
    <definedName name="BExD9M7SEMG0JK2FUTTZXWIEBTKB" localSheetId="0" hidden="1">#REF!</definedName>
    <definedName name="BExD9M7SEMG0JK2FUTTZXWIEBTKB" localSheetId="12" hidden="1">#REF!</definedName>
    <definedName name="BExD9M7SEMG0JK2FUTTZXWIEBTKB" localSheetId="3" hidden="1">#REF!</definedName>
    <definedName name="BExD9M7SEMG0JK2FUTTZXWIEBTKB" localSheetId="10" hidden="1">#REF!</definedName>
    <definedName name="BExD9M7SEMG0JK2FUTTZXWIEBTKB" localSheetId="9" hidden="1">#REF!</definedName>
    <definedName name="BExD9M7SEMG0JK2FUTTZXWIEBTKB" localSheetId="8" hidden="1">#REF!</definedName>
    <definedName name="BExD9M7SEMG0JK2FUTTZXWIEBTKB" localSheetId="11" hidden="1">#REF!</definedName>
    <definedName name="BExD9M7SEMG0JK2FUTTZXWIEBTKB" localSheetId="13" hidden="1">#REF!</definedName>
    <definedName name="BExD9M7SEMG0JK2FUTTZXWIEBTKB" hidden="1">#REF!</definedName>
    <definedName name="BExD9MNYBYB1AICQL5165G472IE2" localSheetId="0" hidden="1">#REF!</definedName>
    <definedName name="BExD9MNYBYB1AICQL5165G472IE2" localSheetId="12" hidden="1">#REF!</definedName>
    <definedName name="BExD9MNYBYB1AICQL5165G472IE2" localSheetId="3" hidden="1">#REF!</definedName>
    <definedName name="BExD9MNYBYB1AICQL5165G472IE2" localSheetId="10" hidden="1">#REF!</definedName>
    <definedName name="BExD9MNYBYB1AICQL5165G472IE2" localSheetId="9" hidden="1">#REF!</definedName>
    <definedName name="BExD9MNYBYB1AICQL5165G472IE2" localSheetId="8" hidden="1">#REF!</definedName>
    <definedName name="BExD9MNYBYB1AICQL5165G472IE2" localSheetId="11" hidden="1">#REF!</definedName>
    <definedName name="BExD9MNYBYB1AICQL5165G472IE2" localSheetId="13" hidden="1">#REF!</definedName>
    <definedName name="BExD9MNYBYB1AICQL5165G472IE2" hidden="1">#REF!</definedName>
    <definedName name="BExD9PNSYT7GASEGUVL48MUQ02WO" localSheetId="0" hidden="1">#REF!</definedName>
    <definedName name="BExD9PNSYT7GASEGUVL48MUQ02WO" localSheetId="12" hidden="1">#REF!</definedName>
    <definedName name="BExD9PNSYT7GASEGUVL48MUQ02WO" localSheetId="3" hidden="1">#REF!</definedName>
    <definedName name="BExD9PNSYT7GASEGUVL48MUQ02WO" localSheetId="10" hidden="1">#REF!</definedName>
    <definedName name="BExD9PNSYT7GASEGUVL48MUQ02WO" localSheetId="9" hidden="1">#REF!</definedName>
    <definedName name="BExD9PNSYT7GASEGUVL48MUQ02WO" localSheetId="8" hidden="1">#REF!</definedName>
    <definedName name="BExD9PNSYT7GASEGUVL48MUQ02WO" localSheetId="11" hidden="1">#REF!</definedName>
    <definedName name="BExD9PNSYT7GASEGUVL48MUQ02WO" localSheetId="13" hidden="1">#REF!</definedName>
    <definedName name="BExD9PNSYT7GASEGUVL48MUQ02WO" hidden="1">#REF!</definedName>
    <definedName name="BExD9TK2MIWFH5SKUYU9ZKF4NPHQ" localSheetId="0" hidden="1">#REF!</definedName>
    <definedName name="BExD9TK2MIWFH5SKUYU9ZKF4NPHQ" localSheetId="12" hidden="1">#REF!</definedName>
    <definedName name="BExD9TK2MIWFH5SKUYU9ZKF4NPHQ" localSheetId="3" hidden="1">#REF!</definedName>
    <definedName name="BExD9TK2MIWFH5SKUYU9ZKF4NPHQ" localSheetId="10" hidden="1">#REF!</definedName>
    <definedName name="BExD9TK2MIWFH5SKUYU9ZKF4NPHQ" localSheetId="9" hidden="1">#REF!</definedName>
    <definedName name="BExD9TK2MIWFH5SKUYU9ZKF4NPHQ" localSheetId="8" hidden="1">#REF!</definedName>
    <definedName name="BExD9TK2MIWFH5SKUYU9ZKF4NPHQ" localSheetId="11" hidden="1">#REF!</definedName>
    <definedName name="BExD9TK2MIWFH5SKUYU9ZKF4NPHQ" localSheetId="13" hidden="1">#REF!</definedName>
    <definedName name="BExD9TK2MIWFH5SKUYU9ZKF4NPHQ" hidden="1">#REF!</definedName>
    <definedName name="BExDA23J1UL1EN1K0BLX2TKAX4U0" localSheetId="0" hidden="1">#REF!</definedName>
    <definedName name="BExDA23J1UL1EN1K0BLX2TKAX4U0" localSheetId="12" hidden="1">#REF!</definedName>
    <definedName name="BExDA23J1UL1EN1K0BLX2TKAX4U0" localSheetId="3" hidden="1">#REF!</definedName>
    <definedName name="BExDA23J1UL1EN1K0BLX2TKAX4U0" localSheetId="10" hidden="1">#REF!</definedName>
    <definedName name="BExDA23J1UL1EN1K0BLX2TKAX4U0" localSheetId="9" hidden="1">#REF!</definedName>
    <definedName name="BExDA23J1UL1EN1K0BLX2TKAX4U0" localSheetId="8" hidden="1">#REF!</definedName>
    <definedName name="BExDA23J1UL1EN1K0BLX2TKAX4U0" localSheetId="11" hidden="1">#REF!</definedName>
    <definedName name="BExDA23J1UL1EN1K0BLX2TKAX4U0" localSheetId="13" hidden="1">#REF!</definedName>
    <definedName name="BExDA23J1UL1EN1K0BLX2TKAX4U0" hidden="1">#REF!</definedName>
    <definedName name="BExDA6594R2INH5X2F55YRZSKRND" localSheetId="0" hidden="1">#REF!</definedName>
    <definedName name="BExDA6594R2INH5X2F55YRZSKRND" localSheetId="12" hidden="1">#REF!</definedName>
    <definedName name="BExDA6594R2INH5X2F55YRZSKRND" localSheetId="3" hidden="1">#REF!</definedName>
    <definedName name="BExDA6594R2INH5X2F55YRZSKRND" localSheetId="10" hidden="1">#REF!</definedName>
    <definedName name="BExDA6594R2INH5X2F55YRZSKRND" localSheetId="9" hidden="1">#REF!</definedName>
    <definedName name="BExDA6594R2INH5X2F55YRZSKRND" localSheetId="8" hidden="1">#REF!</definedName>
    <definedName name="BExDA6594R2INH5X2F55YRZSKRND" localSheetId="11" hidden="1">#REF!</definedName>
    <definedName name="BExDA6594R2INH5X2F55YRZSKRND" localSheetId="13" hidden="1">#REF!</definedName>
    <definedName name="BExDA6594R2INH5X2F55YRZSKRND" hidden="1">#REF!</definedName>
    <definedName name="BExDA6LD9061UULVKUUI4QP8SK13" localSheetId="0" hidden="1">#REF!</definedName>
    <definedName name="BExDA6LD9061UULVKUUI4QP8SK13" localSheetId="12" hidden="1">#REF!</definedName>
    <definedName name="BExDA6LD9061UULVKUUI4QP8SK13" localSheetId="3" hidden="1">#REF!</definedName>
    <definedName name="BExDA6LD9061UULVKUUI4QP8SK13" localSheetId="10" hidden="1">#REF!</definedName>
    <definedName name="BExDA6LD9061UULVKUUI4QP8SK13" localSheetId="9" hidden="1">#REF!</definedName>
    <definedName name="BExDA6LD9061UULVKUUI4QP8SK13" localSheetId="8" hidden="1">#REF!</definedName>
    <definedName name="BExDA6LD9061UULVKUUI4QP8SK13" localSheetId="11" hidden="1">#REF!</definedName>
    <definedName name="BExDA6LD9061UULVKUUI4QP8SK13" localSheetId="13" hidden="1">#REF!</definedName>
    <definedName name="BExDA6LD9061UULVKUUI4QP8SK13" hidden="1">#REF!</definedName>
    <definedName name="BExDAGMVMNLQ6QXASB9R6D8DIT12" localSheetId="0" hidden="1">#REF!</definedName>
    <definedName name="BExDAGMVMNLQ6QXASB9R6D8DIT12" localSheetId="12" hidden="1">#REF!</definedName>
    <definedName name="BExDAGMVMNLQ6QXASB9R6D8DIT12" localSheetId="3" hidden="1">#REF!</definedName>
    <definedName name="BExDAGMVMNLQ6QXASB9R6D8DIT12" localSheetId="10" hidden="1">#REF!</definedName>
    <definedName name="BExDAGMVMNLQ6QXASB9R6D8DIT12" localSheetId="9" hidden="1">#REF!</definedName>
    <definedName name="BExDAGMVMNLQ6QXASB9R6D8DIT12" localSheetId="8" hidden="1">#REF!</definedName>
    <definedName name="BExDAGMVMNLQ6QXASB9R6D8DIT12" localSheetId="11" hidden="1">#REF!</definedName>
    <definedName name="BExDAGMVMNLQ6QXASB9R6D8DIT12" localSheetId="13" hidden="1">#REF!</definedName>
    <definedName name="BExDAGMVMNLQ6QXASB9R6D8DIT12" hidden="1">#REF!</definedName>
    <definedName name="BExDAYBHU9ADLXI8VRC7F608RVGM" localSheetId="0" hidden="1">#REF!</definedName>
    <definedName name="BExDAYBHU9ADLXI8VRC7F608RVGM" localSheetId="12" hidden="1">#REF!</definedName>
    <definedName name="BExDAYBHU9ADLXI8VRC7F608RVGM" localSheetId="3" hidden="1">#REF!</definedName>
    <definedName name="BExDAYBHU9ADLXI8VRC7F608RVGM" localSheetId="10" hidden="1">#REF!</definedName>
    <definedName name="BExDAYBHU9ADLXI8VRC7F608RVGM" localSheetId="9" hidden="1">#REF!</definedName>
    <definedName name="BExDAYBHU9ADLXI8VRC7F608RVGM" localSheetId="8" hidden="1">#REF!</definedName>
    <definedName name="BExDAYBHU9ADLXI8VRC7F608RVGM" localSheetId="11" hidden="1">#REF!</definedName>
    <definedName name="BExDAYBHU9ADLXI8VRC7F608RVGM" localSheetId="13" hidden="1">#REF!</definedName>
    <definedName name="BExDAYBHU9ADLXI8VRC7F608RVGM" hidden="1">#REF!</definedName>
    <definedName name="BExDBDR1XR0FV0CYUCB2OJ7CJCZU" localSheetId="0" hidden="1">#REF!</definedName>
    <definedName name="BExDBDR1XR0FV0CYUCB2OJ7CJCZU" localSheetId="12" hidden="1">#REF!</definedName>
    <definedName name="BExDBDR1XR0FV0CYUCB2OJ7CJCZU" localSheetId="3" hidden="1">#REF!</definedName>
    <definedName name="BExDBDR1XR0FV0CYUCB2OJ7CJCZU" localSheetId="10" hidden="1">#REF!</definedName>
    <definedName name="BExDBDR1XR0FV0CYUCB2OJ7CJCZU" localSheetId="9" hidden="1">#REF!</definedName>
    <definedName name="BExDBDR1XR0FV0CYUCB2OJ7CJCZU" localSheetId="8" hidden="1">#REF!</definedName>
    <definedName name="BExDBDR1XR0FV0CYUCB2OJ7CJCZU" localSheetId="11" hidden="1">#REF!</definedName>
    <definedName name="BExDBDR1XR0FV0CYUCB2OJ7CJCZU" localSheetId="13" hidden="1">#REF!</definedName>
    <definedName name="BExDBDR1XR0FV0CYUCB2OJ7CJCZU" hidden="1">#REF!</definedName>
    <definedName name="BExDC7F818VN0S18ID7XRCRVYPJ4" localSheetId="0" hidden="1">#REF!</definedName>
    <definedName name="BExDC7F818VN0S18ID7XRCRVYPJ4" localSheetId="12" hidden="1">#REF!</definedName>
    <definedName name="BExDC7F818VN0S18ID7XRCRVYPJ4" localSheetId="3" hidden="1">#REF!</definedName>
    <definedName name="BExDC7F818VN0S18ID7XRCRVYPJ4" localSheetId="10" hidden="1">#REF!</definedName>
    <definedName name="BExDC7F818VN0S18ID7XRCRVYPJ4" localSheetId="9" hidden="1">#REF!</definedName>
    <definedName name="BExDC7F818VN0S18ID7XRCRVYPJ4" localSheetId="8" hidden="1">#REF!</definedName>
    <definedName name="BExDC7F818VN0S18ID7XRCRVYPJ4" localSheetId="11" hidden="1">#REF!</definedName>
    <definedName name="BExDC7F818VN0S18ID7XRCRVYPJ4" localSheetId="13" hidden="1">#REF!</definedName>
    <definedName name="BExDC7F818VN0S18ID7XRCRVYPJ4" hidden="1">#REF!</definedName>
    <definedName name="BExDCL7K96PC9VZYB70ZW3QPVIJE" localSheetId="0" hidden="1">#REF!</definedName>
    <definedName name="BExDCL7K96PC9VZYB70ZW3QPVIJE" localSheetId="12" hidden="1">#REF!</definedName>
    <definedName name="BExDCL7K96PC9VZYB70ZW3QPVIJE" localSheetId="3" hidden="1">#REF!</definedName>
    <definedName name="BExDCL7K96PC9VZYB70ZW3QPVIJE" localSheetId="10" hidden="1">#REF!</definedName>
    <definedName name="BExDCL7K96PC9VZYB70ZW3QPVIJE" localSheetId="9" hidden="1">#REF!</definedName>
    <definedName name="BExDCL7K96PC9VZYB70ZW3QPVIJE" localSheetId="8" hidden="1">#REF!</definedName>
    <definedName name="BExDCL7K96PC9VZYB70ZW3QPVIJE" localSheetId="11" hidden="1">#REF!</definedName>
    <definedName name="BExDCL7K96PC9VZYB70ZW3QPVIJE" localSheetId="13" hidden="1">#REF!</definedName>
    <definedName name="BExDCL7K96PC9VZYB70ZW3QPVIJE" hidden="1">#REF!</definedName>
    <definedName name="BExDCP3UZ3C2O4C1F7KMU0Z9U32N" localSheetId="0" hidden="1">#REF!</definedName>
    <definedName name="BExDCP3UZ3C2O4C1F7KMU0Z9U32N" localSheetId="12" hidden="1">#REF!</definedName>
    <definedName name="BExDCP3UZ3C2O4C1F7KMU0Z9U32N" localSheetId="3" hidden="1">#REF!</definedName>
    <definedName name="BExDCP3UZ3C2O4C1F7KMU0Z9U32N" localSheetId="10" hidden="1">#REF!</definedName>
    <definedName name="BExDCP3UZ3C2O4C1F7KMU0Z9U32N" localSheetId="9" hidden="1">#REF!</definedName>
    <definedName name="BExDCP3UZ3C2O4C1F7KMU0Z9U32N" localSheetId="8" hidden="1">#REF!</definedName>
    <definedName name="BExDCP3UZ3C2O4C1F7KMU0Z9U32N" localSheetId="11" hidden="1">#REF!</definedName>
    <definedName name="BExDCP3UZ3C2O4C1F7KMU0Z9U32N" localSheetId="13" hidden="1">#REF!</definedName>
    <definedName name="BExDCP3UZ3C2O4C1F7KMU0Z9U32N" hidden="1">#REF!</definedName>
    <definedName name="BExENU8ISP26W97JG63CN1XT9KB4" localSheetId="0" hidden="1">#REF!</definedName>
    <definedName name="BExENU8ISP26W97JG63CN1XT9KB4" localSheetId="12" hidden="1">#REF!</definedName>
    <definedName name="BExENU8ISP26W97JG63CN1XT9KB4" localSheetId="3" hidden="1">#REF!</definedName>
    <definedName name="BExENU8ISP26W97JG63CN1XT9KB4" localSheetId="10" hidden="1">#REF!</definedName>
    <definedName name="BExENU8ISP26W97JG63CN1XT9KB4" localSheetId="9" hidden="1">#REF!</definedName>
    <definedName name="BExENU8ISP26W97JG63CN1XT9KB4" localSheetId="8" hidden="1">#REF!</definedName>
    <definedName name="BExENU8ISP26W97JG63CN1XT9KB4" localSheetId="11" hidden="1">#REF!</definedName>
    <definedName name="BExENU8ISP26W97JG63CN1XT9KB4" localSheetId="13" hidden="1">#REF!</definedName>
    <definedName name="BExENU8ISP26W97JG63CN1XT9KB4" hidden="1">#REF!</definedName>
    <definedName name="BExEO14OTKLVDBTNB2ONGZ4YB20H" localSheetId="0" hidden="1">#REF!</definedName>
    <definedName name="BExEO14OTKLVDBTNB2ONGZ4YB20H" localSheetId="12" hidden="1">#REF!</definedName>
    <definedName name="BExEO14OTKLVDBTNB2ONGZ4YB20H" localSheetId="3" hidden="1">#REF!</definedName>
    <definedName name="BExEO14OTKLVDBTNB2ONGZ4YB20H" localSheetId="10" hidden="1">#REF!</definedName>
    <definedName name="BExEO14OTKLVDBTNB2ONGZ4YB20H" localSheetId="9" hidden="1">#REF!</definedName>
    <definedName name="BExEO14OTKLVDBTNB2ONGZ4YB20H" localSheetId="8" hidden="1">#REF!</definedName>
    <definedName name="BExEO14OTKLVDBTNB2ONGZ4YB20H" localSheetId="11" hidden="1">#REF!</definedName>
    <definedName name="BExEO14OTKLVDBTNB2ONGZ4YB20H" localSheetId="13" hidden="1">#REF!</definedName>
    <definedName name="BExEO14OTKLVDBTNB2ONGZ4YB20H" hidden="1">#REF!</definedName>
    <definedName name="BExEO80UUNTK4DX33Z5TYLM8NYZM" localSheetId="0" hidden="1">#REF!</definedName>
    <definedName name="BExEO80UUNTK4DX33Z5TYLM8NYZM" localSheetId="12" hidden="1">#REF!</definedName>
    <definedName name="BExEO80UUNTK4DX33Z5TYLM8NYZM" localSheetId="3" hidden="1">#REF!</definedName>
    <definedName name="BExEO80UUNTK4DX33Z5TYLM8NYZM" localSheetId="10" hidden="1">#REF!</definedName>
    <definedName name="BExEO80UUNTK4DX33Z5TYLM8NYZM" localSheetId="9" hidden="1">#REF!</definedName>
    <definedName name="BExEO80UUNTK4DX33Z5TYLM8NYZM" localSheetId="8" hidden="1">#REF!</definedName>
    <definedName name="BExEO80UUNTK4DX33Z5TYLM8NYZM" localSheetId="11" hidden="1">#REF!</definedName>
    <definedName name="BExEO80UUNTK4DX33Z5TYLM8NYZM" localSheetId="13" hidden="1">#REF!</definedName>
    <definedName name="BExEO80UUNTK4DX33Z5TYLM8NYZM" hidden="1">#REF!</definedName>
    <definedName name="BExEOBX3WECDMYCV9RLN49APTXMM" localSheetId="0" hidden="1">#REF!</definedName>
    <definedName name="BExEOBX3WECDMYCV9RLN49APTXMM" localSheetId="12" hidden="1">#REF!</definedName>
    <definedName name="BExEOBX3WECDMYCV9RLN49APTXMM" localSheetId="3" hidden="1">#REF!</definedName>
    <definedName name="BExEOBX3WECDMYCV9RLN49APTXMM" localSheetId="10" hidden="1">#REF!</definedName>
    <definedName name="BExEOBX3WECDMYCV9RLN49APTXMM" localSheetId="9" hidden="1">#REF!</definedName>
    <definedName name="BExEOBX3WECDMYCV9RLN49APTXMM" localSheetId="8" hidden="1">#REF!</definedName>
    <definedName name="BExEOBX3WECDMYCV9RLN49APTXMM" localSheetId="11" hidden="1">#REF!</definedName>
    <definedName name="BExEOBX3WECDMYCV9RLN49APTXMM" localSheetId="13" hidden="1">#REF!</definedName>
    <definedName name="BExEOBX3WECDMYCV9RLN49APTXMM" hidden="1">#REF!</definedName>
    <definedName name="BExEPN9VIYI0FVL0HLZQXJFO6TT0" localSheetId="0" hidden="1">#REF!</definedName>
    <definedName name="BExEPN9VIYI0FVL0HLZQXJFO6TT0" localSheetId="12" hidden="1">#REF!</definedName>
    <definedName name="BExEPN9VIYI0FVL0HLZQXJFO6TT0" localSheetId="3" hidden="1">#REF!</definedName>
    <definedName name="BExEPN9VIYI0FVL0HLZQXJFO6TT0" localSheetId="10" hidden="1">#REF!</definedName>
    <definedName name="BExEPN9VIYI0FVL0HLZQXJFO6TT0" localSheetId="9" hidden="1">#REF!</definedName>
    <definedName name="BExEPN9VIYI0FVL0HLZQXJFO6TT0" localSheetId="8" hidden="1">#REF!</definedName>
    <definedName name="BExEPN9VIYI0FVL0HLZQXJFO6TT0" localSheetId="11" hidden="1">#REF!</definedName>
    <definedName name="BExEPN9VIYI0FVL0HLZQXJFO6TT0" localSheetId="13" hidden="1">#REF!</definedName>
    <definedName name="BExEPN9VIYI0FVL0HLZQXJFO6TT0" hidden="1">#REF!</definedName>
    <definedName name="BExEPQPUOD4B6H60DKEB9159F7DR" localSheetId="0" hidden="1">#REF!</definedName>
    <definedName name="BExEPQPUOD4B6H60DKEB9159F7DR" localSheetId="12" hidden="1">#REF!</definedName>
    <definedName name="BExEPQPUOD4B6H60DKEB9159F7DR" localSheetId="3" hidden="1">#REF!</definedName>
    <definedName name="BExEPQPUOD4B6H60DKEB9159F7DR" localSheetId="10" hidden="1">#REF!</definedName>
    <definedName name="BExEPQPUOD4B6H60DKEB9159F7DR" localSheetId="9" hidden="1">#REF!</definedName>
    <definedName name="BExEPQPUOD4B6H60DKEB9159F7DR" localSheetId="8" hidden="1">#REF!</definedName>
    <definedName name="BExEPQPUOD4B6H60DKEB9159F7DR" localSheetId="11" hidden="1">#REF!</definedName>
    <definedName name="BExEPQPUOD4B6H60DKEB9159F7DR" localSheetId="13" hidden="1">#REF!</definedName>
    <definedName name="BExEPQPUOD4B6H60DKEB9159F7DR" hidden="1">#REF!</definedName>
    <definedName name="BExEPYT6VDSMR8MU2341Q5GM2Y9V" localSheetId="0" hidden="1">#REF!</definedName>
    <definedName name="BExEPYT6VDSMR8MU2341Q5GM2Y9V" localSheetId="12" hidden="1">#REF!</definedName>
    <definedName name="BExEPYT6VDSMR8MU2341Q5GM2Y9V" localSheetId="3" hidden="1">#REF!</definedName>
    <definedName name="BExEPYT6VDSMR8MU2341Q5GM2Y9V" localSheetId="10" hidden="1">#REF!</definedName>
    <definedName name="BExEPYT6VDSMR8MU2341Q5GM2Y9V" localSheetId="9" hidden="1">#REF!</definedName>
    <definedName name="BExEPYT6VDSMR8MU2341Q5GM2Y9V" localSheetId="8" hidden="1">#REF!</definedName>
    <definedName name="BExEPYT6VDSMR8MU2341Q5GM2Y9V" localSheetId="11" hidden="1">#REF!</definedName>
    <definedName name="BExEPYT6VDSMR8MU2341Q5GM2Y9V" localSheetId="13" hidden="1">#REF!</definedName>
    <definedName name="BExEPYT6VDSMR8MU2341Q5GM2Y9V" hidden="1">#REF!</definedName>
    <definedName name="BExEQ2ENYLMY8K1796XBB31CJHNN" localSheetId="0" hidden="1">#REF!</definedName>
    <definedName name="BExEQ2ENYLMY8K1796XBB31CJHNN" localSheetId="12" hidden="1">#REF!</definedName>
    <definedName name="BExEQ2ENYLMY8K1796XBB31CJHNN" localSheetId="3" hidden="1">#REF!</definedName>
    <definedName name="BExEQ2ENYLMY8K1796XBB31CJHNN" localSheetId="10" hidden="1">#REF!</definedName>
    <definedName name="BExEQ2ENYLMY8K1796XBB31CJHNN" localSheetId="9" hidden="1">#REF!</definedName>
    <definedName name="BExEQ2ENYLMY8K1796XBB31CJHNN" localSheetId="8" hidden="1">#REF!</definedName>
    <definedName name="BExEQ2ENYLMY8K1796XBB31CJHNN" localSheetId="11" hidden="1">#REF!</definedName>
    <definedName name="BExEQ2ENYLMY8K1796XBB31CJHNN" localSheetId="13" hidden="1">#REF!</definedName>
    <definedName name="BExEQ2ENYLMY8K1796XBB31CJHNN" hidden="1">#REF!</definedName>
    <definedName name="BExEQ2PFE4N40LEPGDPS90WDL6BN" localSheetId="0" hidden="1">#REF!</definedName>
    <definedName name="BExEQ2PFE4N40LEPGDPS90WDL6BN" localSheetId="12" hidden="1">#REF!</definedName>
    <definedName name="BExEQ2PFE4N40LEPGDPS90WDL6BN" localSheetId="3" hidden="1">#REF!</definedName>
    <definedName name="BExEQ2PFE4N40LEPGDPS90WDL6BN" localSheetId="10" hidden="1">#REF!</definedName>
    <definedName name="BExEQ2PFE4N40LEPGDPS90WDL6BN" localSheetId="9" hidden="1">#REF!</definedName>
    <definedName name="BExEQ2PFE4N40LEPGDPS90WDL6BN" localSheetId="8" hidden="1">#REF!</definedName>
    <definedName name="BExEQ2PFE4N40LEPGDPS90WDL6BN" localSheetId="11" hidden="1">#REF!</definedName>
    <definedName name="BExEQ2PFE4N40LEPGDPS90WDL6BN" localSheetId="13" hidden="1">#REF!</definedName>
    <definedName name="BExEQ2PFE4N40LEPGDPS90WDL6BN" hidden="1">#REF!</definedName>
    <definedName name="BExEQ2PFURT24NQYGYVE8NKX1EGA" localSheetId="0" hidden="1">#REF!</definedName>
    <definedName name="BExEQ2PFURT24NQYGYVE8NKX1EGA" localSheetId="12" hidden="1">#REF!</definedName>
    <definedName name="BExEQ2PFURT24NQYGYVE8NKX1EGA" localSheetId="3" hidden="1">#REF!</definedName>
    <definedName name="BExEQ2PFURT24NQYGYVE8NKX1EGA" localSheetId="10" hidden="1">#REF!</definedName>
    <definedName name="BExEQ2PFURT24NQYGYVE8NKX1EGA" localSheetId="9" hidden="1">#REF!</definedName>
    <definedName name="BExEQ2PFURT24NQYGYVE8NKX1EGA" localSheetId="8" hidden="1">#REF!</definedName>
    <definedName name="BExEQ2PFURT24NQYGYVE8NKX1EGA" localSheetId="11" hidden="1">#REF!</definedName>
    <definedName name="BExEQ2PFURT24NQYGYVE8NKX1EGA" localSheetId="13" hidden="1">#REF!</definedName>
    <definedName name="BExEQ2PFURT24NQYGYVE8NKX1EGA" hidden="1">#REF!</definedName>
    <definedName name="BExEQB8ZWXO6IIGOEPWTLOJGE2NR" localSheetId="0" hidden="1">#REF!</definedName>
    <definedName name="BExEQB8ZWXO6IIGOEPWTLOJGE2NR" localSheetId="12" hidden="1">#REF!</definedName>
    <definedName name="BExEQB8ZWXO6IIGOEPWTLOJGE2NR" localSheetId="3" hidden="1">#REF!</definedName>
    <definedName name="BExEQB8ZWXO6IIGOEPWTLOJGE2NR" localSheetId="10" hidden="1">#REF!</definedName>
    <definedName name="BExEQB8ZWXO6IIGOEPWTLOJGE2NR" localSheetId="9" hidden="1">#REF!</definedName>
    <definedName name="BExEQB8ZWXO6IIGOEPWTLOJGE2NR" localSheetId="8" hidden="1">#REF!</definedName>
    <definedName name="BExEQB8ZWXO6IIGOEPWTLOJGE2NR" localSheetId="11" hidden="1">#REF!</definedName>
    <definedName name="BExEQB8ZWXO6IIGOEPWTLOJGE2NR" localSheetId="13" hidden="1">#REF!</definedName>
    <definedName name="BExEQB8ZWXO6IIGOEPWTLOJGE2NR" hidden="1">#REF!</definedName>
    <definedName name="BExEQBZX0EL6LIKPY01197ACK65H" localSheetId="0" hidden="1">#REF!</definedName>
    <definedName name="BExEQBZX0EL6LIKPY01197ACK65H" localSheetId="12" hidden="1">#REF!</definedName>
    <definedName name="BExEQBZX0EL6LIKPY01197ACK65H" localSheetId="3" hidden="1">#REF!</definedName>
    <definedName name="BExEQBZX0EL6LIKPY01197ACK65H" localSheetId="10" hidden="1">#REF!</definedName>
    <definedName name="BExEQBZX0EL6LIKPY01197ACK65H" localSheetId="9" hidden="1">#REF!</definedName>
    <definedName name="BExEQBZX0EL6LIKPY01197ACK65H" localSheetId="8" hidden="1">#REF!</definedName>
    <definedName name="BExEQBZX0EL6LIKPY01197ACK65H" localSheetId="11" hidden="1">#REF!</definedName>
    <definedName name="BExEQBZX0EL6LIKPY01197ACK65H" localSheetId="13" hidden="1">#REF!</definedName>
    <definedName name="BExEQBZX0EL6LIKPY01197ACK65H" hidden="1">#REF!</definedName>
    <definedName name="BExEQDXZALJLD4OBF74IKZBR13SR" localSheetId="0" hidden="1">#REF!</definedName>
    <definedName name="BExEQDXZALJLD4OBF74IKZBR13SR" localSheetId="12" hidden="1">#REF!</definedName>
    <definedName name="BExEQDXZALJLD4OBF74IKZBR13SR" localSheetId="3" hidden="1">#REF!</definedName>
    <definedName name="BExEQDXZALJLD4OBF74IKZBR13SR" localSheetId="10" hidden="1">#REF!</definedName>
    <definedName name="BExEQDXZALJLD4OBF74IKZBR13SR" localSheetId="9" hidden="1">#REF!</definedName>
    <definedName name="BExEQDXZALJLD4OBF74IKZBR13SR" localSheetId="8" hidden="1">#REF!</definedName>
    <definedName name="BExEQDXZALJLD4OBF74IKZBR13SR" localSheetId="11" hidden="1">#REF!</definedName>
    <definedName name="BExEQDXZALJLD4OBF74IKZBR13SR" localSheetId="13" hidden="1">#REF!</definedName>
    <definedName name="BExEQDXZALJLD4OBF74IKZBR13SR" hidden="1">#REF!</definedName>
    <definedName name="BExEQFLE2RPWGMWQAI4JMKUEFRPT" localSheetId="0" hidden="1">#REF!</definedName>
    <definedName name="BExEQFLE2RPWGMWQAI4JMKUEFRPT" localSheetId="12" hidden="1">#REF!</definedName>
    <definedName name="BExEQFLE2RPWGMWQAI4JMKUEFRPT" localSheetId="3" hidden="1">#REF!</definedName>
    <definedName name="BExEQFLE2RPWGMWQAI4JMKUEFRPT" localSheetId="10" hidden="1">#REF!</definedName>
    <definedName name="BExEQFLE2RPWGMWQAI4JMKUEFRPT" localSheetId="9" hidden="1">#REF!</definedName>
    <definedName name="BExEQFLE2RPWGMWQAI4JMKUEFRPT" localSheetId="8" hidden="1">#REF!</definedName>
    <definedName name="BExEQFLE2RPWGMWQAI4JMKUEFRPT" localSheetId="11" hidden="1">#REF!</definedName>
    <definedName name="BExEQFLE2RPWGMWQAI4JMKUEFRPT" localSheetId="13" hidden="1">#REF!</definedName>
    <definedName name="BExEQFLE2RPWGMWQAI4JMKUEFRPT" hidden="1">#REF!</definedName>
    <definedName name="BExEQJHNJV9U65F5VGIGX0VM02VF" localSheetId="0" hidden="1">#REF!</definedName>
    <definedName name="BExEQJHNJV9U65F5VGIGX0VM02VF" localSheetId="12" hidden="1">#REF!</definedName>
    <definedName name="BExEQJHNJV9U65F5VGIGX0VM02VF" localSheetId="3" hidden="1">#REF!</definedName>
    <definedName name="BExEQJHNJV9U65F5VGIGX0VM02VF" localSheetId="10" hidden="1">#REF!</definedName>
    <definedName name="BExEQJHNJV9U65F5VGIGX0VM02VF" localSheetId="9" hidden="1">#REF!</definedName>
    <definedName name="BExEQJHNJV9U65F5VGIGX0VM02VF" localSheetId="8" hidden="1">#REF!</definedName>
    <definedName name="BExEQJHNJV9U65F5VGIGX0VM02VF" localSheetId="11" hidden="1">#REF!</definedName>
    <definedName name="BExEQJHNJV9U65F5VGIGX0VM02VF" localSheetId="13" hidden="1">#REF!</definedName>
    <definedName name="BExEQJHNJV9U65F5VGIGX0VM02VF" hidden="1">#REF!</definedName>
    <definedName name="BExEQTZAP8R69U31W4LKGTKKGKQE" localSheetId="0" hidden="1">#REF!</definedName>
    <definedName name="BExEQTZAP8R69U31W4LKGTKKGKQE" localSheetId="12" hidden="1">#REF!</definedName>
    <definedName name="BExEQTZAP8R69U31W4LKGTKKGKQE" localSheetId="3" hidden="1">#REF!</definedName>
    <definedName name="BExEQTZAP8R69U31W4LKGTKKGKQE" localSheetId="10" hidden="1">#REF!</definedName>
    <definedName name="BExEQTZAP8R69U31W4LKGTKKGKQE" localSheetId="9" hidden="1">#REF!</definedName>
    <definedName name="BExEQTZAP8R69U31W4LKGTKKGKQE" localSheetId="8" hidden="1">#REF!</definedName>
    <definedName name="BExEQTZAP8R69U31W4LKGTKKGKQE" localSheetId="11" hidden="1">#REF!</definedName>
    <definedName name="BExEQTZAP8R69U31W4LKGTKKGKQE" localSheetId="13" hidden="1">#REF!</definedName>
    <definedName name="BExEQTZAP8R69U31W4LKGTKKGKQE" hidden="1">#REF!</definedName>
    <definedName name="BExER2O72H1F9WV6S1J04C15PXX7" localSheetId="0" hidden="1">#REF!</definedName>
    <definedName name="BExER2O72H1F9WV6S1J04C15PXX7" localSheetId="12" hidden="1">#REF!</definedName>
    <definedName name="BExER2O72H1F9WV6S1J04C15PXX7" localSheetId="3" hidden="1">#REF!</definedName>
    <definedName name="BExER2O72H1F9WV6S1J04C15PXX7" localSheetId="10" hidden="1">#REF!</definedName>
    <definedName name="BExER2O72H1F9WV6S1J04C15PXX7" localSheetId="9" hidden="1">#REF!</definedName>
    <definedName name="BExER2O72H1F9WV6S1J04C15PXX7" localSheetId="8" hidden="1">#REF!</definedName>
    <definedName name="BExER2O72H1F9WV6S1J04C15PXX7" localSheetId="11" hidden="1">#REF!</definedName>
    <definedName name="BExER2O72H1F9WV6S1J04C15PXX7" localSheetId="13" hidden="1">#REF!</definedName>
    <definedName name="BExER2O72H1F9WV6S1J04C15PXX7" hidden="1">#REF!</definedName>
    <definedName name="BExERIPCI7N2NW7JRL59DVT0TTSU" localSheetId="0" hidden="1">#REF!</definedName>
    <definedName name="BExERIPCI7N2NW7JRL59DVT0TTSU" localSheetId="12" hidden="1">#REF!</definedName>
    <definedName name="BExERIPCI7N2NW7JRL59DVT0TTSU" localSheetId="3" hidden="1">#REF!</definedName>
    <definedName name="BExERIPCI7N2NW7JRL59DVT0TTSU" localSheetId="10" hidden="1">#REF!</definedName>
    <definedName name="BExERIPCI7N2NW7JRL59DVT0TTSU" localSheetId="9" hidden="1">#REF!</definedName>
    <definedName name="BExERIPCI7N2NW7JRL59DVT0TTSU" localSheetId="8" hidden="1">#REF!</definedName>
    <definedName name="BExERIPCI7N2NW7JRL59DVT0TTSU" localSheetId="11" hidden="1">#REF!</definedName>
    <definedName name="BExERIPCI7N2NW7JRL59DVT0TTSU" localSheetId="13" hidden="1">#REF!</definedName>
    <definedName name="BExERIPCI7N2NW7JRL59DVT0TTSU" hidden="1">#REF!</definedName>
    <definedName name="BExERRUIKIOATPZ9U4HQ0V52RJAU" localSheetId="0" hidden="1">#REF!</definedName>
    <definedName name="BExERRUIKIOATPZ9U4HQ0V52RJAU" localSheetId="12" hidden="1">#REF!</definedName>
    <definedName name="BExERRUIKIOATPZ9U4HQ0V52RJAU" localSheetId="3" hidden="1">#REF!</definedName>
    <definedName name="BExERRUIKIOATPZ9U4HQ0V52RJAU" localSheetId="10" hidden="1">#REF!</definedName>
    <definedName name="BExERRUIKIOATPZ9U4HQ0V52RJAU" localSheetId="9" hidden="1">#REF!</definedName>
    <definedName name="BExERRUIKIOATPZ9U4HQ0V52RJAU" localSheetId="8" hidden="1">#REF!</definedName>
    <definedName name="BExERRUIKIOATPZ9U4HQ0V52RJAU" localSheetId="11" hidden="1">#REF!</definedName>
    <definedName name="BExERRUIKIOATPZ9U4HQ0V52RJAU" localSheetId="13" hidden="1">#REF!</definedName>
    <definedName name="BExERRUIKIOATPZ9U4HQ0V52RJAU" hidden="1">#REF!</definedName>
    <definedName name="BExERSANFNM1O7T65PC5MJ301YET" localSheetId="0" hidden="1">#REF!</definedName>
    <definedName name="BExERSANFNM1O7T65PC5MJ301YET" localSheetId="12" hidden="1">#REF!</definedName>
    <definedName name="BExERSANFNM1O7T65PC5MJ301YET" localSheetId="3" hidden="1">#REF!</definedName>
    <definedName name="BExERSANFNM1O7T65PC5MJ301YET" localSheetId="10" hidden="1">#REF!</definedName>
    <definedName name="BExERSANFNM1O7T65PC5MJ301YET" localSheetId="9" hidden="1">#REF!</definedName>
    <definedName name="BExERSANFNM1O7T65PC5MJ301YET" localSheetId="8" hidden="1">#REF!</definedName>
    <definedName name="BExERSANFNM1O7T65PC5MJ301YET" localSheetId="11" hidden="1">#REF!</definedName>
    <definedName name="BExERSANFNM1O7T65PC5MJ301YET" localSheetId="13" hidden="1">#REF!</definedName>
    <definedName name="BExERSANFNM1O7T65PC5MJ301YET" hidden="1">#REF!</definedName>
    <definedName name="BExERU8P606C6QQZZL55U0ZQYQF1" localSheetId="0" hidden="1">#REF!</definedName>
    <definedName name="BExERU8P606C6QQZZL55U0ZQYQF1" localSheetId="12" hidden="1">#REF!</definedName>
    <definedName name="BExERU8P606C6QQZZL55U0ZQYQF1" localSheetId="3" hidden="1">#REF!</definedName>
    <definedName name="BExERU8P606C6QQZZL55U0ZQYQF1" localSheetId="10" hidden="1">#REF!</definedName>
    <definedName name="BExERU8P606C6QQZZL55U0ZQYQF1" localSheetId="9" hidden="1">#REF!</definedName>
    <definedName name="BExERU8P606C6QQZZL55U0ZQYQF1" localSheetId="8" hidden="1">#REF!</definedName>
    <definedName name="BExERU8P606C6QQZZL55U0ZQYQF1" localSheetId="11" hidden="1">#REF!</definedName>
    <definedName name="BExERU8P606C6QQZZL55U0ZQYQF1" localSheetId="13" hidden="1">#REF!</definedName>
    <definedName name="BExERU8P606C6QQZZL55U0ZQYQF1" hidden="1">#REF!</definedName>
    <definedName name="BExERWCEBKQRYWRQLYJ4UCMMKTHG" localSheetId="0" hidden="1">#REF!</definedName>
    <definedName name="BExERWCEBKQRYWRQLYJ4UCMMKTHG" localSheetId="12" hidden="1">#REF!</definedName>
    <definedName name="BExERWCEBKQRYWRQLYJ4UCMMKTHG" localSheetId="3" hidden="1">#REF!</definedName>
    <definedName name="BExERWCEBKQRYWRQLYJ4UCMMKTHG" localSheetId="10" hidden="1">#REF!</definedName>
    <definedName name="BExERWCEBKQRYWRQLYJ4UCMMKTHG" localSheetId="9" hidden="1">#REF!</definedName>
    <definedName name="BExERWCEBKQRYWRQLYJ4UCMMKTHG" localSheetId="8" hidden="1">#REF!</definedName>
    <definedName name="BExERWCEBKQRYWRQLYJ4UCMMKTHG" localSheetId="11" hidden="1">#REF!</definedName>
    <definedName name="BExERWCEBKQRYWRQLYJ4UCMMKTHG" localSheetId="13" hidden="1">#REF!</definedName>
    <definedName name="BExERWCEBKQRYWRQLYJ4UCMMKTHG" hidden="1">#REF!</definedName>
    <definedName name="BExERXE1QW042A2T25RI4DVUU59O" localSheetId="0" hidden="1">#REF!</definedName>
    <definedName name="BExERXE1QW042A2T25RI4DVUU59O" localSheetId="12" hidden="1">#REF!</definedName>
    <definedName name="BExERXE1QW042A2T25RI4DVUU59O" localSheetId="3" hidden="1">#REF!</definedName>
    <definedName name="BExERXE1QW042A2T25RI4DVUU59O" localSheetId="10" hidden="1">#REF!</definedName>
    <definedName name="BExERXE1QW042A2T25RI4DVUU59O" localSheetId="9" hidden="1">#REF!</definedName>
    <definedName name="BExERXE1QW042A2T25RI4DVUU59O" localSheetId="8" hidden="1">#REF!</definedName>
    <definedName name="BExERXE1QW042A2T25RI4DVUU59O" localSheetId="11" hidden="1">#REF!</definedName>
    <definedName name="BExERXE1QW042A2T25RI4DVUU59O" localSheetId="13" hidden="1">#REF!</definedName>
    <definedName name="BExERXE1QW042A2T25RI4DVUU59O" hidden="1">#REF!</definedName>
    <definedName name="BExES44RHHDL3V7FLV6M20834WF1" localSheetId="0" hidden="1">#REF!</definedName>
    <definedName name="BExES44RHHDL3V7FLV6M20834WF1" localSheetId="12" hidden="1">#REF!</definedName>
    <definedName name="BExES44RHHDL3V7FLV6M20834WF1" localSheetId="3" hidden="1">#REF!</definedName>
    <definedName name="BExES44RHHDL3V7FLV6M20834WF1" localSheetId="10" hidden="1">#REF!</definedName>
    <definedName name="BExES44RHHDL3V7FLV6M20834WF1" localSheetId="9" hidden="1">#REF!</definedName>
    <definedName name="BExES44RHHDL3V7FLV6M20834WF1" localSheetId="8" hidden="1">#REF!</definedName>
    <definedName name="BExES44RHHDL3V7FLV6M20834WF1" localSheetId="11" hidden="1">#REF!</definedName>
    <definedName name="BExES44RHHDL3V7FLV6M20834WF1" localSheetId="13" hidden="1">#REF!</definedName>
    <definedName name="BExES44RHHDL3V7FLV6M20834WF1" hidden="1">#REF!</definedName>
    <definedName name="BExES4A7VE2X3RYYTVRLKZD4I7WU" localSheetId="0" hidden="1">#REF!</definedName>
    <definedName name="BExES4A7VE2X3RYYTVRLKZD4I7WU" localSheetId="12" hidden="1">#REF!</definedName>
    <definedName name="BExES4A7VE2X3RYYTVRLKZD4I7WU" localSheetId="3" hidden="1">#REF!</definedName>
    <definedName name="BExES4A7VE2X3RYYTVRLKZD4I7WU" localSheetId="10" hidden="1">#REF!</definedName>
    <definedName name="BExES4A7VE2X3RYYTVRLKZD4I7WU" localSheetId="9" hidden="1">#REF!</definedName>
    <definedName name="BExES4A7VE2X3RYYTVRLKZD4I7WU" localSheetId="8" hidden="1">#REF!</definedName>
    <definedName name="BExES4A7VE2X3RYYTVRLKZD4I7WU" localSheetId="11" hidden="1">#REF!</definedName>
    <definedName name="BExES4A7VE2X3RYYTVRLKZD4I7WU" localSheetId="13" hidden="1">#REF!</definedName>
    <definedName name="BExES4A7VE2X3RYYTVRLKZD4I7WU" hidden="1">#REF!</definedName>
    <definedName name="BExESLYUFDACMPARVY264HKBCXLX" localSheetId="0" hidden="1">#REF!</definedName>
    <definedName name="BExESLYUFDACMPARVY264HKBCXLX" localSheetId="12" hidden="1">#REF!</definedName>
    <definedName name="BExESLYUFDACMPARVY264HKBCXLX" localSheetId="3" hidden="1">#REF!</definedName>
    <definedName name="BExESLYUFDACMPARVY264HKBCXLX" localSheetId="10" hidden="1">#REF!</definedName>
    <definedName name="BExESLYUFDACMPARVY264HKBCXLX" localSheetId="9" hidden="1">#REF!</definedName>
    <definedName name="BExESLYUFDACMPARVY264HKBCXLX" localSheetId="8" hidden="1">#REF!</definedName>
    <definedName name="BExESLYUFDACMPARVY264HKBCXLX" localSheetId="11" hidden="1">#REF!</definedName>
    <definedName name="BExESLYUFDACMPARVY264HKBCXLX" localSheetId="13" hidden="1">#REF!</definedName>
    <definedName name="BExESLYUFDACMPARVY264HKBCXLX" hidden="1">#REF!</definedName>
    <definedName name="BExESMKD95A649M0WRSG6CXXP326" localSheetId="0" hidden="1">#REF!</definedName>
    <definedName name="BExESMKD95A649M0WRSG6CXXP326" localSheetId="12" hidden="1">#REF!</definedName>
    <definedName name="BExESMKD95A649M0WRSG6CXXP326" localSheetId="3" hidden="1">#REF!</definedName>
    <definedName name="BExESMKD95A649M0WRSG6CXXP326" localSheetId="10" hidden="1">#REF!</definedName>
    <definedName name="BExESMKD95A649M0WRSG6CXXP326" localSheetId="9" hidden="1">#REF!</definedName>
    <definedName name="BExESMKD95A649M0WRSG6CXXP326" localSheetId="8" hidden="1">#REF!</definedName>
    <definedName name="BExESMKD95A649M0WRSG6CXXP326" localSheetId="11" hidden="1">#REF!</definedName>
    <definedName name="BExESMKD95A649M0WRSG6CXXP326" localSheetId="13" hidden="1">#REF!</definedName>
    <definedName name="BExESMKD95A649M0WRSG6CXXP326" hidden="1">#REF!</definedName>
    <definedName name="BExESR27ZXJG5VMY4PR9D940VS7T" localSheetId="0" hidden="1">#REF!</definedName>
    <definedName name="BExESR27ZXJG5VMY4PR9D940VS7T" localSheetId="12" hidden="1">#REF!</definedName>
    <definedName name="BExESR27ZXJG5VMY4PR9D940VS7T" localSheetId="3" hidden="1">#REF!</definedName>
    <definedName name="BExESR27ZXJG5VMY4PR9D940VS7T" localSheetId="10" hidden="1">#REF!</definedName>
    <definedName name="BExESR27ZXJG5VMY4PR9D940VS7T" localSheetId="9" hidden="1">#REF!</definedName>
    <definedName name="BExESR27ZXJG5VMY4PR9D940VS7T" localSheetId="8" hidden="1">#REF!</definedName>
    <definedName name="BExESR27ZXJG5VMY4PR9D940VS7T" localSheetId="11" hidden="1">#REF!</definedName>
    <definedName name="BExESR27ZXJG5VMY4PR9D940VS7T" localSheetId="13" hidden="1">#REF!</definedName>
    <definedName name="BExESR27ZXJG5VMY4PR9D940VS7T" hidden="1">#REF!</definedName>
    <definedName name="BExESVK1YRJM6UG6FBYOF9CNX29X" localSheetId="0" hidden="1">#REF!</definedName>
    <definedName name="BExESVK1YRJM6UG6FBYOF9CNX29X" localSheetId="12" hidden="1">#REF!</definedName>
    <definedName name="BExESVK1YRJM6UG6FBYOF9CNX29X" localSheetId="3" hidden="1">#REF!</definedName>
    <definedName name="BExESVK1YRJM6UG6FBYOF9CNX29X" localSheetId="10" hidden="1">#REF!</definedName>
    <definedName name="BExESVK1YRJM6UG6FBYOF9CNX29X" localSheetId="9" hidden="1">#REF!</definedName>
    <definedName name="BExESVK1YRJM6UG6FBYOF9CNX29X" localSheetId="8" hidden="1">#REF!</definedName>
    <definedName name="BExESVK1YRJM6UG6FBYOF9CNX29X" localSheetId="11" hidden="1">#REF!</definedName>
    <definedName name="BExESVK1YRJM6UG6FBYOF9CNX29X" localSheetId="13" hidden="1">#REF!</definedName>
    <definedName name="BExESVK1YRJM6UG6FBYOF9CNX29X" hidden="1">#REF!</definedName>
    <definedName name="BExESZ03KXL8DQ2591HLR56ZML94" localSheetId="0" hidden="1">#REF!</definedName>
    <definedName name="BExESZ03KXL8DQ2591HLR56ZML94" localSheetId="12" hidden="1">#REF!</definedName>
    <definedName name="BExESZ03KXL8DQ2591HLR56ZML94" localSheetId="3" hidden="1">#REF!</definedName>
    <definedName name="BExESZ03KXL8DQ2591HLR56ZML94" localSheetId="10" hidden="1">#REF!</definedName>
    <definedName name="BExESZ03KXL8DQ2591HLR56ZML94" localSheetId="9" hidden="1">#REF!</definedName>
    <definedName name="BExESZ03KXL8DQ2591HLR56ZML94" localSheetId="8" hidden="1">#REF!</definedName>
    <definedName name="BExESZ03KXL8DQ2591HLR56ZML94" localSheetId="11" hidden="1">#REF!</definedName>
    <definedName name="BExESZ03KXL8DQ2591HLR56ZML94" localSheetId="13" hidden="1">#REF!</definedName>
    <definedName name="BExESZ03KXL8DQ2591HLR56ZML94" hidden="1">#REF!</definedName>
    <definedName name="BExESZAW5N443NRTKIP59OEI1CR6" localSheetId="0" hidden="1">#REF!</definedName>
    <definedName name="BExESZAW5N443NRTKIP59OEI1CR6" localSheetId="12" hidden="1">#REF!</definedName>
    <definedName name="BExESZAW5N443NRTKIP59OEI1CR6" localSheetId="3" hidden="1">#REF!</definedName>
    <definedName name="BExESZAW5N443NRTKIP59OEI1CR6" localSheetId="10" hidden="1">#REF!</definedName>
    <definedName name="BExESZAW5N443NRTKIP59OEI1CR6" localSheetId="9" hidden="1">#REF!</definedName>
    <definedName name="BExESZAW5N443NRTKIP59OEI1CR6" localSheetId="8" hidden="1">#REF!</definedName>
    <definedName name="BExESZAW5N443NRTKIP59OEI1CR6" localSheetId="11" hidden="1">#REF!</definedName>
    <definedName name="BExESZAW5N443NRTKIP59OEI1CR6" localSheetId="13" hidden="1">#REF!</definedName>
    <definedName name="BExESZAW5N443NRTKIP59OEI1CR6" hidden="1">#REF!</definedName>
    <definedName name="BExET3HXQ60A4O2OLKX8QNXRI6LQ" localSheetId="0" hidden="1">#REF!</definedName>
    <definedName name="BExET3HXQ60A4O2OLKX8QNXRI6LQ" localSheetId="12" hidden="1">#REF!</definedName>
    <definedName name="BExET3HXQ60A4O2OLKX8QNXRI6LQ" localSheetId="3" hidden="1">#REF!</definedName>
    <definedName name="BExET3HXQ60A4O2OLKX8QNXRI6LQ" localSheetId="10" hidden="1">#REF!</definedName>
    <definedName name="BExET3HXQ60A4O2OLKX8QNXRI6LQ" localSheetId="9" hidden="1">#REF!</definedName>
    <definedName name="BExET3HXQ60A4O2OLKX8QNXRI6LQ" localSheetId="8" hidden="1">#REF!</definedName>
    <definedName name="BExET3HXQ60A4O2OLKX8QNXRI6LQ" localSheetId="11" hidden="1">#REF!</definedName>
    <definedName name="BExET3HXQ60A4O2OLKX8QNXRI6LQ" localSheetId="13" hidden="1">#REF!</definedName>
    <definedName name="BExET3HXQ60A4O2OLKX8QNXRI6LQ" hidden="1">#REF!</definedName>
    <definedName name="BExET4EAH366GROMVVMDCSUI1018" localSheetId="0" hidden="1">#REF!</definedName>
    <definedName name="BExET4EAH366GROMVVMDCSUI1018" localSheetId="12" hidden="1">#REF!</definedName>
    <definedName name="BExET4EAH366GROMVVMDCSUI1018" localSheetId="3" hidden="1">#REF!</definedName>
    <definedName name="BExET4EAH366GROMVVMDCSUI1018" localSheetId="10" hidden="1">#REF!</definedName>
    <definedName name="BExET4EAH366GROMVVMDCSUI1018" localSheetId="9" hidden="1">#REF!</definedName>
    <definedName name="BExET4EAH366GROMVVMDCSUI1018" localSheetId="8" hidden="1">#REF!</definedName>
    <definedName name="BExET4EAH366GROMVVMDCSUI1018" localSheetId="11" hidden="1">#REF!</definedName>
    <definedName name="BExET4EAH366GROMVVMDCSUI1018" localSheetId="13" hidden="1">#REF!</definedName>
    <definedName name="BExET4EAH366GROMVVMDCSUI1018" hidden="1">#REF!</definedName>
    <definedName name="BExETA3B1FCIOA80H94K90FWXQKE" localSheetId="0" hidden="1">#REF!</definedName>
    <definedName name="BExETA3B1FCIOA80H94K90FWXQKE" localSheetId="12" hidden="1">#REF!</definedName>
    <definedName name="BExETA3B1FCIOA80H94K90FWXQKE" localSheetId="3" hidden="1">#REF!</definedName>
    <definedName name="BExETA3B1FCIOA80H94K90FWXQKE" localSheetId="10" hidden="1">#REF!</definedName>
    <definedName name="BExETA3B1FCIOA80H94K90FWXQKE" localSheetId="9" hidden="1">#REF!</definedName>
    <definedName name="BExETA3B1FCIOA80H94K90FWXQKE" localSheetId="8" hidden="1">#REF!</definedName>
    <definedName name="BExETA3B1FCIOA80H94K90FWXQKE" localSheetId="11" hidden="1">#REF!</definedName>
    <definedName name="BExETA3B1FCIOA80H94K90FWXQKE" localSheetId="13" hidden="1">#REF!</definedName>
    <definedName name="BExETA3B1FCIOA80H94K90FWXQKE" hidden="1">#REF!</definedName>
    <definedName name="BExETAZOYT4CJIT8RRKC9F2HJG1D" localSheetId="0" hidden="1">#REF!</definedName>
    <definedName name="BExETAZOYT4CJIT8RRKC9F2HJG1D" localSheetId="12" hidden="1">#REF!</definedName>
    <definedName name="BExETAZOYT4CJIT8RRKC9F2HJG1D" localSheetId="3" hidden="1">#REF!</definedName>
    <definedName name="BExETAZOYT4CJIT8RRKC9F2HJG1D" localSheetId="10" hidden="1">#REF!</definedName>
    <definedName name="BExETAZOYT4CJIT8RRKC9F2HJG1D" localSheetId="9" hidden="1">#REF!</definedName>
    <definedName name="BExETAZOYT4CJIT8RRKC9F2HJG1D" localSheetId="8" hidden="1">#REF!</definedName>
    <definedName name="BExETAZOYT4CJIT8RRKC9F2HJG1D" localSheetId="11" hidden="1">#REF!</definedName>
    <definedName name="BExETAZOYT4CJIT8RRKC9F2HJG1D" localSheetId="13" hidden="1">#REF!</definedName>
    <definedName name="BExETAZOYT4CJIT8RRKC9F2HJG1D" hidden="1">#REF!</definedName>
    <definedName name="BExETB55BNG40G9YOI2H6UHIR9WU" localSheetId="0" hidden="1">#REF!</definedName>
    <definedName name="BExETB55BNG40G9YOI2H6UHIR9WU" localSheetId="12" hidden="1">#REF!</definedName>
    <definedName name="BExETB55BNG40G9YOI2H6UHIR9WU" localSheetId="3" hidden="1">#REF!</definedName>
    <definedName name="BExETB55BNG40G9YOI2H6UHIR9WU" localSheetId="10" hidden="1">#REF!</definedName>
    <definedName name="BExETB55BNG40G9YOI2H6UHIR9WU" localSheetId="9" hidden="1">#REF!</definedName>
    <definedName name="BExETB55BNG40G9YOI2H6UHIR9WU" localSheetId="8" hidden="1">#REF!</definedName>
    <definedName name="BExETB55BNG40G9YOI2H6UHIR9WU" localSheetId="11" hidden="1">#REF!</definedName>
    <definedName name="BExETB55BNG40G9YOI2H6UHIR9WU" localSheetId="13" hidden="1">#REF!</definedName>
    <definedName name="BExETB55BNG40G9YOI2H6UHIR9WU" hidden="1">#REF!</definedName>
    <definedName name="BExETF6QD5A9GEINE1KZRRC2LXWM" localSheetId="0" hidden="1">#REF!</definedName>
    <definedName name="BExETF6QD5A9GEINE1KZRRC2LXWM" localSheetId="12" hidden="1">#REF!</definedName>
    <definedName name="BExETF6QD5A9GEINE1KZRRC2LXWM" localSheetId="3" hidden="1">#REF!</definedName>
    <definedName name="BExETF6QD5A9GEINE1KZRRC2LXWM" localSheetId="10" hidden="1">#REF!</definedName>
    <definedName name="BExETF6QD5A9GEINE1KZRRC2LXWM" localSheetId="9" hidden="1">#REF!</definedName>
    <definedName name="BExETF6QD5A9GEINE1KZRRC2LXWM" localSheetId="8" hidden="1">#REF!</definedName>
    <definedName name="BExETF6QD5A9GEINE1KZRRC2LXWM" localSheetId="11" hidden="1">#REF!</definedName>
    <definedName name="BExETF6QD5A9GEINE1KZRRC2LXWM" localSheetId="13" hidden="1">#REF!</definedName>
    <definedName name="BExETF6QD5A9GEINE1KZRRC2LXWM" hidden="1">#REF!</definedName>
    <definedName name="BExETQ9XRXLUACN82805SPSPNKHI" localSheetId="0" hidden="1">#REF!</definedName>
    <definedName name="BExETQ9XRXLUACN82805SPSPNKHI" localSheetId="12" hidden="1">#REF!</definedName>
    <definedName name="BExETQ9XRXLUACN82805SPSPNKHI" localSheetId="3" hidden="1">#REF!</definedName>
    <definedName name="BExETQ9XRXLUACN82805SPSPNKHI" localSheetId="10" hidden="1">#REF!</definedName>
    <definedName name="BExETQ9XRXLUACN82805SPSPNKHI" localSheetId="9" hidden="1">#REF!</definedName>
    <definedName name="BExETQ9XRXLUACN82805SPSPNKHI" localSheetId="8" hidden="1">#REF!</definedName>
    <definedName name="BExETQ9XRXLUACN82805SPSPNKHI" localSheetId="11" hidden="1">#REF!</definedName>
    <definedName name="BExETQ9XRXLUACN82805SPSPNKHI" localSheetId="13" hidden="1">#REF!</definedName>
    <definedName name="BExETQ9XRXLUACN82805SPSPNKHI" hidden="1">#REF!</definedName>
    <definedName name="BExETR0YRMOR63E6DHLEHV9QVVON" localSheetId="0" hidden="1">#REF!</definedName>
    <definedName name="BExETR0YRMOR63E6DHLEHV9QVVON" localSheetId="12" hidden="1">#REF!</definedName>
    <definedName name="BExETR0YRMOR63E6DHLEHV9QVVON" localSheetId="3" hidden="1">#REF!</definedName>
    <definedName name="BExETR0YRMOR63E6DHLEHV9QVVON" localSheetId="10" hidden="1">#REF!</definedName>
    <definedName name="BExETR0YRMOR63E6DHLEHV9QVVON" localSheetId="9" hidden="1">#REF!</definedName>
    <definedName name="BExETR0YRMOR63E6DHLEHV9QVVON" localSheetId="8" hidden="1">#REF!</definedName>
    <definedName name="BExETR0YRMOR63E6DHLEHV9QVVON" localSheetId="11" hidden="1">#REF!</definedName>
    <definedName name="BExETR0YRMOR63E6DHLEHV9QVVON" localSheetId="13" hidden="1">#REF!</definedName>
    <definedName name="BExETR0YRMOR63E6DHLEHV9QVVON" hidden="1">#REF!</definedName>
    <definedName name="BExETVO51BGF7GGNGB21UD7OIF15" localSheetId="0" hidden="1">#REF!</definedName>
    <definedName name="BExETVO51BGF7GGNGB21UD7OIF15" localSheetId="12" hidden="1">#REF!</definedName>
    <definedName name="BExETVO51BGF7GGNGB21UD7OIF15" localSheetId="3" hidden="1">#REF!</definedName>
    <definedName name="BExETVO51BGF7GGNGB21UD7OIF15" localSheetId="10" hidden="1">#REF!</definedName>
    <definedName name="BExETVO51BGF7GGNGB21UD7OIF15" localSheetId="9" hidden="1">#REF!</definedName>
    <definedName name="BExETVO51BGF7GGNGB21UD7OIF15" localSheetId="8" hidden="1">#REF!</definedName>
    <definedName name="BExETVO51BGF7GGNGB21UD7OIF15" localSheetId="11" hidden="1">#REF!</definedName>
    <definedName name="BExETVO51BGF7GGNGB21UD7OIF15" localSheetId="13" hidden="1">#REF!</definedName>
    <definedName name="BExETVO51BGF7GGNGB21UD7OIF15" hidden="1">#REF!</definedName>
    <definedName name="BExETVTGY38YXYYF7N73OYN6FYY3" localSheetId="0" hidden="1">#REF!</definedName>
    <definedName name="BExETVTGY38YXYYF7N73OYN6FYY3" localSheetId="12" hidden="1">#REF!</definedName>
    <definedName name="BExETVTGY38YXYYF7N73OYN6FYY3" localSheetId="3" hidden="1">#REF!</definedName>
    <definedName name="BExETVTGY38YXYYF7N73OYN6FYY3" localSheetId="10" hidden="1">#REF!</definedName>
    <definedName name="BExETVTGY38YXYYF7N73OYN6FYY3" localSheetId="9" hidden="1">#REF!</definedName>
    <definedName name="BExETVTGY38YXYYF7N73OYN6FYY3" localSheetId="8" hidden="1">#REF!</definedName>
    <definedName name="BExETVTGY38YXYYF7N73OYN6FYY3" localSheetId="11" hidden="1">#REF!</definedName>
    <definedName name="BExETVTGY38YXYYF7N73OYN6FYY3" localSheetId="13" hidden="1">#REF!</definedName>
    <definedName name="BExETVTGY38YXYYF7N73OYN6FYY3" hidden="1">#REF!</definedName>
    <definedName name="BExETVTH8RADW05P2XUUV7V44TWW" localSheetId="0" hidden="1">#REF!</definedName>
    <definedName name="BExETVTH8RADW05P2XUUV7V44TWW" localSheetId="12" hidden="1">#REF!</definedName>
    <definedName name="BExETVTH8RADW05P2XUUV7V44TWW" localSheetId="3" hidden="1">#REF!</definedName>
    <definedName name="BExETVTH8RADW05P2XUUV7V44TWW" localSheetId="10" hidden="1">#REF!</definedName>
    <definedName name="BExETVTH8RADW05P2XUUV7V44TWW" localSheetId="9" hidden="1">#REF!</definedName>
    <definedName name="BExETVTH8RADW05P2XUUV7V44TWW" localSheetId="8" hidden="1">#REF!</definedName>
    <definedName name="BExETVTH8RADW05P2XUUV7V44TWW" localSheetId="11" hidden="1">#REF!</definedName>
    <definedName name="BExETVTH8RADW05P2XUUV7V44TWW" localSheetId="13" hidden="1">#REF!</definedName>
    <definedName name="BExETVTH8RADW05P2XUUV7V44TWW" hidden="1">#REF!</definedName>
    <definedName name="BExETW9PYUAV5QY6A4VCYZRIOUX4" localSheetId="0" hidden="1">#REF!</definedName>
    <definedName name="BExETW9PYUAV5QY6A4VCYZRIOUX4" localSheetId="12" hidden="1">#REF!</definedName>
    <definedName name="BExETW9PYUAV5QY6A4VCYZRIOUX4" localSheetId="3" hidden="1">#REF!</definedName>
    <definedName name="BExETW9PYUAV5QY6A4VCYZRIOUX4" localSheetId="10" hidden="1">#REF!</definedName>
    <definedName name="BExETW9PYUAV5QY6A4VCYZRIOUX4" localSheetId="9" hidden="1">#REF!</definedName>
    <definedName name="BExETW9PYUAV5QY6A4VCYZRIOUX4" localSheetId="8" hidden="1">#REF!</definedName>
    <definedName name="BExETW9PYUAV5QY6A4VCYZRIOUX4" localSheetId="11" hidden="1">#REF!</definedName>
    <definedName name="BExETW9PYUAV5QY6A4VCYZRIOUX4" localSheetId="13" hidden="1">#REF!</definedName>
    <definedName name="BExETW9PYUAV5QY6A4VCYZRIOUX4" hidden="1">#REF!</definedName>
    <definedName name="BExEUGNELLVZ7K2PYWP2TG8T65XQ" localSheetId="0" hidden="1">#REF!</definedName>
    <definedName name="BExEUGNELLVZ7K2PYWP2TG8T65XQ" localSheetId="12" hidden="1">#REF!</definedName>
    <definedName name="BExEUGNELLVZ7K2PYWP2TG8T65XQ" localSheetId="3" hidden="1">#REF!</definedName>
    <definedName name="BExEUGNELLVZ7K2PYWP2TG8T65XQ" localSheetId="10" hidden="1">#REF!</definedName>
    <definedName name="BExEUGNELLVZ7K2PYWP2TG8T65XQ" localSheetId="9" hidden="1">#REF!</definedName>
    <definedName name="BExEUGNELLVZ7K2PYWP2TG8T65XQ" localSheetId="8" hidden="1">#REF!</definedName>
    <definedName name="BExEUGNELLVZ7K2PYWP2TG8T65XQ" localSheetId="11" hidden="1">#REF!</definedName>
    <definedName name="BExEUGNELLVZ7K2PYWP2TG8T65XQ" localSheetId="13" hidden="1">#REF!</definedName>
    <definedName name="BExEUGNELLVZ7K2PYWP2TG8T65XQ" hidden="1">#REF!</definedName>
    <definedName name="BExEUHUG1NGJGB6F1UH5IKFZ9B9M" localSheetId="0" hidden="1">#REF!</definedName>
    <definedName name="BExEUHUG1NGJGB6F1UH5IKFZ9B9M" localSheetId="12" hidden="1">#REF!</definedName>
    <definedName name="BExEUHUG1NGJGB6F1UH5IKFZ9B9M" localSheetId="3" hidden="1">#REF!</definedName>
    <definedName name="BExEUHUG1NGJGB6F1UH5IKFZ9B9M" localSheetId="10" hidden="1">#REF!</definedName>
    <definedName name="BExEUHUG1NGJGB6F1UH5IKFZ9B9M" localSheetId="9" hidden="1">#REF!</definedName>
    <definedName name="BExEUHUG1NGJGB6F1UH5IKFZ9B9M" localSheetId="8" hidden="1">#REF!</definedName>
    <definedName name="BExEUHUG1NGJGB6F1UH5IKFZ9B9M" localSheetId="11" hidden="1">#REF!</definedName>
    <definedName name="BExEUHUG1NGJGB6F1UH5IKFZ9B9M" localSheetId="13" hidden="1">#REF!</definedName>
    <definedName name="BExEUHUG1NGJGB6F1UH5IKFZ9B9M" hidden="1">#REF!</definedName>
    <definedName name="BExEUNE4T242Y59C6MS28MXEUGCP" localSheetId="0" hidden="1">#REF!</definedName>
    <definedName name="BExEUNE4T242Y59C6MS28MXEUGCP" localSheetId="12" hidden="1">#REF!</definedName>
    <definedName name="BExEUNE4T242Y59C6MS28MXEUGCP" localSheetId="3" hidden="1">#REF!</definedName>
    <definedName name="BExEUNE4T242Y59C6MS28MXEUGCP" localSheetId="10" hidden="1">#REF!</definedName>
    <definedName name="BExEUNE4T242Y59C6MS28MXEUGCP" localSheetId="9" hidden="1">#REF!</definedName>
    <definedName name="BExEUNE4T242Y59C6MS28MXEUGCP" localSheetId="8" hidden="1">#REF!</definedName>
    <definedName name="BExEUNE4T242Y59C6MS28MXEUGCP" localSheetId="11" hidden="1">#REF!</definedName>
    <definedName name="BExEUNE4T242Y59C6MS28MXEUGCP" localSheetId="13" hidden="1">#REF!</definedName>
    <definedName name="BExEUNE4T242Y59C6MS28MXEUGCP" hidden="1">#REF!</definedName>
    <definedName name="BExEUNU7FYVTR4DD1D31SS7PNXX2" localSheetId="0" hidden="1">#REF!</definedName>
    <definedName name="BExEUNU7FYVTR4DD1D31SS7PNXX2" localSheetId="12" hidden="1">#REF!</definedName>
    <definedName name="BExEUNU7FYVTR4DD1D31SS7PNXX2" localSheetId="3" hidden="1">#REF!</definedName>
    <definedName name="BExEUNU7FYVTR4DD1D31SS7PNXX2" localSheetId="10" hidden="1">#REF!</definedName>
    <definedName name="BExEUNU7FYVTR4DD1D31SS7PNXX2" localSheetId="9" hidden="1">#REF!</definedName>
    <definedName name="BExEUNU7FYVTR4DD1D31SS7PNXX2" localSheetId="8" hidden="1">#REF!</definedName>
    <definedName name="BExEUNU7FYVTR4DD1D31SS7PNXX2" localSheetId="11" hidden="1">#REF!</definedName>
    <definedName name="BExEUNU7FYVTR4DD1D31SS7PNXX2" localSheetId="13" hidden="1">#REF!</definedName>
    <definedName name="BExEUNU7FYVTR4DD1D31SS7PNXX2" hidden="1">#REF!</definedName>
    <definedName name="BExEUOAHB0OT3BACAHNZ3B905C0P" localSheetId="0" hidden="1">#REF!</definedName>
    <definedName name="BExEUOAHB0OT3BACAHNZ3B905C0P" localSheetId="12" hidden="1">#REF!</definedName>
    <definedName name="BExEUOAHB0OT3BACAHNZ3B905C0P" localSheetId="3" hidden="1">#REF!</definedName>
    <definedName name="BExEUOAHB0OT3BACAHNZ3B905C0P" localSheetId="10" hidden="1">#REF!</definedName>
    <definedName name="BExEUOAHB0OT3BACAHNZ3B905C0P" localSheetId="9" hidden="1">#REF!</definedName>
    <definedName name="BExEUOAHB0OT3BACAHNZ3B905C0P" localSheetId="8" hidden="1">#REF!</definedName>
    <definedName name="BExEUOAHB0OT3BACAHNZ3B905C0P" localSheetId="11" hidden="1">#REF!</definedName>
    <definedName name="BExEUOAHB0OT3BACAHNZ3B905C0P" localSheetId="13" hidden="1">#REF!</definedName>
    <definedName name="BExEUOAHB0OT3BACAHNZ3B905C0P" hidden="1">#REF!</definedName>
    <definedName name="BExEV2TP7NA3ZR6RJGH5ER370OUM" localSheetId="0" hidden="1">#REF!</definedName>
    <definedName name="BExEV2TP7NA3ZR6RJGH5ER370OUM" localSheetId="12" hidden="1">#REF!</definedName>
    <definedName name="BExEV2TP7NA3ZR6RJGH5ER370OUM" localSheetId="3" hidden="1">#REF!</definedName>
    <definedName name="BExEV2TP7NA3ZR6RJGH5ER370OUM" localSheetId="10" hidden="1">#REF!</definedName>
    <definedName name="BExEV2TP7NA3ZR6RJGH5ER370OUM" localSheetId="9" hidden="1">#REF!</definedName>
    <definedName name="BExEV2TP7NA3ZR6RJGH5ER370OUM" localSheetId="8" hidden="1">#REF!</definedName>
    <definedName name="BExEV2TP7NA3ZR6RJGH5ER370OUM" localSheetId="11" hidden="1">#REF!</definedName>
    <definedName name="BExEV2TP7NA3ZR6RJGH5ER370OUM" localSheetId="13" hidden="1">#REF!</definedName>
    <definedName name="BExEV2TP7NA3ZR6RJGH5ER370OUM" hidden="1">#REF!</definedName>
    <definedName name="BExEV3Q7M5YTX3CY3QCP1SUIEP2E" localSheetId="0" hidden="1">#REF!</definedName>
    <definedName name="BExEV3Q7M5YTX3CY3QCP1SUIEP2E" localSheetId="12" hidden="1">#REF!</definedName>
    <definedName name="BExEV3Q7M5YTX3CY3QCP1SUIEP2E" localSheetId="3" hidden="1">#REF!</definedName>
    <definedName name="BExEV3Q7M5YTX3CY3QCP1SUIEP2E" localSheetId="10" hidden="1">#REF!</definedName>
    <definedName name="BExEV3Q7M5YTX3CY3QCP1SUIEP2E" localSheetId="9" hidden="1">#REF!</definedName>
    <definedName name="BExEV3Q7M5YTX3CY3QCP1SUIEP2E" localSheetId="8" hidden="1">#REF!</definedName>
    <definedName name="BExEV3Q7M5YTX3CY3QCP1SUIEP2E" localSheetId="11" hidden="1">#REF!</definedName>
    <definedName name="BExEV3Q7M5YTX3CY3QCP1SUIEP2E" localSheetId="13" hidden="1">#REF!</definedName>
    <definedName name="BExEV3Q7M5YTX3CY3QCP1SUIEP2E" hidden="1">#REF!</definedName>
    <definedName name="BExEV69USLNYO2QRJRC0J92XUF00" localSheetId="0" hidden="1">#REF!</definedName>
    <definedName name="BExEV69USLNYO2QRJRC0J92XUF00" localSheetId="12" hidden="1">#REF!</definedName>
    <definedName name="BExEV69USLNYO2QRJRC0J92XUF00" localSheetId="3" hidden="1">#REF!</definedName>
    <definedName name="BExEV69USLNYO2QRJRC0J92XUF00" localSheetId="10" hidden="1">#REF!</definedName>
    <definedName name="BExEV69USLNYO2QRJRC0J92XUF00" localSheetId="9" hidden="1">#REF!</definedName>
    <definedName name="BExEV69USLNYO2QRJRC0J92XUF00" localSheetId="8" hidden="1">#REF!</definedName>
    <definedName name="BExEV69USLNYO2QRJRC0J92XUF00" localSheetId="11" hidden="1">#REF!</definedName>
    <definedName name="BExEV69USLNYO2QRJRC0J92XUF00" localSheetId="13" hidden="1">#REF!</definedName>
    <definedName name="BExEV69USLNYO2QRJRC0J92XUF00" hidden="1">#REF!</definedName>
    <definedName name="BExEV6KNTQOCFD7GV726XQEVQ7R6" localSheetId="0" hidden="1">#REF!</definedName>
    <definedName name="BExEV6KNTQOCFD7GV726XQEVQ7R6" localSheetId="12" hidden="1">#REF!</definedName>
    <definedName name="BExEV6KNTQOCFD7GV726XQEVQ7R6" localSheetId="3" hidden="1">#REF!</definedName>
    <definedName name="BExEV6KNTQOCFD7GV726XQEVQ7R6" localSheetId="10" hidden="1">#REF!</definedName>
    <definedName name="BExEV6KNTQOCFD7GV726XQEVQ7R6" localSheetId="9" hidden="1">#REF!</definedName>
    <definedName name="BExEV6KNTQOCFD7GV726XQEVQ7R6" localSheetId="8" hidden="1">#REF!</definedName>
    <definedName name="BExEV6KNTQOCFD7GV726XQEVQ7R6" localSheetId="11" hidden="1">#REF!</definedName>
    <definedName name="BExEV6KNTQOCFD7GV726XQEVQ7R6" localSheetId="13" hidden="1">#REF!</definedName>
    <definedName name="BExEV6KNTQOCFD7GV726XQEVQ7R6" hidden="1">#REF!</definedName>
    <definedName name="BExEV6VGM4POO9QT9KH3QA3VYCWM" localSheetId="0" hidden="1">#REF!</definedName>
    <definedName name="BExEV6VGM4POO9QT9KH3QA3VYCWM" localSheetId="12" hidden="1">#REF!</definedName>
    <definedName name="BExEV6VGM4POO9QT9KH3QA3VYCWM" localSheetId="3" hidden="1">#REF!</definedName>
    <definedName name="BExEV6VGM4POO9QT9KH3QA3VYCWM" localSheetId="10" hidden="1">#REF!</definedName>
    <definedName name="BExEV6VGM4POO9QT9KH3QA3VYCWM" localSheetId="9" hidden="1">#REF!</definedName>
    <definedName name="BExEV6VGM4POO9QT9KH3QA3VYCWM" localSheetId="8" hidden="1">#REF!</definedName>
    <definedName name="BExEV6VGM4POO9QT9KH3QA3VYCWM" localSheetId="11" hidden="1">#REF!</definedName>
    <definedName name="BExEV6VGM4POO9QT9KH3QA3VYCWM" localSheetId="13" hidden="1">#REF!</definedName>
    <definedName name="BExEV6VGM4POO9QT9KH3QA3VYCWM" hidden="1">#REF!</definedName>
    <definedName name="BExEVCEYMOI0PGO7HAEOS9CVMU2O" localSheetId="0" hidden="1">#REF!</definedName>
    <definedName name="BExEVCEYMOI0PGO7HAEOS9CVMU2O" localSheetId="12" hidden="1">#REF!</definedName>
    <definedName name="BExEVCEYMOI0PGO7HAEOS9CVMU2O" localSheetId="3" hidden="1">#REF!</definedName>
    <definedName name="BExEVCEYMOI0PGO7HAEOS9CVMU2O" localSheetId="10" hidden="1">#REF!</definedName>
    <definedName name="BExEVCEYMOI0PGO7HAEOS9CVMU2O" localSheetId="9" hidden="1">#REF!</definedName>
    <definedName name="BExEVCEYMOI0PGO7HAEOS9CVMU2O" localSheetId="8" hidden="1">#REF!</definedName>
    <definedName name="BExEVCEYMOI0PGO7HAEOS9CVMU2O" localSheetId="11" hidden="1">#REF!</definedName>
    <definedName name="BExEVCEYMOI0PGO7HAEOS9CVMU2O" localSheetId="13" hidden="1">#REF!</definedName>
    <definedName name="BExEVCEYMOI0PGO7HAEOS9CVMU2O" hidden="1">#REF!</definedName>
    <definedName name="BExEVET98G3FU6QBF9LHYWSAMV0O" localSheetId="0" hidden="1">#REF!</definedName>
    <definedName name="BExEVET98G3FU6QBF9LHYWSAMV0O" localSheetId="12" hidden="1">#REF!</definedName>
    <definedName name="BExEVET98G3FU6QBF9LHYWSAMV0O" localSheetId="3" hidden="1">#REF!</definedName>
    <definedName name="BExEVET98G3FU6QBF9LHYWSAMV0O" localSheetId="10" hidden="1">#REF!</definedName>
    <definedName name="BExEVET98G3FU6QBF9LHYWSAMV0O" localSheetId="9" hidden="1">#REF!</definedName>
    <definedName name="BExEVET98G3FU6QBF9LHYWSAMV0O" localSheetId="8" hidden="1">#REF!</definedName>
    <definedName name="BExEVET98G3FU6QBF9LHYWSAMV0O" localSheetId="11" hidden="1">#REF!</definedName>
    <definedName name="BExEVET98G3FU6QBF9LHYWSAMV0O" localSheetId="13" hidden="1">#REF!</definedName>
    <definedName name="BExEVET98G3FU6QBF9LHYWSAMV0O" hidden="1">#REF!</definedName>
    <definedName name="BExEVNCUT0PDUYNJH7G6BSEWZOT2" localSheetId="0" hidden="1">#REF!</definedName>
    <definedName name="BExEVNCUT0PDUYNJH7G6BSEWZOT2" localSheetId="12" hidden="1">#REF!</definedName>
    <definedName name="BExEVNCUT0PDUYNJH7G6BSEWZOT2" localSheetId="3" hidden="1">#REF!</definedName>
    <definedName name="BExEVNCUT0PDUYNJH7G6BSEWZOT2" localSheetId="10" hidden="1">#REF!</definedName>
    <definedName name="BExEVNCUT0PDUYNJH7G6BSEWZOT2" localSheetId="9" hidden="1">#REF!</definedName>
    <definedName name="BExEVNCUT0PDUYNJH7G6BSEWZOT2" localSheetId="8" hidden="1">#REF!</definedName>
    <definedName name="BExEVNCUT0PDUYNJH7G6BSEWZOT2" localSheetId="11" hidden="1">#REF!</definedName>
    <definedName name="BExEVNCUT0PDUYNJH7G6BSEWZOT2" localSheetId="13" hidden="1">#REF!</definedName>
    <definedName name="BExEVNCUT0PDUYNJH7G6BSEWZOT2" hidden="1">#REF!</definedName>
    <definedName name="BExEVPGF4V5J0WQRZKUM8F9TTKZJ" localSheetId="0" hidden="1">#REF!</definedName>
    <definedName name="BExEVPGF4V5J0WQRZKUM8F9TTKZJ" localSheetId="12" hidden="1">#REF!</definedName>
    <definedName name="BExEVPGF4V5J0WQRZKUM8F9TTKZJ" localSheetId="3" hidden="1">#REF!</definedName>
    <definedName name="BExEVPGF4V5J0WQRZKUM8F9TTKZJ" localSheetId="10" hidden="1">#REF!</definedName>
    <definedName name="BExEVPGF4V5J0WQRZKUM8F9TTKZJ" localSheetId="9" hidden="1">#REF!</definedName>
    <definedName name="BExEVPGF4V5J0WQRZKUM8F9TTKZJ" localSheetId="8" hidden="1">#REF!</definedName>
    <definedName name="BExEVPGF4V5J0WQRZKUM8F9TTKZJ" localSheetId="11" hidden="1">#REF!</definedName>
    <definedName name="BExEVPGF4V5J0WQRZKUM8F9TTKZJ" localSheetId="13" hidden="1">#REF!</definedName>
    <definedName name="BExEVPGF4V5J0WQRZKUM8F9TTKZJ" hidden="1">#REF!</definedName>
    <definedName name="BExEVVLIEVWYRF2UUC1H0H5QU1CP" localSheetId="0" hidden="1">#REF!</definedName>
    <definedName name="BExEVVLIEVWYRF2UUC1H0H5QU1CP" localSheetId="12" hidden="1">#REF!</definedName>
    <definedName name="BExEVVLIEVWYRF2UUC1H0H5QU1CP" localSheetId="3" hidden="1">#REF!</definedName>
    <definedName name="BExEVVLIEVWYRF2UUC1H0H5QU1CP" localSheetId="10" hidden="1">#REF!</definedName>
    <definedName name="BExEVVLIEVWYRF2UUC1H0H5QU1CP" localSheetId="9" hidden="1">#REF!</definedName>
    <definedName name="BExEVVLIEVWYRF2UUC1H0H5QU1CP" localSheetId="8" hidden="1">#REF!</definedName>
    <definedName name="BExEVVLIEVWYRF2UUC1H0H5QU1CP" localSheetId="11" hidden="1">#REF!</definedName>
    <definedName name="BExEVVLIEVWYRF2UUC1H0H5QU1CP" localSheetId="13" hidden="1">#REF!</definedName>
    <definedName name="BExEVVLIEVWYRF2UUC1H0H5QU1CP" hidden="1">#REF!</definedName>
    <definedName name="BExEVWCKO8T84GW9Z3X47915XKSH" localSheetId="0" hidden="1">#REF!</definedName>
    <definedName name="BExEVWCKO8T84GW9Z3X47915XKSH" localSheetId="12" hidden="1">#REF!</definedName>
    <definedName name="BExEVWCKO8T84GW9Z3X47915XKSH" localSheetId="3" hidden="1">#REF!</definedName>
    <definedName name="BExEVWCKO8T84GW9Z3X47915XKSH" localSheetId="10" hidden="1">#REF!</definedName>
    <definedName name="BExEVWCKO8T84GW9Z3X47915XKSH" localSheetId="9" hidden="1">#REF!</definedName>
    <definedName name="BExEVWCKO8T84GW9Z3X47915XKSH" localSheetId="8" hidden="1">#REF!</definedName>
    <definedName name="BExEVWCKO8T84GW9Z3X47915XKSH" localSheetId="11" hidden="1">#REF!</definedName>
    <definedName name="BExEVWCKO8T84GW9Z3X47915XKSH" localSheetId="13" hidden="1">#REF!</definedName>
    <definedName name="BExEVWCKO8T84GW9Z3X47915XKSH" hidden="1">#REF!</definedName>
    <definedName name="BExEVZSJWMZ5L2ZE7AZC57CXKW6T" localSheetId="0" hidden="1">#REF!</definedName>
    <definedName name="BExEVZSJWMZ5L2ZE7AZC57CXKW6T" localSheetId="12" hidden="1">#REF!</definedName>
    <definedName name="BExEVZSJWMZ5L2ZE7AZC57CXKW6T" localSheetId="3" hidden="1">#REF!</definedName>
    <definedName name="BExEVZSJWMZ5L2ZE7AZC57CXKW6T" localSheetId="10" hidden="1">#REF!</definedName>
    <definedName name="BExEVZSJWMZ5L2ZE7AZC57CXKW6T" localSheetId="9" hidden="1">#REF!</definedName>
    <definedName name="BExEVZSJWMZ5L2ZE7AZC57CXKW6T" localSheetId="8" hidden="1">#REF!</definedName>
    <definedName name="BExEVZSJWMZ5L2ZE7AZC57CXKW6T" localSheetId="11" hidden="1">#REF!</definedName>
    <definedName name="BExEVZSJWMZ5L2ZE7AZC57CXKW6T" localSheetId="13" hidden="1">#REF!</definedName>
    <definedName name="BExEVZSJWMZ5L2ZE7AZC57CXKW6T" hidden="1">#REF!</definedName>
    <definedName name="BExEW0JL1GFFCXMDGW54CI7Y8FZN" localSheetId="0" hidden="1">#REF!</definedName>
    <definedName name="BExEW0JL1GFFCXMDGW54CI7Y8FZN" localSheetId="12" hidden="1">#REF!</definedName>
    <definedName name="BExEW0JL1GFFCXMDGW54CI7Y8FZN" localSheetId="3" hidden="1">#REF!</definedName>
    <definedName name="BExEW0JL1GFFCXMDGW54CI7Y8FZN" localSheetId="10" hidden="1">#REF!</definedName>
    <definedName name="BExEW0JL1GFFCXMDGW54CI7Y8FZN" localSheetId="9" hidden="1">#REF!</definedName>
    <definedName name="BExEW0JL1GFFCXMDGW54CI7Y8FZN" localSheetId="8" hidden="1">#REF!</definedName>
    <definedName name="BExEW0JL1GFFCXMDGW54CI7Y8FZN" localSheetId="11" hidden="1">#REF!</definedName>
    <definedName name="BExEW0JL1GFFCXMDGW54CI7Y8FZN" localSheetId="13" hidden="1">#REF!</definedName>
    <definedName name="BExEW0JL1GFFCXMDGW54CI7Y8FZN" hidden="1">#REF!</definedName>
    <definedName name="BExEW68M9WL8214QH9C7VCK7BN08" localSheetId="0" hidden="1">#REF!</definedName>
    <definedName name="BExEW68M9WL8214QH9C7VCK7BN08" localSheetId="12" hidden="1">#REF!</definedName>
    <definedName name="BExEW68M9WL8214QH9C7VCK7BN08" localSheetId="3" hidden="1">#REF!</definedName>
    <definedName name="BExEW68M9WL8214QH9C7VCK7BN08" localSheetId="10" hidden="1">#REF!</definedName>
    <definedName name="BExEW68M9WL8214QH9C7VCK7BN08" localSheetId="9" hidden="1">#REF!</definedName>
    <definedName name="BExEW68M9WL8214QH9C7VCK7BN08" localSheetId="8" hidden="1">#REF!</definedName>
    <definedName name="BExEW68M9WL8214QH9C7VCK7BN08" localSheetId="11" hidden="1">#REF!</definedName>
    <definedName name="BExEW68M9WL8214QH9C7VCK7BN08" localSheetId="13" hidden="1">#REF!</definedName>
    <definedName name="BExEW68M9WL8214QH9C7VCK7BN08" hidden="1">#REF!</definedName>
    <definedName name="BExEW8HFKH6F47KIHYBDRUEFZ2ZZ" localSheetId="0" hidden="1">#REF!</definedName>
    <definedName name="BExEW8HFKH6F47KIHYBDRUEFZ2ZZ" localSheetId="12" hidden="1">#REF!</definedName>
    <definedName name="BExEW8HFKH6F47KIHYBDRUEFZ2ZZ" localSheetId="3" hidden="1">#REF!</definedName>
    <definedName name="BExEW8HFKH6F47KIHYBDRUEFZ2ZZ" localSheetId="10" hidden="1">#REF!</definedName>
    <definedName name="BExEW8HFKH6F47KIHYBDRUEFZ2ZZ" localSheetId="9" hidden="1">#REF!</definedName>
    <definedName name="BExEW8HFKH6F47KIHYBDRUEFZ2ZZ" localSheetId="8" hidden="1">#REF!</definedName>
    <definedName name="BExEW8HFKH6F47KIHYBDRUEFZ2ZZ" localSheetId="11" hidden="1">#REF!</definedName>
    <definedName name="BExEW8HFKH6F47KIHYBDRUEFZ2ZZ" localSheetId="13" hidden="1">#REF!</definedName>
    <definedName name="BExEW8HFKH6F47KIHYBDRUEFZ2ZZ" hidden="1">#REF!</definedName>
    <definedName name="BExEWB6JHMITZPXHB6JATOCLLKLJ" localSheetId="0" hidden="1">#REF!</definedName>
    <definedName name="BExEWB6JHMITZPXHB6JATOCLLKLJ" localSheetId="12" hidden="1">#REF!</definedName>
    <definedName name="BExEWB6JHMITZPXHB6JATOCLLKLJ" localSheetId="3" hidden="1">#REF!</definedName>
    <definedName name="BExEWB6JHMITZPXHB6JATOCLLKLJ" localSheetId="10" hidden="1">#REF!</definedName>
    <definedName name="BExEWB6JHMITZPXHB6JATOCLLKLJ" localSheetId="9" hidden="1">#REF!</definedName>
    <definedName name="BExEWB6JHMITZPXHB6JATOCLLKLJ" localSheetId="8" hidden="1">#REF!</definedName>
    <definedName name="BExEWB6JHMITZPXHB6JATOCLLKLJ" localSheetId="11" hidden="1">#REF!</definedName>
    <definedName name="BExEWB6JHMITZPXHB6JATOCLLKLJ" localSheetId="13" hidden="1">#REF!</definedName>
    <definedName name="BExEWB6JHMITZPXHB6JATOCLLKLJ" hidden="1">#REF!</definedName>
    <definedName name="BExEWNBGQS1U2LW3W84T4LSJ9K00" localSheetId="0" hidden="1">#REF!</definedName>
    <definedName name="BExEWNBGQS1U2LW3W84T4LSJ9K00" localSheetId="12" hidden="1">#REF!</definedName>
    <definedName name="BExEWNBGQS1U2LW3W84T4LSJ9K00" localSheetId="3" hidden="1">#REF!</definedName>
    <definedName name="BExEWNBGQS1U2LW3W84T4LSJ9K00" localSheetId="10" hidden="1">#REF!</definedName>
    <definedName name="BExEWNBGQS1U2LW3W84T4LSJ9K00" localSheetId="9" hidden="1">#REF!</definedName>
    <definedName name="BExEWNBGQS1U2LW3W84T4LSJ9K00" localSheetId="8" hidden="1">#REF!</definedName>
    <definedName name="BExEWNBGQS1U2LW3W84T4LSJ9K00" localSheetId="11" hidden="1">#REF!</definedName>
    <definedName name="BExEWNBGQS1U2LW3W84T4LSJ9K00" localSheetId="13" hidden="1">#REF!</definedName>
    <definedName name="BExEWNBGQS1U2LW3W84T4LSJ9K00" hidden="1">#REF!</definedName>
    <definedName name="BExEWO7STL7HNZSTY8VQBPTX1WK6" localSheetId="0" hidden="1">#REF!</definedName>
    <definedName name="BExEWO7STL7HNZSTY8VQBPTX1WK6" localSheetId="12" hidden="1">#REF!</definedName>
    <definedName name="BExEWO7STL7HNZSTY8VQBPTX1WK6" localSheetId="3" hidden="1">#REF!</definedName>
    <definedName name="BExEWO7STL7HNZSTY8VQBPTX1WK6" localSheetId="10" hidden="1">#REF!</definedName>
    <definedName name="BExEWO7STL7HNZSTY8VQBPTX1WK6" localSheetId="9" hidden="1">#REF!</definedName>
    <definedName name="BExEWO7STL7HNZSTY8VQBPTX1WK6" localSheetId="8" hidden="1">#REF!</definedName>
    <definedName name="BExEWO7STL7HNZSTY8VQBPTX1WK6" localSheetId="11" hidden="1">#REF!</definedName>
    <definedName name="BExEWO7STL7HNZSTY8VQBPTX1WK6" localSheetId="13" hidden="1">#REF!</definedName>
    <definedName name="BExEWO7STL7HNZSTY8VQBPTX1WK6" hidden="1">#REF!</definedName>
    <definedName name="BExEWQ0M1N3KMKTDJ73H10QSG4W1" localSheetId="0" hidden="1">#REF!</definedName>
    <definedName name="BExEWQ0M1N3KMKTDJ73H10QSG4W1" localSheetId="12" hidden="1">#REF!</definedName>
    <definedName name="BExEWQ0M1N3KMKTDJ73H10QSG4W1" localSheetId="3" hidden="1">#REF!</definedName>
    <definedName name="BExEWQ0M1N3KMKTDJ73H10QSG4W1" localSheetId="10" hidden="1">#REF!</definedName>
    <definedName name="BExEWQ0M1N3KMKTDJ73H10QSG4W1" localSheetId="9" hidden="1">#REF!</definedName>
    <definedName name="BExEWQ0M1N3KMKTDJ73H10QSG4W1" localSheetId="8" hidden="1">#REF!</definedName>
    <definedName name="BExEWQ0M1N3KMKTDJ73H10QSG4W1" localSheetId="11" hidden="1">#REF!</definedName>
    <definedName name="BExEWQ0M1N3KMKTDJ73H10QSG4W1" localSheetId="13" hidden="1">#REF!</definedName>
    <definedName name="BExEWQ0M1N3KMKTDJ73H10QSG4W1" hidden="1">#REF!</definedName>
    <definedName name="BExEX43OR6NH8GF32YY2ZB6Y8WGP" localSheetId="0" hidden="1">#REF!</definedName>
    <definedName name="BExEX43OR6NH8GF32YY2ZB6Y8WGP" localSheetId="12" hidden="1">#REF!</definedName>
    <definedName name="BExEX43OR6NH8GF32YY2ZB6Y8WGP" localSheetId="3" hidden="1">#REF!</definedName>
    <definedName name="BExEX43OR6NH8GF32YY2ZB6Y8WGP" localSheetId="10" hidden="1">#REF!</definedName>
    <definedName name="BExEX43OR6NH8GF32YY2ZB6Y8WGP" localSheetId="9" hidden="1">#REF!</definedName>
    <definedName name="BExEX43OR6NH8GF32YY2ZB6Y8WGP" localSheetId="8" hidden="1">#REF!</definedName>
    <definedName name="BExEX43OR6NH8GF32YY2ZB6Y8WGP" localSheetId="11" hidden="1">#REF!</definedName>
    <definedName name="BExEX43OR6NH8GF32YY2ZB6Y8WGP" localSheetId="13" hidden="1">#REF!</definedName>
    <definedName name="BExEX43OR6NH8GF32YY2ZB6Y8WGP" hidden="1">#REF!</definedName>
    <definedName name="BExEX85F3OSW8NSCYGYPS9372Z1Q" localSheetId="0" hidden="1">#REF!</definedName>
    <definedName name="BExEX85F3OSW8NSCYGYPS9372Z1Q" localSheetId="12" hidden="1">#REF!</definedName>
    <definedName name="BExEX85F3OSW8NSCYGYPS9372Z1Q" localSheetId="3" hidden="1">#REF!</definedName>
    <definedName name="BExEX85F3OSW8NSCYGYPS9372Z1Q" localSheetId="10" hidden="1">#REF!</definedName>
    <definedName name="BExEX85F3OSW8NSCYGYPS9372Z1Q" localSheetId="9" hidden="1">#REF!</definedName>
    <definedName name="BExEX85F3OSW8NSCYGYPS9372Z1Q" localSheetId="8" hidden="1">#REF!</definedName>
    <definedName name="BExEX85F3OSW8NSCYGYPS9372Z1Q" localSheetId="11" hidden="1">#REF!</definedName>
    <definedName name="BExEX85F3OSW8NSCYGYPS9372Z1Q" localSheetId="13" hidden="1">#REF!</definedName>
    <definedName name="BExEX85F3OSW8NSCYGYPS9372Z1Q" hidden="1">#REF!</definedName>
    <definedName name="BExEX9HWY2G6928ZVVVQF77QCM2C" localSheetId="0" hidden="1">#REF!</definedName>
    <definedName name="BExEX9HWY2G6928ZVVVQF77QCM2C" localSheetId="12" hidden="1">#REF!</definedName>
    <definedName name="BExEX9HWY2G6928ZVVVQF77QCM2C" localSheetId="3" hidden="1">#REF!</definedName>
    <definedName name="BExEX9HWY2G6928ZVVVQF77QCM2C" localSheetId="10" hidden="1">#REF!</definedName>
    <definedName name="BExEX9HWY2G6928ZVVVQF77QCM2C" localSheetId="9" hidden="1">#REF!</definedName>
    <definedName name="BExEX9HWY2G6928ZVVVQF77QCM2C" localSheetId="8" hidden="1">#REF!</definedName>
    <definedName name="BExEX9HWY2G6928ZVVVQF77QCM2C" localSheetId="11" hidden="1">#REF!</definedName>
    <definedName name="BExEX9HWY2G6928ZVVVQF77QCM2C" localSheetId="13" hidden="1">#REF!</definedName>
    <definedName name="BExEX9HWY2G6928ZVVVQF77QCM2C" hidden="1">#REF!</definedName>
    <definedName name="BExEXBQWAYKMVBRJRHB8PFCSYFVN" localSheetId="0" hidden="1">#REF!</definedName>
    <definedName name="BExEXBQWAYKMVBRJRHB8PFCSYFVN" localSheetId="12" hidden="1">#REF!</definedName>
    <definedName name="BExEXBQWAYKMVBRJRHB8PFCSYFVN" localSheetId="3" hidden="1">#REF!</definedName>
    <definedName name="BExEXBQWAYKMVBRJRHB8PFCSYFVN" localSheetId="10" hidden="1">#REF!</definedName>
    <definedName name="BExEXBQWAYKMVBRJRHB8PFCSYFVN" localSheetId="9" hidden="1">#REF!</definedName>
    <definedName name="BExEXBQWAYKMVBRJRHB8PFCSYFVN" localSheetId="8" hidden="1">#REF!</definedName>
    <definedName name="BExEXBQWAYKMVBRJRHB8PFCSYFVN" localSheetId="11" hidden="1">#REF!</definedName>
    <definedName name="BExEXBQWAYKMVBRJRHB8PFCSYFVN" localSheetId="13" hidden="1">#REF!</definedName>
    <definedName name="BExEXBQWAYKMVBRJRHB8PFCSYFVN" hidden="1">#REF!</definedName>
    <definedName name="BExEXGE2TE9MQWLQVHL7XGQWL102" localSheetId="0" hidden="1">#REF!</definedName>
    <definedName name="BExEXGE2TE9MQWLQVHL7XGQWL102" localSheetId="12" hidden="1">#REF!</definedName>
    <definedName name="BExEXGE2TE9MQWLQVHL7XGQWL102" localSheetId="3" hidden="1">#REF!</definedName>
    <definedName name="BExEXGE2TE9MQWLQVHL7XGQWL102" localSheetId="10" hidden="1">#REF!</definedName>
    <definedName name="BExEXGE2TE9MQWLQVHL7XGQWL102" localSheetId="9" hidden="1">#REF!</definedName>
    <definedName name="BExEXGE2TE9MQWLQVHL7XGQWL102" localSheetId="8" hidden="1">#REF!</definedName>
    <definedName name="BExEXGE2TE9MQWLQVHL7XGQWL102" localSheetId="11" hidden="1">#REF!</definedName>
    <definedName name="BExEXGE2TE9MQWLQVHL7XGQWL102" localSheetId="13" hidden="1">#REF!</definedName>
    <definedName name="BExEXGE2TE9MQWLQVHL7XGQWL102" hidden="1">#REF!</definedName>
    <definedName name="BExEXRBZ0DI9E2UFLLKYWGN66B61" localSheetId="0" hidden="1">#REF!</definedName>
    <definedName name="BExEXRBZ0DI9E2UFLLKYWGN66B61" localSheetId="12" hidden="1">#REF!</definedName>
    <definedName name="BExEXRBZ0DI9E2UFLLKYWGN66B61" localSheetId="3" hidden="1">#REF!</definedName>
    <definedName name="BExEXRBZ0DI9E2UFLLKYWGN66B61" localSheetId="10" hidden="1">#REF!</definedName>
    <definedName name="BExEXRBZ0DI9E2UFLLKYWGN66B61" localSheetId="9" hidden="1">#REF!</definedName>
    <definedName name="BExEXRBZ0DI9E2UFLLKYWGN66B61" localSheetId="8" hidden="1">#REF!</definedName>
    <definedName name="BExEXRBZ0DI9E2UFLLKYWGN66B61" localSheetId="11" hidden="1">#REF!</definedName>
    <definedName name="BExEXRBZ0DI9E2UFLLKYWGN66B61" localSheetId="13" hidden="1">#REF!</definedName>
    <definedName name="BExEXRBZ0DI9E2UFLLKYWGN66B61" hidden="1">#REF!</definedName>
    <definedName name="BExEXW4FSOZ9C2SZSQIAA3W82I5K" localSheetId="0" hidden="1">#REF!</definedName>
    <definedName name="BExEXW4FSOZ9C2SZSQIAA3W82I5K" localSheetId="12" hidden="1">#REF!</definedName>
    <definedName name="BExEXW4FSOZ9C2SZSQIAA3W82I5K" localSheetId="3" hidden="1">#REF!</definedName>
    <definedName name="BExEXW4FSOZ9C2SZSQIAA3W82I5K" localSheetId="10" hidden="1">#REF!</definedName>
    <definedName name="BExEXW4FSOZ9C2SZSQIAA3W82I5K" localSheetId="9" hidden="1">#REF!</definedName>
    <definedName name="BExEXW4FSOZ9C2SZSQIAA3W82I5K" localSheetId="8" hidden="1">#REF!</definedName>
    <definedName name="BExEXW4FSOZ9C2SZSQIAA3W82I5K" localSheetId="11" hidden="1">#REF!</definedName>
    <definedName name="BExEXW4FSOZ9C2SZSQIAA3W82I5K" localSheetId="13" hidden="1">#REF!</definedName>
    <definedName name="BExEXW4FSOZ9C2SZSQIAA3W82I5K" hidden="1">#REF!</definedName>
    <definedName name="BExEXZ4H2ZUNEW5I6I74GK08QAQC" localSheetId="0" hidden="1">#REF!</definedName>
    <definedName name="BExEXZ4H2ZUNEW5I6I74GK08QAQC" localSheetId="12" hidden="1">#REF!</definedName>
    <definedName name="BExEXZ4H2ZUNEW5I6I74GK08QAQC" localSheetId="3" hidden="1">#REF!</definedName>
    <definedName name="BExEXZ4H2ZUNEW5I6I74GK08QAQC" localSheetId="10" hidden="1">#REF!</definedName>
    <definedName name="BExEXZ4H2ZUNEW5I6I74GK08QAQC" localSheetId="9" hidden="1">#REF!</definedName>
    <definedName name="BExEXZ4H2ZUNEW5I6I74GK08QAQC" localSheetId="8" hidden="1">#REF!</definedName>
    <definedName name="BExEXZ4H2ZUNEW5I6I74GK08QAQC" localSheetId="11" hidden="1">#REF!</definedName>
    <definedName name="BExEXZ4H2ZUNEW5I6I74GK08QAQC" localSheetId="13" hidden="1">#REF!</definedName>
    <definedName name="BExEXZ4H2ZUNEW5I6I74GK08QAQC" hidden="1">#REF!</definedName>
    <definedName name="BExEY42GK80HA9M84NTZ3NV9K2VI" localSheetId="0" hidden="1">#REF!</definedName>
    <definedName name="BExEY42GK80HA9M84NTZ3NV9K2VI" localSheetId="12" hidden="1">#REF!</definedName>
    <definedName name="BExEY42GK80HA9M84NTZ3NV9K2VI" localSheetId="3" hidden="1">#REF!</definedName>
    <definedName name="BExEY42GK80HA9M84NTZ3NV9K2VI" localSheetId="10" hidden="1">#REF!</definedName>
    <definedName name="BExEY42GK80HA9M84NTZ3NV9K2VI" localSheetId="9" hidden="1">#REF!</definedName>
    <definedName name="BExEY42GK80HA9M84NTZ3NV9K2VI" localSheetId="8" hidden="1">#REF!</definedName>
    <definedName name="BExEY42GK80HA9M84NTZ3NV9K2VI" localSheetId="11" hidden="1">#REF!</definedName>
    <definedName name="BExEY42GK80HA9M84NTZ3NV9K2VI" localSheetId="13" hidden="1">#REF!</definedName>
    <definedName name="BExEY42GK80HA9M84NTZ3NV9K2VI" hidden="1">#REF!</definedName>
    <definedName name="BExEYLG9FL9V1JPPNZ3FUDNSEJ4V" localSheetId="0" hidden="1">#REF!</definedName>
    <definedName name="BExEYLG9FL9V1JPPNZ3FUDNSEJ4V" localSheetId="12" hidden="1">#REF!</definedName>
    <definedName name="BExEYLG9FL9V1JPPNZ3FUDNSEJ4V" localSheetId="3" hidden="1">#REF!</definedName>
    <definedName name="BExEYLG9FL9V1JPPNZ3FUDNSEJ4V" localSheetId="10" hidden="1">#REF!</definedName>
    <definedName name="BExEYLG9FL9V1JPPNZ3FUDNSEJ4V" localSheetId="9" hidden="1">#REF!</definedName>
    <definedName name="BExEYLG9FL9V1JPPNZ3FUDNSEJ4V" localSheetId="8" hidden="1">#REF!</definedName>
    <definedName name="BExEYLG9FL9V1JPPNZ3FUDNSEJ4V" localSheetId="11" hidden="1">#REF!</definedName>
    <definedName name="BExEYLG9FL9V1JPPNZ3FUDNSEJ4V" localSheetId="13" hidden="1">#REF!</definedName>
    <definedName name="BExEYLG9FL9V1JPPNZ3FUDNSEJ4V" hidden="1">#REF!</definedName>
    <definedName name="BExEYOW8C1B3OUUCIGEC7L8OOW1Z" localSheetId="0" hidden="1">#REF!</definedName>
    <definedName name="BExEYOW8C1B3OUUCIGEC7L8OOW1Z" localSheetId="12" hidden="1">#REF!</definedName>
    <definedName name="BExEYOW8C1B3OUUCIGEC7L8OOW1Z" localSheetId="3" hidden="1">#REF!</definedName>
    <definedName name="BExEYOW8C1B3OUUCIGEC7L8OOW1Z" localSheetId="10" hidden="1">#REF!</definedName>
    <definedName name="BExEYOW8C1B3OUUCIGEC7L8OOW1Z" localSheetId="9" hidden="1">#REF!</definedName>
    <definedName name="BExEYOW8C1B3OUUCIGEC7L8OOW1Z" localSheetId="8" hidden="1">#REF!</definedName>
    <definedName name="BExEYOW8C1B3OUUCIGEC7L8OOW1Z" localSheetId="11" hidden="1">#REF!</definedName>
    <definedName name="BExEYOW8C1B3OUUCIGEC7L8OOW1Z" localSheetId="13" hidden="1">#REF!</definedName>
    <definedName name="BExEYOW8C1B3OUUCIGEC7L8OOW1Z" hidden="1">#REF!</definedName>
    <definedName name="BExEYPCI2LT224YS4M3T50V85FAG" localSheetId="0" hidden="1">#REF!</definedName>
    <definedName name="BExEYPCI2LT224YS4M3T50V85FAG" localSheetId="12" hidden="1">#REF!</definedName>
    <definedName name="BExEYPCI2LT224YS4M3T50V85FAG" localSheetId="3" hidden="1">#REF!</definedName>
    <definedName name="BExEYPCI2LT224YS4M3T50V85FAG" localSheetId="10" hidden="1">#REF!</definedName>
    <definedName name="BExEYPCI2LT224YS4M3T50V85FAG" localSheetId="9" hidden="1">#REF!</definedName>
    <definedName name="BExEYPCI2LT224YS4M3T50V85FAG" localSheetId="8" hidden="1">#REF!</definedName>
    <definedName name="BExEYPCI2LT224YS4M3T50V85FAG" localSheetId="11" hidden="1">#REF!</definedName>
    <definedName name="BExEYPCI2LT224YS4M3T50V85FAG" localSheetId="13" hidden="1">#REF!</definedName>
    <definedName name="BExEYPCI2LT224YS4M3T50V85FAG" hidden="1">#REF!</definedName>
    <definedName name="BExEYUQJXZT6N5HJH8ACJF6SRWEE" localSheetId="0" hidden="1">#REF!</definedName>
    <definedName name="BExEYUQJXZT6N5HJH8ACJF6SRWEE" localSheetId="12" hidden="1">#REF!</definedName>
    <definedName name="BExEYUQJXZT6N5HJH8ACJF6SRWEE" localSheetId="3" hidden="1">#REF!</definedName>
    <definedName name="BExEYUQJXZT6N5HJH8ACJF6SRWEE" localSheetId="10" hidden="1">#REF!</definedName>
    <definedName name="BExEYUQJXZT6N5HJH8ACJF6SRWEE" localSheetId="9" hidden="1">#REF!</definedName>
    <definedName name="BExEYUQJXZT6N5HJH8ACJF6SRWEE" localSheetId="8" hidden="1">#REF!</definedName>
    <definedName name="BExEYUQJXZT6N5HJH8ACJF6SRWEE" localSheetId="11" hidden="1">#REF!</definedName>
    <definedName name="BExEYUQJXZT6N5HJH8ACJF6SRWEE" localSheetId="13" hidden="1">#REF!</definedName>
    <definedName name="BExEYUQJXZT6N5HJH8ACJF6SRWEE" hidden="1">#REF!</definedName>
    <definedName name="BExEYYC7KLO4XJQW9GMGVVJQXF4C" localSheetId="0" hidden="1">#REF!</definedName>
    <definedName name="BExEYYC7KLO4XJQW9GMGVVJQXF4C" localSheetId="12" hidden="1">#REF!</definedName>
    <definedName name="BExEYYC7KLO4XJQW9GMGVVJQXF4C" localSheetId="3" hidden="1">#REF!</definedName>
    <definedName name="BExEYYC7KLO4XJQW9GMGVVJQXF4C" localSheetId="10" hidden="1">#REF!</definedName>
    <definedName name="BExEYYC7KLO4XJQW9GMGVVJQXF4C" localSheetId="9" hidden="1">#REF!</definedName>
    <definedName name="BExEYYC7KLO4XJQW9GMGVVJQXF4C" localSheetId="8" hidden="1">#REF!</definedName>
    <definedName name="BExEYYC7KLO4XJQW9GMGVVJQXF4C" localSheetId="11" hidden="1">#REF!</definedName>
    <definedName name="BExEYYC7KLO4XJQW9GMGVVJQXF4C" localSheetId="13" hidden="1">#REF!</definedName>
    <definedName name="BExEYYC7KLO4XJQW9GMGVVJQXF4C" hidden="1">#REF!</definedName>
    <definedName name="BExEZ1S6VZCG01ZPLBSS9Z1SBOJ2" localSheetId="0" hidden="1">#REF!</definedName>
    <definedName name="BExEZ1S6VZCG01ZPLBSS9Z1SBOJ2" localSheetId="12" hidden="1">#REF!</definedName>
    <definedName name="BExEZ1S6VZCG01ZPLBSS9Z1SBOJ2" localSheetId="3" hidden="1">#REF!</definedName>
    <definedName name="BExEZ1S6VZCG01ZPLBSS9Z1SBOJ2" localSheetId="10" hidden="1">#REF!</definedName>
    <definedName name="BExEZ1S6VZCG01ZPLBSS9Z1SBOJ2" localSheetId="9" hidden="1">#REF!</definedName>
    <definedName name="BExEZ1S6VZCG01ZPLBSS9Z1SBOJ2" localSheetId="8" hidden="1">#REF!</definedName>
    <definedName name="BExEZ1S6VZCG01ZPLBSS9Z1SBOJ2" localSheetId="11" hidden="1">#REF!</definedName>
    <definedName name="BExEZ1S6VZCG01ZPLBSS9Z1SBOJ2" localSheetId="13" hidden="1">#REF!</definedName>
    <definedName name="BExEZ1S6VZCG01ZPLBSS9Z1SBOJ2" hidden="1">#REF!</definedName>
    <definedName name="BExEZ6KV8TDKOO0Y66LSH9DCFW5M" localSheetId="0" hidden="1">#REF!</definedName>
    <definedName name="BExEZ6KV8TDKOO0Y66LSH9DCFW5M" localSheetId="12" hidden="1">#REF!</definedName>
    <definedName name="BExEZ6KV8TDKOO0Y66LSH9DCFW5M" localSheetId="3" hidden="1">#REF!</definedName>
    <definedName name="BExEZ6KV8TDKOO0Y66LSH9DCFW5M" localSheetId="10" hidden="1">#REF!</definedName>
    <definedName name="BExEZ6KV8TDKOO0Y66LSH9DCFW5M" localSheetId="9" hidden="1">#REF!</definedName>
    <definedName name="BExEZ6KV8TDKOO0Y66LSH9DCFW5M" localSheetId="8" hidden="1">#REF!</definedName>
    <definedName name="BExEZ6KV8TDKOO0Y66LSH9DCFW5M" localSheetId="11" hidden="1">#REF!</definedName>
    <definedName name="BExEZ6KV8TDKOO0Y66LSH9DCFW5M" localSheetId="13" hidden="1">#REF!</definedName>
    <definedName name="BExEZ6KV8TDKOO0Y66LSH9DCFW5M" hidden="1">#REF!</definedName>
    <definedName name="BExEZGBFNJR8DLPN0V11AU22L6WY" localSheetId="0" hidden="1">#REF!</definedName>
    <definedName name="BExEZGBFNJR8DLPN0V11AU22L6WY" localSheetId="12" hidden="1">#REF!</definedName>
    <definedName name="BExEZGBFNJR8DLPN0V11AU22L6WY" localSheetId="3" hidden="1">#REF!</definedName>
    <definedName name="BExEZGBFNJR8DLPN0V11AU22L6WY" localSheetId="10" hidden="1">#REF!</definedName>
    <definedName name="BExEZGBFNJR8DLPN0V11AU22L6WY" localSheetId="9" hidden="1">#REF!</definedName>
    <definedName name="BExEZGBFNJR8DLPN0V11AU22L6WY" localSheetId="8" hidden="1">#REF!</definedName>
    <definedName name="BExEZGBFNJR8DLPN0V11AU22L6WY" localSheetId="11" hidden="1">#REF!</definedName>
    <definedName name="BExEZGBFNJR8DLPN0V11AU22L6WY" localSheetId="13" hidden="1">#REF!</definedName>
    <definedName name="BExEZGBFNJR8DLPN0V11AU22L6WY" hidden="1">#REF!</definedName>
    <definedName name="BExEZVR61GWO1ZM3XHWUKRJJMQXV" localSheetId="0" hidden="1">#REF!</definedName>
    <definedName name="BExEZVR61GWO1ZM3XHWUKRJJMQXV" localSheetId="12" hidden="1">#REF!</definedName>
    <definedName name="BExEZVR61GWO1ZM3XHWUKRJJMQXV" localSheetId="3" hidden="1">#REF!</definedName>
    <definedName name="BExEZVR61GWO1ZM3XHWUKRJJMQXV" localSheetId="10" hidden="1">#REF!</definedName>
    <definedName name="BExEZVR61GWO1ZM3XHWUKRJJMQXV" localSheetId="9" hidden="1">#REF!</definedName>
    <definedName name="BExEZVR61GWO1ZM3XHWUKRJJMQXV" localSheetId="8" hidden="1">#REF!</definedName>
    <definedName name="BExEZVR61GWO1ZM3XHWUKRJJMQXV" localSheetId="11" hidden="1">#REF!</definedName>
    <definedName name="BExEZVR61GWO1ZM3XHWUKRJJMQXV" localSheetId="13" hidden="1">#REF!</definedName>
    <definedName name="BExEZVR61GWO1ZM3XHWUKRJJMQXV" hidden="1">#REF!</definedName>
    <definedName name="BExF02Y3V3QEPO2XLDSK47APK9XJ" localSheetId="0" hidden="1">#REF!</definedName>
    <definedName name="BExF02Y3V3QEPO2XLDSK47APK9XJ" localSheetId="12" hidden="1">#REF!</definedName>
    <definedName name="BExF02Y3V3QEPO2XLDSK47APK9XJ" localSheetId="3" hidden="1">#REF!</definedName>
    <definedName name="BExF02Y3V3QEPO2XLDSK47APK9XJ" localSheetId="10" hidden="1">#REF!</definedName>
    <definedName name="BExF02Y3V3QEPO2XLDSK47APK9XJ" localSheetId="9" hidden="1">#REF!</definedName>
    <definedName name="BExF02Y3V3QEPO2XLDSK47APK9XJ" localSheetId="8" hidden="1">#REF!</definedName>
    <definedName name="BExF02Y3V3QEPO2XLDSK47APK9XJ" localSheetId="11" hidden="1">#REF!</definedName>
    <definedName name="BExF02Y3V3QEPO2XLDSK47APK9XJ" localSheetId="13" hidden="1">#REF!</definedName>
    <definedName name="BExF02Y3V3QEPO2XLDSK47APK9XJ" hidden="1">#REF!</definedName>
    <definedName name="BExF03E824NHBODFUZ3PZ5HLF85X" localSheetId="0" hidden="1">#REF!</definedName>
    <definedName name="BExF03E824NHBODFUZ3PZ5HLF85X" localSheetId="12" hidden="1">#REF!</definedName>
    <definedName name="BExF03E824NHBODFUZ3PZ5HLF85X" localSheetId="3" hidden="1">#REF!</definedName>
    <definedName name="BExF03E824NHBODFUZ3PZ5HLF85X" localSheetId="10" hidden="1">#REF!</definedName>
    <definedName name="BExF03E824NHBODFUZ3PZ5HLF85X" localSheetId="9" hidden="1">#REF!</definedName>
    <definedName name="BExF03E824NHBODFUZ3PZ5HLF85X" localSheetId="8" hidden="1">#REF!</definedName>
    <definedName name="BExF03E824NHBODFUZ3PZ5HLF85X" localSheetId="11" hidden="1">#REF!</definedName>
    <definedName name="BExF03E824NHBODFUZ3PZ5HLF85X" localSheetId="13" hidden="1">#REF!</definedName>
    <definedName name="BExF03E824NHBODFUZ3PZ5HLF85X" hidden="1">#REF!</definedName>
    <definedName name="BExF09OS91RT7N7IW8JLMZ121ZP3" localSheetId="0" hidden="1">#REF!</definedName>
    <definedName name="BExF09OS91RT7N7IW8JLMZ121ZP3" localSheetId="12" hidden="1">#REF!</definedName>
    <definedName name="BExF09OS91RT7N7IW8JLMZ121ZP3" localSheetId="3" hidden="1">#REF!</definedName>
    <definedName name="BExF09OS91RT7N7IW8JLMZ121ZP3" localSheetId="10" hidden="1">#REF!</definedName>
    <definedName name="BExF09OS91RT7N7IW8JLMZ121ZP3" localSheetId="9" hidden="1">#REF!</definedName>
    <definedName name="BExF09OS91RT7N7IW8JLMZ121ZP3" localSheetId="8" hidden="1">#REF!</definedName>
    <definedName name="BExF09OS91RT7N7IW8JLMZ121ZP3" localSheetId="11" hidden="1">#REF!</definedName>
    <definedName name="BExF09OS91RT7N7IW8JLMZ121ZP3" localSheetId="13" hidden="1">#REF!</definedName>
    <definedName name="BExF09OS91RT7N7IW8JLMZ121ZP3" hidden="1">#REF!</definedName>
    <definedName name="BExF0D4SEQ7RRCAER8UQKUJ4HH0Q" localSheetId="0" hidden="1">#REF!</definedName>
    <definedName name="BExF0D4SEQ7RRCAER8UQKUJ4HH0Q" localSheetId="12" hidden="1">#REF!</definedName>
    <definedName name="BExF0D4SEQ7RRCAER8UQKUJ4HH0Q" localSheetId="3" hidden="1">#REF!</definedName>
    <definedName name="BExF0D4SEQ7RRCAER8UQKUJ4HH0Q" localSheetId="10" hidden="1">#REF!</definedName>
    <definedName name="BExF0D4SEQ7RRCAER8UQKUJ4HH0Q" localSheetId="9" hidden="1">#REF!</definedName>
    <definedName name="BExF0D4SEQ7RRCAER8UQKUJ4HH0Q" localSheetId="8" hidden="1">#REF!</definedName>
    <definedName name="BExF0D4SEQ7RRCAER8UQKUJ4HH0Q" localSheetId="11" hidden="1">#REF!</definedName>
    <definedName name="BExF0D4SEQ7RRCAER8UQKUJ4HH0Q" localSheetId="13" hidden="1">#REF!</definedName>
    <definedName name="BExF0D4SEQ7RRCAER8UQKUJ4HH0Q" hidden="1">#REF!</definedName>
    <definedName name="BExF0D4Z97PCG5JI9CC2TFB553AX" localSheetId="0" hidden="1">#REF!</definedName>
    <definedName name="BExF0D4Z97PCG5JI9CC2TFB553AX" localSheetId="12" hidden="1">#REF!</definedName>
    <definedName name="BExF0D4Z97PCG5JI9CC2TFB553AX" localSheetId="3" hidden="1">#REF!</definedName>
    <definedName name="BExF0D4Z97PCG5JI9CC2TFB553AX" localSheetId="10" hidden="1">#REF!</definedName>
    <definedName name="BExF0D4Z97PCG5JI9CC2TFB553AX" localSheetId="9" hidden="1">#REF!</definedName>
    <definedName name="BExF0D4Z97PCG5JI9CC2TFB553AX" localSheetId="8" hidden="1">#REF!</definedName>
    <definedName name="BExF0D4Z97PCG5JI9CC2TFB553AX" localSheetId="11" hidden="1">#REF!</definedName>
    <definedName name="BExF0D4Z97PCG5JI9CC2TFB553AX" localSheetId="13" hidden="1">#REF!</definedName>
    <definedName name="BExF0D4Z97PCG5JI9CC2TFB553AX" hidden="1">#REF!</definedName>
    <definedName name="BExF0DAB1PUE0V936NFEK68CCKTJ" localSheetId="0" hidden="1">#REF!</definedName>
    <definedName name="BExF0DAB1PUE0V936NFEK68CCKTJ" localSheetId="12" hidden="1">#REF!</definedName>
    <definedName name="BExF0DAB1PUE0V936NFEK68CCKTJ" localSheetId="3" hidden="1">#REF!</definedName>
    <definedName name="BExF0DAB1PUE0V936NFEK68CCKTJ" localSheetId="10" hidden="1">#REF!</definedName>
    <definedName name="BExF0DAB1PUE0V936NFEK68CCKTJ" localSheetId="9" hidden="1">#REF!</definedName>
    <definedName name="BExF0DAB1PUE0V936NFEK68CCKTJ" localSheetId="8" hidden="1">#REF!</definedName>
    <definedName name="BExF0DAB1PUE0V936NFEK68CCKTJ" localSheetId="11" hidden="1">#REF!</definedName>
    <definedName name="BExF0DAB1PUE0V936NFEK68CCKTJ" localSheetId="13" hidden="1">#REF!</definedName>
    <definedName name="BExF0DAB1PUE0V936NFEK68CCKTJ" hidden="1">#REF!</definedName>
    <definedName name="BExF0LOEHV42P2DV7QL8O7HOQ3N9" localSheetId="0" hidden="1">#REF!</definedName>
    <definedName name="BExF0LOEHV42P2DV7QL8O7HOQ3N9" localSheetId="12" hidden="1">#REF!</definedName>
    <definedName name="BExF0LOEHV42P2DV7QL8O7HOQ3N9" localSheetId="3" hidden="1">#REF!</definedName>
    <definedName name="BExF0LOEHV42P2DV7QL8O7HOQ3N9" localSheetId="10" hidden="1">#REF!</definedName>
    <definedName name="BExF0LOEHV42P2DV7QL8O7HOQ3N9" localSheetId="9" hidden="1">#REF!</definedName>
    <definedName name="BExF0LOEHV42P2DV7QL8O7HOQ3N9" localSheetId="8" hidden="1">#REF!</definedName>
    <definedName name="BExF0LOEHV42P2DV7QL8O7HOQ3N9" localSheetId="11" hidden="1">#REF!</definedName>
    <definedName name="BExF0LOEHV42P2DV7QL8O7HOQ3N9" localSheetId="13" hidden="1">#REF!</definedName>
    <definedName name="BExF0LOEHV42P2DV7QL8O7HOQ3N9" hidden="1">#REF!</definedName>
    <definedName name="BExF0QRT0ZP2578DKKC9SRW40F5L" localSheetId="0" hidden="1">#REF!</definedName>
    <definedName name="BExF0QRT0ZP2578DKKC9SRW40F5L" localSheetId="12" hidden="1">#REF!</definedName>
    <definedName name="BExF0QRT0ZP2578DKKC9SRW40F5L" localSheetId="3" hidden="1">#REF!</definedName>
    <definedName name="BExF0QRT0ZP2578DKKC9SRW40F5L" localSheetId="10" hidden="1">#REF!</definedName>
    <definedName name="BExF0QRT0ZP2578DKKC9SRW40F5L" localSheetId="9" hidden="1">#REF!</definedName>
    <definedName name="BExF0QRT0ZP2578DKKC9SRW40F5L" localSheetId="8" hidden="1">#REF!</definedName>
    <definedName name="BExF0QRT0ZP2578DKKC9SRW40F5L" localSheetId="11" hidden="1">#REF!</definedName>
    <definedName name="BExF0QRT0ZP2578DKKC9SRW40F5L" localSheetId="13" hidden="1">#REF!</definedName>
    <definedName name="BExF0QRT0ZP2578DKKC9SRW40F5L" hidden="1">#REF!</definedName>
    <definedName name="BExF0WRM9VO25RLSO03ZOCE8H7K5" localSheetId="0" hidden="1">#REF!</definedName>
    <definedName name="BExF0WRM9VO25RLSO03ZOCE8H7K5" localSheetId="12" hidden="1">#REF!</definedName>
    <definedName name="BExF0WRM9VO25RLSO03ZOCE8H7K5" localSheetId="3" hidden="1">#REF!</definedName>
    <definedName name="BExF0WRM9VO25RLSO03ZOCE8H7K5" localSheetId="10" hidden="1">#REF!</definedName>
    <definedName name="BExF0WRM9VO25RLSO03ZOCE8H7K5" localSheetId="9" hidden="1">#REF!</definedName>
    <definedName name="BExF0WRM9VO25RLSO03ZOCE8H7K5" localSheetId="8" hidden="1">#REF!</definedName>
    <definedName name="BExF0WRM9VO25RLSO03ZOCE8H7K5" localSheetId="11" hidden="1">#REF!</definedName>
    <definedName name="BExF0WRM9VO25RLSO03ZOCE8H7K5" localSheetId="13" hidden="1">#REF!</definedName>
    <definedName name="BExF0WRM9VO25RLSO03ZOCE8H7K5" hidden="1">#REF!</definedName>
    <definedName name="BExF0ZRI7W4RSLIDLHTSM0AWXO3S" localSheetId="0" hidden="1">#REF!</definedName>
    <definedName name="BExF0ZRI7W4RSLIDLHTSM0AWXO3S" localSheetId="12" hidden="1">#REF!</definedName>
    <definedName name="BExF0ZRI7W4RSLIDLHTSM0AWXO3S" localSheetId="3" hidden="1">#REF!</definedName>
    <definedName name="BExF0ZRI7W4RSLIDLHTSM0AWXO3S" localSheetId="10" hidden="1">#REF!</definedName>
    <definedName name="BExF0ZRI7W4RSLIDLHTSM0AWXO3S" localSheetId="9" hidden="1">#REF!</definedName>
    <definedName name="BExF0ZRI7W4RSLIDLHTSM0AWXO3S" localSheetId="8" hidden="1">#REF!</definedName>
    <definedName name="BExF0ZRI7W4RSLIDLHTSM0AWXO3S" localSheetId="11" hidden="1">#REF!</definedName>
    <definedName name="BExF0ZRI7W4RSLIDLHTSM0AWXO3S" localSheetId="13" hidden="1">#REF!</definedName>
    <definedName name="BExF0ZRI7W4RSLIDLHTSM0AWXO3S" hidden="1">#REF!</definedName>
    <definedName name="BExF19CT3MMZZ2T5EWMDNG3UOJ01" localSheetId="0" hidden="1">#REF!</definedName>
    <definedName name="BExF19CT3MMZZ2T5EWMDNG3UOJ01" localSheetId="12" hidden="1">#REF!</definedName>
    <definedName name="BExF19CT3MMZZ2T5EWMDNG3UOJ01" localSheetId="3" hidden="1">#REF!</definedName>
    <definedName name="BExF19CT3MMZZ2T5EWMDNG3UOJ01" localSheetId="10" hidden="1">#REF!</definedName>
    <definedName name="BExF19CT3MMZZ2T5EWMDNG3UOJ01" localSheetId="9" hidden="1">#REF!</definedName>
    <definedName name="BExF19CT3MMZZ2T5EWMDNG3UOJ01" localSheetId="8" hidden="1">#REF!</definedName>
    <definedName name="BExF19CT3MMZZ2T5EWMDNG3UOJ01" localSheetId="11" hidden="1">#REF!</definedName>
    <definedName name="BExF19CT3MMZZ2T5EWMDNG3UOJ01" localSheetId="13" hidden="1">#REF!</definedName>
    <definedName name="BExF19CT3MMZZ2T5EWMDNG3UOJ01" hidden="1">#REF!</definedName>
    <definedName name="BExF1C1VNHJBRW2XQKVSL1KSLFZ8" localSheetId="0" hidden="1">#REF!</definedName>
    <definedName name="BExF1C1VNHJBRW2XQKVSL1KSLFZ8" localSheetId="12" hidden="1">#REF!</definedName>
    <definedName name="BExF1C1VNHJBRW2XQKVSL1KSLFZ8" localSheetId="3" hidden="1">#REF!</definedName>
    <definedName name="BExF1C1VNHJBRW2XQKVSL1KSLFZ8" localSheetId="10" hidden="1">#REF!</definedName>
    <definedName name="BExF1C1VNHJBRW2XQKVSL1KSLFZ8" localSheetId="9" hidden="1">#REF!</definedName>
    <definedName name="BExF1C1VNHJBRW2XQKVSL1KSLFZ8" localSheetId="8" hidden="1">#REF!</definedName>
    <definedName name="BExF1C1VNHJBRW2XQKVSL1KSLFZ8" localSheetId="11" hidden="1">#REF!</definedName>
    <definedName name="BExF1C1VNHJBRW2XQKVSL1KSLFZ8" localSheetId="13" hidden="1">#REF!</definedName>
    <definedName name="BExF1C1VNHJBRW2XQKVSL1KSLFZ8" hidden="1">#REF!</definedName>
    <definedName name="BExF1M38U6NX17YJA8YU359B5Z4M" localSheetId="0" hidden="1">#REF!</definedName>
    <definedName name="BExF1M38U6NX17YJA8YU359B5Z4M" localSheetId="12" hidden="1">#REF!</definedName>
    <definedName name="BExF1M38U6NX17YJA8YU359B5Z4M" localSheetId="3" hidden="1">#REF!</definedName>
    <definedName name="BExF1M38U6NX17YJA8YU359B5Z4M" localSheetId="10" hidden="1">#REF!</definedName>
    <definedName name="BExF1M38U6NX17YJA8YU359B5Z4M" localSheetId="9" hidden="1">#REF!</definedName>
    <definedName name="BExF1M38U6NX17YJA8YU359B5Z4M" localSheetId="8" hidden="1">#REF!</definedName>
    <definedName name="BExF1M38U6NX17YJA8YU359B5Z4M" localSheetId="11" hidden="1">#REF!</definedName>
    <definedName name="BExF1M38U6NX17YJA8YU359B5Z4M" localSheetId="13" hidden="1">#REF!</definedName>
    <definedName name="BExF1M38U6NX17YJA8YU359B5Z4M" hidden="1">#REF!</definedName>
    <definedName name="BExF1MU4W3NPEY0OHRDWP5IANCBB" localSheetId="0" hidden="1">#REF!</definedName>
    <definedName name="BExF1MU4W3NPEY0OHRDWP5IANCBB" localSheetId="12" hidden="1">#REF!</definedName>
    <definedName name="BExF1MU4W3NPEY0OHRDWP5IANCBB" localSheetId="3" hidden="1">#REF!</definedName>
    <definedName name="BExF1MU4W3NPEY0OHRDWP5IANCBB" localSheetId="10" hidden="1">#REF!</definedName>
    <definedName name="BExF1MU4W3NPEY0OHRDWP5IANCBB" localSheetId="9" hidden="1">#REF!</definedName>
    <definedName name="BExF1MU4W3NPEY0OHRDWP5IANCBB" localSheetId="8" hidden="1">#REF!</definedName>
    <definedName name="BExF1MU4W3NPEY0OHRDWP5IANCBB" localSheetId="11" hidden="1">#REF!</definedName>
    <definedName name="BExF1MU4W3NPEY0OHRDWP5IANCBB" localSheetId="13" hidden="1">#REF!</definedName>
    <definedName name="BExF1MU4W3NPEY0OHRDWP5IANCBB" hidden="1">#REF!</definedName>
    <definedName name="BExF1MZN8MWMOKOARHJ1QAF9HPGT" localSheetId="0" hidden="1">#REF!</definedName>
    <definedName name="BExF1MZN8MWMOKOARHJ1QAF9HPGT" localSheetId="12" hidden="1">#REF!</definedName>
    <definedName name="BExF1MZN8MWMOKOARHJ1QAF9HPGT" localSheetId="3" hidden="1">#REF!</definedName>
    <definedName name="BExF1MZN8MWMOKOARHJ1QAF9HPGT" localSheetId="10" hidden="1">#REF!</definedName>
    <definedName name="BExF1MZN8MWMOKOARHJ1QAF9HPGT" localSheetId="9" hidden="1">#REF!</definedName>
    <definedName name="BExF1MZN8MWMOKOARHJ1QAF9HPGT" localSheetId="8" hidden="1">#REF!</definedName>
    <definedName name="BExF1MZN8MWMOKOARHJ1QAF9HPGT" localSheetId="11" hidden="1">#REF!</definedName>
    <definedName name="BExF1MZN8MWMOKOARHJ1QAF9HPGT" localSheetId="13" hidden="1">#REF!</definedName>
    <definedName name="BExF1MZN8MWMOKOARHJ1QAF9HPGT" hidden="1">#REF!</definedName>
    <definedName name="BExF1US4ZIQYSU5LBFYNRA9N0K2O" localSheetId="0" hidden="1">#REF!</definedName>
    <definedName name="BExF1US4ZIQYSU5LBFYNRA9N0K2O" localSheetId="12" hidden="1">#REF!</definedName>
    <definedName name="BExF1US4ZIQYSU5LBFYNRA9N0K2O" localSheetId="3" hidden="1">#REF!</definedName>
    <definedName name="BExF1US4ZIQYSU5LBFYNRA9N0K2O" localSheetId="10" hidden="1">#REF!</definedName>
    <definedName name="BExF1US4ZIQYSU5LBFYNRA9N0K2O" localSheetId="9" hidden="1">#REF!</definedName>
    <definedName name="BExF1US4ZIQYSU5LBFYNRA9N0K2O" localSheetId="8" hidden="1">#REF!</definedName>
    <definedName name="BExF1US4ZIQYSU5LBFYNRA9N0K2O" localSheetId="11" hidden="1">#REF!</definedName>
    <definedName name="BExF1US4ZIQYSU5LBFYNRA9N0K2O" localSheetId="13" hidden="1">#REF!</definedName>
    <definedName name="BExF1US4ZIQYSU5LBFYNRA9N0K2O" hidden="1">#REF!</definedName>
    <definedName name="BExF272JNPJCK1XLBG016XXBVFO8" localSheetId="0" hidden="1">#REF!</definedName>
    <definedName name="BExF272JNPJCK1XLBG016XXBVFO8" localSheetId="12" hidden="1">#REF!</definedName>
    <definedName name="BExF272JNPJCK1XLBG016XXBVFO8" localSheetId="3" hidden="1">#REF!</definedName>
    <definedName name="BExF272JNPJCK1XLBG016XXBVFO8" localSheetId="10" hidden="1">#REF!</definedName>
    <definedName name="BExF272JNPJCK1XLBG016XXBVFO8" localSheetId="9" hidden="1">#REF!</definedName>
    <definedName name="BExF272JNPJCK1XLBG016XXBVFO8" localSheetId="8" hidden="1">#REF!</definedName>
    <definedName name="BExF272JNPJCK1XLBG016XXBVFO8" localSheetId="11" hidden="1">#REF!</definedName>
    <definedName name="BExF272JNPJCK1XLBG016XXBVFO8" localSheetId="13" hidden="1">#REF!</definedName>
    <definedName name="BExF272JNPJCK1XLBG016XXBVFO8" hidden="1">#REF!</definedName>
    <definedName name="BExF2CWZN6E87RGTBMD4YQI2QT7R" localSheetId="0" hidden="1">#REF!</definedName>
    <definedName name="BExF2CWZN6E87RGTBMD4YQI2QT7R" localSheetId="12" hidden="1">#REF!</definedName>
    <definedName name="BExF2CWZN6E87RGTBMD4YQI2QT7R" localSheetId="3" hidden="1">#REF!</definedName>
    <definedName name="BExF2CWZN6E87RGTBMD4YQI2QT7R" localSheetId="10" hidden="1">#REF!</definedName>
    <definedName name="BExF2CWZN6E87RGTBMD4YQI2QT7R" localSheetId="9" hidden="1">#REF!</definedName>
    <definedName name="BExF2CWZN6E87RGTBMD4YQI2QT7R" localSheetId="8" hidden="1">#REF!</definedName>
    <definedName name="BExF2CWZN6E87RGTBMD4YQI2QT7R" localSheetId="11" hidden="1">#REF!</definedName>
    <definedName name="BExF2CWZN6E87RGTBMD4YQI2QT7R" localSheetId="13" hidden="1">#REF!</definedName>
    <definedName name="BExF2CWZN6E87RGTBMD4YQI2QT7R" hidden="1">#REF!</definedName>
    <definedName name="BExF2DYO1WQ7GMXSTAQRDBW1NSFG" localSheetId="0" hidden="1">#REF!</definedName>
    <definedName name="BExF2DYO1WQ7GMXSTAQRDBW1NSFG" localSheetId="12" hidden="1">#REF!</definedName>
    <definedName name="BExF2DYO1WQ7GMXSTAQRDBW1NSFG" localSheetId="3" hidden="1">#REF!</definedName>
    <definedName name="BExF2DYO1WQ7GMXSTAQRDBW1NSFG" localSheetId="10" hidden="1">#REF!</definedName>
    <definedName name="BExF2DYO1WQ7GMXSTAQRDBW1NSFG" localSheetId="9" hidden="1">#REF!</definedName>
    <definedName name="BExF2DYO1WQ7GMXSTAQRDBW1NSFG" localSheetId="8" hidden="1">#REF!</definedName>
    <definedName name="BExF2DYO1WQ7GMXSTAQRDBW1NSFG" localSheetId="11" hidden="1">#REF!</definedName>
    <definedName name="BExF2DYO1WQ7GMXSTAQRDBW1NSFG" localSheetId="13" hidden="1">#REF!</definedName>
    <definedName name="BExF2DYO1WQ7GMXSTAQRDBW1NSFG" hidden="1">#REF!</definedName>
    <definedName name="BExF2H9D3MC9XKLPZ6VIP4F7G4YN" localSheetId="0" hidden="1">#REF!</definedName>
    <definedName name="BExF2H9D3MC9XKLPZ6VIP4F7G4YN" localSheetId="12" hidden="1">#REF!</definedName>
    <definedName name="BExF2H9D3MC9XKLPZ6VIP4F7G4YN" localSheetId="3" hidden="1">#REF!</definedName>
    <definedName name="BExF2H9D3MC9XKLPZ6VIP4F7G4YN" localSheetId="10" hidden="1">#REF!</definedName>
    <definedName name="BExF2H9D3MC9XKLPZ6VIP4F7G4YN" localSheetId="9" hidden="1">#REF!</definedName>
    <definedName name="BExF2H9D3MC9XKLPZ6VIP4F7G4YN" localSheetId="8" hidden="1">#REF!</definedName>
    <definedName name="BExF2H9D3MC9XKLPZ6VIP4F7G4YN" localSheetId="11" hidden="1">#REF!</definedName>
    <definedName name="BExF2H9D3MC9XKLPZ6VIP4F7G4YN" localSheetId="13" hidden="1">#REF!</definedName>
    <definedName name="BExF2H9D3MC9XKLPZ6VIP4F7G4YN" hidden="1">#REF!</definedName>
    <definedName name="BExF2MSWNUY9Z6BZJQZ538PPTION" localSheetId="0" hidden="1">#REF!</definedName>
    <definedName name="BExF2MSWNUY9Z6BZJQZ538PPTION" localSheetId="12" hidden="1">#REF!</definedName>
    <definedName name="BExF2MSWNUY9Z6BZJQZ538PPTION" localSheetId="3" hidden="1">#REF!</definedName>
    <definedName name="BExF2MSWNUY9Z6BZJQZ538PPTION" localSheetId="10" hidden="1">#REF!</definedName>
    <definedName name="BExF2MSWNUY9Z6BZJQZ538PPTION" localSheetId="9" hidden="1">#REF!</definedName>
    <definedName name="BExF2MSWNUY9Z6BZJQZ538PPTION" localSheetId="8" hidden="1">#REF!</definedName>
    <definedName name="BExF2MSWNUY9Z6BZJQZ538PPTION" localSheetId="11" hidden="1">#REF!</definedName>
    <definedName name="BExF2MSWNUY9Z6BZJQZ538PPTION" localSheetId="13" hidden="1">#REF!</definedName>
    <definedName name="BExF2MSWNUY9Z6BZJQZ538PPTION" hidden="1">#REF!</definedName>
    <definedName name="BExF2QZYWHTYGUTTXR15CKCV3LS7" localSheetId="0" hidden="1">#REF!</definedName>
    <definedName name="BExF2QZYWHTYGUTTXR15CKCV3LS7" localSheetId="12" hidden="1">#REF!</definedName>
    <definedName name="BExF2QZYWHTYGUTTXR15CKCV3LS7" localSheetId="3" hidden="1">#REF!</definedName>
    <definedName name="BExF2QZYWHTYGUTTXR15CKCV3LS7" localSheetId="10" hidden="1">#REF!</definedName>
    <definedName name="BExF2QZYWHTYGUTTXR15CKCV3LS7" localSheetId="9" hidden="1">#REF!</definedName>
    <definedName name="BExF2QZYWHTYGUTTXR15CKCV3LS7" localSheetId="8" hidden="1">#REF!</definedName>
    <definedName name="BExF2QZYWHTYGUTTXR15CKCV3LS7" localSheetId="11" hidden="1">#REF!</definedName>
    <definedName name="BExF2QZYWHTYGUTTXR15CKCV3LS7" localSheetId="13" hidden="1">#REF!</definedName>
    <definedName name="BExF2QZYWHTYGUTTXR15CKCV3LS7" hidden="1">#REF!</definedName>
    <definedName name="BExF2T8Y6TSJ74RMSZOA9CEH4OZ6" localSheetId="0" hidden="1">#REF!</definedName>
    <definedName name="BExF2T8Y6TSJ74RMSZOA9CEH4OZ6" localSheetId="12" hidden="1">#REF!</definedName>
    <definedName name="BExF2T8Y6TSJ74RMSZOA9CEH4OZ6" localSheetId="3" hidden="1">#REF!</definedName>
    <definedName name="BExF2T8Y6TSJ74RMSZOA9CEH4OZ6" localSheetId="10" hidden="1">#REF!</definedName>
    <definedName name="BExF2T8Y6TSJ74RMSZOA9CEH4OZ6" localSheetId="9" hidden="1">#REF!</definedName>
    <definedName name="BExF2T8Y6TSJ74RMSZOA9CEH4OZ6" localSheetId="8" hidden="1">#REF!</definedName>
    <definedName name="BExF2T8Y6TSJ74RMSZOA9CEH4OZ6" localSheetId="11" hidden="1">#REF!</definedName>
    <definedName name="BExF2T8Y6TSJ74RMSZOA9CEH4OZ6" localSheetId="13" hidden="1">#REF!</definedName>
    <definedName name="BExF2T8Y6TSJ74RMSZOA9CEH4OZ6" hidden="1">#REF!</definedName>
    <definedName name="BExF31N3YM4F37EOOY8M8VI1KXN8" localSheetId="0" hidden="1">#REF!</definedName>
    <definedName name="BExF31N3YM4F37EOOY8M8VI1KXN8" localSheetId="12" hidden="1">#REF!</definedName>
    <definedName name="BExF31N3YM4F37EOOY8M8VI1KXN8" localSheetId="3" hidden="1">#REF!</definedName>
    <definedName name="BExF31N3YM4F37EOOY8M8VI1KXN8" localSheetId="10" hidden="1">#REF!</definedName>
    <definedName name="BExF31N3YM4F37EOOY8M8VI1KXN8" localSheetId="9" hidden="1">#REF!</definedName>
    <definedName name="BExF31N3YM4F37EOOY8M8VI1KXN8" localSheetId="8" hidden="1">#REF!</definedName>
    <definedName name="BExF31N3YM4F37EOOY8M8VI1KXN8" localSheetId="11" hidden="1">#REF!</definedName>
    <definedName name="BExF31N3YM4F37EOOY8M8VI1KXN8" localSheetId="13" hidden="1">#REF!</definedName>
    <definedName name="BExF31N3YM4F37EOOY8M8VI1KXN8" hidden="1">#REF!</definedName>
    <definedName name="BExF37C1YKBT79Z9SOJAG5MXQGTU" localSheetId="0" hidden="1">#REF!</definedName>
    <definedName name="BExF37C1YKBT79Z9SOJAG5MXQGTU" localSheetId="12" hidden="1">#REF!</definedName>
    <definedName name="BExF37C1YKBT79Z9SOJAG5MXQGTU" localSheetId="3" hidden="1">#REF!</definedName>
    <definedName name="BExF37C1YKBT79Z9SOJAG5MXQGTU" localSheetId="10" hidden="1">#REF!</definedName>
    <definedName name="BExF37C1YKBT79Z9SOJAG5MXQGTU" localSheetId="9" hidden="1">#REF!</definedName>
    <definedName name="BExF37C1YKBT79Z9SOJAG5MXQGTU" localSheetId="8" hidden="1">#REF!</definedName>
    <definedName name="BExF37C1YKBT79Z9SOJAG5MXQGTU" localSheetId="11" hidden="1">#REF!</definedName>
    <definedName name="BExF37C1YKBT79Z9SOJAG5MXQGTU" localSheetId="13" hidden="1">#REF!</definedName>
    <definedName name="BExF37C1YKBT79Z9SOJAG5MXQGTU" hidden="1">#REF!</definedName>
    <definedName name="BExF3A6HPA6DGYALZNHHJPMCUYZR" localSheetId="0" hidden="1">#REF!</definedName>
    <definedName name="BExF3A6HPA6DGYALZNHHJPMCUYZR" localSheetId="12" hidden="1">#REF!</definedName>
    <definedName name="BExF3A6HPA6DGYALZNHHJPMCUYZR" localSheetId="3" hidden="1">#REF!</definedName>
    <definedName name="BExF3A6HPA6DGYALZNHHJPMCUYZR" localSheetId="10" hidden="1">#REF!</definedName>
    <definedName name="BExF3A6HPA6DGYALZNHHJPMCUYZR" localSheetId="9" hidden="1">#REF!</definedName>
    <definedName name="BExF3A6HPA6DGYALZNHHJPMCUYZR" localSheetId="8" hidden="1">#REF!</definedName>
    <definedName name="BExF3A6HPA6DGYALZNHHJPMCUYZR" localSheetId="11" hidden="1">#REF!</definedName>
    <definedName name="BExF3A6HPA6DGYALZNHHJPMCUYZR" localSheetId="13" hidden="1">#REF!</definedName>
    <definedName name="BExF3A6HPA6DGYALZNHHJPMCUYZR" hidden="1">#REF!</definedName>
    <definedName name="BExF3GMJW5D7066GYKTMM3CVH1HE" localSheetId="0" hidden="1">#REF!</definedName>
    <definedName name="BExF3GMJW5D7066GYKTMM3CVH1HE" localSheetId="12" hidden="1">#REF!</definedName>
    <definedName name="BExF3GMJW5D7066GYKTMM3CVH1HE" localSheetId="3" hidden="1">#REF!</definedName>
    <definedName name="BExF3GMJW5D7066GYKTMM3CVH1HE" localSheetId="10" hidden="1">#REF!</definedName>
    <definedName name="BExF3GMJW5D7066GYKTMM3CVH1HE" localSheetId="9" hidden="1">#REF!</definedName>
    <definedName name="BExF3GMJW5D7066GYKTMM3CVH1HE" localSheetId="8" hidden="1">#REF!</definedName>
    <definedName name="BExF3GMJW5D7066GYKTMM3CVH1HE" localSheetId="11" hidden="1">#REF!</definedName>
    <definedName name="BExF3GMJW5D7066GYKTMM3CVH1HE" localSheetId="13" hidden="1">#REF!</definedName>
    <definedName name="BExF3GMJW5D7066GYKTMM3CVH1HE" hidden="1">#REF!</definedName>
    <definedName name="BExF3I9T44X7DV9HHV51DVDDPPZG" localSheetId="0" hidden="1">#REF!</definedName>
    <definedName name="BExF3I9T44X7DV9HHV51DVDDPPZG" localSheetId="12" hidden="1">#REF!</definedName>
    <definedName name="BExF3I9T44X7DV9HHV51DVDDPPZG" localSheetId="3" hidden="1">#REF!</definedName>
    <definedName name="BExF3I9T44X7DV9HHV51DVDDPPZG" localSheetId="10" hidden="1">#REF!</definedName>
    <definedName name="BExF3I9T44X7DV9HHV51DVDDPPZG" localSheetId="9" hidden="1">#REF!</definedName>
    <definedName name="BExF3I9T44X7DV9HHV51DVDDPPZG" localSheetId="8" hidden="1">#REF!</definedName>
    <definedName name="BExF3I9T44X7DV9HHV51DVDDPPZG" localSheetId="11" hidden="1">#REF!</definedName>
    <definedName name="BExF3I9T44X7DV9HHV51DVDDPPZG" localSheetId="13" hidden="1">#REF!</definedName>
    <definedName name="BExF3I9T44X7DV9HHV51DVDDPPZG" hidden="1">#REF!</definedName>
    <definedName name="BExF3IKLZ35F2D4DI7R7P7NZLVC3" localSheetId="0" hidden="1">#REF!</definedName>
    <definedName name="BExF3IKLZ35F2D4DI7R7P7NZLVC3" localSheetId="12" hidden="1">#REF!</definedName>
    <definedName name="BExF3IKLZ35F2D4DI7R7P7NZLVC3" localSheetId="3" hidden="1">#REF!</definedName>
    <definedName name="BExF3IKLZ35F2D4DI7R7P7NZLVC3" localSheetId="10" hidden="1">#REF!</definedName>
    <definedName name="BExF3IKLZ35F2D4DI7R7P7NZLVC3" localSheetId="9" hidden="1">#REF!</definedName>
    <definedName name="BExF3IKLZ35F2D4DI7R7P7NZLVC3" localSheetId="8" hidden="1">#REF!</definedName>
    <definedName name="BExF3IKLZ35F2D4DI7R7P7NZLVC3" localSheetId="11" hidden="1">#REF!</definedName>
    <definedName name="BExF3IKLZ35F2D4DI7R7P7NZLVC3" localSheetId="13" hidden="1">#REF!</definedName>
    <definedName name="BExF3IKLZ35F2D4DI7R7P7NZLVC3" hidden="1">#REF!</definedName>
    <definedName name="BExF3JMFX5DILOIFUDIO1HZUK875" localSheetId="0" hidden="1">#REF!</definedName>
    <definedName name="BExF3JMFX5DILOIFUDIO1HZUK875" localSheetId="12" hidden="1">#REF!</definedName>
    <definedName name="BExF3JMFX5DILOIFUDIO1HZUK875" localSheetId="3" hidden="1">#REF!</definedName>
    <definedName name="BExF3JMFX5DILOIFUDIO1HZUK875" localSheetId="10" hidden="1">#REF!</definedName>
    <definedName name="BExF3JMFX5DILOIFUDIO1HZUK875" localSheetId="9" hidden="1">#REF!</definedName>
    <definedName name="BExF3JMFX5DILOIFUDIO1HZUK875" localSheetId="8" hidden="1">#REF!</definedName>
    <definedName name="BExF3JMFX5DILOIFUDIO1HZUK875" localSheetId="11" hidden="1">#REF!</definedName>
    <definedName name="BExF3JMFX5DILOIFUDIO1HZUK875" localSheetId="13" hidden="1">#REF!</definedName>
    <definedName name="BExF3JMFX5DILOIFUDIO1HZUK875" hidden="1">#REF!</definedName>
    <definedName name="BExF3KIO2G9LJYXZ61H8PJJ6OQXV" localSheetId="0" hidden="1">#REF!</definedName>
    <definedName name="BExF3KIO2G9LJYXZ61H8PJJ6OQXV" localSheetId="12" hidden="1">#REF!</definedName>
    <definedName name="BExF3KIO2G9LJYXZ61H8PJJ6OQXV" localSheetId="3" hidden="1">#REF!</definedName>
    <definedName name="BExF3KIO2G9LJYXZ61H8PJJ6OQXV" localSheetId="10" hidden="1">#REF!</definedName>
    <definedName name="BExF3KIO2G9LJYXZ61H8PJJ6OQXV" localSheetId="9" hidden="1">#REF!</definedName>
    <definedName name="BExF3KIO2G9LJYXZ61H8PJJ6OQXV" localSheetId="8" hidden="1">#REF!</definedName>
    <definedName name="BExF3KIO2G9LJYXZ61H8PJJ6OQXV" localSheetId="11" hidden="1">#REF!</definedName>
    <definedName name="BExF3KIO2G9LJYXZ61H8PJJ6OQXV" localSheetId="13" hidden="1">#REF!</definedName>
    <definedName name="BExF3KIO2G9LJYXZ61H8PJJ6OQXV" hidden="1">#REF!</definedName>
    <definedName name="BExF3MGVCZHXDAUDZAGUYESZ3RC8" localSheetId="0" hidden="1">#REF!</definedName>
    <definedName name="BExF3MGVCZHXDAUDZAGUYESZ3RC8" localSheetId="12" hidden="1">#REF!</definedName>
    <definedName name="BExF3MGVCZHXDAUDZAGUYESZ3RC8" localSheetId="3" hidden="1">#REF!</definedName>
    <definedName name="BExF3MGVCZHXDAUDZAGUYESZ3RC8" localSheetId="10" hidden="1">#REF!</definedName>
    <definedName name="BExF3MGVCZHXDAUDZAGUYESZ3RC8" localSheetId="9" hidden="1">#REF!</definedName>
    <definedName name="BExF3MGVCZHXDAUDZAGUYESZ3RC8" localSheetId="8" hidden="1">#REF!</definedName>
    <definedName name="BExF3MGVCZHXDAUDZAGUYESZ3RC8" localSheetId="11" hidden="1">#REF!</definedName>
    <definedName name="BExF3MGVCZHXDAUDZAGUYESZ3RC8" localSheetId="13" hidden="1">#REF!</definedName>
    <definedName name="BExF3MGVCZHXDAUDZAGUYESZ3RC8" hidden="1">#REF!</definedName>
    <definedName name="BExF3NTC4BGZEM6B87TCFX277QCS" localSheetId="0" hidden="1">#REF!</definedName>
    <definedName name="BExF3NTC4BGZEM6B87TCFX277QCS" localSheetId="12" hidden="1">#REF!</definedName>
    <definedName name="BExF3NTC4BGZEM6B87TCFX277QCS" localSheetId="3" hidden="1">#REF!</definedName>
    <definedName name="BExF3NTC4BGZEM6B87TCFX277QCS" localSheetId="10" hidden="1">#REF!</definedName>
    <definedName name="BExF3NTC4BGZEM6B87TCFX277QCS" localSheetId="9" hidden="1">#REF!</definedName>
    <definedName name="BExF3NTC4BGZEM6B87TCFX277QCS" localSheetId="8" hidden="1">#REF!</definedName>
    <definedName name="BExF3NTC4BGZEM6B87TCFX277QCS" localSheetId="11" hidden="1">#REF!</definedName>
    <definedName name="BExF3NTC4BGZEM6B87TCFX277QCS" localSheetId="13" hidden="1">#REF!</definedName>
    <definedName name="BExF3NTC4BGZEM6B87TCFX277QCS" hidden="1">#REF!</definedName>
    <definedName name="BExF3Q2DOSQI9SIAXB522CN0WBZ7" localSheetId="0" hidden="1">#REF!</definedName>
    <definedName name="BExF3Q2DOSQI9SIAXB522CN0WBZ7" localSheetId="12" hidden="1">#REF!</definedName>
    <definedName name="BExF3Q2DOSQI9SIAXB522CN0WBZ7" localSheetId="3" hidden="1">#REF!</definedName>
    <definedName name="BExF3Q2DOSQI9SIAXB522CN0WBZ7" localSheetId="10" hidden="1">#REF!</definedName>
    <definedName name="BExF3Q2DOSQI9SIAXB522CN0WBZ7" localSheetId="9" hidden="1">#REF!</definedName>
    <definedName name="BExF3Q2DOSQI9SIAXB522CN0WBZ7" localSheetId="8" hidden="1">#REF!</definedName>
    <definedName name="BExF3Q2DOSQI9SIAXB522CN0WBZ7" localSheetId="11" hidden="1">#REF!</definedName>
    <definedName name="BExF3Q2DOSQI9SIAXB522CN0WBZ7" localSheetId="13" hidden="1">#REF!</definedName>
    <definedName name="BExF3Q2DOSQI9SIAXB522CN0WBZ7" hidden="1">#REF!</definedName>
    <definedName name="BExF3Q7NI90WT31QHYSJDIG0LLLJ" localSheetId="0" hidden="1">#REF!</definedName>
    <definedName name="BExF3Q7NI90WT31QHYSJDIG0LLLJ" localSheetId="12" hidden="1">#REF!</definedName>
    <definedName name="BExF3Q7NI90WT31QHYSJDIG0LLLJ" localSheetId="3" hidden="1">#REF!</definedName>
    <definedName name="BExF3Q7NI90WT31QHYSJDIG0LLLJ" localSheetId="10" hidden="1">#REF!</definedName>
    <definedName name="BExF3Q7NI90WT31QHYSJDIG0LLLJ" localSheetId="9" hidden="1">#REF!</definedName>
    <definedName name="BExF3Q7NI90WT31QHYSJDIG0LLLJ" localSheetId="8" hidden="1">#REF!</definedName>
    <definedName name="BExF3Q7NI90WT31QHYSJDIG0LLLJ" localSheetId="11" hidden="1">#REF!</definedName>
    <definedName name="BExF3Q7NI90WT31QHYSJDIG0LLLJ" localSheetId="13" hidden="1">#REF!</definedName>
    <definedName name="BExF3Q7NI90WT31QHYSJDIG0LLLJ" hidden="1">#REF!</definedName>
    <definedName name="BExF3QD55TIY1MSBSRK9TUJKBEWO" localSheetId="0" hidden="1">#REF!</definedName>
    <definedName name="BExF3QD55TIY1MSBSRK9TUJKBEWO" localSheetId="12" hidden="1">#REF!</definedName>
    <definedName name="BExF3QD55TIY1MSBSRK9TUJKBEWO" localSheetId="3" hidden="1">#REF!</definedName>
    <definedName name="BExF3QD55TIY1MSBSRK9TUJKBEWO" localSheetId="10" hidden="1">#REF!</definedName>
    <definedName name="BExF3QD55TIY1MSBSRK9TUJKBEWO" localSheetId="9" hidden="1">#REF!</definedName>
    <definedName name="BExF3QD55TIY1MSBSRK9TUJKBEWO" localSheetId="8" hidden="1">#REF!</definedName>
    <definedName name="BExF3QD55TIY1MSBSRK9TUJKBEWO" localSheetId="11" hidden="1">#REF!</definedName>
    <definedName name="BExF3QD55TIY1MSBSRK9TUJKBEWO" localSheetId="13" hidden="1">#REF!</definedName>
    <definedName name="BExF3QD55TIY1MSBSRK9TUJKBEWO" hidden="1">#REF!</definedName>
    <definedName name="BExF3QT8J6RIF1L3R700MBSKIOKW" localSheetId="0" hidden="1">#REF!</definedName>
    <definedName name="BExF3QT8J6RIF1L3R700MBSKIOKW" localSheetId="12" hidden="1">#REF!</definedName>
    <definedName name="BExF3QT8J6RIF1L3R700MBSKIOKW" localSheetId="3" hidden="1">#REF!</definedName>
    <definedName name="BExF3QT8J6RIF1L3R700MBSKIOKW" localSheetId="10" hidden="1">#REF!</definedName>
    <definedName name="BExF3QT8J6RIF1L3R700MBSKIOKW" localSheetId="9" hidden="1">#REF!</definedName>
    <definedName name="BExF3QT8J6RIF1L3R700MBSKIOKW" localSheetId="8" hidden="1">#REF!</definedName>
    <definedName name="BExF3QT8J6RIF1L3R700MBSKIOKW" localSheetId="11" hidden="1">#REF!</definedName>
    <definedName name="BExF3QT8J6RIF1L3R700MBSKIOKW" localSheetId="13" hidden="1">#REF!</definedName>
    <definedName name="BExF3QT8J6RIF1L3R700MBSKIOKW" hidden="1">#REF!</definedName>
    <definedName name="BExF42SSBVPMLK2UB3B7FPEIY9TU" localSheetId="0" hidden="1">#REF!</definedName>
    <definedName name="BExF42SSBVPMLK2UB3B7FPEIY9TU" localSheetId="12" hidden="1">#REF!</definedName>
    <definedName name="BExF42SSBVPMLK2UB3B7FPEIY9TU" localSheetId="3" hidden="1">#REF!</definedName>
    <definedName name="BExF42SSBVPMLK2UB3B7FPEIY9TU" localSheetId="10" hidden="1">#REF!</definedName>
    <definedName name="BExF42SSBVPMLK2UB3B7FPEIY9TU" localSheetId="9" hidden="1">#REF!</definedName>
    <definedName name="BExF42SSBVPMLK2UB3B7FPEIY9TU" localSheetId="8" hidden="1">#REF!</definedName>
    <definedName name="BExF42SSBVPMLK2UB3B7FPEIY9TU" localSheetId="11" hidden="1">#REF!</definedName>
    <definedName name="BExF42SSBVPMLK2UB3B7FPEIY9TU" localSheetId="13" hidden="1">#REF!</definedName>
    <definedName name="BExF42SSBVPMLK2UB3B7FPEIY9TU" hidden="1">#REF!</definedName>
    <definedName name="BExF4HXSWB50BKYPWA0HTT8W56H6" localSheetId="0" hidden="1">#REF!</definedName>
    <definedName name="BExF4HXSWB50BKYPWA0HTT8W56H6" localSheetId="12" hidden="1">#REF!</definedName>
    <definedName name="BExF4HXSWB50BKYPWA0HTT8W56H6" localSheetId="3" hidden="1">#REF!</definedName>
    <definedName name="BExF4HXSWB50BKYPWA0HTT8W56H6" localSheetId="10" hidden="1">#REF!</definedName>
    <definedName name="BExF4HXSWB50BKYPWA0HTT8W56H6" localSheetId="9" hidden="1">#REF!</definedName>
    <definedName name="BExF4HXSWB50BKYPWA0HTT8W56H6" localSheetId="8" hidden="1">#REF!</definedName>
    <definedName name="BExF4HXSWB50BKYPWA0HTT8W56H6" localSheetId="11" hidden="1">#REF!</definedName>
    <definedName name="BExF4HXSWB50BKYPWA0HTT8W56H6" localSheetId="13" hidden="1">#REF!</definedName>
    <definedName name="BExF4HXSWB50BKYPWA0HTT8W56H6" hidden="1">#REF!</definedName>
    <definedName name="BExF4J4Y60OUA8GY6YN8XVRUX80A" localSheetId="0" hidden="1">#REF!</definedName>
    <definedName name="BExF4J4Y60OUA8GY6YN8XVRUX80A" localSheetId="12" hidden="1">#REF!</definedName>
    <definedName name="BExF4J4Y60OUA8GY6YN8XVRUX80A" localSheetId="3" hidden="1">#REF!</definedName>
    <definedName name="BExF4J4Y60OUA8GY6YN8XVRUX80A" localSheetId="10" hidden="1">#REF!</definedName>
    <definedName name="BExF4J4Y60OUA8GY6YN8XVRUX80A" localSheetId="9" hidden="1">#REF!</definedName>
    <definedName name="BExF4J4Y60OUA8GY6YN8XVRUX80A" localSheetId="8" hidden="1">#REF!</definedName>
    <definedName name="BExF4J4Y60OUA8GY6YN8XVRUX80A" localSheetId="11" hidden="1">#REF!</definedName>
    <definedName name="BExF4J4Y60OUA8GY6YN8XVRUX80A" localSheetId="13" hidden="1">#REF!</definedName>
    <definedName name="BExF4J4Y60OUA8GY6YN8XVRUX80A" hidden="1">#REF!</definedName>
    <definedName name="BExF4KHF04IWW4LQ95FHQPFE4Y9K" localSheetId="0" hidden="1">#REF!</definedName>
    <definedName name="BExF4KHF04IWW4LQ95FHQPFE4Y9K" localSheetId="12" hidden="1">#REF!</definedName>
    <definedName name="BExF4KHF04IWW4LQ95FHQPFE4Y9K" localSheetId="3" hidden="1">#REF!</definedName>
    <definedName name="BExF4KHF04IWW4LQ95FHQPFE4Y9K" localSheetId="10" hidden="1">#REF!</definedName>
    <definedName name="BExF4KHF04IWW4LQ95FHQPFE4Y9K" localSheetId="9" hidden="1">#REF!</definedName>
    <definedName name="BExF4KHF04IWW4LQ95FHQPFE4Y9K" localSheetId="8" hidden="1">#REF!</definedName>
    <definedName name="BExF4KHF04IWW4LQ95FHQPFE4Y9K" localSheetId="11" hidden="1">#REF!</definedName>
    <definedName name="BExF4KHF04IWW4LQ95FHQPFE4Y9K" localSheetId="13" hidden="1">#REF!</definedName>
    <definedName name="BExF4KHF04IWW4LQ95FHQPFE4Y9K" hidden="1">#REF!</definedName>
    <definedName name="BExF4MVQM5Y0QRDLDFSKWWTF709C" localSheetId="0" hidden="1">#REF!</definedName>
    <definedName name="BExF4MVQM5Y0QRDLDFSKWWTF709C" localSheetId="12" hidden="1">#REF!</definedName>
    <definedName name="BExF4MVQM5Y0QRDLDFSKWWTF709C" localSheetId="3" hidden="1">#REF!</definedName>
    <definedName name="BExF4MVQM5Y0QRDLDFSKWWTF709C" localSheetId="10" hidden="1">#REF!</definedName>
    <definedName name="BExF4MVQM5Y0QRDLDFSKWWTF709C" localSheetId="9" hidden="1">#REF!</definedName>
    <definedName name="BExF4MVQM5Y0QRDLDFSKWWTF709C" localSheetId="8" hidden="1">#REF!</definedName>
    <definedName name="BExF4MVQM5Y0QRDLDFSKWWTF709C" localSheetId="11" hidden="1">#REF!</definedName>
    <definedName name="BExF4MVQM5Y0QRDLDFSKWWTF709C" localSheetId="13" hidden="1">#REF!</definedName>
    <definedName name="BExF4MVQM5Y0QRDLDFSKWWTF709C" hidden="1">#REF!</definedName>
    <definedName name="BExF4PVMZYV36E8HOYY06J81AMBI" localSheetId="0" hidden="1">#REF!</definedName>
    <definedName name="BExF4PVMZYV36E8HOYY06J81AMBI" localSheetId="12" hidden="1">#REF!</definedName>
    <definedName name="BExF4PVMZYV36E8HOYY06J81AMBI" localSheetId="3" hidden="1">#REF!</definedName>
    <definedName name="BExF4PVMZYV36E8HOYY06J81AMBI" localSheetId="10" hidden="1">#REF!</definedName>
    <definedName name="BExF4PVMZYV36E8HOYY06J81AMBI" localSheetId="9" hidden="1">#REF!</definedName>
    <definedName name="BExF4PVMZYV36E8HOYY06J81AMBI" localSheetId="8" hidden="1">#REF!</definedName>
    <definedName name="BExF4PVMZYV36E8HOYY06J81AMBI" localSheetId="11" hidden="1">#REF!</definedName>
    <definedName name="BExF4PVMZYV36E8HOYY06J81AMBI" localSheetId="13" hidden="1">#REF!</definedName>
    <definedName name="BExF4PVMZYV36E8HOYY06J81AMBI" hidden="1">#REF!</definedName>
    <definedName name="BExF4SF9NEX1FZE9N8EXT89PM54D" localSheetId="0" hidden="1">#REF!</definedName>
    <definedName name="BExF4SF9NEX1FZE9N8EXT89PM54D" localSheetId="12" hidden="1">#REF!</definedName>
    <definedName name="BExF4SF9NEX1FZE9N8EXT89PM54D" localSheetId="3" hidden="1">#REF!</definedName>
    <definedName name="BExF4SF9NEX1FZE9N8EXT89PM54D" localSheetId="10" hidden="1">#REF!</definedName>
    <definedName name="BExF4SF9NEX1FZE9N8EXT89PM54D" localSheetId="9" hidden="1">#REF!</definedName>
    <definedName name="BExF4SF9NEX1FZE9N8EXT89PM54D" localSheetId="8" hidden="1">#REF!</definedName>
    <definedName name="BExF4SF9NEX1FZE9N8EXT89PM54D" localSheetId="11" hidden="1">#REF!</definedName>
    <definedName name="BExF4SF9NEX1FZE9N8EXT89PM54D" localSheetId="13" hidden="1">#REF!</definedName>
    <definedName name="BExF4SF9NEX1FZE9N8EXT89PM54D" hidden="1">#REF!</definedName>
    <definedName name="BExF52GTGP8MHGII4KJ8TJGR8W8U" localSheetId="0" hidden="1">#REF!</definedName>
    <definedName name="BExF52GTGP8MHGII4KJ8TJGR8W8U" localSheetId="12" hidden="1">#REF!</definedName>
    <definedName name="BExF52GTGP8MHGII4KJ8TJGR8W8U" localSheetId="3" hidden="1">#REF!</definedName>
    <definedName name="BExF52GTGP8MHGII4KJ8TJGR8W8U" localSheetId="10" hidden="1">#REF!</definedName>
    <definedName name="BExF52GTGP8MHGII4KJ8TJGR8W8U" localSheetId="9" hidden="1">#REF!</definedName>
    <definedName name="BExF52GTGP8MHGII4KJ8TJGR8W8U" localSheetId="8" hidden="1">#REF!</definedName>
    <definedName name="BExF52GTGP8MHGII4KJ8TJGR8W8U" localSheetId="11" hidden="1">#REF!</definedName>
    <definedName name="BExF52GTGP8MHGII4KJ8TJGR8W8U" localSheetId="13" hidden="1">#REF!</definedName>
    <definedName name="BExF52GTGP8MHGII4KJ8TJGR8W8U" hidden="1">#REF!</definedName>
    <definedName name="BExF57K7L3UC1I2FSAWURR4SN0UN" localSheetId="0" hidden="1">#REF!</definedName>
    <definedName name="BExF57K7L3UC1I2FSAWURR4SN0UN" localSheetId="12" hidden="1">#REF!</definedName>
    <definedName name="BExF57K7L3UC1I2FSAWURR4SN0UN" localSheetId="3" hidden="1">#REF!</definedName>
    <definedName name="BExF57K7L3UC1I2FSAWURR4SN0UN" localSheetId="10" hidden="1">#REF!</definedName>
    <definedName name="BExF57K7L3UC1I2FSAWURR4SN0UN" localSheetId="9" hidden="1">#REF!</definedName>
    <definedName name="BExF57K7L3UC1I2FSAWURR4SN0UN" localSheetId="8" hidden="1">#REF!</definedName>
    <definedName name="BExF57K7L3UC1I2FSAWURR4SN0UN" localSheetId="11" hidden="1">#REF!</definedName>
    <definedName name="BExF57K7L3UC1I2FSAWURR4SN0UN" localSheetId="13" hidden="1">#REF!</definedName>
    <definedName name="BExF57K7L3UC1I2FSAWURR4SN0UN" hidden="1">#REF!</definedName>
    <definedName name="BExF5HR2GFV7O8LKG9SJ4BY78LYA" localSheetId="0" hidden="1">#REF!</definedName>
    <definedName name="BExF5HR2GFV7O8LKG9SJ4BY78LYA" localSheetId="12" hidden="1">#REF!</definedName>
    <definedName name="BExF5HR2GFV7O8LKG9SJ4BY78LYA" localSheetId="3" hidden="1">#REF!</definedName>
    <definedName name="BExF5HR2GFV7O8LKG9SJ4BY78LYA" localSheetId="10" hidden="1">#REF!</definedName>
    <definedName name="BExF5HR2GFV7O8LKG9SJ4BY78LYA" localSheetId="9" hidden="1">#REF!</definedName>
    <definedName name="BExF5HR2GFV7O8LKG9SJ4BY78LYA" localSheetId="8" hidden="1">#REF!</definedName>
    <definedName name="BExF5HR2GFV7O8LKG9SJ4BY78LYA" localSheetId="11" hidden="1">#REF!</definedName>
    <definedName name="BExF5HR2GFV7O8LKG9SJ4BY78LYA" localSheetId="13" hidden="1">#REF!</definedName>
    <definedName name="BExF5HR2GFV7O8LKG9SJ4BY78LYA" hidden="1">#REF!</definedName>
    <definedName name="BExF5ZFO2A29GHWR5ES64Z9OS16J" localSheetId="0" hidden="1">#REF!</definedName>
    <definedName name="BExF5ZFO2A29GHWR5ES64Z9OS16J" localSheetId="12" hidden="1">#REF!</definedName>
    <definedName name="BExF5ZFO2A29GHWR5ES64Z9OS16J" localSheetId="3" hidden="1">#REF!</definedName>
    <definedName name="BExF5ZFO2A29GHWR5ES64Z9OS16J" localSheetId="10" hidden="1">#REF!</definedName>
    <definedName name="BExF5ZFO2A29GHWR5ES64Z9OS16J" localSheetId="9" hidden="1">#REF!</definedName>
    <definedName name="BExF5ZFO2A29GHWR5ES64Z9OS16J" localSheetId="8" hidden="1">#REF!</definedName>
    <definedName name="BExF5ZFO2A29GHWR5ES64Z9OS16J" localSheetId="11" hidden="1">#REF!</definedName>
    <definedName name="BExF5ZFO2A29GHWR5ES64Z9OS16J" localSheetId="13" hidden="1">#REF!</definedName>
    <definedName name="BExF5ZFO2A29GHWR5ES64Z9OS16J" hidden="1">#REF!</definedName>
    <definedName name="BExF63S045JO7H2ZJCBTBVH3SUIF" localSheetId="0" hidden="1">#REF!</definedName>
    <definedName name="BExF63S045JO7H2ZJCBTBVH3SUIF" localSheetId="12" hidden="1">#REF!</definedName>
    <definedName name="BExF63S045JO7H2ZJCBTBVH3SUIF" localSheetId="3" hidden="1">#REF!</definedName>
    <definedName name="BExF63S045JO7H2ZJCBTBVH3SUIF" localSheetId="10" hidden="1">#REF!</definedName>
    <definedName name="BExF63S045JO7H2ZJCBTBVH3SUIF" localSheetId="9" hidden="1">#REF!</definedName>
    <definedName name="BExF63S045JO7H2ZJCBTBVH3SUIF" localSheetId="8" hidden="1">#REF!</definedName>
    <definedName name="BExF63S045JO7H2ZJCBTBVH3SUIF" localSheetId="11" hidden="1">#REF!</definedName>
    <definedName name="BExF63S045JO7H2ZJCBTBVH3SUIF" localSheetId="13" hidden="1">#REF!</definedName>
    <definedName name="BExF63S045JO7H2ZJCBTBVH3SUIF" hidden="1">#REF!</definedName>
    <definedName name="BExF642TEGTXCI9A61ZOONJCB0U1" localSheetId="0" hidden="1">#REF!</definedName>
    <definedName name="BExF642TEGTXCI9A61ZOONJCB0U1" localSheetId="12" hidden="1">#REF!</definedName>
    <definedName name="BExF642TEGTXCI9A61ZOONJCB0U1" localSheetId="3" hidden="1">#REF!</definedName>
    <definedName name="BExF642TEGTXCI9A61ZOONJCB0U1" localSheetId="10" hidden="1">#REF!</definedName>
    <definedName name="BExF642TEGTXCI9A61ZOONJCB0U1" localSheetId="9" hidden="1">#REF!</definedName>
    <definedName name="BExF642TEGTXCI9A61ZOONJCB0U1" localSheetId="8" hidden="1">#REF!</definedName>
    <definedName name="BExF642TEGTXCI9A61ZOONJCB0U1" localSheetId="11" hidden="1">#REF!</definedName>
    <definedName name="BExF642TEGTXCI9A61ZOONJCB0U1" localSheetId="13" hidden="1">#REF!</definedName>
    <definedName name="BExF642TEGTXCI9A61ZOONJCB0U1" hidden="1">#REF!</definedName>
    <definedName name="BExF67O951CF8UJF3KBDNR0E83C1" localSheetId="0" hidden="1">#REF!</definedName>
    <definedName name="BExF67O951CF8UJF3KBDNR0E83C1" localSheetId="12" hidden="1">#REF!</definedName>
    <definedName name="BExF67O951CF8UJF3KBDNR0E83C1" localSheetId="3" hidden="1">#REF!</definedName>
    <definedName name="BExF67O951CF8UJF3KBDNR0E83C1" localSheetId="10" hidden="1">#REF!</definedName>
    <definedName name="BExF67O951CF8UJF3KBDNR0E83C1" localSheetId="9" hidden="1">#REF!</definedName>
    <definedName name="BExF67O951CF8UJF3KBDNR0E83C1" localSheetId="8" hidden="1">#REF!</definedName>
    <definedName name="BExF67O951CF8UJF3KBDNR0E83C1" localSheetId="11" hidden="1">#REF!</definedName>
    <definedName name="BExF67O951CF8UJF3KBDNR0E83C1" localSheetId="13" hidden="1">#REF!</definedName>
    <definedName name="BExF67O951CF8UJF3KBDNR0E83C1" hidden="1">#REF!</definedName>
    <definedName name="BExF6EV7I35NVMIJGYTB6E24YVPA" localSheetId="0" hidden="1">#REF!</definedName>
    <definedName name="BExF6EV7I35NVMIJGYTB6E24YVPA" localSheetId="12" hidden="1">#REF!</definedName>
    <definedName name="BExF6EV7I35NVMIJGYTB6E24YVPA" localSheetId="3" hidden="1">#REF!</definedName>
    <definedName name="BExF6EV7I35NVMIJGYTB6E24YVPA" localSheetId="10" hidden="1">#REF!</definedName>
    <definedName name="BExF6EV7I35NVMIJGYTB6E24YVPA" localSheetId="9" hidden="1">#REF!</definedName>
    <definedName name="BExF6EV7I35NVMIJGYTB6E24YVPA" localSheetId="8" hidden="1">#REF!</definedName>
    <definedName name="BExF6EV7I35NVMIJGYTB6E24YVPA" localSheetId="11" hidden="1">#REF!</definedName>
    <definedName name="BExF6EV7I35NVMIJGYTB6E24YVPA" localSheetId="13" hidden="1">#REF!</definedName>
    <definedName name="BExF6EV7I35NVMIJGYTB6E24YVPA" hidden="1">#REF!</definedName>
    <definedName name="BExF6FGUF393KTMBT40S5BYAFG00" localSheetId="0" hidden="1">#REF!</definedName>
    <definedName name="BExF6FGUF393KTMBT40S5BYAFG00" localSheetId="12" hidden="1">#REF!</definedName>
    <definedName name="BExF6FGUF393KTMBT40S5BYAFG00" localSheetId="3" hidden="1">#REF!</definedName>
    <definedName name="BExF6FGUF393KTMBT40S5BYAFG00" localSheetId="10" hidden="1">#REF!</definedName>
    <definedName name="BExF6FGUF393KTMBT40S5BYAFG00" localSheetId="9" hidden="1">#REF!</definedName>
    <definedName name="BExF6FGUF393KTMBT40S5BYAFG00" localSheetId="8" hidden="1">#REF!</definedName>
    <definedName name="BExF6FGUF393KTMBT40S5BYAFG00" localSheetId="11" hidden="1">#REF!</definedName>
    <definedName name="BExF6FGUF393KTMBT40S5BYAFG00" localSheetId="13" hidden="1">#REF!</definedName>
    <definedName name="BExF6FGUF393KTMBT40S5BYAFG00" hidden="1">#REF!</definedName>
    <definedName name="BExF6GNYXWY8A0SY4PW1B6KJMMTM" localSheetId="0" hidden="1">#REF!</definedName>
    <definedName name="BExF6GNYXWY8A0SY4PW1B6KJMMTM" localSheetId="12" hidden="1">#REF!</definedName>
    <definedName name="BExF6GNYXWY8A0SY4PW1B6KJMMTM" localSheetId="3" hidden="1">#REF!</definedName>
    <definedName name="BExF6GNYXWY8A0SY4PW1B6KJMMTM" localSheetId="10" hidden="1">#REF!</definedName>
    <definedName name="BExF6GNYXWY8A0SY4PW1B6KJMMTM" localSheetId="9" hidden="1">#REF!</definedName>
    <definedName name="BExF6GNYXWY8A0SY4PW1B6KJMMTM" localSheetId="8" hidden="1">#REF!</definedName>
    <definedName name="BExF6GNYXWY8A0SY4PW1B6KJMMTM" localSheetId="11" hidden="1">#REF!</definedName>
    <definedName name="BExF6GNYXWY8A0SY4PW1B6KJMMTM" localSheetId="13" hidden="1">#REF!</definedName>
    <definedName name="BExF6GNYXWY8A0SY4PW1B6KJMMTM" hidden="1">#REF!</definedName>
    <definedName name="BExF6IB8K74Z0AFT05GPOKKZW7C9" localSheetId="0" hidden="1">#REF!</definedName>
    <definedName name="BExF6IB8K74Z0AFT05GPOKKZW7C9" localSheetId="12" hidden="1">#REF!</definedName>
    <definedName name="BExF6IB8K74Z0AFT05GPOKKZW7C9" localSheetId="3" hidden="1">#REF!</definedName>
    <definedName name="BExF6IB8K74Z0AFT05GPOKKZW7C9" localSheetId="10" hidden="1">#REF!</definedName>
    <definedName name="BExF6IB8K74Z0AFT05GPOKKZW7C9" localSheetId="9" hidden="1">#REF!</definedName>
    <definedName name="BExF6IB8K74Z0AFT05GPOKKZW7C9" localSheetId="8" hidden="1">#REF!</definedName>
    <definedName name="BExF6IB8K74Z0AFT05GPOKKZW7C9" localSheetId="11" hidden="1">#REF!</definedName>
    <definedName name="BExF6IB8K74Z0AFT05GPOKKZW7C9" localSheetId="13" hidden="1">#REF!</definedName>
    <definedName name="BExF6IB8K74Z0AFT05GPOKKZW7C9" hidden="1">#REF!</definedName>
    <definedName name="BExF6NUXJI11W2IAZNAM1QWC0459" localSheetId="0" hidden="1">#REF!</definedName>
    <definedName name="BExF6NUXJI11W2IAZNAM1QWC0459" localSheetId="12" hidden="1">#REF!</definedName>
    <definedName name="BExF6NUXJI11W2IAZNAM1QWC0459" localSheetId="3" hidden="1">#REF!</definedName>
    <definedName name="BExF6NUXJI11W2IAZNAM1QWC0459" localSheetId="10" hidden="1">#REF!</definedName>
    <definedName name="BExF6NUXJI11W2IAZNAM1QWC0459" localSheetId="9" hidden="1">#REF!</definedName>
    <definedName name="BExF6NUXJI11W2IAZNAM1QWC0459" localSheetId="8" hidden="1">#REF!</definedName>
    <definedName name="BExF6NUXJI11W2IAZNAM1QWC0459" localSheetId="11" hidden="1">#REF!</definedName>
    <definedName name="BExF6NUXJI11W2IAZNAM1QWC0459" localSheetId="13" hidden="1">#REF!</definedName>
    <definedName name="BExF6NUXJI11W2IAZNAM1QWC0459" hidden="1">#REF!</definedName>
    <definedName name="BExF6RR76KNVIXGJOVFO8GDILKGZ" localSheetId="0" hidden="1">#REF!</definedName>
    <definedName name="BExF6RR76KNVIXGJOVFO8GDILKGZ" localSheetId="12" hidden="1">#REF!</definedName>
    <definedName name="BExF6RR76KNVIXGJOVFO8GDILKGZ" localSheetId="3" hidden="1">#REF!</definedName>
    <definedName name="BExF6RR76KNVIXGJOVFO8GDILKGZ" localSheetId="10" hidden="1">#REF!</definedName>
    <definedName name="BExF6RR76KNVIXGJOVFO8GDILKGZ" localSheetId="9" hidden="1">#REF!</definedName>
    <definedName name="BExF6RR76KNVIXGJOVFO8GDILKGZ" localSheetId="8" hidden="1">#REF!</definedName>
    <definedName name="BExF6RR76KNVIXGJOVFO8GDILKGZ" localSheetId="11" hidden="1">#REF!</definedName>
    <definedName name="BExF6RR76KNVIXGJOVFO8GDILKGZ" localSheetId="13" hidden="1">#REF!</definedName>
    <definedName name="BExF6RR76KNVIXGJOVFO8GDILKGZ" hidden="1">#REF!</definedName>
    <definedName name="BExF6ZE8D5CMPJPRWT6S4HM56LPF" localSheetId="0" hidden="1">#REF!</definedName>
    <definedName name="BExF6ZE8D5CMPJPRWT6S4HM56LPF" localSheetId="12" hidden="1">#REF!</definedName>
    <definedName name="BExF6ZE8D5CMPJPRWT6S4HM56LPF" localSheetId="3" hidden="1">#REF!</definedName>
    <definedName name="BExF6ZE8D5CMPJPRWT6S4HM56LPF" localSheetId="10" hidden="1">#REF!</definedName>
    <definedName name="BExF6ZE8D5CMPJPRWT6S4HM56LPF" localSheetId="9" hidden="1">#REF!</definedName>
    <definedName name="BExF6ZE8D5CMPJPRWT6S4HM56LPF" localSheetId="8" hidden="1">#REF!</definedName>
    <definedName name="BExF6ZE8D5CMPJPRWT6S4HM56LPF" localSheetId="11" hidden="1">#REF!</definedName>
    <definedName name="BExF6ZE8D5CMPJPRWT6S4HM56LPF" localSheetId="13" hidden="1">#REF!</definedName>
    <definedName name="BExF6ZE8D5CMPJPRWT6S4HM56LPF" hidden="1">#REF!</definedName>
    <definedName name="BExF76FV8SF7AJK7B35AL7VTZF6D" localSheetId="0" hidden="1">#REF!</definedName>
    <definedName name="BExF76FV8SF7AJK7B35AL7VTZF6D" localSheetId="12" hidden="1">#REF!</definedName>
    <definedName name="BExF76FV8SF7AJK7B35AL7VTZF6D" localSheetId="3" hidden="1">#REF!</definedName>
    <definedName name="BExF76FV8SF7AJK7B35AL7VTZF6D" localSheetId="10" hidden="1">#REF!</definedName>
    <definedName name="BExF76FV8SF7AJK7B35AL7VTZF6D" localSheetId="9" hidden="1">#REF!</definedName>
    <definedName name="BExF76FV8SF7AJK7B35AL7VTZF6D" localSheetId="8" hidden="1">#REF!</definedName>
    <definedName name="BExF76FV8SF7AJK7B35AL7VTZF6D" localSheetId="11" hidden="1">#REF!</definedName>
    <definedName name="BExF76FV8SF7AJK7B35AL7VTZF6D" localSheetId="13" hidden="1">#REF!</definedName>
    <definedName name="BExF76FV8SF7AJK7B35AL7VTZF6D" hidden="1">#REF!</definedName>
    <definedName name="BExF7EOIMC1OYL1N7835KGOI0FIZ" localSheetId="0" hidden="1">#REF!</definedName>
    <definedName name="BExF7EOIMC1OYL1N7835KGOI0FIZ" localSheetId="12" hidden="1">#REF!</definedName>
    <definedName name="BExF7EOIMC1OYL1N7835KGOI0FIZ" localSheetId="3" hidden="1">#REF!</definedName>
    <definedName name="BExF7EOIMC1OYL1N7835KGOI0FIZ" localSheetId="10" hidden="1">#REF!</definedName>
    <definedName name="BExF7EOIMC1OYL1N7835KGOI0FIZ" localSheetId="9" hidden="1">#REF!</definedName>
    <definedName name="BExF7EOIMC1OYL1N7835KGOI0FIZ" localSheetId="8" hidden="1">#REF!</definedName>
    <definedName name="BExF7EOIMC1OYL1N7835KGOI0FIZ" localSheetId="11" hidden="1">#REF!</definedName>
    <definedName name="BExF7EOIMC1OYL1N7835KGOI0FIZ" localSheetId="13" hidden="1">#REF!</definedName>
    <definedName name="BExF7EOIMC1OYL1N7835KGOI0FIZ" hidden="1">#REF!</definedName>
    <definedName name="BExF7K88K7ASGV6RAOAGH52G04VR" localSheetId="0" hidden="1">#REF!</definedName>
    <definedName name="BExF7K88K7ASGV6RAOAGH52G04VR" localSheetId="12" hidden="1">#REF!</definedName>
    <definedName name="BExF7K88K7ASGV6RAOAGH52G04VR" localSheetId="3" hidden="1">#REF!</definedName>
    <definedName name="BExF7K88K7ASGV6RAOAGH52G04VR" localSheetId="10" hidden="1">#REF!</definedName>
    <definedName name="BExF7K88K7ASGV6RAOAGH52G04VR" localSheetId="9" hidden="1">#REF!</definedName>
    <definedName name="BExF7K88K7ASGV6RAOAGH52G04VR" localSheetId="8" hidden="1">#REF!</definedName>
    <definedName name="BExF7K88K7ASGV6RAOAGH52G04VR" localSheetId="11" hidden="1">#REF!</definedName>
    <definedName name="BExF7K88K7ASGV6RAOAGH52G04VR" localSheetId="13" hidden="1">#REF!</definedName>
    <definedName name="BExF7K88K7ASGV6RAOAGH52G04VR" hidden="1">#REF!</definedName>
    <definedName name="BExF7OVDRP3LHNAF2CX4V84CKKIR" localSheetId="0" hidden="1">#REF!</definedName>
    <definedName name="BExF7OVDRP3LHNAF2CX4V84CKKIR" localSheetId="12" hidden="1">#REF!</definedName>
    <definedName name="BExF7OVDRP3LHNAF2CX4V84CKKIR" localSheetId="3" hidden="1">#REF!</definedName>
    <definedName name="BExF7OVDRP3LHNAF2CX4V84CKKIR" localSheetId="10" hidden="1">#REF!</definedName>
    <definedName name="BExF7OVDRP3LHNAF2CX4V84CKKIR" localSheetId="9" hidden="1">#REF!</definedName>
    <definedName name="BExF7OVDRP3LHNAF2CX4V84CKKIR" localSheetId="8" hidden="1">#REF!</definedName>
    <definedName name="BExF7OVDRP3LHNAF2CX4V84CKKIR" localSheetId="11" hidden="1">#REF!</definedName>
    <definedName name="BExF7OVDRP3LHNAF2CX4V84CKKIR" localSheetId="13" hidden="1">#REF!</definedName>
    <definedName name="BExF7OVDRP3LHNAF2CX4V84CKKIR" hidden="1">#REF!</definedName>
    <definedName name="BExF7QO41X2A2SL8UXDNP99GY7U9" localSheetId="0" hidden="1">#REF!</definedName>
    <definedName name="BExF7QO41X2A2SL8UXDNP99GY7U9" localSheetId="12" hidden="1">#REF!</definedName>
    <definedName name="BExF7QO41X2A2SL8UXDNP99GY7U9" localSheetId="3" hidden="1">#REF!</definedName>
    <definedName name="BExF7QO41X2A2SL8UXDNP99GY7U9" localSheetId="10" hidden="1">#REF!</definedName>
    <definedName name="BExF7QO41X2A2SL8UXDNP99GY7U9" localSheetId="9" hidden="1">#REF!</definedName>
    <definedName name="BExF7QO41X2A2SL8UXDNP99GY7U9" localSheetId="8" hidden="1">#REF!</definedName>
    <definedName name="BExF7QO41X2A2SL8UXDNP99GY7U9" localSheetId="11" hidden="1">#REF!</definedName>
    <definedName name="BExF7QO41X2A2SL8UXDNP99GY7U9" localSheetId="13" hidden="1">#REF!</definedName>
    <definedName name="BExF7QO41X2A2SL8UXDNP99GY7U9" hidden="1">#REF!</definedName>
    <definedName name="BExF7QYWRJ8S4SID84VVXH3TN7X8" localSheetId="0" hidden="1">#REF!</definedName>
    <definedName name="BExF7QYWRJ8S4SID84VVXH3TN7X8" localSheetId="12" hidden="1">#REF!</definedName>
    <definedName name="BExF7QYWRJ8S4SID84VVXH3TN7X8" localSheetId="3" hidden="1">#REF!</definedName>
    <definedName name="BExF7QYWRJ8S4SID84VVXH3TN7X8" localSheetId="10" hidden="1">#REF!</definedName>
    <definedName name="BExF7QYWRJ8S4SID84VVXH3TN7X8" localSheetId="9" hidden="1">#REF!</definedName>
    <definedName name="BExF7QYWRJ8S4SID84VVXH3TN7X8" localSheetId="8" hidden="1">#REF!</definedName>
    <definedName name="BExF7QYWRJ8S4SID84VVXH3TN7X8" localSheetId="11" hidden="1">#REF!</definedName>
    <definedName name="BExF7QYWRJ8S4SID84VVXH3TN7X8" localSheetId="13" hidden="1">#REF!</definedName>
    <definedName name="BExF7QYWRJ8S4SID84VVXH3TN7X8" hidden="1">#REF!</definedName>
    <definedName name="BExF81GI8B8WBHXFTET68A9358BR" localSheetId="0" hidden="1">#REF!</definedName>
    <definedName name="BExF81GI8B8WBHXFTET68A9358BR" localSheetId="12" hidden="1">#REF!</definedName>
    <definedName name="BExF81GI8B8WBHXFTET68A9358BR" localSheetId="3" hidden="1">#REF!</definedName>
    <definedName name="BExF81GI8B8WBHXFTET68A9358BR" localSheetId="10" hidden="1">#REF!</definedName>
    <definedName name="BExF81GI8B8WBHXFTET68A9358BR" localSheetId="9" hidden="1">#REF!</definedName>
    <definedName name="BExF81GI8B8WBHXFTET68A9358BR" localSheetId="8" hidden="1">#REF!</definedName>
    <definedName name="BExF81GI8B8WBHXFTET68A9358BR" localSheetId="11" hidden="1">#REF!</definedName>
    <definedName name="BExF81GI8B8WBHXFTET68A9358BR" localSheetId="13" hidden="1">#REF!</definedName>
    <definedName name="BExF81GI8B8WBHXFTET68A9358BR" hidden="1">#REF!</definedName>
    <definedName name="BExGKN1EUJWHOYSSFY4XX6T9QVV5" localSheetId="0" hidden="1">#REF!</definedName>
    <definedName name="BExGKN1EUJWHOYSSFY4XX6T9QVV5" localSheetId="12" hidden="1">#REF!</definedName>
    <definedName name="BExGKN1EUJWHOYSSFY4XX6T9QVV5" localSheetId="3" hidden="1">#REF!</definedName>
    <definedName name="BExGKN1EUJWHOYSSFY4XX6T9QVV5" localSheetId="10" hidden="1">#REF!</definedName>
    <definedName name="BExGKN1EUJWHOYSSFY4XX6T9QVV5" localSheetId="9" hidden="1">#REF!</definedName>
    <definedName name="BExGKN1EUJWHOYSSFY4XX6T9QVV5" localSheetId="8" hidden="1">#REF!</definedName>
    <definedName name="BExGKN1EUJWHOYSSFY4XX6T9QVV5" localSheetId="11" hidden="1">#REF!</definedName>
    <definedName name="BExGKN1EUJWHOYSSFY4XX6T9QVV5" localSheetId="13" hidden="1">#REF!</definedName>
    <definedName name="BExGKN1EUJWHOYSSFY4XX6T9QVV5" hidden="1">#REF!</definedName>
    <definedName name="BExGL97US0Y3KXXASUTVR26XLT70" localSheetId="0" hidden="1">#REF!</definedName>
    <definedName name="BExGL97US0Y3KXXASUTVR26XLT70" localSheetId="12" hidden="1">#REF!</definedName>
    <definedName name="BExGL97US0Y3KXXASUTVR26XLT70" localSheetId="3" hidden="1">#REF!</definedName>
    <definedName name="BExGL97US0Y3KXXASUTVR26XLT70" localSheetId="10" hidden="1">#REF!</definedName>
    <definedName name="BExGL97US0Y3KXXASUTVR26XLT70" localSheetId="9" hidden="1">#REF!</definedName>
    <definedName name="BExGL97US0Y3KXXASUTVR26XLT70" localSheetId="8" hidden="1">#REF!</definedName>
    <definedName name="BExGL97US0Y3KXXASUTVR26XLT70" localSheetId="11" hidden="1">#REF!</definedName>
    <definedName name="BExGL97US0Y3KXXASUTVR26XLT70" localSheetId="13" hidden="1">#REF!</definedName>
    <definedName name="BExGL97US0Y3KXXASUTVR26XLT70" hidden="1">#REF!</definedName>
    <definedName name="BExGL9TEJAX73AMCXKXTMRO9T6QA" localSheetId="0" hidden="1">#REF!</definedName>
    <definedName name="BExGL9TEJAX73AMCXKXTMRO9T6QA" localSheetId="12" hidden="1">#REF!</definedName>
    <definedName name="BExGL9TEJAX73AMCXKXTMRO9T6QA" localSheetId="3" hidden="1">#REF!</definedName>
    <definedName name="BExGL9TEJAX73AMCXKXTMRO9T6QA" localSheetId="10" hidden="1">#REF!</definedName>
    <definedName name="BExGL9TEJAX73AMCXKXTMRO9T6QA" localSheetId="9" hidden="1">#REF!</definedName>
    <definedName name="BExGL9TEJAX73AMCXKXTMRO9T6QA" localSheetId="8" hidden="1">#REF!</definedName>
    <definedName name="BExGL9TEJAX73AMCXKXTMRO9T6QA" localSheetId="11" hidden="1">#REF!</definedName>
    <definedName name="BExGL9TEJAX73AMCXKXTMRO9T6QA" localSheetId="13" hidden="1">#REF!</definedName>
    <definedName name="BExGL9TEJAX73AMCXKXTMRO9T6QA" hidden="1">#REF!</definedName>
    <definedName name="BExGLBM5GKGBJDTZSMMBZBAVQ7N1" localSheetId="0" hidden="1">#REF!</definedName>
    <definedName name="BExGLBM5GKGBJDTZSMMBZBAVQ7N1" localSheetId="12" hidden="1">#REF!</definedName>
    <definedName name="BExGLBM5GKGBJDTZSMMBZBAVQ7N1" localSheetId="3" hidden="1">#REF!</definedName>
    <definedName name="BExGLBM5GKGBJDTZSMMBZBAVQ7N1" localSheetId="10" hidden="1">#REF!</definedName>
    <definedName name="BExGLBM5GKGBJDTZSMMBZBAVQ7N1" localSheetId="9" hidden="1">#REF!</definedName>
    <definedName name="BExGLBM5GKGBJDTZSMMBZBAVQ7N1" localSheetId="8" hidden="1">#REF!</definedName>
    <definedName name="BExGLBM5GKGBJDTZSMMBZBAVQ7N1" localSheetId="11" hidden="1">#REF!</definedName>
    <definedName name="BExGLBM5GKGBJDTZSMMBZBAVQ7N1" localSheetId="13" hidden="1">#REF!</definedName>
    <definedName name="BExGLBM5GKGBJDTZSMMBZBAVQ7N1" hidden="1">#REF!</definedName>
    <definedName name="BExGLC7R4C33RO0PID97ZPPVCW4M" localSheetId="0" hidden="1">#REF!</definedName>
    <definedName name="BExGLC7R4C33RO0PID97ZPPVCW4M" localSheetId="12" hidden="1">#REF!</definedName>
    <definedName name="BExGLC7R4C33RO0PID97ZPPVCW4M" localSheetId="3" hidden="1">#REF!</definedName>
    <definedName name="BExGLC7R4C33RO0PID97ZPPVCW4M" localSheetId="10" hidden="1">#REF!</definedName>
    <definedName name="BExGLC7R4C33RO0PID97ZPPVCW4M" localSheetId="9" hidden="1">#REF!</definedName>
    <definedName name="BExGLC7R4C33RO0PID97ZPPVCW4M" localSheetId="8" hidden="1">#REF!</definedName>
    <definedName name="BExGLC7R4C33RO0PID97ZPPVCW4M" localSheetId="11" hidden="1">#REF!</definedName>
    <definedName name="BExGLC7R4C33RO0PID97ZPPVCW4M" localSheetId="13" hidden="1">#REF!</definedName>
    <definedName name="BExGLC7R4C33RO0PID97ZPPVCW4M" hidden="1">#REF!</definedName>
    <definedName name="BExGLFIF7HCFSHNQHKEV6RY0WCO3" localSheetId="0" hidden="1">#REF!</definedName>
    <definedName name="BExGLFIF7HCFSHNQHKEV6RY0WCO3" localSheetId="12" hidden="1">#REF!</definedName>
    <definedName name="BExGLFIF7HCFSHNQHKEV6RY0WCO3" localSheetId="3" hidden="1">#REF!</definedName>
    <definedName name="BExGLFIF7HCFSHNQHKEV6RY0WCO3" localSheetId="10" hidden="1">#REF!</definedName>
    <definedName name="BExGLFIF7HCFSHNQHKEV6RY0WCO3" localSheetId="9" hidden="1">#REF!</definedName>
    <definedName name="BExGLFIF7HCFSHNQHKEV6RY0WCO3" localSheetId="8" hidden="1">#REF!</definedName>
    <definedName name="BExGLFIF7HCFSHNQHKEV6RY0WCO3" localSheetId="11" hidden="1">#REF!</definedName>
    <definedName name="BExGLFIF7HCFSHNQHKEV6RY0WCO3" localSheetId="13" hidden="1">#REF!</definedName>
    <definedName name="BExGLFIF7HCFSHNQHKEV6RY0WCO3" hidden="1">#REF!</definedName>
    <definedName name="BExGLPP9Z6SH15N8AV0F7H58S14K" localSheetId="0" hidden="1">#REF!</definedName>
    <definedName name="BExGLPP9Z6SH15N8AV0F7H58S14K" localSheetId="12" hidden="1">#REF!</definedName>
    <definedName name="BExGLPP9Z6SH15N8AV0F7H58S14K" localSheetId="3" hidden="1">#REF!</definedName>
    <definedName name="BExGLPP9Z6SH15N8AV0F7H58S14K" localSheetId="10" hidden="1">#REF!</definedName>
    <definedName name="BExGLPP9Z6SH15N8AV0F7H58S14K" localSheetId="9" hidden="1">#REF!</definedName>
    <definedName name="BExGLPP9Z6SH15N8AV0F7H58S14K" localSheetId="8" hidden="1">#REF!</definedName>
    <definedName name="BExGLPP9Z6SH15N8AV0F7H58S14K" localSheetId="11" hidden="1">#REF!</definedName>
    <definedName name="BExGLPP9Z6SH15N8AV0F7H58S14K" localSheetId="13" hidden="1">#REF!</definedName>
    <definedName name="BExGLPP9Z6SH15N8AV0F7H58S14K" hidden="1">#REF!</definedName>
    <definedName name="BExGLQATG820J44V2O4JEICPUUTR" localSheetId="0" hidden="1">#REF!</definedName>
    <definedName name="BExGLQATG820J44V2O4JEICPUUTR" localSheetId="12" hidden="1">#REF!</definedName>
    <definedName name="BExGLQATG820J44V2O4JEICPUUTR" localSheetId="3" hidden="1">#REF!</definedName>
    <definedName name="BExGLQATG820J44V2O4JEICPUUTR" localSheetId="10" hidden="1">#REF!</definedName>
    <definedName name="BExGLQATG820J44V2O4JEICPUUTR" localSheetId="9" hidden="1">#REF!</definedName>
    <definedName name="BExGLQATG820J44V2O4JEICPUUTR" localSheetId="8" hidden="1">#REF!</definedName>
    <definedName name="BExGLQATG820J44V2O4JEICPUUTR" localSheetId="11" hidden="1">#REF!</definedName>
    <definedName name="BExGLQATG820J44V2O4JEICPUUTR" localSheetId="13" hidden="1">#REF!</definedName>
    <definedName name="BExGLQATG820J44V2O4JEICPUUTR" hidden="1">#REF!</definedName>
    <definedName name="BExGLTARRL0J772UD2TXEYAVPY6E" localSheetId="0" hidden="1">#REF!</definedName>
    <definedName name="BExGLTARRL0J772UD2TXEYAVPY6E" localSheetId="12" hidden="1">#REF!</definedName>
    <definedName name="BExGLTARRL0J772UD2TXEYAVPY6E" localSheetId="3" hidden="1">#REF!</definedName>
    <definedName name="BExGLTARRL0J772UD2TXEYAVPY6E" localSheetId="10" hidden="1">#REF!</definedName>
    <definedName name="BExGLTARRL0J772UD2TXEYAVPY6E" localSheetId="9" hidden="1">#REF!</definedName>
    <definedName name="BExGLTARRL0J772UD2TXEYAVPY6E" localSheetId="8" hidden="1">#REF!</definedName>
    <definedName name="BExGLTARRL0J772UD2TXEYAVPY6E" localSheetId="11" hidden="1">#REF!</definedName>
    <definedName name="BExGLTARRL0J772UD2TXEYAVPY6E" localSheetId="13" hidden="1">#REF!</definedName>
    <definedName name="BExGLTARRL0J772UD2TXEYAVPY6E" hidden="1">#REF!</definedName>
    <definedName name="BExGLYE6RZTAAWHJBG2QFJPTDS2Q" localSheetId="0" hidden="1">#REF!</definedName>
    <definedName name="BExGLYE6RZTAAWHJBG2QFJPTDS2Q" localSheetId="12" hidden="1">#REF!</definedName>
    <definedName name="BExGLYE6RZTAAWHJBG2QFJPTDS2Q" localSheetId="3" hidden="1">#REF!</definedName>
    <definedName name="BExGLYE6RZTAAWHJBG2QFJPTDS2Q" localSheetId="10" hidden="1">#REF!</definedName>
    <definedName name="BExGLYE6RZTAAWHJBG2QFJPTDS2Q" localSheetId="9" hidden="1">#REF!</definedName>
    <definedName name="BExGLYE6RZTAAWHJBG2QFJPTDS2Q" localSheetId="8" hidden="1">#REF!</definedName>
    <definedName name="BExGLYE6RZTAAWHJBG2QFJPTDS2Q" localSheetId="11" hidden="1">#REF!</definedName>
    <definedName name="BExGLYE6RZTAAWHJBG2QFJPTDS2Q" localSheetId="13" hidden="1">#REF!</definedName>
    <definedName name="BExGLYE6RZTAAWHJBG2QFJPTDS2Q" hidden="1">#REF!</definedName>
    <definedName name="BExGM4DZ65OAQP7MA4LN6QMYZOFF" localSheetId="0" hidden="1">#REF!</definedName>
    <definedName name="BExGM4DZ65OAQP7MA4LN6QMYZOFF" localSheetId="12" hidden="1">#REF!</definedName>
    <definedName name="BExGM4DZ65OAQP7MA4LN6QMYZOFF" localSheetId="3" hidden="1">#REF!</definedName>
    <definedName name="BExGM4DZ65OAQP7MA4LN6QMYZOFF" localSheetId="10" hidden="1">#REF!</definedName>
    <definedName name="BExGM4DZ65OAQP7MA4LN6QMYZOFF" localSheetId="9" hidden="1">#REF!</definedName>
    <definedName name="BExGM4DZ65OAQP7MA4LN6QMYZOFF" localSheetId="8" hidden="1">#REF!</definedName>
    <definedName name="BExGM4DZ65OAQP7MA4LN6QMYZOFF" localSheetId="11" hidden="1">#REF!</definedName>
    <definedName name="BExGM4DZ65OAQP7MA4LN6QMYZOFF" localSheetId="13" hidden="1">#REF!</definedName>
    <definedName name="BExGM4DZ65OAQP7MA4LN6QMYZOFF" hidden="1">#REF!</definedName>
    <definedName name="BExGMCXCWEC9XNUOEMZ61TMI6CUO" localSheetId="0" hidden="1">#REF!</definedName>
    <definedName name="BExGMCXCWEC9XNUOEMZ61TMI6CUO" localSheetId="12" hidden="1">#REF!</definedName>
    <definedName name="BExGMCXCWEC9XNUOEMZ61TMI6CUO" localSheetId="3" hidden="1">#REF!</definedName>
    <definedName name="BExGMCXCWEC9XNUOEMZ61TMI6CUO" localSheetId="10" hidden="1">#REF!</definedName>
    <definedName name="BExGMCXCWEC9XNUOEMZ61TMI6CUO" localSheetId="9" hidden="1">#REF!</definedName>
    <definedName name="BExGMCXCWEC9XNUOEMZ61TMI6CUO" localSheetId="8" hidden="1">#REF!</definedName>
    <definedName name="BExGMCXCWEC9XNUOEMZ61TMI6CUO" localSheetId="11" hidden="1">#REF!</definedName>
    <definedName name="BExGMCXCWEC9XNUOEMZ61TMI6CUO" localSheetId="13" hidden="1">#REF!</definedName>
    <definedName name="BExGMCXCWEC9XNUOEMZ61TMI6CUO" hidden="1">#REF!</definedName>
    <definedName name="BExGMJDGIH0MEPC2TUSFUCY2ROTB" localSheetId="0" hidden="1">#REF!</definedName>
    <definedName name="BExGMJDGIH0MEPC2TUSFUCY2ROTB" localSheetId="12" hidden="1">#REF!</definedName>
    <definedName name="BExGMJDGIH0MEPC2TUSFUCY2ROTB" localSheetId="3" hidden="1">#REF!</definedName>
    <definedName name="BExGMJDGIH0MEPC2TUSFUCY2ROTB" localSheetId="10" hidden="1">#REF!</definedName>
    <definedName name="BExGMJDGIH0MEPC2TUSFUCY2ROTB" localSheetId="9" hidden="1">#REF!</definedName>
    <definedName name="BExGMJDGIH0MEPC2TUSFUCY2ROTB" localSheetId="8" hidden="1">#REF!</definedName>
    <definedName name="BExGMJDGIH0MEPC2TUSFUCY2ROTB" localSheetId="11" hidden="1">#REF!</definedName>
    <definedName name="BExGMJDGIH0MEPC2TUSFUCY2ROTB" localSheetId="13" hidden="1">#REF!</definedName>
    <definedName name="BExGMJDGIH0MEPC2TUSFUCY2ROTB" hidden="1">#REF!</definedName>
    <definedName name="BExGMKPW2HPKN0M0XKF3AZ8YP0D6" localSheetId="0" hidden="1">#REF!</definedName>
    <definedName name="BExGMKPW2HPKN0M0XKF3AZ8YP0D6" localSheetId="12" hidden="1">#REF!</definedName>
    <definedName name="BExGMKPW2HPKN0M0XKF3AZ8YP0D6" localSheetId="3" hidden="1">#REF!</definedName>
    <definedName name="BExGMKPW2HPKN0M0XKF3AZ8YP0D6" localSheetId="10" hidden="1">#REF!</definedName>
    <definedName name="BExGMKPW2HPKN0M0XKF3AZ8YP0D6" localSheetId="9" hidden="1">#REF!</definedName>
    <definedName name="BExGMKPW2HPKN0M0XKF3AZ8YP0D6" localSheetId="8" hidden="1">#REF!</definedName>
    <definedName name="BExGMKPW2HPKN0M0XKF3AZ8YP0D6" localSheetId="11" hidden="1">#REF!</definedName>
    <definedName name="BExGMKPW2HPKN0M0XKF3AZ8YP0D6" localSheetId="13" hidden="1">#REF!</definedName>
    <definedName name="BExGMKPW2HPKN0M0XKF3AZ8YP0D6" hidden="1">#REF!</definedName>
    <definedName name="BExGMOGUOL3NATNV0TIZH2J6DLLD" localSheetId="0" hidden="1">#REF!</definedName>
    <definedName name="BExGMOGUOL3NATNV0TIZH2J6DLLD" localSheetId="12" hidden="1">#REF!</definedName>
    <definedName name="BExGMOGUOL3NATNV0TIZH2J6DLLD" localSheetId="3" hidden="1">#REF!</definedName>
    <definedName name="BExGMOGUOL3NATNV0TIZH2J6DLLD" localSheetId="10" hidden="1">#REF!</definedName>
    <definedName name="BExGMOGUOL3NATNV0TIZH2J6DLLD" localSheetId="9" hidden="1">#REF!</definedName>
    <definedName name="BExGMOGUOL3NATNV0TIZH2J6DLLD" localSheetId="8" hidden="1">#REF!</definedName>
    <definedName name="BExGMOGUOL3NATNV0TIZH2J6DLLD" localSheetId="11" hidden="1">#REF!</definedName>
    <definedName name="BExGMOGUOL3NATNV0TIZH2J6DLLD" localSheetId="13" hidden="1">#REF!</definedName>
    <definedName name="BExGMOGUOL3NATNV0TIZH2J6DLLD" hidden="1">#REF!</definedName>
    <definedName name="BExGMP2F175LGL6QVSJGP6GKYHHA" localSheetId="0" hidden="1">#REF!</definedName>
    <definedName name="BExGMP2F175LGL6QVSJGP6GKYHHA" localSheetId="12" hidden="1">#REF!</definedName>
    <definedName name="BExGMP2F175LGL6QVSJGP6GKYHHA" localSheetId="3" hidden="1">#REF!</definedName>
    <definedName name="BExGMP2F175LGL6QVSJGP6GKYHHA" localSheetId="10" hidden="1">#REF!</definedName>
    <definedName name="BExGMP2F175LGL6QVSJGP6GKYHHA" localSheetId="9" hidden="1">#REF!</definedName>
    <definedName name="BExGMP2F175LGL6QVSJGP6GKYHHA" localSheetId="8" hidden="1">#REF!</definedName>
    <definedName name="BExGMP2F175LGL6QVSJGP6GKYHHA" localSheetId="11" hidden="1">#REF!</definedName>
    <definedName name="BExGMP2F175LGL6QVSJGP6GKYHHA" localSheetId="13" hidden="1">#REF!</definedName>
    <definedName name="BExGMP2F175LGL6QVSJGP6GKYHHA" hidden="1">#REF!</definedName>
    <definedName name="BExGMPIIP8GKML2VVA8OEFL43NCS" localSheetId="0" hidden="1">#REF!</definedName>
    <definedName name="BExGMPIIP8GKML2VVA8OEFL43NCS" localSheetId="12" hidden="1">#REF!</definedName>
    <definedName name="BExGMPIIP8GKML2VVA8OEFL43NCS" localSheetId="3" hidden="1">#REF!</definedName>
    <definedName name="BExGMPIIP8GKML2VVA8OEFL43NCS" localSheetId="10" hidden="1">#REF!</definedName>
    <definedName name="BExGMPIIP8GKML2VVA8OEFL43NCS" localSheetId="9" hidden="1">#REF!</definedName>
    <definedName name="BExGMPIIP8GKML2VVA8OEFL43NCS" localSheetId="8" hidden="1">#REF!</definedName>
    <definedName name="BExGMPIIP8GKML2VVA8OEFL43NCS" localSheetId="11" hidden="1">#REF!</definedName>
    <definedName name="BExGMPIIP8GKML2VVA8OEFL43NCS" localSheetId="13" hidden="1">#REF!</definedName>
    <definedName name="BExGMPIIP8GKML2VVA8OEFL43NCS" hidden="1">#REF!</definedName>
    <definedName name="BExGMZ3SRIXLXMWBVOXXV3M4U4YL" localSheetId="0" hidden="1">#REF!</definedName>
    <definedName name="BExGMZ3SRIXLXMWBVOXXV3M4U4YL" localSheetId="12" hidden="1">#REF!</definedName>
    <definedName name="BExGMZ3SRIXLXMWBVOXXV3M4U4YL" localSheetId="3" hidden="1">#REF!</definedName>
    <definedName name="BExGMZ3SRIXLXMWBVOXXV3M4U4YL" localSheetId="10" hidden="1">#REF!</definedName>
    <definedName name="BExGMZ3SRIXLXMWBVOXXV3M4U4YL" localSheetId="9" hidden="1">#REF!</definedName>
    <definedName name="BExGMZ3SRIXLXMWBVOXXV3M4U4YL" localSheetId="8" hidden="1">#REF!</definedName>
    <definedName name="BExGMZ3SRIXLXMWBVOXXV3M4U4YL" localSheetId="11" hidden="1">#REF!</definedName>
    <definedName name="BExGMZ3SRIXLXMWBVOXXV3M4U4YL" localSheetId="13" hidden="1">#REF!</definedName>
    <definedName name="BExGMZ3SRIXLXMWBVOXXV3M4U4YL" hidden="1">#REF!</definedName>
    <definedName name="BExGMZ3UBN48IXU1ZEFYECEMZ1IM" localSheetId="0" hidden="1">#REF!</definedName>
    <definedName name="BExGMZ3UBN48IXU1ZEFYECEMZ1IM" localSheetId="12" hidden="1">#REF!</definedName>
    <definedName name="BExGMZ3UBN48IXU1ZEFYECEMZ1IM" localSheetId="3" hidden="1">#REF!</definedName>
    <definedName name="BExGMZ3UBN48IXU1ZEFYECEMZ1IM" localSheetId="10" hidden="1">#REF!</definedName>
    <definedName name="BExGMZ3UBN48IXU1ZEFYECEMZ1IM" localSheetId="9" hidden="1">#REF!</definedName>
    <definedName name="BExGMZ3UBN48IXU1ZEFYECEMZ1IM" localSheetId="8" hidden="1">#REF!</definedName>
    <definedName name="BExGMZ3UBN48IXU1ZEFYECEMZ1IM" localSheetId="11" hidden="1">#REF!</definedName>
    <definedName name="BExGMZ3UBN48IXU1ZEFYECEMZ1IM" localSheetId="13" hidden="1">#REF!</definedName>
    <definedName name="BExGMZ3UBN48IXU1ZEFYECEMZ1IM" hidden="1">#REF!</definedName>
    <definedName name="BExGN4I0QATXNZCLZJM1KH1OIJQH" localSheetId="0" hidden="1">#REF!</definedName>
    <definedName name="BExGN4I0QATXNZCLZJM1KH1OIJQH" localSheetId="12" hidden="1">#REF!</definedName>
    <definedName name="BExGN4I0QATXNZCLZJM1KH1OIJQH" localSheetId="3" hidden="1">#REF!</definedName>
    <definedName name="BExGN4I0QATXNZCLZJM1KH1OIJQH" localSheetId="10" hidden="1">#REF!</definedName>
    <definedName name="BExGN4I0QATXNZCLZJM1KH1OIJQH" localSheetId="9" hidden="1">#REF!</definedName>
    <definedName name="BExGN4I0QATXNZCLZJM1KH1OIJQH" localSheetId="8" hidden="1">#REF!</definedName>
    <definedName name="BExGN4I0QATXNZCLZJM1KH1OIJQH" localSheetId="11" hidden="1">#REF!</definedName>
    <definedName name="BExGN4I0QATXNZCLZJM1KH1OIJQH" localSheetId="13" hidden="1">#REF!</definedName>
    <definedName name="BExGN4I0QATXNZCLZJM1KH1OIJQH" hidden="1">#REF!</definedName>
    <definedName name="BExGN9FZ2RWCMSY1YOBJKZMNIM9R" localSheetId="0" hidden="1">#REF!</definedName>
    <definedName name="BExGN9FZ2RWCMSY1YOBJKZMNIM9R" localSheetId="12" hidden="1">#REF!</definedName>
    <definedName name="BExGN9FZ2RWCMSY1YOBJKZMNIM9R" localSheetId="3" hidden="1">#REF!</definedName>
    <definedName name="BExGN9FZ2RWCMSY1YOBJKZMNIM9R" localSheetId="10" hidden="1">#REF!</definedName>
    <definedName name="BExGN9FZ2RWCMSY1YOBJKZMNIM9R" localSheetId="9" hidden="1">#REF!</definedName>
    <definedName name="BExGN9FZ2RWCMSY1YOBJKZMNIM9R" localSheetId="8" hidden="1">#REF!</definedName>
    <definedName name="BExGN9FZ2RWCMSY1YOBJKZMNIM9R" localSheetId="11" hidden="1">#REF!</definedName>
    <definedName name="BExGN9FZ2RWCMSY1YOBJKZMNIM9R" localSheetId="13" hidden="1">#REF!</definedName>
    <definedName name="BExGN9FZ2RWCMSY1YOBJKZMNIM9R" hidden="1">#REF!</definedName>
    <definedName name="BExGNDSIMTHOCXXG6QOGR6DA8SGG" localSheetId="0" hidden="1">#REF!</definedName>
    <definedName name="BExGNDSIMTHOCXXG6QOGR6DA8SGG" localSheetId="12" hidden="1">#REF!</definedName>
    <definedName name="BExGNDSIMTHOCXXG6QOGR6DA8SGG" localSheetId="3" hidden="1">#REF!</definedName>
    <definedName name="BExGNDSIMTHOCXXG6QOGR6DA8SGG" localSheetId="10" hidden="1">#REF!</definedName>
    <definedName name="BExGNDSIMTHOCXXG6QOGR6DA8SGG" localSheetId="9" hidden="1">#REF!</definedName>
    <definedName name="BExGNDSIMTHOCXXG6QOGR6DA8SGG" localSheetId="8" hidden="1">#REF!</definedName>
    <definedName name="BExGNDSIMTHOCXXG6QOGR6DA8SGG" localSheetId="11" hidden="1">#REF!</definedName>
    <definedName name="BExGNDSIMTHOCXXG6QOGR6DA8SGG" localSheetId="13" hidden="1">#REF!</definedName>
    <definedName name="BExGNDSIMTHOCXXG6QOGR6DA8SGG" hidden="1">#REF!</definedName>
    <definedName name="BExGNHOS7RBERG1J2M2HVGSRZL5G" localSheetId="0" hidden="1">#REF!</definedName>
    <definedName name="BExGNHOS7RBERG1J2M2HVGSRZL5G" localSheetId="12" hidden="1">#REF!</definedName>
    <definedName name="BExGNHOS7RBERG1J2M2HVGSRZL5G" localSheetId="3" hidden="1">#REF!</definedName>
    <definedName name="BExGNHOS7RBERG1J2M2HVGSRZL5G" localSheetId="10" hidden="1">#REF!</definedName>
    <definedName name="BExGNHOS7RBERG1J2M2HVGSRZL5G" localSheetId="9" hidden="1">#REF!</definedName>
    <definedName name="BExGNHOS7RBERG1J2M2HVGSRZL5G" localSheetId="8" hidden="1">#REF!</definedName>
    <definedName name="BExGNHOS7RBERG1J2M2HVGSRZL5G" localSheetId="11" hidden="1">#REF!</definedName>
    <definedName name="BExGNHOS7RBERG1J2M2HVGSRZL5G" localSheetId="13" hidden="1">#REF!</definedName>
    <definedName name="BExGNHOS7RBERG1J2M2HVGSRZL5G" hidden="1">#REF!</definedName>
    <definedName name="BExGNJ18W3Q55XAXY8XTFB80IVMV" localSheetId="0" hidden="1">#REF!</definedName>
    <definedName name="BExGNJ18W3Q55XAXY8XTFB80IVMV" localSheetId="12" hidden="1">#REF!</definedName>
    <definedName name="BExGNJ18W3Q55XAXY8XTFB80IVMV" localSheetId="3" hidden="1">#REF!</definedName>
    <definedName name="BExGNJ18W3Q55XAXY8XTFB80IVMV" localSheetId="10" hidden="1">#REF!</definedName>
    <definedName name="BExGNJ18W3Q55XAXY8XTFB80IVMV" localSheetId="9" hidden="1">#REF!</definedName>
    <definedName name="BExGNJ18W3Q55XAXY8XTFB80IVMV" localSheetId="8" hidden="1">#REF!</definedName>
    <definedName name="BExGNJ18W3Q55XAXY8XTFB80IVMV" localSheetId="11" hidden="1">#REF!</definedName>
    <definedName name="BExGNJ18W3Q55XAXY8XTFB80IVMV" localSheetId="13" hidden="1">#REF!</definedName>
    <definedName name="BExGNJ18W3Q55XAXY8XTFB80IVMV" hidden="1">#REF!</definedName>
    <definedName name="BExGNN2YQ9BDAZXT2GLCSAPXKIM7" localSheetId="0" hidden="1">#REF!</definedName>
    <definedName name="BExGNN2YQ9BDAZXT2GLCSAPXKIM7" localSheetId="12" hidden="1">#REF!</definedName>
    <definedName name="BExGNN2YQ9BDAZXT2GLCSAPXKIM7" localSheetId="3" hidden="1">#REF!</definedName>
    <definedName name="BExGNN2YQ9BDAZXT2GLCSAPXKIM7" localSheetId="10" hidden="1">#REF!</definedName>
    <definedName name="BExGNN2YQ9BDAZXT2GLCSAPXKIM7" localSheetId="9" hidden="1">#REF!</definedName>
    <definedName name="BExGNN2YQ9BDAZXT2GLCSAPXKIM7" localSheetId="8" hidden="1">#REF!</definedName>
    <definedName name="BExGNN2YQ9BDAZXT2GLCSAPXKIM7" localSheetId="11" hidden="1">#REF!</definedName>
    <definedName name="BExGNN2YQ9BDAZXT2GLCSAPXKIM7" localSheetId="13" hidden="1">#REF!</definedName>
    <definedName name="BExGNN2YQ9BDAZXT2GLCSAPXKIM7" hidden="1">#REF!</definedName>
    <definedName name="BExGNP6INLF5NZFP5ME6K7C9Y0NH" localSheetId="0" hidden="1">#REF!</definedName>
    <definedName name="BExGNP6INLF5NZFP5ME6K7C9Y0NH" localSheetId="12" hidden="1">#REF!</definedName>
    <definedName name="BExGNP6INLF5NZFP5ME6K7C9Y0NH" localSheetId="3" hidden="1">#REF!</definedName>
    <definedName name="BExGNP6INLF5NZFP5ME6K7C9Y0NH" localSheetId="10" hidden="1">#REF!</definedName>
    <definedName name="BExGNP6INLF5NZFP5ME6K7C9Y0NH" localSheetId="9" hidden="1">#REF!</definedName>
    <definedName name="BExGNP6INLF5NZFP5ME6K7C9Y0NH" localSheetId="8" hidden="1">#REF!</definedName>
    <definedName name="BExGNP6INLF5NZFP5ME6K7C9Y0NH" localSheetId="11" hidden="1">#REF!</definedName>
    <definedName name="BExGNP6INLF5NZFP5ME6K7C9Y0NH" localSheetId="13" hidden="1">#REF!</definedName>
    <definedName name="BExGNP6INLF5NZFP5ME6K7C9Y0NH" hidden="1">#REF!</definedName>
    <definedName name="BExGNSS0CKRPKHO25R3TDBEL2NHX" localSheetId="0" hidden="1">#REF!</definedName>
    <definedName name="BExGNSS0CKRPKHO25R3TDBEL2NHX" localSheetId="12" hidden="1">#REF!</definedName>
    <definedName name="BExGNSS0CKRPKHO25R3TDBEL2NHX" localSheetId="3" hidden="1">#REF!</definedName>
    <definedName name="BExGNSS0CKRPKHO25R3TDBEL2NHX" localSheetId="10" hidden="1">#REF!</definedName>
    <definedName name="BExGNSS0CKRPKHO25R3TDBEL2NHX" localSheetId="9" hidden="1">#REF!</definedName>
    <definedName name="BExGNSS0CKRPKHO25R3TDBEL2NHX" localSheetId="8" hidden="1">#REF!</definedName>
    <definedName name="BExGNSS0CKRPKHO25R3TDBEL2NHX" localSheetId="11" hidden="1">#REF!</definedName>
    <definedName name="BExGNSS0CKRPKHO25R3TDBEL2NHX" localSheetId="13" hidden="1">#REF!</definedName>
    <definedName name="BExGNSS0CKRPKHO25R3TDBEL2NHX" hidden="1">#REF!</definedName>
    <definedName name="BExGNYH0MO8NOVS85L15G0RWX4GW" localSheetId="0" hidden="1">#REF!</definedName>
    <definedName name="BExGNYH0MO8NOVS85L15G0RWX4GW" localSheetId="12" hidden="1">#REF!</definedName>
    <definedName name="BExGNYH0MO8NOVS85L15G0RWX4GW" localSheetId="3" hidden="1">#REF!</definedName>
    <definedName name="BExGNYH0MO8NOVS85L15G0RWX4GW" localSheetId="10" hidden="1">#REF!</definedName>
    <definedName name="BExGNYH0MO8NOVS85L15G0RWX4GW" localSheetId="9" hidden="1">#REF!</definedName>
    <definedName name="BExGNYH0MO8NOVS85L15G0RWX4GW" localSheetId="8" hidden="1">#REF!</definedName>
    <definedName name="BExGNYH0MO8NOVS85L15G0RWX4GW" localSheetId="11" hidden="1">#REF!</definedName>
    <definedName name="BExGNYH0MO8NOVS85L15G0RWX4GW" localSheetId="13" hidden="1">#REF!</definedName>
    <definedName name="BExGNYH0MO8NOVS85L15G0RWX4GW" hidden="1">#REF!</definedName>
    <definedName name="BExGNZO44DEG8CGIDYSEGDUQ531R" localSheetId="0" hidden="1">#REF!</definedName>
    <definedName name="BExGNZO44DEG8CGIDYSEGDUQ531R" localSheetId="12" hidden="1">#REF!</definedName>
    <definedName name="BExGNZO44DEG8CGIDYSEGDUQ531R" localSheetId="3" hidden="1">#REF!</definedName>
    <definedName name="BExGNZO44DEG8CGIDYSEGDUQ531R" localSheetId="10" hidden="1">#REF!</definedName>
    <definedName name="BExGNZO44DEG8CGIDYSEGDUQ531R" localSheetId="9" hidden="1">#REF!</definedName>
    <definedName name="BExGNZO44DEG8CGIDYSEGDUQ531R" localSheetId="8" hidden="1">#REF!</definedName>
    <definedName name="BExGNZO44DEG8CGIDYSEGDUQ531R" localSheetId="11" hidden="1">#REF!</definedName>
    <definedName name="BExGNZO44DEG8CGIDYSEGDUQ531R" localSheetId="13" hidden="1">#REF!</definedName>
    <definedName name="BExGNZO44DEG8CGIDYSEGDUQ531R" hidden="1">#REF!</definedName>
    <definedName name="BExGO22GMMPZVQY9RQ8MDKZDP5G3" localSheetId="0" hidden="1">#REF!</definedName>
    <definedName name="BExGO22GMMPZVQY9RQ8MDKZDP5G3" localSheetId="12" hidden="1">#REF!</definedName>
    <definedName name="BExGO22GMMPZVQY9RQ8MDKZDP5G3" localSheetId="3" hidden="1">#REF!</definedName>
    <definedName name="BExGO22GMMPZVQY9RQ8MDKZDP5G3" localSheetId="10" hidden="1">#REF!</definedName>
    <definedName name="BExGO22GMMPZVQY9RQ8MDKZDP5G3" localSheetId="9" hidden="1">#REF!</definedName>
    <definedName name="BExGO22GMMPZVQY9RQ8MDKZDP5G3" localSheetId="8" hidden="1">#REF!</definedName>
    <definedName name="BExGO22GMMPZVQY9RQ8MDKZDP5G3" localSheetId="11" hidden="1">#REF!</definedName>
    <definedName name="BExGO22GMMPZVQY9RQ8MDKZDP5G3" localSheetId="13" hidden="1">#REF!</definedName>
    <definedName name="BExGO22GMMPZVQY9RQ8MDKZDP5G3" hidden="1">#REF!</definedName>
    <definedName name="BExGO2O0V6UYDY26AX8OSN72F77N" localSheetId="0" hidden="1">#REF!</definedName>
    <definedName name="BExGO2O0V6UYDY26AX8OSN72F77N" localSheetId="12" hidden="1">#REF!</definedName>
    <definedName name="BExGO2O0V6UYDY26AX8OSN72F77N" localSheetId="3" hidden="1">#REF!</definedName>
    <definedName name="BExGO2O0V6UYDY26AX8OSN72F77N" localSheetId="10" hidden="1">#REF!</definedName>
    <definedName name="BExGO2O0V6UYDY26AX8OSN72F77N" localSheetId="9" hidden="1">#REF!</definedName>
    <definedName name="BExGO2O0V6UYDY26AX8OSN72F77N" localSheetId="8" hidden="1">#REF!</definedName>
    <definedName name="BExGO2O0V6UYDY26AX8OSN72F77N" localSheetId="11" hidden="1">#REF!</definedName>
    <definedName name="BExGO2O0V6UYDY26AX8OSN72F77N" localSheetId="13" hidden="1">#REF!</definedName>
    <definedName name="BExGO2O0V6UYDY26AX8OSN72F77N" hidden="1">#REF!</definedName>
    <definedName name="BExGO2YUBOVLYHY1QSIHRE1KLAFV" localSheetId="0" hidden="1">#REF!</definedName>
    <definedName name="BExGO2YUBOVLYHY1QSIHRE1KLAFV" localSheetId="12" hidden="1">#REF!</definedName>
    <definedName name="BExGO2YUBOVLYHY1QSIHRE1KLAFV" localSheetId="3" hidden="1">#REF!</definedName>
    <definedName name="BExGO2YUBOVLYHY1QSIHRE1KLAFV" localSheetId="10" hidden="1">#REF!</definedName>
    <definedName name="BExGO2YUBOVLYHY1QSIHRE1KLAFV" localSheetId="9" hidden="1">#REF!</definedName>
    <definedName name="BExGO2YUBOVLYHY1QSIHRE1KLAFV" localSheetId="8" hidden="1">#REF!</definedName>
    <definedName name="BExGO2YUBOVLYHY1QSIHRE1KLAFV" localSheetId="11" hidden="1">#REF!</definedName>
    <definedName name="BExGO2YUBOVLYHY1QSIHRE1KLAFV" localSheetId="13" hidden="1">#REF!</definedName>
    <definedName name="BExGO2YUBOVLYHY1QSIHRE1KLAFV" hidden="1">#REF!</definedName>
    <definedName name="BExGO70E2O70LF46V8T26YFPL4V8" localSheetId="0" hidden="1">#REF!</definedName>
    <definedName name="BExGO70E2O70LF46V8T26YFPL4V8" localSheetId="12" hidden="1">#REF!</definedName>
    <definedName name="BExGO70E2O70LF46V8T26YFPL4V8" localSheetId="3" hidden="1">#REF!</definedName>
    <definedName name="BExGO70E2O70LF46V8T26YFPL4V8" localSheetId="10" hidden="1">#REF!</definedName>
    <definedName name="BExGO70E2O70LF46V8T26YFPL4V8" localSheetId="9" hidden="1">#REF!</definedName>
    <definedName name="BExGO70E2O70LF46V8T26YFPL4V8" localSheetId="8" hidden="1">#REF!</definedName>
    <definedName name="BExGO70E2O70LF46V8T26YFPL4V8" localSheetId="11" hidden="1">#REF!</definedName>
    <definedName name="BExGO70E2O70LF46V8T26YFPL4V8" localSheetId="13" hidden="1">#REF!</definedName>
    <definedName name="BExGO70E2O70LF46V8T26YFPL4V8" hidden="1">#REF!</definedName>
    <definedName name="BExGOB25QJMQCQE76MRW9X58OIOO" localSheetId="0" hidden="1">#REF!</definedName>
    <definedName name="BExGOB25QJMQCQE76MRW9X58OIOO" localSheetId="12" hidden="1">#REF!</definedName>
    <definedName name="BExGOB25QJMQCQE76MRW9X58OIOO" localSheetId="3" hidden="1">#REF!</definedName>
    <definedName name="BExGOB25QJMQCQE76MRW9X58OIOO" localSheetId="10" hidden="1">#REF!</definedName>
    <definedName name="BExGOB25QJMQCQE76MRW9X58OIOO" localSheetId="9" hidden="1">#REF!</definedName>
    <definedName name="BExGOB25QJMQCQE76MRW9X58OIOO" localSheetId="8" hidden="1">#REF!</definedName>
    <definedName name="BExGOB25QJMQCQE76MRW9X58OIOO" localSheetId="11" hidden="1">#REF!</definedName>
    <definedName name="BExGOB25QJMQCQE76MRW9X58OIOO" localSheetId="13" hidden="1">#REF!</definedName>
    <definedName name="BExGOB25QJMQCQE76MRW9X58OIOO" hidden="1">#REF!</definedName>
    <definedName name="BExGODAZKJ9EXMQZNQR5YDBSS525" localSheetId="0" hidden="1">#REF!</definedName>
    <definedName name="BExGODAZKJ9EXMQZNQR5YDBSS525" localSheetId="12" hidden="1">#REF!</definedName>
    <definedName name="BExGODAZKJ9EXMQZNQR5YDBSS525" localSheetId="3" hidden="1">#REF!</definedName>
    <definedName name="BExGODAZKJ9EXMQZNQR5YDBSS525" localSheetId="10" hidden="1">#REF!</definedName>
    <definedName name="BExGODAZKJ9EXMQZNQR5YDBSS525" localSheetId="9" hidden="1">#REF!</definedName>
    <definedName name="BExGODAZKJ9EXMQZNQR5YDBSS525" localSheetId="8" hidden="1">#REF!</definedName>
    <definedName name="BExGODAZKJ9EXMQZNQR5YDBSS525" localSheetId="11" hidden="1">#REF!</definedName>
    <definedName name="BExGODAZKJ9EXMQZNQR5YDBSS525" localSheetId="13" hidden="1">#REF!</definedName>
    <definedName name="BExGODAZKJ9EXMQZNQR5YDBSS525" hidden="1">#REF!</definedName>
    <definedName name="BExGODR8ZSMUC11I56QHSZ686XV5" localSheetId="0" hidden="1">#REF!</definedName>
    <definedName name="BExGODR8ZSMUC11I56QHSZ686XV5" localSheetId="12" hidden="1">#REF!</definedName>
    <definedName name="BExGODR8ZSMUC11I56QHSZ686XV5" localSheetId="3" hidden="1">#REF!</definedName>
    <definedName name="BExGODR8ZSMUC11I56QHSZ686XV5" localSheetId="10" hidden="1">#REF!</definedName>
    <definedName name="BExGODR8ZSMUC11I56QHSZ686XV5" localSheetId="9" hidden="1">#REF!</definedName>
    <definedName name="BExGODR8ZSMUC11I56QHSZ686XV5" localSheetId="8" hidden="1">#REF!</definedName>
    <definedName name="BExGODR8ZSMUC11I56QHSZ686XV5" localSheetId="11" hidden="1">#REF!</definedName>
    <definedName name="BExGODR8ZSMUC11I56QHSZ686XV5" localSheetId="13" hidden="1">#REF!</definedName>
    <definedName name="BExGODR8ZSMUC11I56QHSZ686XV5" hidden="1">#REF!</definedName>
    <definedName name="BExGOXJDHUDPDT8I8IVGVW9J0R5Q" localSheetId="0" hidden="1">#REF!</definedName>
    <definedName name="BExGOXJDHUDPDT8I8IVGVW9J0R5Q" localSheetId="12" hidden="1">#REF!</definedName>
    <definedName name="BExGOXJDHUDPDT8I8IVGVW9J0R5Q" localSheetId="3" hidden="1">#REF!</definedName>
    <definedName name="BExGOXJDHUDPDT8I8IVGVW9J0R5Q" localSheetId="10" hidden="1">#REF!</definedName>
    <definedName name="BExGOXJDHUDPDT8I8IVGVW9J0R5Q" localSheetId="9" hidden="1">#REF!</definedName>
    <definedName name="BExGOXJDHUDPDT8I8IVGVW9J0R5Q" localSheetId="8" hidden="1">#REF!</definedName>
    <definedName name="BExGOXJDHUDPDT8I8IVGVW9J0R5Q" localSheetId="11" hidden="1">#REF!</definedName>
    <definedName name="BExGOXJDHUDPDT8I8IVGVW9J0R5Q" localSheetId="13" hidden="1">#REF!</definedName>
    <definedName name="BExGOXJDHUDPDT8I8IVGVW9J0R5Q" hidden="1">#REF!</definedName>
    <definedName name="BExGPAPYI1N5W3IH8H485BHSVOY3" localSheetId="0" hidden="1">#REF!</definedName>
    <definedName name="BExGPAPYI1N5W3IH8H485BHSVOY3" localSheetId="12" hidden="1">#REF!</definedName>
    <definedName name="BExGPAPYI1N5W3IH8H485BHSVOY3" localSheetId="3" hidden="1">#REF!</definedName>
    <definedName name="BExGPAPYI1N5W3IH8H485BHSVOY3" localSheetId="10" hidden="1">#REF!</definedName>
    <definedName name="BExGPAPYI1N5W3IH8H485BHSVOY3" localSheetId="9" hidden="1">#REF!</definedName>
    <definedName name="BExGPAPYI1N5W3IH8H485BHSVOY3" localSheetId="8" hidden="1">#REF!</definedName>
    <definedName name="BExGPAPYI1N5W3IH8H485BHSVOY3" localSheetId="11" hidden="1">#REF!</definedName>
    <definedName name="BExGPAPYI1N5W3IH8H485BHSVOY3" localSheetId="13" hidden="1">#REF!</definedName>
    <definedName name="BExGPAPYI1N5W3IH8H485BHSVOY3" hidden="1">#REF!</definedName>
    <definedName name="BExGPFO3GOKYO2922Y91GMQRCMOA" localSheetId="0" hidden="1">#REF!</definedName>
    <definedName name="BExGPFO3GOKYO2922Y91GMQRCMOA" localSheetId="12" hidden="1">#REF!</definedName>
    <definedName name="BExGPFO3GOKYO2922Y91GMQRCMOA" localSheetId="3" hidden="1">#REF!</definedName>
    <definedName name="BExGPFO3GOKYO2922Y91GMQRCMOA" localSheetId="10" hidden="1">#REF!</definedName>
    <definedName name="BExGPFO3GOKYO2922Y91GMQRCMOA" localSheetId="9" hidden="1">#REF!</definedName>
    <definedName name="BExGPFO3GOKYO2922Y91GMQRCMOA" localSheetId="8" hidden="1">#REF!</definedName>
    <definedName name="BExGPFO3GOKYO2922Y91GMQRCMOA" localSheetId="11" hidden="1">#REF!</definedName>
    <definedName name="BExGPFO3GOKYO2922Y91GMQRCMOA" localSheetId="13" hidden="1">#REF!</definedName>
    <definedName name="BExGPFO3GOKYO2922Y91GMQRCMOA" hidden="1">#REF!</definedName>
    <definedName name="BExGPHGT5KDOCMV2EFS4OVKTWBRD" localSheetId="0" hidden="1">#REF!</definedName>
    <definedName name="BExGPHGT5KDOCMV2EFS4OVKTWBRD" localSheetId="12" hidden="1">#REF!</definedName>
    <definedName name="BExGPHGT5KDOCMV2EFS4OVKTWBRD" localSheetId="3" hidden="1">#REF!</definedName>
    <definedName name="BExGPHGT5KDOCMV2EFS4OVKTWBRD" localSheetId="10" hidden="1">#REF!</definedName>
    <definedName name="BExGPHGT5KDOCMV2EFS4OVKTWBRD" localSheetId="9" hidden="1">#REF!</definedName>
    <definedName name="BExGPHGT5KDOCMV2EFS4OVKTWBRD" localSheetId="8" hidden="1">#REF!</definedName>
    <definedName name="BExGPHGT5KDOCMV2EFS4OVKTWBRD" localSheetId="11" hidden="1">#REF!</definedName>
    <definedName name="BExGPHGT5KDOCMV2EFS4OVKTWBRD" localSheetId="13" hidden="1">#REF!</definedName>
    <definedName name="BExGPHGT5KDOCMV2EFS4OVKTWBRD" hidden="1">#REF!</definedName>
    <definedName name="BExGPID72Y4Y619LWASUQZKZHJNC" localSheetId="0" hidden="1">#REF!</definedName>
    <definedName name="BExGPID72Y4Y619LWASUQZKZHJNC" localSheetId="12" hidden="1">#REF!</definedName>
    <definedName name="BExGPID72Y4Y619LWASUQZKZHJNC" localSheetId="3" hidden="1">#REF!</definedName>
    <definedName name="BExGPID72Y4Y619LWASUQZKZHJNC" localSheetId="10" hidden="1">#REF!</definedName>
    <definedName name="BExGPID72Y4Y619LWASUQZKZHJNC" localSheetId="9" hidden="1">#REF!</definedName>
    <definedName name="BExGPID72Y4Y619LWASUQZKZHJNC" localSheetId="8" hidden="1">#REF!</definedName>
    <definedName name="BExGPID72Y4Y619LWASUQZKZHJNC" localSheetId="11" hidden="1">#REF!</definedName>
    <definedName name="BExGPID72Y4Y619LWASUQZKZHJNC" localSheetId="13" hidden="1">#REF!</definedName>
    <definedName name="BExGPID72Y4Y619LWASUQZKZHJNC" hidden="1">#REF!</definedName>
    <definedName name="BExGPPENQIANVGLVQJ77DK5JPRTB" localSheetId="0" hidden="1">#REF!</definedName>
    <definedName name="BExGPPENQIANVGLVQJ77DK5JPRTB" localSheetId="12" hidden="1">#REF!</definedName>
    <definedName name="BExGPPENQIANVGLVQJ77DK5JPRTB" localSheetId="3" hidden="1">#REF!</definedName>
    <definedName name="BExGPPENQIANVGLVQJ77DK5JPRTB" localSheetId="10" hidden="1">#REF!</definedName>
    <definedName name="BExGPPENQIANVGLVQJ77DK5JPRTB" localSheetId="9" hidden="1">#REF!</definedName>
    <definedName name="BExGPPENQIANVGLVQJ77DK5JPRTB" localSheetId="8" hidden="1">#REF!</definedName>
    <definedName name="BExGPPENQIANVGLVQJ77DK5JPRTB" localSheetId="11" hidden="1">#REF!</definedName>
    <definedName name="BExGPPENQIANVGLVQJ77DK5JPRTB" localSheetId="13" hidden="1">#REF!</definedName>
    <definedName name="BExGPPENQIANVGLVQJ77DK5JPRTB" hidden="1">#REF!</definedName>
    <definedName name="BExGPSUUG7TL5F5PTYU6G4HPJV1B" localSheetId="0" hidden="1">#REF!</definedName>
    <definedName name="BExGPSUUG7TL5F5PTYU6G4HPJV1B" localSheetId="12" hidden="1">#REF!</definedName>
    <definedName name="BExGPSUUG7TL5F5PTYU6G4HPJV1B" localSheetId="3" hidden="1">#REF!</definedName>
    <definedName name="BExGPSUUG7TL5F5PTYU6G4HPJV1B" localSheetId="10" hidden="1">#REF!</definedName>
    <definedName name="BExGPSUUG7TL5F5PTYU6G4HPJV1B" localSheetId="9" hidden="1">#REF!</definedName>
    <definedName name="BExGPSUUG7TL5F5PTYU6G4HPJV1B" localSheetId="8" hidden="1">#REF!</definedName>
    <definedName name="BExGPSUUG7TL5F5PTYU6G4HPJV1B" localSheetId="11" hidden="1">#REF!</definedName>
    <definedName name="BExGPSUUG7TL5F5PTYU6G4HPJV1B" localSheetId="13" hidden="1">#REF!</definedName>
    <definedName name="BExGPSUUG7TL5F5PTYU6G4HPJV1B" hidden="1">#REF!</definedName>
    <definedName name="BExGQ1E950UYXYWQ84EZEQPWHVYY" localSheetId="0" hidden="1">#REF!</definedName>
    <definedName name="BExGQ1E950UYXYWQ84EZEQPWHVYY" localSheetId="12" hidden="1">#REF!</definedName>
    <definedName name="BExGQ1E950UYXYWQ84EZEQPWHVYY" localSheetId="3" hidden="1">#REF!</definedName>
    <definedName name="BExGQ1E950UYXYWQ84EZEQPWHVYY" localSheetId="10" hidden="1">#REF!</definedName>
    <definedName name="BExGQ1E950UYXYWQ84EZEQPWHVYY" localSheetId="9" hidden="1">#REF!</definedName>
    <definedName name="BExGQ1E950UYXYWQ84EZEQPWHVYY" localSheetId="8" hidden="1">#REF!</definedName>
    <definedName name="BExGQ1E950UYXYWQ84EZEQPWHVYY" localSheetId="11" hidden="1">#REF!</definedName>
    <definedName name="BExGQ1E950UYXYWQ84EZEQPWHVYY" localSheetId="13" hidden="1">#REF!</definedName>
    <definedName name="BExGQ1E950UYXYWQ84EZEQPWHVYY" hidden="1">#REF!</definedName>
    <definedName name="BExGQ1ZU4967P72AHF4V1D0FOL5C" localSheetId="0" hidden="1">#REF!</definedName>
    <definedName name="BExGQ1ZU4967P72AHF4V1D0FOL5C" localSheetId="12" hidden="1">#REF!</definedName>
    <definedName name="BExGQ1ZU4967P72AHF4V1D0FOL5C" localSheetId="3" hidden="1">#REF!</definedName>
    <definedName name="BExGQ1ZU4967P72AHF4V1D0FOL5C" localSheetId="10" hidden="1">#REF!</definedName>
    <definedName name="BExGQ1ZU4967P72AHF4V1D0FOL5C" localSheetId="9" hidden="1">#REF!</definedName>
    <definedName name="BExGQ1ZU4967P72AHF4V1D0FOL5C" localSheetId="8" hidden="1">#REF!</definedName>
    <definedName name="BExGQ1ZU4967P72AHF4V1D0FOL5C" localSheetId="11" hidden="1">#REF!</definedName>
    <definedName name="BExGQ1ZU4967P72AHF4V1D0FOL5C" localSheetId="13" hidden="1">#REF!</definedName>
    <definedName name="BExGQ1ZU4967P72AHF4V1D0FOL5C" hidden="1">#REF!</definedName>
    <definedName name="BExGQ36ZOMR9GV8T05M605MMOY3Y" localSheetId="0" hidden="1">#REF!</definedName>
    <definedName name="BExGQ36ZOMR9GV8T05M605MMOY3Y" localSheetId="12" hidden="1">#REF!</definedName>
    <definedName name="BExGQ36ZOMR9GV8T05M605MMOY3Y" localSheetId="3" hidden="1">#REF!</definedName>
    <definedName name="BExGQ36ZOMR9GV8T05M605MMOY3Y" localSheetId="10" hidden="1">#REF!</definedName>
    <definedName name="BExGQ36ZOMR9GV8T05M605MMOY3Y" localSheetId="9" hidden="1">#REF!</definedName>
    <definedName name="BExGQ36ZOMR9GV8T05M605MMOY3Y" localSheetId="8" hidden="1">#REF!</definedName>
    <definedName name="BExGQ36ZOMR9GV8T05M605MMOY3Y" localSheetId="11" hidden="1">#REF!</definedName>
    <definedName name="BExGQ36ZOMR9GV8T05M605MMOY3Y" localSheetId="13" hidden="1">#REF!</definedName>
    <definedName name="BExGQ36ZOMR9GV8T05M605MMOY3Y" hidden="1">#REF!</definedName>
    <definedName name="BExGQ4ZP0PPMLDNVBUG12W9FFVI9" localSheetId="0" hidden="1">#REF!</definedName>
    <definedName name="BExGQ4ZP0PPMLDNVBUG12W9FFVI9" localSheetId="12" hidden="1">#REF!</definedName>
    <definedName name="BExGQ4ZP0PPMLDNVBUG12W9FFVI9" localSheetId="3" hidden="1">#REF!</definedName>
    <definedName name="BExGQ4ZP0PPMLDNVBUG12W9FFVI9" localSheetId="10" hidden="1">#REF!</definedName>
    <definedName name="BExGQ4ZP0PPMLDNVBUG12W9FFVI9" localSheetId="9" hidden="1">#REF!</definedName>
    <definedName name="BExGQ4ZP0PPMLDNVBUG12W9FFVI9" localSheetId="8" hidden="1">#REF!</definedName>
    <definedName name="BExGQ4ZP0PPMLDNVBUG12W9FFVI9" localSheetId="11" hidden="1">#REF!</definedName>
    <definedName name="BExGQ4ZP0PPMLDNVBUG12W9FFVI9" localSheetId="13" hidden="1">#REF!</definedName>
    <definedName name="BExGQ4ZP0PPMLDNVBUG12W9FFVI9" hidden="1">#REF!</definedName>
    <definedName name="BExGQ61DTJ0SBFMDFBAK3XZ9O0ZO" localSheetId="0" hidden="1">#REF!</definedName>
    <definedName name="BExGQ61DTJ0SBFMDFBAK3XZ9O0ZO" localSheetId="12" hidden="1">#REF!</definedName>
    <definedName name="BExGQ61DTJ0SBFMDFBAK3XZ9O0ZO" localSheetId="3" hidden="1">#REF!</definedName>
    <definedName name="BExGQ61DTJ0SBFMDFBAK3XZ9O0ZO" localSheetId="10" hidden="1">#REF!</definedName>
    <definedName name="BExGQ61DTJ0SBFMDFBAK3XZ9O0ZO" localSheetId="9" hidden="1">#REF!</definedName>
    <definedName name="BExGQ61DTJ0SBFMDFBAK3XZ9O0ZO" localSheetId="8" hidden="1">#REF!</definedName>
    <definedName name="BExGQ61DTJ0SBFMDFBAK3XZ9O0ZO" localSheetId="11" hidden="1">#REF!</definedName>
    <definedName name="BExGQ61DTJ0SBFMDFBAK3XZ9O0ZO" localSheetId="13" hidden="1">#REF!</definedName>
    <definedName name="BExGQ61DTJ0SBFMDFBAK3XZ9O0ZO" hidden="1">#REF!</definedName>
    <definedName name="BExGQ6SG9XEOD0VMBAR22YPZWSTA" localSheetId="0" hidden="1">#REF!</definedName>
    <definedName name="BExGQ6SG9XEOD0VMBAR22YPZWSTA" localSheetId="12" hidden="1">#REF!</definedName>
    <definedName name="BExGQ6SG9XEOD0VMBAR22YPZWSTA" localSheetId="3" hidden="1">#REF!</definedName>
    <definedName name="BExGQ6SG9XEOD0VMBAR22YPZWSTA" localSheetId="10" hidden="1">#REF!</definedName>
    <definedName name="BExGQ6SG9XEOD0VMBAR22YPZWSTA" localSheetId="9" hidden="1">#REF!</definedName>
    <definedName name="BExGQ6SG9XEOD0VMBAR22YPZWSTA" localSheetId="8" hidden="1">#REF!</definedName>
    <definedName name="BExGQ6SG9XEOD0VMBAR22YPZWSTA" localSheetId="11" hidden="1">#REF!</definedName>
    <definedName name="BExGQ6SG9XEOD0VMBAR22YPZWSTA" localSheetId="13" hidden="1">#REF!</definedName>
    <definedName name="BExGQ6SG9XEOD0VMBAR22YPZWSTA" hidden="1">#REF!</definedName>
    <definedName name="BExGQ8FQN3FRAGH5H2V74848P5JX" localSheetId="0" hidden="1">#REF!</definedName>
    <definedName name="BExGQ8FQN3FRAGH5H2V74848P5JX" localSheetId="12" hidden="1">#REF!</definedName>
    <definedName name="BExGQ8FQN3FRAGH5H2V74848P5JX" localSheetId="3" hidden="1">#REF!</definedName>
    <definedName name="BExGQ8FQN3FRAGH5H2V74848P5JX" localSheetId="10" hidden="1">#REF!</definedName>
    <definedName name="BExGQ8FQN3FRAGH5H2V74848P5JX" localSheetId="9" hidden="1">#REF!</definedName>
    <definedName name="BExGQ8FQN3FRAGH5H2V74848P5JX" localSheetId="8" hidden="1">#REF!</definedName>
    <definedName name="BExGQ8FQN3FRAGH5H2V74848P5JX" localSheetId="11" hidden="1">#REF!</definedName>
    <definedName name="BExGQ8FQN3FRAGH5H2V74848P5JX" localSheetId="13" hidden="1">#REF!</definedName>
    <definedName name="BExGQ8FQN3FRAGH5H2V74848P5JX" hidden="1">#REF!</definedName>
    <definedName name="BExGQGJ1A7LNZUS8QSMOG8UNGLMK" localSheetId="0" hidden="1">#REF!</definedName>
    <definedName name="BExGQGJ1A7LNZUS8QSMOG8UNGLMK" localSheetId="12" hidden="1">#REF!</definedName>
    <definedName name="BExGQGJ1A7LNZUS8QSMOG8UNGLMK" localSheetId="3" hidden="1">#REF!</definedName>
    <definedName name="BExGQGJ1A7LNZUS8QSMOG8UNGLMK" localSheetId="10" hidden="1">#REF!</definedName>
    <definedName name="BExGQGJ1A7LNZUS8QSMOG8UNGLMK" localSheetId="9" hidden="1">#REF!</definedName>
    <definedName name="BExGQGJ1A7LNZUS8QSMOG8UNGLMK" localSheetId="8" hidden="1">#REF!</definedName>
    <definedName name="BExGQGJ1A7LNZUS8QSMOG8UNGLMK" localSheetId="11" hidden="1">#REF!</definedName>
    <definedName name="BExGQGJ1A7LNZUS8QSMOG8UNGLMK" localSheetId="13" hidden="1">#REF!</definedName>
    <definedName name="BExGQGJ1A7LNZUS8QSMOG8UNGLMK" hidden="1">#REF!</definedName>
    <definedName name="BExGQLBNZ35IK2VK33HJUAE4ADX2" localSheetId="0" hidden="1">#REF!</definedName>
    <definedName name="BExGQLBNZ35IK2VK33HJUAE4ADX2" localSheetId="12" hidden="1">#REF!</definedName>
    <definedName name="BExGQLBNZ35IK2VK33HJUAE4ADX2" localSheetId="3" hidden="1">#REF!</definedName>
    <definedName name="BExGQLBNZ35IK2VK33HJUAE4ADX2" localSheetId="10" hidden="1">#REF!</definedName>
    <definedName name="BExGQLBNZ35IK2VK33HJUAE4ADX2" localSheetId="9" hidden="1">#REF!</definedName>
    <definedName name="BExGQLBNZ35IK2VK33HJUAE4ADX2" localSheetId="8" hidden="1">#REF!</definedName>
    <definedName name="BExGQLBNZ35IK2VK33HJUAE4ADX2" localSheetId="11" hidden="1">#REF!</definedName>
    <definedName name="BExGQLBNZ35IK2VK33HJUAE4ADX2" localSheetId="13" hidden="1">#REF!</definedName>
    <definedName name="BExGQLBNZ35IK2VK33HJUAE4ADX2" hidden="1">#REF!</definedName>
    <definedName name="BExGQPO7ENFEQC0NC6MC9OZR2LHY" localSheetId="0" hidden="1">#REF!</definedName>
    <definedName name="BExGQPO7ENFEQC0NC6MC9OZR2LHY" localSheetId="12" hidden="1">#REF!</definedName>
    <definedName name="BExGQPO7ENFEQC0NC6MC9OZR2LHY" localSheetId="3" hidden="1">#REF!</definedName>
    <definedName name="BExGQPO7ENFEQC0NC6MC9OZR2LHY" localSheetId="10" hidden="1">#REF!</definedName>
    <definedName name="BExGQPO7ENFEQC0NC6MC9OZR2LHY" localSheetId="9" hidden="1">#REF!</definedName>
    <definedName name="BExGQPO7ENFEQC0NC6MC9OZR2LHY" localSheetId="8" hidden="1">#REF!</definedName>
    <definedName name="BExGQPO7ENFEQC0NC6MC9OZR2LHY" localSheetId="11" hidden="1">#REF!</definedName>
    <definedName name="BExGQPO7ENFEQC0NC6MC9OZR2LHY" localSheetId="13" hidden="1">#REF!</definedName>
    <definedName name="BExGQPO7ENFEQC0NC6MC9OZR2LHY" hidden="1">#REF!</definedName>
    <definedName name="BExGQX0H4EZMXBJTKJJE4ICJWN5O" localSheetId="0" hidden="1">#REF!</definedName>
    <definedName name="BExGQX0H4EZMXBJTKJJE4ICJWN5O" localSheetId="12" hidden="1">#REF!</definedName>
    <definedName name="BExGQX0H4EZMXBJTKJJE4ICJWN5O" localSheetId="3" hidden="1">#REF!</definedName>
    <definedName name="BExGQX0H4EZMXBJTKJJE4ICJWN5O" localSheetId="10" hidden="1">#REF!</definedName>
    <definedName name="BExGQX0H4EZMXBJTKJJE4ICJWN5O" localSheetId="9" hidden="1">#REF!</definedName>
    <definedName name="BExGQX0H4EZMXBJTKJJE4ICJWN5O" localSheetId="8" hidden="1">#REF!</definedName>
    <definedName name="BExGQX0H4EZMXBJTKJJE4ICJWN5O" localSheetId="11" hidden="1">#REF!</definedName>
    <definedName name="BExGQX0H4EZMXBJTKJJE4ICJWN5O" localSheetId="13" hidden="1">#REF!</definedName>
    <definedName name="BExGQX0H4EZMXBJTKJJE4ICJWN5O" hidden="1">#REF!</definedName>
    <definedName name="BExGR4CW3WRIID17GGX4MI9ZDHFE" localSheetId="0" hidden="1">#REF!</definedName>
    <definedName name="BExGR4CW3WRIID17GGX4MI9ZDHFE" localSheetId="12" hidden="1">#REF!</definedName>
    <definedName name="BExGR4CW3WRIID17GGX4MI9ZDHFE" localSheetId="3" hidden="1">#REF!</definedName>
    <definedName name="BExGR4CW3WRIID17GGX4MI9ZDHFE" localSheetId="10" hidden="1">#REF!</definedName>
    <definedName name="BExGR4CW3WRIID17GGX4MI9ZDHFE" localSheetId="9" hidden="1">#REF!</definedName>
    <definedName name="BExGR4CW3WRIID17GGX4MI9ZDHFE" localSheetId="8" hidden="1">#REF!</definedName>
    <definedName name="BExGR4CW3WRIID17GGX4MI9ZDHFE" localSheetId="11" hidden="1">#REF!</definedName>
    <definedName name="BExGR4CW3WRIID17GGX4MI9ZDHFE" localSheetId="13" hidden="1">#REF!</definedName>
    <definedName name="BExGR4CW3WRIID17GGX4MI9ZDHFE" hidden="1">#REF!</definedName>
    <definedName name="BExGR65GJX27MU2OL6NI5PB8XVB4" localSheetId="0" hidden="1">#REF!</definedName>
    <definedName name="BExGR65GJX27MU2OL6NI5PB8XVB4" localSheetId="12" hidden="1">#REF!</definedName>
    <definedName name="BExGR65GJX27MU2OL6NI5PB8XVB4" localSheetId="3" hidden="1">#REF!</definedName>
    <definedName name="BExGR65GJX27MU2OL6NI5PB8XVB4" localSheetId="10" hidden="1">#REF!</definedName>
    <definedName name="BExGR65GJX27MU2OL6NI5PB8XVB4" localSheetId="9" hidden="1">#REF!</definedName>
    <definedName name="BExGR65GJX27MU2OL6NI5PB8XVB4" localSheetId="8" hidden="1">#REF!</definedName>
    <definedName name="BExGR65GJX27MU2OL6NI5PB8XVB4" localSheetId="11" hidden="1">#REF!</definedName>
    <definedName name="BExGR65GJX27MU2OL6NI5PB8XVB4" localSheetId="13" hidden="1">#REF!</definedName>
    <definedName name="BExGR65GJX27MU2OL6NI5PB8XVB4" hidden="1">#REF!</definedName>
    <definedName name="BExGR6LQ97HETGS3CT96L4IK0JSH" localSheetId="0" hidden="1">#REF!</definedName>
    <definedName name="BExGR6LQ97HETGS3CT96L4IK0JSH" localSheetId="12" hidden="1">#REF!</definedName>
    <definedName name="BExGR6LQ97HETGS3CT96L4IK0JSH" localSheetId="3" hidden="1">#REF!</definedName>
    <definedName name="BExGR6LQ97HETGS3CT96L4IK0JSH" localSheetId="10" hidden="1">#REF!</definedName>
    <definedName name="BExGR6LQ97HETGS3CT96L4IK0JSH" localSheetId="9" hidden="1">#REF!</definedName>
    <definedName name="BExGR6LQ97HETGS3CT96L4IK0JSH" localSheetId="8" hidden="1">#REF!</definedName>
    <definedName name="BExGR6LQ97HETGS3CT96L4IK0JSH" localSheetId="11" hidden="1">#REF!</definedName>
    <definedName name="BExGR6LQ97HETGS3CT96L4IK0JSH" localSheetId="13" hidden="1">#REF!</definedName>
    <definedName name="BExGR6LQ97HETGS3CT96L4IK0JSH" hidden="1">#REF!</definedName>
    <definedName name="BExGR9ATP2LVT7B9OCPSLJ11H9SX" localSheetId="0" hidden="1">#REF!</definedName>
    <definedName name="BExGR9ATP2LVT7B9OCPSLJ11H9SX" localSheetId="12" hidden="1">#REF!</definedName>
    <definedName name="BExGR9ATP2LVT7B9OCPSLJ11H9SX" localSheetId="3" hidden="1">#REF!</definedName>
    <definedName name="BExGR9ATP2LVT7B9OCPSLJ11H9SX" localSheetId="10" hidden="1">#REF!</definedName>
    <definedName name="BExGR9ATP2LVT7B9OCPSLJ11H9SX" localSheetId="9" hidden="1">#REF!</definedName>
    <definedName name="BExGR9ATP2LVT7B9OCPSLJ11H9SX" localSheetId="8" hidden="1">#REF!</definedName>
    <definedName name="BExGR9ATP2LVT7B9OCPSLJ11H9SX" localSheetId="11" hidden="1">#REF!</definedName>
    <definedName name="BExGR9ATP2LVT7B9OCPSLJ11H9SX" localSheetId="13" hidden="1">#REF!</definedName>
    <definedName name="BExGR9ATP2LVT7B9OCPSLJ11H9SX" hidden="1">#REF!</definedName>
    <definedName name="BExGRILCZ3BMTGDY72B1Q9BUGW0J" localSheetId="0" hidden="1">#REF!</definedName>
    <definedName name="BExGRILCZ3BMTGDY72B1Q9BUGW0J" localSheetId="12" hidden="1">#REF!</definedName>
    <definedName name="BExGRILCZ3BMTGDY72B1Q9BUGW0J" localSheetId="3" hidden="1">#REF!</definedName>
    <definedName name="BExGRILCZ3BMTGDY72B1Q9BUGW0J" localSheetId="10" hidden="1">#REF!</definedName>
    <definedName name="BExGRILCZ3BMTGDY72B1Q9BUGW0J" localSheetId="9" hidden="1">#REF!</definedName>
    <definedName name="BExGRILCZ3BMTGDY72B1Q9BUGW0J" localSheetId="8" hidden="1">#REF!</definedName>
    <definedName name="BExGRILCZ3BMTGDY72B1Q9BUGW0J" localSheetId="11" hidden="1">#REF!</definedName>
    <definedName name="BExGRILCZ3BMTGDY72B1Q9BUGW0J" localSheetId="13" hidden="1">#REF!</definedName>
    <definedName name="BExGRILCZ3BMTGDY72B1Q9BUGW0J" hidden="1">#REF!</definedName>
    <definedName name="BExGRNZJ74Y6OYJB9F9Y9T3CAHOS" localSheetId="0" hidden="1">#REF!</definedName>
    <definedName name="BExGRNZJ74Y6OYJB9F9Y9T3CAHOS" localSheetId="12" hidden="1">#REF!</definedName>
    <definedName name="BExGRNZJ74Y6OYJB9F9Y9T3CAHOS" localSheetId="3" hidden="1">#REF!</definedName>
    <definedName name="BExGRNZJ74Y6OYJB9F9Y9T3CAHOS" localSheetId="10" hidden="1">#REF!</definedName>
    <definedName name="BExGRNZJ74Y6OYJB9F9Y9T3CAHOS" localSheetId="9" hidden="1">#REF!</definedName>
    <definedName name="BExGRNZJ74Y6OYJB9F9Y9T3CAHOS" localSheetId="8" hidden="1">#REF!</definedName>
    <definedName name="BExGRNZJ74Y6OYJB9F9Y9T3CAHOS" localSheetId="11" hidden="1">#REF!</definedName>
    <definedName name="BExGRNZJ74Y6OYJB9F9Y9T3CAHOS" localSheetId="13" hidden="1">#REF!</definedName>
    <definedName name="BExGRNZJ74Y6OYJB9F9Y9T3CAHOS" hidden="1">#REF!</definedName>
    <definedName name="BExGRPC5QJQ7UGQ4P7CFWVGRQGFW" localSheetId="0" hidden="1">#REF!</definedName>
    <definedName name="BExGRPC5QJQ7UGQ4P7CFWVGRQGFW" localSheetId="12" hidden="1">#REF!</definedName>
    <definedName name="BExGRPC5QJQ7UGQ4P7CFWVGRQGFW" localSheetId="3" hidden="1">#REF!</definedName>
    <definedName name="BExGRPC5QJQ7UGQ4P7CFWVGRQGFW" localSheetId="10" hidden="1">#REF!</definedName>
    <definedName name="BExGRPC5QJQ7UGQ4P7CFWVGRQGFW" localSheetId="9" hidden="1">#REF!</definedName>
    <definedName name="BExGRPC5QJQ7UGQ4P7CFWVGRQGFW" localSheetId="8" hidden="1">#REF!</definedName>
    <definedName name="BExGRPC5QJQ7UGQ4P7CFWVGRQGFW" localSheetId="11" hidden="1">#REF!</definedName>
    <definedName name="BExGRPC5QJQ7UGQ4P7CFWVGRQGFW" localSheetId="13" hidden="1">#REF!</definedName>
    <definedName name="BExGRPC5QJQ7UGQ4P7CFWVGRQGFW" hidden="1">#REF!</definedName>
    <definedName name="BExGRSMULUXOBEN8G0TK90PRKQ9O" localSheetId="0" hidden="1">#REF!</definedName>
    <definedName name="BExGRSMULUXOBEN8G0TK90PRKQ9O" localSheetId="12" hidden="1">#REF!</definedName>
    <definedName name="BExGRSMULUXOBEN8G0TK90PRKQ9O" localSheetId="3" hidden="1">#REF!</definedName>
    <definedName name="BExGRSMULUXOBEN8G0TK90PRKQ9O" localSheetId="10" hidden="1">#REF!</definedName>
    <definedName name="BExGRSMULUXOBEN8G0TK90PRKQ9O" localSheetId="9" hidden="1">#REF!</definedName>
    <definedName name="BExGRSMULUXOBEN8G0TK90PRKQ9O" localSheetId="8" hidden="1">#REF!</definedName>
    <definedName name="BExGRSMULUXOBEN8G0TK90PRKQ9O" localSheetId="11" hidden="1">#REF!</definedName>
    <definedName name="BExGRSMULUXOBEN8G0TK90PRKQ9O" localSheetId="13" hidden="1">#REF!</definedName>
    <definedName name="BExGRSMULUXOBEN8G0TK90PRKQ9O" hidden="1">#REF!</definedName>
    <definedName name="BExGRUKVVKDL8483WI70VN2QZDGD" localSheetId="0" hidden="1">#REF!</definedName>
    <definedName name="BExGRUKVVKDL8483WI70VN2QZDGD" localSheetId="12" hidden="1">#REF!</definedName>
    <definedName name="BExGRUKVVKDL8483WI70VN2QZDGD" localSheetId="3" hidden="1">#REF!</definedName>
    <definedName name="BExGRUKVVKDL8483WI70VN2QZDGD" localSheetId="10" hidden="1">#REF!</definedName>
    <definedName name="BExGRUKVVKDL8483WI70VN2QZDGD" localSheetId="9" hidden="1">#REF!</definedName>
    <definedName name="BExGRUKVVKDL8483WI70VN2QZDGD" localSheetId="8" hidden="1">#REF!</definedName>
    <definedName name="BExGRUKVVKDL8483WI70VN2QZDGD" localSheetId="11" hidden="1">#REF!</definedName>
    <definedName name="BExGRUKVVKDL8483WI70VN2QZDGD" localSheetId="13" hidden="1">#REF!</definedName>
    <definedName name="BExGRUKVVKDL8483WI70VN2QZDGD" hidden="1">#REF!</definedName>
    <definedName name="BExGS2IWR5DUNJ1U9PAKIV8CMBNI" localSheetId="0" hidden="1">#REF!</definedName>
    <definedName name="BExGS2IWR5DUNJ1U9PAKIV8CMBNI" localSheetId="12" hidden="1">#REF!</definedName>
    <definedName name="BExGS2IWR5DUNJ1U9PAKIV8CMBNI" localSheetId="3" hidden="1">#REF!</definedName>
    <definedName name="BExGS2IWR5DUNJ1U9PAKIV8CMBNI" localSheetId="10" hidden="1">#REF!</definedName>
    <definedName name="BExGS2IWR5DUNJ1U9PAKIV8CMBNI" localSheetId="9" hidden="1">#REF!</definedName>
    <definedName name="BExGS2IWR5DUNJ1U9PAKIV8CMBNI" localSheetId="8" hidden="1">#REF!</definedName>
    <definedName name="BExGS2IWR5DUNJ1U9PAKIV8CMBNI" localSheetId="11" hidden="1">#REF!</definedName>
    <definedName name="BExGS2IWR5DUNJ1U9PAKIV8CMBNI" localSheetId="13" hidden="1">#REF!</definedName>
    <definedName name="BExGS2IWR5DUNJ1U9PAKIV8CMBNI" hidden="1">#REF!</definedName>
    <definedName name="BExGS69P9FFTEOPDS0MWFKF45G47" localSheetId="0" hidden="1">#REF!</definedName>
    <definedName name="BExGS69P9FFTEOPDS0MWFKF45G47" localSheetId="12" hidden="1">#REF!</definedName>
    <definedName name="BExGS69P9FFTEOPDS0MWFKF45G47" localSheetId="3" hidden="1">#REF!</definedName>
    <definedName name="BExGS69P9FFTEOPDS0MWFKF45G47" localSheetId="10" hidden="1">#REF!</definedName>
    <definedName name="BExGS69P9FFTEOPDS0MWFKF45G47" localSheetId="9" hidden="1">#REF!</definedName>
    <definedName name="BExGS69P9FFTEOPDS0MWFKF45G47" localSheetId="8" hidden="1">#REF!</definedName>
    <definedName name="BExGS69P9FFTEOPDS0MWFKF45G47" localSheetId="11" hidden="1">#REF!</definedName>
    <definedName name="BExGS69P9FFTEOPDS0MWFKF45G47" localSheetId="13" hidden="1">#REF!</definedName>
    <definedName name="BExGS69P9FFTEOPDS0MWFKF45G47" hidden="1">#REF!</definedName>
    <definedName name="BExGS6F1JFHM5MUJ1RFO50WP6D05" localSheetId="0" hidden="1">#REF!</definedName>
    <definedName name="BExGS6F1JFHM5MUJ1RFO50WP6D05" localSheetId="12" hidden="1">#REF!</definedName>
    <definedName name="BExGS6F1JFHM5MUJ1RFO50WP6D05" localSheetId="3" hidden="1">#REF!</definedName>
    <definedName name="BExGS6F1JFHM5MUJ1RFO50WP6D05" localSheetId="10" hidden="1">#REF!</definedName>
    <definedName name="BExGS6F1JFHM5MUJ1RFO50WP6D05" localSheetId="9" hidden="1">#REF!</definedName>
    <definedName name="BExGS6F1JFHM5MUJ1RFO50WP6D05" localSheetId="8" hidden="1">#REF!</definedName>
    <definedName name="BExGS6F1JFHM5MUJ1RFO50WP6D05" localSheetId="11" hidden="1">#REF!</definedName>
    <definedName name="BExGS6F1JFHM5MUJ1RFO50WP6D05" localSheetId="13" hidden="1">#REF!</definedName>
    <definedName name="BExGS6F1JFHM5MUJ1RFO50WP6D05" hidden="1">#REF!</definedName>
    <definedName name="BExGSA5YB5ZGE4NHDVCZ55TQAJTL" localSheetId="0" hidden="1">#REF!</definedName>
    <definedName name="BExGSA5YB5ZGE4NHDVCZ55TQAJTL" localSheetId="12" hidden="1">#REF!</definedName>
    <definedName name="BExGSA5YB5ZGE4NHDVCZ55TQAJTL" localSheetId="3" hidden="1">#REF!</definedName>
    <definedName name="BExGSA5YB5ZGE4NHDVCZ55TQAJTL" localSheetId="10" hidden="1">#REF!</definedName>
    <definedName name="BExGSA5YB5ZGE4NHDVCZ55TQAJTL" localSheetId="9" hidden="1">#REF!</definedName>
    <definedName name="BExGSA5YB5ZGE4NHDVCZ55TQAJTL" localSheetId="8" hidden="1">#REF!</definedName>
    <definedName name="BExGSA5YB5ZGE4NHDVCZ55TQAJTL" localSheetId="11" hidden="1">#REF!</definedName>
    <definedName name="BExGSA5YB5ZGE4NHDVCZ55TQAJTL" localSheetId="13" hidden="1">#REF!</definedName>
    <definedName name="BExGSA5YB5ZGE4NHDVCZ55TQAJTL" hidden="1">#REF!</definedName>
    <definedName name="BExGSBYPYOBOB218ABCIM2X63GJ8" localSheetId="0" hidden="1">#REF!</definedName>
    <definedName name="BExGSBYPYOBOB218ABCIM2X63GJ8" localSheetId="12" hidden="1">#REF!</definedName>
    <definedName name="BExGSBYPYOBOB218ABCIM2X63GJ8" localSheetId="3" hidden="1">#REF!</definedName>
    <definedName name="BExGSBYPYOBOB218ABCIM2X63GJ8" localSheetId="10" hidden="1">#REF!</definedName>
    <definedName name="BExGSBYPYOBOB218ABCIM2X63GJ8" localSheetId="9" hidden="1">#REF!</definedName>
    <definedName name="BExGSBYPYOBOB218ABCIM2X63GJ8" localSheetId="8" hidden="1">#REF!</definedName>
    <definedName name="BExGSBYPYOBOB218ABCIM2X63GJ8" localSheetId="11" hidden="1">#REF!</definedName>
    <definedName name="BExGSBYPYOBOB218ABCIM2X63GJ8" localSheetId="13" hidden="1">#REF!</definedName>
    <definedName name="BExGSBYPYOBOB218ABCIM2X63GJ8" hidden="1">#REF!</definedName>
    <definedName name="BExGSCEUCQQVDEEKWJ677QTGUVTE" localSheetId="0" hidden="1">#REF!</definedName>
    <definedName name="BExGSCEUCQQVDEEKWJ677QTGUVTE" localSheetId="12" hidden="1">#REF!</definedName>
    <definedName name="BExGSCEUCQQVDEEKWJ677QTGUVTE" localSheetId="3" hidden="1">#REF!</definedName>
    <definedName name="BExGSCEUCQQVDEEKWJ677QTGUVTE" localSheetId="10" hidden="1">#REF!</definedName>
    <definedName name="BExGSCEUCQQVDEEKWJ677QTGUVTE" localSheetId="9" hidden="1">#REF!</definedName>
    <definedName name="BExGSCEUCQQVDEEKWJ677QTGUVTE" localSheetId="8" hidden="1">#REF!</definedName>
    <definedName name="BExGSCEUCQQVDEEKWJ677QTGUVTE" localSheetId="11" hidden="1">#REF!</definedName>
    <definedName name="BExGSCEUCQQVDEEKWJ677QTGUVTE" localSheetId="13" hidden="1">#REF!</definedName>
    <definedName name="BExGSCEUCQQVDEEKWJ677QTGUVTE" hidden="1">#REF!</definedName>
    <definedName name="BExGSQY65LH1PCKKM5WHDW83F35O" localSheetId="0" hidden="1">#REF!</definedName>
    <definedName name="BExGSQY65LH1PCKKM5WHDW83F35O" localSheetId="12" hidden="1">#REF!</definedName>
    <definedName name="BExGSQY65LH1PCKKM5WHDW83F35O" localSheetId="3" hidden="1">#REF!</definedName>
    <definedName name="BExGSQY65LH1PCKKM5WHDW83F35O" localSheetId="10" hidden="1">#REF!</definedName>
    <definedName name="BExGSQY65LH1PCKKM5WHDW83F35O" localSheetId="9" hidden="1">#REF!</definedName>
    <definedName name="BExGSQY65LH1PCKKM5WHDW83F35O" localSheetId="8" hidden="1">#REF!</definedName>
    <definedName name="BExGSQY65LH1PCKKM5WHDW83F35O" localSheetId="11" hidden="1">#REF!</definedName>
    <definedName name="BExGSQY65LH1PCKKM5WHDW83F35O" localSheetId="13" hidden="1">#REF!</definedName>
    <definedName name="BExGSQY65LH1PCKKM5WHDW83F35O" hidden="1">#REF!</definedName>
    <definedName name="BExGSYW1GKISF0PMUAK3XJK9PEW9" localSheetId="0" hidden="1">#REF!</definedName>
    <definedName name="BExGSYW1GKISF0PMUAK3XJK9PEW9" localSheetId="12" hidden="1">#REF!</definedName>
    <definedName name="BExGSYW1GKISF0PMUAK3XJK9PEW9" localSheetId="3" hidden="1">#REF!</definedName>
    <definedName name="BExGSYW1GKISF0PMUAK3XJK9PEW9" localSheetId="10" hidden="1">#REF!</definedName>
    <definedName name="BExGSYW1GKISF0PMUAK3XJK9PEW9" localSheetId="9" hidden="1">#REF!</definedName>
    <definedName name="BExGSYW1GKISF0PMUAK3XJK9PEW9" localSheetId="8" hidden="1">#REF!</definedName>
    <definedName name="BExGSYW1GKISF0PMUAK3XJK9PEW9" localSheetId="11" hidden="1">#REF!</definedName>
    <definedName name="BExGSYW1GKISF0PMUAK3XJK9PEW9" localSheetId="13" hidden="1">#REF!</definedName>
    <definedName name="BExGSYW1GKISF0PMUAK3XJK9PEW9" hidden="1">#REF!</definedName>
    <definedName name="BExGT0DZJB6LSF6L693UUB9EY1VQ" localSheetId="0" hidden="1">#REF!</definedName>
    <definedName name="BExGT0DZJB6LSF6L693UUB9EY1VQ" localSheetId="12" hidden="1">#REF!</definedName>
    <definedName name="BExGT0DZJB6LSF6L693UUB9EY1VQ" localSheetId="3" hidden="1">#REF!</definedName>
    <definedName name="BExGT0DZJB6LSF6L693UUB9EY1VQ" localSheetId="10" hidden="1">#REF!</definedName>
    <definedName name="BExGT0DZJB6LSF6L693UUB9EY1VQ" localSheetId="9" hidden="1">#REF!</definedName>
    <definedName name="BExGT0DZJB6LSF6L693UUB9EY1VQ" localSheetId="8" hidden="1">#REF!</definedName>
    <definedName name="BExGT0DZJB6LSF6L693UUB9EY1VQ" localSheetId="11" hidden="1">#REF!</definedName>
    <definedName name="BExGT0DZJB6LSF6L693UUB9EY1VQ" localSheetId="13" hidden="1">#REF!</definedName>
    <definedName name="BExGT0DZJB6LSF6L693UUB9EY1VQ" hidden="1">#REF!</definedName>
    <definedName name="BExGTEMKIEF46KBIDWCAOAN5U718" localSheetId="0" hidden="1">#REF!</definedName>
    <definedName name="BExGTEMKIEF46KBIDWCAOAN5U718" localSheetId="12" hidden="1">#REF!</definedName>
    <definedName name="BExGTEMKIEF46KBIDWCAOAN5U718" localSheetId="3" hidden="1">#REF!</definedName>
    <definedName name="BExGTEMKIEF46KBIDWCAOAN5U718" localSheetId="10" hidden="1">#REF!</definedName>
    <definedName name="BExGTEMKIEF46KBIDWCAOAN5U718" localSheetId="9" hidden="1">#REF!</definedName>
    <definedName name="BExGTEMKIEF46KBIDWCAOAN5U718" localSheetId="8" hidden="1">#REF!</definedName>
    <definedName name="BExGTEMKIEF46KBIDWCAOAN5U718" localSheetId="11" hidden="1">#REF!</definedName>
    <definedName name="BExGTEMKIEF46KBIDWCAOAN5U718" localSheetId="13" hidden="1">#REF!</definedName>
    <definedName name="BExGTEMKIEF46KBIDWCAOAN5U718" hidden="1">#REF!</definedName>
    <definedName name="BExGTGVFIF8HOQXR54SK065A8M4K" localSheetId="0" hidden="1">#REF!</definedName>
    <definedName name="BExGTGVFIF8HOQXR54SK065A8M4K" localSheetId="12" hidden="1">#REF!</definedName>
    <definedName name="BExGTGVFIF8HOQXR54SK065A8M4K" localSheetId="3" hidden="1">#REF!</definedName>
    <definedName name="BExGTGVFIF8HOQXR54SK065A8M4K" localSheetId="10" hidden="1">#REF!</definedName>
    <definedName name="BExGTGVFIF8HOQXR54SK065A8M4K" localSheetId="9" hidden="1">#REF!</definedName>
    <definedName name="BExGTGVFIF8HOQXR54SK065A8M4K" localSheetId="8" hidden="1">#REF!</definedName>
    <definedName name="BExGTGVFIF8HOQXR54SK065A8M4K" localSheetId="11" hidden="1">#REF!</definedName>
    <definedName name="BExGTGVFIF8HOQXR54SK065A8M4K" localSheetId="13" hidden="1">#REF!</definedName>
    <definedName name="BExGTGVFIF8HOQXR54SK065A8M4K" hidden="1">#REF!</definedName>
    <definedName name="BExGTIYX3OWPIINOGY1E4QQYSKHP" localSheetId="0" hidden="1">#REF!</definedName>
    <definedName name="BExGTIYX3OWPIINOGY1E4QQYSKHP" localSheetId="12" hidden="1">#REF!</definedName>
    <definedName name="BExGTIYX3OWPIINOGY1E4QQYSKHP" localSheetId="3" hidden="1">#REF!</definedName>
    <definedName name="BExGTIYX3OWPIINOGY1E4QQYSKHP" localSheetId="10" hidden="1">#REF!</definedName>
    <definedName name="BExGTIYX3OWPIINOGY1E4QQYSKHP" localSheetId="9" hidden="1">#REF!</definedName>
    <definedName name="BExGTIYX3OWPIINOGY1E4QQYSKHP" localSheetId="8" hidden="1">#REF!</definedName>
    <definedName name="BExGTIYX3OWPIINOGY1E4QQYSKHP" localSheetId="11" hidden="1">#REF!</definedName>
    <definedName name="BExGTIYX3OWPIINOGY1E4QQYSKHP" localSheetId="13" hidden="1">#REF!</definedName>
    <definedName name="BExGTIYX3OWPIINOGY1E4QQYSKHP" hidden="1">#REF!</definedName>
    <definedName name="BExGTKGUN0KUU3C0RL2LK98D8MEK" localSheetId="0" hidden="1">#REF!</definedName>
    <definedName name="BExGTKGUN0KUU3C0RL2LK98D8MEK" localSheetId="12" hidden="1">#REF!</definedName>
    <definedName name="BExGTKGUN0KUU3C0RL2LK98D8MEK" localSheetId="3" hidden="1">#REF!</definedName>
    <definedName name="BExGTKGUN0KUU3C0RL2LK98D8MEK" localSheetId="10" hidden="1">#REF!</definedName>
    <definedName name="BExGTKGUN0KUU3C0RL2LK98D8MEK" localSheetId="9" hidden="1">#REF!</definedName>
    <definedName name="BExGTKGUN0KUU3C0RL2LK98D8MEK" localSheetId="8" hidden="1">#REF!</definedName>
    <definedName name="BExGTKGUN0KUU3C0RL2LK98D8MEK" localSheetId="11" hidden="1">#REF!</definedName>
    <definedName name="BExGTKGUN0KUU3C0RL2LK98D8MEK" localSheetId="13" hidden="1">#REF!</definedName>
    <definedName name="BExGTKGUN0KUU3C0RL2LK98D8MEK" hidden="1">#REF!</definedName>
    <definedName name="BExGTV3U5SZUPLTWEMEY3IIN1L4L" localSheetId="0" hidden="1">#REF!</definedName>
    <definedName name="BExGTV3U5SZUPLTWEMEY3IIN1L4L" localSheetId="12" hidden="1">#REF!</definedName>
    <definedName name="BExGTV3U5SZUPLTWEMEY3IIN1L4L" localSheetId="3" hidden="1">#REF!</definedName>
    <definedName name="BExGTV3U5SZUPLTWEMEY3IIN1L4L" localSheetId="10" hidden="1">#REF!</definedName>
    <definedName name="BExGTV3U5SZUPLTWEMEY3IIN1L4L" localSheetId="9" hidden="1">#REF!</definedName>
    <definedName name="BExGTV3U5SZUPLTWEMEY3IIN1L4L" localSheetId="8" hidden="1">#REF!</definedName>
    <definedName name="BExGTV3U5SZUPLTWEMEY3IIN1L4L" localSheetId="11" hidden="1">#REF!</definedName>
    <definedName name="BExGTV3U5SZUPLTWEMEY3IIN1L4L" localSheetId="13" hidden="1">#REF!</definedName>
    <definedName name="BExGTV3U5SZUPLTWEMEY3IIN1L4L" hidden="1">#REF!</definedName>
    <definedName name="BExGTZ046J7VMUG4YPKFN2K8TWB7" localSheetId="0" hidden="1">#REF!</definedName>
    <definedName name="BExGTZ046J7VMUG4YPKFN2K8TWB7" localSheetId="12" hidden="1">#REF!</definedName>
    <definedName name="BExGTZ046J7VMUG4YPKFN2K8TWB7" localSheetId="3" hidden="1">#REF!</definedName>
    <definedName name="BExGTZ046J7VMUG4YPKFN2K8TWB7" localSheetId="10" hidden="1">#REF!</definedName>
    <definedName name="BExGTZ046J7VMUG4YPKFN2K8TWB7" localSheetId="9" hidden="1">#REF!</definedName>
    <definedName name="BExGTZ046J7VMUG4YPKFN2K8TWB7" localSheetId="8" hidden="1">#REF!</definedName>
    <definedName name="BExGTZ046J7VMUG4YPKFN2K8TWB7" localSheetId="11" hidden="1">#REF!</definedName>
    <definedName name="BExGTZ046J7VMUG4YPKFN2K8TWB7" localSheetId="13" hidden="1">#REF!</definedName>
    <definedName name="BExGTZ046J7VMUG4YPKFN2K8TWB7" hidden="1">#REF!</definedName>
    <definedName name="BExGTZ04EFFQ3Z3JMM0G35JYWUK3" localSheetId="0" hidden="1">#REF!</definedName>
    <definedName name="BExGTZ04EFFQ3Z3JMM0G35JYWUK3" localSheetId="12" hidden="1">#REF!</definedName>
    <definedName name="BExGTZ04EFFQ3Z3JMM0G35JYWUK3" localSheetId="3" hidden="1">#REF!</definedName>
    <definedName name="BExGTZ04EFFQ3Z3JMM0G35JYWUK3" localSheetId="10" hidden="1">#REF!</definedName>
    <definedName name="BExGTZ04EFFQ3Z3JMM0G35JYWUK3" localSheetId="9" hidden="1">#REF!</definedName>
    <definedName name="BExGTZ04EFFQ3Z3JMM0G35JYWUK3" localSheetId="8" hidden="1">#REF!</definedName>
    <definedName name="BExGTZ04EFFQ3Z3JMM0G35JYWUK3" localSheetId="11" hidden="1">#REF!</definedName>
    <definedName name="BExGTZ04EFFQ3Z3JMM0G35JYWUK3" localSheetId="13" hidden="1">#REF!</definedName>
    <definedName name="BExGTZ04EFFQ3Z3JMM0G35JYWUK3" hidden="1">#REF!</definedName>
    <definedName name="BExGU2G9OPRZRIU9YGF6NX9FUW0J" localSheetId="0" hidden="1">#REF!</definedName>
    <definedName name="BExGU2G9OPRZRIU9YGF6NX9FUW0J" localSheetId="12" hidden="1">#REF!</definedName>
    <definedName name="BExGU2G9OPRZRIU9YGF6NX9FUW0J" localSheetId="3" hidden="1">#REF!</definedName>
    <definedName name="BExGU2G9OPRZRIU9YGF6NX9FUW0J" localSheetId="10" hidden="1">#REF!</definedName>
    <definedName name="BExGU2G9OPRZRIU9YGF6NX9FUW0J" localSheetId="9" hidden="1">#REF!</definedName>
    <definedName name="BExGU2G9OPRZRIU9YGF6NX9FUW0J" localSheetId="8" hidden="1">#REF!</definedName>
    <definedName name="BExGU2G9OPRZRIU9YGF6NX9FUW0J" localSheetId="11" hidden="1">#REF!</definedName>
    <definedName name="BExGU2G9OPRZRIU9YGF6NX9FUW0J" localSheetId="13" hidden="1">#REF!</definedName>
    <definedName name="BExGU2G9OPRZRIU9YGF6NX9FUW0J" hidden="1">#REF!</definedName>
    <definedName name="BExGU6HTKLRZO8UOI3DTAM5RFDBA" localSheetId="0" hidden="1">#REF!</definedName>
    <definedName name="BExGU6HTKLRZO8UOI3DTAM5RFDBA" localSheetId="12" hidden="1">#REF!</definedName>
    <definedName name="BExGU6HTKLRZO8UOI3DTAM5RFDBA" localSheetId="3" hidden="1">#REF!</definedName>
    <definedName name="BExGU6HTKLRZO8UOI3DTAM5RFDBA" localSheetId="10" hidden="1">#REF!</definedName>
    <definedName name="BExGU6HTKLRZO8UOI3DTAM5RFDBA" localSheetId="9" hidden="1">#REF!</definedName>
    <definedName name="BExGU6HTKLRZO8UOI3DTAM5RFDBA" localSheetId="8" hidden="1">#REF!</definedName>
    <definedName name="BExGU6HTKLRZO8UOI3DTAM5RFDBA" localSheetId="11" hidden="1">#REF!</definedName>
    <definedName name="BExGU6HTKLRZO8UOI3DTAM5RFDBA" localSheetId="13" hidden="1">#REF!</definedName>
    <definedName name="BExGU6HTKLRZO8UOI3DTAM5RFDBA" hidden="1">#REF!</definedName>
    <definedName name="BExGUDDZXFFQHAF4UZF8ZB1HO7H6" localSheetId="0" hidden="1">#REF!</definedName>
    <definedName name="BExGUDDZXFFQHAF4UZF8ZB1HO7H6" localSheetId="12" hidden="1">#REF!</definedName>
    <definedName name="BExGUDDZXFFQHAF4UZF8ZB1HO7H6" localSheetId="3" hidden="1">#REF!</definedName>
    <definedName name="BExGUDDZXFFQHAF4UZF8ZB1HO7H6" localSheetId="10" hidden="1">#REF!</definedName>
    <definedName name="BExGUDDZXFFQHAF4UZF8ZB1HO7H6" localSheetId="9" hidden="1">#REF!</definedName>
    <definedName name="BExGUDDZXFFQHAF4UZF8ZB1HO7H6" localSheetId="8" hidden="1">#REF!</definedName>
    <definedName name="BExGUDDZXFFQHAF4UZF8ZB1HO7H6" localSheetId="11" hidden="1">#REF!</definedName>
    <definedName name="BExGUDDZXFFQHAF4UZF8ZB1HO7H6" localSheetId="13" hidden="1">#REF!</definedName>
    <definedName name="BExGUDDZXFFQHAF4UZF8ZB1HO7H6" hidden="1">#REF!</definedName>
    <definedName name="BExGUI6NCRHY7EAB6SK6EPPMWFG1" localSheetId="0" hidden="1">#REF!</definedName>
    <definedName name="BExGUI6NCRHY7EAB6SK6EPPMWFG1" localSheetId="12" hidden="1">#REF!</definedName>
    <definedName name="BExGUI6NCRHY7EAB6SK6EPPMWFG1" localSheetId="3" hidden="1">#REF!</definedName>
    <definedName name="BExGUI6NCRHY7EAB6SK6EPPMWFG1" localSheetId="10" hidden="1">#REF!</definedName>
    <definedName name="BExGUI6NCRHY7EAB6SK6EPPMWFG1" localSheetId="9" hidden="1">#REF!</definedName>
    <definedName name="BExGUI6NCRHY7EAB6SK6EPPMWFG1" localSheetId="8" hidden="1">#REF!</definedName>
    <definedName name="BExGUI6NCRHY7EAB6SK6EPPMWFG1" localSheetId="11" hidden="1">#REF!</definedName>
    <definedName name="BExGUI6NCRHY7EAB6SK6EPPMWFG1" localSheetId="13" hidden="1">#REF!</definedName>
    <definedName name="BExGUI6NCRHY7EAB6SK6EPPMWFG1" hidden="1">#REF!</definedName>
    <definedName name="BExGUIBXBRHGM97ZX6GBA4ZDQ79C" localSheetId="0" hidden="1">#REF!</definedName>
    <definedName name="BExGUIBXBRHGM97ZX6GBA4ZDQ79C" localSheetId="12" hidden="1">#REF!</definedName>
    <definedName name="BExGUIBXBRHGM97ZX6GBA4ZDQ79C" localSheetId="3" hidden="1">#REF!</definedName>
    <definedName name="BExGUIBXBRHGM97ZX6GBA4ZDQ79C" localSheetId="10" hidden="1">#REF!</definedName>
    <definedName name="BExGUIBXBRHGM97ZX6GBA4ZDQ79C" localSheetId="9" hidden="1">#REF!</definedName>
    <definedName name="BExGUIBXBRHGM97ZX6GBA4ZDQ79C" localSheetId="8" hidden="1">#REF!</definedName>
    <definedName name="BExGUIBXBRHGM97ZX6GBA4ZDQ79C" localSheetId="11" hidden="1">#REF!</definedName>
    <definedName name="BExGUIBXBRHGM97ZX6GBA4ZDQ79C" localSheetId="13" hidden="1">#REF!</definedName>
    <definedName name="BExGUIBXBRHGM97ZX6GBA4ZDQ79C" hidden="1">#REF!</definedName>
    <definedName name="BExGUM8D91UNPCOO4TKP9FGX85TF" localSheetId="0" hidden="1">#REF!</definedName>
    <definedName name="BExGUM8D91UNPCOO4TKP9FGX85TF" localSheetId="12" hidden="1">#REF!</definedName>
    <definedName name="BExGUM8D91UNPCOO4TKP9FGX85TF" localSheetId="3" hidden="1">#REF!</definedName>
    <definedName name="BExGUM8D91UNPCOO4TKP9FGX85TF" localSheetId="10" hidden="1">#REF!</definedName>
    <definedName name="BExGUM8D91UNPCOO4TKP9FGX85TF" localSheetId="9" hidden="1">#REF!</definedName>
    <definedName name="BExGUM8D91UNPCOO4TKP9FGX85TF" localSheetId="8" hidden="1">#REF!</definedName>
    <definedName name="BExGUM8D91UNPCOO4TKP9FGX85TF" localSheetId="11" hidden="1">#REF!</definedName>
    <definedName name="BExGUM8D91UNPCOO4TKP9FGX85TF" localSheetId="13" hidden="1">#REF!</definedName>
    <definedName name="BExGUM8D91UNPCOO4TKP9FGX85TF" hidden="1">#REF!</definedName>
    <definedName name="BExGUMDP0WYFBZL2MCB36WWJIC04" localSheetId="0" hidden="1">#REF!</definedName>
    <definedName name="BExGUMDP0WYFBZL2MCB36WWJIC04" localSheetId="12" hidden="1">#REF!</definedName>
    <definedName name="BExGUMDP0WYFBZL2MCB36WWJIC04" localSheetId="3" hidden="1">#REF!</definedName>
    <definedName name="BExGUMDP0WYFBZL2MCB36WWJIC04" localSheetId="10" hidden="1">#REF!</definedName>
    <definedName name="BExGUMDP0WYFBZL2MCB36WWJIC04" localSheetId="9" hidden="1">#REF!</definedName>
    <definedName name="BExGUMDP0WYFBZL2MCB36WWJIC04" localSheetId="8" hidden="1">#REF!</definedName>
    <definedName name="BExGUMDP0WYFBZL2MCB36WWJIC04" localSheetId="11" hidden="1">#REF!</definedName>
    <definedName name="BExGUMDP0WYFBZL2MCB36WWJIC04" localSheetId="13" hidden="1">#REF!</definedName>
    <definedName name="BExGUMDP0WYFBZL2MCB36WWJIC04" hidden="1">#REF!</definedName>
    <definedName name="BExGUQF9N9FKI7S0H30WUAEB5LPD" localSheetId="0" hidden="1">#REF!</definedName>
    <definedName name="BExGUQF9N9FKI7S0H30WUAEB5LPD" localSheetId="12" hidden="1">#REF!</definedName>
    <definedName name="BExGUQF9N9FKI7S0H30WUAEB5LPD" localSheetId="3" hidden="1">#REF!</definedName>
    <definedName name="BExGUQF9N9FKI7S0H30WUAEB5LPD" localSheetId="10" hidden="1">#REF!</definedName>
    <definedName name="BExGUQF9N9FKI7S0H30WUAEB5LPD" localSheetId="9" hidden="1">#REF!</definedName>
    <definedName name="BExGUQF9N9FKI7S0H30WUAEB5LPD" localSheetId="8" hidden="1">#REF!</definedName>
    <definedName name="BExGUQF9N9FKI7S0H30WUAEB5LPD" localSheetId="11" hidden="1">#REF!</definedName>
    <definedName name="BExGUQF9N9FKI7S0H30WUAEB5LPD" localSheetId="13" hidden="1">#REF!</definedName>
    <definedName name="BExGUQF9N9FKI7S0H30WUAEB5LPD" hidden="1">#REF!</definedName>
    <definedName name="BExGUR6BA03XPBK60SQUW197GJ5X" localSheetId="0" hidden="1">#REF!</definedName>
    <definedName name="BExGUR6BA03XPBK60SQUW197GJ5X" localSheetId="12" hidden="1">#REF!</definedName>
    <definedName name="BExGUR6BA03XPBK60SQUW197GJ5X" localSheetId="3" hidden="1">#REF!</definedName>
    <definedName name="BExGUR6BA03XPBK60SQUW197GJ5X" localSheetId="10" hidden="1">#REF!</definedName>
    <definedName name="BExGUR6BA03XPBK60SQUW197GJ5X" localSheetId="9" hidden="1">#REF!</definedName>
    <definedName name="BExGUR6BA03XPBK60SQUW197GJ5X" localSheetId="8" hidden="1">#REF!</definedName>
    <definedName name="BExGUR6BA03XPBK60SQUW197GJ5X" localSheetId="11" hidden="1">#REF!</definedName>
    <definedName name="BExGUR6BA03XPBK60SQUW197GJ5X" localSheetId="13" hidden="1">#REF!</definedName>
    <definedName name="BExGUR6BA03XPBK60SQUW197GJ5X" hidden="1">#REF!</definedName>
    <definedName name="BExGUVIP60TA4B7X2PFGMBFUSKGX" localSheetId="0" hidden="1">#REF!</definedName>
    <definedName name="BExGUVIP60TA4B7X2PFGMBFUSKGX" localSheetId="12" hidden="1">#REF!</definedName>
    <definedName name="BExGUVIP60TA4B7X2PFGMBFUSKGX" localSheetId="3" hidden="1">#REF!</definedName>
    <definedName name="BExGUVIP60TA4B7X2PFGMBFUSKGX" localSheetId="10" hidden="1">#REF!</definedName>
    <definedName name="BExGUVIP60TA4B7X2PFGMBFUSKGX" localSheetId="9" hidden="1">#REF!</definedName>
    <definedName name="BExGUVIP60TA4B7X2PFGMBFUSKGX" localSheetId="8" hidden="1">#REF!</definedName>
    <definedName name="BExGUVIP60TA4B7X2PFGMBFUSKGX" localSheetId="11" hidden="1">#REF!</definedName>
    <definedName name="BExGUVIP60TA4B7X2PFGMBFUSKGX" localSheetId="13" hidden="1">#REF!</definedName>
    <definedName name="BExGUVIP60TA4B7X2PFGMBFUSKGX" hidden="1">#REF!</definedName>
    <definedName name="BExGUVTIIWAK5T0F5FD428QDO46W" localSheetId="0" hidden="1">#REF!</definedName>
    <definedName name="BExGUVTIIWAK5T0F5FD428QDO46W" localSheetId="12" hidden="1">#REF!</definedName>
    <definedName name="BExGUVTIIWAK5T0F5FD428QDO46W" localSheetId="3" hidden="1">#REF!</definedName>
    <definedName name="BExGUVTIIWAK5T0F5FD428QDO46W" localSheetId="10" hidden="1">#REF!</definedName>
    <definedName name="BExGUVTIIWAK5T0F5FD428QDO46W" localSheetId="9" hidden="1">#REF!</definedName>
    <definedName name="BExGUVTIIWAK5T0F5FD428QDO46W" localSheetId="8" hidden="1">#REF!</definedName>
    <definedName name="BExGUVTIIWAK5T0F5FD428QDO46W" localSheetId="11" hidden="1">#REF!</definedName>
    <definedName name="BExGUVTIIWAK5T0F5FD428QDO46W" localSheetId="13" hidden="1">#REF!</definedName>
    <definedName name="BExGUVTIIWAK5T0F5FD428QDO46W" hidden="1">#REF!</definedName>
    <definedName name="BExGUZKF06F209XL1IZWVJEQ82EE" localSheetId="0" hidden="1">#REF!</definedName>
    <definedName name="BExGUZKF06F209XL1IZWVJEQ82EE" localSheetId="12" hidden="1">#REF!</definedName>
    <definedName name="BExGUZKF06F209XL1IZWVJEQ82EE" localSheetId="3" hidden="1">#REF!</definedName>
    <definedName name="BExGUZKF06F209XL1IZWVJEQ82EE" localSheetId="10" hidden="1">#REF!</definedName>
    <definedName name="BExGUZKF06F209XL1IZWVJEQ82EE" localSheetId="9" hidden="1">#REF!</definedName>
    <definedName name="BExGUZKF06F209XL1IZWVJEQ82EE" localSheetId="8" hidden="1">#REF!</definedName>
    <definedName name="BExGUZKF06F209XL1IZWVJEQ82EE" localSheetId="11" hidden="1">#REF!</definedName>
    <definedName name="BExGUZKF06F209XL1IZWVJEQ82EE" localSheetId="13" hidden="1">#REF!</definedName>
    <definedName name="BExGUZKF06F209XL1IZWVJEQ82EE" hidden="1">#REF!</definedName>
    <definedName name="BExGUZPWM950OZ8P1A3N86LXK97U" localSheetId="0" hidden="1">#REF!</definedName>
    <definedName name="BExGUZPWM950OZ8P1A3N86LXK97U" localSheetId="12" hidden="1">#REF!</definedName>
    <definedName name="BExGUZPWM950OZ8P1A3N86LXK97U" localSheetId="3" hidden="1">#REF!</definedName>
    <definedName name="BExGUZPWM950OZ8P1A3N86LXK97U" localSheetId="10" hidden="1">#REF!</definedName>
    <definedName name="BExGUZPWM950OZ8P1A3N86LXK97U" localSheetId="9" hidden="1">#REF!</definedName>
    <definedName name="BExGUZPWM950OZ8P1A3N86LXK97U" localSheetId="8" hidden="1">#REF!</definedName>
    <definedName name="BExGUZPWM950OZ8P1A3N86LXK97U" localSheetId="11" hidden="1">#REF!</definedName>
    <definedName name="BExGUZPWM950OZ8P1A3N86LXK97U" localSheetId="13" hidden="1">#REF!</definedName>
    <definedName name="BExGUZPWM950OZ8P1A3N86LXK97U" hidden="1">#REF!</definedName>
    <definedName name="BExGV2EVT380QHD4AP2RL9MR8L5L" localSheetId="0" hidden="1">#REF!</definedName>
    <definedName name="BExGV2EVT380QHD4AP2RL9MR8L5L" localSheetId="12" hidden="1">#REF!</definedName>
    <definedName name="BExGV2EVT380QHD4AP2RL9MR8L5L" localSheetId="3" hidden="1">#REF!</definedName>
    <definedName name="BExGV2EVT380QHD4AP2RL9MR8L5L" localSheetId="10" hidden="1">#REF!</definedName>
    <definedName name="BExGV2EVT380QHD4AP2RL9MR8L5L" localSheetId="9" hidden="1">#REF!</definedName>
    <definedName name="BExGV2EVT380QHD4AP2RL9MR8L5L" localSheetId="8" hidden="1">#REF!</definedName>
    <definedName name="BExGV2EVT380QHD4AP2RL9MR8L5L" localSheetId="11" hidden="1">#REF!</definedName>
    <definedName name="BExGV2EVT380QHD4AP2RL9MR8L5L" localSheetId="13" hidden="1">#REF!</definedName>
    <definedName name="BExGV2EVT380QHD4AP2RL9MR8L5L" hidden="1">#REF!</definedName>
    <definedName name="BExGVBUSKOI7KB24K40PTXJE6MER" localSheetId="0" hidden="1">#REF!</definedName>
    <definedName name="BExGVBUSKOI7KB24K40PTXJE6MER" localSheetId="12" hidden="1">#REF!</definedName>
    <definedName name="BExGVBUSKOI7KB24K40PTXJE6MER" localSheetId="3" hidden="1">#REF!</definedName>
    <definedName name="BExGVBUSKOI7KB24K40PTXJE6MER" localSheetId="10" hidden="1">#REF!</definedName>
    <definedName name="BExGVBUSKOI7KB24K40PTXJE6MER" localSheetId="9" hidden="1">#REF!</definedName>
    <definedName name="BExGVBUSKOI7KB24K40PTXJE6MER" localSheetId="8" hidden="1">#REF!</definedName>
    <definedName name="BExGVBUSKOI7KB24K40PTXJE6MER" localSheetId="11" hidden="1">#REF!</definedName>
    <definedName name="BExGVBUSKOI7KB24K40PTXJE6MER" localSheetId="13" hidden="1">#REF!</definedName>
    <definedName name="BExGVBUSKOI7KB24K40PTXJE6MER" hidden="1">#REF!</definedName>
    <definedName name="BExGVGSQSVWTL2MNI6TT8Y92W3KA" localSheetId="0" hidden="1">#REF!</definedName>
    <definedName name="BExGVGSQSVWTL2MNI6TT8Y92W3KA" localSheetId="12" hidden="1">#REF!</definedName>
    <definedName name="BExGVGSQSVWTL2MNI6TT8Y92W3KA" localSheetId="3" hidden="1">#REF!</definedName>
    <definedName name="BExGVGSQSVWTL2MNI6TT8Y92W3KA" localSheetId="10" hidden="1">#REF!</definedName>
    <definedName name="BExGVGSQSVWTL2MNI6TT8Y92W3KA" localSheetId="9" hidden="1">#REF!</definedName>
    <definedName name="BExGVGSQSVWTL2MNI6TT8Y92W3KA" localSheetId="8" hidden="1">#REF!</definedName>
    <definedName name="BExGVGSQSVWTL2MNI6TT8Y92W3KA" localSheetId="11" hidden="1">#REF!</definedName>
    <definedName name="BExGVGSQSVWTL2MNI6TT8Y92W3KA" localSheetId="13" hidden="1">#REF!</definedName>
    <definedName name="BExGVGSQSVWTL2MNI6TT8Y92W3KA" hidden="1">#REF!</definedName>
    <definedName name="BExGVHP63K0GSYU17R73XGX6W2U6" localSheetId="0" hidden="1">#REF!</definedName>
    <definedName name="BExGVHP63K0GSYU17R73XGX6W2U6" localSheetId="12" hidden="1">#REF!</definedName>
    <definedName name="BExGVHP63K0GSYU17R73XGX6W2U6" localSheetId="3" hidden="1">#REF!</definedName>
    <definedName name="BExGVHP63K0GSYU17R73XGX6W2U6" localSheetId="10" hidden="1">#REF!</definedName>
    <definedName name="BExGVHP63K0GSYU17R73XGX6W2U6" localSheetId="9" hidden="1">#REF!</definedName>
    <definedName name="BExGVHP63K0GSYU17R73XGX6W2U6" localSheetId="8" hidden="1">#REF!</definedName>
    <definedName name="BExGVHP63K0GSYU17R73XGX6W2U6" localSheetId="11" hidden="1">#REF!</definedName>
    <definedName name="BExGVHP63K0GSYU17R73XGX6W2U6" localSheetId="13" hidden="1">#REF!</definedName>
    <definedName name="BExGVHP63K0GSYU17R73XGX6W2U6" hidden="1">#REF!</definedName>
    <definedName name="BExGVN3DDSLKWSP9MVJS9QMNEUIK" localSheetId="0" hidden="1">#REF!</definedName>
    <definedName name="BExGVN3DDSLKWSP9MVJS9QMNEUIK" localSheetId="12" hidden="1">#REF!</definedName>
    <definedName name="BExGVN3DDSLKWSP9MVJS9QMNEUIK" localSheetId="3" hidden="1">#REF!</definedName>
    <definedName name="BExGVN3DDSLKWSP9MVJS9QMNEUIK" localSheetId="10" hidden="1">#REF!</definedName>
    <definedName name="BExGVN3DDSLKWSP9MVJS9QMNEUIK" localSheetId="9" hidden="1">#REF!</definedName>
    <definedName name="BExGVN3DDSLKWSP9MVJS9QMNEUIK" localSheetId="8" hidden="1">#REF!</definedName>
    <definedName name="BExGVN3DDSLKWSP9MVJS9QMNEUIK" localSheetId="11" hidden="1">#REF!</definedName>
    <definedName name="BExGVN3DDSLKWSP9MVJS9QMNEUIK" localSheetId="13" hidden="1">#REF!</definedName>
    <definedName name="BExGVN3DDSLKWSP9MVJS9QMNEUIK" hidden="1">#REF!</definedName>
    <definedName name="BExGVUVVMLOCR9DPVUZSQ141EE4J" localSheetId="0" hidden="1">#REF!</definedName>
    <definedName name="BExGVUVVMLOCR9DPVUZSQ141EE4J" localSheetId="12" hidden="1">#REF!</definedName>
    <definedName name="BExGVUVVMLOCR9DPVUZSQ141EE4J" localSheetId="3" hidden="1">#REF!</definedName>
    <definedName name="BExGVUVVMLOCR9DPVUZSQ141EE4J" localSheetId="10" hidden="1">#REF!</definedName>
    <definedName name="BExGVUVVMLOCR9DPVUZSQ141EE4J" localSheetId="9" hidden="1">#REF!</definedName>
    <definedName name="BExGVUVVMLOCR9DPVUZSQ141EE4J" localSheetId="8" hidden="1">#REF!</definedName>
    <definedName name="BExGVUVVMLOCR9DPVUZSQ141EE4J" localSheetId="11" hidden="1">#REF!</definedName>
    <definedName name="BExGVUVVMLOCR9DPVUZSQ141EE4J" localSheetId="13" hidden="1">#REF!</definedName>
    <definedName name="BExGVUVVMLOCR9DPVUZSQ141EE4J" hidden="1">#REF!</definedName>
    <definedName name="BExGVV6OOLDQ3TXZK51TTF3YX0WN" localSheetId="0" hidden="1">#REF!</definedName>
    <definedName name="BExGVV6OOLDQ3TXZK51TTF3YX0WN" localSheetId="12" hidden="1">#REF!</definedName>
    <definedName name="BExGVV6OOLDQ3TXZK51TTF3YX0WN" localSheetId="3" hidden="1">#REF!</definedName>
    <definedName name="BExGVV6OOLDQ3TXZK51TTF3YX0WN" localSheetId="10" hidden="1">#REF!</definedName>
    <definedName name="BExGVV6OOLDQ3TXZK51TTF3YX0WN" localSheetId="9" hidden="1">#REF!</definedName>
    <definedName name="BExGVV6OOLDQ3TXZK51TTF3YX0WN" localSheetId="8" hidden="1">#REF!</definedName>
    <definedName name="BExGVV6OOLDQ3TXZK51TTF3YX0WN" localSheetId="11" hidden="1">#REF!</definedName>
    <definedName name="BExGVV6OOLDQ3TXZK51TTF3YX0WN" localSheetId="13" hidden="1">#REF!</definedName>
    <definedName name="BExGVV6OOLDQ3TXZK51TTF3YX0WN" hidden="1">#REF!</definedName>
    <definedName name="BExGW0KVS7U0C87XFZ78QW991IEV" localSheetId="0" hidden="1">#REF!</definedName>
    <definedName name="BExGW0KVS7U0C87XFZ78QW991IEV" localSheetId="12" hidden="1">#REF!</definedName>
    <definedName name="BExGW0KVS7U0C87XFZ78QW991IEV" localSheetId="3" hidden="1">#REF!</definedName>
    <definedName name="BExGW0KVS7U0C87XFZ78QW991IEV" localSheetId="10" hidden="1">#REF!</definedName>
    <definedName name="BExGW0KVS7U0C87XFZ78QW991IEV" localSheetId="9" hidden="1">#REF!</definedName>
    <definedName name="BExGW0KVS7U0C87XFZ78QW991IEV" localSheetId="8" hidden="1">#REF!</definedName>
    <definedName name="BExGW0KVS7U0C87XFZ78QW991IEV" localSheetId="11" hidden="1">#REF!</definedName>
    <definedName name="BExGW0KVS7U0C87XFZ78QW991IEV" localSheetId="13" hidden="1">#REF!</definedName>
    <definedName name="BExGW0KVS7U0C87XFZ78QW991IEV" hidden="1">#REF!</definedName>
    <definedName name="BExGW0Q7QHE29TGNWAWQ6GR0V6TQ" localSheetId="0" hidden="1">#REF!</definedName>
    <definedName name="BExGW0Q7QHE29TGNWAWQ6GR0V6TQ" localSheetId="12" hidden="1">#REF!</definedName>
    <definedName name="BExGW0Q7QHE29TGNWAWQ6GR0V6TQ" localSheetId="3" hidden="1">#REF!</definedName>
    <definedName name="BExGW0Q7QHE29TGNWAWQ6GR0V6TQ" localSheetId="10" hidden="1">#REF!</definedName>
    <definedName name="BExGW0Q7QHE29TGNWAWQ6GR0V6TQ" localSheetId="9" hidden="1">#REF!</definedName>
    <definedName name="BExGW0Q7QHE29TGNWAWQ6GR0V6TQ" localSheetId="8" hidden="1">#REF!</definedName>
    <definedName name="BExGW0Q7QHE29TGNWAWQ6GR0V6TQ" localSheetId="11" hidden="1">#REF!</definedName>
    <definedName name="BExGW0Q7QHE29TGNWAWQ6GR0V6TQ" localSheetId="13" hidden="1">#REF!</definedName>
    <definedName name="BExGW0Q7QHE29TGNWAWQ6GR0V6TQ" hidden="1">#REF!</definedName>
    <definedName name="BExGW2Z7AMPG6H9EXA9ML6EZVGGA" localSheetId="0" hidden="1">#REF!</definedName>
    <definedName name="BExGW2Z7AMPG6H9EXA9ML6EZVGGA" localSheetId="12" hidden="1">#REF!</definedName>
    <definedName name="BExGW2Z7AMPG6H9EXA9ML6EZVGGA" localSheetId="3" hidden="1">#REF!</definedName>
    <definedName name="BExGW2Z7AMPG6H9EXA9ML6EZVGGA" localSheetId="10" hidden="1">#REF!</definedName>
    <definedName name="BExGW2Z7AMPG6H9EXA9ML6EZVGGA" localSheetId="9" hidden="1">#REF!</definedName>
    <definedName name="BExGW2Z7AMPG6H9EXA9ML6EZVGGA" localSheetId="8" hidden="1">#REF!</definedName>
    <definedName name="BExGW2Z7AMPG6H9EXA9ML6EZVGGA" localSheetId="11" hidden="1">#REF!</definedName>
    <definedName name="BExGW2Z7AMPG6H9EXA9ML6EZVGGA" localSheetId="13" hidden="1">#REF!</definedName>
    <definedName name="BExGW2Z7AMPG6H9EXA9ML6EZVGGA" hidden="1">#REF!</definedName>
    <definedName name="BExGWABG5VT5XO1A196RK61AXA8C" localSheetId="0" hidden="1">#REF!</definedName>
    <definedName name="BExGWABG5VT5XO1A196RK61AXA8C" localSheetId="12" hidden="1">#REF!</definedName>
    <definedName name="BExGWABG5VT5XO1A196RK61AXA8C" localSheetId="3" hidden="1">#REF!</definedName>
    <definedName name="BExGWABG5VT5XO1A196RK61AXA8C" localSheetId="10" hidden="1">#REF!</definedName>
    <definedName name="BExGWABG5VT5XO1A196RK61AXA8C" localSheetId="9" hidden="1">#REF!</definedName>
    <definedName name="BExGWABG5VT5XO1A196RK61AXA8C" localSheetId="8" hidden="1">#REF!</definedName>
    <definedName name="BExGWABG5VT5XO1A196RK61AXA8C" localSheetId="11" hidden="1">#REF!</definedName>
    <definedName name="BExGWABG5VT5XO1A196RK61AXA8C" localSheetId="13" hidden="1">#REF!</definedName>
    <definedName name="BExGWABG5VT5XO1A196RK61AXA8C" hidden="1">#REF!</definedName>
    <definedName name="BExGWEO0JDG84NYLEAV5NSOAGMJZ" localSheetId="0" hidden="1">#REF!</definedName>
    <definedName name="BExGWEO0JDG84NYLEAV5NSOAGMJZ" localSheetId="12" hidden="1">#REF!</definedName>
    <definedName name="BExGWEO0JDG84NYLEAV5NSOAGMJZ" localSheetId="3" hidden="1">#REF!</definedName>
    <definedName name="BExGWEO0JDG84NYLEAV5NSOAGMJZ" localSheetId="10" hidden="1">#REF!</definedName>
    <definedName name="BExGWEO0JDG84NYLEAV5NSOAGMJZ" localSheetId="9" hidden="1">#REF!</definedName>
    <definedName name="BExGWEO0JDG84NYLEAV5NSOAGMJZ" localSheetId="8" hidden="1">#REF!</definedName>
    <definedName name="BExGWEO0JDG84NYLEAV5NSOAGMJZ" localSheetId="11" hidden="1">#REF!</definedName>
    <definedName name="BExGWEO0JDG84NYLEAV5NSOAGMJZ" localSheetId="13" hidden="1">#REF!</definedName>
    <definedName name="BExGWEO0JDG84NYLEAV5NSOAGMJZ" hidden="1">#REF!</definedName>
    <definedName name="BExGWLEOC70Z8QAJTPT2PDHTNM4L" localSheetId="0" hidden="1">#REF!</definedName>
    <definedName name="BExGWLEOC70Z8QAJTPT2PDHTNM4L" localSheetId="12" hidden="1">#REF!</definedName>
    <definedName name="BExGWLEOC70Z8QAJTPT2PDHTNM4L" localSheetId="3" hidden="1">#REF!</definedName>
    <definedName name="BExGWLEOC70Z8QAJTPT2PDHTNM4L" localSheetId="10" hidden="1">#REF!</definedName>
    <definedName name="BExGWLEOC70Z8QAJTPT2PDHTNM4L" localSheetId="9" hidden="1">#REF!</definedName>
    <definedName name="BExGWLEOC70Z8QAJTPT2PDHTNM4L" localSheetId="8" hidden="1">#REF!</definedName>
    <definedName name="BExGWLEOC70Z8QAJTPT2PDHTNM4L" localSheetId="11" hidden="1">#REF!</definedName>
    <definedName name="BExGWLEOC70Z8QAJTPT2PDHTNM4L" localSheetId="13" hidden="1">#REF!</definedName>
    <definedName name="BExGWLEOC70Z8QAJTPT2PDHTNM4L" hidden="1">#REF!</definedName>
    <definedName name="BExGWNCXLCRTLBVMTXYJ5PHQI6SS" localSheetId="0" hidden="1">#REF!</definedName>
    <definedName name="BExGWNCXLCRTLBVMTXYJ5PHQI6SS" localSheetId="12" hidden="1">#REF!</definedName>
    <definedName name="BExGWNCXLCRTLBVMTXYJ5PHQI6SS" localSheetId="3" hidden="1">#REF!</definedName>
    <definedName name="BExGWNCXLCRTLBVMTXYJ5PHQI6SS" localSheetId="10" hidden="1">#REF!</definedName>
    <definedName name="BExGWNCXLCRTLBVMTXYJ5PHQI6SS" localSheetId="9" hidden="1">#REF!</definedName>
    <definedName name="BExGWNCXLCRTLBVMTXYJ5PHQI6SS" localSheetId="8" hidden="1">#REF!</definedName>
    <definedName name="BExGWNCXLCRTLBVMTXYJ5PHQI6SS" localSheetId="11" hidden="1">#REF!</definedName>
    <definedName name="BExGWNCXLCRTLBVMTXYJ5PHQI6SS" localSheetId="13" hidden="1">#REF!</definedName>
    <definedName name="BExGWNCXLCRTLBVMTXYJ5PHQI6SS" hidden="1">#REF!</definedName>
    <definedName name="BExGX4L8N6ERT0Q4EVVNA97EGD80" localSheetId="0" hidden="1">#REF!</definedName>
    <definedName name="BExGX4L8N6ERT0Q4EVVNA97EGD80" localSheetId="12" hidden="1">#REF!</definedName>
    <definedName name="BExGX4L8N6ERT0Q4EVVNA97EGD80" localSheetId="3" hidden="1">#REF!</definedName>
    <definedName name="BExGX4L8N6ERT0Q4EVVNA97EGD80" localSheetId="10" hidden="1">#REF!</definedName>
    <definedName name="BExGX4L8N6ERT0Q4EVVNA97EGD80" localSheetId="9" hidden="1">#REF!</definedName>
    <definedName name="BExGX4L8N6ERT0Q4EVVNA97EGD80" localSheetId="8" hidden="1">#REF!</definedName>
    <definedName name="BExGX4L8N6ERT0Q4EVVNA97EGD80" localSheetId="11" hidden="1">#REF!</definedName>
    <definedName name="BExGX4L8N6ERT0Q4EVVNA97EGD80" localSheetId="13" hidden="1">#REF!</definedName>
    <definedName name="BExGX4L8N6ERT0Q4EVVNA97EGD80" hidden="1">#REF!</definedName>
    <definedName name="BExGX5MWTL78XM0QCP4NT564ML39" localSheetId="0" hidden="1">#REF!</definedName>
    <definedName name="BExGX5MWTL78XM0QCP4NT564ML39" localSheetId="12" hidden="1">#REF!</definedName>
    <definedName name="BExGX5MWTL78XM0QCP4NT564ML39" localSheetId="3" hidden="1">#REF!</definedName>
    <definedName name="BExGX5MWTL78XM0QCP4NT564ML39" localSheetId="10" hidden="1">#REF!</definedName>
    <definedName name="BExGX5MWTL78XM0QCP4NT564ML39" localSheetId="9" hidden="1">#REF!</definedName>
    <definedName name="BExGX5MWTL78XM0QCP4NT564ML39" localSheetId="8" hidden="1">#REF!</definedName>
    <definedName name="BExGX5MWTL78XM0QCP4NT564ML39" localSheetId="11" hidden="1">#REF!</definedName>
    <definedName name="BExGX5MWTL78XM0QCP4NT564ML39" localSheetId="13" hidden="1">#REF!</definedName>
    <definedName name="BExGX5MWTL78XM0QCP4NT564ML39" hidden="1">#REF!</definedName>
    <definedName name="BExGX6U988MCFIGDA1282F92U9AA" localSheetId="0" hidden="1">#REF!</definedName>
    <definedName name="BExGX6U988MCFIGDA1282F92U9AA" localSheetId="12" hidden="1">#REF!</definedName>
    <definedName name="BExGX6U988MCFIGDA1282F92U9AA" localSheetId="3" hidden="1">#REF!</definedName>
    <definedName name="BExGX6U988MCFIGDA1282F92U9AA" localSheetId="10" hidden="1">#REF!</definedName>
    <definedName name="BExGX6U988MCFIGDA1282F92U9AA" localSheetId="9" hidden="1">#REF!</definedName>
    <definedName name="BExGX6U988MCFIGDA1282F92U9AA" localSheetId="8" hidden="1">#REF!</definedName>
    <definedName name="BExGX6U988MCFIGDA1282F92U9AA" localSheetId="11" hidden="1">#REF!</definedName>
    <definedName name="BExGX6U988MCFIGDA1282F92U9AA" localSheetId="13" hidden="1">#REF!</definedName>
    <definedName name="BExGX6U988MCFIGDA1282F92U9AA" hidden="1">#REF!</definedName>
    <definedName name="BExGX7FTB1CKAT5HUW6H531FIY6I" localSheetId="0" hidden="1">#REF!</definedName>
    <definedName name="BExGX7FTB1CKAT5HUW6H531FIY6I" localSheetId="12" hidden="1">#REF!</definedName>
    <definedName name="BExGX7FTB1CKAT5HUW6H531FIY6I" localSheetId="3" hidden="1">#REF!</definedName>
    <definedName name="BExGX7FTB1CKAT5HUW6H531FIY6I" localSheetId="10" hidden="1">#REF!</definedName>
    <definedName name="BExGX7FTB1CKAT5HUW6H531FIY6I" localSheetId="9" hidden="1">#REF!</definedName>
    <definedName name="BExGX7FTB1CKAT5HUW6H531FIY6I" localSheetId="8" hidden="1">#REF!</definedName>
    <definedName name="BExGX7FTB1CKAT5HUW6H531FIY6I" localSheetId="11" hidden="1">#REF!</definedName>
    <definedName name="BExGX7FTB1CKAT5HUW6H531FIY6I" localSheetId="13" hidden="1">#REF!</definedName>
    <definedName name="BExGX7FTB1CKAT5HUW6H531FIY6I" hidden="1">#REF!</definedName>
    <definedName name="BExGX9DVACJQIZ4GH6YAD2A7F70O" localSheetId="0" hidden="1">#REF!</definedName>
    <definedName name="BExGX9DVACJQIZ4GH6YAD2A7F70O" localSheetId="12" hidden="1">#REF!</definedName>
    <definedName name="BExGX9DVACJQIZ4GH6YAD2A7F70O" localSheetId="3" hidden="1">#REF!</definedName>
    <definedName name="BExGX9DVACJQIZ4GH6YAD2A7F70O" localSheetId="10" hidden="1">#REF!</definedName>
    <definedName name="BExGX9DVACJQIZ4GH6YAD2A7F70O" localSheetId="9" hidden="1">#REF!</definedName>
    <definedName name="BExGX9DVACJQIZ4GH6YAD2A7F70O" localSheetId="8" hidden="1">#REF!</definedName>
    <definedName name="BExGX9DVACJQIZ4GH6YAD2A7F70O" localSheetId="11" hidden="1">#REF!</definedName>
    <definedName name="BExGX9DVACJQIZ4GH6YAD2A7F70O" localSheetId="13" hidden="1">#REF!</definedName>
    <definedName name="BExGX9DVACJQIZ4GH6YAD2A7F70O" hidden="1">#REF!</definedName>
    <definedName name="BExGXCZBQISQ3IMF6DJH1OXNAQP8" localSheetId="0" hidden="1">#REF!</definedName>
    <definedName name="BExGXCZBQISQ3IMF6DJH1OXNAQP8" localSheetId="12" hidden="1">#REF!</definedName>
    <definedName name="BExGXCZBQISQ3IMF6DJH1OXNAQP8" localSheetId="3" hidden="1">#REF!</definedName>
    <definedName name="BExGXCZBQISQ3IMF6DJH1OXNAQP8" localSheetId="10" hidden="1">#REF!</definedName>
    <definedName name="BExGXCZBQISQ3IMF6DJH1OXNAQP8" localSheetId="9" hidden="1">#REF!</definedName>
    <definedName name="BExGXCZBQISQ3IMF6DJH1OXNAQP8" localSheetId="8" hidden="1">#REF!</definedName>
    <definedName name="BExGXCZBQISQ3IMF6DJH1OXNAQP8" localSheetId="11" hidden="1">#REF!</definedName>
    <definedName name="BExGXCZBQISQ3IMF6DJH1OXNAQP8" localSheetId="13" hidden="1">#REF!</definedName>
    <definedName name="BExGXCZBQISQ3IMF6DJH1OXNAQP8" hidden="1">#REF!</definedName>
    <definedName name="BExGXDVP2S2Y8Z8Q43I78RCIK3DD" localSheetId="0" hidden="1">#REF!</definedName>
    <definedName name="BExGXDVP2S2Y8Z8Q43I78RCIK3DD" localSheetId="12" hidden="1">#REF!</definedName>
    <definedName name="BExGXDVP2S2Y8Z8Q43I78RCIK3DD" localSheetId="3" hidden="1">#REF!</definedName>
    <definedName name="BExGXDVP2S2Y8Z8Q43I78RCIK3DD" localSheetId="10" hidden="1">#REF!</definedName>
    <definedName name="BExGXDVP2S2Y8Z8Q43I78RCIK3DD" localSheetId="9" hidden="1">#REF!</definedName>
    <definedName name="BExGXDVP2S2Y8Z8Q43I78RCIK3DD" localSheetId="8" hidden="1">#REF!</definedName>
    <definedName name="BExGXDVP2S2Y8Z8Q43I78RCIK3DD" localSheetId="11" hidden="1">#REF!</definedName>
    <definedName name="BExGXDVP2S2Y8Z8Q43I78RCIK3DD" localSheetId="13" hidden="1">#REF!</definedName>
    <definedName name="BExGXDVP2S2Y8Z8Q43I78RCIK3DD" hidden="1">#REF!</definedName>
    <definedName name="BExGXJ9W5JU7TT9S0BKL5Y6VVB39" localSheetId="0" hidden="1">#REF!</definedName>
    <definedName name="BExGXJ9W5JU7TT9S0BKL5Y6VVB39" localSheetId="12" hidden="1">#REF!</definedName>
    <definedName name="BExGXJ9W5JU7TT9S0BKL5Y6VVB39" localSheetId="3" hidden="1">#REF!</definedName>
    <definedName name="BExGXJ9W5JU7TT9S0BKL5Y6VVB39" localSheetId="10" hidden="1">#REF!</definedName>
    <definedName name="BExGXJ9W5JU7TT9S0BKL5Y6VVB39" localSheetId="9" hidden="1">#REF!</definedName>
    <definedName name="BExGXJ9W5JU7TT9S0BKL5Y6VVB39" localSheetId="8" hidden="1">#REF!</definedName>
    <definedName name="BExGXJ9W5JU7TT9S0BKL5Y6VVB39" localSheetId="11" hidden="1">#REF!</definedName>
    <definedName name="BExGXJ9W5JU7TT9S0BKL5Y6VVB39" localSheetId="13" hidden="1">#REF!</definedName>
    <definedName name="BExGXJ9W5JU7TT9S0BKL5Y6VVB39" hidden="1">#REF!</definedName>
    <definedName name="BExGXWB73RJ4BASBQTQ8EY0EC1EB" localSheetId="0" hidden="1">#REF!</definedName>
    <definedName name="BExGXWB73RJ4BASBQTQ8EY0EC1EB" localSheetId="12" hidden="1">#REF!</definedName>
    <definedName name="BExGXWB73RJ4BASBQTQ8EY0EC1EB" localSheetId="3" hidden="1">#REF!</definedName>
    <definedName name="BExGXWB73RJ4BASBQTQ8EY0EC1EB" localSheetId="10" hidden="1">#REF!</definedName>
    <definedName name="BExGXWB73RJ4BASBQTQ8EY0EC1EB" localSheetId="9" hidden="1">#REF!</definedName>
    <definedName name="BExGXWB73RJ4BASBQTQ8EY0EC1EB" localSheetId="8" hidden="1">#REF!</definedName>
    <definedName name="BExGXWB73RJ4BASBQTQ8EY0EC1EB" localSheetId="11" hidden="1">#REF!</definedName>
    <definedName name="BExGXWB73RJ4BASBQTQ8EY0EC1EB" localSheetId="13" hidden="1">#REF!</definedName>
    <definedName name="BExGXWB73RJ4BASBQTQ8EY0EC1EB" hidden="1">#REF!</definedName>
    <definedName name="BExGXZ0ABB43C7SMRKZHWOSU9EQX" localSheetId="0" hidden="1">#REF!</definedName>
    <definedName name="BExGXZ0ABB43C7SMRKZHWOSU9EQX" localSheetId="12" hidden="1">#REF!</definedName>
    <definedName name="BExGXZ0ABB43C7SMRKZHWOSU9EQX" localSheetId="3" hidden="1">#REF!</definedName>
    <definedName name="BExGXZ0ABB43C7SMRKZHWOSU9EQX" localSheetId="10" hidden="1">#REF!</definedName>
    <definedName name="BExGXZ0ABB43C7SMRKZHWOSU9EQX" localSheetId="9" hidden="1">#REF!</definedName>
    <definedName name="BExGXZ0ABB43C7SMRKZHWOSU9EQX" localSheetId="8" hidden="1">#REF!</definedName>
    <definedName name="BExGXZ0ABB43C7SMRKZHWOSU9EQX" localSheetId="11" hidden="1">#REF!</definedName>
    <definedName name="BExGXZ0ABB43C7SMRKZHWOSU9EQX" localSheetId="13" hidden="1">#REF!</definedName>
    <definedName name="BExGXZ0ABB43C7SMRKZHWOSU9EQX" hidden="1">#REF!</definedName>
    <definedName name="BExGY6SU3SYVCJ3AG2ITY59SAZ5A" localSheetId="0" hidden="1">#REF!</definedName>
    <definedName name="BExGY6SU3SYVCJ3AG2ITY59SAZ5A" localSheetId="12" hidden="1">#REF!</definedName>
    <definedName name="BExGY6SU3SYVCJ3AG2ITY59SAZ5A" localSheetId="3" hidden="1">#REF!</definedName>
    <definedName name="BExGY6SU3SYVCJ3AG2ITY59SAZ5A" localSheetId="10" hidden="1">#REF!</definedName>
    <definedName name="BExGY6SU3SYVCJ3AG2ITY59SAZ5A" localSheetId="9" hidden="1">#REF!</definedName>
    <definedName name="BExGY6SU3SYVCJ3AG2ITY59SAZ5A" localSheetId="8" hidden="1">#REF!</definedName>
    <definedName name="BExGY6SU3SYVCJ3AG2ITY59SAZ5A" localSheetId="11" hidden="1">#REF!</definedName>
    <definedName name="BExGY6SU3SYVCJ3AG2ITY59SAZ5A" localSheetId="13" hidden="1">#REF!</definedName>
    <definedName name="BExGY6SU3SYVCJ3AG2ITY59SAZ5A" hidden="1">#REF!</definedName>
    <definedName name="BExGY6YA4P5KMY2VHT0DYK3YTFAX" localSheetId="0" hidden="1">#REF!</definedName>
    <definedName name="BExGY6YA4P5KMY2VHT0DYK3YTFAX" localSheetId="12" hidden="1">#REF!</definedName>
    <definedName name="BExGY6YA4P5KMY2VHT0DYK3YTFAX" localSheetId="3" hidden="1">#REF!</definedName>
    <definedName name="BExGY6YA4P5KMY2VHT0DYK3YTFAX" localSheetId="10" hidden="1">#REF!</definedName>
    <definedName name="BExGY6YA4P5KMY2VHT0DYK3YTFAX" localSheetId="9" hidden="1">#REF!</definedName>
    <definedName name="BExGY6YA4P5KMY2VHT0DYK3YTFAX" localSheetId="8" hidden="1">#REF!</definedName>
    <definedName name="BExGY6YA4P5KMY2VHT0DYK3YTFAX" localSheetId="11" hidden="1">#REF!</definedName>
    <definedName name="BExGY6YA4P5KMY2VHT0DYK3YTFAX" localSheetId="13" hidden="1">#REF!</definedName>
    <definedName name="BExGY6YA4P5KMY2VHT0DYK3YTFAX" hidden="1">#REF!</definedName>
    <definedName name="BExGY8G88PVVRYHPHRPJZFSX6HSC" localSheetId="0" hidden="1">#REF!</definedName>
    <definedName name="BExGY8G88PVVRYHPHRPJZFSX6HSC" localSheetId="12" hidden="1">#REF!</definedName>
    <definedName name="BExGY8G88PVVRYHPHRPJZFSX6HSC" localSheetId="3" hidden="1">#REF!</definedName>
    <definedName name="BExGY8G88PVVRYHPHRPJZFSX6HSC" localSheetId="10" hidden="1">#REF!</definedName>
    <definedName name="BExGY8G88PVVRYHPHRPJZFSX6HSC" localSheetId="9" hidden="1">#REF!</definedName>
    <definedName name="BExGY8G88PVVRYHPHRPJZFSX6HSC" localSheetId="8" hidden="1">#REF!</definedName>
    <definedName name="BExGY8G88PVVRYHPHRPJZFSX6HSC" localSheetId="11" hidden="1">#REF!</definedName>
    <definedName name="BExGY8G88PVVRYHPHRPJZFSX6HSC" localSheetId="13" hidden="1">#REF!</definedName>
    <definedName name="BExGY8G88PVVRYHPHRPJZFSX6HSC" hidden="1">#REF!</definedName>
    <definedName name="BExGYC718HTZ80PNKYPVIYGRJVF6" localSheetId="0" hidden="1">#REF!</definedName>
    <definedName name="BExGYC718HTZ80PNKYPVIYGRJVF6" localSheetId="12" hidden="1">#REF!</definedName>
    <definedName name="BExGYC718HTZ80PNKYPVIYGRJVF6" localSheetId="3" hidden="1">#REF!</definedName>
    <definedName name="BExGYC718HTZ80PNKYPVIYGRJVF6" localSheetId="10" hidden="1">#REF!</definedName>
    <definedName name="BExGYC718HTZ80PNKYPVIYGRJVF6" localSheetId="9" hidden="1">#REF!</definedName>
    <definedName name="BExGYC718HTZ80PNKYPVIYGRJVF6" localSheetId="8" hidden="1">#REF!</definedName>
    <definedName name="BExGYC718HTZ80PNKYPVIYGRJVF6" localSheetId="11" hidden="1">#REF!</definedName>
    <definedName name="BExGYC718HTZ80PNKYPVIYGRJVF6" localSheetId="13" hidden="1">#REF!</definedName>
    <definedName name="BExGYC718HTZ80PNKYPVIYGRJVF6" hidden="1">#REF!</definedName>
    <definedName name="BExGYCNATXZY2FID93B17YWIPPRD" localSheetId="0" hidden="1">#REF!</definedName>
    <definedName name="BExGYCNATXZY2FID93B17YWIPPRD" localSheetId="12" hidden="1">#REF!</definedName>
    <definedName name="BExGYCNATXZY2FID93B17YWIPPRD" localSheetId="3" hidden="1">#REF!</definedName>
    <definedName name="BExGYCNATXZY2FID93B17YWIPPRD" localSheetId="10" hidden="1">#REF!</definedName>
    <definedName name="BExGYCNATXZY2FID93B17YWIPPRD" localSheetId="9" hidden="1">#REF!</definedName>
    <definedName name="BExGYCNATXZY2FID93B17YWIPPRD" localSheetId="8" hidden="1">#REF!</definedName>
    <definedName name="BExGYCNATXZY2FID93B17YWIPPRD" localSheetId="11" hidden="1">#REF!</definedName>
    <definedName name="BExGYCNATXZY2FID93B17YWIPPRD" localSheetId="13" hidden="1">#REF!</definedName>
    <definedName name="BExGYCNATXZY2FID93B17YWIPPRD" hidden="1">#REF!</definedName>
    <definedName name="BExGYGJJJ3BBCQAOA51WHP01HN73" localSheetId="0" hidden="1">#REF!</definedName>
    <definedName name="BExGYGJJJ3BBCQAOA51WHP01HN73" localSheetId="12" hidden="1">#REF!</definedName>
    <definedName name="BExGYGJJJ3BBCQAOA51WHP01HN73" localSheetId="3" hidden="1">#REF!</definedName>
    <definedName name="BExGYGJJJ3BBCQAOA51WHP01HN73" localSheetId="10" hidden="1">#REF!</definedName>
    <definedName name="BExGYGJJJ3BBCQAOA51WHP01HN73" localSheetId="9" hidden="1">#REF!</definedName>
    <definedName name="BExGYGJJJ3BBCQAOA51WHP01HN73" localSheetId="8" hidden="1">#REF!</definedName>
    <definedName name="BExGYGJJJ3BBCQAOA51WHP01HN73" localSheetId="11" hidden="1">#REF!</definedName>
    <definedName name="BExGYGJJJ3BBCQAOA51WHP01HN73" localSheetId="13" hidden="1">#REF!</definedName>
    <definedName name="BExGYGJJJ3BBCQAOA51WHP01HN73" hidden="1">#REF!</definedName>
    <definedName name="BExGYOS6TV2C72PLRFU8RP1I58GY" localSheetId="0" hidden="1">#REF!</definedName>
    <definedName name="BExGYOS6TV2C72PLRFU8RP1I58GY" localSheetId="12" hidden="1">#REF!</definedName>
    <definedName name="BExGYOS6TV2C72PLRFU8RP1I58GY" localSheetId="3" hidden="1">#REF!</definedName>
    <definedName name="BExGYOS6TV2C72PLRFU8RP1I58GY" localSheetId="10" hidden="1">#REF!</definedName>
    <definedName name="BExGYOS6TV2C72PLRFU8RP1I58GY" localSheetId="9" hidden="1">#REF!</definedName>
    <definedName name="BExGYOS6TV2C72PLRFU8RP1I58GY" localSheetId="8" hidden="1">#REF!</definedName>
    <definedName name="BExGYOS6TV2C72PLRFU8RP1I58GY" localSheetId="11" hidden="1">#REF!</definedName>
    <definedName name="BExGYOS6TV2C72PLRFU8RP1I58GY" localSheetId="13" hidden="1">#REF!</definedName>
    <definedName name="BExGYOS6TV2C72PLRFU8RP1I58GY" hidden="1">#REF!</definedName>
    <definedName name="BExGYXBM828PX0KPDVAZBWDL6MJZ" localSheetId="0" hidden="1">#REF!</definedName>
    <definedName name="BExGYXBM828PX0KPDVAZBWDL6MJZ" localSheetId="12" hidden="1">#REF!</definedName>
    <definedName name="BExGYXBM828PX0KPDVAZBWDL6MJZ" localSheetId="3" hidden="1">#REF!</definedName>
    <definedName name="BExGYXBM828PX0KPDVAZBWDL6MJZ" localSheetId="10" hidden="1">#REF!</definedName>
    <definedName name="BExGYXBM828PX0KPDVAZBWDL6MJZ" localSheetId="9" hidden="1">#REF!</definedName>
    <definedName name="BExGYXBM828PX0KPDVAZBWDL6MJZ" localSheetId="8" hidden="1">#REF!</definedName>
    <definedName name="BExGYXBM828PX0KPDVAZBWDL6MJZ" localSheetId="11" hidden="1">#REF!</definedName>
    <definedName name="BExGYXBM828PX0KPDVAZBWDL6MJZ" localSheetId="13" hidden="1">#REF!</definedName>
    <definedName name="BExGYXBM828PX0KPDVAZBWDL6MJZ" hidden="1">#REF!</definedName>
    <definedName name="BExGZJ78ZWZCVHZ3BKEKFJZ6MAEO" localSheetId="0" hidden="1">#REF!</definedName>
    <definedName name="BExGZJ78ZWZCVHZ3BKEKFJZ6MAEO" localSheetId="12" hidden="1">#REF!</definedName>
    <definedName name="BExGZJ78ZWZCVHZ3BKEKFJZ6MAEO" localSheetId="3" hidden="1">#REF!</definedName>
    <definedName name="BExGZJ78ZWZCVHZ3BKEKFJZ6MAEO" localSheetId="10" hidden="1">#REF!</definedName>
    <definedName name="BExGZJ78ZWZCVHZ3BKEKFJZ6MAEO" localSheetId="9" hidden="1">#REF!</definedName>
    <definedName name="BExGZJ78ZWZCVHZ3BKEKFJZ6MAEO" localSheetId="8" hidden="1">#REF!</definedName>
    <definedName name="BExGZJ78ZWZCVHZ3BKEKFJZ6MAEO" localSheetId="11" hidden="1">#REF!</definedName>
    <definedName name="BExGZJ78ZWZCVHZ3BKEKFJZ6MAEO" localSheetId="13" hidden="1">#REF!</definedName>
    <definedName name="BExGZJ78ZWZCVHZ3BKEKFJZ6MAEO" hidden="1">#REF!</definedName>
    <definedName name="BExGZOLH2QV73J3M9IWDDPA62TP4" localSheetId="0" hidden="1">#REF!</definedName>
    <definedName name="BExGZOLH2QV73J3M9IWDDPA62TP4" localSheetId="12" hidden="1">#REF!</definedName>
    <definedName name="BExGZOLH2QV73J3M9IWDDPA62TP4" localSheetId="3" hidden="1">#REF!</definedName>
    <definedName name="BExGZOLH2QV73J3M9IWDDPA62TP4" localSheetId="10" hidden="1">#REF!</definedName>
    <definedName name="BExGZOLH2QV73J3M9IWDDPA62TP4" localSheetId="9" hidden="1">#REF!</definedName>
    <definedName name="BExGZOLH2QV73J3M9IWDDPA62TP4" localSheetId="8" hidden="1">#REF!</definedName>
    <definedName name="BExGZOLH2QV73J3M9IWDDPA62TP4" localSheetId="11" hidden="1">#REF!</definedName>
    <definedName name="BExGZOLH2QV73J3M9IWDDPA62TP4" localSheetId="13" hidden="1">#REF!</definedName>
    <definedName name="BExGZOLH2QV73J3M9IWDDPA62TP4" hidden="1">#REF!</definedName>
    <definedName name="BExGZP1PWGFKVVVN4YDIS22DZPCR" localSheetId="0" hidden="1">#REF!</definedName>
    <definedName name="BExGZP1PWGFKVVVN4YDIS22DZPCR" localSheetId="12" hidden="1">#REF!</definedName>
    <definedName name="BExGZP1PWGFKVVVN4YDIS22DZPCR" localSheetId="3" hidden="1">#REF!</definedName>
    <definedName name="BExGZP1PWGFKVVVN4YDIS22DZPCR" localSheetId="10" hidden="1">#REF!</definedName>
    <definedName name="BExGZP1PWGFKVVVN4YDIS22DZPCR" localSheetId="9" hidden="1">#REF!</definedName>
    <definedName name="BExGZP1PWGFKVVVN4YDIS22DZPCR" localSheetId="8" hidden="1">#REF!</definedName>
    <definedName name="BExGZP1PWGFKVVVN4YDIS22DZPCR" localSheetId="11" hidden="1">#REF!</definedName>
    <definedName name="BExGZP1PWGFKVVVN4YDIS22DZPCR" localSheetId="13" hidden="1">#REF!</definedName>
    <definedName name="BExGZP1PWGFKVVVN4YDIS22DZPCR" hidden="1">#REF!</definedName>
    <definedName name="BExGZQUHCPM6G5U9OM8JU339JAG6" localSheetId="0" hidden="1">#REF!</definedName>
    <definedName name="BExGZQUHCPM6G5U9OM8JU339JAG6" localSheetId="12" hidden="1">#REF!</definedName>
    <definedName name="BExGZQUHCPM6G5U9OM8JU339JAG6" localSheetId="3" hidden="1">#REF!</definedName>
    <definedName name="BExGZQUHCPM6G5U9OM8JU339JAG6" localSheetId="10" hidden="1">#REF!</definedName>
    <definedName name="BExGZQUHCPM6G5U9OM8JU339JAG6" localSheetId="9" hidden="1">#REF!</definedName>
    <definedName name="BExGZQUHCPM6G5U9OM8JU339JAG6" localSheetId="8" hidden="1">#REF!</definedName>
    <definedName name="BExGZQUHCPM6G5U9OM8JU339JAG6" localSheetId="11" hidden="1">#REF!</definedName>
    <definedName name="BExGZQUHCPM6G5U9OM8JU339JAG6" localSheetId="13" hidden="1">#REF!</definedName>
    <definedName name="BExGZQUHCPM6G5U9OM8JU339JAG6" hidden="1">#REF!</definedName>
    <definedName name="BExH00FQKX09BD5WU4DB5KPXAUYA" localSheetId="0" hidden="1">#REF!</definedName>
    <definedName name="BExH00FQKX09BD5WU4DB5KPXAUYA" localSheetId="12" hidden="1">#REF!</definedName>
    <definedName name="BExH00FQKX09BD5WU4DB5KPXAUYA" localSheetId="3" hidden="1">#REF!</definedName>
    <definedName name="BExH00FQKX09BD5WU4DB5KPXAUYA" localSheetId="10" hidden="1">#REF!</definedName>
    <definedName name="BExH00FQKX09BD5WU4DB5KPXAUYA" localSheetId="9" hidden="1">#REF!</definedName>
    <definedName name="BExH00FQKX09BD5WU4DB5KPXAUYA" localSheetId="8" hidden="1">#REF!</definedName>
    <definedName name="BExH00FQKX09BD5WU4DB5KPXAUYA" localSheetId="11" hidden="1">#REF!</definedName>
    <definedName name="BExH00FQKX09BD5WU4DB5KPXAUYA" localSheetId="13" hidden="1">#REF!</definedName>
    <definedName name="BExH00FQKX09BD5WU4DB5KPXAUYA" hidden="1">#REF!</definedName>
    <definedName name="BExH00L21GZX5YJJGVMOAWBERLP5" localSheetId="0" hidden="1">#REF!</definedName>
    <definedName name="BExH00L21GZX5YJJGVMOAWBERLP5" localSheetId="12" hidden="1">#REF!</definedName>
    <definedName name="BExH00L21GZX5YJJGVMOAWBERLP5" localSheetId="3" hidden="1">#REF!</definedName>
    <definedName name="BExH00L21GZX5YJJGVMOAWBERLP5" localSheetId="10" hidden="1">#REF!</definedName>
    <definedName name="BExH00L21GZX5YJJGVMOAWBERLP5" localSheetId="9" hidden="1">#REF!</definedName>
    <definedName name="BExH00L21GZX5YJJGVMOAWBERLP5" localSheetId="8" hidden="1">#REF!</definedName>
    <definedName name="BExH00L21GZX5YJJGVMOAWBERLP5" localSheetId="11" hidden="1">#REF!</definedName>
    <definedName name="BExH00L21GZX5YJJGVMOAWBERLP5" localSheetId="13" hidden="1">#REF!</definedName>
    <definedName name="BExH00L21GZX5YJJGVMOAWBERLP5" hidden="1">#REF!</definedName>
    <definedName name="BExH02ZD6VAY1KQLAQYBBI6WWIZB" localSheetId="0" hidden="1">#REF!</definedName>
    <definedName name="BExH02ZD6VAY1KQLAQYBBI6WWIZB" localSheetId="12" hidden="1">#REF!</definedName>
    <definedName name="BExH02ZD6VAY1KQLAQYBBI6WWIZB" localSheetId="3" hidden="1">#REF!</definedName>
    <definedName name="BExH02ZD6VAY1KQLAQYBBI6WWIZB" localSheetId="10" hidden="1">#REF!</definedName>
    <definedName name="BExH02ZD6VAY1KQLAQYBBI6WWIZB" localSheetId="9" hidden="1">#REF!</definedName>
    <definedName name="BExH02ZD6VAY1KQLAQYBBI6WWIZB" localSheetId="8" hidden="1">#REF!</definedName>
    <definedName name="BExH02ZD6VAY1KQLAQYBBI6WWIZB" localSheetId="11" hidden="1">#REF!</definedName>
    <definedName name="BExH02ZD6VAY1KQLAQYBBI6WWIZB" localSheetId="13" hidden="1">#REF!</definedName>
    <definedName name="BExH02ZD6VAY1KQLAQYBBI6WWIZB" hidden="1">#REF!</definedName>
    <definedName name="BExH08Z6LQCGGSGSAILMHX4X7JMD" localSheetId="0" hidden="1">#REF!</definedName>
    <definedName name="BExH08Z6LQCGGSGSAILMHX4X7JMD" localSheetId="12" hidden="1">#REF!</definedName>
    <definedName name="BExH08Z6LQCGGSGSAILMHX4X7JMD" localSheetId="3" hidden="1">#REF!</definedName>
    <definedName name="BExH08Z6LQCGGSGSAILMHX4X7JMD" localSheetId="10" hidden="1">#REF!</definedName>
    <definedName name="BExH08Z6LQCGGSGSAILMHX4X7JMD" localSheetId="9" hidden="1">#REF!</definedName>
    <definedName name="BExH08Z6LQCGGSGSAILMHX4X7JMD" localSheetId="8" hidden="1">#REF!</definedName>
    <definedName name="BExH08Z6LQCGGSGSAILMHX4X7JMD" localSheetId="11" hidden="1">#REF!</definedName>
    <definedName name="BExH08Z6LQCGGSGSAILMHX4X7JMD" localSheetId="13" hidden="1">#REF!</definedName>
    <definedName name="BExH08Z6LQCGGSGSAILMHX4X7JMD" hidden="1">#REF!</definedName>
    <definedName name="BExH0KT9Z8HEVRRQRGQ8YHXRLIJA" localSheetId="0" hidden="1">#REF!</definedName>
    <definedName name="BExH0KT9Z8HEVRRQRGQ8YHXRLIJA" localSheetId="12" hidden="1">#REF!</definedName>
    <definedName name="BExH0KT9Z8HEVRRQRGQ8YHXRLIJA" localSheetId="3" hidden="1">#REF!</definedName>
    <definedName name="BExH0KT9Z8HEVRRQRGQ8YHXRLIJA" localSheetId="10" hidden="1">#REF!</definedName>
    <definedName name="BExH0KT9Z8HEVRRQRGQ8YHXRLIJA" localSheetId="9" hidden="1">#REF!</definedName>
    <definedName name="BExH0KT9Z8HEVRRQRGQ8YHXRLIJA" localSheetId="8" hidden="1">#REF!</definedName>
    <definedName name="BExH0KT9Z8HEVRRQRGQ8YHXRLIJA" localSheetId="11" hidden="1">#REF!</definedName>
    <definedName name="BExH0KT9Z8HEVRRQRGQ8YHXRLIJA" localSheetId="13" hidden="1">#REF!</definedName>
    <definedName name="BExH0KT9Z8HEVRRQRGQ8YHXRLIJA" hidden="1">#REF!</definedName>
    <definedName name="BExH0M0FDN12YBOCKL3XL2Z7T7Y8" localSheetId="0" hidden="1">#REF!</definedName>
    <definedName name="BExH0M0FDN12YBOCKL3XL2Z7T7Y8" localSheetId="12" hidden="1">#REF!</definedName>
    <definedName name="BExH0M0FDN12YBOCKL3XL2Z7T7Y8" localSheetId="3" hidden="1">#REF!</definedName>
    <definedName name="BExH0M0FDN12YBOCKL3XL2Z7T7Y8" localSheetId="10" hidden="1">#REF!</definedName>
    <definedName name="BExH0M0FDN12YBOCKL3XL2Z7T7Y8" localSheetId="9" hidden="1">#REF!</definedName>
    <definedName name="BExH0M0FDN12YBOCKL3XL2Z7T7Y8" localSheetId="8" hidden="1">#REF!</definedName>
    <definedName name="BExH0M0FDN12YBOCKL3XL2Z7T7Y8" localSheetId="11" hidden="1">#REF!</definedName>
    <definedName name="BExH0M0FDN12YBOCKL3XL2Z7T7Y8" localSheetId="13" hidden="1">#REF!</definedName>
    <definedName name="BExH0M0FDN12YBOCKL3XL2Z7T7Y8" hidden="1">#REF!</definedName>
    <definedName name="BExH0O9G06YPZ5TN9RYT326I1CP2" localSheetId="0" hidden="1">#REF!</definedName>
    <definedName name="BExH0O9G06YPZ5TN9RYT326I1CP2" localSheetId="12" hidden="1">#REF!</definedName>
    <definedName name="BExH0O9G06YPZ5TN9RYT326I1CP2" localSheetId="3" hidden="1">#REF!</definedName>
    <definedName name="BExH0O9G06YPZ5TN9RYT326I1CP2" localSheetId="10" hidden="1">#REF!</definedName>
    <definedName name="BExH0O9G06YPZ5TN9RYT326I1CP2" localSheetId="9" hidden="1">#REF!</definedName>
    <definedName name="BExH0O9G06YPZ5TN9RYT326I1CP2" localSheetId="8" hidden="1">#REF!</definedName>
    <definedName name="BExH0O9G06YPZ5TN9RYT326I1CP2" localSheetId="11" hidden="1">#REF!</definedName>
    <definedName name="BExH0O9G06YPZ5TN9RYT326I1CP2" localSheetId="13" hidden="1">#REF!</definedName>
    <definedName name="BExH0O9G06YPZ5TN9RYT326I1CP2" hidden="1">#REF!</definedName>
    <definedName name="BExH0PGM6RG0F3AAGULBIGOH91C2" localSheetId="0" hidden="1">#REF!</definedName>
    <definedName name="BExH0PGM6RG0F3AAGULBIGOH91C2" localSheetId="12" hidden="1">#REF!</definedName>
    <definedName name="BExH0PGM6RG0F3AAGULBIGOH91C2" localSheetId="3" hidden="1">#REF!</definedName>
    <definedName name="BExH0PGM6RG0F3AAGULBIGOH91C2" localSheetId="10" hidden="1">#REF!</definedName>
    <definedName name="BExH0PGM6RG0F3AAGULBIGOH91C2" localSheetId="9" hidden="1">#REF!</definedName>
    <definedName name="BExH0PGM6RG0F3AAGULBIGOH91C2" localSheetId="8" hidden="1">#REF!</definedName>
    <definedName name="BExH0PGM6RG0F3AAGULBIGOH91C2" localSheetId="11" hidden="1">#REF!</definedName>
    <definedName name="BExH0PGM6RG0F3AAGULBIGOH91C2" localSheetId="13" hidden="1">#REF!</definedName>
    <definedName name="BExH0PGM6RG0F3AAGULBIGOH91C2" hidden="1">#REF!</definedName>
    <definedName name="BExH0QIB3F0YZLM5XYHBCU5F0OVR" localSheetId="0" hidden="1">#REF!</definedName>
    <definedName name="BExH0QIB3F0YZLM5XYHBCU5F0OVR" localSheetId="12" hidden="1">#REF!</definedName>
    <definedName name="BExH0QIB3F0YZLM5XYHBCU5F0OVR" localSheetId="3" hidden="1">#REF!</definedName>
    <definedName name="BExH0QIB3F0YZLM5XYHBCU5F0OVR" localSheetId="10" hidden="1">#REF!</definedName>
    <definedName name="BExH0QIB3F0YZLM5XYHBCU5F0OVR" localSheetId="9" hidden="1">#REF!</definedName>
    <definedName name="BExH0QIB3F0YZLM5XYHBCU5F0OVR" localSheetId="8" hidden="1">#REF!</definedName>
    <definedName name="BExH0QIB3F0YZLM5XYHBCU5F0OVR" localSheetId="11" hidden="1">#REF!</definedName>
    <definedName name="BExH0QIB3F0YZLM5XYHBCU5F0OVR" localSheetId="13" hidden="1">#REF!</definedName>
    <definedName name="BExH0QIB3F0YZLM5XYHBCU5F0OVR" hidden="1">#REF!</definedName>
    <definedName name="BExH0RK5LJAAP7O67ZFB4RG6WPPL" localSheetId="0" hidden="1">#REF!</definedName>
    <definedName name="BExH0RK5LJAAP7O67ZFB4RG6WPPL" localSheetId="12" hidden="1">#REF!</definedName>
    <definedName name="BExH0RK5LJAAP7O67ZFB4RG6WPPL" localSheetId="3" hidden="1">#REF!</definedName>
    <definedName name="BExH0RK5LJAAP7O67ZFB4RG6WPPL" localSheetId="10" hidden="1">#REF!</definedName>
    <definedName name="BExH0RK5LJAAP7O67ZFB4RG6WPPL" localSheetId="9" hidden="1">#REF!</definedName>
    <definedName name="BExH0RK5LJAAP7O67ZFB4RG6WPPL" localSheetId="8" hidden="1">#REF!</definedName>
    <definedName name="BExH0RK5LJAAP7O67ZFB4RG6WPPL" localSheetId="11" hidden="1">#REF!</definedName>
    <definedName name="BExH0RK5LJAAP7O67ZFB4RG6WPPL" localSheetId="13" hidden="1">#REF!</definedName>
    <definedName name="BExH0RK5LJAAP7O67ZFB4RG6WPPL" hidden="1">#REF!</definedName>
    <definedName name="BExH0WNJAKTJRCKMTX8O4KNMIIJM" localSheetId="0" hidden="1">#REF!</definedName>
    <definedName name="BExH0WNJAKTJRCKMTX8O4KNMIIJM" localSheetId="12" hidden="1">#REF!</definedName>
    <definedName name="BExH0WNJAKTJRCKMTX8O4KNMIIJM" localSheetId="3" hidden="1">#REF!</definedName>
    <definedName name="BExH0WNJAKTJRCKMTX8O4KNMIIJM" localSheetId="10" hidden="1">#REF!</definedName>
    <definedName name="BExH0WNJAKTJRCKMTX8O4KNMIIJM" localSheetId="9" hidden="1">#REF!</definedName>
    <definedName name="BExH0WNJAKTJRCKMTX8O4KNMIIJM" localSheetId="8" hidden="1">#REF!</definedName>
    <definedName name="BExH0WNJAKTJRCKMTX8O4KNMIIJM" localSheetId="11" hidden="1">#REF!</definedName>
    <definedName name="BExH0WNJAKTJRCKMTX8O4KNMIIJM" localSheetId="13" hidden="1">#REF!</definedName>
    <definedName name="BExH0WNJAKTJRCKMTX8O4KNMIIJM" hidden="1">#REF!</definedName>
    <definedName name="BExH12Y4WX542WI3ZEM15AK4UM9J" localSheetId="0" hidden="1">#REF!</definedName>
    <definedName name="BExH12Y4WX542WI3ZEM15AK4UM9J" localSheetId="12" hidden="1">#REF!</definedName>
    <definedName name="BExH12Y4WX542WI3ZEM15AK4UM9J" localSheetId="3" hidden="1">#REF!</definedName>
    <definedName name="BExH12Y4WX542WI3ZEM15AK4UM9J" localSheetId="10" hidden="1">#REF!</definedName>
    <definedName name="BExH12Y4WX542WI3ZEM15AK4UM9J" localSheetId="9" hidden="1">#REF!</definedName>
    <definedName name="BExH12Y4WX542WI3ZEM15AK4UM9J" localSheetId="8" hidden="1">#REF!</definedName>
    <definedName name="BExH12Y4WX542WI3ZEM15AK4UM9J" localSheetId="11" hidden="1">#REF!</definedName>
    <definedName name="BExH12Y4WX542WI3ZEM15AK4UM9J" localSheetId="13" hidden="1">#REF!</definedName>
    <definedName name="BExH12Y4WX542WI3ZEM15AK4UM9J" hidden="1">#REF!</definedName>
    <definedName name="BExH18CCU7B8JWO8AWGEQRLWZG6J" localSheetId="0" hidden="1">#REF!</definedName>
    <definedName name="BExH18CCU7B8JWO8AWGEQRLWZG6J" localSheetId="12" hidden="1">#REF!</definedName>
    <definedName name="BExH18CCU7B8JWO8AWGEQRLWZG6J" localSheetId="3" hidden="1">#REF!</definedName>
    <definedName name="BExH18CCU7B8JWO8AWGEQRLWZG6J" localSheetId="10" hidden="1">#REF!</definedName>
    <definedName name="BExH18CCU7B8JWO8AWGEQRLWZG6J" localSheetId="9" hidden="1">#REF!</definedName>
    <definedName name="BExH18CCU7B8JWO8AWGEQRLWZG6J" localSheetId="8" hidden="1">#REF!</definedName>
    <definedName name="BExH18CCU7B8JWO8AWGEQRLWZG6J" localSheetId="11" hidden="1">#REF!</definedName>
    <definedName name="BExH18CCU7B8JWO8AWGEQRLWZG6J" localSheetId="13" hidden="1">#REF!</definedName>
    <definedName name="BExH18CCU7B8JWO8AWGEQRLWZG6J" hidden="1">#REF!</definedName>
    <definedName name="BExH1BN2H92IQKKP5IREFSS9FBF2" localSheetId="0" hidden="1">#REF!</definedName>
    <definedName name="BExH1BN2H92IQKKP5IREFSS9FBF2" localSheetId="12" hidden="1">#REF!</definedName>
    <definedName name="BExH1BN2H92IQKKP5IREFSS9FBF2" localSheetId="3" hidden="1">#REF!</definedName>
    <definedName name="BExH1BN2H92IQKKP5IREFSS9FBF2" localSheetId="10" hidden="1">#REF!</definedName>
    <definedName name="BExH1BN2H92IQKKP5IREFSS9FBF2" localSheetId="9" hidden="1">#REF!</definedName>
    <definedName name="BExH1BN2H92IQKKP5IREFSS9FBF2" localSheetId="8" hidden="1">#REF!</definedName>
    <definedName name="BExH1BN2H92IQKKP5IREFSS9FBF2" localSheetId="11" hidden="1">#REF!</definedName>
    <definedName name="BExH1BN2H92IQKKP5IREFSS9FBF2" localSheetId="13" hidden="1">#REF!</definedName>
    <definedName name="BExH1BN2H92IQKKP5IREFSS9FBF2" hidden="1">#REF!</definedName>
    <definedName name="BExH1FDTQXR9QQ31WDB7OPXU7MPT" localSheetId="0" hidden="1">#REF!</definedName>
    <definedName name="BExH1FDTQXR9QQ31WDB7OPXU7MPT" localSheetId="12" hidden="1">#REF!</definedName>
    <definedName name="BExH1FDTQXR9QQ31WDB7OPXU7MPT" localSheetId="3" hidden="1">#REF!</definedName>
    <definedName name="BExH1FDTQXR9QQ31WDB7OPXU7MPT" localSheetId="10" hidden="1">#REF!</definedName>
    <definedName name="BExH1FDTQXR9QQ31WDB7OPXU7MPT" localSheetId="9" hidden="1">#REF!</definedName>
    <definedName name="BExH1FDTQXR9QQ31WDB7OPXU7MPT" localSheetId="8" hidden="1">#REF!</definedName>
    <definedName name="BExH1FDTQXR9QQ31WDB7OPXU7MPT" localSheetId="11" hidden="1">#REF!</definedName>
    <definedName name="BExH1FDTQXR9QQ31WDB7OPXU7MPT" localSheetId="13" hidden="1">#REF!</definedName>
    <definedName name="BExH1FDTQXR9QQ31WDB7OPXU7MPT" hidden="1">#REF!</definedName>
    <definedName name="BExH1FOMEUIJNIDJAUY0ZQFBJSY9" localSheetId="0" hidden="1">#REF!</definedName>
    <definedName name="BExH1FOMEUIJNIDJAUY0ZQFBJSY9" localSheetId="12" hidden="1">#REF!</definedName>
    <definedName name="BExH1FOMEUIJNIDJAUY0ZQFBJSY9" localSheetId="3" hidden="1">#REF!</definedName>
    <definedName name="BExH1FOMEUIJNIDJAUY0ZQFBJSY9" localSheetId="10" hidden="1">#REF!</definedName>
    <definedName name="BExH1FOMEUIJNIDJAUY0ZQFBJSY9" localSheetId="9" hidden="1">#REF!</definedName>
    <definedName name="BExH1FOMEUIJNIDJAUY0ZQFBJSY9" localSheetId="8" hidden="1">#REF!</definedName>
    <definedName name="BExH1FOMEUIJNIDJAUY0ZQFBJSY9" localSheetId="11" hidden="1">#REF!</definedName>
    <definedName name="BExH1FOMEUIJNIDJAUY0ZQFBJSY9" localSheetId="13" hidden="1">#REF!</definedName>
    <definedName name="BExH1FOMEUIJNIDJAUY0ZQFBJSY9" hidden="1">#REF!</definedName>
    <definedName name="BExH1GA6TT290OTIZ8C3N610CYZ1" localSheetId="0" hidden="1">#REF!</definedName>
    <definedName name="BExH1GA6TT290OTIZ8C3N610CYZ1" localSheetId="12" hidden="1">#REF!</definedName>
    <definedName name="BExH1GA6TT290OTIZ8C3N610CYZ1" localSheetId="3" hidden="1">#REF!</definedName>
    <definedName name="BExH1GA6TT290OTIZ8C3N610CYZ1" localSheetId="10" hidden="1">#REF!</definedName>
    <definedName name="BExH1GA6TT290OTIZ8C3N610CYZ1" localSheetId="9" hidden="1">#REF!</definedName>
    <definedName name="BExH1GA6TT290OTIZ8C3N610CYZ1" localSheetId="8" hidden="1">#REF!</definedName>
    <definedName name="BExH1GA6TT290OTIZ8C3N610CYZ1" localSheetId="11" hidden="1">#REF!</definedName>
    <definedName name="BExH1GA6TT290OTIZ8C3N610CYZ1" localSheetId="13" hidden="1">#REF!</definedName>
    <definedName name="BExH1GA6TT290OTIZ8C3N610CYZ1" hidden="1">#REF!</definedName>
    <definedName name="BExH1I8E3HJSZLFRZZ1ZKX7TBJEP" localSheetId="0" hidden="1">#REF!</definedName>
    <definedName name="BExH1I8E3HJSZLFRZZ1ZKX7TBJEP" localSheetId="12" hidden="1">#REF!</definedName>
    <definedName name="BExH1I8E3HJSZLFRZZ1ZKX7TBJEP" localSheetId="3" hidden="1">#REF!</definedName>
    <definedName name="BExH1I8E3HJSZLFRZZ1ZKX7TBJEP" localSheetId="10" hidden="1">#REF!</definedName>
    <definedName name="BExH1I8E3HJSZLFRZZ1ZKX7TBJEP" localSheetId="9" hidden="1">#REF!</definedName>
    <definedName name="BExH1I8E3HJSZLFRZZ1ZKX7TBJEP" localSheetId="8" hidden="1">#REF!</definedName>
    <definedName name="BExH1I8E3HJSZLFRZZ1ZKX7TBJEP" localSheetId="11" hidden="1">#REF!</definedName>
    <definedName name="BExH1I8E3HJSZLFRZZ1ZKX7TBJEP" localSheetId="13" hidden="1">#REF!</definedName>
    <definedName name="BExH1I8E3HJSZLFRZZ1ZKX7TBJEP" hidden="1">#REF!</definedName>
    <definedName name="BExH1JFFHEBFX9BWJMNIA3N66R3Z" localSheetId="0" hidden="1">#REF!</definedName>
    <definedName name="BExH1JFFHEBFX9BWJMNIA3N66R3Z" localSheetId="12" hidden="1">#REF!</definedName>
    <definedName name="BExH1JFFHEBFX9BWJMNIA3N66R3Z" localSheetId="3" hidden="1">#REF!</definedName>
    <definedName name="BExH1JFFHEBFX9BWJMNIA3N66R3Z" localSheetId="10" hidden="1">#REF!</definedName>
    <definedName name="BExH1JFFHEBFX9BWJMNIA3N66R3Z" localSheetId="9" hidden="1">#REF!</definedName>
    <definedName name="BExH1JFFHEBFX9BWJMNIA3N66R3Z" localSheetId="8" hidden="1">#REF!</definedName>
    <definedName name="BExH1JFFHEBFX9BWJMNIA3N66R3Z" localSheetId="11" hidden="1">#REF!</definedName>
    <definedName name="BExH1JFFHEBFX9BWJMNIA3N66R3Z" localSheetId="13" hidden="1">#REF!</definedName>
    <definedName name="BExH1JFFHEBFX9BWJMNIA3N66R3Z" hidden="1">#REF!</definedName>
    <definedName name="BExH1XYRKX51T571O1SRBP9J1D98" localSheetId="0" hidden="1">#REF!</definedName>
    <definedName name="BExH1XYRKX51T571O1SRBP9J1D98" localSheetId="12" hidden="1">#REF!</definedName>
    <definedName name="BExH1XYRKX51T571O1SRBP9J1D98" localSheetId="3" hidden="1">#REF!</definedName>
    <definedName name="BExH1XYRKX51T571O1SRBP9J1D98" localSheetId="10" hidden="1">#REF!</definedName>
    <definedName name="BExH1XYRKX51T571O1SRBP9J1D98" localSheetId="9" hidden="1">#REF!</definedName>
    <definedName name="BExH1XYRKX51T571O1SRBP9J1D98" localSheetId="8" hidden="1">#REF!</definedName>
    <definedName name="BExH1XYRKX51T571O1SRBP9J1D98" localSheetId="11" hidden="1">#REF!</definedName>
    <definedName name="BExH1XYRKX51T571O1SRBP9J1D98" localSheetId="13" hidden="1">#REF!</definedName>
    <definedName name="BExH1XYRKX51T571O1SRBP9J1D98" hidden="1">#REF!</definedName>
    <definedName name="BExH1Z0GIUSVTF2H1G1I3PDGBNK2" localSheetId="0" hidden="1">#REF!</definedName>
    <definedName name="BExH1Z0GIUSVTF2H1G1I3PDGBNK2" localSheetId="12" hidden="1">#REF!</definedName>
    <definedName name="BExH1Z0GIUSVTF2H1G1I3PDGBNK2" localSheetId="3" hidden="1">#REF!</definedName>
    <definedName name="BExH1Z0GIUSVTF2H1G1I3PDGBNK2" localSheetId="10" hidden="1">#REF!</definedName>
    <definedName name="BExH1Z0GIUSVTF2H1G1I3PDGBNK2" localSheetId="9" hidden="1">#REF!</definedName>
    <definedName name="BExH1Z0GIUSVTF2H1G1I3PDGBNK2" localSheetId="8" hidden="1">#REF!</definedName>
    <definedName name="BExH1Z0GIUSVTF2H1G1I3PDGBNK2" localSheetId="11" hidden="1">#REF!</definedName>
    <definedName name="BExH1Z0GIUSVTF2H1G1I3PDGBNK2" localSheetId="13" hidden="1">#REF!</definedName>
    <definedName name="BExH1Z0GIUSVTF2H1G1I3PDGBNK2" hidden="1">#REF!</definedName>
    <definedName name="BExH225UTM6S9FW4MUDZS7F1PQSH" localSheetId="0" hidden="1">#REF!</definedName>
    <definedName name="BExH225UTM6S9FW4MUDZS7F1PQSH" localSheetId="12" hidden="1">#REF!</definedName>
    <definedName name="BExH225UTM6S9FW4MUDZS7F1PQSH" localSheetId="3" hidden="1">#REF!</definedName>
    <definedName name="BExH225UTM6S9FW4MUDZS7F1PQSH" localSheetId="10" hidden="1">#REF!</definedName>
    <definedName name="BExH225UTM6S9FW4MUDZS7F1PQSH" localSheetId="9" hidden="1">#REF!</definedName>
    <definedName name="BExH225UTM6S9FW4MUDZS7F1PQSH" localSheetId="8" hidden="1">#REF!</definedName>
    <definedName name="BExH225UTM6S9FW4MUDZS7F1PQSH" localSheetId="11" hidden="1">#REF!</definedName>
    <definedName name="BExH225UTM6S9FW4MUDZS7F1PQSH" localSheetId="13" hidden="1">#REF!</definedName>
    <definedName name="BExH225UTM6S9FW4MUDZS7F1PQSH" hidden="1">#REF!</definedName>
    <definedName name="BExH23271RF7AYZ542KHQTH68GQ7" localSheetId="0" hidden="1">#REF!</definedName>
    <definedName name="BExH23271RF7AYZ542KHQTH68GQ7" localSheetId="12" hidden="1">#REF!</definedName>
    <definedName name="BExH23271RF7AYZ542KHQTH68GQ7" localSheetId="3" hidden="1">#REF!</definedName>
    <definedName name="BExH23271RF7AYZ542KHQTH68GQ7" localSheetId="10" hidden="1">#REF!</definedName>
    <definedName name="BExH23271RF7AYZ542KHQTH68GQ7" localSheetId="9" hidden="1">#REF!</definedName>
    <definedName name="BExH23271RF7AYZ542KHQTH68GQ7" localSheetId="8" hidden="1">#REF!</definedName>
    <definedName name="BExH23271RF7AYZ542KHQTH68GQ7" localSheetId="11" hidden="1">#REF!</definedName>
    <definedName name="BExH23271RF7AYZ542KHQTH68GQ7" localSheetId="13" hidden="1">#REF!</definedName>
    <definedName name="BExH23271RF7AYZ542KHQTH68GQ7" hidden="1">#REF!</definedName>
    <definedName name="BExH2DP58R7D1BGUFBM2FHESVRF0" localSheetId="0" hidden="1">#REF!</definedName>
    <definedName name="BExH2DP58R7D1BGUFBM2FHESVRF0" localSheetId="12" hidden="1">#REF!</definedName>
    <definedName name="BExH2DP58R7D1BGUFBM2FHESVRF0" localSheetId="3" hidden="1">#REF!</definedName>
    <definedName name="BExH2DP58R7D1BGUFBM2FHESVRF0" localSheetId="10" hidden="1">#REF!</definedName>
    <definedName name="BExH2DP58R7D1BGUFBM2FHESVRF0" localSheetId="9" hidden="1">#REF!</definedName>
    <definedName name="BExH2DP58R7D1BGUFBM2FHESVRF0" localSheetId="8" hidden="1">#REF!</definedName>
    <definedName name="BExH2DP58R7D1BGUFBM2FHESVRF0" localSheetId="11" hidden="1">#REF!</definedName>
    <definedName name="BExH2DP58R7D1BGUFBM2FHESVRF0" localSheetId="13" hidden="1">#REF!</definedName>
    <definedName name="BExH2DP58R7D1BGUFBM2FHESVRF0" hidden="1">#REF!</definedName>
    <definedName name="BExH2GJQR4JALNB314RY0LDI49VH" localSheetId="0" hidden="1">#REF!</definedName>
    <definedName name="BExH2GJQR4JALNB314RY0LDI49VH" localSheetId="12" hidden="1">#REF!</definedName>
    <definedName name="BExH2GJQR4JALNB314RY0LDI49VH" localSheetId="3" hidden="1">#REF!</definedName>
    <definedName name="BExH2GJQR4JALNB314RY0LDI49VH" localSheetId="10" hidden="1">#REF!</definedName>
    <definedName name="BExH2GJQR4JALNB314RY0LDI49VH" localSheetId="9" hidden="1">#REF!</definedName>
    <definedName name="BExH2GJQR4JALNB314RY0LDI49VH" localSheetId="8" hidden="1">#REF!</definedName>
    <definedName name="BExH2GJQR4JALNB314RY0LDI49VH" localSheetId="11" hidden="1">#REF!</definedName>
    <definedName name="BExH2GJQR4JALNB314RY0LDI49VH" localSheetId="13" hidden="1">#REF!</definedName>
    <definedName name="BExH2GJQR4JALNB314RY0LDI49VH" hidden="1">#REF!</definedName>
    <definedName name="BExH2JZR49T7644JFVE7B3N7RZM9" localSheetId="0" hidden="1">#REF!</definedName>
    <definedName name="BExH2JZR49T7644JFVE7B3N7RZM9" localSheetId="12" hidden="1">#REF!</definedName>
    <definedName name="BExH2JZR49T7644JFVE7B3N7RZM9" localSheetId="3" hidden="1">#REF!</definedName>
    <definedName name="BExH2JZR49T7644JFVE7B3N7RZM9" localSheetId="10" hidden="1">#REF!</definedName>
    <definedName name="BExH2JZR49T7644JFVE7B3N7RZM9" localSheetId="9" hidden="1">#REF!</definedName>
    <definedName name="BExH2JZR49T7644JFVE7B3N7RZM9" localSheetId="8" hidden="1">#REF!</definedName>
    <definedName name="BExH2JZR49T7644JFVE7B3N7RZM9" localSheetId="11" hidden="1">#REF!</definedName>
    <definedName name="BExH2JZR49T7644JFVE7B3N7RZM9" localSheetId="13" hidden="1">#REF!</definedName>
    <definedName name="BExH2JZR49T7644JFVE7B3N7RZM9" hidden="1">#REF!</definedName>
    <definedName name="BExH2QVWL3AXHSB9EK2GQRD0DBRH" localSheetId="0" hidden="1">#REF!</definedName>
    <definedName name="BExH2QVWL3AXHSB9EK2GQRD0DBRH" localSheetId="12" hidden="1">#REF!</definedName>
    <definedName name="BExH2QVWL3AXHSB9EK2GQRD0DBRH" localSheetId="3" hidden="1">#REF!</definedName>
    <definedName name="BExH2QVWL3AXHSB9EK2GQRD0DBRH" localSheetId="10" hidden="1">#REF!</definedName>
    <definedName name="BExH2QVWL3AXHSB9EK2GQRD0DBRH" localSheetId="9" hidden="1">#REF!</definedName>
    <definedName name="BExH2QVWL3AXHSB9EK2GQRD0DBRH" localSheetId="8" hidden="1">#REF!</definedName>
    <definedName name="BExH2QVWL3AXHSB9EK2GQRD0DBRH" localSheetId="11" hidden="1">#REF!</definedName>
    <definedName name="BExH2QVWL3AXHSB9EK2GQRD0DBRH" localSheetId="13" hidden="1">#REF!</definedName>
    <definedName name="BExH2QVWL3AXHSB9EK2GQRD0DBRH" hidden="1">#REF!</definedName>
    <definedName name="BExH2WKXV8X5S2GSBBTWGI0NLNAH" localSheetId="0" hidden="1">#REF!</definedName>
    <definedName name="BExH2WKXV8X5S2GSBBTWGI0NLNAH" localSheetId="12" hidden="1">#REF!</definedName>
    <definedName name="BExH2WKXV8X5S2GSBBTWGI0NLNAH" localSheetId="3" hidden="1">#REF!</definedName>
    <definedName name="BExH2WKXV8X5S2GSBBTWGI0NLNAH" localSheetId="10" hidden="1">#REF!</definedName>
    <definedName name="BExH2WKXV8X5S2GSBBTWGI0NLNAH" localSheetId="9" hidden="1">#REF!</definedName>
    <definedName name="BExH2WKXV8X5S2GSBBTWGI0NLNAH" localSheetId="8" hidden="1">#REF!</definedName>
    <definedName name="BExH2WKXV8X5S2GSBBTWGI0NLNAH" localSheetId="11" hidden="1">#REF!</definedName>
    <definedName name="BExH2WKXV8X5S2GSBBTWGI0NLNAH" localSheetId="13" hidden="1">#REF!</definedName>
    <definedName name="BExH2WKXV8X5S2GSBBTWGI0NLNAH" hidden="1">#REF!</definedName>
    <definedName name="BExH2XS1UFYFGU0S0EBXX90W2WE8" localSheetId="0" hidden="1">#REF!</definedName>
    <definedName name="BExH2XS1UFYFGU0S0EBXX90W2WE8" localSheetId="12" hidden="1">#REF!</definedName>
    <definedName name="BExH2XS1UFYFGU0S0EBXX90W2WE8" localSheetId="3" hidden="1">#REF!</definedName>
    <definedName name="BExH2XS1UFYFGU0S0EBXX90W2WE8" localSheetId="10" hidden="1">#REF!</definedName>
    <definedName name="BExH2XS1UFYFGU0S0EBXX90W2WE8" localSheetId="9" hidden="1">#REF!</definedName>
    <definedName name="BExH2XS1UFYFGU0S0EBXX90W2WE8" localSheetId="8" hidden="1">#REF!</definedName>
    <definedName name="BExH2XS1UFYFGU0S0EBXX90W2WE8" localSheetId="11" hidden="1">#REF!</definedName>
    <definedName name="BExH2XS1UFYFGU0S0EBXX90W2WE8" localSheetId="13" hidden="1">#REF!</definedName>
    <definedName name="BExH2XS1UFYFGU0S0EBXX90W2WE8" hidden="1">#REF!</definedName>
    <definedName name="BExH2XS1X04DMUN544K5RU4XPDCI" localSheetId="0" hidden="1">#REF!</definedName>
    <definedName name="BExH2XS1X04DMUN544K5RU4XPDCI" localSheetId="12" hidden="1">#REF!</definedName>
    <definedName name="BExH2XS1X04DMUN544K5RU4XPDCI" localSheetId="3" hidden="1">#REF!</definedName>
    <definedName name="BExH2XS1X04DMUN544K5RU4XPDCI" localSheetId="10" hidden="1">#REF!</definedName>
    <definedName name="BExH2XS1X04DMUN544K5RU4XPDCI" localSheetId="9" hidden="1">#REF!</definedName>
    <definedName name="BExH2XS1X04DMUN544K5RU4XPDCI" localSheetId="8" hidden="1">#REF!</definedName>
    <definedName name="BExH2XS1X04DMUN544K5RU4XPDCI" localSheetId="11" hidden="1">#REF!</definedName>
    <definedName name="BExH2XS1X04DMUN544K5RU4XPDCI" localSheetId="13" hidden="1">#REF!</definedName>
    <definedName name="BExH2XS1X04DMUN544K5RU4XPDCI" hidden="1">#REF!</definedName>
    <definedName name="BExH2XS2TND9SB0GC295R4FP6K5Y" localSheetId="0" hidden="1">#REF!</definedName>
    <definedName name="BExH2XS2TND9SB0GC295R4FP6K5Y" localSheetId="12" hidden="1">#REF!</definedName>
    <definedName name="BExH2XS2TND9SB0GC295R4FP6K5Y" localSheetId="3" hidden="1">#REF!</definedName>
    <definedName name="BExH2XS2TND9SB0GC295R4FP6K5Y" localSheetId="10" hidden="1">#REF!</definedName>
    <definedName name="BExH2XS2TND9SB0GC295R4FP6K5Y" localSheetId="9" hidden="1">#REF!</definedName>
    <definedName name="BExH2XS2TND9SB0GC295R4FP6K5Y" localSheetId="8" hidden="1">#REF!</definedName>
    <definedName name="BExH2XS2TND9SB0GC295R4FP6K5Y" localSheetId="11" hidden="1">#REF!</definedName>
    <definedName name="BExH2XS2TND9SB0GC295R4FP6K5Y" localSheetId="13" hidden="1">#REF!</definedName>
    <definedName name="BExH2XS2TND9SB0GC295R4FP6K5Y" hidden="1">#REF!</definedName>
    <definedName name="BExH2ZA0SZ4SSITL50NA8LZ3OEX6" localSheetId="0" hidden="1">#REF!</definedName>
    <definedName name="BExH2ZA0SZ4SSITL50NA8LZ3OEX6" localSheetId="12" hidden="1">#REF!</definedName>
    <definedName name="BExH2ZA0SZ4SSITL50NA8LZ3OEX6" localSheetId="3" hidden="1">#REF!</definedName>
    <definedName name="BExH2ZA0SZ4SSITL50NA8LZ3OEX6" localSheetId="10" hidden="1">#REF!</definedName>
    <definedName name="BExH2ZA0SZ4SSITL50NA8LZ3OEX6" localSheetId="9" hidden="1">#REF!</definedName>
    <definedName name="BExH2ZA0SZ4SSITL50NA8LZ3OEX6" localSheetId="8" hidden="1">#REF!</definedName>
    <definedName name="BExH2ZA0SZ4SSITL50NA8LZ3OEX6" localSheetId="11" hidden="1">#REF!</definedName>
    <definedName name="BExH2ZA0SZ4SSITL50NA8LZ3OEX6" localSheetId="13" hidden="1">#REF!</definedName>
    <definedName name="BExH2ZA0SZ4SSITL50NA8LZ3OEX6" hidden="1">#REF!</definedName>
    <definedName name="BExH31Z3JNVJPESWKXHILGXZHP2M" localSheetId="0" hidden="1">#REF!</definedName>
    <definedName name="BExH31Z3JNVJPESWKXHILGXZHP2M" localSheetId="12" hidden="1">#REF!</definedName>
    <definedName name="BExH31Z3JNVJPESWKXHILGXZHP2M" localSheetId="3" hidden="1">#REF!</definedName>
    <definedName name="BExH31Z3JNVJPESWKXHILGXZHP2M" localSheetId="10" hidden="1">#REF!</definedName>
    <definedName name="BExH31Z3JNVJPESWKXHILGXZHP2M" localSheetId="9" hidden="1">#REF!</definedName>
    <definedName name="BExH31Z3JNVJPESWKXHILGXZHP2M" localSheetId="8" hidden="1">#REF!</definedName>
    <definedName name="BExH31Z3JNVJPESWKXHILGXZHP2M" localSheetId="11" hidden="1">#REF!</definedName>
    <definedName name="BExH31Z3JNVJPESWKXHILGXZHP2M" localSheetId="13" hidden="1">#REF!</definedName>
    <definedName name="BExH31Z3JNVJPESWKXHILGXZHP2M" hidden="1">#REF!</definedName>
    <definedName name="BExH3E9HZ3QJCDZW7WI7YACFQCHE" localSheetId="0" hidden="1">#REF!</definedName>
    <definedName name="BExH3E9HZ3QJCDZW7WI7YACFQCHE" localSheetId="12" hidden="1">#REF!</definedName>
    <definedName name="BExH3E9HZ3QJCDZW7WI7YACFQCHE" localSheetId="3" hidden="1">#REF!</definedName>
    <definedName name="BExH3E9HZ3QJCDZW7WI7YACFQCHE" localSheetId="10" hidden="1">#REF!</definedName>
    <definedName name="BExH3E9HZ3QJCDZW7WI7YACFQCHE" localSheetId="9" hidden="1">#REF!</definedName>
    <definedName name="BExH3E9HZ3QJCDZW7WI7YACFQCHE" localSheetId="8" hidden="1">#REF!</definedName>
    <definedName name="BExH3E9HZ3QJCDZW7WI7YACFQCHE" localSheetId="11" hidden="1">#REF!</definedName>
    <definedName name="BExH3E9HZ3QJCDZW7WI7YACFQCHE" localSheetId="13" hidden="1">#REF!</definedName>
    <definedName name="BExH3E9HZ3QJCDZW7WI7YACFQCHE" hidden="1">#REF!</definedName>
    <definedName name="BExH3IRB6764RQ5HBYRLH6XCT29X" localSheetId="0" hidden="1">#REF!</definedName>
    <definedName name="BExH3IRB6764RQ5HBYRLH6XCT29X" localSheetId="12" hidden="1">#REF!</definedName>
    <definedName name="BExH3IRB6764RQ5HBYRLH6XCT29X" localSheetId="3" hidden="1">#REF!</definedName>
    <definedName name="BExH3IRB6764RQ5HBYRLH6XCT29X" localSheetId="10" hidden="1">#REF!</definedName>
    <definedName name="BExH3IRB6764RQ5HBYRLH6XCT29X" localSheetId="9" hidden="1">#REF!</definedName>
    <definedName name="BExH3IRB6764RQ5HBYRLH6XCT29X" localSheetId="8" hidden="1">#REF!</definedName>
    <definedName name="BExH3IRB6764RQ5HBYRLH6XCT29X" localSheetId="11" hidden="1">#REF!</definedName>
    <definedName name="BExH3IRB6764RQ5HBYRLH6XCT29X" localSheetId="13" hidden="1">#REF!</definedName>
    <definedName name="BExH3IRB6764RQ5HBYRLH6XCT29X" hidden="1">#REF!</definedName>
    <definedName name="BExIG2U8V6RSB47SXLCQG3Q68YRO" localSheetId="0" hidden="1">#REF!</definedName>
    <definedName name="BExIG2U8V6RSB47SXLCQG3Q68YRO" localSheetId="12" hidden="1">#REF!</definedName>
    <definedName name="BExIG2U8V6RSB47SXLCQG3Q68YRO" localSheetId="3" hidden="1">#REF!</definedName>
    <definedName name="BExIG2U8V6RSB47SXLCQG3Q68YRO" localSheetId="10" hidden="1">#REF!</definedName>
    <definedName name="BExIG2U8V6RSB47SXLCQG3Q68YRO" localSheetId="9" hidden="1">#REF!</definedName>
    <definedName name="BExIG2U8V6RSB47SXLCQG3Q68YRO" localSheetId="8" hidden="1">#REF!</definedName>
    <definedName name="BExIG2U8V6RSB47SXLCQG3Q68YRO" localSheetId="11" hidden="1">#REF!</definedName>
    <definedName name="BExIG2U8V6RSB47SXLCQG3Q68YRO" localSheetId="13" hidden="1">#REF!</definedName>
    <definedName name="BExIG2U8V6RSB47SXLCQG3Q68YRO" hidden="1">#REF!</definedName>
    <definedName name="BExIGJBO8R13LV7CZ7C1YCP974NN" localSheetId="0" hidden="1">#REF!</definedName>
    <definedName name="BExIGJBO8R13LV7CZ7C1YCP974NN" localSheetId="12" hidden="1">#REF!</definedName>
    <definedName name="BExIGJBO8R13LV7CZ7C1YCP974NN" localSheetId="3" hidden="1">#REF!</definedName>
    <definedName name="BExIGJBO8R13LV7CZ7C1YCP974NN" localSheetId="10" hidden="1">#REF!</definedName>
    <definedName name="BExIGJBO8R13LV7CZ7C1YCP974NN" localSheetId="9" hidden="1">#REF!</definedName>
    <definedName name="BExIGJBO8R13LV7CZ7C1YCP974NN" localSheetId="8" hidden="1">#REF!</definedName>
    <definedName name="BExIGJBO8R13LV7CZ7C1YCP974NN" localSheetId="11" hidden="1">#REF!</definedName>
    <definedName name="BExIGJBO8R13LV7CZ7C1YCP974NN" localSheetId="13" hidden="1">#REF!</definedName>
    <definedName name="BExIGJBO8R13LV7CZ7C1YCP974NN" hidden="1">#REF!</definedName>
    <definedName name="BExIGWT86FPOEYTI8GXCGU5Y3KGK" localSheetId="0" hidden="1">#REF!</definedName>
    <definedName name="BExIGWT86FPOEYTI8GXCGU5Y3KGK" localSheetId="12" hidden="1">#REF!</definedName>
    <definedName name="BExIGWT86FPOEYTI8GXCGU5Y3KGK" localSheetId="3" hidden="1">#REF!</definedName>
    <definedName name="BExIGWT86FPOEYTI8GXCGU5Y3KGK" localSheetId="10" hidden="1">#REF!</definedName>
    <definedName name="BExIGWT86FPOEYTI8GXCGU5Y3KGK" localSheetId="9" hidden="1">#REF!</definedName>
    <definedName name="BExIGWT86FPOEYTI8GXCGU5Y3KGK" localSheetId="8" hidden="1">#REF!</definedName>
    <definedName name="BExIGWT86FPOEYTI8GXCGU5Y3KGK" localSheetId="11" hidden="1">#REF!</definedName>
    <definedName name="BExIGWT86FPOEYTI8GXCGU5Y3KGK" localSheetId="13" hidden="1">#REF!</definedName>
    <definedName name="BExIGWT86FPOEYTI8GXCGU5Y3KGK" hidden="1">#REF!</definedName>
    <definedName name="BExIHBHXA7E7VUTBVHXXXCH3A5CL" localSheetId="0" hidden="1">#REF!</definedName>
    <definedName name="BExIHBHXA7E7VUTBVHXXXCH3A5CL" localSheetId="12" hidden="1">#REF!</definedName>
    <definedName name="BExIHBHXA7E7VUTBVHXXXCH3A5CL" localSheetId="3" hidden="1">#REF!</definedName>
    <definedName name="BExIHBHXA7E7VUTBVHXXXCH3A5CL" localSheetId="10" hidden="1">#REF!</definedName>
    <definedName name="BExIHBHXA7E7VUTBVHXXXCH3A5CL" localSheetId="9" hidden="1">#REF!</definedName>
    <definedName name="BExIHBHXA7E7VUTBVHXXXCH3A5CL" localSheetId="8" hidden="1">#REF!</definedName>
    <definedName name="BExIHBHXA7E7VUTBVHXXXCH3A5CL" localSheetId="11" hidden="1">#REF!</definedName>
    <definedName name="BExIHBHXA7E7VUTBVHXXXCH3A5CL" localSheetId="13" hidden="1">#REF!</definedName>
    <definedName name="BExIHBHXA7E7VUTBVHXXXCH3A5CL" hidden="1">#REF!</definedName>
    <definedName name="BExIHBSOGRSH1GKS6GKBRAJ7GXFQ" localSheetId="0" hidden="1">#REF!</definedName>
    <definedName name="BExIHBSOGRSH1GKS6GKBRAJ7GXFQ" localSheetId="12" hidden="1">#REF!</definedName>
    <definedName name="BExIHBSOGRSH1GKS6GKBRAJ7GXFQ" localSheetId="3" hidden="1">#REF!</definedName>
    <definedName name="BExIHBSOGRSH1GKS6GKBRAJ7GXFQ" localSheetId="10" hidden="1">#REF!</definedName>
    <definedName name="BExIHBSOGRSH1GKS6GKBRAJ7GXFQ" localSheetId="9" hidden="1">#REF!</definedName>
    <definedName name="BExIHBSOGRSH1GKS6GKBRAJ7GXFQ" localSheetId="8" hidden="1">#REF!</definedName>
    <definedName name="BExIHBSOGRSH1GKS6GKBRAJ7GXFQ" localSheetId="11" hidden="1">#REF!</definedName>
    <definedName name="BExIHBSOGRSH1GKS6GKBRAJ7GXFQ" localSheetId="13" hidden="1">#REF!</definedName>
    <definedName name="BExIHBSOGRSH1GKS6GKBRAJ7GXFQ" hidden="1">#REF!</definedName>
    <definedName name="BExIHDFY73YM0AHAR2Z5OJTFKSL2" localSheetId="0" hidden="1">#REF!</definedName>
    <definedName name="BExIHDFY73YM0AHAR2Z5OJTFKSL2" localSheetId="12" hidden="1">#REF!</definedName>
    <definedName name="BExIHDFY73YM0AHAR2Z5OJTFKSL2" localSheetId="3" hidden="1">#REF!</definedName>
    <definedName name="BExIHDFY73YM0AHAR2Z5OJTFKSL2" localSheetId="10" hidden="1">#REF!</definedName>
    <definedName name="BExIHDFY73YM0AHAR2Z5OJTFKSL2" localSheetId="9" hidden="1">#REF!</definedName>
    <definedName name="BExIHDFY73YM0AHAR2Z5OJTFKSL2" localSheetId="8" hidden="1">#REF!</definedName>
    <definedName name="BExIHDFY73YM0AHAR2Z5OJTFKSL2" localSheetId="11" hidden="1">#REF!</definedName>
    <definedName name="BExIHDFY73YM0AHAR2Z5OJTFKSL2" localSheetId="13" hidden="1">#REF!</definedName>
    <definedName name="BExIHDFY73YM0AHAR2Z5OJTFKSL2" hidden="1">#REF!</definedName>
    <definedName name="BExIHPQCQTGEW8QOJVIQ4VX0P6DX" localSheetId="0" hidden="1">#REF!</definedName>
    <definedName name="BExIHPQCQTGEW8QOJVIQ4VX0P6DX" localSheetId="12" hidden="1">#REF!</definedName>
    <definedName name="BExIHPQCQTGEW8QOJVIQ4VX0P6DX" localSheetId="3" hidden="1">#REF!</definedName>
    <definedName name="BExIHPQCQTGEW8QOJVIQ4VX0P6DX" localSheetId="10" hidden="1">#REF!</definedName>
    <definedName name="BExIHPQCQTGEW8QOJVIQ4VX0P6DX" localSheetId="9" hidden="1">#REF!</definedName>
    <definedName name="BExIHPQCQTGEW8QOJVIQ4VX0P6DX" localSheetId="8" hidden="1">#REF!</definedName>
    <definedName name="BExIHPQCQTGEW8QOJVIQ4VX0P6DX" localSheetId="11" hidden="1">#REF!</definedName>
    <definedName name="BExIHPQCQTGEW8QOJVIQ4VX0P6DX" localSheetId="13" hidden="1">#REF!</definedName>
    <definedName name="BExIHPQCQTGEW8QOJVIQ4VX0P6DX" hidden="1">#REF!</definedName>
    <definedName name="BExII1KN91Q7DLW0UB7W2TJ5ACT9" localSheetId="0" hidden="1">#REF!</definedName>
    <definedName name="BExII1KN91Q7DLW0UB7W2TJ5ACT9" localSheetId="12" hidden="1">#REF!</definedName>
    <definedName name="BExII1KN91Q7DLW0UB7W2TJ5ACT9" localSheetId="3" hidden="1">#REF!</definedName>
    <definedName name="BExII1KN91Q7DLW0UB7W2TJ5ACT9" localSheetId="10" hidden="1">#REF!</definedName>
    <definedName name="BExII1KN91Q7DLW0UB7W2TJ5ACT9" localSheetId="9" hidden="1">#REF!</definedName>
    <definedName name="BExII1KN91Q7DLW0UB7W2TJ5ACT9" localSheetId="8" hidden="1">#REF!</definedName>
    <definedName name="BExII1KN91Q7DLW0UB7W2TJ5ACT9" localSheetId="11" hidden="1">#REF!</definedName>
    <definedName name="BExII1KN91Q7DLW0UB7W2TJ5ACT9" localSheetId="13" hidden="1">#REF!</definedName>
    <definedName name="BExII1KN91Q7DLW0UB7W2TJ5ACT9" hidden="1">#REF!</definedName>
    <definedName name="BExII50LI8I0CDOOZEMIVHVA2V95" localSheetId="0" hidden="1">#REF!</definedName>
    <definedName name="BExII50LI8I0CDOOZEMIVHVA2V95" localSheetId="12" hidden="1">#REF!</definedName>
    <definedName name="BExII50LI8I0CDOOZEMIVHVA2V95" localSheetId="3" hidden="1">#REF!</definedName>
    <definedName name="BExII50LI8I0CDOOZEMIVHVA2V95" localSheetId="10" hidden="1">#REF!</definedName>
    <definedName name="BExII50LI8I0CDOOZEMIVHVA2V95" localSheetId="9" hidden="1">#REF!</definedName>
    <definedName name="BExII50LI8I0CDOOZEMIVHVA2V95" localSheetId="8" hidden="1">#REF!</definedName>
    <definedName name="BExII50LI8I0CDOOZEMIVHVA2V95" localSheetId="11" hidden="1">#REF!</definedName>
    <definedName name="BExII50LI8I0CDOOZEMIVHVA2V95" localSheetId="13" hidden="1">#REF!</definedName>
    <definedName name="BExII50LI8I0CDOOZEMIVHVA2V95" hidden="1">#REF!</definedName>
    <definedName name="BExIINQWABWRGYDT02DOJQ5L7BQF" localSheetId="0" hidden="1">#REF!</definedName>
    <definedName name="BExIINQWABWRGYDT02DOJQ5L7BQF" localSheetId="12" hidden="1">#REF!</definedName>
    <definedName name="BExIINQWABWRGYDT02DOJQ5L7BQF" localSheetId="3" hidden="1">#REF!</definedName>
    <definedName name="BExIINQWABWRGYDT02DOJQ5L7BQF" localSheetId="10" hidden="1">#REF!</definedName>
    <definedName name="BExIINQWABWRGYDT02DOJQ5L7BQF" localSheetId="9" hidden="1">#REF!</definedName>
    <definedName name="BExIINQWABWRGYDT02DOJQ5L7BQF" localSheetId="8" hidden="1">#REF!</definedName>
    <definedName name="BExIINQWABWRGYDT02DOJQ5L7BQF" localSheetId="11" hidden="1">#REF!</definedName>
    <definedName name="BExIINQWABWRGYDT02DOJQ5L7BQF" localSheetId="13" hidden="1">#REF!</definedName>
    <definedName name="BExIINQWABWRGYDT02DOJQ5L7BQF" hidden="1">#REF!</definedName>
    <definedName name="BExIIXMY38TQD12CVV4S57L3I809" localSheetId="0" hidden="1">#REF!</definedName>
    <definedName name="BExIIXMY38TQD12CVV4S57L3I809" localSheetId="12" hidden="1">#REF!</definedName>
    <definedName name="BExIIXMY38TQD12CVV4S57L3I809" localSheetId="3" hidden="1">#REF!</definedName>
    <definedName name="BExIIXMY38TQD12CVV4S57L3I809" localSheetId="10" hidden="1">#REF!</definedName>
    <definedName name="BExIIXMY38TQD12CVV4S57L3I809" localSheetId="9" hidden="1">#REF!</definedName>
    <definedName name="BExIIXMY38TQD12CVV4S57L3I809" localSheetId="8" hidden="1">#REF!</definedName>
    <definedName name="BExIIXMY38TQD12CVV4S57L3I809" localSheetId="11" hidden="1">#REF!</definedName>
    <definedName name="BExIIXMY38TQD12CVV4S57L3I809" localSheetId="13" hidden="1">#REF!</definedName>
    <definedName name="BExIIXMY38TQD12CVV4S57L3I809" hidden="1">#REF!</definedName>
    <definedName name="BExIIY37NEVU2LGS1JE4VR9AN6W4" localSheetId="0" hidden="1">#REF!</definedName>
    <definedName name="BExIIY37NEVU2LGS1JE4VR9AN6W4" localSheetId="12" hidden="1">#REF!</definedName>
    <definedName name="BExIIY37NEVU2LGS1JE4VR9AN6W4" localSheetId="3" hidden="1">#REF!</definedName>
    <definedName name="BExIIY37NEVU2LGS1JE4VR9AN6W4" localSheetId="10" hidden="1">#REF!</definedName>
    <definedName name="BExIIY37NEVU2LGS1JE4VR9AN6W4" localSheetId="9" hidden="1">#REF!</definedName>
    <definedName name="BExIIY37NEVU2LGS1JE4VR9AN6W4" localSheetId="8" hidden="1">#REF!</definedName>
    <definedName name="BExIIY37NEVU2LGS1JE4VR9AN6W4" localSheetId="11" hidden="1">#REF!</definedName>
    <definedName name="BExIIY37NEVU2LGS1JE4VR9AN6W4" localSheetId="13" hidden="1">#REF!</definedName>
    <definedName name="BExIIY37NEVU2LGS1JE4VR9AN6W4" hidden="1">#REF!</definedName>
    <definedName name="BExIIYJAGXR8TPZ1KCYM7EGJ79UW" localSheetId="0" hidden="1">#REF!</definedName>
    <definedName name="BExIIYJAGXR8TPZ1KCYM7EGJ79UW" localSheetId="12" hidden="1">#REF!</definedName>
    <definedName name="BExIIYJAGXR8TPZ1KCYM7EGJ79UW" localSheetId="3" hidden="1">#REF!</definedName>
    <definedName name="BExIIYJAGXR8TPZ1KCYM7EGJ79UW" localSheetId="10" hidden="1">#REF!</definedName>
    <definedName name="BExIIYJAGXR8TPZ1KCYM7EGJ79UW" localSheetId="9" hidden="1">#REF!</definedName>
    <definedName name="BExIIYJAGXR8TPZ1KCYM7EGJ79UW" localSheetId="8" hidden="1">#REF!</definedName>
    <definedName name="BExIIYJAGXR8TPZ1KCYM7EGJ79UW" localSheetId="11" hidden="1">#REF!</definedName>
    <definedName name="BExIIYJAGXR8TPZ1KCYM7EGJ79UW" localSheetId="13" hidden="1">#REF!</definedName>
    <definedName name="BExIIYJAGXR8TPZ1KCYM7EGJ79UW" hidden="1">#REF!</definedName>
    <definedName name="BExIJ3160YCWGAVEU0208ZGXXG3P" localSheetId="0" hidden="1">#REF!</definedName>
    <definedName name="BExIJ3160YCWGAVEU0208ZGXXG3P" localSheetId="12" hidden="1">#REF!</definedName>
    <definedName name="BExIJ3160YCWGAVEU0208ZGXXG3P" localSheetId="3" hidden="1">#REF!</definedName>
    <definedName name="BExIJ3160YCWGAVEU0208ZGXXG3P" localSheetId="10" hidden="1">#REF!</definedName>
    <definedName name="BExIJ3160YCWGAVEU0208ZGXXG3P" localSheetId="9" hidden="1">#REF!</definedName>
    <definedName name="BExIJ3160YCWGAVEU0208ZGXXG3P" localSheetId="8" hidden="1">#REF!</definedName>
    <definedName name="BExIJ3160YCWGAVEU0208ZGXXG3P" localSheetId="11" hidden="1">#REF!</definedName>
    <definedName name="BExIJ3160YCWGAVEU0208ZGXXG3P" localSheetId="13" hidden="1">#REF!</definedName>
    <definedName name="BExIJ3160YCWGAVEU0208ZGXXG3P" hidden="1">#REF!</definedName>
    <definedName name="BExIJFGZJ5ED9D6KAY4PGQYLELAX" localSheetId="0" hidden="1">#REF!</definedName>
    <definedName name="BExIJFGZJ5ED9D6KAY4PGQYLELAX" localSheetId="12" hidden="1">#REF!</definedName>
    <definedName name="BExIJFGZJ5ED9D6KAY4PGQYLELAX" localSheetId="3" hidden="1">#REF!</definedName>
    <definedName name="BExIJFGZJ5ED9D6KAY4PGQYLELAX" localSheetId="10" hidden="1">#REF!</definedName>
    <definedName name="BExIJFGZJ5ED9D6KAY4PGQYLELAX" localSheetId="9" hidden="1">#REF!</definedName>
    <definedName name="BExIJFGZJ5ED9D6KAY4PGQYLELAX" localSheetId="8" hidden="1">#REF!</definedName>
    <definedName name="BExIJFGZJ5ED9D6KAY4PGQYLELAX" localSheetId="11" hidden="1">#REF!</definedName>
    <definedName name="BExIJFGZJ5ED9D6KAY4PGQYLELAX" localSheetId="13" hidden="1">#REF!</definedName>
    <definedName name="BExIJFGZJ5ED9D6KAY4PGQYLELAX" hidden="1">#REF!</definedName>
    <definedName name="BExIJQK80ZEKSTV62E59AYJYUNLI" localSheetId="0" hidden="1">#REF!</definedName>
    <definedName name="BExIJQK80ZEKSTV62E59AYJYUNLI" localSheetId="12" hidden="1">#REF!</definedName>
    <definedName name="BExIJQK80ZEKSTV62E59AYJYUNLI" localSheetId="3" hidden="1">#REF!</definedName>
    <definedName name="BExIJQK80ZEKSTV62E59AYJYUNLI" localSheetId="10" hidden="1">#REF!</definedName>
    <definedName name="BExIJQK80ZEKSTV62E59AYJYUNLI" localSheetId="9" hidden="1">#REF!</definedName>
    <definedName name="BExIJQK80ZEKSTV62E59AYJYUNLI" localSheetId="8" hidden="1">#REF!</definedName>
    <definedName name="BExIJQK80ZEKSTV62E59AYJYUNLI" localSheetId="11" hidden="1">#REF!</definedName>
    <definedName name="BExIJQK80ZEKSTV62E59AYJYUNLI" localSheetId="13" hidden="1">#REF!</definedName>
    <definedName name="BExIJQK80ZEKSTV62E59AYJYUNLI" hidden="1">#REF!</definedName>
    <definedName name="BExIJRLX3M0YQLU1D5Y9V7HM5QNM" localSheetId="0" hidden="1">#REF!</definedName>
    <definedName name="BExIJRLX3M0YQLU1D5Y9V7HM5QNM" localSheetId="12" hidden="1">#REF!</definedName>
    <definedName name="BExIJRLX3M0YQLU1D5Y9V7HM5QNM" localSheetId="3" hidden="1">#REF!</definedName>
    <definedName name="BExIJRLX3M0YQLU1D5Y9V7HM5QNM" localSheetId="10" hidden="1">#REF!</definedName>
    <definedName name="BExIJRLX3M0YQLU1D5Y9V7HM5QNM" localSheetId="9" hidden="1">#REF!</definedName>
    <definedName name="BExIJRLX3M0YQLU1D5Y9V7HM5QNM" localSheetId="8" hidden="1">#REF!</definedName>
    <definedName name="BExIJRLX3M0YQLU1D5Y9V7HM5QNM" localSheetId="11" hidden="1">#REF!</definedName>
    <definedName name="BExIJRLX3M0YQLU1D5Y9V7HM5QNM" localSheetId="13" hidden="1">#REF!</definedName>
    <definedName name="BExIJRLX3M0YQLU1D5Y9V7HM5QNM" hidden="1">#REF!</definedName>
    <definedName name="BExIJV22J0QA7286KNPMHO1ZUCB3" localSheetId="0" hidden="1">#REF!</definedName>
    <definedName name="BExIJV22J0QA7286KNPMHO1ZUCB3" localSheetId="12" hidden="1">#REF!</definedName>
    <definedName name="BExIJV22J0QA7286KNPMHO1ZUCB3" localSheetId="3" hidden="1">#REF!</definedName>
    <definedName name="BExIJV22J0QA7286KNPMHO1ZUCB3" localSheetId="10" hidden="1">#REF!</definedName>
    <definedName name="BExIJV22J0QA7286KNPMHO1ZUCB3" localSheetId="9" hidden="1">#REF!</definedName>
    <definedName name="BExIJV22J0QA7286KNPMHO1ZUCB3" localSheetId="8" hidden="1">#REF!</definedName>
    <definedName name="BExIJV22J0QA7286KNPMHO1ZUCB3" localSheetId="11" hidden="1">#REF!</definedName>
    <definedName name="BExIJV22J0QA7286KNPMHO1ZUCB3" localSheetId="13" hidden="1">#REF!</definedName>
    <definedName name="BExIJV22J0QA7286KNPMHO1ZUCB3" hidden="1">#REF!</definedName>
    <definedName name="BExIJVI6OC7B6ZE9V4PAOYZXKNER" localSheetId="0" hidden="1">#REF!</definedName>
    <definedName name="BExIJVI6OC7B6ZE9V4PAOYZXKNER" localSheetId="12" hidden="1">#REF!</definedName>
    <definedName name="BExIJVI6OC7B6ZE9V4PAOYZXKNER" localSheetId="3" hidden="1">#REF!</definedName>
    <definedName name="BExIJVI6OC7B6ZE9V4PAOYZXKNER" localSheetId="10" hidden="1">#REF!</definedName>
    <definedName name="BExIJVI6OC7B6ZE9V4PAOYZXKNER" localSheetId="9" hidden="1">#REF!</definedName>
    <definedName name="BExIJVI6OC7B6ZE9V4PAOYZXKNER" localSheetId="8" hidden="1">#REF!</definedName>
    <definedName name="BExIJVI6OC7B6ZE9V4PAOYZXKNER" localSheetId="11" hidden="1">#REF!</definedName>
    <definedName name="BExIJVI6OC7B6ZE9V4PAOYZXKNER" localSheetId="13" hidden="1">#REF!</definedName>
    <definedName name="BExIJVI6OC7B6ZE9V4PAOYZXKNER" hidden="1">#REF!</definedName>
    <definedName name="BExIJWK0NGTGQ4X7D5VIVXD14JHI" localSheetId="0" hidden="1">#REF!</definedName>
    <definedName name="BExIJWK0NGTGQ4X7D5VIVXD14JHI" localSheetId="12" hidden="1">#REF!</definedName>
    <definedName name="BExIJWK0NGTGQ4X7D5VIVXD14JHI" localSheetId="3" hidden="1">#REF!</definedName>
    <definedName name="BExIJWK0NGTGQ4X7D5VIVXD14JHI" localSheetId="10" hidden="1">#REF!</definedName>
    <definedName name="BExIJWK0NGTGQ4X7D5VIVXD14JHI" localSheetId="9" hidden="1">#REF!</definedName>
    <definedName name="BExIJWK0NGTGQ4X7D5VIVXD14JHI" localSheetId="8" hidden="1">#REF!</definedName>
    <definedName name="BExIJWK0NGTGQ4X7D5VIVXD14JHI" localSheetId="11" hidden="1">#REF!</definedName>
    <definedName name="BExIJWK0NGTGQ4X7D5VIVXD14JHI" localSheetId="13" hidden="1">#REF!</definedName>
    <definedName name="BExIJWK0NGTGQ4X7D5VIVXD14JHI" hidden="1">#REF!</definedName>
    <definedName name="BExIJWPCIYINEJUTXU74VK7WG031" localSheetId="0" hidden="1">#REF!</definedName>
    <definedName name="BExIJWPCIYINEJUTXU74VK7WG031" localSheetId="12" hidden="1">#REF!</definedName>
    <definedName name="BExIJWPCIYINEJUTXU74VK7WG031" localSheetId="3" hidden="1">#REF!</definedName>
    <definedName name="BExIJWPCIYINEJUTXU74VK7WG031" localSheetId="10" hidden="1">#REF!</definedName>
    <definedName name="BExIJWPCIYINEJUTXU74VK7WG031" localSheetId="9" hidden="1">#REF!</definedName>
    <definedName name="BExIJWPCIYINEJUTXU74VK7WG031" localSheetId="8" hidden="1">#REF!</definedName>
    <definedName name="BExIJWPCIYINEJUTXU74VK7WG031" localSheetId="11" hidden="1">#REF!</definedName>
    <definedName name="BExIJWPCIYINEJUTXU74VK7WG031" localSheetId="13" hidden="1">#REF!</definedName>
    <definedName name="BExIJWPCIYINEJUTXU74VK7WG031" hidden="1">#REF!</definedName>
    <definedName name="BExIKHTXPZR5A8OHB6HDP6QWDHAD" localSheetId="0" hidden="1">#REF!</definedName>
    <definedName name="BExIKHTXPZR5A8OHB6HDP6QWDHAD" localSheetId="12" hidden="1">#REF!</definedName>
    <definedName name="BExIKHTXPZR5A8OHB6HDP6QWDHAD" localSheetId="3" hidden="1">#REF!</definedName>
    <definedName name="BExIKHTXPZR5A8OHB6HDP6QWDHAD" localSheetId="10" hidden="1">#REF!</definedName>
    <definedName name="BExIKHTXPZR5A8OHB6HDP6QWDHAD" localSheetId="9" hidden="1">#REF!</definedName>
    <definedName name="BExIKHTXPZR5A8OHB6HDP6QWDHAD" localSheetId="8" hidden="1">#REF!</definedName>
    <definedName name="BExIKHTXPZR5A8OHB6HDP6QWDHAD" localSheetId="11" hidden="1">#REF!</definedName>
    <definedName name="BExIKHTXPZR5A8OHB6HDP6QWDHAD" localSheetId="13" hidden="1">#REF!</definedName>
    <definedName name="BExIKHTXPZR5A8OHB6HDP6QWDHAD" hidden="1">#REF!</definedName>
    <definedName name="BExIKMMJOETSAXJYY1SIKM58LMA2" localSheetId="0" hidden="1">#REF!</definedName>
    <definedName name="BExIKMMJOETSAXJYY1SIKM58LMA2" localSheetId="12" hidden="1">#REF!</definedName>
    <definedName name="BExIKMMJOETSAXJYY1SIKM58LMA2" localSheetId="3" hidden="1">#REF!</definedName>
    <definedName name="BExIKMMJOETSAXJYY1SIKM58LMA2" localSheetId="10" hidden="1">#REF!</definedName>
    <definedName name="BExIKMMJOETSAXJYY1SIKM58LMA2" localSheetId="9" hidden="1">#REF!</definedName>
    <definedName name="BExIKMMJOETSAXJYY1SIKM58LMA2" localSheetId="8" hidden="1">#REF!</definedName>
    <definedName name="BExIKMMJOETSAXJYY1SIKM58LMA2" localSheetId="11" hidden="1">#REF!</definedName>
    <definedName name="BExIKMMJOETSAXJYY1SIKM58LMA2" localSheetId="13" hidden="1">#REF!</definedName>
    <definedName name="BExIKMMJOETSAXJYY1SIKM58LMA2" hidden="1">#REF!</definedName>
    <definedName name="BExIKRF6AQ6VOO9KCIWSM6FY8M7D" localSheetId="0" hidden="1">#REF!</definedName>
    <definedName name="BExIKRF6AQ6VOO9KCIWSM6FY8M7D" localSheetId="12" hidden="1">#REF!</definedName>
    <definedName name="BExIKRF6AQ6VOO9KCIWSM6FY8M7D" localSheetId="3" hidden="1">#REF!</definedName>
    <definedName name="BExIKRF6AQ6VOO9KCIWSM6FY8M7D" localSheetId="10" hidden="1">#REF!</definedName>
    <definedName name="BExIKRF6AQ6VOO9KCIWSM6FY8M7D" localSheetId="9" hidden="1">#REF!</definedName>
    <definedName name="BExIKRF6AQ6VOO9KCIWSM6FY8M7D" localSheetId="8" hidden="1">#REF!</definedName>
    <definedName name="BExIKRF6AQ6VOO9KCIWSM6FY8M7D" localSheetId="11" hidden="1">#REF!</definedName>
    <definedName name="BExIKRF6AQ6VOO9KCIWSM6FY8M7D" localSheetId="13" hidden="1">#REF!</definedName>
    <definedName name="BExIKRF6AQ6VOO9KCIWSM6FY8M7D" hidden="1">#REF!</definedName>
    <definedName name="BExIKTYZESFT3LC0ASFMFKSE0D1X" localSheetId="0" hidden="1">#REF!</definedName>
    <definedName name="BExIKTYZESFT3LC0ASFMFKSE0D1X" localSheetId="12" hidden="1">#REF!</definedName>
    <definedName name="BExIKTYZESFT3LC0ASFMFKSE0D1X" localSheetId="3" hidden="1">#REF!</definedName>
    <definedName name="BExIKTYZESFT3LC0ASFMFKSE0D1X" localSheetId="10" hidden="1">#REF!</definedName>
    <definedName name="BExIKTYZESFT3LC0ASFMFKSE0D1X" localSheetId="9" hidden="1">#REF!</definedName>
    <definedName name="BExIKTYZESFT3LC0ASFMFKSE0D1X" localSheetId="8" hidden="1">#REF!</definedName>
    <definedName name="BExIKTYZESFT3LC0ASFMFKSE0D1X" localSheetId="11" hidden="1">#REF!</definedName>
    <definedName name="BExIKTYZESFT3LC0ASFMFKSE0D1X" localSheetId="13" hidden="1">#REF!</definedName>
    <definedName name="BExIKTYZESFT3LC0ASFMFKSE0D1X" hidden="1">#REF!</definedName>
    <definedName name="BExIKXVA6M8K0PTRYAGXS666L335" localSheetId="0" hidden="1">#REF!</definedName>
    <definedName name="BExIKXVA6M8K0PTRYAGXS666L335" localSheetId="12" hidden="1">#REF!</definedName>
    <definedName name="BExIKXVA6M8K0PTRYAGXS666L335" localSheetId="3" hidden="1">#REF!</definedName>
    <definedName name="BExIKXVA6M8K0PTRYAGXS666L335" localSheetId="10" hidden="1">#REF!</definedName>
    <definedName name="BExIKXVA6M8K0PTRYAGXS666L335" localSheetId="9" hidden="1">#REF!</definedName>
    <definedName name="BExIKXVA6M8K0PTRYAGXS666L335" localSheetId="8" hidden="1">#REF!</definedName>
    <definedName name="BExIKXVA6M8K0PTRYAGXS666L335" localSheetId="11" hidden="1">#REF!</definedName>
    <definedName name="BExIKXVA6M8K0PTRYAGXS666L335" localSheetId="13" hidden="1">#REF!</definedName>
    <definedName name="BExIKXVA6M8K0PTRYAGXS666L335" hidden="1">#REF!</definedName>
    <definedName name="BExIL0PMZ2SXK9R6MLP43KBU1J2P" localSheetId="0" hidden="1">#REF!</definedName>
    <definedName name="BExIL0PMZ2SXK9R6MLP43KBU1J2P" localSheetId="12" hidden="1">#REF!</definedName>
    <definedName name="BExIL0PMZ2SXK9R6MLP43KBU1J2P" localSheetId="3" hidden="1">#REF!</definedName>
    <definedName name="BExIL0PMZ2SXK9R6MLP43KBU1J2P" localSheetId="10" hidden="1">#REF!</definedName>
    <definedName name="BExIL0PMZ2SXK9R6MLP43KBU1J2P" localSheetId="9" hidden="1">#REF!</definedName>
    <definedName name="BExIL0PMZ2SXK9R6MLP43KBU1J2P" localSheetId="8" hidden="1">#REF!</definedName>
    <definedName name="BExIL0PMZ2SXK9R6MLP43KBU1J2P" localSheetId="11" hidden="1">#REF!</definedName>
    <definedName name="BExIL0PMZ2SXK9R6MLP43KBU1J2P" localSheetId="13" hidden="1">#REF!</definedName>
    <definedName name="BExIL0PMZ2SXK9R6MLP43KBU1J2P" hidden="1">#REF!</definedName>
    <definedName name="BExIL1WSMNNQQK98YHWHV5HVONIZ" localSheetId="0" hidden="1">#REF!</definedName>
    <definedName name="BExIL1WSMNNQQK98YHWHV5HVONIZ" localSheetId="12" hidden="1">#REF!</definedName>
    <definedName name="BExIL1WSMNNQQK98YHWHV5HVONIZ" localSheetId="3" hidden="1">#REF!</definedName>
    <definedName name="BExIL1WSMNNQQK98YHWHV5HVONIZ" localSheetId="10" hidden="1">#REF!</definedName>
    <definedName name="BExIL1WSMNNQQK98YHWHV5HVONIZ" localSheetId="9" hidden="1">#REF!</definedName>
    <definedName name="BExIL1WSMNNQQK98YHWHV5HVONIZ" localSheetId="8" hidden="1">#REF!</definedName>
    <definedName name="BExIL1WSMNNQQK98YHWHV5HVONIZ" localSheetId="11" hidden="1">#REF!</definedName>
    <definedName name="BExIL1WSMNNQQK98YHWHV5HVONIZ" localSheetId="13" hidden="1">#REF!</definedName>
    <definedName name="BExIL1WSMNNQQK98YHWHV5HVONIZ" hidden="1">#REF!</definedName>
    <definedName name="BExILAAXRTRAD18K74M6MGUEEPUM" localSheetId="0" hidden="1">#REF!</definedName>
    <definedName name="BExILAAXRTRAD18K74M6MGUEEPUM" localSheetId="12" hidden="1">#REF!</definedName>
    <definedName name="BExILAAXRTRAD18K74M6MGUEEPUM" localSheetId="3" hidden="1">#REF!</definedName>
    <definedName name="BExILAAXRTRAD18K74M6MGUEEPUM" localSheetId="10" hidden="1">#REF!</definedName>
    <definedName name="BExILAAXRTRAD18K74M6MGUEEPUM" localSheetId="9" hidden="1">#REF!</definedName>
    <definedName name="BExILAAXRTRAD18K74M6MGUEEPUM" localSheetId="8" hidden="1">#REF!</definedName>
    <definedName name="BExILAAXRTRAD18K74M6MGUEEPUM" localSheetId="11" hidden="1">#REF!</definedName>
    <definedName name="BExILAAXRTRAD18K74M6MGUEEPUM" localSheetId="13" hidden="1">#REF!</definedName>
    <definedName name="BExILAAXRTRAD18K74M6MGUEEPUM" hidden="1">#REF!</definedName>
    <definedName name="BExILG5F338C0FFLMVOKMKF8X5ZP" localSheetId="0" hidden="1">#REF!</definedName>
    <definedName name="BExILG5F338C0FFLMVOKMKF8X5ZP" localSheetId="12" hidden="1">#REF!</definedName>
    <definedName name="BExILG5F338C0FFLMVOKMKF8X5ZP" localSheetId="3" hidden="1">#REF!</definedName>
    <definedName name="BExILG5F338C0FFLMVOKMKF8X5ZP" localSheetId="10" hidden="1">#REF!</definedName>
    <definedName name="BExILG5F338C0FFLMVOKMKF8X5ZP" localSheetId="9" hidden="1">#REF!</definedName>
    <definedName name="BExILG5F338C0FFLMVOKMKF8X5ZP" localSheetId="8" hidden="1">#REF!</definedName>
    <definedName name="BExILG5F338C0FFLMVOKMKF8X5ZP" localSheetId="11" hidden="1">#REF!</definedName>
    <definedName name="BExILG5F338C0FFLMVOKMKF8X5ZP" localSheetId="13" hidden="1">#REF!</definedName>
    <definedName name="BExILG5F338C0FFLMVOKMKF8X5ZP" hidden="1">#REF!</definedName>
    <definedName name="BExILGQTQM0HOD0BJI90YO7GOIN3" localSheetId="0" hidden="1">#REF!</definedName>
    <definedName name="BExILGQTQM0HOD0BJI90YO7GOIN3" localSheetId="12" hidden="1">#REF!</definedName>
    <definedName name="BExILGQTQM0HOD0BJI90YO7GOIN3" localSheetId="3" hidden="1">#REF!</definedName>
    <definedName name="BExILGQTQM0HOD0BJI90YO7GOIN3" localSheetId="10" hidden="1">#REF!</definedName>
    <definedName name="BExILGQTQM0HOD0BJI90YO7GOIN3" localSheetId="9" hidden="1">#REF!</definedName>
    <definedName name="BExILGQTQM0HOD0BJI90YO7GOIN3" localSheetId="8" hidden="1">#REF!</definedName>
    <definedName name="BExILGQTQM0HOD0BJI90YO7GOIN3" localSheetId="11" hidden="1">#REF!</definedName>
    <definedName name="BExILGQTQM0HOD0BJI90YO7GOIN3" localSheetId="13" hidden="1">#REF!</definedName>
    <definedName name="BExILGQTQM0HOD0BJI90YO7GOIN3" hidden="1">#REF!</definedName>
    <definedName name="BExILPL7P2BNCD7MYCGTQ9F0R5JX" localSheetId="0" hidden="1">#REF!</definedName>
    <definedName name="BExILPL7P2BNCD7MYCGTQ9F0R5JX" localSheetId="12" hidden="1">#REF!</definedName>
    <definedName name="BExILPL7P2BNCD7MYCGTQ9F0R5JX" localSheetId="3" hidden="1">#REF!</definedName>
    <definedName name="BExILPL7P2BNCD7MYCGTQ9F0R5JX" localSheetId="10" hidden="1">#REF!</definedName>
    <definedName name="BExILPL7P2BNCD7MYCGTQ9F0R5JX" localSheetId="9" hidden="1">#REF!</definedName>
    <definedName name="BExILPL7P2BNCD7MYCGTQ9F0R5JX" localSheetId="8" hidden="1">#REF!</definedName>
    <definedName name="BExILPL7P2BNCD7MYCGTQ9F0R5JX" localSheetId="11" hidden="1">#REF!</definedName>
    <definedName name="BExILPL7P2BNCD7MYCGTQ9F0R5JX" localSheetId="13" hidden="1">#REF!</definedName>
    <definedName name="BExILPL7P2BNCD7MYCGTQ9F0R5JX" hidden="1">#REF!</definedName>
    <definedName name="BExILVVS4B1B4G7IO0LPUDWY9K8W" localSheetId="0" hidden="1">#REF!</definedName>
    <definedName name="BExILVVS4B1B4G7IO0LPUDWY9K8W" localSheetId="12" hidden="1">#REF!</definedName>
    <definedName name="BExILVVS4B1B4G7IO0LPUDWY9K8W" localSheetId="3" hidden="1">#REF!</definedName>
    <definedName name="BExILVVS4B1B4G7IO0LPUDWY9K8W" localSheetId="10" hidden="1">#REF!</definedName>
    <definedName name="BExILVVS4B1B4G7IO0LPUDWY9K8W" localSheetId="9" hidden="1">#REF!</definedName>
    <definedName name="BExILVVS4B1B4G7IO0LPUDWY9K8W" localSheetId="8" hidden="1">#REF!</definedName>
    <definedName name="BExILVVS4B1B4G7IO0LPUDWY9K8W" localSheetId="11" hidden="1">#REF!</definedName>
    <definedName name="BExILVVS4B1B4G7IO0LPUDWY9K8W" localSheetId="13" hidden="1">#REF!</definedName>
    <definedName name="BExILVVS4B1B4G7IO0LPUDWY9K8W" hidden="1">#REF!</definedName>
    <definedName name="BExIM9DBUB7ZGF4B20FVUO9QGOX2" localSheetId="0" hidden="1">#REF!</definedName>
    <definedName name="BExIM9DBUB7ZGF4B20FVUO9QGOX2" localSheetId="12" hidden="1">#REF!</definedName>
    <definedName name="BExIM9DBUB7ZGF4B20FVUO9QGOX2" localSheetId="3" hidden="1">#REF!</definedName>
    <definedName name="BExIM9DBUB7ZGF4B20FVUO9QGOX2" localSheetId="10" hidden="1">#REF!</definedName>
    <definedName name="BExIM9DBUB7ZGF4B20FVUO9QGOX2" localSheetId="9" hidden="1">#REF!</definedName>
    <definedName name="BExIM9DBUB7ZGF4B20FVUO9QGOX2" localSheetId="8" hidden="1">#REF!</definedName>
    <definedName name="BExIM9DBUB7ZGF4B20FVUO9QGOX2" localSheetId="11" hidden="1">#REF!</definedName>
    <definedName name="BExIM9DBUB7ZGF4B20FVUO9QGOX2" localSheetId="13" hidden="1">#REF!</definedName>
    <definedName name="BExIM9DBUB7ZGF4B20FVUO9QGOX2" hidden="1">#REF!</definedName>
    <definedName name="BExIMCTBZ4WAESGCDWJ64SB4F0L1" localSheetId="0" hidden="1">#REF!</definedName>
    <definedName name="BExIMCTBZ4WAESGCDWJ64SB4F0L1" localSheetId="12" hidden="1">#REF!</definedName>
    <definedName name="BExIMCTBZ4WAESGCDWJ64SB4F0L1" localSheetId="3" hidden="1">#REF!</definedName>
    <definedName name="BExIMCTBZ4WAESGCDWJ64SB4F0L1" localSheetId="10" hidden="1">#REF!</definedName>
    <definedName name="BExIMCTBZ4WAESGCDWJ64SB4F0L1" localSheetId="9" hidden="1">#REF!</definedName>
    <definedName name="BExIMCTBZ4WAESGCDWJ64SB4F0L1" localSheetId="8" hidden="1">#REF!</definedName>
    <definedName name="BExIMCTBZ4WAESGCDWJ64SB4F0L1" localSheetId="11" hidden="1">#REF!</definedName>
    <definedName name="BExIMCTBZ4WAESGCDWJ64SB4F0L1" localSheetId="13" hidden="1">#REF!</definedName>
    <definedName name="BExIMCTBZ4WAESGCDWJ64SB4F0L1" hidden="1">#REF!</definedName>
    <definedName name="BExIMGK9Z94TFPWWZFMD10HV0IF6" localSheetId="0" hidden="1">#REF!</definedName>
    <definedName name="BExIMGK9Z94TFPWWZFMD10HV0IF6" localSheetId="12" hidden="1">#REF!</definedName>
    <definedName name="BExIMGK9Z94TFPWWZFMD10HV0IF6" localSheetId="3" hidden="1">#REF!</definedName>
    <definedName name="BExIMGK9Z94TFPWWZFMD10HV0IF6" localSheetId="10" hidden="1">#REF!</definedName>
    <definedName name="BExIMGK9Z94TFPWWZFMD10HV0IF6" localSheetId="9" hidden="1">#REF!</definedName>
    <definedName name="BExIMGK9Z94TFPWWZFMD10HV0IF6" localSheetId="8" hidden="1">#REF!</definedName>
    <definedName name="BExIMGK9Z94TFPWWZFMD10HV0IF6" localSheetId="11" hidden="1">#REF!</definedName>
    <definedName name="BExIMGK9Z94TFPWWZFMD10HV0IF6" localSheetId="13" hidden="1">#REF!</definedName>
    <definedName name="BExIMGK9Z94TFPWWZFMD10HV0IF6" hidden="1">#REF!</definedName>
    <definedName name="BExIMPEGKG18TELVC33T4OQTNBWC" localSheetId="0" hidden="1">#REF!</definedName>
    <definedName name="BExIMPEGKG18TELVC33T4OQTNBWC" localSheetId="12" hidden="1">#REF!</definedName>
    <definedName name="BExIMPEGKG18TELVC33T4OQTNBWC" localSheetId="3" hidden="1">#REF!</definedName>
    <definedName name="BExIMPEGKG18TELVC33T4OQTNBWC" localSheetId="10" hidden="1">#REF!</definedName>
    <definedName name="BExIMPEGKG18TELVC33T4OQTNBWC" localSheetId="9" hidden="1">#REF!</definedName>
    <definedName name="BExIMPEGKG18TELVC33T4OQTNBWC" localSheetId="8" hidden="1">#REF!</definedName>
    <definedName name="BExIMPEGKG18TELVC33T4OQTNBWC" localSheetId="11" hidden="1">#REF!</definedName>
    <definedName name="BExIMPEGKG18TELVC33T4OQTNBWC" localSheetId="13" hidden="1">#REF!</definedName>
    <definedName name="BExIMPEGKG18TELVC33T4OQTNBWC" hidden="1">#REF!</definedName>
    <definedName name="BExIN4OR435DL1US13JQPOQK8GD5" localSheetId="0" hidden="1">#REF!</definedName>
    <definedName name="BExIN4OR435DL1US13JQPOQK8GD5" localSheetId="12" hidden="1">#REF!</definedName>
    <definedName name="BExIN4OR435DL1US13JQPOQK8GD5" localSheetId="3" hidden="1">#REF!</definedName>
    <definedName name="BExIN4OR435DL1US13JQPOQK8GD5" localSheetId="10" hidden="1">#REF!</definedName>
    <definedName name="BExIN4OR435DL1US13JQPOQK8GD5" localSheetId="9" hidden="1">#REF!</definedName>
    <definedName name="BExIN4OR435DL1US13JQPOQK8GD5" localSheetId="8" hidden="1">#REF!</definedName>
    <definedName name="BExIN4OR435DL1US13JQPOQK8GD5" localSheetId="11" hidden="1">#REF!</definedName>
    <definedName name="BExIN4OR435DL1US13JQPOQK8GD5" localSheetId="13" hidden="1">#REF!</definedName>
    <definedName name="BExIN4OR435DL1US13JQPOQK8GD5" hidden="1">#REF!</definedName>
    <definedName name="BExINI6A7H3KSFRFA6UBBDPKW37F" localSheetId="0" hidden="1">#REF!</definedName>
    <definedName name="BExINI6A7H3KSFRFA6UBBDPKW37F" localSheetId="12" hidden="1">#REF!</definedName>
    <definedName name="BExINI6A7H3KSFRFA6UBBDPKW37F" localSheetId="3" hidden="1">#REF!</definedName>
    <definedName name="BExINI6A7H3KSFRFA6UBBDPKW37F" localSheetId="10" hidden="1">#REF!</definedName>
    <definedName name="BExINI6A7H3KSFRFA6UBBDPKW37F" localSheetId="9" hidden="1">#REF!</definedName>
    <definedName name="BExINI6A7H3KSFRFA6UBBDPKW37F" localSheetId="8" hidden="1">#REF!</definedName>
    <definedName name="BExINI6A7H3KSFRFA6UBBDPKW37F" localSheetId="11" hidden="1">#REF!</definedName>
    <definedName name="BExINI6A7H3KSFRFA6UBBDPKW37F" localSheetId="13" hidden="1">#REF!</definedName>
    <definedName name="BExINI6A7H3KSFRFA6UBBDPKW37F" hidden="1">#REF!</definedName>
    <definedName name="BExINIMK8XC3JOBT2EXYFHHH52H0" localSheetId="0" hidden="1">#REF!</definedName>
    <definedName name="BExINIMK8XC3JOBT2EXYFHHH52H0" localSheetId="12" hidden="1">#REF!</definedName>
    <definedName name="BExINIMK8XC3JOBT2EXYFHHH52H0" localSheetId="3" hidden="1">#REF!</definedName>
    <definedName name="BExINIMK8XC3JOBT2EXYFHHH52H0" localSheetId="10" hidden="1">#REF!</definedName>
    <definedName name="BExINIMK8XC3JOBT2EXYFHHH52H0" localSheetId="9" hidden="1">#REF!</definedName>
    <definedName name="BExINIMK8XC3JOBT2EXYFHHH52H0" localSheetId="8" hidden="1">#REF!</definedName>
    <definedName name="BExINIMK8XC3JOBT2EXYFHHH52H0" localSheetId="11" hidden="1">#REF!</definedName>
    <definedName name="BExINIMK8XC3JOBT2EXYFHHH52H0" localSheetId="13" hidden="1">#REF!</definedName>
    <definedName name="BExINIMK8XC3JOBT2EXYFHHH52H0" hidden="1">#REF!</definedName>
    <definedName name="BExINLX401ZKEGWU168DS4JUM2J6" localSheetId="0" hidden="1">#REF!</definedName>
    <definedName name="BExINLX401ZKEGWU168DS4JUM2J6" localSheetId="12" hidden="1">#REF!</definedName>
    <definedName name="BExINLX401ZKEGWU168DS4JUM2J6" localSheetId="3" hidden="1">#REF!</definedName>
    <definedName name="BExINLX401ZKEGWU168DS4JUM2J6" localSheetId="10" hidden="1">#REF!</definedName>
    <definedName name="BExINLX401ZKEGWU168DS4JUM2J6" localSheetId="9" hidden="1">#REF!</definedName>
    <definedName name="BExINLX401ZKEGWU168DS4JUM2J6" localSheetId="8" hidden="1">#REF!</definedName>
    <definedName name="BExINLX401ZKEGWU168DS4JUM2J6" localSheetId="11" hidden="1">#REF!</definedName>
    <definedName name="BExINLX401ZKEGWU168DS4JUM2J6" localSheetId="13" hidden="1">#REF!</definedName>
    <definedName name="BExINLX401ZKEGWU168DS4JUM2J6" hidden="1">#REF!</definedName>
    <definedName name="BExINMYYJO1FTV1CZF6O5XCFAMQX" localSheetId="0" hidden="1">#REF!</definedName>
    <definedName name="BExINMYYJO1FTV1CZF6O5XCFAMQX" localSheetId="12" hidden="1">#REF!</definedName>
    <definedName name="BExINMYYJO1FTV1CZF6O5XCFAMQX" localSheetId="3" hidden="1">#REF!</definedName>
    <definedName name="BExINMYYJO1FTV1CZF6O5XCFAMQX" localSheetId="10" hidden="1">#REF!</definedName>
    <definedName name="BExINMYYJO1FTV1CZF6O5XCFAMQX" localSheetId="9" hidden="1">#REF!</definedName>
    <definedName name="BExINMYYJO1FTV1CZF6O5XCFAMQX" localSheetId="8" hidden="1">#REF!</definedName>
    <definedName name="BExINMYYJO1FTV1CZF6O5XCFAMQX" localSheetId="11" hidden="1">#REF!</definedName>
    <definedName name="BExINMYYJO1FTV1CZF6O5XCFAMQX" localSheetId="13" hidden="1">#REF!</definedName>
    <definedName name="BExINMYYJO1FTV1CZF6O5XCFAMQX" hidden="1">#REF!</definedName>
    <definedName name="BExINP2H4KI05FRFV5PKZFE00HKO" localSheetId="0" hidden="1">#REF!</definedName>
    <definedName name="BExINP2H4KI05FRFV5PKZFE00HKO" localSheetId="12" hidden="1">#REF!</definedName>
    <definedName name="BExINP2H4KI05FRFV5PKZFE00HKO" localSheetId="3" hidden="1">#REF!</definedName>
    <definedName name="BExINP2H4KI05FRFV5PKZFE00HKO" localSheetId="10" hidden="1">#REF!</definedName>
    <definedName name="BExINP2H4KI05FRFV5PKZFE00HKO" localSheetId="9" hidden="1">#REF!</definedName>
    <definedName name="BExINP2H4KI05FRFV5PKZFE00HKO" localSheetId="8" hidden="1">#REF!</definedName>
    <definedName name="BExINP2H4KI05FRFV5PKZFE00HKO" localSheetId="11" hidden="1">#REF!</definedName>
    <definedName name="BExINP2H4KI05FRFV5PKZFE00HKO" localSheetId="13" hidden="1">#REF!</definedName>
    <definedName name="BExINP2H4KI05FRFV5PKZFE00HKO" hidden="1">#REF!</definedName>
    <definedName name="BExINPTCEJ9RPDEBJEJH80NATGUQ" localSheetId="0" hidden="1">#REF!</definedName>
    <definedName name="BExINPTCEJ9RPDEBJEJH80NATGUQ" localSheetId="12" hidden="1">#REF!</definedName>
    <definedName name="BExINPTCEJ9RPDEBJEJH80NATGUQ" localSheetId="3" hidden="1">#REF!</definedName>
    <definedName name="BExINPTCEJ9RPDEBJEJH80NATGUQ" localSheetId="10" hidden="1">#REF!</definedName>
    <definedName name="BExINPTCEJ9RPDEBJEJH80NATGUQ" localSheetId="9" hidden="1">#REF!</definedName>
    <definedName name="BExINPTCEJ9RPDEBJEJH80NATGUQ" localSheetId="8" hidden="1">#REF!</definedName>
    <definedName name="BExINPTCEJ9RPDEBJEJH80NATGUQ" localSheetId="11" hidden="1">#REF!</definedName>
    <definedName name="BExINPTCEJ9RPDEBJEJH80NATGUQ" localSheetId="13" hidden="1">#REF!</definedName>
    <definedName name="BExINPTCEJ9RPDEBJEJH80NATGUQ" hidden="1">#REF!</definedName>
    <definedName name="BExINWEQMNJ70A6JRXC2LACBX1GX" localSheetId="0" hidden="1">#REF!</definedName>
    <definedName name="BExINWEQMNJ70A6JRXC2LACBX1GX" localSheetId="12" hidden="1">#REF!</definedName>
    <definedName name="BExINWEQMNJ70A6JRXC2LACBX1GX" localSheetId="3" hidden="1">#REF!</definedName>
    <definedName name="BExINWEQMNJ70A6JRXC2LACBX1GX" localSheetId="10" hidden="1">#REF!</definedName>
    <definedName name="BExINWEQMNJ70A6JRXC2LACBX1GX" localSheetId="9" hidden="1">#REF!</definedName>
    <definedName name="BExINWEQMNJ70A6JRXC2LACBX1GX" localSheetId="8" hidden="1">#REF!</definedName>
    <definedName name="BExINWEQMNJ70A6JRXC2LACBX1GX" localSheetId="11" hidden="1">#REF!</definedName>
    <definedName name="BExINWEQMNJ70A6JRXC2LACBX1GX" localSheetId="13" hidden="1">#REF!</definedName>
    <definedName name="BExINWEQMNJ70A6JRXC2LACBX1GX" hidden="1">#REF!</definedName>
    <definedName name="BExINZELVWYGU876QUUZCIMXPBQC" localSheetId="0" hidden="1">#REF!</definedName>
    <definedName name="BExINZELVWYGU876QUUZCIMXPBQC" localSheetId="12" hidden="1">#REF!</definedName>
    <definedName name="BExINZELVWYGU876QUUZCIMXPBQC" localSheetId="3" hidden="1">#REF!</definedName>
    <definedName name="BExINZELVWYGU876QUUZCIMXPBQC" localSheetId="10" hidden="1">#REF!</definedName>
    <definedName name="BExINZELVWYGU876QUUZCIMXPBQC" localSheetId="9" hidden="1">#REF!</definedName>
    <definedName name="BExINZELVWYGU876QUUZCIMXPBQC" localSheetId="8" hidden="1">#REF!</definedName>
    <definedName name="BExINZELVWYGU876QUUZCIMXPBQC" localSheetId="11" hidden="1">#REF!</definedName>
    <definedName name="BExINZELVWYGU876QUUZCIMXPBQC" localSheetId="13" hidden="1">#REF!</definedName>
    <definedName name="BExINZELVWYGU876QUUZCIMXPBQC" hidden="1">#REF!</definedName>
    <definedName name="BExIO9QZ59ZHRA8SX6QICH2AY8A2" localSheetId="0" hidden="1">#REF!</definedName>
    <definedName name="BExIO9QZ59ZHRA8SX6QICH2AY8A2" localSheetId="12" hidden="1">#REF!</definedName>
    <definedName name="BExIO9QZ59ZHRA8SX6QICH2AY8A2" localSheetId="3" hidden="1">#REF!</definedName>
    <definedName name="BExIO9QZ59ZHRA8SX6QICH2AY8A2" localSheetId="10" hidden="1">#REF!</definedName>
    <definedName name="BExIO9QZ59ZHRA8SX6QICH2AY8A2" localSheetId="9" hidden="1">#REF!</definedName>
    <definedName name="BExIO9QZ59ZHRA8SX6QICH2AY8A2" localSheetId="8" hidden="1">#REF!</definedName>
    <definedName name="BExIO9QZ59ZHRA8SX6QICH2AY8A2" localSheetId="11" hidden="1">#REF!</definedName>
    <definedName name="BExIO9QZ59ZHRA8SX6QICH2AY8A2" localSheetId="13" hidden="1">#REF!</definedName>
    <definedName name="BExIO9QZ59ZHRA8SX6QICH2AY8A2" hidden="1">#REF!</definedName>
    <definedName name="BExIOAHV525SMMGFDJFE7456JPBD" localSheetId="0" hidden="1">#REF!</definedName>
    <definedName name="BExIOAHV525SMMGFDJFE7456JPBD" localSheetId="12" hidden="1">#REF!</definedName>
    <definedName name="BExIOAHV525SMMGFDJFE7456JPBD" localSheetId="3" hidden="1">#REF!</definedName>
    <definedName name="BExIOAHV525SMMGFDJFE7456JPBD" localSheetId="10" hidden="1">#REF!</definedName>
    <definedName name="BExIOAHV525SMMGFDJFE7456JPBD" localSheetId="9" hidden="1">#REF!</definedName>
    <definedName name="BExIOAHV525SMMGFDJFE7456JPBD" localSheetId="8" hidden="1">#REF!</definedName>
    <definedName name="BExIOAHV525SMMGFDJFE7456JPBD" localSheetId="11" hidden="1">#REF!</definedName>
    <definedName name="BExIOAHV525SMMGFDJFE7456JPBD" localSheetId="13" hidden="1">#REF!</definedName>
    <definedName name="BExIOAHV525SMMGFDJFE7456JPBD" hidden="1">#REF!</definedName>
    <definedName name="BExIOCQUQHKUU1KONGSDOLQTQEIC" localSheetId="0" hidden="1">#REF!</definedName>
    <definedName name="BExIOCQUQHKUU1KONGSDOLQTQEIC" localSheetId="12" hidden="1">#REF!</definedName>
    <definedName name="BExIOCQUQHKUU1KONGSDOLQTQEIC" localSheetId="3" hidden="1">#REF!</definedName>
    <definedName name="BExIOCQUQHKUU1KONGSDOLQTQEIC" localSheetId="10" hidden="1">#REF!</definedName>
    <definedName name="BExIOCQUQHKUU1KONGSDOLQTQEIC" localSheetId="9" hidden="1">#REF!</definedName>
    <definedName name="BExIOCQUQHKUU1KONGSDOLQTQEIC" localSheetId="8" hidden="1">#REF!</definedName>
    <definedName name="BExIOCQUQHKUU1KONGSDOLQTQEIC" localSheetId="11" hidden="1">#REF!</definedName>
    <definedName name="BExIOCQUQHKUU1KONGSDOLQTQEIC" localSheetId="13" hidden="1">#REF!</definedName>
    <definedName name="BExIOCQUQHKUU1KONGSDOLQTQEIC" hidden="1">#REF!</definedName>
    <definedName name="BExIOFAGCDQQKALMX3V0KU94KUQO" localSheetId="0" hidden="1">#REF!</definedName>
    <definedName name="BExIOFAGCDQQKALMX3V0KU94KUQO" localSheetId="12" hidden="1">#REF!</definedName>
    <definedName name="BExIOFAGCDQQKALMX3V0KU94KUQO" localSheetId="3" hidden="1">#REF!</definedName>
    <definedName name="BExIOFAGCDQQKALMX3V0KU94KUQO" localSheetId="10" hidden="1">#REF!</definedName>
    <definedName name="BExIOFAGCDQQKALMX3V0KU94KUQO" localSheetId="9" hidden="1">#REF!</definedName>
    <definedName name="BExIOFAGCDQQKALMX3V0KU94KUQO" localSheetId="8" hidden="1">#REF!</definedName>
    <definedName name="BExIOFAGCDQQKALMX3V0KU94KUQO" localSheetId="11" hidden="1">#REF!</definedName>
    <definedName name="BExIOFAGCDQQKALMX3V0KU94KUQO" localSheetId="13" hidden="1">#REF!</definedName>
    <definedName name="BExIOFAGCDQQKALMX3V0KU94KUQO" hidden="1">#REF!</definedName>
    <definedName name="BExIOFL8Y5O61VLKTB4H20IJNWS1" localSheetId="0" hidden="1">#REF!</definedName>
    <definedName name="BExIOFL8Y5O61VLKTB4H20IJNWS1" localSheetId="12" hidden="1">#REF!</definedName>
    <definedName name="BExIOFL8Y5O61VLKTB4H20IJNWS1" localSheetId="3" hidden="1">#REF!</definedName>
    <definedName name="BExIOFL8Y5O61VLKTB4H20IJNWS1" localSheetId="10" hidden="1">#REF!</definedName>
    <definedName name="BExIOFL8Y5O61VLKTB4H20IJNWS1" localSheetId="9" hidden="1">#REF!</definedName>
    <definedName name="BExIOFL8Y5O61VLKTB4H20IJNWS1" localSheetId="8" hidden="1">#REF!</definedName>
    <definedName name="BExIOFL8Y5O61VLKTB4H20IJNWS1" localSheetId="11" hidden="1">#REF!</definedName>
    <definedName name="BExIOFL8Y5O61VLKTB4H20IJNWS1" localSheetId="13" hidden="1">#REF!</definedName>
    <definedName name="BExIOFL8Y5O61VLKTB4H20IJNWS1" hidden="1">#REF!</definedName>
    <definedName name="BExIOMBXRW5NS4ZPYX9G5QREZ5J6" localSheetId="0" hidden="1">#REF!</definedName>
    <definedName name="BExIOMBXRW5NS4ZPYX9G5QREZ5J6" localSheetId="12" hidden="1">#REF!</definedName>
    <definedName name="BExIOMBXRW5NS4ZPYX9G5QREZ5J6" localSheetId="3" hidden="1">#REF!</definedName>
    <definedName name="BExIOMBXRW5NS4ZPYX9G5QREZ5J6" localSheetId="10" hidden="1">#REF!</definedName>
    <definedName name="BExIOMBXRW5NS4ZPYX9G5QREZ5J6" localSheetId="9" hidden="1">#REF!</definedName>
    <definedName name="BExIOMBXRW5NS4ZPYX9G5QREZ5J6" localSheetId="8" hidden="1">#REF!</definedName>
    <definedName name="BExIOMBXRW5NS4ZPYX9G5QREZ5J6" localSheetId="11" hidden="1">#REF!</definedName>
    <definedName name="BExIOMBXRW5NS4ZPYX9G5QREZ5J6" localSheetId="13" hidden="1">#REF!</definedName>
    <definedName name="BExIOMBXRW5NS4ZPYX9G5QREZ5J6" hidden="1">#REF!</definedName>
    <definedName name="BExIORA3GK78T7C7SNBJJUONJ0LS" localSheetId="0" hidden="1">#REF!</definedName>
    <definedName name="BExIORA3GK78T7C7SNBJJUONJ0LS" localSheetId="12" hidden="1">#REF!</definedName>
    <definedName name="BExIORA3GK78T7C7SNBJJUONJ0LS" localSheetId="3" hidden="1">#REF!</definedName>
    <definedName name="BExIORA3GK78T7C7SNBJJUONJ0LS" localSheetId="10" hidden="1">#REF!</definedName>
    <definedName name="BExIORA3GK78T7C7SNBJJUONJ0LS" localSheetId="9" hidden="1">#REF!</definedName>
    <definedName name="BExIORA3GK78T7C7SNBJJUONJ0LS" localSheetId="8" hidden="1">#REF!</definedName>
    <definedName name="BExIORA3GK78T7C7SNBJJUONJ0LS" localSheetId="11" hidden="1">#REF!</definedName>
    <definedName name="BExIORA3GK78T7C7SNBJJUONJ0LS" localSheetId="13" hidden="1">#REF!</definedName>
    <definedName name="BExIORA3GK78T7C7SNBJJUONJ0LS" hidden="1">#REF!</definedName>
    <definedName name="BExIORFDXP4AVIEBLSTZ8ETSXMNM" localSheetId="0" hidden="1">#REF!</definedName>
    <definedName name="BExIORFDXP4AVIEBLSTZ8ETSXMNM" localSheetId="12" hidden="1">#REF!</definedName>
    <definedName name="BExIORFDXP4AVIEBLSTZ8ETSXMNM" localSheetId="3" hidden="1">#REF!</definedName>
    <definedName name="BExIORFDXP4AVIEBLSTZ8ETSXMNM" localSheetId="10" hidden="1">#REF!</definedName>
    <definedName name="BExIORFDXP4AVIEBLSTZ8ETSXMNM" localSheetId="9" hidden="1">#REF!</definedName>
    <definedName name="BExIORFDXP4AVIEBLSTZ8ETSXMNM" localSheetId="8" hidden="1">#REF!</definedName>
    <definedName name="BExIORFDXP4AVIEBLSTZ8ETSXMNM" localSheetId="11" hidden="1">#REF!</definedName>
    <definedName name="BExIORFDXP4AVIEBLSTZ8ETSXMNM" localSheetId="13" hidden="1">#REF!</definedName>
    <definedName name="BExIORFDXP4AVIEBLSTZ8ETSXMNM" hidden="1">#REF!</definedName>
    <definedName name="BExIOTZ5EFZ2NASVQ05RH15HRSW6" localSheetId="0" hidden="1">#REF!</definedName>
    <definedName name="BExIOTZ5EFZ2NASVQ05RH15HRSW6" localSheetId="12" hidden="1">#REF!</definedName>
    <definedName name="BExIOTZ5EFZ2NASVQ05RH15HRSW6" localSheetId="3" hidden="1">#REF!</definedName>
    <definedName name="BExIOTZ5EFZ2NASVQ05RH15HRSW6" localSheetId="10" hidden="1">#REF!</definedName>
    <definedName name="BExIOTZ5EFZ2NASVQ05RH15HRSW6" localSheetId="9" hidden="1">#REF!</definedName>
    <definedName name="BExIOTZ5EFZ2NASVQ05RH15HRSW6" localSheetId="8" hidden="1">#REF!</definedName>
    <definedName name="BExIOTZ5EFZ2NASVQ05RH15HRSW6" localSheetId="11" hidden="1">#REF!</definedName>
    <definedName name="BExIOTZ5EFZ2NASVQ05RH15HRSW6" localSheetId="13" hidden="1">#REF!</definedName>
    <definedName name="BExIOTZ5EFZ2NASVQ05RH15HRSW6" hidden="1">#REF!</definedName>
    <definedName name="BExIP8YNN6UUE1GZ223SWH7DLGKO" localSheetId="0" hidden="1">#REF!</definedName>
    <definedName name="BExIP8YNN6UUE1GZ223SWH7DLGKO" localSheetId="12" hidden="1">#REF!</definedName>
    <definedName name="BExIP8YNN6UUE1GZ223SWH7DLGKO" localSheetId="3" hidden="1">#REF!</definedName>
    <definedName name="BExIP8YNN6UUE1GZ223SWH7DLGKO" localSheetId="10" hidden="1">#REF!</definedName>
    <definedName name="BExIP8YNN6UUE1GZ223SWH7DLGKO" localSheetId="9" hidden="1">#REF!</definedName>
    <definedName name="BExIP8YNN6UUE1GZ223SWH7DLGKO" localSheetId="8" hidden="1">#REF!</definedName>
    <definedName name="BExIP8YNN6UUE1GZ223SWH7DLGKO" localSheetId="11" hidden="1">#REF!</definedName>
    <definedName name="BExIP8YNN6UUE1GZ223SWH7DLGKO" localSheetId="13" hidden="1">#REF!</definedName>
    <definedName name="BExIP8YNN6UUE1GZ223SWH7DLGKO" hidden="1">#REF!</definedName>
    <definedName name="BExIPAB4AOL592OJCC1CFAXTLF1A" localSheetId="0" hidden="1">#REF!</definedName>
    <definedName name="BExIPAB4AOL592OJCC1CFAXTLF1A" localSheetId="12" hidden="1">#REF!</definedName>
    <definedName name="BExIPAB4AOL592OJCC1CFAXTLF1A" localSheetId="3" hidden="1">#REF!</definedName>
    <definedName name="BExIPAB4AOL592OJCC1CFAXTLF1A" localSheetId="10" hidden="1">#REF!</definedName>
    <definedName name="BExIPAB4AOL592OJCC1CFAXTLF1A" localSheetId="9" hidden="1">#REF!</definedName>
    <definedName name="BExIPAB4AOL592OJCC1CFAXTLF1A" localSheetId="8" hidden="1">#REF!</definedName>
    <definedName name="BExIPAB4AOL592OJCC1CFAXTLF1A" localSheetId="11" hidden="1">#REF!</definedName>
    <definedName name="BExIPAB4AOL592OJCC1CFAXTLF1A" localSheetId="13" hidden="1">#REF!</definedName>
    <definedName name="BExIPAB4AOL592OJCC1CFAXTLF1A" hidden="1">#REF!</definedName>
    <definedName name="BExIPB25DKX4S2ZCKQN7KWSC3JBF" localSheetId="0" hidden="1">#REF!</definedName>
    <definedName name="BExIPB25DKX4S2ZCKQN7KWSC3JBF" localSheetId="12" hidden="1">#REF!</definedName>
    <definedName name="BExIPB25DKX4S2ZCKQN7KWSC3JBF" localSheetId="3" hidden="1">#REF!</definedName>
    <definedName name="BExIPB25DKX4S2ZCKQN7KWSC3JBF" localSheetId="10" hidden="1">#REF!</definedName>
    <definedName name="BExIPB25DKX4S2ZCKQN7KWSC3JBF" localSheetId="9" hidden="1">#REF!</definedName>
    <definedName name="BExIPB25DKX4S2ZCKQN7KWSC3JBF" localSheetId="8" hidden="1">#REF!</definedName>
    <definedName name="BExIPB25DKX4S2ZCKQN7KWSC3JBF" localSheetId="11" hidden="1">#REF!</definedName>
    <definedName name="BExIPB25DKX4S2ZCKQN7KWSC3JBF" localSheetId="13" hidden="1">#REF!</definedName>
    <definedName name="BExIPB25DKX4S2ZCKQN7KWSC3JBF" hidden="1">#REF!</definedName>
    <definedName name="BExIPCUX4I4S2N50TLMMLALYLH9S" localSheetId="0" hidden="1">#REF!</definedName>
    <definedName name="BExIPCUX4I4S2N50TLMMLALYLH9S" localSheetId="12" hidden="1">#REF!</definedName>
    <definedName name="BExIPCUX4I4S2N50TLMMLALYLH9S" localSheetId="3" hidden="1">#REF!</definedName>
    <definedName name="BExIPCUX4I4S2N50TLMMLALYLH9S" localSheetId="10" hidden="1">#REF!</definedName>
    <definedName name="BExIPCUX4I4S2N50TLMMLALYLH9S" localSheetId="9" hidden="1">#REF!</definedName>
    <definedName name="BExIPCUX4I4S2N50TLMMLALYLH9S" localSheetId="8" hidden="1">#REF!</definedName>
    <definedName name="BExIPCUX4I4S2N50TLMMLALYLH9S" localSheetId="11" hidden="1">#REF!</definedName>
    <definedName name="BExIPCUX4I4S2N50TLMMLALYLH9S" localSheetId="13" hidden="1">#REF!</definedName>
    <definedName name="BExIPCUX4I4S2N50TLMMLALYLH9S" hidden="1">#REF!</definedName>
    <definedName name="BExIPDLT8JYAMGE5HTN4D1YHZF3V" localSheetId="0" hidden="1">#REF!</definedName>
    <definedName name="BExIPDLT8JYAMGE5HTN4D1YHZF3V" localSheetId="12" hidden="1">#REF!</definedName>
    <definedName name="BExIPDLT8JYAMGE5HTN4D1YHZF3V" localSheetId="3" hidden="1">#REF!</definedName>
    <definedName name="BExIPDLT8JYAMGE5HTN4D1YHZF3V" localSheetId="10" hidden="1">#REF!</definedName>
    <definedName name="BExIPDLT8JYAMGE5HTN4D1YHZF3V" localSheetId="9" hidden="1">#REF!</definedName>
    <definedName name="BExIPDLT8JYAMGE5HTN4D1YHZF3V" localSheetId="8" hidden="1">#REF!</definedName>
    <definedName name="BExIPDLT8JYAMGE5HTN4D1YHZF3V" localSheetId="11" hidden="1">#REF!</definedName>
    <definedName name="BExIPDLT8JYAMGE5HTN4D1YHZF3V" localSheetId="13" hidden="1">#REF!</definedName>
    <definedName name="BExIPDLT8JYAMGE5HTN4D1YHZF3V" hidden="1">#REF!</definedName>
    <definedName name="BExIPG040Q08EWIWL6CAVR3GRI43" localSheetId="0" hidden="1">#REF!</definedName>
    <definedName name="BExIPG040Q08EWIWL6CAVR3GRI43" localSheetId="12" hidden="1">#REF!</definedName>
    <definedName name="BExIPG040Q08EWIWL6CAVR3GRI43" localSheetId="3" hidden="1">#REF!</definedName>
    <definedName name="BExIPG040Q08EWIWL6CAVR3GRI43" localSheetId="10" hidden="1">#REF!</definedName>
    <definedName name="BExIPG040Q08EWIWL6CAVR3GRI43" localSheetId="9" hidden="1">#REF!</definedName>
    <definedName name="BExIPG040Q08EWIWL6CAVR3GRI43" localSheetId="8" hidden="1">#REF!</definedName>
    <definedName name="BExIPG040Q08EWIWL6CAVR3GRI43" localSheetId="11" hidden="1">#REF!</definedName>
    <definedName name="BExIPG040Q08EWIWL6CAVR3GRI43" localSheetId="13" hidden="1">#REF!</definedName>
    <definedName name="BExIPG040Q08EWIWL6CAVR3GRI43" hidden="1">#REF!</definedName>
    <definedName name="BExIPKNFUDPDKOSH5GHDVNA8D66S" localSheetId="0" hidden="1">#REF!</definedName>
    <definedName name="BExIPKNFUDPDKOSH5GHDVNA8D66S" localSheetId="12" hidden="1">#REF!</definedName>
    <definedName name="BExIPKNFUDPDKOSH5GHDVNA8D66S" localSheetId="3" hidden="1">#REF!</definedName>
    <definedName name="BExIPKNFUDPDKOSH5GHDVNA8D66S" localSheetId="10" hidden="1">#REF!</definedName>
    <definedName name="BExIPKNFUDPDKOSH5GHDVNA8D66S" localSheetId="9" hidden="1">#REF!</definedName>
    <definedName name="BExIPKNFUDPDKOSH5GHDVNA8D66S" localSheetId="8" hidden="1">#REF!</definedName>
    <definedName name="BExIPKNFUDPDKOSH5GHDVNA8D66S" localSheetId="11" hidden="1">#REF!</definedName>
    <definedName name="BExIPKNFUDPDKOSH5GHDVNA8D66S" localSheetId="13" hidden="1">#REF!</definedName>
    <definedName name="BExIPKNFUDPDKOSH5GHDVNA8D66S" hidden="1">#REF!</definedName>
    <definedName name="BExIPVL5VEVK9Q7AYB7EC2VZWBEZ" localSheetId="0" hidden="1">#REF!</definedName>
    <definedName name="BExIPVL5VEVK9Q7AYB7EC2VZWBEZ" localSheetId="12" hidden="1">#REF!</definedName>
    <definedName name="BExIPVL5VEVK9Q7AYB7EC2VZWBEZ" localSheetId="3" hidden="1">#REF!</definedName>
    <definedName name="BExIPVL5VEVK9Q7AYB7EC2VZWBEZ" localSheetId="10" hidden="1">#REF!</definedName>
    <definedName name="BExIPVL5VEVK9Q7AYB7EC2VZWBEZ" localSheetId="9" hidden="1">#REF!</definedName>
    <definedName name="BExIPVL5VEVK9Q7AYB7EC2VZWBEZ" localSheetId="8" hidden="1">#REF!</definedName>
    <definedName name="BExIPVL5VEVK9Q7AYB7EC2VZWBEZ" localSheetId="11" hidden="1">#REF!</definedName>
    <definedName name="BExIPVL5VEVK9Q7AYB7EC2VZWBEZ" localSheetId="13" hidden="1">#REF!</definedName>
    <definedName name="BExIPVL5VEVK9Q7AYB7EC2VZWBEZ" hidden="1">#REF!</definedName>
    <definedName name="BExIQ1VS9A2FHVD9TUHKG9K8EVVP" localSheetId="0" hidden="1">#REF!</definedName>
    <definedName name="BExIQ1VS9A2FHVD9TUHKG9K8EVVP" localSheetId="12" hidden="1">#REF!</definedName>
    <definedName name="BExIQ1VS9A2FHVD9TUHKG9K8EVVP" localSheetId="3" hidden="1">#REF!</definedName>
    <definedName name="BExIQ1VS9A2FHVD9TUHKG9K8EVVP" localSheetId="10" hidden="1">#REF!</definedName>
    <definedName name="BExIQ1VS9A2FHVD9TUHKG9K8EVVP" localSheetId="9" hidden="1">#REF!</definedName>
    <definedName name="BExIQ1VS9A2FHVD9TUHKG9K8EVVP" localSheetId="8" hidden="1">#REF!</definedName>
    <definedName name="BExIQ1VS9A2FHVD9TUHKG9K8EVVP" localSheetId="11" hidden="1">#REF!</definedName>
    <definedName name="BExIQ1VS9A2FHVD9TUHKG9K8EVVP" localSheetId="13" hidden="1">#REF!</definedName>
    <definedName name="BExIQ1VS9A2FHVD9TUHKG9K8EVVP" hidden="1">#REF!</definedName>
    <definedName name="BExIQ3J19L30PSQ2CXNT6IHW0I7V" localSheetId="0" hidden="1">#REF!</definedName>
    <definedName name="BExIQ3J19L30PSQ2CXNT6IHW0I7V" localSheetId="12" hidden="1">#REF!</definedName>
    <definedName name="BExIQ3J19L30PSQ2CXNT6IHW0I7V" localSheetId="3" hidden="1">#REF!</definedName>
    <definedName name="BExIQ3J19L30PSQ2CXNT6IHW0I7V" localSheetId="10" hidden="1">#REF!</definedName>
    <definedName name="BExIQ3J19L30PSQ2CXNT6IHW0I7V" localSheetId="9" hidden="1">#REF!</definedName>
    <definedName name="BExIQ3J19L30PSQ2CXNT6IHW0I7V" localSheetId="8" hidden="1">#REF!</definedName>
    <definedName name="BExIQ3J19L30PSQ2CXNT6IHW0I7V" localSheetId="11" hidden="1">#REF!</definedName>
    <definedName name="BExIQ3J19L30PSQ2CXNT6IHW0I7V" localSheetId="13" hidden="1">#REF!</definedName>
    <definedName name="BExIQ3J19L30PSQ2CXNT6IHW0I7V" hidden="1">#REF!</definedName>
    <definedName name="BExIQ3OJ7M04XCY276IO0LJA5XUK" localSheetId="0" hidden="1">#REF!</definedName>
    <definedName name="BExIQ3OJ7M04XCY276IO0LJA5XUK" localSheetId="12" hidden="1">#REF!</definedName>
    <definedName name="BExIQ3OJ7M04XCY276IO0LJA5XUK" localSheetId="3" hidden="1">#REF!</definedName>
    <definedName name="BExIQ3OJ7M04XCY276IO0LJA5XUK" localSheetId="10" hidden="1">#REF!</definedName>
    <definedName name="BExIQ3OJ7M04XCY276IO0LJA5XUK" localSheetId="9" hidden="1">#REF!</definedName>
    <definedName name="BExIQ3OJ7M04XCY276IO0LJA5XUK" localSheetId="8" hidden="1">#REF!</definedName>
    <definedName name="BExIQ3OJ7M04XCY276IO0LJA5XUK" localSheetId="11" hidden="1">#REF!</definedName>
    <definedName name="BExIQ3OJ7M04XCY276IO0LJA5XUK" localSheetId="13" hidden="1">#REF!</definedName>
    <definedName name="BExIQ3OJ7M04XCY276IO0LJA5XUK" hidden="1">#REF!</definedName>
    <definedName name="BExIQ5S19ITB0NDRUN4XV7B905ED" localSheetId="0" hidden="1">#REF!</definedName>
    <definedName name="BExIQ5S19ITB0NDRUN4XV7B905ED" localSheetId="12" hidden="1">#REF!</definedName>
    <definedName name="BExIQ5S19ITB0NDRUN4XV7B905ED" localSheetId="3" hidden="1">#REF!</definedName>
    <definedName name="BExIQ5S19ITB0NDRUN4XV7B905ED" localSheetId="10" hidden="1">#REF!</definedName>
    <definedName name="BExIQ5S19ITB0NDRUN4XV7B905ED" localSheetId="9" hidden="1">#REF!</definedName>
    <definedName name="BExIQ5S19ITB0NDRUN4XV7B905ED" localSheetId="8" hidden="1">#REF!</definedName>
    <definedName name="BExIQ5S19ITB0NDRUN4XV7B905ED" localSheetId="11" hidden="1">#REF!</definedName>
    <definedName name="BExIQ5S19ITB0NDRUN4XV7B905ED" localSheetId="13" hidden="1">#REF!</definedName>
    <definedName name="BExIQ5S19ITB0NDRUN4XV7B905ED" hidden="1">#REF!</definedName>
    <definedName name="BExIQ810MMN2UN0EQ9CRQAFWA19X" localSheetId="0" hidden="1">#REF!</definedName>
    <definedName name="BExIQ810MMN2UN0EQ9CRQAFWA19X" localSheetId="12" hidden="1">#REF!</definedName>
    <definedName name="BExIQ810MMN2UN0EQ9CRQAFWA19X" localSheetId="3" hidden="1">#REF!</definedName>
    <definedName name="BExIQ810MMN2UN0EQ9CRQAFWA19X" localSheetId="10" hidden="1">#REF!</definedName>
    <definedName name="BExIQ810MMN2UN0EQ9CRQAFWA19X" localSheetId="9" hidden="1">#REF!</definedName>
    <definedName name="BExIQ810MMN2UN0EQ9CRQAFWA19X" localSheetId="8" hidden="1">#REF!</definedName>
    <definedName name="BExIQ810MMN2UN0EQ9CRQAFWA19X" localSheetId="11" hidden="1">#REF!</definedName>
    <definedName name="BExIQ810MMN2UN0EQ9CRQAFWA19X" localSheetId="13" hidden="1">#REF!</definedName>
    <definedName name="BExIQ810MMN2UN0EQ9CRQAFWA19X" hidden="1">#REF!</definedName>
    <definedName name="BExIQ9TMQT2EIXSVQW7GVSOAW2VJ" localSheetId="0" hidden="1">#REF!</definedName>
    <definedName name="BExIQ9TMQT2EIXSVQW7GVSOAW2VJ" localSheetId="12" hidden="1">#REF!</definedName>
    <definedName name="BExIQ9TMQT2EIXSVQW7GVSOAW2VJ" localSheetId="3" hidden="1">#REF!</definedName>
    <definedName name="BExIQ9TMQT2EIXSVQW7GVSOAW2VJ" localSheetId="10" hidden="1">#REF!</definedName>
    <definedName name="BExIQ9TMQT2EIXSVQW7GVSOAW2VJ" localSheetId="9" hidden="1">#REF!</definedName>
    <definedName name="BExIQ9TMQT2EIXSVQW7GVSOAW2VJ" localSheetId="8" hidden="1">#REF!</definedName>
    <definedName name="BExIQ9TMQT2EIXSVQW7GVSOAW2VJ" localSheetId="11" hidden="1">#REF!</definedName>
    <definedName name="BExIQ9TMQT2EIXSVQW7GVSOAW2VJ" localSheetId="13" hidden="1">#REF!</definedName>
    <definedName name="BExIQ9TMQT2EIXSVQW7GVSOAW2VJ" hidden="1">#REF!</definedName>
    <definedName name="BExIQBMDE1L6J4H27K1FMSHQKDSE" localSheetId="0" hidden="1">#REF!</definedName>
    <definedName name="BExIQBMDE1L6J4H27K1FMSHQKDSE" localSheetId="12" hidden="1">#REF!</definedName>
    <definedName name="BExIQBMDE1L6J4H27K1FMSHQKDSE" localSheetId="3" hidden="1">#REF!</definedName>
    <definedName name="BExIQBMDE1L6J4H27K1FMSHQKDSE" localSheetId="10" hidden="1">#REF!</definedName>
    <definedName name="BExIQBMDE1L6J4H27K1FMSHQKDSE" localSheetId="9" hidden="1">#REF!</definedName>
    <definedName name="BExIQBMDE1L6J4H27K1FMSHQKDSE" localSheetId="8" hidden="1">#REF!</definedName>
    <definedName name="BExIQBMDE1L6J4H27K1FMSHQKDSE" localSheetId="11" hidden="1">#REF!</definedName>
    <definedName name="BExIQBMDE1L6J4H27K1FMSHQKDSE" localSheetId="13" hidden="1">#REF!</definedName>
    <definedName name="BExIQBMDE1L6J4H27K1FMSHQKDSE" hidden="1">#REF!</definedName>
    <definedName name="BExIQE65LVXUOF3UZFO7SDHFJH22" localSheetId="0" hidden="1">#REF!</definedName>
    <definedName name="BExIQE65LVXUOF3UZFO7SDHFJH22" localSheetId="12" hidden="1">#REF!</definedName>
    <definedName name="BExIQE65LVXUOF3UZFO7SDHFJH22" localSheetId="3" hidden="1">#REF!</definedName>
    <definedName name="BExIQE65LVXUOF3UZFO7SDHFJH22" localSheetId="10" hidden="1">#REF!</definedName>
    <definedName name="BExIQE65LVXUOF3UZFO7SDHFJH22" localSheetId="9" hidden="1">#REF!</definedName>
    <definedName name="BExIQE65LVXUOF3UZFO7SDHFJH22" localSheetId="8" hidden="1">#REF!</definedName>
    <definedName name="BExIQE65LVXUOF3UZFO7SDHFJH22" localSheetId="11" hidden="1">#REF!</definedName>
    <definedName name="BExIQE65LVXUOF3UZFO7SDHFJH22" localSheetId="13" hidden="1">#REF!</definedName>
    <definedName name="BExIQE65LVXUOF3UZFO7SDHFJH22" hidden="1">#REF!</definedName>
    <definedName name="BExIQG9OO2KKBOWTMD1OXY36TEGA" localSheetId="0" hidden="1">#REF!</definedName>
    <definedName name="BExIQG9OO2KKBOWTMD1OXY36TEGA" localSheetId="12" hidden="1">#REF!</definedName>
    <definedName name="BExIQG9OO2KKBOWTMD1OXY36TEGA" localSheetId="3" hidden="1">#REF!</definedName>
    <definedName name="BExIQG9OO2KKBOWTMD1OXY36TEGA" localSheetId="10" hidden="1">#REF!</definedName>
    <definedName name="BExIQG9OO2KKBOWTMD1OXY36TEGA" localSheetId="9" hidden="1">#REF!</definedName>
    <definedName name="BExIQG9OO2KKBOWTMD1OXY36TEGA" localSheetId="8" hidden="1">#REF!</definedName>
    <definedName name="BExIQG9OO2KKBOWTMD1OXY36TEGA" localSheetId="11" hidden="1">#REF!</definedName>
    <definedName name="BExIQG9OO2KKBOWTMD1OXY36TEGA" localSheetId="13" hidden="1">#REF!</definedName>
    <definedName name="BExIQG9OO2KKBOWTMD1OXY36TEGA" hidden="1">#REF!</definedName>
    <definedName name="BExIQHWZ65ALA9VAFCJEGIL1145G" localSheetId="0" hidden="1">#REF!</definedName>
    <definedName name="BExIQHWZ65ALA9VAFCJEGIL1145G" localSheetId="12" hidden="1">#REF!</definedName>
    <definedName name="BExIQHWZ65ALA9VAFCJEGIL1145G" localSheetId="3" hidden="1">#REF!</definedName>
    <definedName name="BExIQHWZ65ALA9VAFCJEGIL1145G" localSheetId="10" hidden="1">#REF!</definedName>
    <definedName name="BExIQHWZ65ALA9VAFCJEGIL1145G" localSheetId="9" hidden="1">#REF!</definedName>
    <definedName name="BExIQHWZ65ALA9VAFCJEGIL1145G" localSheetId="8" hidden="1">#REF!</definedName>
    <definedName name="BExIQHWZ65ALA9VAFCJEGIL1145G" localSheetId="11" hidden="1">#REF!</definedName>
    <definedName name="BExIQHWZ65ALA9VAFCJEGIL1145G" localSheetId="13" hidden="1">#REF!</definedName>
    <definedName name="BExIQHWZ65ALA9VAFCJEGIL1145G" hidden="1">#REF!</definedName>
    <definedName name="BExIQX1XBB31HZTYEEVOBSE3C5A6" localSheetId="0" hidden="1">#REF!</definedName>
    <definedName name="BExIQX1XBB31HZTYEEVOBSE3C5A6" localSheetId="12" hidden="1">#REF!</definedName>
    <definedName name="BExIQX1XBB31HZTYEEVOBSE3C5A6" localSheetId="3" hidden="1">#REF!</definedName>
    <definedName name="BExIQX1XBB31HZTYEEVOBSE3C5A6" localSheetId="10" hidden="1">#REF!</definedName>
    <definedName name="BExIQX1XBB31HZTYEEVOBSE3C5A6" localSheetId="9" hidden="1">#REF!</definedName>
    <definedName name="BExIQX1XBB31HZTYEEVOBSE3C5A6" localSheetId="8" hidden="1">#REF!</definedName>
    <definedName name="BExIQX1XBB31HZTYEEVOBSE3C5A6" localSheetId="11" hidden="1">#REF!</definedName>
    <definedName name="BExIQX1XBB31HZTYEEVOBSE3C5A6" localSheetId="13" hidden="1">#REF!</definedName>
    <definedName name="BExIQX1XBB31HZTYEEVOBSE3C5A6" hidden="1">#REF!</definedName>
    <definedName name="BExIR2ALYRP9FW99DK2084J7IIDC" localSheetId="0" hidden="1">#REF!</definedName>
    <definedName name="BExIR2ALYRP9FW99DK2084J7IIDC" localSheetId="12" hidden="1">#REF!</definedName>
    <definedName name="BExIR2ALYRP9FW99DK2084J7IIDC" localSheetId="3" hidden="1">#REF!</definedName>
    <definedName name="BExIR2ALYRP9FW99DK2084J7IIDC" localSheetId="10" hidden="1">#REF!</definedName>
    <definedName name="BExIR2ALYRP9FW99DK2084J7IIDC" localSheetId="9" hidden="1">#REF!</definedName>
    <definedName name="BExIR2ALYRP9FW99DK2084J7IIDC" localSheetId="8" hidden="1">#REF!</definedName>
    <definedName name="BExIR2ALYRP9FW99DK2084J7IIDC" localSheetId="11" hidden="1">#REF!</definedName>
    <definedName name="BExIR2ALYRP9FW99DK2084J7IIDC" localSheetId="13" hidden="1">#REF!</definedName>
    <definedName name="BExIR2ALYRP9FW99DK2084J7IIDC" hidden="1">#REF!</definedName>
    <definedName name="BExIR8FQETPTQYW37DBVDWG3J4JW" localSheetId="0" hidden="1">#REF!</definedName>
    <definedName name="BExIR8FQETPTQYW37DBVDWG3J4JW" localSheetId="12" hidden="1">#REF!</definedName>
    <definedName name="BExIR8FQETPTQYW37DBVDWG3J4JW" localSheetId="3" hidden="1">#REF!</definedName>
    <definedName name="BExIR8FQETPTQYW37DBVDWG3J4JW" localSheetId="10" hidden="1">#REF!</definedName>
    <definedName name="BExIR8FQETPTQYW37DBVDWG3J4JW" localSheetId="9" hidden="1">#REF!</definedName>
    <definedName name="BExIR8FQETPTQYW37DBVDWG3J4JW" localSheetId="8" hidden="1">#REF!</definedName>
    <definedName name="BExIR8FQETPTQYW37DBVDWG3J4JW" localSheetId="11" hidden="1">#REF!</definedName>
    <definedName name="BExIR8FQETPTQYW37DBVDWG3J4JW" localSheetId="13" hidden="1">#REF!</definedName>
    <definedName name="BExIR8FQETPTQYW37DBVDWG3J4JW" hidden="1">#REF!</definedName>
    <definedName name="BExIRHKWQB1PP4ZLB0C3AVUBAFMD" localSheetId="0" hidden="1">#REF!</definedName>
    <definedName name="BExIRHKWQB1PP4ZLB0C3AVUBAFMD" localSheetId="12" hidden="1">#REF!</definedName>
    <definedName name="BExIRHKWQB1PP4ZLB0C3AVUBAFMD" localSheetId="3" hidden="1">#REF!</definedName>
    <definedName name="BExIRHKWQB1PP4ZLB0C3AVUBAFMD" localSheetId="10" hidden="1">#REF!</definedName>
    <definedName name="BExIRHKWQB1PP4ZLB0C3AVUBAFMD" localSheetId="9" hidden="1">#REF!</definedName>
    <definedName name="BExIRHKWQB1PP4ZLB0C3AVUBAFMD" localSheetId="8" hidden="1">#REF!</definedName>
    <definedName name="BExIRHKWQB1PP4ZLB0C3AVUBAFMD" localSheetId="11" hidden="1">#REF!</definedName>
    <definedName name="BExIRHKWQB1PP4ZLB0C3AVUBAFMD" localSheetId="13" hidden="1">#REF!</definedName>
    <definedName name="BExIRHKWQB1PP4ZLB0C3AVUBAFMD" hidden="1">#REF!</definedName>
    <definedName name="BExIRJTRJPQR3OTAGAV7JTA4VMPS" localSheetId="0" hidden="1">#REF!</definedName>
    <definedName name="BExIRJTRJPQR3OTAGAV7JTA4VMPS" localSheetId="12" hidden="1">#REF!</definedName>
    <definedName name="BExIRJTRJPQR3OTAGAV7JTA4VMPS" localSheetId="3" hidden="1">#REF!</definedName>
    <definedName name="BExIRJTRJPQR3OTAGAV7JTA4VMPS" localSheetId="10" hidden="1">#REF!</definedName>
    <definedName name="BExIRJTRJPQR3OTAGAV7JTA4VMPS" localSheetId="9" hidden="1">#REF!</definedName>
    <definedName name="BExIRJTRJPQR3OTAGAV7JTA4VMPS" localSheetId="8" hidden="1">#REF!</definedName>
    <definedName name="BExIRJTRJPQR3OTAGAV7JTA4VMPS" localSheetId="11" hidden="1">#REF!</definedName>
    <definedName name="BExIRJTRJPQR3OTAGAV7JTA4VMPS" localSheetId="13" hidden="1">#REF!</definedName>
    <definedName name="BExIRJTRJPQR3OTAGAV7JTA4VMPS" hidden="1">#REF!</definedName>
    <definedName name="BExIROH27RJOG6VI7ZHR0RZGAZZ4" localSheetId="0" hidden="1">#REF!</definedName>
    <definedName name="BExIROH27RJOG6VI7ZHR0RZGAZZ4" localSheetId="12" hidden="1">#REF!</definedName>
    <definedName name="BExIROH27RJOG6VI7ZHR0RZGAZZ4" localSheetId="3" hidden="1">#REF!</definedName>
    <definedName name="BExIROH27RJOG6VI7ZHR0RZGAZZ4" localSheetId="10" hidden="1">#REF!</definedName>
    <definedName name="BExIROH27RJOG6VI7ZHR0RZGAZZ4" localSheetId="9" hidden="1">#REF!</definedName>
    <definedName name="BExIROH27RJOG6VI7ZHR0RZGAZZ4" localSheetId="8" hidden="1">#REF!</definedName>
    <definedName name="BExIROH27RJOG6VI7ZHR0RZGAZZ4" localSheetId="11" hidden="1">#REF!</definedName>
    <definedName name="BExIROH27RJOG6VI7ZHR0RZGAZZ4" localSheetId="13" hidden="1">#REF!</definedName>
    <definedName name="BExIROH27RJOG6VI7ZHR0RZGAZZ4" hidden="1">#REF!</definedName>
    <definedName name="BExIRRBGTY01OQOI3U5SW59RFDFI" localSheetId="0" hidden="1">#REF!</definedName>
    <definedName name="BExIRRBGTY01OQOI3U5SW59RFDFI" localSheetId="12" hidden="1">#REF!</definedName>
    <definedName name="BExIRRBGTY01OQOI3U5SW59RFDFI" localSheetId="3" hidden="1">#REF!</definedName>
    <definedName name="BExIRRBGTY01OQOI3U5SW59RFDFI" localSheetId="10" hidden="1">#REF!</definedName>
    <definedName name="BExIRRBGTY01OQOI3U5SW59RFDFI" localSheetId="9" hidden="1">#REF!</definedName>
    <definedName name="BExIRRBGTY01OQOI3U5SW59RFDFI" localSheetId="8" hidden="1">#REF!</definedName>
    <definedName name="BExIRRBGTY01OQOI3U5SW59RFDFI" localSheetId="11" hidden="1">#REF!</definedName>
    <definedName name="BExIRRBGTY01OQOI3U5SW59RFDFI" localSheetId="13" hidden="1">#REF!</definedName>
    <definedName name="BExIRRBGTY01OQOI3U5SW59RFDFI" hidden="1">#REF!</definedName>
    <definedName name="BExIS4T0DRF57HYO7OGG72KBOFOI" localSheetId="0" hidden="1">#REF!</definedName>
    <definedName name="BExIS4T0DRF57HYO7OGG72KBOFOI" localSheetId="12" hidden="1">#REF!</definedName>
    <definedName name="BExIS4T0DRF57HYO7OGG72KBOFOI" localSheetId="3" hidden="1">#REF!</definedName>
    <definedName name="BExIS4T0DRF57HYO7OGG72KBOFOI" localSheetId="10" hidden="1">#REF!</definedName>
    <definedName name="BExIS4T0DRF57HYO7OGG72KBOFOI" localSheetId="9" hidden="1">#REF!</definedName>
    <definedName name="BExIS4T0DRF57HYO7OGG72KBOFOI" localSheetId="8" hidden="1">#REF!</definedName>
    <definedName name="BExIS4T0DRF57HYO7OGG72KBOFOI" localSheetId="11" hidden="1">#REF!</definedName>
    <definedName name="BExIS4T0DRF57HYO7OGG72KBOFOI" localSheetId="13" hidden="1">#REF!</definedName>
    <definedName name="BExIS4T0DRF57HYO7OGG72KBOFOI" hidden="1">#REF!</definedName>
    <definedName name="BExIS77BJDDK18PGI9DSEYZPIL7P" localSheetId="0" hidden="1">#REF!</definedName>
    <definedName name="BExIS77BJDDK18PGI9DSEYZPIL7P" localSheetId="12" hidden="1">#REF!</definedName>
    <definedName name="BExIS77BJDDK18PGI9DSEYZPIL7P" localSheetId="3" hidden="1">#REF!</definedName>
    <definedName name="BExIS77BJDDK18PGI9DSEYZPIL7P" localSheetId="10" hidden="1">#REF!</definedName>
    <definedName name="BExIS77BJDDK18PGI9DSEYZPIL7P" localSheetId="9" hidden="1">#REF!</definedName>
    <definedName name="BExIS77BJDDK18PGI9DSEYZPIL7P" localSheetId="8" hidden="1">#REF!</definedName>
    <definedName name="BExIS77BJDDK18PGI9DSEYZPIL7P" localSheetId="11" hidden="1">#REF!</definedName>
    <definedName name="BExIS77BJDDK18PGI9DSEYZPIL7P" localSheetId="13" hidden="1">#REF!</definedName>
    <definedName name="BExIS77BJDDK18PGI9DSEYZPIL7P" hidden="1">#REF!</definedName>
    <definedName name="BExIS8USL1T3Z97CZ30HJ98E2GXQ" localSheetId="0" hidden="1">#REF!</definedName>
    <definedName name="BExIS8USL1T3Z97CZ30HJ98E2GXQ" localSheetId="12" hidden="1">#REF!</definedName>
    <definedName name="BExIS8USL1T3Z97CZ30HJ98E2GXQ" localSheetId="3" hidden="1">#REF!</definedName>
    <definedName name="BExIS8USL1T3Z97CZ30HJ98E2GXQ" localSheetId="10" hidden="1">#REF!</definedName>
    <definedName name="BExIS8USL1T3Z97CZ30HJ98E2GXQ" localSheetId="9" hidden="1">#REF!</definedName>
    <definedName name="BExIS8USL1T3Z97CZ30HJ98E2GXQ" localSheetId="8" hidden="1">#REF!</definedName>
    <definedName name="BExIS8USL1T3Z97CZ30HJ98E2GXQ" localSheetId="11" hidden="1">#REF!</definedName>
    <definedName name="BExIS8USL1T3Z97CZ30HJ98E2GXQ" localSheetId="13" hidden="1">#REF!</definedName>
    <definedName name="BExIS8USL1T3Z97CZ30HJ98E2GXQ" hidden="1">#REF!</definedName>
    <definedName name="BExISC5B700MZUBFTQ9K4IKTF7HR" localSheetId="0" hidden="1">#REF!</definedName>
    <definedName name="BExISC5B700MZUBFTQ9K4IKTF7HR" localSheetId="12" hidden="1">#REF!</definedName>
    <definedName name="BExISC5B700MZUBFTQ9K4IKTF7HR" localSheetId="3" hidden="1">#REF!</definedName>
    <definedName name="BExISC5B700MZUBFTQ9K4IKTF7HR" localSheetId="10" hidden="1">#REF!</definedName>
    <definedName name="BExISC5B700MZUBFTQ9K4IKTF7HR" localSheetId="9" hidden="1">#REF!</definedName>
    <definedName name="BExISC5B700MZUBFTQ9K4IKTF7HR" localSheetId="8" hidden="1">#REF!</definedName>
    <definedName name="BExISC5B700MZUBFTQ9K4IKTF7HR" localSheetId="11" hidden="1">#REF!</definedName>
    <definedName name="BExISC5B700MZUBFTQ9K4IKTF7HR" localSheetId="13" hidden="1">#REF!</definedName>
    <definedName name="BExISC5B700MZUBFTQ9K4IKTF7HR" hidden="1">#REF!</definedName>
    <definedName name="BExISDHXS49S1H56ENBPRF1NLD5C" localSheetId="0" hidden="1">#REF!</definedName>
    <definedName name="BExISDHXS49S1H56ENBPRF1NLD5C" localSheetId="12" hidden="1">#REF!</definedName>
    <definedName name="BExISDHXS49S1H56ENBPRF1NLD5C" localSheetId="3" hidden="1">#REF!</definedName>
    <definedName name="BExISDHXS49S1H56ENBPRF1NLD5C" localSheetId="10" hidden="1">#REF!</definedName>
    <definedName name="BExISDHXS49S1H56ENBPRF1NLD5C" localSheetId="9" hidden="1">#REF!</definedName>
    <definedName name="BExISDHXS49S1H56ENBPRF1NLD5C" localSheetId="8" hidden="1">#REF!</definedName>
    <definedName name="BExISDHXS49S1H56ENBPRF1NLD5C" localSheetId="11" hidden="1">#REF!</definedName>
    <definedName name="BExISDHXS49S1H56ENBPRF1NLD5C" localSheetId="13" hidden="1">#REF!</definedName>
    <definedName name="BExISDHXS49S1H56ENBPRF1NLD5C" hidden="1">#REF!</definedName>
    <definedName name="BExISM1JLV54A21A164IURMPGUMU" localSheetId="0" hidden="1">#REF!</definedName>
    <definedName name="BExISM1JLV54A21A164IURMPGUMU" localSheetId="12" hidden="1">#REF!</definedName>
    <definedName name="BExISM1JLV54A21A164IURMPGUMU" localSheetId="3" hidden="1">#REF!</definedName>
    <definedName name="BExISM1JLV54A21A164IURMPGUMU" localSheetId="10" hidden="1">#REF!</definedName>
    <definedName name="BExISM1JLV54A21A164IURMPGUMU" localSheetId="9" hidden="1">#REF!</definedName>
    <definedName name="BExISM1JLV54A21A164IURMPGUMU" localSheetId="8" hidden="1">#REF!</definedName>
    <definedName name="BExISM1JLV54A21A164IURMPGUMU" localSheetId="11" hidden="1">#REF!</definedName>
    <definedName name="BExISM1JLV54A21A164IURMPGUMU" localSheetId="13" hidden="1">#REF!</definedName>
    <definedName name="BExISM1JLV54A21A164IURMPGUMU" hidden="1">#REF!</definedName>
    <definedName name="BExISRFKJYUZ4AKW44IJF7RF9Y90" localSheetId="0" hidden="1">#REF!</definedName>
    <definedName name="BExISRFKJYUZ4AKW44IJF7RF9Y90" localSheetId="12" hidden="1">#REF!</definedName>
    <definedName name="BExISRFKJYUZ4AKW44IJF7RF9Y90" localSheetId="3" hidden="1">#REF!</definedName>
    <definedName name="BExISRFKJYUZ4AKW44IJF7RF9Y90" localSheetId="10" hidden="1">#REF!</definedName>
    <definedName name="BExISRFKJYUZ4AKW44IJF7RF9Y90" localSheetId="9" hidden="1">#REF!</definedName>
    <definedName name="BExISRFKJYUZ4AKW44IJF7RF9Y90" localSheetId="8" hidden="1">#REF!</definedName>
    <definedName name="BExISRFKJYUZ4AKW44IJF7RF9Y90" localSheetId="11" hidden="1">#REF!</definedName>
    <definedName name="BExISRFKJYUZ4AKW44IJF7RF9Y90" localSheetId="13" hidden="1">#REF!</definedName>
    <definedName name="BExISRFKJYUZ4AKW44IJF7RF9Y90" hidden="1">#REF!</definedName>
    <definedName name="BExISSMVV57JAUB6CSGBMBFVNGWK" localSheetId="0" hidden="1">#REF!</definedName>
    <definedName name="BExISSMVV57JAUB6CSGBMBFVNGWK" localSheetId="12" hidden="1">#REF!</definedName>
    <definedName name="BExISSMVV57JAUB6CSGBMBFVNGWK" localSheetId="3" hidden="1">#REF!</definedName>
    <definedName name="BExISSMVV57JAUB6CSGBMBFVNGWK" localSheetId="10" hidden="1">#REF!</definedName>
    <definedName name="BExISSMVV57JAUB6CSGBMBFVNGWK" localSheetId="9" hidden="1">#REF!</definedName>
    <definedName name="BExISSMVV57JAUB6CSGBMBFVNGWK" localSheetId="8" hidden="1">#REF!</definedName>
    <definedName name="BExISSMVV57JAUB6CSGBMBFVNGWK" localSheetId="11" hidden="1">#REF!</definedName>
    <definedName name="BExISSMVV57JAUB6CSGBMBFVNGWK" localSheetId="13" hidden="1">#REF!</definedName>
    <definedName name="BExISSMVV57JAUB6CSGBMBFVNGWK" hidden="1">#REF!</definedName>
    <definedName name="BExIT16AD4HCD0WQCCA72AKLQHK1" localSheetId="0" hidden="1">#REF!</definedName>
    <definedName name="BExIT16AD4HCD0WQCCA72AKLQHK1" localSheetId="12" hidden="1">#REF!</definedName>
    <definedName name="BExIT16AD4HCD0WQCCA72AKLQHK1" localSheetId="3" hidden="1">#REF!</definedName>
    <definedName name="BExIT16AD4HCD0WQCCA72AKLQHK1" localSheetId="10" hidden="1">#REF!</definedName>
    <definedName name="BExIT16AD4HCD0WQCCA72AKLQHK1" localSheetId="9" hidden="1">#REF!</definedName>
    <definedName name="BExIT16AD4HCD0WQCCA72AKLQHK1" localSheetId="8" hidden="1">#REF!</definedName>
    <definedName name="BExIT16AD4HCD0WQCCA72AKLQHK1" localSheetId="11" hidden="1">#REF!</definedName>
    <definedName name="BExIT16AD4HCD0WQCCA72AKLQHK1" localSheetId="13" hidden="1">#REF!</definedName>
    <definedName name="BExIT16AD4HCD0WQCCA72AKLQHK1" hidden="1">#REF!</definedName>
    <definedName name="BExIT1MK8TBAK3SNP36A8FKDQSOK" localSheetId="0" hidden="1">#REF!</definedName>
    <definedName name="BExIT1MK8TBAK3SNP36A8FKDQSOK" localSheetId="12" hidden="1">#REF!</definedName>
    <definedName name="BExIT1MK8TBAK3SNP36A8FKDQSOK" localSheetId="3" hidden="1">#REF!</definedName>
    <definedName name="BExIT1MK8TBAK3SNP36A8FKDQSOK" localSheetId="10" hidden="1">#REF!</definedName>
    <definedName name="BExIT1MK8TBAK3SNP36A8FKDQSOK" localSheetId="9" hidden="1">#REF!</definedName>
    <definedName name="BExIT1MK8TBAK3SNP36A8FKDQSOK" localSheetId="8" hidden="1">#REF!</definedName>
    <definedName name="BExIT1MK8TBAK3SNP36A8FKDQSOK" localSheetId="11" hidden="1">#REF!</definedName>
    <definedName name="BExIT1MK8TBAK3SNP36A8FKDQSOK" localSheetId="13" hidden="1">#REF!</definedName>
    <definedName name="BExIT1MK8TBAK3SNP36A8FKDQSOK" hidden="1">#REF!</definedName>
    <definedName name="BExIT9PPVL7XGGIZS7G6QI6L7H9U" localSheetId="0" hidden="1">#REF!</definedName>
    <definedName name="BExIT9PPVL7XGGIZS7G6QI6L7H9U" localSheetId="12" hidden="1">#REF!</definedName>
    <definedName name="BExIT9PPVL7XGGIZS7G6QI6L7H9U" localSheetId="3" hidden="1">#REF!</definedName>
    <definedName name="BExIT9PPVL7XGGIZS7G6QI6L7H9U" localSheetId="10" hidden="1">#REF!</definedName>
    <definedName name="BExIT9PPVL7XGGIZS7G6QI6L7H9U" localSheetId="9" hidden="1">#REF!</definedName>
    <definedName name="BExIT9PPVL7XGGIZS7G6QI6L7H9U" localSheetId="8" hidden="1">#REF!</definedName>
    <definedName name="BExIT9PPVL7XGGIZS7G6QI6L7H9U" localSheetId="11" hidden="1">#REF!</definedName>
    <definedName name="BExIT9PPVL7XGGIZS7G6QI6L7H9U" localSheetId="13" hidden="1">#REF!</definedName>
    <definedName name="BExIT9PPVL7XGGIZS7G6QI6L7H9U" hidden="1">#REF!</definedName>
    <definedName name="BExITBNYANV2S8KD56GOGCKW393R" localSheetId="0" hidden="1">#REF!</definedName>
    <definedName name="BExITBNYANV2S8KD56GOGCKW393R" localSheetId="12" hidden="1">#REF!</definedName>
    <definedName name="BExITBNYANV2S8KD56GOGCKW393R" localSheetId="3" hidden="1">#REF!</definedName>
    <definedName name="BExITBNYANV2S8KD56GOGCKW393R" localSheetId="10" hidden="1">#REF!</definedName>
    <definedName name="BExITBNYANV2S8KD56GOGCKW393R" localSheetId="9" hidden="1">#REF!</definedName>
    <definedName name="BExITBNYANV2S8KD56GOGCKW393R" localSheetId="8" hidden="1">#REF!</definedName>
    <definedName name="BExITBNYANV2S8KD56GOGCKW393R" localSheetId="11" hidden="1">#REF!</definedName>
    <definedName name="BExITBNYANV2S8KD56GOGCKW393R" localSheetId="13" hidden="1">#REF!</definedName>
    <definedName name="BExITBNYANV2S8KD56GOGCKW393R" hidden="1">#REF!</definedName>
    <definedName name="BExITGB4FVAV0LE88D7JMX7FBYXI" localSheetId="0" hidden="1">#REF!</definedName>
    <definedName name="BExITGB4FVAV0LE88D7JMX7FBYXI" localSheetId="12" hidden="1">#REF!</definedName>
    <definedName name="BExITGB4FVAV0LE88D7JMX7FBYXI" localSheetId="3" hidden="1">#REF!</definedName>
    <definedName name="BExITGB4FVAV0LE88D7JMX7FBYXI" localSheetId="10" hidden="1">#REF!</definedName>
    <definedName name="BExITGB4FVAV0LE88D7JMX7FBYXI" localSheetId="9" hidden="1">#REF!</definedName>
    <definedName name="BExITGB4FVAV0LE88D7JMX7FBYXI" localSheetId="8" hidden="1">#REF!</definedName>
    <definedName name="BExITGB4FVAV0LE88D7JMX7FBYXI" localSheetId="11" hidden="1">#REF!</definedName>
    <definedName name="BExITGB4FVAV0LE88D7JMX7FBYXI" localSheetId="13" hidden="1">#REF!</definedName>
    <definedName name="BExITGB4FVAV0LE88D7JMX7FBYXI" hidden="1">#REF!</definedName>
    <definedName name="BExITI3TQ14K842P38QF0PNWSWNO" localSheetId="0" hidden="1">#REF!</definedName>
    <definedName name="BExITI3TQ14K842P38QF0PNWSWNO" localSheetId="12" hidden="1">#REF!</definedName>
    <definedName name="BExITI3TQ14K842P38QF0PNWSWNO" localSheetId="3" hidden="1">#REF!</definedName>
    <definedName name="BExITI3TQ14K842P38QF0PNWSWNO" localSheetId="10" hidden="1">#REF!</definedName>
    <definedName name="BExITI3TQ14K842P38QF0PNWSWNO" localSheetId="9" hidden="1">#REF!</definedName>
    <definedName name="BExITI3TQ14K842P38QF0PNWSWNO" localSheetId="8" hidden="1">#REF!</definedName>
    <definedName name="BExITI3TQ14K842P38QF0PNWSWNO" localSheetId="11" hidden="1">#REF!</definedName>
    <definedName name="BExITI3TQ14K842P38QF0PNWSWNO" localSheetId="13" hidden="1">#REF!</definedName>
    <definedName name="BExITI3TQ14K842P38QF0PNWSWNO" hidden="1">#REF!</definedName>
    <definedName name="BExIU9OGER4TPMETACWUEP1UENK0" localSheetId="0" hidden="1">#REF!</definedName>
    <definedName name="BExIU9OGER4TPMETACWUEP1UENK0" localSheetId="12" hidden="1">#REF!</definedName>
    <definedName name="BExIU9OGER4TPMETACWUEP1UENK0" localSheetId="3" hidden="1">#REF!</definedName>
    <definedName name="BExIU9OGER4TPMETACWUEP1UENK0" localSheetId="10" hidden="1">#REF!</definedName>
    <definedName name="BExIU9OGER4TPMETACWUEP1UENK0" localSheetId="9" hidden="1">#REF!</definedName>
    <definedName name="BExIU9OGER4TPMETACWUEP1UENK0" localSheetId="8" hidden="1">#REF!</definedName>
    <definedName name="BExIU9OGER4TPMETACWUEP1UENK0" localSheetId="11" hidden="1">#REF!</definedName>
    <definedName name="BExIU9OGER4TPMETACWUEP1UENK0" localSheetId="13" hidden="1">#REF!</definedName>
    <definedName name="BExIU9OGER4TPMETACWUEP1UENK0" hidden="1">#REF!</definedName>
    <definedName name="BExIUD4OJGH65NFNQ4VMCE3R4J1X" localSheetId="0" hidden="1">#REF!</definedName>
    <definedName name="BExIUD4OJGH65NFNQ4VMCE3R4J1X" localSheetId="12" hidden="1">#REF!</definedName>
    <definedName name="BExIUD4OJGH65NFNQ4VMCE3R4J1X" localSheetId="3" hidden="1">#REF!</definedName>
    <definedName name="BExIUD4OJGH65NFNQ4VMCE3R4J1X" localSheetId="10" hidden="1">#REF!</definedName>
    <definedName name="BExIUD4OJGH65NFNQ4VMCE3R4J1X" localSheetId="9" hidden="1">#REF!</definedName>
    <definedName name="BExIUD4OJGH65NFNQ4VMCE3R4J1X" localSheetId="8" hidden="1">#REF!</definedName>
    <definedName name="BExIUD4OJGH65NFNQ4VMCE3R4J1X" localSheetId="11" hidden="1">#REF!</definedName>
    <definedName name="BExIUD4OJGH65NFNQ4VMCE3R4J1X" localSheetId="13" hidden="1">#REF!</definedName>
    <definedName name="BExIUD4OJGH65NFNQ4VMCE3R4J1X" hidden="1">#REF!</definedName>
    <definedName name="BExIUQM0XWNNW3MJD26EOVIT7FSU" localSheetId="0" hidden="1">#REF!</definedName>
    <definedName name="BExIUQM0XWNNW3MJD26EOVIT7FSU" localSheetId="12" hidden="1">#REF!</definedName>
    <definedName name="BExIUQM0XWNNW3MJD26EOVIT7FSU" localSheetId="3" hidden="1">#REF!</definedName>
    <definedName name="BExIUQM0XWNNW3MJD26EOVIT7FSU" localSheetId="10" hidden="1">#REF!</definedName>
    <definedName name="BExIUQM0XWNNW3MJD26EOVIT7FSU" localSheetId="9" hidden="1">#REF!</definedName>
    <definedName name="BExIUQM0XWNNW3MJD26EOVIT7FSU" localSheetId="8" hidden="1">#REF!</definedName>
    <definedName name="BExIUQM0XWNNW3MJD26EOVIT7FSU" localSheetId="11" hidden="1">#REF!</definedName>
    <definedName name="BExIUQM0XWNNW3MJD26EOVIT7FSU" localSheetId="13" hidden="1">#REF!</definedName>
    <definedName name="BExIUQM0XWNNW3MJD26EOVIT7FSU" hidden="1">#REF!</definedName>
    <definedName name="BExIUTB5OAAXYW0OFMP0PS40SPOB" localSheetId="0" hidden="1">#REF!</definedName>
    <definedName name="BExIUTB5OAAXYW0OFMP0PS40SPOB" localSheetId="12" hidden="1">#REF!</definedName>
    <definedName name="BExIUTB5OAAXYW0OFMP0PS40SPOB" localSheetId="3" hidden="1">#REF!</definedName>
    <definedName name="BExIUTB5OAAXYW0OFMP0PS40SPOB" localSheetId="10" hidden="1">#REF!</definedName>
    <definedName name="BExIUTB5OAAXYW0OFMP0PS40SPOB" localSheetId="9" hidden="1">#REF!</definedName>
    <definedName name="BExIUTB5OAAXYW0OFMP0PS40SPOB" localSheetId="8" hidden="1">#REF!</definedName>
    <definedName name="BExIUTB5OAAXYW0OFMP0PS40SPOB" localSheetId="11" hidden="1">#REF!</definedName>
    <definedName name="BExIUTB5OAAXYW0OFMP0PS40SPOB" localSheetId="13" hidden="1">#REF!</definedName>
    <definedName name="BExIUTB5OAAXYW0OFMP0PS40SPOB" hidden="1">#REF!</definedName>
    <definedName name="BExIUUT2MHIOV6R3WHA0DPM1KBKY" localSheetId="0" hidden="1">#REF!</definedName>
    <definedName name="BExIUUT2MHIOV6R3WHA0DPM1KBKY" localSheetId="12" hidden="1">#REF!</definedName>
    <definedName name="BExIUUT2MHIOV6R3WHA0DPM1KBKY" localSheetId="3" hidden="1">#REF!</definedName>
    <definedName name="BExIUUT2MHIOV6R3WHA0DPM1KBKY" localSheetId="10" hidden="1">#REF!</definedName>
    <definedName name="BExIUUT2MHIOV6R3WHA0DPM1KBKY" localSheetId="9" hidden="1">#REF!</definedName>
    <definedName name="BExIUUT2MHIOV6R3WHA0DPM1KBKY" localSheetId="8" hidden="1">#REF!</definedName>
    <definedName name="BExIUUT2MHIOV6R3WHA0DPM1KBKY" localSheetId="11" hidden="1">#REF!</definedName>
    <definedName name="BExIUUT2MHIOV6R3WHA0DPM1KBKY" localSheetId="13" hidden="1">#REF!</definedName>
    <definedName name="BExIUUT2MHIOV6R3WHA0DPM1KBKY" hidden="1">#REF!</definedName>
    <definedName name="BExIUYPDT1AM6MWGWQS646PIZIWC" localSheetId="0" hidden="1">#REF!</definedName>
    <definedName name="BExIUYPDT1AM6MWGWQS646PIZIWC" localSheetId="12" hidden="1">#REF!</definedName>
    <definedName name="BExIUYPDT1AM6MWGWQS646PIZIWC" localSheetId="3" hidden="1">#REF!</definedName>
    <definedName name="BExIUYPDT1AM6MWGWQS646PIZIWC" localSheetId="10" hidden="1">#REF!</definedName>
    <definedName name="BExIUYPDT1AM6MWGWQS646PIZIWC" localSheetId="9" hidden="1">#REF!</definedName>
    <definedName name="BExIUYPDT1AM6MWGWQS646PIZIWC" localSheetId="8" hidden="1">#REF!</definedName>
    <definedName name="BExIUYPDT1AM6MWGWQS646PIZIWC" localSheetId="11" hidden="1">#REF!</definedName>
    <definedName name="BExIUYPDT1AM6MWGWQS646PIZIWC" localSheetId="13" hidden="1">#REF!</definedName>
    <definedName name="BExIUYPDT1AM6MWGWQS646PIZIWC" hidden="1">#REF!</definedName>
    <definedName name="BExIV0I2O9F8D1UK1SI8AEYR6U0A" localSheetId="0" hidden="1">#REF!</definedName>
    <definedName name="BExIV0I2O9F8D1UK1SI8AEYR6U0A" localSheetId="12" hidden="1">#REF!</definedName>
    <definedName name="BExIV0I2O9F8D1UK1SI8AEYR6U0A" localSheetId="3" hidden="1">#REF!</definedName>
    <definedName name="BExIV0I2O9F8D1UK1SI8AEYR6U0A" localSheetId="10" hidden="1">#REF!</definedName>
    <definedName name="BExIV0I2O9F8D1UK1SI8AEYR6U0A" localSheetId="9" hidden="1">#REF!</definedName>
    <definedName name="BExIV0I2O9F8D1UK1SI8AEYR6U0A" localSheetId="8" hidden="1">#REF!</definedName>
    <definedName name="BExIV0I2O9F8D1UK1SI8AEYR6U0A" localSheetId="11" hidden="1">#REF!</definedName>
    <definedName name="BExIV0I2O9F8D1UK1SI8AEYR6U0A" localSheetId="13" hidden="1">#REF!</definedName>
    <definedName name="BExIV0I2O9F8D1UK1SI8AEYR6U0A" hidden="1">#REF!</definedName>
    <definedName name="BExIV2LM38XPLRTWT0R44TMQ59E5" localSheetId="0" hidden="1">#REF!</definedName>
    <definedName name="BExIV2LM38XPLRTWT0R44TMQ59E5" localSheetId="12" hidden="1">#REF!</definedName>
    <definedName name="BExIV2LM38XPLRTWT0R44TMQ59E5" localSheetId="3" hidden="1">#REF!</definedName>
    <definedName name="BExIV2LM38XPLRTWT0R44TMQ59E5" localSheetId="10" hidden="1">#REF!</definedName>
    <definedName name="BExIV2LM38XPLRTWT0R44TMQ59E5" localSheetId="9" hidden="1">#REF!</definedName>
    <definedName name="BExIV2LM38XPLRTWT0R44TMQ59E5" localSheetId="8" hidden="1">#REF!</definedName>
    <definedName name="BExIV2LM38XPLRTWT0R44TMQ59E5" localSheetId="11" hidden="1">#REF!</definedName>
    <definedName name="BExIV2LM38XPLRTWT0R44TMQ59E5" localSheetId="13" hidden="1">#REF!</definedName>
    <definedName name="BExIV2LM38XPLRTWT0R44TMQ59E5" hidden="1">#REF!</definedName>
    <definedName name="BExIV3HY4S0YRV1F7XEMF2YHAR2I" localSheetId="0" hidden="1">#REF!</definedName>
    <definedName name="BExIV3HY4S0YRV1F7XEMF2YHAR2I" localSheetId="12" hidden="1">#REF!</definedName>
    <definedName name="BExIV3HY4S0YRV1F7XEMF2YHAR2I" localSheetId="3" hidden="1">#REF!</definedName>
    <definedName name="BExIV3HY4S0YRV1F7XEMF2YHAR2I" localSheetId="10" hidden="1">#REF!</definedName>
    <definedName name="BExIV3HY4S0YRV1F7XEMF2YHAR2I" localSheetId="9" hidden="1">#REF!</definedName>
    <definedName name="BExIV3HY4S0YRV1F7XEMF2YHAR2I" localSheetId="8" hidden="1">#REF!</definedName>
    <definedName name="BExIV3HY4S0YRV1F7XEMF2YHAR2I" localSheetId="11" hidden="1">#REF!</definedName>
    <definedName name="BExIV3HY4S0YRV1F7XEMF2YHAR2I" localSheetId="13" hidden="1">#REF!</definedName>
    <definedName name="BExIV3HY4S0YRV1F7XEMF2YHAR2I" hidden="1">#REF!</definedName>
    <definedName name="BExIV6HUZFRIFLXW2SICKGTAH1PV" localSheetId="0" hidden="1">#REF!</definedName>
    <definedName name="BExIV6HUZFRIFLXW2SICKGTAH1PV" localSheetId="12" hidden="1">#REF!</definedName>
    <definedName name="BExIV6HUZFRIFLXW2SICKGTAH1PV" localSheetId="3" hidden="1">#REF!</definedName>
    <definedName name="BExIV6HUZFRIFLXW2SICKGTAH1PV" localSheetId="10" hidden="1">#REF!</definedName>
    <definedName name="BExIV6HUZFRIFLXW2SICKGTAH1PV" localSheetId="9" hidden="1">#REF!</definedName>
    <definedName name="BExIV6HUZFRIFLXW2SICKGTAH1PV" localSheetId="8" hidden="1">#REF!</definedName>
    <definedName name="BExIV6HUZFRIFLXW2SICKGTAH1PV" localSheetId="11" hidden="1">#REF!</definedName>
    <definedName name="BExIV6HUZFRIFLXW2SICKGTAH1PV" localSheetId="13" hidden="1">#REF!</definedName>
    <definedName name="BExIV6HUZFRIFLXW2SICKGTAH1PV" hidden="1">#REF!</definedName>
    <definedName name="BExIVCXWL6H5LD9DHDIA4F5U9TQL" localSheetId="0" hidden="1">#REF!</definedName>
    <definedName name="BExIVCXWL6H5LD9DHDIA4F5U9TQL" localSheetId="12" hidden="1">#REF!</definedName>
    <definedName name="BExIVCXWL6H5LD9DHDIA4F5U9TQL" localSheetId="3" hidden="1">#REF!</definedName>
    <definedName name="BExIVCXWL6H5LD9DHDIA4F5U9TQL" localSheetId="10" hidden="1">#REF!</definedName>
    <definedName name="BExIVCXWL6H5LD9DHDIA4F5U9TQL" localSheetId="9" hidden="1">#REF!</definedName>
    <definedName name="BExIVCXWL6H5LD9DHDIA4F5U9TQL" localSheetId="8" hidden="1">#REF!</definedName>
    <definedName name="BExIVCXWL6H5LD9DHDIA4F5U9TQL" localSheetId="11" hidden="1">#REF!</definedName>
    <definedName name="BExIVCXWL6H5LD9DHDIA4F5U9TQL" localSheetId="13" hidden="1">#REF!</definedName>
    <definedName name="BExIVCXWL6H5LD9DHDIA4F5U9TQL" hidden="1">#REF!</definedName>
    <definedName name="BExIVEVYJ7KL8QNR5ZTOSD11I5A6" localSheetId="0" hidden="1">#REF!</definedName>
    <definedName name="BExIVEVYJ7KL8QNR5ZTOSD11I5A6" localSheetId="12" hidden="1">#REF!</definedName>
    <definedName name="BExIVEVYJ7KL8QNR5ZTOSD11I5A6" localSheetId="3" hidden="1">#REF!</definedName>
    <definedName name="BExIVEVYJ7KL8QNR5ZTOSD11I5A6" localSheetId="10" hidden="1">#REF!</definedName>
    <definedName name="BExIVEVYJ7KL8QNR5ZTOSD11I5A6" localSheetId="9" hidden="1">#REF!</definedName>
    <definedName name="BExIVEVYJ7KL8QNR5ZTOSD11I5A6" localSheetId="8" hidden="1">#REF!</definedName>
    <definedName name="BExIVEVYJ7KL8QNR5ZTOSD11I5A6" localSheetId="11" hidden="1">#REF!</definedName>
    <definedName name="BExIVEVYJ7KL8QNR5ZTOSD11I5A6" localSheetId="13" hidden="1">#REF!</definedName>
    <definedName name="BExIVEVYJ7KL8QNR5ZTOSD11I5A6" hidden="1">#REF!</definedName>
    <definedName name="BExIVJ30S9U8MA1TUBRND8DGF96D" localSheetId="0" hidden="1">#REF!</definedName>
    <definedName name="BExIVJ30S9U8MA1TUBRND8DGF96D" localSheetId="12" hidden="1">#REF!</definedName>
    <definedName name="BExIVJ30S9U8MA1TUBRND8DGF96D" localSheetId="3" hidden="1">#REF!</definedName>
    <definedName name="BExIVJ30S9U8MA1TUBRND8DGF96D" localSheetId="10" hidden="1">#REF!</definedName>
    <definedName name="BExIVJ30S9U8MA1TUBRND8DGF96D" localSheetId="9" hidden="1">#REF!</definedName>
    <definedName name="BExIVJ30S9U8MA1TUBRND8DGF96D" localSheetId="8" hidden="1">#REF!</definedName>
    <definedName name="BExIVJ30S9U8MA1TUBRND8DGF96D" localSheetId="11" hidden="1">#REF!</definedName>
    <definedName name="BExIVJ30S9U8MA1TUBRND8DGF96D" localSheetId="13" hidden="1">#REF!</definedName>
    <definedName name="BExIVJ30S9U8MA1TUBRND8DGF96D" hidden="1">#REF!</definedName>
    <definedName name="BExIVMOIPSEWSIHIDDLOXESQ28A0" localSheetId="0" hidden="1">#REF!</definedName>
    <definedName name="BExIVMOIPSEWSIHIDDLOXESQ28A0" localSheetId="12" hidden="1">#REF!</definedName>
    <definedName name="BExIVMOIPSEWSIHIDDLOXESQ28A0" localSheetId="3" hidden="1">#REF!</definedName>
    <definedName name="BExIVMOIPSEWSIHIDDLOXESQ28A0" localSheetId="10" hidden="1">#REF!</definedName>
    <definedName name="BExIVMOIPSEWSIHIDDLOXESQ28A0" localSheetId="9" hidden="1">#REF!</definedName>
    <definedName name="BExIVMOIPSEWSIHIDDLOXESQ28A0" localSheetId="8" hidden="1">#REF!</definedName>
    <definedName name="BExIVMOIPSEWSIHIDDLOXESQ28A0" localSheetId="11" hidden="1">#REF!</definedName>
    <definedName name="BExIVMOIPSEWSIHIDDLOXESQ28A0" localSheetId="13" hidden="1">#REF!</definedName>
    <definedName name="BExIVMOIPSEWSIHIDDLOXESQ28A0" hidden="1">#REF!</definedName>
    <definedName name="BExIVNVNJX9BYDLC88NG09YF5XQ6" localSheetId="0" hidden="1">#REF!</definedName>
    <definedName name="BExIVNVNJX9BYDLC88NG09YF5XQ6" localSheetId="12" hidden="1">#REF!</definedName>
    <definedName name="BExIVNVNJX9BYDLC88NG09YF5XQ6" localSheetId="3" hidden="1">#REF!</definedName>
    <definedName name="BExIVNVNJX9BYDLC88NG09YF5XQ6" localSheetId="10" hidden="1">#REF!</definedName>
    <definedName name="BExIVNVNJX9BYDLC88NG09YF5XQ6" localSheetId="9" hidden="1">#REF!</definedName>
    <definedName name="BExIVNVNJX9BYDLC88NG09YF5XQ6" localSheetId="8" hidden="1">#REF!</definedName>
    <definedName name="BExIVNVNJX9BYDLC88NG09YF5XQ6" localSheetId="11" hidden="1">#REF!</definedName>
    <definedName name="BExIVNVNJX9BYDLC88NG09YF5XQ6" localSheetId="13" hidden="1">#REF!</definedName>
    <definedName name="BExIVNVNJX9BYDLC88NG09YF5XQ6" hidden="1">#REF!</definedName>
    <definedName name="BExIVQVKLMGSRYT1LFZH0KUIA4OR" localSheetId="0" hidden="1">#REF!</definedName>
    <definedName name="BExIVQVKLMGSRYT1LFZH0KUIA4OR" localSheetId="12" hidden="1">#REF!</definedName>
    <definedName name="BExIVQVKLMGSRYT1LFZH0KUIA4OR" localSheetId="3" hidden="1">#REF!</definedName>
    <definedName name="BExIVQVKLMGSRYT1LFZH0KUIA4OR" localSheetId="10" hidden="1">#REF!</definedName>
    <definedName name="BExIVQVKLMGSRYT1LFZH0KUIA4OR" localSheetId="9" hidden="1">#REF!</definedName>
    <definedName name="BExIVQVKLMGSRYT1LFZH0KUIA4OR" localSheetId="8" hidden="1">#REF!</definedName>
    <definedName name="BExIVQVKLMGSRYT1LFZH0KUIA4OR" localSheetId="11" hidden="1">#REF!</definedName>
    <definedName name="BExIVQVKLMGSRYT1LFZH0KUIA4OR" localSheetId="13" hidden="1">#REF!</definedName>
    <definedName name="BExIVQVKLMGSRYT1LFZH0KUIA4OR" hidden="1">#REF!</definedName>
    <definedName name="BExIVYTFI35KNR2XSA6N8OJYUTUR" localSheetId="0" hidden="1">#REF!</definedName>
    <definedName name="BExIVYTFI35KNR2XSA6N8OJYUTUR" localSheetId="12" hidden="1">#REF!</definedName>
    <definedName name="BExIVYTFI35KNR2XSA6N8OJYUTUR" localSheetId="3" hidden="1">#REF!</definedName>
    <definedName name="BExIVYTFI35KNR2XSA6N8OJYUTUR" localSheetId="10" hidden="1">#REF!</definedName>
    <definedName name="BExIVYTFI35KNR2XSA6N8OJYUTUR" localSheetId="9" hidden="1">#REF!</definedName>
    <definedName name="BExIVYTFI35KNR2XSA6N8OJYUTUR" localSheetId="8" hidden="1">#REF!</definedName>
    <definedName name="BExIVYTFI35KNR2XSA6N8OJYUTUR" localSheetId="11" hidden="1">#REF!</definedName>
    <definedName name="BExIVYTFI35KNR2XSA6N8OJYUTUR" localSheetId="13" hidden="1">#REF!</definedName>
    <definedName name="BExIVYTFI35KNR2XSA6N8OJYUTUR" hidden="1">#REF!</definedName>
    <definedName name="BExIVZF05SNB8DE7VLQOFG9S41HS" localSheetId="0" hidden="1">#REF!</definedName>
    <definedName name="BExIVZF05SNB8DE7VLQOFG9S41HS" localSheetId="12" hidden="1">#REF!</definedName>
    <definedName name="BExIVZF05SNB8DE7VLQOFG9S41HS" localSheetId="3" hidden="1">#REF!</definedName>
    <definedName name="BExIVZF05SNB8DE7VLQOFG9S41HS" localSheetId="10" hidden="1">#REF!</definedName>
    <definedName name="BExIVZF05SNB8DE7VLQOFG9S41HS" localSheetId="9" hidden="1">#REF!</definedName>
    <definedName name="BExIVZF05SNB8DE7VLQOFG9S41HS" localSheetId="8" hidden="1">#REF!</definedName>
    <definedName name="BExIVZF05SNB8DE7VLQOFG9S41HS" localSheetId="11" hidden="1">#REF!</definedName>
    <definedName name="BExIVZF05SNB8DE7VLQOFG9S41HS" localSheetId="13" hidden="1">#REF!</definedName>
    <definedName name="BExIVZF05SNB8DE7VLQOFG9S41HS" hidden="1">#REF!</definedName>
    <definedName name="BExIWB3SY3WRIVIOF988DNNODBOA" localSheetId="0" hidden="1">#REF!</definedName>
    <definedName name="BExIWB3SY3WRIVIOF988DNNODBOA" localSheetId="12" hidden="1">#REF!</definedName>
    <definedName name="BExIWB3SY3WRIVIOF988DNNODBOA" localSheetId="3" hidden="1">#REF!</definedName>
    <definedName name="BExIWB3SY3WRIVIOF988DNNODBOA" localSheetId="10" hidden="1">#REF!</definedName>
    <definedName name="BExIWB3SY3WRIVIOF988DNNODBOA" localSheetId="9" hidden="1">#REF!</definedName>
    <definedName name="BExIWB3SY3WRIVIOF988DNNODBOA" localSheetId="8" hidden="1">#REF!</definedName>
    <definedName name="BExIWB3SY3WRIVIOF988DNNODBOA" localSheetId="11" hidden="1">#REF!</definedName>
    <definedName name="BExIWB3SY3WRIVIOF988DNNODBOA" localSheetId="13" hidden="1">#REF!</definedName>
    <definedName name="BExIWB3SY3WRIVIOF988DNNODBOA" hidden="1">#REF!</definedName>
    <definedName name="BExIWB99CG0H52LRD6QWPN4L6DV2" localSheetId="0" hidden="1">#REF!</definedName>
    <definedName name="BExIWB99CG0H52LRD6QWPN4L6DV2" localSheetId="12" hidden="1">#REF!</definedName>
    <definedName name="BExIWB99CG0H52LRD6QWPN4L6DV2" localSheetId="3" hidden="1">#REF!</definedName>
    <definedName name="BExIWB99CG0H52LRD6QWPN4L6DV2" localSheetId="10" hidden="1">#REF!</definedName>
    <definedName name="BExIWB99CG0H52LRD6QWPN4L6DV2" localSheetId="9" hidden="1">#REF!</definedName>
    <definedName name="BExIWB99CG0H52LRD6QWPN4L6DV2" localSheetId="8" hidden="1">#REF!</definedName>
    <definedName name="BExIWB99CG0H52LRD6QWPN4L6DV2" localSheetId="11" hidden="1">#REF!</definedName>
    <definedName name="BExIWB99CG0H52LRD6QWPN4L6DV2" localSheetId="13" hidden="1">#REF!</definedName>
    <definedName name="BExIWB99CG0H52LRD6QWPN4L6DV2" hidden="1">#REF!</definedName>
    <definedName name="BExIWG1W7XP9DFYYSZAIOSHM0QLQ" localSheetId="0" hidden="1">#REF!</definedName>
    <definedName name="BExIWG1W7XP9DFYYSZAIOSHM0QLQ" localSheetId="12" hidden="1">#REF!</definedName>
    <definedName name="BExIWG1W7XP9DFYYSZAIOSHM0QLQ" localSheetId="3" hidden="1">#REF!</definedName>
    <definedName name="BExIWG1W7XP9DFYYSZAIOSHM0QLQ" localSheetId="10" hidden="1">#REF!</definedName>
    <definedName name="BExIWG1W7XP9DFYYSZAIOSHM0QLQ" localSheetId="9" hidden="1">#REF!</definedName>
    <definedName name="BExIWG1W7XP9DFYYSZAIOSHM0QLQ" localSheetId="8" hidden="1">#REF!</definedName>
    <definedName name="BExIWG1W7XP9DFYYSZAIOSHM0QLQ" localSheetId="11" hidden="1">#REF!</definedName>
    <definedName name="BExIWG1W7XP9DFYYSZAIOSHM0QLQ" localSheetId="13" hidden="1">#REF!</definedName>
    <definedName name="BExIWG1W7XP9DFYYSZAIOSHM0QLQ" hidden="1">#REF!</definedName>
    <definedName name="BExIWH3KUK94B7833DD4TB0Y6KP9" localSheetId="0" hidden="1">#REF!</definedName>
    <definedName name="BExIWH3KUK94B7833DD4TB0Y6KP9" localSheetId="12" hidden="1">#REF!</definedName>
    <definedName name="BExIWH3KUK94B7833DD4TB0Y6KP9" localSheetId="3" hidden="1">#REF!</definedName>
    <definedName name="BExIWH3KUK94B7833DD4TB0Y6KP9" localSheetId="10" hidden="1">#REF!</definedName>
    <definedName name="BExIWH3KUK94B7833DD4TB0Y6KP9" localSheetId="9" hidden="1">#REF!</definedName>
    <definedName name="BExIWH3KUK94B7833DD4TB0Y6KP9" localSheetId="8" hidden="1">#REF!</definedName>
    <definedName name="BExIWH3KUK94B7833DD4TB0Y6KP9" localSheetId="11" hidden="1">#REF!</definedName>
    <definedName name="BExIWH3KUK94B7833DD4TB0Y6KP9" localSheetId="13" hidden="1">#REF!</definedName>
    <definedName name="BExIWH3KUK94B7833DD4TB0Y6KP9" hidden="1">#REF!</definedName>
    <definedName name="BExIWHZXYAALPLS8CSHZHJ82LBOH" localSheetId="0" hidden="1">#REF!</definedName>
    <definedName name="BExIWHZXYAALPLS8CSHZHJ82LBOH" localSheetId="12" hidden="1">#REF!</definedName>
    <definedName name="BExIWHZXYAALPLS8CSHZHJ82LBOH" localSheetId="3" hidden="1">#REF!</definedName>
    <definedName name="BExIWHZXYAALPLS8CSHZHJ82LBOH" localSheetId="10" hidden="1">#REF!</definedName>
    <definedName name="BExIWHZXYAALPLS8CSHZHJ82LBOH" localSheetId="9" hidden="1">#REF!</definedName>
    <definedName name="BExIWHZXYAALPLS8CSHZHJ82LBOH" localSheetId="8" hidden="1">#REF!</definedName>
    <definedName name="BExIWHZXYAALPLS8CSHZHJ82LBOH" localSheetId="11" hidden="1">#REF!</definedName>
    <definedName name="BExIWHZXYAALPLS8CSHZHJ82LBOH" localSheetId="13" hidden="1">#REF!</definedName>
    <definedName name="BExIWHZXYAALPLS8CSHZHJ82LBOH" hidden="1">#REF!</definedName>
    <definedName name="BExIWJY6FHR6KOO0P8U4IZ7VD42D" localSheetId="0" hidden="1">#REF!</definedName>
    <definedName name="BExIWJY6FHR6KOO0P8U4IZ7VD42D" localSheetId="12" hidden="1">#REF!</definedName>
    <definedName name="BExIWJY6FHR6KOO0P8U4IZ7VD42D" localSheetId="3" hidden="1">#REF!</definedName>
    <definedName name="BExIWJY6FHR6KOO0P8U4IZ7VD42D" localSheetId="10" hidden="1">#REF!</definedName>
    <definedName name="BExIWJY6FHR6KOO0P8U4IZ7VD42D" localSheetId="9" hidden="1">#REF!</definedName>
    <definedName name="BExIWJY6FHR6KOO0P8U4IZ7VD42D" localSheetId="8" hidden="1">#REF!</definedName>
    <definedName name="BExIWJY6FHR6KOO0P8U4IZ7VD42D" localSheetId="11" hidden="1">#REF!</definedName>
    <definedName name="BExIWJY6FHR6KOO0P8U4IZ7VD42D" localSheetId="13" hidden="1">#REF!</definedName>
    <definedName name="BExIWJY6FHR6KOO0P8U4IZ7VD42D" hidden="1">#REF!</definedName>
    <definedName name="BExIWKE9MGIDWORBI43AWTUNYFAN" localSheetId="0" hidden="1">#REF!</definedName>
    <definedName name="BExIWKE9MGIDWORBI43AWTUNYFAN" localSheetId="12" hidden="1">#REF!</definedName>
    <definedName name="BExIWKE9MGIDWORBI43AWTUNYFAN" localSheetId="3" hidden="1">#REF!</definedName>
    <definedName name="BExIWKE9MGIDWORBI43AWTUNYFAN" localSheetId="10" hidden="1">#REF!</definedName>
    <definedName name="BExIWKE9MGIDWORBI43AWTUNYFAN" localSheetId="9" hidden="1">#REF!</definedName>
    <definedName name="BExIWKE9MGIDWORBI43AWTUNYFAN" localSheetId="8" hidden="1">#REF!</definedName>
    <definedName name="BExIWKE9MGIDWORBI43AWTUNYFAN" localSheetId="11" hidden="1">#REF!</definedName>
    <definedName name="BExIWKE9MGIDWORBI43AWTUNYFAN" localSheetId="13" hidden="1">#REF!</definedName>
    <definedName name="BExIWKE9MGIDWORBI43AWTUNYFAN" hidden="1">#REF!</definedName>
    <definedName name="BExIWPHOYLSNGZKVD3RRKOEALEUG" localSheetId="0" hidden="1">#REF!</definedName>
    <definedName name="BExIWPHOYLSNGZKVD3RRKOEALEUG" localSheetId="12" hidden="1">#REF!</definedName>
    <definedName name="BExIWPHOYLSNGZKVD3RRKOEALEUG" localSheetId="3" hidden="1">#REF!</definedName>
    <definedName name="BExIWPHOYLSNGZKVD3RRKOEALEUG" localSheetId="10" hidden="1">#REF!</definedName>
    <definedName name="BExIWPHOYLSNGZKVD3RRKOEALEUG" localSheetId="9" hidden="1">#REF!</definedName>
    <definedName name="BExIWPHOYLSNGZKVD3RRKOEALEUG" localSheetId="8" hidden="1">#REF!</definedName>
    <definedName name="BExIWPHOYLSNGZKVD3RRKOEALEUG" localSheetId="11" hidden="1">#REF!</definedName>
    <definedName name="BExIWPHOYLSNGZKVD3RRKOEALEUG" localSheetId="13" hidden="1">#REF!</definedName>
    <definedName name="BExIWPHOYLSNGZKVD3RRKOEALEUG" hidden="1">#REF!</definedName>
    <definedName name="BExIWSHLD1QIZPL5ARLXOJ9Y2CAA" localSheetId="0" hidden="1">#REF!</definedName>
    <definedName name="BExIWSHLD1QIZPL5ARLXOJ9Y2CAA" localSheetId="12" hidden="1">#REF!</definedName>
    <definedName name="BExIWSHLD1QIZPL5ARLXOJ9Y2CAA" localSheetId="3" hidden="1">#REF!</definedName>
    <definedName name="BExIWSHLD1QIZPL5ARLXOJ9Y2CAA" localSheetId="10" hidden="1">#REF!</definedName>
    <definedName name="BExIWSHLD1QIZPL5ARLXOJ9Y2CAA" localSheetId="9" hidden="1">#REF!</definedName>
    <definedName name="BExIWSHLD1QIZPL5ARLXOJ9Y2CAA" localSheetId="8" hidden="1">#REF!</definedName>
    <definedName name="BExIWSHLD1QIZPL5ARLXOJ9Y2CAA" localSheetId="11" hidden="1">#REF!</definedName>
    <definedName name="BExIWSHLD1QIZPL5ARLXOJ9Y2CAA" localSheetId="13" hidden="1">#REF!</definedName>
    <definedName name="BExIWSHLD1QIZPL5ARLXOJ9Y2CAA" hidden="1">#REF!</definedName>
    <definedName name="BExIX34PM5DBTRHRQWP6PL6WIX88" localSheetId="0" hidden="1">#REF!</definedName>
    <definedName name="BExIX34PM5DBTRHRQWP6PL6WIX88" localSheetId="12" hidden="1">#REF!</definedName>
    <definedName name="BExIX34PM5DBTRHRQWP6PL6WIX88" localSheetId="3" hidden="1">#REF!</definedName>
    <definedName name="BExIX34PM5DBTRHRQWP6PL6WIX88" localSheetId="10" hidden="1">#REF!</definedName>
    <definedName name="BExIX34PM5DBTRHRQWP6PL6WIX88" localSheetId="9" hidden="1">#REF!</definedName>
    <definedName name="BExIX34PM5DBTRHRQWP6PL6WIX88" localSheetId="8" hidden="1">#REF!</definedName>
    <definedName name="BExIX34PM5DBTRHRQWP6PL6WIX88" localSheetId="11" hidden="1">#REF!</definedName>
    <definedName name="BExIX34PM5DBTRHRQWP6PL6WIX88" localSheetId="13" hidden="1">#REF!</definedName>
    <definedName name="BExIX34PM5DBTRHRQWP6PL6WIX88" hidden="1">#REF!</definedName>
    <definedName name="BExIX5OAP9KSUE5SIZCW9P39Q4WE" localSheetId="0" hidden="1">#REF!</definedName>
    <definedName name="BExIX5OAP9KSUE5SIZCW9P39Q4WE" localSheetId="12" hidden="1">#REF!</definedName>
    <definedName name="BExIX5OAP9KSUE5SIZCW9P39Q4WE" localSheetId="3" hidden="1">#REF!</definedName>
    <definedName name="BExIX5OAP9KSUE5SIZCW9P39Q4WE" localSheetId="10" hidden="1">#REF!</definedName>
    <definedName name="BExIX5OAP9KSUE5SIZCW9P39Q4WE" localSheetId="9" hidden="1">#REF!</definedName>
    <definedName name="BExIX5OAP9KSUE5SIZCW9P39Q4WE" localSheetId="8" hidden="1">#REF!</definedName>
    <definedName name="BExIX5OAP9KSUE5SIZCW9P39Q4WE" localSheetId="11" hidden="1">#REF!</definedName>
    <definedName name="BExIX5OAP9KSUE5SIZCW9P39Q4WE" localSheetId="13" hidden="1">#REF!</definedName>
    <definedName name="BExIX5OAP9KSUE5SIZCW9P39Q4WE" hidden="1">#REF!</definedName>
    <definedName name="BExIXGRJPVJMUDGSG7IHPXPNO69B" localSheetId="0" hidden="1">#REF!</definedName>
    <definedName name="BExIXGRJPVJMUDGSG7IHPXPNO69B" localSheetId="12" hidden="1">#REF!</definedName>
    <definedName name="BExIXGRJPVJMUDGSG7IHPXPNO69B" localSheetId="3" hidden="1">#REF!</definedName>
    <definedName name="BExIXGRJPVJMUDGSG7IHPXPNO69B" localSheetId="10" hidden="1">#REF!</definedName>
    <definedName name="BExIXGRJPVJMUDGSG7IHPXPNO69B" localSheetId="9" hidden="1">#REF!</definedName>
    <definedName name="BExIXGRJPVJMUDGSG7IHPXPNO69B" localSheetId="8" hidden="1">#REF!</definedName>
    <definedName name="BExIXGRJPVJMUDGSG7IHPXPNO69B" localSheetId="11" hidden="1">#REF!</definedName>
    <definedName name="BExIXGRJPVJMUDGSG7IHPXPNO69B" localSheetId="13" hidden="1">#REF!</definedName>
    <definedName name="BExIXGRJPVJMUDGSG7IHPXPNO69B" hidden="1">#REF!</definedName>
    <definedName name="BExIXGWVQ9WOO0NCJLXAU4PJPOPM" localSheetId="0" hidden="1">#REF!</definedName>
    <definedName name="BExIXGWVQ9WOO0NCJLXAU4PJPOPM" localSheetId="12" hidden="1">#REF!</definedName>
    <definedName name="BExIXGWVQ9WOO0NCJLXAU4PJPOPM" localSheetId="3" hidden="1">#REF!</definedName>
    <definedName name="BExIXGWVQ9WOO0NCJLXAU4PJPOPM" localSheetId="10" hidden="1">#REF!</definedName>
    <definedName name="BExIXGWVQ9WOO0NCJLXAU4PJPOPM" localSheetId="9" hidden="1">#REF!</definedName>
    <definedName name="BExIXGWVQ9WOO0NCJLXAU4PJPOPM" localSheetId="8" hidden="1">#REF!</definedName>
    <definedName name="BExIXGWVQ9WOO0NCJLXAU4PJPOPM" localSheetId="11" hidden="1">#REF!</definedName>
    <definedName name="BExIXGWVQ9WOO0NCJLXAU4PJPOPM" localSheetId="13" hidden="1">#REF!</definedName>
    <definedName name="BExIXGWVQ9WOO0NCJLXAU4PJPOPM" hidden="1">#REF!</definedName>
    <definedName name="BExIXLK6SEOTUWQVNLCH4SAKTVGQ" localSheetId="0" hidden="1">#REF!</definedName>
    <definedName name="BExIXLK6SEOTUWQVNLCH4SAKTVGQ" localSheetId="12" hidden="1">#REF!</definedName>
    <definedName name="BExIXLK6SEOTUWQVNLCH4SAKTVGQ" localSheetId="3" hidden="1">#REF!</definedName>
    <definedName name="BExIXLK6SEOTUWQVNLCH4SAKTVGQ" localSheetId="10" hidden="1">#REF!</definedName>
    <definedName name="BExIXLK6SEOTUWQVNLCH4SAKTVGQ" localSheetId="9" hidden="1">#REF!</definedName>
    <definedName name="BExIXLK6SEOTUWQVNLCH4SAKTVGQ" localSheetId="8" hidden="1">#REF!</definedName>
    <definedName name="BExIXLK6SEOTUWQVNLCH4SAKTVGQ" localSheetId="11" hidden="1">#REF!</definedName>
    <definedName name="BExIXLK6SEOTUWQVNLCH4SAKTVGQ" localSheetId="13" hidden="1">#REF!</definedName>
    <definedName name="BExIXLK6SEOTUWQVNLCH4SAKTVGQ" hidden="1">#REF!</definedName>
    <definedName name="BExIXM5R87ZL3FHALWZXYCPHGX3E" localSheetId="0" hidden="1">#REF!</definedName>
    <definedName name="BExIXM5R87ZL3FHALWZXYCPHGX3E" localSheetId="12" hidden="1">#REF!</definedName>
    <definedName name="BExIXM5R87ZL3FHALWZXYCPHGX3E" localSheetId="3" hidden="1">#REF!</definedName>
    <definedName name="BExIXM5R87ZL3FHALWZXYCPHGX3E" localSheetId="10" hidden="1">#REF!</definedName>
    <definedName name="BExIXM5R87ZL3FHALWZXYCPHGX3E" localSheetId="9" hidden="1">#REF!</definedName>
    <definedName name="BExIXM5R87ZL3FHALWZXYCPHGX3E" localSheetId="8" hidden="1">#REF!</definedName>
    <definedName name="BExIXM5R87ZL3FHALWZXYCPHGX3E" localSheetId="11" hidden="1">#REF!</definedName>
    <definedName name="BExIXM5R87ZL3FHALWZXYCPHGX3E" localSheetId="13" hidden="1">#REF!</definedName>
    <definedName name="BExIXM5R87ZL3FHALWZXYCPHGX3E" hidden="1">#REF!</definedName>
    <definedName name="BExIXN24YK8MIB3OZ905DHU9CDH1" localSheetId="0" hidden="1">#REF!</definedName>
    <definedName name="BExIXN24YK8MIB3OZ905DHU9CDH1" localSheetId="12" hidden="1">#REF!</definedName>
    <definedName name="BExIXN24YK8MIB3OZ905DHU9CDH1" localSheetId="3" hidden="1">#REF!</definedName>
    <definedName name="BExIXN24YK8MIB3OZ905DHU9CDH1" localSheetId="10" hidden="1">#REF!</definedName>
    <definedName name="BExIXN24YK8MIB3OZ905DHU9CDH1" localSheetId="9" hidden="1">#REF!</definedName>
    <definedName name="BExIXN24YK8MIB3OZ905DHU9CDH1" localSheetId="8" hidden="1">#REF!</definedName>
    <definedName name="BExIXN24YK8MIB3OZ905DHU9CDH1" localSheetId="11" hidden="1">#REF!</definedName>
    <definedName name="BExIXN24YK8MIB3OZ905DHU9CDH1" localSheetId="13" hidden="1">#REF!</definedName>
    <definedName name="BExIXN24YK8MIB3OZ905DHU9CDH1" hidden="1">#REF!</definedName>
    <definedName name="BExIXS036ZCKT2Z8XZKLZ8PFWQGL" localSheetId="0" hidden="1">#REF!</definedName>
    <definedName name="BExIXS036ZCKT2Z8XZKLZ8PFWQGL" localSheetId="12" hidden="1">#REF!</definedName>
    <definedName name="BExIXS036ZCKT2Z8XZKLZ8PFWQGL" localSheetId="3" hidden="1">#REF!</definedName>
    <definedName name="BExIXS036ZCKT2Z8XZKLZ8PFWQGL" localSheetId="10" hidden="1">#REF!</definedName>
    <definedName name="BExIXS036ZCKT2Z8XZKLZ8PFWQGL" localSheetId="9" hidden="1">#REF!</definedName>
    <definedName name="BExIXS036ZCKT2Z8XZKLZ8PFWQGL" localSheetId="8" hidden="1">#REF!</definedName>
    <definedName name="BExIXS036ZCKT2Z8XZKLZ8PFWQGL" localSheetId="11" hidden="1">#REF!</definedName>
    <definedName name="BExIXS036ZCKT2Z8XZKLZ8PFWQGL" localSheetId="13" hidden="1">#REF!</definedName>
    <definedName name="BExIXS036ZCKT2Z8XZKLZ8PFWQGL" hidden="1">#REF!</definedName>
    <definedName name="BExIXY5CF9PFM0P40AZ4U51TMWV0" localSheetId="0" hidden="1">#REF!</definedName>
    <definedName name="BExIXY5CF9PFM0P40AZ4U51TMWV0" localSheetId="12" hidden="1">#REF!</definedName>
    <definedName name="BExIXY5CF9PFM0P40AZ4U51TMWV0" localSheetId="3" hidden="1">#REF!</definedName>
    <definedName name="BExIXY5CF9PFM0P40AZ4U51TMWV0" localSheetId="10" hidden="1">#REF!</definedName>
    <definedName name="BExIXY5CF9PFM0P40AZ4U51TMWV0" localSheetId="9" hidden="1">#REF!</definedName>
    <definedName name="BExIXY5CF9PFM0P40AZ4U51TMWV0" localSheetId="8" hidden="1">#REF!</definedName>
    <definedName name="BExIXY5CF9PFM0P40AZ4U51TMWV0" localSheetId="11" hidden="1">#REF!</definedName>
    <definedName name="BExIXY5CF9PFM0P40AZ4U51TMWV0" localSheetId="13" hidden="1">#REF!</definedName>
    <definedName name="BExIXY5CF9PFM0P40AZ4U51TMWV0" hidden="1">#REF!</definedName>
    <definedName name="BExIYEXJBK8JDWIRSVV4RJSKZVV1" localSheetId="0" hidden="1">#REF!</definedName>
    <definedName name="BExIYEXJBK8JDWIRSVV4RJSKZVV1" localSheetId="12" hidden="1">#REF!</definedName>
    <definedName name="BExIYEXJBK8JDWIRSVV4RJSKZVV1" localSheetId="3" hidden="1">#REF!</definedName>
    <definedName name="BExIYEXJBK8JDWIRSVV4RJSKZVV1" localSheetId="10" hidden="1">#REF!</definedName>
    <definedName name="BExIYEXJBK8JDWIRSVV4RJSKZVV1" localSheetId="9" hidden="1">#REF!</definedName>
    <definedName name="BExIYEXJBK8JDWIRSVV4RJSKZVV1" localSheetId="8" hidden="1">#REF!</definedName>
    <definedName name="BExIYEXJBK8JDWIRSVV4RJSKZVV1" localSheetId="11" hidden="1">#REF!</definedName>
    <definedName name="BExIYEXJBK8JDWIRSVV4RJSKZVV1" localSheetId="13" hidden="1">#REF!</definedName>
    <definedName name="BExIYEXJBK8JDWIRSVV4RJSKZVV1" hidden="1">#REF!</definedName>
    <definedName name="BExIYFJ59KLIPRTGIHX9X07UVGT3" localSheetId="0" hidden="1">#REF!</definedName>
    <definedName name="BExIYFJ59KLIPRTGIHX9X07UVGT3" localSheetId="12" hidden="1">#REF!</definedName>
    <definedName name="BExIYFJ59KLIPRTGIHX9X07UVGT3" localSheetId="3" hidden="1">#REF!</definedName>
    <definedName name="BExIYFJ59KLIPRTGIHX9X07UVGT3" localSheetId="10" hidden="1">#REF!</definedName>
    <definedName name="BExIYFJ59KLIPRTGIHX9X07UVGT3" localSheetId="9" hidden="1">#REF!</definedName>
    <definedName name="BExIYFJ59KLIPRTGIHX9X07UVGT3" localSheetId="8" hidden="1">#REF!</definedName>
    <definedName name="BExIYFJ59KLIPRTGIHX9X07UVGT3" localSheetId="11" hidden="1">#REF!</definedName>
    <definedName name="BExIYFJ59KLIPRTGIHX9X07UVGT3" localSheetId="13" hidden="1">#REF!</definedName>
    <definedName name="BExIYFJ59KLIPRTGIHX9X07UVGT3" hidden="1">#REF!</definedName>
    <definedName name="BExIYHH7GZO6BU3DC4GRLH3FD3ZS" localSheetId="0" hidden="1">#REF!</definedName>
    <definedName name="BExIYHH7GZO6BU3DC4GRLH3FD3ZS" localSheetId="12" hidden="1">#REF!</definedName>
    <definedName name="BExIYHH7GZO6BU3DC4GRLH3FD3ZS" localSheetId="3" hidden="1">#REF!</definedName>
    <definedName name="BExIYHH7GZO6BU3DC4GRLH3FD3ZS" localSheetId="10" hidden="1">#REF!</definedName>
    <definedName name="BExIYHH7GZO6BU3DC4GRLH3FD3ZS" localSheetId="9" hidden="1">#REF!</definedName>
    <definedName name="BExIYHH7GZO6BU3DC4GRLH3FD3ZS" localSheetId="8" hidden="1">#REF!</definedName>
    <definedName name="BExIYHH7GZO6BU3DC4GRLH3FD3ZS" localSheetId="11" hidden="1">#REF!</definedName>
    <definedName name="BExIYHH7GZO6BU3DC4GRLH3FD3ZS" localSheetId="13" hidden="1">#REF!</definedName>
    <definedName name="BExIYHH7GZO6BU3DC4GRLH3FD3ZS" hidden="1">#REF!</definedName>
    <definedName name="BExIYHMPBTD67ZNUL9O76FZQHYPT" localSheetId="0" hidden="1">#REF!</definedName>
    <definedName name="BExIYHMPBTD67ZNUL9O76FZQHYPT" localSheetId="12" hidden="1">#REF!</definedName>
    <definedName name="BExIYHMPBTD67ZNUL9O76FZQHYPT" localSheetId="3" hidden="1">#REF!</definedName>
    <definedName name="BExIYHMPBTD67ZNUL9O76FZQHYPT" localSheetId="10" hidden="1">#REF!</definedName>
    <definedName name="BExIYHMPBTD67ZNUL9O76FZQHYPT" localSheetId="9" hidden="1">#REF!</definedName>
    <definedName name="BExIYHMPBTD67ZNUL9O76FZQHYPT" localSheetId="8" hidden="1">#REF!</definedName>
    <definedName name="BExIYHMPBTD67ZNUL9O76FZQHYPT" localSheetId="11" hidden="1">#REF!</definedName>
    <definedName name="BExIYHMPBTD67ZNUL9O76FZQHYPT" localSheetId="13" hidden="1">#REF!</definedName>
    <definedName name="BExIYHMPBTD67ZNUL9O76FZQHYPT" hidden="1">#REF!</definedName>
    <definedName name="BExIYI2RH0K4225XO970K2IQ1E79" localSheetId="0" hidden="1">#REF!</definedName>
    <definedName name="BExIYI2RH0K4225XO970K2IQ1E79" localSheetId="12" hidden="1">#REF!</definedName>
    <definedName name="BExIYI2RH0K4225XO970K2IQ1E79" localSheetId="3" hidden="1">#REF!</definedName>
    <definedName name="BExIYI2RH0K4225XO970K2IQ1E79" localSheetId="10" hidden="1">#REF!</definedName>
    <definedName name="BExIYI2RH0K4225XO970K2IQ1E79" localSheetId="9" hidden="1">#REF!</definedName>
    <definedName name="BExIYI2RH0K4225XO970K2IQ1E79" localSheetId="8" hidden="1">#REF!</definedName>
    <definedName name="BExIYI2RH0K4225XO970K2IQ1E79" localSheetId="11" hidden="1">#REF!</definedName>
    <definedName name="BExIYI2RH0K4225XO970K2IQ1E79" localSheetId="13" hidden="1">#REF!</definedName>
    <definedName name="BExIYI2RH0K4225XO970K2IQ1E79" hidden="1">#REF!</definedName>
    <definedName name="BExIYMPZ0KS2KOJFQAUQJ77L7701" localSheetId="0" hidden="1">#REF!</definedName>
    <definedName name="BExIYMPZ0KS2KOJFQAUQJ77L7701" localSheetId="12" hidden="1">#REF!</definedName>
    <definedName name="BExIYMPZ0KS2KOJFQAUQJ77L7701" localSheetId="3" hidden="1">#REF!</definedName>
    <definedName name="BExIYMPZ0KS2KOJFQAUQJ77L7701" localSheetId="10" hidden="1">#REF!</definedName>
    <definedName name="BExIYMPZ0KS2KOJFQAUQJ77L7701" localSheetId="9" hidden="1">#REF!</definedName>
    <definedName name="BExIYMPZ0KS2KOJFQAUQJ77L7701" localSheetId="8" hidden="1">#REF!</definedName>
    <definedName name="BExIYMPZ0KS2KOJFQAUQJ77L7701" localSheetId="11" hidden="1">#REF!</definedName>
    <definedName name="BExIYMPZ0KS2KOJFQAUQJ77L7701" localSheetId="13" hidden="1">#REF!</definedName>
    <definedName name="BExIYMPZ0KS2KOJFQAUQJ77L7701" hidden="1">#REF!</definedName>
    <definedName name="BExIYP9Q6FV9T0R9G3UDKLS4TTYX" localSheetId="0" hidden="1">#REF!</definedName>
    <definedName name="BExIYP9Q6FV9T0R9G3UDKLS4TTYX" localSheetId="12" hidden="1">#REF!</definedName>
    <definedName name="BExIYP9Q6FV9T0R9G3UDKLS4TTYX" localSheetId="3" hidden="1">#REF!</definedName>
    <definedName name="BExIYP9Q6FV9T0R9G3UDKLS4TTYX" localSheetId="10" hidden="1">#REF!</definedName>
    <definedName name="BExIYP9Q6FV9T0R9G3UDKLS4TTYX" localSheetId="9" hidden="1">#REF!</definedName>
    <definedName name="BExIYP9Q6FV9T0R9G3UDKLS4TTYX" localSheetId="8" hidden="1">#REF!</definedName>
    <definedName name="BExIYP9Q6FV9T0R9G3UDKLS4TTYX" localSheetId="11" hidden="1">#REF!</definedName>
    <definedName name="BExIYP9Q6FV9T0R9G3UDKLS4TTYX" localSheetId="13" hidden="1">#REF!</definedName>
    <definedName name="BExIYP9Q6FV9T0R9G3UDKLS4TTYX" hidden="1">#REF!</definedName>
    <definedName name="BExIYZGLDQ1TN7BIIN4RLDP31GIM" localSheetId="0" hidden="1">#REF!</definedName>
    <definedName name="BExIYZGLDQ1TN7BIIN4RLDP31GIM" localSheetId="12" hidden="1">#REF!</definedName>
    <definedName name="BExIYZGLDQ1TN7BIIN4RLDP31GIM" localSheetId="3" hidden="1">#REF!</definedName>
    <definedName name="BExIYZGLDQ1TN7BIIN4RLDP31GIM" localSheetId="10" hidden="1">#REF!</definedName>
    <definedName name="BExIYZGLDQ1TN7BIIN4RLDP31GIM" localSheetId="9" hidden="1">#REF!</definedName>
    <definedName name="BExIYZGLDQ1TN7BIIN4RLDP31GIM" localSheetId="8" hidden="1">#REF!</definedName>
    <definedName name="BExIYZGLDQ1TN7BIIN4RLDP31GIM" localSheetId="11" hidden="1">#REF!</definedName>
    <definedName name="BExIYZGLDQ1TN7BIIN4RLDP31GIM" localSheetId="13" hidden="1">#REF!</definedName>
    <definedName name="BExIYZGLDQ1TN7BIIN4RLDP31GIM" hidden="1">#REF!</definedName>
    <definedName name="BExIZ4K0EZJK6PW3L8SVKTJFSWW9" localSheetId="0" hidden="1">#REF!</definedName>
    <definedName name="BExIZ4K0EZJK6PW3L8SVKTJFSWW9" localSheetId="12" hidden="1">#REF!</definedName>
    <definedName name="BExIZ4K0EZJK6PW3L8SVKTJFSWW9" localSheetId="3" hidden="1">#REF!</definedName>
    <definedName name="BExIZ4K0EZJK6PW3L8SVKTJFSWW9" localSheetId="10" hidden="1">#REF!</definedName>
    <definedName name="BExIZ4K0EZJK6PW3L8SVKTJFSWW9" localSheetId="9" hidden="1">#REF!</definedName>
    <definedName name="BExIZ4K0EZJK6PW3L8SVKTJFSWW9" localSheetId="8" hidden="1">#REF!</definedName>
    <definedName name="BExIZ4K0EZJK6PW3L8SVKTJFSWW9" localSheetId="11" hidden="1">#REF!</definedName>
    <definedName name="BExIZ4K0EZJK6PW3L8SVKTJFSWW9" localSheetId="13" hidden="1">#REF!</definedName>
    <definedName name="BExIZ4K0EZJK6PW3L8SVKTJFSWW9" hidden="1">#REF!</definedName>
    <definedName name="BExIZAECOEZGBAO29QMV14E6XDIV" localSheetId="0" hidden="1">#REF!</definedName>
    <definedName name="BExIZAECOEZGBAO29QMV14E6XDIV" localSheetId="12" hidden="1">#REF!</definedName>
    <definedName name="BExIZAECOEZGBAO29QMV14E6XDIV" localSheetId="3" hidden="1">#REF!</definedName>
    <definedName name="BExIZAECOEZGBAO29QMV14E6XDIV" localSheetId="10" hidden="1">#REF!</definedName>
    <definedName name="BExIZAECOEZGBAO29QMV14E6XDIV" localSheetId="9" hidden="1">#REF!</definedName>
    <definedName name="BExIZAECOEZGBAO29QMV14E6XDIV" localSheetId="8" hidden="1">#REF!</definedName>
    <definedName name="BExIZAECOEZGBAO29QMV14E6XDIV" localSheetId="11" hidden="1">#REF!</definedName>
    <definedName name="BExIZAECOEZGBAO29QMV14E6XDIV" localSheetId="13" hidden="1">#REF!</definedName>
    <definedName name="BExIZAECOEZGBAO29QMV14E6XDIV" hidden="1">#REF!</definedName>
    <definedName name="BExIZHQR3N1546MQS83ZJ8I6SPZ3" localSheetId="0" hidden="1">#REF!</definedName>
    <definedName name="BExIZHQR3N1546MQS83ZJ8I6SPZ3" localSheetId="12" hidden="1">#REF!</definedName>
    <definedName name="BExIZHQR3N1546MQS83ZJ8I6SPZ3" localSheetId="3" hidden="1">#REF!</definedName>
    <definedName name="BExIZHQR3N1546MQS83ZJ8I6SPZ3" localSheetId="10" hidden="1">#REF!</definedName>
    <definedName name="BExIZHQR3N1546MQS83ZJ8I6SPZ3" localSheetId="9" hidden="1">#REF!</definedName>
    <definedName name="BExIZHQR3N1546MQS83ZJ8I6SPZ3" localSheetId="8" hidden="1">#REF!</definedName>
    <definedName name="BExIZHQR3N1546MQS83ZJ8I6SPZ3" localSheetId="11" hidden="1">#REF!</definedName>
    <definedName name="BExIZHQR3N1546MQS83ZJ8I6SPZ3" localSheetId="13" hidden="1">#REF!</definedName>
    <definedName name="BExIZHQR3N1546MQS83ZJ8I6SPZ3" hidden="1">#REF!</definedName>
    <definedName name="BExIZKVXYD5O2JBU81F2UFJZLLSI" localSheetId="0" hidden="1">#REF!</definedName>
    <definedName name="BExIZKVXYD5O2JBU81F2UFJZLLSI" localSheetId="12" hidden="1">#REF!</definedName>
    <definedName name="BExIZKVXYD5O2JBU81F2UFJZLLSI" localSheetId="3" hidden="1">#REF!</definedName>
    <definedName name="BExIZKVXYD5O2JBU81F2UFJZLLSI" localSheetId="10" hidden="1">#REF!</definedName>
    <definedName name="BExIZKVXYD5O2JBU81F2UFJZLLSI" localSheetId="9" hidden="1">#REF!</definedName>
    <definedName name="BExIZKVXYD5O2JBU81F2UFJZLLSI" localSheetId="8" hidden="1">#REF!</definedName>
    <definedName name="BExIZKVXYD5O2JBU81F2UFJZLLSI" localSheetId="11" hidden="1">#REF!</definedName>
    <definedName name="BExIZKVXYD5O2JBU81F2UFJZLLSI" localSheetId="13" hidden="1">#REF!</definedName>
    <definedName name="BExIZKVXYD5O2JBU81F2UFJZLLSI" hidden="1">#REF!</definedName>
    <definedName name="BExIZPZDHC8HGER83WHCZAHOX7LK" localSheetId="0" hidden="1">#REF!</definedName>
    <definedName name="BExIZPZDHC8HGER83WHCZAHOX7LK" localSheetId="12" hidden="1">#REF!</definedName>
    <definedName name="BExIZPZDHC8HGER83WHCZAHOX7LK" localSheetId="3" hidden="1">#REF!</definedName>
    <definedName name="BExIZPZDHC8HGER83WHCZAHOX7LK" localSheetId="10" hidden="1">#REF!</definedName>
    <definedName name="BExIZPZDHC8HGER83WHCZAHOX7LK" localSheetId="9" hidden="1">#REF!</definedName>
    <definedName name="BExIZPZDHC8HGER83WHCZAHOX7LK" localSheetId="8" hidden="1">#REF!</definedName>
    <definedName name="BExIZPZDHC8HGER83WHCZAHOX7LK" localSheetId="11" hidden="1">#REF!</definedName>
    <definedName name="BExIZPZDHC8HGER83WHCZAHOX7LK" localSheetId="13" hidden="1">#REF!</definedName>
    <definedName name="BExIZPZDHC8HGER83WHCZAHOX7LK" hidden="1">#REF!</definedName>
    <definedName name="BExIZQA5XCS39QKXMYR1MH2ZIGPS" localSheetId="0" hidden="1">#REF!</definedName>
    <definedName name="BExIZQA5XCS39QKXMYR1MH2ZIGPS" localSheetId="12" hidden="1">#REF!</definedName>
    <definedName name="BExIZQA5XCS39QKXMYR1MH2ZIGPS" localSheetId="3" hidden="1">#REF!</definedName>
    <definedName name="BExIZQA5XCS39QKXMYR1MH2ZIGPS" localSheetId="10" hidden="1">#REF!</definedName>
    <definedName name="BExIZQA5XCS39QKXMYR1MH2ZIGPS" localSheetId="9" hidden="1">#REF!</definedName>
    <definedName name="BExIZQA5XCS39QKXMYR1MH2ZIGPS" localSheetId="8" hidden="1">#REF!</definedName>
    <definedName name="BExIZQA5XCS39QKXMYR1MH2ZIGPS" localSheetId="11" hidden="1">#REF!</definedName>
    <definedName name="BExIZQA5XCS39QKXMYR1MH2ZIGPS" localSheetId="13" hidden="1">#REF!</definedName>
    <definedName name="BExIZQA5XCS39QKXMYR1MH2ZIGPS" hidden="1">#REF!</definedName>
    <definedName name="BExIZVDLRUNAL32D9KO9X7Y4PB3O" localSheetId="0" hidden="1">#REF!</definedName>
    <definedName name="BExIZVDLRUNAL32D9KO9X7Y4PB3O" localSheetId="12" hidden="1">#REF!</definedName>
    <definedName name="BExIZVDLRUNAL32D9KO9X7Y4PB3O" localSheetId="3" hidden="1">#REF!</definedName>
    <definedName name="BExIZVDLRUNAL32D9KO9X7Y4PB3O" localSheetId="10" hidden="1">#REF!</definedName>
    <definedName name="BExIZVDLRUNAL32D9KO9X7Y4PB3O" localSheetId="9" hidden="1">#REF!</definedName>
    <definedName name="BExIZVDLRUNAL32D9KO9X7Y4PB3O" localSheetId="8" hidden="1">#REF!</definedName>
    <definedName name="BExIZVDLRUNAL32D9KO9X7Y4PB3O" localSheetId="11" hidden="1">#REF!</definedName>
    <definedName name="BExIZVDLRUNAL32D9KO9X7Y4PB3O" localSheetId="13" hidden="1">#REF!</definedName>
    <definedName name="BExIZVDLRUNAL32D9KO9X7Y4PB3O" hidden="1">#REF!</definedName>
    <definedName name="BExIZY2PUZ0OF9YKK1B13IW0VS6G" localSheetId="0" hidden="1">#REF!</definedName>
    <definedName name="BExIZY2PUZ0OF9YKK1B13IW0VS6G" localSheetId="12" hidden="1">#REF!</definedName>
    <definedName name="BExIZY2PUZ0OF9YKK1B13IW0VS6G" localSheetId="3" hidden="1">#REF!</definedName>
    <definedName name="BExIZY2PUZ0OF9YKK1B13IW0VS6G" localSheetId="10" hidden="1">#REF!</definedName>
    <definedName name="BExIZY2PUZ0OF9YKK1B13IW0VS6G" localSheetId="9" hidden="1">#REF!</definedName>
    <definedName name="BExIZY2PUZ0OF9YKK1B13IW0VS6G" localSheetId="8" hidden="1">#REF!</definedName>
    <definedName name="BExIZY2PUZ0OF9YKK1B13IW0VS6G" localSheetId="11" hidden="1">#REF!</definedName>
    <definedName name="BExIZY2PUZ0OF9YKK1B13IW0VS6G" localSheetId="13" hidden="1">#REF!</definedName>
    <definedName name="BExIZY2PUZ0OF9YKK1B13IW0VS6G" hidden="1">#REF!</definedName>
    <definedName name="BExJ08KBRR2XMWW3VZMPSQKXHZUH" localSheetId="0" hidden="1">#REF!</definedName>
    <definedName name="BExJ08KBRR2XMWW3VZMPSQKXHZUH" localSheetId="12" hidden="1">#REF!</definedName>
    <definedName name="BExJ08KBRR2XMWW3VZMPSQKXHZUH" localSheetId="3" hidden="1">#REF!</definedName>
    <definedName name="BExJ08KBRR2XMWW3VZMPSQKXHZUH" localSheetId="10" hidden="1">#REF!</definedName>
    <definedName name="BExJ08KBRR2XMWW3VZMPSQKXHZUH" localSheetId="9" hidden="1">#REF!</definedName>
    <definedName name="BExJ08KBRR2XMWW3VZMPSQKXHZUH" localSheetId="8" hidden="1">#REF!</definedName>
    <definedName name="BExJ08KBRR2XMWW3VZMPSQKXHZUH" localSheetId="11" hidden="1">#REF!</definedName>
    <definedName name="BExJ08KBRR2XMWW3VZMPSQKXHZUH" localSheetId="13" hidden="1">#REF!</definedName>
    <definedName name="BExJ08KBRR2XMWW3VZMPSQKXHZUH" hidden="1">#REF!</definedName>
    <definedName name="BExJ0DYJWXGE7DA39PYL3WM05U9O" localSheetId="0" hidden="1">#REF!</definedName>
    <definedName name="BExJ0DYJWXGE7DA39PYL3WM05U9O" localSheetId="12" hidden="1">#REF!</definedName>
    <definedName name="BExJ0DYJWXGE7DA39PYL3WM05U9O" localSheetId="3" hidden="1">#REF!</definedName>
    <definedName name="BExJ0DYJWXGE7DA39PYL3WM05U9O" localSheetId="10" hidden="1">#REF!</definedName>
    <definedName name="BExJ0DYJWXGE7DA39PYL3WM05U9O" localSheetId="9" hidden="1">#REF!</definedName>
    <definedName name="BExJ0DYJWXGE7DA39PYL3WM05U9O" localSheetId="8" hidden="1">#REF!</definedName>
    <definedName name="BExJ0DYJWXGE7DA39PYL3WM05U9O" localSheetId="11" hidden="1">#REF!</definedName>
    <definedName name="BExJ0DYJWXGE7DA39PYL3WM05U9O" localSheetId="13" hidden="1">#REF!</definedName>
    <definedName name="BExJ0DYJWXGE7DA39PYL3WM05U9O" hidden="1">#REF!</definedName>
    <definedName name="BExJ0JYDEZPM2303TRBXOZ74M7N6" localSheetId="0" hidden="1">#REF!</definedName>
    <definedName name="BExJ0JYDEZPM2303TRBXOZ74M7N6" localSheetId="12" hidden="1">#REF!</definedName>
    <definedName name="BExJ0JYDEZPM2303TRBXOZ74M7N6" localSheetId="3" hidden="1">#REF!</definedName>
    <definedName name="BExJ0JYDEZPM2303TRBXOZ74M7N6" localSheetId="10" hidden="1">#REF!</definedName>
    <definedName name="BExJ0JYDEZPM2303TRBXOZ74M7N6" localSheetId="9" hidden="1">#REF!</definedName>
    <definedName name="BExJ0JYDEZPM2303TRBXOZ74M7N6" localSheetId="8" hidden="1">#REF!</definedName>
    <definedName name="BExJ0JYDEZPM2303TRBXOZ74M7N6" localSheetId="11" hidden="1">#REF!</definedName>
    <definedName name="BExJ0JYDEZPM2303TRBXOZ74M7N6" localSheetId="13" hidden="1">#REF!</definedName>
    <definedName name="BExJ0JYDEZPM2303TRBXOZ74M7N6" hidden="1">#REF!</definedName>
    <definedName name="BExJ0MY8SY5J5V50H3UKE78ODTVB" localSheetId="0" hidden="1">#REF!</definedName>
    <definedName name="BExJ0MY8SY5J5V50H3UKE78ODTVB" localSheetId="12" hidden="1">#REF!</definedName>
    <definedName name="BExJ0MY8SY5J5V50H3UKE78ODTVB" localSheetId="3" hidden="1">#REF!</definedName>
    <definedName name="BExJ0MY8SY5J5V50H3UKE78ODTVB" localSheetId="10" hidden="1">#REF!</definedName>
    <definedName name="BExJ0MY8SY5J5V50H3UKE78ODTVB" localSheetId="9" hidden="1">#REF!</definedName>
    <definedName name="BExJ0MY8SY5J5V50H3UKE78ODTVB" localSheetId="8" hidden="1">#REF!</definedName>
    <definedName name="BExJ0MY8SY5J5V50H3UKE78ODTVB" localSheetId="11" hidden="1">#REF!</definedName>
    <definedName name="BExJ0MY8SY5J5V50H3UKE78ODTVB" localSheetId="13" hidden="1">#REF!</definedName>
    <definedName name="BExJ0MY8SY5J5V50H3UKE78ODTVB" hidden="1">#REF!</definedName>
    <definedName name="BExJ0YC98G37ML4N8FLP8D95EFRF" localSheetId="0" hidden="1">#REF!</definedName>
    <definedName name="BExJ0YC98G37ML4N8FLP8D95EFRF" localSheetId="12" hidden="1">#REF!</definedName>
    <definedName name="BExJ0YC98G37ML4N8FLP8D95EFRF" localSheetId="3" hidden="1">#REF!</definedName>
    <definedName name="BExJ0YC98G37ML4N8FLP8D95EFRF" localSheetId="10" hidden="1">#REF!</definedName>
    <definedName name="BExJ0YC98G37ML4N8FLP8D95EFRF" localSheetId="9" hidden="1">#REF!</definedName>
    <definedName name="BExJ0YC98G37ML4N8FLP8D95EFRF" localSheetId="8" hidden="1">#REF!</definedName>
    <definedName name="BExJ0YC98G37ML4N8FLP8D95EFRF" localSheetId="11" hidden="1">#REF!</definedName>
    <definedName name="BExJ0YC98G37ML4N8FLP8D95EFRF" localSheetId="13" hidden="1">#REF!</definedName>
    <definedName name="BExJ0YC98G37ML4N8FLP8D95EFRF" hidden="1">#REF!</definedName>
    <definedName name="BExKCDYKAEV45AFXHVHZZ62E5BM3" localSheetId="0" hidden="1">#REF!</definedName>
    <definedName name="BExKCDYKAEV45AFXHVHZZ62E5BM3" localSheetId="12" hidden="1">#REF!</definedName>
    <definedName name="BExKCDYKAEV45AFXHVHZZ62E5BM3" localSheetId="3" hidden="1">#REF!</definedName>
    <definedName name="BExKCDYKAEV45AFXHVHZZ62E5BM3" localSheetId="10" hidden="1">#REF!</definedName>
    <definedName name="BExKCDYKAEV45AFXHVHZZ62E5BM3" localSheetId="9" hidden="1">#REF!</definedName>
    <definedName name="BExKCDYKAEV45AFXHVHZZ62E5BM3" localSheetId="8" hidden="1">#REF!</definedName>
    <definedName name="BExKCDYKAEV45AFXHVHZZ62E5BM3" localSheetId="11" hidden="1">#REF!</definedName>
    <definedName name="BExKCDYKAEV45AFXHVHZZ62E5BM3" localSheetId="13" hidden="1">#REF!</definedName>
    <definedName name="BExKCDYKAEV45AFXHVHZZ62E5BM3" hidden="1">#REF!</definedName>
    <definedName name="BExKCYXU0W2VQVDI3N3N37K2598P" localSheetId="0" hidden="1">#REF!</definedName>
    <definedName name="BExKCYXU0W2VQVDI3N3N37K2598P" localSheetId="12" hidden="1">#REF!</definedName>
    <definedName name="BExKCYXU0W2VQVDI3N3N37K2598P" localSheetId="3" hidden="1">#REF!</definedName>
    <definedName name="BExKCYXU0W2VQVDI3N3N37K2598P" localSheetId="10" hidden="1">#REF!</definedName>
    <definedName name="BExKCYXU0W2VQVDI3N3N37K2598P" localSheetId="9" hidden="1">#REF!</definedName>
    <definedName name="BExKCYXU0W2VQVDI3N3N37K2598P" localSheetId="8" hidden="1">#REF!</definedName>
    <definedName name="BExKCYXU0W2VQVDI3N3N37K2598P" localSheetId="11" hidden="1">#REF!</definedName>
    <definedName name="BExKCYXU0W2VQVDI3N3N37K2598P" localSheetId="13" hidden="1">#REF!</definedName>
    <definedName name="BExKCYXU0W2VQVDI3N3N37K2598P" hidden="1">#REF!</definedName>
    <definedName name="BExKDJX3Z1TS0WFDD9EAO42JHL9G" localSheetId="0" hidden="1">#REF!</definedName>
    <definedName name="BExKDJX3Z1TS0WFDD9EAO42JHL9G" localSheetId="12" hidden="1">#REF!</definedName>
    <definedName name="BExKDJX3Z1TS0WFDD9EAO42JHL9G" localSheetId="3" hidden="1">#REF!</definedName>
    <definedName name="BExKDJX3Z1TS0WFDD9EAO42JHL9G" localSheetId="10" hidden="1">#REF!</definedName>
    <definedName name="BExKDJX3Z1TS0WFDD9EAO42JHL9G" localSheetId="9" hidden="1">#REF!</definedName>
    <definedName name="BExKDJX3Z1TS0WFDD9EAO42JHL9G" localSheetId="8" hidden="1">#REF!</definedName>
    <definedName name="BExKDJX3Z1TS0WFDD9EAO42JHL9G" localSheetId="11" hidden="1">#REF!</definedName>
    <definedName name="BExKDJX3Z1TS0WFDD9EAO42JHL9G" localSheetId="13" hidden="1">#REF!</definedName>
    <definedName name="BExKDJX3Z1TS0WFDD9EAO42JHL9G" hidden="1">#REF!</definedName>
    <definedName name="BExKDK7WVA5I2WBACAZHAHN35D0I" localSheetId="0" hidden="1">#REF!</definedName>
    <definedName name="BExKDK7WVA5I2WBACAZHAHN35D0I" localSheetId="12" hidden="1">#REF!</definedName>
    <definedName name="BExKDK7WVA5I2WBACAZHAHN35D0I" localSheetId="3" hidden="1">#REF!</definedName>
    <definedName name="BExKDK7WVA5I2WBACAZHAHN35D0I" localSheetId="10" hidden="1">#REF!</definedName>
    <definedName name="BExKDK7WVA5I2WBACAZHAHN35D0I" localSheetId="9" hidden="1">#REF!</definedName>
    <definedName name="BExKDK7WVA5I2WBACAZHAHN35D0I" localSheetId="8" hidden="1">#REF!</definedName>
    <definedName name="BExKDK7WVA5I2WBACAZHAHN35D0I" localSheetId="11" hidden="1">#REF!</definedName>
    <definedName name="BExKDK7WVA5I2WBACAZHAHN35D0I" localSheetId="13" hidden="1">#REF!</definedName>
    <definedName name="BExKDK7WVA5I2WBACAZHAHN35D0I" hidden="1">#REF!</definedName>
    <definedName name="BExKDKO0W4AGQO1V7K6Q4VM750FT" localSheetId="0" hidden="1">#REF!</definedName>
    <definedName name="BExKDKO0W4AGQO1V7K6Q4VM750FT" localSheetId="12" hidden="1">#REF!</definedName>
    <definedName name="BExKDKO0W4AGQO1V7K6Q4VM750FT" localSheetId="3" hidden="1">#REF!</definedName>
    <definedName name="BExKDKO0W4AGQO1V7K6Q4VM750FT" localSheetId="10" hidden="1">#REF!</definedName>
    <definedName name="BExKDKO0W4AGQO1V7K6Q4VM750FT" localSheetId="9" hidden="1">#REF!</definedName>
    <definedName name="BExKDKO0W4AGQO1V7K6Q4VM750FT" localSheetId="8" hidden="1">#REF!</definedName>
    <definedName name="BExKDKO0W4AGQO1V7K6Q4VM750FT" localSheetId="11" hidden="1">#REF!</definedName>
    <definedName name="BExKDKO0W4AGQO1V7K6Q4VM750FT" localSheetId="13" hidden="1">#REF!</definedName>
    <definedName name="BExKDKO0W4AGQO1V7K6Q4VM750FT" hidden="1">#REF!</definedName>
    <definedName name="BExKDLF10G7W77J87QWH3ZGLUCLW" localSheetId="0" hidden="1">#REF!</definedName>
    <definedName name="BExKDLF10G7W77J87QWH3ZGLUCLW" localSheetId="12" hidden="1">#REF!</definedName>
    <definedName name="BExKDLF10G7W77J87QWH3ZGLUCLW" localSheetId="3" hidden="1">#REF!</definedName>
    <definedName name="BExKDLF10G7W77J87QWH3ZGLUCLW" localSheetId="10" hidden="1">#REF!</definedName>
    <definedName name="BExKDLF10G7W77J87QWH3ZGLUCLW" localSheetId="9" hidden="1">#REF!</definedName>
    <definedName name="BExKDLF10G7W77J87QWH3ZGLUCLW" localSheetId="8" hidden="1">#REF!</definedName>
    <definedName name="BExKDLF10G7W77J87QWH3ZGLUCLW" localSheetId="11" hidden="1">#REF!</definedName>
    <definedName name="BExKDLF10G7W77J87QWH3ZGLUCLW" localSheetId="13" hidden="1">#REF!</definedName>
    <definedName name="BExKDLF10G7W77J87QWH3ZGLUCLW" hidden="1">#REF!</definedName>
    <definedName name="BExKE2NDBQ14HOJH945N4W9ZZFJO" localSheetId="0" hidden="1">#REF!</definedName>
    <definedName name="BExKE2NDBQ14HOJH945N4W9ZZFJO" localSheetId="12" hidden="1">#REF!</definedName>
    <definedName name="BExKE2NDBQ14HOJH945N4W9ZZFJO" localSheetId="3" hidden="1">#REF!</definedName>
    <definedName name="BExKE2NDBQ14HOJH945N4W9ZZFJO" localSheetId="10" hidden="1">#REF!</definedName>
    <definedName name="BExKE2NDBQ14HOJH945N4W9ZZFJO" localSheetId="9" hidden="1">#REF!</definedName>
    <definedName name="BExKE2NDBQ14HOJH945N4W9ZZFJO" localSheetId="8" hidden="1">#REF!</definedName>
    <definedName name="BExKE2NDBQ14HOJH945N4W9ZZFJO" localSheetId="11" hidden="1">#REF!</definedName>
    <definedName name="BExKE2NDBQ14HOJH945N4W9ZZFJO" localSheetId="13" hidden="1">#REF!</definedName>
    <definedName name="BExKE2NDBQ14HOJH945N4W9ZZFJO" hidden="1">#REF!</definedName>
    <definedName name="BExKEFE0I3MT6ZLC4T1L9465HKTN" localSheetId="0" hidden="1">#REF!</definedName>
    <definedName name="BExKEFE0I3MT6ZLC4T1L9465HKTN" localSheetId="12" hidden="1">#REF!</definedName>
    <definedName name="BExKEFE0I3MT6ZLC4T1L9465HKTN" localSheetId="3" hidden="1">#REF!</definedName>
    <definedName name="BExKEFE0I3MT6ZLC4T1L9465HKTN" localSheetId="10" hidden="1">#REF!</definedName>
    <definedName name="BExKEFE0I3MT6ZLC4T1L9465HKTN" localSheetId="9" hidden="1">#REF!</definedName>
    <definedName name="BExKEFE0I3MT6ZLC4T1L9465HKTN" localSheetId="8" hidden="1">#REF!</definedName>
    <definedName name="BExKEFE0I3MT6ZLC4T1L9465HKTN" localSheetId="11" hidden="1">#REF!</definedName>
    <definedName name="BExKEFE0I3MT6ZLC4T1L9465HKTN" localSheetId="13" hidden="1">#REF!</definedName>
    <definedName name="BExKEFE0I3MT6ZLC4T1L9465HKTN" hidden="1">#REF!</definedName>
    <definedName name="BExKEK6O5BVJP4VY02FY7JNAZ6BT" localSheetId="0" hidden="1">#REF!</definedName>
    <definedName name="BExKEK6O5BVJP4VY02FY7JNAZ6BT" localSheetId="12" hidden="1">#REF!</definedName>
    <definedName name="BExKEK6O5BVJP4VY02FY7JNAZ6BT" localSheetId="3" hidden="1">#REF!</definedName>
    <definedName name="BExKEK6O5BVJP4VY02FY7JNAZ6BT" localSheetId="10" hidden="1">#REF!</definedName>
    <definedName name="BExKEK6O5BVJP4VY02FY7JNAZ6BT" localSheetId="9" hidden="1">#REF!</definedName>
    <definedName name="BExKEK6O5BVJP4VY02FY7JNAZ6BT" localSheetId="8" hidden="1">#REF!</definedName>
    <definedName name="BExKEK6O5BVJP4VY02FY7JNAZ6BT" localSheetId="11" hidden="1">#REF!</definedName>
    <definedName name="BExKEK6O5BVJP4VY02FY7JNAZ6BT" localSheetId="13" hidden="1">#REF!</definedName>
    <definedName name="BExKEK6O5BVJP4VY02FY7JNAZ6BT" hidden="1">#REF!</definedName>
    <definedName name="BExKEKXK6E6QX339ELPXDIRZSJE0" localSheetId="0" hidden="1">#REF!</definedName>
    <definedName name="BExKEKXK6E6QX339ELPXDIRZSJE0" localSheetId="12" hidden="1">#REF!</definedName>
    <definedName name="BExKEKXK6E6QX339ELPXDIRZSJE0" localSheetId="3" hidden="1">#REF!</definedName>
    <definedName name="BExKEKXK6E6QX339ELPXDIRZSJE0" localSheetId="10" hidden="1">#REF!</definedName>
    <definedName name="BExKEKXK6E6QX339ELPXDIRZSJE0" localSheetId="9" hidden="1">#REF!</definedName>
    <definedName name="BExKEKXK6E6QX339ELPXDIRZSJE0" localSheetId="8" hidden="1">#REF!</definedName>
    <definedName name="BExKEKXK6E6QX339ELPXDIRZSJE0" localSheetId="11" hidden="1">#REF!</definedName>
    <definedName name="BExKEKXK6E6QX339ELPXDIRZSJE0" localSheetId="13" hidden="1">#REF!</definedName>
    <definedName name="BExKEKXK6E6QX339ELPXDIRZSJE0" hidden="1">#REF!</definedName>
    <definedName name="BExKEMFI35R0D4WN4A59V9QH7I5S" localSheetId="0" hidden="1">#REF!</definedName>
    <definedName name="BExKEMFI35R0D4WN4A59V9QH7I5S" localSheetId="12" hidden="1">#REF!</definedName>
    <definedName name="BExKEMFI35R0D4WN4A59V9QH7I5S" localSheetId="3" hidden="1">#REF!</definedName>
    <definedName name="BExKEMFI35R0D4WN4A59V9QH7I5S" localSheetId="10" hidden="1">#REF!</definedName>
    <definedName name="BExKEMFI35R0D4WN4A59V9QH7I5S" localSheetId="9" hidden="1">#REF!</definedName>
    <definedName name="BExKEMFI35R0D4WN4A59V9QH7I5S" localSheetId="8" hidden="1">#REF!</definedName>
    <definedName name="BExKEMFI35R0D4WN4A59V9QH7I5S" localSheetId="11" hidden="1">#REF!</definedName>
    <definedName name="BExKEMFI35R0D4WN4A59V9QH7I5S" localSheetId="13" hidden="1">#REF!</definedName>
    <definedName name="BExKEMFI35R0D4WN4A59V9QH7I5S" hidden="1">#REF!</definedName>
    <definedName name="BExKEOOIBMP7N8033EY2CJYCBX6H" localSheetId="0" hidden="1">#REF!</definedName>
    <definedName name="BExKEOOIBMP7N8033EY2CJYCBX6H" localSheetId="12" hidden="1">#REF!</definedName>
    <definedName name="BExKEOOIBMP7N8033EY2CJYCBX6H" localSheetId="3" hidden="1">#REF!</definedName>
    <definedName name="BExKEOOIBMP7N8033EY2CJYCBX6H" localSheetId="10" hidden="1">#REF!</definedName>
    <definedName name="BExKEOOIBMP7N8033EY2CJYCBX6H" localSheetId="9" hidden="1">#REF!</definedName>
    <definedName name="BExKEOOIBMP7N8033EY2CJYCBX6H" localSheetId="8" hidden="1">#REF!</definedName>
    <definedName name="BExKEOOIBMP7N8033EY2CJYCBX6H" localSheetId="11" hidden="1">#REF!</definedName>
    <definedName name="BExKEOOIBMP7N8033EY2CJYCBX6H" localSheetId="13" hidden="1">#REF!</definedName>
    <definedName name="BExKEOOIBMP7N8033EY2CJYCBX6H" hidden="1">#REF!</definedName>
    <definedName name="BExKEW0RR5LA3VC46A2BEOOMQE56" localSheetId="0" hidden="1">#REF!</definedName>
    <definedName name="BExKEW0RR5LA3VC46A2BEOOMQE56" localSheetId="12" hidden="1">#REF!</definedName>
    <definedName name="BExKEW0RR5LA3VC46A2BEOOMQE56" localSheetId="3" hidden="1">#REF!</definedName>
    <definedName name="BExKEW0RR5LA3VC46A2BEOOMQE56" localSheetId="10" hidden="1">#REF!</definedName>
    <definedName name="BExKEW0RR5LA3VC46A2BEOOMQE56" localSheetId="9" hidden="1">#REF!</definedName>
    <definedName name="BExKEW0RR5LA3VC46A2BEOOMQE56" localSheetId="8" hidden="1">#REF!</definedName>
    <definedName name="BExKEW0RR5LA3VC46A2BEOOMQE56" localSheetId="11" hidden="1">#REF!</definedName>
    <definedName name="BExKEW0RR5LA3VC46A2BEOOMQE56" localSheetId="13" hidden="1">#REF!</definedName>
    <definedName name="BExKEW0RR5LA3VC46A2BEOOMQE56" hidden="1">#REF!</definedName>
    <definedName name="BExKF37PTJB4PE1PUQWG20ASBX4E" localSheetId="0" hidden="1">#REF!</definedName>
    <definedName name="BExKF37PTJB4PE1PUQWG20ASBX4E" localSheetId="12" hidden="1">#REF!</definedName>
    <definedName name="BExKF37PTJB4PE1PUQWG20ASBX4E" localSheetId="3" hidden="1">#REF!</definedName>
    <definedName name="BExKF37PTJB4PE1PUQWG20ASBX4E" localSheetId="10" hidden="1">#REF!</definedName>
    <definedName name="BExKF37PTJB4PE1PUQWG20ASBX4E" localSheetId="9" hidden="1">#REF!</definedName>
    <definedName name="BExKF37PTJB4PE1PUQWG20ASBX4E" localSheetId="8" hidden="1">#REF!</definedName>
    <definedName name="BExKF37PTJB4PE1PUQWG20ASBX4E" localSheetId="11" hidden="1">#REF!</definedName>
    <definedName name="BExKF37PTJB4PE1PUQWG20ASBX4E" localSheetId="13" hidden="1">#REF!</definedName>
    <definedName name="BExKF37PTJB4PE1PUQWG20ASBX4E" hidden="1">#REF!</definedName>
    <definedName name="BExKFA3VI1CZK21SM0N3LZWT9LA1" localSheetId="0" hidden="1">#REF!</definedName>
    <definedName name="BExKFA3VI1CZK21SM0N3LZWT9LA1" localSheetId="12" hidden="1">#REF!</definedName>
    <definedName name="BExKFA3VI1CZK21SM0N3LZWT9LA1" localSheetId="3" hidden="1">#REF!</definedName>
    <definedName name="BExKFA3VI1CZK21SM0N3LZWT9LA1" localSheetId="10" hidden="1">#REF!</definedName>
    <definedName name="BExKFA3VI1CZK21SM0N3LZWT9LA1" localSheetId="9" hidden="1">#REF!</definedName>
    <definedName name="BExKFA3VI1CZK21SM0N3LZWT9LA1" localSheetId="8" hidden="1">#REF!</definedName>
    <definedName name="BExKFA3VI1CZK21SM0N3LZWT9LA1" localSheetId="11" hidden="1">#REF!</definedName>
    <definedName name="BExKFA3VI1CZK21SM0N3LZWT9LA1" localSheetId="13" hidden="1">#REF!</definedName>
    <definedName name="BExKFA3VI1CZK21SM0N3LZWT9LA1" hidden="1">#REF!</definedName>
    <definedName name="BExKFBB29XXT9A2LVUXYSIVKPWGB" localSheetId="0" hidden="1">#REF!</definedName>
    <definedName name="BExKFBB29XXT9A2LVUXYSIVKPWGB" localSheetId="12" hidden="1">#REF!</definedName>
    <definedName name="BExKFBB29XXT9A2LVUXYSIVKPWGB" localSheetId="3" hidden="1">#REF!</definedName>
    <definedName name="BExKFBB29XXT9A2LVUXYSIVKPWGB" localSheetId="10" hidden="1">#REF!</definedName>
    <definedName name="BExKFBB29XXT9A2LVUXYSIVKPWGB" localSheetId="9" hidden="1">#REF!</definedName>
    <definedName name="BExKFBB29XXT9A2LVUXYSIVKPWGB" localSheetId="8" hidden="1">#REF!</definedName>
    <definedName name="BExKFBB29XXT9A2LVUXYSIVKPWGB" localSheetId="11" hidden="1">#REF!</definedName>
    <definedName name="BExKFBB29XXT9A2LVUXYSIVKPWGB" localSheetId="13" hidden="1">#REF!</definedName>
    <definedName name="BExKFBB29XXT9A2LVUXYSIVKPWGB" hidden="1">#REF!</definedName>
    <definedName name="BExKFINBFV5J2NFRCL4YUO3YF0ZE" localSheetId="0" hidden="1">#REF!</definedName>
    <definedName name="BExKFINBFV5J2NFRCL4YUO3YF0ZE" localSheetId="12" hidden="1">#REF!</definedName>
    <definedName name="BExKFINBFV5J2NFRCL4YUO3YF0ZE" localSheetId="3" hidden="1">#REF!</definedName>
    <definedName name="BExKFINBFV5J2NFRCL4YUO3YF0ZE" localSheetId="10" hidden="1">#REF!</definedName>
    <definedName name="BExKFINBFV5J2NFRCL4YUO3YF0ZE" localSheetId="9" hidden="1">#REF!</definedName>
    <definedName name="BExKFINBFV5J2NFRCL4YUO3YF0ZE" localSheetId="8" hidden="1">#REF!</definedName>
    <definedName name="BExKFINBFV5J2NFRCL4YUO3YF0ZE" localSheetId="11" hidden="1">#REF!</definedName>
    <definedName name="BExKFINBFV5J2NFRCL4YUO3YF0ZE" localSheetId="13" hidden="1">#REF!</definedName>
    <definedName name="BExKFINBFV5J2NFRCL4YUO3YF0ZE" hidden="1">#REF!</definedName>
    <definedName name="BExKFISRBFACTAMJSALEYMY66F6X" localSheetId="0" hidden="1">#REF!</definedName>
    <definedName name="BExKFISRBFACTAMJSALEYMY66F6X" localSheetId="12" hidden="1">#REF!</definedName>
    <definedName name="BExKFISRBFACTAMJSALEYMY66F6X" localSheetId="3" hidden="1">#REF!</definedName>
    <definedName name="BExKFISRBFACTAMJSALEYMY66F6X" localSheetId="10" hidden="1">#REF!</definedName>
    <definedName name="BExKFISRBFACTAMJSALEYMY66F6X" localSheetId="9" hidden="1">#REF!</definedName>
    <definedName name="BExKFISRBFACTAMJSALEYMY66F6X" localSheetId="8" hidden="1">#REF!</definedName>
    <definedName name="BExKFISRBFACTAMJSALEYMY66F6X" localSheetId="11" hidden="1">#REF!</definedName>
    <definedName name="BExKFISRBFACTAMJSALEYMY66F6X" localSheetId="13" hidden="1">#REF!</definedName>
    <definedName name="BExKFISRBFACTAMJSALEYMY66F6X" hidden="1">#REF!</definedName>
    <definedName name="BExKFOSK5DJ151C4E8544UWMYTOC" localSheetId="0" hidden="1">#REF!</definedName>
    <definedName name="BExKFOSK5DJ151C4E8544UWMYTOC" localSheetId="12" hidden="1">#REF!</definedName>
    <definedName name="BExKFOSK5DJ151C4E8544UWMYTOC" localSheetId="3" hidden="1">#REF!</definedName>
    <definedName name="BExKFOSK5DJ151C4E8544UWMYTOC" localSheetId="10" hidden="1">#REF!</definedName>
    <definedName name="BExKFOSK5DJ151C4E8544UWMYTOC" localSheetId="9" hidden="1">#REF!</definedName>
    <definedName name="BExKFOSK5DJ151C4E8544UWMYTOC" localSheetId="8" hidden="1">#REF!</definedName>
    <definedName name="BExKFOSK5DJ151C4E8544UWMYTOC" localSheetId="11" hidden="1">#REF!</definedName>
    <definedName name="BExKFOSK5DJ151C4E8544UWMYTOC" localSheetId="13" hidden="1">#REF!</definedName>
    <definedName name="BExKFOSK5DJ151C4E8544UWMYTOC" hidden="1">#REF!</definedName>
    <definedName name="BExKFWL3DE1V1VOVHAFYBE85QUB7" localSheetId="0" hidden="1">#REF!</definedName>
    <definedName name="BExKFWL3DE1V1VOVHAFYBE85QUB7" localSheetId="12" hidden="1">#REF!</definedName>
    <definedName name="BExKFWL3DE1V1VOVHAFYBE85QUB7" localSheetId="3" hidden="1">#REF!</definedName>
    <definedName name="BExKFWL3DE1V1VOVHAFYBE85QUB7" localSheetId="10" hidden="1">#REF!</definedName>
    <definedName name="BExKFWL3DE1V1VOVHAFYBE85QUB7" localSheetId="9" hidden="1">#REF!</definedName>
    <definedName name="BExKFWL3DE1V1VOVHAFYBE85QUB7" localSheetId="8" hidden="1">#REF!</definedName>
    <definedName name="BExKFWL3DE1V1VOVHAFYBE85QUB7" localSheetId="11" hidden="1">#REF!</definedName>
    <definedName name="BExKFWL3DE1V1VOVHAFYBE85QUB7" localSheetId="13" hidden="1">#REF!</definedName>
    <definedName name="BExKFWL3DE1V1VOVHAFYBE85QUB7" hidden="1">#REF!</definedName>
    <definedName name="BExKFXS9NDEWPZDVGLTMOM3CFO7N" localSheetId="0" hidden="1">#REF!</definedName>
    <definedName name="BExKFXS9NDEWPZDVGLTMOM3CFO7N" localSheetId="12" hidden="1">#REF!</definedName>
    <definedName name="BExKFXS9NDEWPZDVGLTMOM3CFO7N" localSheetId="3" hidden="1">#REF!</definedName>
    <definedName name="BExKFXS9NDEWPZDVGLTMOM3CFO7N" localSheetId="10" hidden="1">#REF!</definedName>
    <definedName name="BExKFXS9NDEWPZDVGLTMOM3CFO7N" localSheetId="9" hidden="1">#REF!</definedName>
    <definedName name="BExKFXS9NDEWPZDVGLTMOM3CFO7N" localSheetId="8" hidden="1">#REF!</definedName>
    <definedName name="BExKFXS9NDEWPZDVGLTMOM3CFO7N" localSheetId="11" hidden="1">#REF!</definedName>
    <definedName name="BExKFXS9NDEWPZDVGLTMOM3CFO7N" localSheetId="13" hidden="1">#REF!</definedName>
    <definedName name="BExKFXS9NDEWPZDVGLTMOM3CFO7N" hidden="1">#REF!</definedName>
    <definedName name="BExKFYJC4EVEV54F82K6VKP7Q3OU" localSheetId="0" hidden="1">#REF!</definedName>
    <definedName name="BExKFYJC4EVEV54F82K6VKP7Q3OU" localSheetId="12" hidden="1">#REF!</definedName>
    <definedName name="BExKFYJC4EVEV54F82K6VKP7Q3OU" localSheetId="3" hidden="1">#REF!</definedName>
    <definedName name="BExKFYJC4EVEV54F82K6VKP7Q3OU" localSheetId="10" hidden="1">#REF!</definedName>
    <definedName name="BExKFYJC4EVEV54F82K6VKP7Q3OU" localSheetId="9" hidden="1">#REF!</definedName>
    <definedName name="BExKFYJC4EVEV54F82K6VKP7Q3OU" localSheetId="8" hidden="1">#REF!</definedName>
    <definedName name="BExKFYJC4EVEV54F82K6VKP7Q3OU" localSheetId="11" hidden="1">#REF!</definedName>
    <definedName name="BExKFYJC4EVEV54F82K6VKP7Q3OU" localSheetId="13" hidden="1">#REF!</definedName>
    <definedName name="BExKFYJC4EVEV54F82K6VKP7Q3OU" hidden="1">#REF!</definedName>
    <definedName name="BExKG4IYHBKQQ8J8FN10GB2IKO33" localSheetId="0" hidden="1">#REF!</definedName>
    <definedName name="BExKG4IYHBKQQ8J8FN10GB2IKO33" localSheetId="12" hidden="1">#REF!</definedName>
    <definedName name="BExKG4IYHBKQQ8J8FN10GB2IKO33" localSheetId="3" hidden="1">#REF!</definedName>
    <definedName name="BExKG4IYHBKQQ8J8FN10GB2IKO33" localSheetId="10" hidden="1">#REF!</definedName>
    <definedName name="BExKG4IYHBKQQ8J8FN10GB2IKO33" localSheetId="9" hidden="1">#REF!</definedName>
    <definedName name="BExKG4IYHBKQQ8J8FN10GB2IKO33" localSheetId="8" hidden="1">#REF!</definedName>
    <definedName name="BExKG4IYHBKQQ8J8FN10GB2IKO33" localSheetId="11" hidden="1">#REF!</definedName>
    <definedName name="BExKG4IYHBKQQ8J8FN10GB2IKO33" localSheetId="13" hidden="1">#REF!</definedName>
    <definedName name="BExKG4IYHBKQQ8J8FN10GB2IKO33" hidden="1">#REF!</definedName>
    <definedName name="BExKGBVDO2JNJUFOFQMF0RJG03ZK" localSheetId="0" hidden="1">#REF!</definedName>
    <definedName name="BExKGBVDO2JNJUFOFQMF0RJG03ZK" localSheetId="12" hidden="1">#REF!</definedName>
    <definedName name="BExKGBVDO2JNJUFOFQMF0RJG03ZK" localSheetId="3" hidden="1">#REF!</definedName>
    <definedName name="BExKGBVDO2JNJUFOFQMF0RJG03ZK" localSheetId="10" hidden="1">#REF!</definedName>
    <definedName name="BExKGBVDO2JNJUFOFQMF0RJG03ZK" localSheetId="9" hidden="1">#REF!</definedName>
    <definedName name="BExKGBVDO2JNJUFOFQMF0RJG03ZK" localSheetId="8" hidden="1">#REF!</definedName>
    <definedName name="BExKGBVDO2JNJUFOFQMF0RJG03ZK" localSheetId="11" hidden="1">#REF!</definedName>
    <definedName name="BExKGBVDO2JNJUFOFQMF0RJG03ZK" localSheetId="13" hidden="1">#REF!</definedName>
    <definedName name="BExKGBVDO2JNJUFOFQMF0RJG03ZK" hidden="1">#REF!</definedName>
    <definedName name="BExKGF0L44S78D33WMQ1A75TRKB9" localSheetId="0" hidden="1">#REF!</definedName>
    <definedName name="BExKGF0L44S78D33WMQ1A75TRKB9" localSheetId="12" hidden="1">#REF!</definedName>
    <definedName name="BExKGF0L44S78D33WMQ1A75TRKB9" localSheetId="3" hidden="1">#REF!</definedName>
    <definedName name="BExKGF0L44S78D33WMQ1A75TRKB9" localSheetId="10" hidden="1">#REF!</definedName>
    <definedName name="BExKGF0L44S78D33WMQ1A75TRKB9" localSheetId="9" hidden="1">#REF!</definedName>
    <definedName name="BExKGF0L44S78D33WMQ1A75TRKB9" localSheetId="8" hidden="1">#REF!</definedName>
    <definedName name="BExKGF0L44S78D33WMQ1A75TRKB9" localSheetId="11" hidden="1">#REF!</definedName>
    <definedName name="BExKGF0L44S78D33WMQ1A75TRKB9" localSheetId="13" hidden="1">#REF!</definedName>
    <definedName name="BExKGF0L44S78D33WMQ1A75TRKB9" hidden="1">#REF!</definedName>
    <definedName name="BExKGFRN31B3G20LMQ4LRF879J68" localSheetId="0" hidden="1">#REF!</definedName>
    <definedName name="BExKGFRN31B3G20LMQ4LRF879J68" localSheetId="12" hidden="1">#REF!</definedName>
    <definedName name="BExKGFRN31B3G20LMQ4LRF879J68" localSheetId="3" hidden="1">#REF!</definedName>
    <definedName name="BExKGFRN31B3G20LMQ4LRF879J68" localSheetId="10" hidden="1">#REF!</definedName>
    <definedName name="BExKGFRN31B3G20LMQ4LRF879J68" localSheetId="9" hidden="1">#REF!</definedName>
    <definedName name="BExKGFRN31B3G20LMQ4LRF879J68" localSheetId="8" hidden="1">#REF!</definedName>
    <definedName name="BExKGFRN31B3G20LMQ4LRF879J68" localSheetId="11" hidden="1">#REF!</definedName>
    <definedName name="BExKGFRN31B3G20LMQ4LRF879J68" localSheetId="13" hidden="1">#REF!</definedName>
    <definedName name="BExKGFRN31B3G20LMQ4LRF879J68" hidden="1">#REF!</definedName>
    <definedName name="BExKGJD3U3ADZILP20U3EURP0UQP" localSheetId="0" hidden="1">#REF!</definedName>
    <definedName name="BExKGJD3U3ADZILP20U3EURP0UQP" localSheetId="12" hidden="1">#REF!</definedName>
    <definedName name="BExKGJD3U3ADZILP20U3EURP0UQP" localSheetId="3" hidden="1">#REF!</definedName>
    <definedName name="BExKGJD3U3ADZILP20U3EURP0UQP" localSheetId="10" hidden="1">#REF!</definedName>
    <definedName name="BExKGJD3U3ADZILP20U3EURP0UQP" localSheetId="9" hidden="1">#REF!</definedName>
    <definedName name="BExKGJD3U3ADZILP20U3EURP0UQP" localSheetId="8" hidden="1">#REF!</definedName>
    <definedName name="BExKGJD3U3ADZILP20U3EURP0UQP" localSheetId="11" hidden="1">#REF!</definedName>
    <definedName name="BExKGJD3U3ADZILP20U3EURP0UQP" localSheetId="13" hidden="1">#REF!</definedName>
    <definedName name="BExKGJD3U3ADZILP20U3EURP0UQP" hidden="1">#REF!</definedName>
    <definedName name="BExKGNK5YGKP0YHHTAAOV17Z9EIM" localSheetId="0" hidden="1">#REF!</definedName>
    <definedName name="BExKGNK5YGKP0YHHTAAOV17Z9EIM" localSheetId="12" hidden="1">#REF!</definedName>
    <definedName name="BExKGNK5YGKP0YHHTAAOV17Z9EIM" localSheetId="3" hidden="1">#REF!</definedName>
    <definedName name="BExKGNK5YGKP0YHHTAAOV17Z9EIM" localSheetId="10" hidden="1">#REF!</definedName>
    <definedName name="BExKGNK5YGKP0YHHTAAOV17Z9EIM" localSheetId="9" hidden="1">#REF!</definedName>
    <definedName name="BExKGNK5YGKP0YHHTAAOV17Z9EIM" localSheetId="8" hidden="1">#REF!</definedName>
    <definedName name="BExKGNK5YGKP0YHHTAAOV17Z9EIM" localSheetId="11" hidden="1">#REF!</definedName>
    <definedName name="BExKGNK5YGKP0YHHTAAOV17Z9EIM" localSheetId="13" hidden="1">#REF!</definedName>
    <definedName name="BExKGNK5YGKP0YHHTAAOV17Z9EIM" hidden="1">#REF!</definedName>
    <definedName name="BExKGQ3T3TWGZUSNVWJE1XWXHGRQ" localSheetId="0" hidden="1">#REF!</definedName>
    <definedName name="BExKGQ3T3TWGZUSNVWJE1XWXHGRQ" localSheetId="12" hidden="1">#REF!</definedName>
    <definedName name="BExKGQ3T3TWGZUSNVWJE1XWXHGRQ" localSheetId="3" hidden="1">#REF!</definedName>
    <definedName name="BExKGQ3T3TWGZUSNVWJE1XWXHGRQ" localSheetId="10" hidden="1">#REF!</definedName>
    <definedName name="BExKGQ3T3TWGZUSNVWJE1XWXHGRQ" localSheetId="9" hidden="1">#REF!</definedName>
    <definedName name="BExKGQ3T3TWGZUSNVWJE1XWXHGRQ" localSheetId="8" hidden="1">#REF!</definedName>
    <definedName name="BExKGQ3T3TWGZUSNVWJE1XWXHGRQ" localSheetId="11" hidden="1">#REF!</definedName>
    <definedName name="BExKGQ3T3TWGZUSNVWJE1XWXHGRQ" localSheetId="13" hidden="1">#REF!</definedName>
    <definedName name="BExKGQ3T3TWGZUSNVWJE1XWXHGRQ" hidden="1">#REF!</definedName>
    <definedName name="BExKGV77YH9YXIQTRKK2331QGYKF" localSheetId="0" hidden="1">#REF!</definedName>
    <definedName name="BExKGV77YH9YXIQTRKK2331QGYKF" localSheetId="12" hidden="1">#REF!</definedName>
    <definedName name="BExKGV77YH9YXIQTRKK2331QGYKF" localSheetId="3" hidden="1">#REF!</definedName>
    <definedName name="BExKGV77YH9YXIQTRKK2331QGYKF" localSheetId="10" hidden="1">#REF!</definedName>
    <definedName name="BExKGV77YH9YXIQTRKK2331QGYKF" localSheetId="9" hidden="1">#REF!</definedName>
    <definedName name="BExKGV77YH9YXIQTRKK2331QGYKF" localSheetId="8" hidden="1">#REF!</definedName>
    <definedName name="BExKGV77YH9YXIQTRKK2331QGYKF" localSheetId="11" hidden="1">#REF!</definedName>
    <definedName name="BExKGV77YH9YXIQTRKK2331QGYKF" localSheetId="13" hidden="1">#REF!</definedName>
    <definedName name="BExKGV77YH9YXIQTRKK2331QGYKF" hidden="1">#REF!</definedName>
    <definedName name="BExKH3FTZ5VGTB86W9M4AB39R0G8" localSheetId="0" hidden="1">#REF!</definedName>
    <definedName name="BExKH3FTZ5VGTB86W9M4AB39R0G8" localSheetId="12" hidden="1">#REF!</definedName>
    <definedName name="BExKH3FTZ5VGTB86W9M4AB39R0G8" localSheetId="3" hidden="1">#REF!</definedName>
    <definedName name="BExKH3FTZ5VGTB86W9M4AB39R0G8" localSheetId="10" hidden="1">#REF!</definedName>
    <definedName name="BExKH3FTZ5VGTB86W9M4AB39R0G8" localSheetId="9" hidden="1">#REF!</definedName>
    <definedName name="BExKH3FTZ5VGTB86W9M4AB39R0G8" localSheetId="8" hidden="1">#REF!</definedName>
    <definedName name="BExKH3FTZ5VGTB86W9M4AB39R0G8" localSheetId="11" hidden="1">#REF!</definedName>
    <definedName name="BExKH3FTZ5VGTB86W9M4AB39R0G8" localSheetId="13" hidden="1">#REF!</definedName>
    <definedName name="BExKH3FTZ5VGTB86W9M4AB39R0G8" hidden="1">#REF!</definedName>
    <definedName name="BExKH3FV5U5O6XZM7STS3NZKQFGJ" localSheetId="0" hidden="1">#REF!</definedName>
    <definedName name="BExKH3FV5U5O6XZM7STS3NZKQFGJ" localSheetId="12" hidden="1">#REF!</definedName>
    <definedName name="BExKH3FV5U5O6XZM7STS3NZKQFGJ" localSheetId="3" hidden="1">#REF!</definedName>
    <definedName name="BExKH3FV5U5O6XZM7STS3NZKQFGJ" localSheetId="10" hidden="1">#REF!</definedName>
    <definedName name="BExKH3FV5U5O6XZM7STS3NZKQFGJ" localSheetId="9" hidden="1">#REF!</definedName>
    <definedName name="BExKH3FV5U5O6XZM7STS3NZKQFGJ" localSheetId="8" hidden="1">#REF!</definedName>
    <definedName name="BExKH3FV5U5O6XZM7STS3NZKQFGJ" localSheetId="11" hidden="1">#REF!</definedName>
    <definedName name="BExKH3FV5U5O6XZM7STS3NZKQFGJ" localSheetId="13" hidden="1">#REF!</definedName>
    <definedName name="BExKH3FV5U5O6XZM7STS3NZKQFGJ" hidden="1">#REF!</definedName>
    <definedName name="BExKH3W5435VN8DZ68OCKI93SEO4" localSheetId="0" hidden="1">#REF!</definedName>
    <definedName name="BExKH3W5435VN8DZ68OCKI93SEO4" localSheetId="12" hidden="1">#REF!</definedName>
    <definedName name="BExKH3W5435VN8DZ68OCKI93SEO4" localSheetId="3" hidden="1">#REF!</definedName>
    <definedName name="BExKH3W5435VN8DZ68OCKI93SEO4" localSheetId="10" hidden="1">#REF!</definedName>
    <definedName name="BExKH3W5435VN8DZ68OCKI93SEO4" localSheetId="9" hidden="1">#REF!</definedName>
    <definedName name="BExKH3W5435VN8DZ68OCKI93SEO4" localSheetId="8" hidden="1">#REF!</definedName>
    <definedName name="BExKH3W5435VN8DZ68OCKI93SEO4" localSheetId="11" hidden="1">#REF!</definedName>
    <definedName name="BExKH3W5435VN8DZ68OCKI93SEO4" localSheetId="13" hidden="1">#REF!</definedName>
    <definedName name="BExKH3W5435VN8DZ68OCKI93SEO4" hidden="1">#REF!</definedName>
    <definedName name="BExKH9L4L5ZUAA98QAZ7DB7YH4QE" localSheetId="0" hidden="1">#REF!</definedName>
    <definedName name="BExKH9L4L5ZUAA98QAZ7DB7YH4QE" localSheetId="12" hidden="1">#REF!</definedName>
    <definedName name="BExKH9L4L5ZUAA98QAZ7DB7YH4QE" localSheetId="3" hidden="1">#REF!</definedName>
    <definedName name="BExKH9L4L5ZUAA98QAZ7DB7YH4QE" localSheetId="10" hidden="1">#REF!</definedName>
    <definedName name="BExKH9L4L5ZUAA98QAZ7DB7YH4QE" localSheetId="9" hidden="1">#REF!</definedName>
    <definedName name="BExKH9L4L5ZUAA98QAZ7DB7YH4QE" localSheetId="8" hidden="1">#REF!</definedName>
    <definedName name="BExKH9L4L5ZUAA98QAZ7DB7YH4QE" localSheetId="11" hidden="1">#REF!</definedName>
    <definedName name="BExKH9L4L5ZUAA98QAZ7DB7YH4QE" localSheetId="13" hidden="1">#REF!</definedName>
    <definedName name="BExKH9L4L5ZUAA98QAZ7DB7YH4QE" hidden="1">#REF!</definedName>
    <definedName name="BExKHAMUH8NR3HRV0V6FHJE3ROLN" localSheetId="0" hidden="1">#REF!</definedName>
    <definedName name="BExKHAMUH8NR3HRV0V6FHJE3ROLN" localSheetId="12" hidden="1">#REF!</definedName>
    <definedName name="BExKHAMUH8NR3HRV0V6FHJE3ROLN" localSheetId="3" hidden="1">#REF!</definedName>
    <definedName name="BExKHAMUH8NR3HRV0V6FHJE3ROLN" localSheetId="10" hidden="1">#REF!</definedName>
    <definedName name="BExKHAMUH8NR3HRV0V6FHJE3ROLN" localSheetId="9" hidden="1">#REF!</definedName>
    <definedName name="BExKHAMUH8NR3HRV0V6FHJE3ROLN" localSheetId="8" hidden="1">#REF!</definedName>
    <definedName name="BExKHAMUH8NR3HRV0V6FHJE3ROLN" localSheetId="11" hidden="1">#REF!</definedName>
    <definedName name="BExKHAMUH8NR3HRV0V6FHJE3ROLN" localSheetId="13" hidden="1">#REF!</definedName>
    <definedName name="BExKHAMUH8NR3HRV0V6FHJE3ROLN" hidden="1">#REF!</definedName>
    <definedName name="BExKHCFKOWFHO2WW0N7Y5XDXEWAO" localSheetId="0" hidden="1">#REF!</definedName>
    <definedName name="BExKHCFKOWFHO2WW0N7Y5XDXEWAO" localSheetId="12" hidden="1">#REF!</definedName>
    <definedName name="BExKHCFKOWFHO2WW0N7Y5XDXEWAO" localSheetId="3" hidden="1">#REF!</definedName>
    <definedName name="BExKHCFKOWFHO2WW0N7Y5XDXEWAO" localSheetId="10" hidden="1">#REF!</definedName>
    <definedName name="BExKHCFKOWFHO2WW0N7Y5XDXEWAO" localSheetId="9" hidden="1">#REF!</definedName>
    <definedName name="BExKHCFKOWFHO2WW0N7Y5XDXEWAO" localSheetId="8" hidden="1">#REF!</definedName>
    <definedName name="BExKHCFKOWFHO2WW0N7Y5XDXEWAO" localSheetId="11" hidden="1">#REF!</definedName>
    <definedName name="BExKHCFKOWFHO2WW0N7Y5XDXEWAO" localSheetId="13" hidden="1">#REF!</definedName>
    <definedName name="BExKHCFKOWFHO2WW0N7Y5XDXEWAO" hidden="1">#REF!</definedName>
    <definedName name="BExKHIVLONZ46HLMR50DEXKEUNEP" localSheetId="0" hidden="1">#REF!</definedName>
    <definedName name="BExKHIVLONZ46HLMR50DEXKEUNEP" localSheetId="12" hidden="1">#REF!</definedName>
    <definedName name="BExKHIVLONZ46HLMR50DEXKEUNEP" localSheetId="3" hidden="1">#REF!</definedName>
    <definedName name="BExKHIVLONZ46HLMR50DEXKEUNEP" localSheetId="10" hidden="1">#REF!</definedName>
    <definedName name="BExKHIVLONZ46HLMR50DEXKEUNEP" localSheetId="9" hidden="1">#REF!</definedName>
    <definedName name="BExKHIVLONZ46HLMR50DEXKEUNEP" localSheetId="8" hidden="1">#REF!</definedName>
    <definedName name="BExKHIVLONZ46HLMR50DEXKEUNEP" localSheetId="11" hidden="1">#REF!</definedName>
    <definedName name="BExKHIVLONZ46HLMR50DEXKEUNEP" localSheetId="13" hidden="1">#REF!</definedName>
    <definedName name="BExKHIVLONZ46HLMR50DEXKEUNEP" hidden="1">#REF!</definedName>
    <definedName name="BExKHPM9XA0ADDK7TUR0N38EXWEP" localSheetId="0" hidden="1">#REF!</definedName>
    <definedName name="BExKHPM9XA0ADDK7TUR0N38EXWEP" localSheetId="12" hidden="1">#REF!</definedName>
    <definedName name="BExKHPM9XA0ADDK7TUR0N38EXWEP" localSheetId="3" hidden="1">#REF!</definedName>
    <definedName name="BExKHPM9XA0ADDK7TUR0N38EXWEP" localSheetId="10" hidden="1">#REF!</definedName>
    <definedName name="BExKHPM9XA0ADDK7TUR0N38EXWEP" localSheetId="9" hidden="1">#REF!</definedName>
    <definedName name="BExKHPM9XA0ADDK7TUR0N38EXWEP" localSheetId="8" hidden="1">#REF!</definedName>
    <definedName name="BExKHPM9XA0ADDK7TUR0N38EXWEP" localSheetId="11" hidden="1">#REF!</definedName>
    <definedName name="BExKHPM9XA0ADDK7TUR0N38EXWEP" localSheetId="13" hidden="1">#REF!</definedName>
    <definedName name="BExKHPM9XA0ADDK7TUR0N38EXWEP" hidden="1">#REF!</definedName>
    <definedName name="BExKHQYXEM47TMIQRQVHE4T5LT8K" localSheetId="0" hidden="1">#REF!</definedName>
    <definedName name="BExKHQYXEM47TMIQRQVHE4T5LT8K" localSheetId="12" hidden="1">#REF!</definedName>
    <definedName name="BExKHQYXEM47TMIQRQVHE4T5LT8K" localSheetId="3" hidden="1">#REF!</definedName>
    <definedName name="BExKHQYXEM47TMIQRQVHE4T5LT8K" localSheetId="10" hidden="1">#REF!</definedName>
    <definedName name="BExKHQYXEM47TMIQRQVHE4T5LT8K" localSheetId="9" hidden="1">#REF!</definedName>
    <definedName name="BExKHQYXEM47TMIQRQVHE4T5LT8K" localSheetId="8" hidden="1">#REF!</definedName>
    <definedName name="BExKHQYXEM47TMIQRQVHE4T5LT8K" localSheetId="11" hidden="1">#REF!</definedName>
    <definedName name="BExKHQYXEM47TMIQRQVHE4T5LT8K" localSheetId="13" hidden="1">#REF!</definedName>
    <definedName name="BExKHQYXEM47TMIQRQVHE4T5LT8K" hidden="1">#REF!</definedName>
    <definedName name="BExKI4076KXCDE5KXL79KT36OKLO" localSheetId="0" hidden="1">#REF!</definedName>
    <definedName name="BExKI4076KXCDE5KXL79KT36OKLO" localSheetId="12" hidden="1">#REF!</definedName>
    <definedName name="BExKI4076KXCDE5KXL79KT36OKLO" localSheetId="3" hidden="1">#REF!</definedName>
    <definedName name="BExKI4076KXCDE5KXL79KT36OKLO" localSheetId="10" hidden="1">#REF!</definedName>
    <definedName name="BExKI4076KXCDE5KXL79KT36OKLO" localSheetId="9" hidden="1">#REF!</definedName>
    <definedName name="BExKI4076KXCDE5KXL79KT36OKLO" localSheetId="8" hidden="1">#REF!</definedName>
    <definedName name="BExKI4076KXCDE5KXL79KT36OKLO" localSheetId="11" hidden="1">#REF!</definedName>
    <definedName name="BExKI4076KXCDE5KXL79KT36OKLO" localSheetId="13" hidden="1">#REF!</definedName>
    <definedName name="BExKI4076KXCDE5KXL79KT36OKLO" hidden="1">#REF!</definedName>
    <definedName name="BExKI7AUWXBP1WBLFRIYSNQZDWCY" localSheetId="0" hidden="1">#REF!</definedName>
    <definedName name="BExKI7AUWXBP1WBLFRIYSNQZDWCY" localSheetId="12" hidden="1">#REF!</definedName>
    <definedName name="BExKI7AUWXBP1WBLFRIYSNQZDWCY" localSheetId="3" hidden="1">#REF!</definedName>
    <definedName name="BExKI7AUWXBP1WBLFRIYSNQZDWCY" localSheetId="10" hidden="1">#REF!</definedName>
    <definedName name="BExKI7AUWXBP1WBLFRIYSNQZDWCY" localSheetId="9" hidden="1">#REF!</definedName>
    <definedName name="BExKI7AUWXBP1WBLFRIYSNQZDWCY" localSheetId="8" hidden="1">#REF!</definedName>
    <definedName name="BExKI7AUWXBP1WBLFRIYSNQZDWCY" localSheetId="11" hidden="1">#REF!</definedName>
    <definedName name="BExKI7AUWXBP1WBLFRIYSNQZDWCY" localSheetId="13" hidden="1">#REF!</definedName>
    <definedName name="BExKI7AUWXBP1WBLFRIYSNQZDWCY" hidden="1">#REF!</definedName>
    <definedName name="BExKI7LO70WYISR7Q0Y1ZDWO9M3B" localSheetId="0" hidden="1">#REF!</definedName>
    <definedName name="BExKI7LO70WYISR7Q0Y1ZDWO9M3B" localSheetId="12" hidden="1">#REF!</definedName>
    <definedName name="BExKI7LO70WYISR7Q0Y1ZDWO9M3B" localSheetId="3" hidden="1">#REF!</definedName>
    <definedName name="BExKI7LO70WYISR7Q0Y1ZDWO9M3B" localSheetId="10" hidden="1">#REF!</definedName>
    <definedName name="BExKI7LO70WYISR7Q0Y1ZDWO9M3B" localSheetId="9" hidden="1">#REF!</definedName>
    <definedName name="BExKI7LO70WYISR7Q0Y1ZDWO9M3B" localSheetId="8" hidden="1">#REF!</definedName>
    <definedName name="BExKI7LO70WYISR7Q0Y1ZDWO9M3B" localSheetId="11" hidden="1">#REF!</definedName>
    <definedName name="BExKI7LO70WYISR7Q0Y1ZDWO9M3B" localSheetId="13" hidden="1">#REF!</definedName>
    <definedName name="BExKI7LO70WYISR7Q0Y1ZDWO9M3B" hidden="1">#REF!</definedName>
    <definedName name="BExKIF3EIT434ZQKMDXUBJCRLMK8" localSheetId="0" hidden="1">#REF!</definedName>
    <definedName name="BExKIF3EIT434ZQKMDXUBJCRLMK8" localSheetId="12" hidden="1">#REF!</definedName>
    <definedName name="BExKIF3EIT434ZQKMDXUBJCRLMK8" localSheetId="3" hidden="1">#REF!</definedName>
    <definedName name="BExKIF3EIT434ZQKMDXUBJCRLMK8" localSheetId="10" hidden="1">#REF!</definedName>
    <definedName name="BExKIF3EIT434ZQKMDXUBJCRLMK8" localSheetId="9" hidden="1">#REF!</definedName>
    <definedName name="BExKIF3EIT434ZQKMDXUBJCRLMK8" localSheetId="8" hidden="1">#REF!</definedName>
    <definedName name="BExKIF3EIT434ZQKMDXUBJCRLMK8" localSheetId="11" hidden="1">#REF!</definedName>
    <definedName name="BExKIF3EIT434ZQKMDXUBJCRLMK8" localSheetId="13" hidden="1">#REF!</definedName>
    <definedName name="BExKIF3EIT434ZQKMDXUBJCRLMK8" hidden="1">#REF!</definedName>
    <definedName name="BExKIGQV6TXIZG039HBOJU62WP2U" localSheetId="0" hidden="1">#REF!</definedName>
    <definedName name="BExKIGQV6TXIZG039HBOJU62WP2U" localSheetId="12" hidden="1">#REF!</definedName>
    <definedName name="BExKIGQV6TXIZG039HBOJU62WP2U" localSheetId="3" hidden="1">#REF!</definedName>
    <definedName name="BExKIGQV6TXIZG039HBOJU62WP2U" localSheetId="10" hidden="1">#REF!</definedName>
    <definedName name="BExKIGQV6TXIZG039HBOJU62WP2U" localSheetId="9" hidden="1">#REF!</definedName>
    <definedName name="BExKIGQV6TXIZG039HBOJU62WP2U" localSheetId="8" hidden="1">#REF!</definedName>
    <definedName name="BExKIGQV6TXIZG039HBOJU62WP2U" localSheetId="11" hidden="1">#REF!</definedName>
    <definedName name="BExKIGQV6TXIZG039HBOJU62WP2U" localSheetId="13" hidden="1">#REF!</definedName>
    <definedName name="BExKIGQV6TXIZG039HBOJU62WP2U" hidden="1">#REF!</definedName>
    <definedName name="BExKILE008SF3KTAN8WML3XKI1NZ" localSheetId="0" hidden="1">#REF!</definedName>
    <definedName name="BExKILE008SF3KTAN8WML3XKI1NZ" localSheetId="12" hidden="1">#REF!</definedName>
    <definedName name="BExKILE008SF3KTAN8WML3XKI1NZ" localSheetId="3" hidden="1">#REF!</definedName>
    <definedName name="BExKILE008SF3KTAN8WML3XKI1NZ" localSheetId="10" hidden="1">#REF!</definedName>
    <definedName name="BExKILE008SF3KTAN8WML3XKI1NZ" localSheetId="9" hidden="1">#REF!</definedName>
    <definedName name="BExKILE008SF3KTAN8WML3XKI1NZ" localSheetId="8" hidden="1">#REF!</definedName>
    <definedName name="BExKILE008SF3KTAN8WML3XKI1NZ" localSheetId="11" hidden="1">#REF!</definedName>
    <definedName name="BExKILE008SF3KTAN8WML3XKI1NZ" localSheetId="13" hidden="1">#REF!</definedName>
    <definedName name="BExKILE008SF3KTAN8WML3XKI1NZ" hidden="1">#REF!</definedName>
    <definedName name="BExKINSBB6RS7I489QHMCOMU4Z2X" localSheetId="0" hidden="1">#REF!</definedName>
    <definedName name="BExKINSBB6RS7I489QHMCOMU4Z2X" localSheetId="12" hidden="1">#REF!</definedName>
    <definedName name="BExKINSBB6RS7I489QHMCOMU4Z2X" localSheetId="3" hidden="1">#REF!</definedName>
    <definedName name="BExKINSBB6RS7I489QHMCOMU4Z2X" localSheetId="10" hidden="1">#REF!</definedName>
    <definedName name="BExKINSBB6RS7I489QHMCOMU4Z2X" localSheetId="9" hidden="1">#REF!</definedName>
    <definedName name="BExKINSBB6RS7I489QHMCOMU4Z2X" localSheetId="8" hidden="1">#REF!</definedName>
    <definedName name="BExKINSBB6RS7I489QHMCOMU4Z2X" localSheetId="11" hidden="1">#REF!</definedName>
    <definedName name="BExKINSBB6RS7I489QHMCOMU4Z2X" localSheetId="13" hidden="1">#REF!</definedName>
    <definedName name="BExKINSBB6RS7I489QHMCOMU4Z2X" hidden="1">#REF!</definedName>
    <definedName name="BExKINXMPEA03CETGL1VOW1XRJIR" localSheetId="0" hidden="1">#REF!</definedName>
    <definedName name="BExKINXMPEA03CETGL1VOW1XRJIR" localSheetId="12" hidden="1">#REF!</definedName>
    <definedName name="BExKINXMPEA03CETGL1VOW1XRJIR" localSheetId="3" hidden="1">#REF!</definedName>
    <definedName name="BExKINXMPEA03CETGL1VOW1XRJIR" localSheetId="10" hidden="1">#REF!</definedName>
    <definedName name="BExKINXMPEA03CETGL1VOW1XRJIR" localSheetId="9" hidden="1">#REF!</definedName>
    <definedName name="BExKINXMPEA03CETGL1VOW1XRJIR" localSheetId="8" hidden="1">#REF!</definedName>
    <definedName name="BExKINXMPEA03CETGL1VOW1XRJIR" localSheetId="11" hidden="1">#REF!</definedName>
    <definedName name="BExKINXMPEA03CETGL1VOW1XRJIR" localSheetId="13" hidden="1">#REF!</definedName>
    <definedName name="BExKINXMPEA03CETGL1VOW1XRJIR" hidden="1">#REF!</definedName>
    <definedName name="BExKITBU5LXLZYDJS3D3BAVWEY3U" localSheetId="0" hidden="1">#REF!</definedName>
    <definedName name="BExKITBU5LXLZYDJS3D3BAVWEY3U" localSheetId="12" hidden="1">#REF!</definedName>
    <definedName name="BExKITBU5LXLZYDJS3D3BAVWEY3U" localSheetId="3" hidden="1">#REF!</definedName>
    <definedName name="BExKITBU5LXLZYDJS3D3BAVWEY3U" localSheetId="10" hidden="1">#REF!</definedName>
    <definedName name="BExKITBU5LXLZYDJS3D3BAVWEY3U" localSheetId="9" hidden="1">#REF!</definedName>
    <definedName name="BExKITBU5LXLZYDJS3D3BAVWEY3U" localSheetId="8" hidden="1">#REF!</definedName>
    <definedName name="BExKITBU5LXLZYDJS3D3BAVWEY3U" localSheetId="11" hidden="1">#REF!</definedName>
    <definedName name="BExKITBU5LXLZYDJS3D3BAVWEY3U" localSheetId="13" hidden="1">#REF!</definedName>
    <definedName name="BExKITBU5LXLZYDJS3D3BAVWEY3U" hidden="1">#REF!</definedName>
    <definedName name="BExKIU87ZKSOC2DYZWFK6SAK9I8E" localSheetId="0" hidden="1">#REF!</definedName>
    <definedName name="BExKIU87ZKSOC2DYZWFK6SAK9I8E" localSheetId="12" hidden="1">#REF!</definedName>
    <definedName name="BExKIU87ZKSOC2DYZWFK6SAK9I8E" localSheetId="3" hidden="1">#REF!</definedName>
    <definedName name="BExKIU87ZKSOC2DYZWFK6SAK9I8E" localSheetId="10" hidden="1">#REF!</definedName>
    <definedName name="BExKIU87ZKSOC2DYZWFK6SAK9I8E" localSheetId="9" hidden="1">#REF!</definedName>
    <definedName name="BExKIU87ZKSOC2DYZWFK6SAK9I8E" localSheetId="8" hidden="1">#REF!</definedName>
    <definedName name="BExKIU87ZKSOC2DYZWFK6SAK9I8E" localSheetId="11" hidden="1">#REF!</definedName>
    <definedName name="BExKIU87ZKSOC2DYZWFK6SAK9I8E" localSheetId="13" hidden="1">#REF!</definedName>
    <definedName name="BExKIU87ZKSOC2DYZWFK6SAK9I8E" hidden="1">#REF!</definedName>
    <definedName name="BExKJ449HLYX2DJ9UF0H9GTPSQ73" localSheetId="0" hidden="1">#REF!</definedName>
    <definedName name="BExKJ449HLYX2DJ9UF0H9GTPSQ73" localSheetId="12" hidden="1">#REF!</definedName>
    <definedName name="BExKJ449HLYX2DJ9UF0H9GTPSQ73" localSheetId="3" hidden="1">#REF!</definedName>
    <definedName name="BExKJ449HLYX2DJ9UF0H9GTPSQ73" localSheetId="10" hidden="1">#REF!</definedName>
    <definedName name="BExKJ449HLYX2DJ9UF0H9GTPSQ73" localSheetId="9" hidden="1">#REF!</definedName>
    <definedName name="BExKJ449HLYX2DJ9UF0H9GTPSQ73" localSheetId="8" hidden="1">#REF!</definedName>
    <definedName name="BExKJ449HLYX2DJ9UF0H9GTPSQ73" localSheetId="11" hidden="1">#REF!</definedName>
    <definedName name="BExKJ449HLYX2DJ9UF0H9GTPSQ73" localSheetId="13" hidden="1">#REF!</definedName>
    <definedName name="BExKJ449HLYX2DJ9UF0H9GTPSQ73" hidden="1">#REF!</definedName>
    <definedName name="BExKJ5649R9IC0GKQD6QI2G7C99Q" localSheetId="0" hidden="1">#REF!</definedName>
    <definedName name="BExKJ5649R9IC0GKQD6QI2G7C99Q" localSheetId="12" hidden="1">#REF!</definedName>
    <definedName name="BExKJ5649R9IC0GKQD6QI2G7C99Q" localSheetId="3" hidden="1">#REF!</definedName>
    <definedName name="BExKJ5649R9IC0GKQD6QI2G7C99Q" localSheetId="10" hidden="1">#REF!</definedName>
    <definedName name="BExKJ5649R9IC0GKQD6QI2G7C99Q" localSheetId="9" hidden="1">#REF!</definedName>
    <definedName name="BExKJ5649R9IC0GKQD6QI2G7C99Q" localSheetId="8" hidden="1">#REF!</definedName>
    <definedName name="BExKJ5649R9IC0GKQD6QI2G7C99Q" localSheetId="11" hidden="1">#REF!</definedName>
    <definedName name="BExKJ5649R9IC0GKQD6QI2G7C99Q" localSheetId="13" hidden="1">#REF!</definedName>
    <definedName name="BExKJ5649R9IC0GKQD6QI2G7C99Q" hidden="1">#REF!</definedName>
    <definedName name="BExKJEB4FXIMV2AAE9S3FCGRK1R0" localSheetId="0" hidden="1">#REF!</definedName>
    <definedName name="BExKJEB4FXIMV2AAE9S3FCGRK1R0" localSheetId="12" hidden="1">#REF!</definedName>
    <definedName name="BExKJEB4FXIMV2AAE9S3FCGRK1R0" localSheetId="3" hidden="1">#REF!</definedName>
    <definedName name="BExKJEB4FXIMV2AAE9S3FCGRK1R0" localSheetId="10" hidden="1">#REF!</definedName>
    <definedName name="BExKJEB4FXIMV2AAE9S3FCGRK1R0" localSheetId="9" hidden="1">#REF!</definedName>
    <definedName name="BExKJEB4FXIMV2AAE9S3FCGRK1R0" localSheetId="8" hidden="1">#REF!</definedName>
    <definedName name="BExKJEB4FXIMV2AAE9S3FCGRK1R0" localSheetId="11" hidden="1">#REF!</definedName>
    <definedName name="BExKJEB4FXIMV2AAE9S3FCGRK1R0" localSheetId="13" hidden="1">#REF!</definedName>
    <definedName name="BExKJEB4FXIMV2AAE9S3FCGRK1R0" hidden="1">#REF!</definedName>
    <definedName name="BExKJELX2RUC8UEC56IZPYYZXHA7" localSheetId="0" hidden="1">#REF!</definedName>
    <definedName name="BExKJELX2RUC8UEC56IZPYYZXHA7" localSheetId="12" hidden="1">#REF!</definedName>
    <definedName name="BExKJELX2RUC8UEC56IZPYYZXHA7" localSheetId="3" hidden="1">#REF!</definedName>
    <definedName name="BExKJELX2RUC8UEC56IZPYYZXHA7" localSheetId="10" hidden="1">#REF!</definedName>
    <definedName name="BExKJELX2RUC8UEC56IZPYYZXHA7" localSheetId="9" hidden="1">#REF!</definedName>
    <definedName name="BExKJELX2RUC8UEC56IZPYYZXHA7" localSheetId="8" hidden="1">#REF!</definedName>
    <definedName name="BExKJELX2RUC8UEC56IZPYYZXHA7" localSheetId="11" hidden="1">#REF!</definedName>
    <definedName name="BExKJELX2RUC8UEC56IZPYYZXHA7" localSheetId="13" hidden="1">#REF!</definedName>
    <definedName name="BExKJELX2RUC8UEC56IZPYYZXHA7" hidden="1">#REF!</definedName>
    <definedName name="BExKJI7CV9I6ILFIZ3SVO4DGK64J" localSheetId="0" hidden="1">#REF!</definedName>
    <definedName name="BExKJI7CV9I6ILFIZ3SVO4DGK64J" localSheetId="12" hidden="1">#REF!</definedName>
    <definedName name="BExKJI7CV9I6ILFIZ3SVO4DGK64J" localSheetId="3" hidden="1">#REF!</definedName>
    <definedName name="BExKJI7CV9I6ILFIZ3SVO4DGK64J" localSheetId="10" hidden="1">#REF!</definedName>
    <definedName name="BExKJI7CV9I6ILFIZ3SVO4DGK64J" localSheetId="9" hidden="1">#REF!</definedName>
    <definedName name="BExKJI7CV9I6ILFIZ3SVO4DGK64J" localSheetId="8" hidden="1">#REF!</definedName>
    <definedName name="BExKJI7CV9I6ILFIZ3SVO4DGK64J" localSheetId="11" hidden="1">#REF!</definedName>
    <definedName name="BExKJI7CV9I6ILFIZ3SVO4DGK64J" localSheetId="13" hidden="1">#REF!</definedName>
    <definedName name="BExKJI7CV9I6ILFIZ3SVO4DGK64J" hidden="1">#REF!</definedName>
    <definedName name="BExKJINMXS61G2TZEXCJAWVV4F57" localSheetId="0" hidden="1">#REF!</definedName>
    <definedName name="BExKJINMXS61G2TZEXCJAWVV4F57" localSheetId="12" hidden="1">#REF!</definedName>
    <definedName name="BExKJINMXS61G2TZEXCJAWVV4F57" localSheetId="3" hidden="1">#REF!</definedName>
    <definedName name="BExKJINMXS61G2TZEXCJAWVV4F57" localSheetId="10" hidden="1">#REF!</definedName>
    <definedName name="BExKJINMXS61G2TZEXCJAWVV4F57" localSheetId="9" hidden="1">#REF!</definedName>
    <definedName name="BExKJINMXS61G2TZEXCJAWVV4F57" localSheetId="8" hidden="1">#REF!</definedName>
    <definedName name="BExKJINMXS61G2TZEXCJAWVV4F57" localSheetId="11" hidden="1">#REF!</definedName>
    <definedName name="BExKJINMXS61G2TZEXCJAWVV4F57" localSheetId="13" hidden="1">#REF!</definedName>
    <definedName name="BExKJINMXS61G2TZEXCJAWVV4F57" hidden="1">#REF!</definedName>
    <definedName name="BExKJK5ME8KB7HA0180L7OUZDDGV" localSheetId="0" hidden="1">#REF!</definedName>
    <definedName name="BExKJK5ME8KB7HA0180L7OUZDDGV" localSheetId="12" hidden="1">#REF!</definedName>
    <definedName name="BExKJK5ME8KB7HA0180L7OUZDDGV" localSheetId="3" hidden="1">#REF!</definedName>
    <definedName name="BExKJK5ME8KB7HA0180L7OUZDDGV" localSheetId="10" hidden="1">#REF!</definedName>
    <definedName name="BExKJK5ME8KB7HA0180L7OUZDDGV" localSheetId="9" hidden="1">#REF!</definedName>
    <definedName name="BExKJK5ME8KB7HA0180L7OUZDDGV" localSheetId="8" hidden="1">#REF!</definedName>
    <definedName name="BExKJK5ME8KB7HA0180L7OUZDDGV" localSheetId="11" hidden="1">#REF!</definedName>
    <definedName name="BExKJK5ME8KB7HA0180L7OUZDDGV" localSheetId="13" hidden="1">#REF!</definedName>
    <definedName name="BExKJK5ME8KB7HA0180L7OUZDDGV" hidden="1">#REF!</definedName>
    <definedName name="BExKJLY652HI5GNEEWQXOB08K2C1" localSheetId="0" hidden="1">#REF!</definedName>
    <definedName name="BExKJLY652HI5GNEEWQXOB08K2C1" localSheetId="12" hidden="1">#REF!</definedName>
    <definedName name="BExKJLY652HI5GNEEWQXOB08K2C1" localSheetId="3" hidden="1">#REF!</definedName>
    <definedName name="BExKJLY652HI5GNEEWQXOB08K2C1" localSheetId="10" hidden="1">#REF!</definedName>
    <definedName name="BExKJLY652HI5GNEEWQXOB08K2C1" localSheetId="9" hidden="1">#REF!</definedName>
    <definedName name="BExKJLY652HI5GNEEWQXOB08K2C1" localSheetId="8" hidden="1">#REF!</definedName>
    <definedName name="BExKJLY652HI5GNEEWQXOB08K2C1" localSheetId="11" hidden="1">#REF!</definedName>
    <definedName name="BExKJLY652HI5GNEEWQXOB08K2C1" localSheetId="13" hidden="1">#REF!</definedName>
    <definedName name="BExKJLY652HI5GNEEWQXOB08K2C1" hidden="1">#REF!</definedName>
    <definedName name="BExKJN5IF0VMDILJ5K8ZENF2QYV1" localSheetId="0" hidden="1">#REF!</definedName>
    <definedName name="BExKJN5IF0VMDILJ5K8ZENF2QYV1" localSheetId="12" hidden="1">#REF!</definedName>
    <definedName name="BExKJN5IF0VMDILJ5K8ZENF2QYV1" localSheetId="3" hidden="1">#REF!</definedName>
    <definedName name="BExKJN5IF0VMDILJ5K8ZENF2QYV1" localSheetId="10" hidden="1">#REF!</definedName>
    <definedName name="BExKJN5IF0VMDILJ5K8ZENF2QYV1" localSheetId="9" hidden="1">#REF!</definedName>
    <definedName name="BExKJN5IF0VMDILJ5K8ZENF2QYV1" localSheetId="8" hidden="1">#REF!</definedName>
    <definedName name="BExKJN5IF0VMDILJ5K8ZENF2QYV1" localSheetId="11" hidden="1">#REF!</definedName>
    <definedName name="BExKJN5IF0VMDILJ5K8ZENF2QYV1" localSheetId="13" hidden="1">#REF!</definedName>
    <definedName name="BExKJN5IF0VMDILJ5K8ZENF2QYV1" hidden="1">#REF!</definedName>
    <definedName name="BExKJUSJPFUIK20FTVAFJWR2OUYX" localSheetId="0" hidden="1">#REF!</definedName>
    <definedName name="BExKJUSJPFUIK20FTVAFJWR2OUYX" localSheetId="12" hidden="1">#REF!</definedName>
    <definedName name="BExKJUSJPFUIK20FTVAFJWR2OUYX" localSheetId="3" hidden="1">#REF!</definedName>
    <definedName name="BExKJUSJPFUIK20FTVAFJWR2OUYX" localSheetId="10" hidden="1">#REF!</definedName>
    <definedName name="BExKJUSJPFUIK20FTVAFJWR2OUYX" localSheetId="9" hidden="1">#REF!</definedName>
    <definedName name="BExKJUSJPFUIK20FTVAFJWR2OUYX" localSheetId="8" hidden="1">#REF!</definedName>
    <definedName name="BExKJUSJPFUIK20FTVAFJWR2OUYX" localSheetId="11" hidden="1">#REF!</definedName>
    <definedName name="BExKJUSJPFUIK20FTVAFJWR2OUYX" localSheetId="13" hidden="1">#REF!</definedName>
    <definedName name="BExKJUSJPFUIK20FTVAFJWR2OUYX" hidden="1">#REF!</definedName>
    <definedName name="BExKJXHNZTE5OMRQ1KTVM1DIQE9I" localSheetId="0" hidden="1">#REF!</definedName>
    <definedName name="BExKJXHNZTE5OMRQ1KTVM1DIQE9I" localSheetId="12" hidden="1">#REF!</definedName>
    <definedName name="BExKJXHNZTE5OMRQ1KTVM1DIQE9I" localSheetId="3" hidden="1">#REF!</definedName>
    <definedName name="BExKJXHNZTE5OMRQ1KTVM1DIQE9I" localSheetId="10" hidden="1">#REF!</definedName>
    <definedName name="BExKJXHNZTE5OMRQ1KTVM1DIQE9I" localSheetId="9" hidden="1">#REF!</definedName>
    <definedName name="BExKJXHNZTE5OMRQ1KTVM1DIQE9I" localSheetId="8" hidden="1">#REF!</definedName>
    <definedName name="BExKJXHNZTE5OMRQ1KTVM1DIQE9I" localSheetId="11" hidden="1">#REF!</definedName>
    <definedName name="BExKJXHNZTE5OMRQ1KTVM1DIQE9I" localSheetId="13" hidden="1">#REF!</definedName>
    <definedName name="BExKJXHNZTE5OMRQ1KTVM1DIQE9I" hidden="1">#REF!</definedName>
    <definedName name="BExKK8VP5RS3D0UXZVKA37C4SYBP" localSheetId="0" hidden="1">#REF!</definedName>
    <definedName name="BExKK8VP5RS3D0UXZVKA37C4SYBP" localSheetId="12" hidden="1">#REF!</definedName>
    <definedName name="BExKK8VP5RS3D0UXZVKA37C4SYBP" localSheetId="3" hidden="1">#REF!</definedName>
    <definedName name="BExKK8VP5RS3D0UXZVKA37C4SYBP" localSheetId="10" hidden="1">#REF!</definedName>
    <definedName name="BExKK8VP5RS3D0UXZVKA37C4SYBP" localSheetId="9" hidden="1">#REF!</definedName>
    <definedName name="BExKK8VP5RS3D0UXZVKA37C4SYBP" localSheetId="8" hidden="1">#REF!</definedName>
    <definedName name="BExKK8VP5RS3D0UXZVKA37C4SYBP" localSheetId="11" hidden="1">#REF!</definedName>
    <definedName name="BExKK8VP5RS3D0UXZVKA37C4SYBP" localSheetId="13" hidden="1">#REF!</definedName>
    <definedName name="BExKK8VP5RS3D0UXZVKA37C4SYBP" hidden="1">#REF!</definedName>
    <definedName name="BExKKIM9NPF6B3SPMPIQB27HQME4" localSheetId="0" hidden="1">#REF!</definedName>
    <definedName name="BExKKIM9NPF6B3SPMPIQB27HQME4" localSheetId="12" hidden="1">#REF!</definedName>
    <definedName name="BExKKIM9NPF6B3SPMPIQB27HQME4" localSheetId="3" hidden="1">#REF!</definedName>
    <definedName name="BExKKIM9NPF6B3SPMPIQB27HQME4" localSheetId="10" hidden="1">#REF!</definedName>
    <definedName name="BExKKIM9NPF6B3SPMPIQB27HQME4" localSheetId="9" hidden="1">#REF!</definedName>
    <definedName name="BExKKIM9NPF6B3SPMPIQB27HQME4" localSheetId="8" hidden="1">#REF!</definedName>
    <definedName name="BExKKIM9NPF6B3SPMPIQB27HQME4" localSheetId="11" hidden="1">#REF!</definedName>
    <definedName name="BExKKIM9NPF6B3SPMPIQB27HQME4" localSheetId="13" hidden="1">#REF!</definedName>
    <definedName name="BExKKIM9NPF6B3SPMPIQB27HQME4" hidden="1">#REF!</definedName>
    <definedName name="BExKKIX1BCBQ4R3K41QD8NTV0OV0" localSheetId="0" hidden="1">#REF!</definedName>
    <definedName name="BExKKIX1BCBQ4R3K41QD8NTV0OV0" localSheetId="12" hidden="1">#REF!</definedName>
    <definedName name="BExKKIX1BCBQ4R3K41QD8NTV0OV0" localSheetId="3" hidden="1">#REF!</definedName>
    <definedName name="BExKKIX1BCBQ4R3K41QD8NTV0OV0" localSheetId="10" hidden="1">#REF!</definedName>
    <definedName name="BExKKIX1BCBQ4R3K41QD8NTV0OV0" localSheetId="9" hidden="1">#REF!</definedName>
    <definedName name="BExKKIX1BCBQ4R3K41QD8NTV0OV0" localSheetId="8" hidden="1">#REF!</definedName>
    <definedName name="BExKKIX1BCBQ4R3K41QD8NTV0OV0" localSheetId="11" hidden="1">#REF!</definedName>
    <definedName name="BExKKIX1BCBQ4R3K41QD8NTV0OV0" localSheetId="13" hidden="1">#REF!</definedName>
    <definedName name="BExKKIX1BCBQ4R3K41QD8NTV0OV0" hidden="1">#REF!</definedName>
    <definedName name="BExKKJ2IHMOO66DQ0V2YABR4GV05" localSheetId="0" hidden="1">#REF!</definedName>
    <definedName name="BExKKJ2IHMOO66DQ0V2YABR4GV05" localSheetId="12" hidden="1">#REF!</definedName>
    <definedName name="BExKKJ2IHMOO66DQ0V2YABR4GV05" localSheetId="3" hidden="1">#REF!</definedName>
    <definedName name="BExKKJ2IHMOO66DQ0V2YABR4GV05" localSheetId="10" hidden="1">#REF!</definedName>
    <definedName name="BExKKJ2IHMOO66DQ0V2YABR4GV05" localSheetId="9" hidden="1">#REF!</definedName>
    <definedName name="BExKKJ2IHMOO66DQ0V2YABR4GV05" localSheetId="8" hidden="1">#REF!</definedName>
    <definedName name="BExKKJ2IHMOO66DQ0V2YABR4GV05" localSheetId="11" hidden="1">#REF!</definedName>
    <definedName name="BExKKJ2IHMOO66DQ0V2YABR4GV05" localSheetId="13" hidden="1">#REF!</definedName>
    <definedName name="BExKKJ2IHMOO66DQ0V2YABR4GV05" hidden="1">#REF!</definedName>
    <definedName name="BExKKQ3ZWADYV03YHMXDOAMU90EB" localSheetId="0" hidden="1">#REF!</definedName>
    <definedName name="BExKKQ3ZWADYV03YHMXDOAMU90EB" localSheetId="12" hidden="1">#REF!</definedName>
    <definedName name="BExKKQ3ZWADYV03YHMXDOAMU90EB" localSheetId="3" hidden="1">#REF!</definedName>
    <definedName name="BExKKQ3ZWADYV03YHMXDOAMU90EB" localSheetId="10" hidden="1">#REF!</definedName>
    <definedName name="BExKKQ3ZWADYV03YHMXDOAMU90EB" localSheetId="9" hidden="1">#REF!</definedName>
    <definedName name="BExKKQ3ZWADYV03YHMXDOAMU90EB" localSheetId="8" hidden="1">#REF!</definedName>
    <definedName name="BExKKQ3ZWADYV03YHMXDOAMU90EB" localSheetId="11" hidden="1">#REF!</definedName>
    <definedName name="BExKKQ3ZWADYV03YHMXDOAMU90EB" localSheetId="13" hidden="1">#REF!</definedName>
    <definedName name="BExKKQ3ZWADYV03YHMXDOAMU90EB" hidden="1">#REF!</definedName>
    <definedName name="BExKKUGD2HMJWQEYZ8H3X1BMXFS9" localSheetId="0" hidden="1">#REF!</definedName>
    <definedName name="BExKKUGD2HMJWQEYZ8H3X1BMXFS9" localSheetId="12" hidden="1">#REF!</definedName>
    <definedName name="BExKKUGD2HMJWQEYZ8H3X1BMXFS9" localSheetId="3" hidden="1">#REF!</definedName>
    <definedName name="BExKKUGD2HMJWQEYZ8H3X1BMXFS9" localSheetId="10" hidden="1">#REF!</definedName>
    <definedName name="BExKKUGD2HMJWQEYZ8H3X1BMXFS9" localSheetId="9" hidden="1">#REF!</definedName>
    <definedName name="BExKKUGD2HMJWQEYZ8H3X1BMXFS9" localSheetId="8" hidden="1">#REF!</definedName>
    <definedName name="BExKKUGD2HMJWQEYZ8H3X1BMXFS9" localSheetId="11" hidden="1">#REF!</definedName>
    <definedName name="BExKKUGD2HMJWQEYZ8H3X1BMXFS9" localSheetId="13" hidden="1">#REF!</definedName>
    <definedName name="BExKKUGD2HMJWQEYZ8H3X1BMXFS9" hidden="1">#REF!</definedName>
    <definedName name="BExKKX05KCZZZPKOR1NE5A8RGVT4" localSheetId="0" hidden="1">#REF!</definedName>
    <definedName name="BExKKX05KCZZZPKOR1NE5A8RGVT4" localSheetId="12" hidden="1">#REF!</definedName>
    <definedName name="BExKKX05KCZZZPKOR1NE5A8RGVT4" localSheetId="3" hidden="1">#REF!</definedName>
    <definedName name="BExKKX05KCZZZPKOR1NE5A8RGVT4" localSheetId="10" hidden="1">#REF!</definedName>
    <definedName name="BExKKX05KCZZZPKOR1NE5A8RGVT4" localSheetId="9" hidden="1">#REF!</definedName>
    <definedName name="BExKKX05KCZZZPKOR1NE5A8RGVT4" localSheetId="8" hidden="1">#REF!</definedName>
    <definedName name="BExKKX05KCZZZPKOR1NE5A8RGVT4" localSheetId="11" hidden="1">#REF!</definedName>
    <definedName name="BExKKX05KCZZZPKOR1NE5A8RGVT4" localSheetId="13" hidden="1">#REF!</definedName>
    <definedName name="BExKKX05KCZZZPKOR1NE5A8RGVT4" hidden="1">#REF!</definedName>
    <definedName name="BExKL3QUCLQLECGZM555PRF8EN56" localSheetId="0" hidden="1">#REF!</definedName>
    <definedName name="BExKL3QUCLQLECGZM555PRF8EN56" localSheetId="12" hidden="1">#REF!</definedName>
    <definedName name="BExKL3QUCLQLECGZM555PRF8EN56" localSheetId="3" hidden="1">#REF!</definedName>
    <definedName name="BExKL3QUCLQLECGZM555PRF8EN56" localSheetId="10" hidden="1">#REF!</definedName>
    <definedName name="BExKL3QUCLQLECGZM555PRF8EN56" localSheetId="9" hidden="1">#REF!</definedName>
    <definedName name="BExKL3QUCLQLECGZM555PRF8EN56" localSheetId="8" hidden="1">#REF!</definedName>
    <definedName name="BExKL3QUCLQLECGZM555PRF8EN56" localSheetId="11" hidden="1">#REF!</definedName>
    <definedName name="BExKL3QUCLQLECGZM555PRF8EN56" localSheetId="13" hidden="1">#REF!</definedName>
    <definedName name="BExKL3QUCLQLECGZM555PRF8EN56" hidden="1">#REF!</definedName>
    <definedName name="BExKL7CGLA62V9UQH9ZDEHIK8W4O" localSheetId="0" hidden="1">#REF!</definedName>
    <definedName name="BExKL7CGLA62V9UQH9ZDEHIK8W4O" localSheetId="12" hidden="1">#REF!</definedName>
    <definedName name="BExKL7CGLA62V9UQH9ZDEHIK8W4O" localSheetId="3" hidden="1">#REF!</definedName>
    <definedName name="BExKL7CGLA62V9UQH9ZDEHIK8W4O" localSheetId="10" hidden="1">#REF!</definedName>
    <definedName name="BExKL7CGLA62V9UQH9ZDEHIK8W4O" localSheetId="9" hidden="1">#REF!</definedName>
    <definedName name="BExKL7CGLA62V9UQH9ZDEHIK8W4O" localSheetId="8" hidden="1">#REF!</definedName>
    <definedName name="BExKL7CGLA62V9UQH9ZDEHIK8W4O" localSheetId="11" hidden="1">#REF!</definedName>
    <definedName name="BExKL7CGLA62V9UQH9ZDEHIK8W4O" localSheetId="13" hidden="1">#REF!</definedName>
    <definedName name="BExKL7CGLA62V9UQH9ZDEHIK8W4O" hidden="1">#REF!</definedName>
    <definedName name="BExKLD6S9L66QYREYHBE5J44OK7X" localSheetId="0" hidden="1">#REF!</definedName>
    <definedName name="BExKLD6S9L66QYREYHBE5J44OK7X" localSheetId="12" hidden="1">#REF!</definedName>
    <definedName name="BExKLD6S9L66QYREYHBE5J44OK7X" localSheetId="3" hidden="1">#REF!</definedName>
    <definedName name="BExKLD6S9L66QYREYHBE5J44OK7X" localSheetId="10" hidden="1">#REF!</definedName>
    <definedName name="BExKLD6S9L66QYREYHBE5J44OK7X" localSheetId="9" hidden="1">#REF!</definedName>
    <definedName name="BExKLD6S9L66QYREYHBE5J44OK7X" localSheetId="8" hidden="1">#REF!</definedName>
    <definedName name="BExKLD6S9L66QYREYHBE5J44OK7X" localSheetId="11" hidden="1">#REF!</definedName>
    <definedName name="BExKLD6S9L66QYREYHBE5J44OK7X" localSheetId="13" hidden="1">#REF!</definedName>
    <definedName name="BExKLD6S9L66QYREYHBE5J44OK7X" hidden="1">#REF!</definedName>
    <definedName name="BExKLEZK32L28GYJWVO63BZ5E1JD" localSheetId="0" hidden="1">#REF!</definedName>
    <definedName name="BExKLEZK32L28GYJWVO63BZ5E1JD" localSheetId="12" hidden="1">#REF!</definedName>
    <definedName name="BExKLEZK32L28GYJWVO63BZ5E1JD" localSheetId="3" hidden="1">#REF!</definedName>
    <definedName name="BExKLEZK32L28GYJWVO63BZ5E1JD" localSheetId="10" hidden="1">#REF!</definedName>
    <definedName name="BExKLEZK32L28GYJWVO63BZ5E1JD" localSheetId="9" hidden="1">#REF!</definedName>
    <definedName name="BExKLEZK32L28GYJWVO63BZ5E1JD" localSheetId="8" hidden="1">#REF!</definedName>
    <definedName name="BExKLEZK32L28GYJWVO63BZ5E1JD" localSheetId="11" hidden="1">#REF!</definedName>
    <definedName name="BExKLEZK32L28GYJWVO63BZ5E1JD" localSheetId="13" hidden="1">#REF!</definedName>
    <definedName name="BExKLEZK32L28GYJWVO63BZ5E1JD" hidden="1">#REF!</definedName>
    <definedName name="BExKLLKVVHT06LA55JB2FC871DC5" localSheetId="0" hidden="1">#REF!</definedName>
    <definedName name="BExKLLKVVHT06LA55JB2FC871DC5" localSheetId="12" hidden="1">#REF!</definedName>
    <definedName name="BExKLLKVVHT06LA55JB2FC871DC5" localSheetId="3" hidden="1">#REF!</definedName>
    <definedName name="BExKLLKVVHT06LA55JB2FC871DC5" localSheetId="10" hidden="1">#REF!</definedName>
    <definedName name="BExKLLKVVHT06LA55JB2FC871DC5" localSheetId="9" hidden="1">#REF!</definedName>
    <definedName name="BExKLLKVVHT06LA55JB2FC871DC5" localSheetId="8" hidden="1">#REF!</definedName>
    <definedName name="BExKLLKVVHT06LA55JB2FC871DC5" localSheetId="11" hidden="1">#REF!</definedName>
    <definedName name="BExKLLKVVHT06LA55JB2FC871DC5" localSheetId="13" hidden="1">#REF!</definedName>
    <definedName name="BExKLLKVVHT06LA55JB2FC871DC5" hidden="1">#REF!</definedName>
    <definedName name="BExKMKNALVJRCZS69GFJA4M1J08O" localSheetId="0" hidden="1">#REF!</definedName>
    <definedName name="BExKMKNALVJRCZS69GFJA4M1J08O" localSheetId="12" hidden="1">#REF!</definedName>
    <definedName name="BExKMKNALVJRCZS69GFJA4M1J08O" localSheetId="3" hidden="1">#REF!</definedName>
    <definedName name="BExKMKNALVJRCZS69GFJA4M1J08O" localSheetId="10" hidden="1">#REF!</definedName>
    <definedName name="BExKMKNALVJRCZS69GFJA4M1J08O" localSheetId="9" hidden="1">#REF!</definedName>
    <definedName name="BExKMKNALVJRCZS69GFJA4M1J08O" localSheetId="8" hidden="1">#REF!</definedName>
    <definedName name="BExKMKNALVJRCZS69GFJA4M1J08O" localSheetId="11" hidden="1">#REF!</definedName>
    <definedName name="BExKMKNALVJRCZS69GFJA4M1J08O" localSheetId="13" hidden="1">#REF!</definedName>
    <definedName name="BExKMKNALVJRCZS69GFJA4M1J08O" hidden="1">#REF!</definedName>
    <definedName name="BExKMMFZIDRFNSBCWVADJ4S2JE52" localSheetId="0" hidden="1">#REF!</definedName>
    <definedName name="BExKMMFZIDRFNSBCWVADJ4S2JE52" localSheetId="12" hidden="1">#REF!</definedName>
    <definedName name="BExKMMFZIDRFNSBCWVADJ4S2JE52" localSheetId="3" hidden="1">#REF!</definedName>
    <definedName name="BExKMMFZIDRFNSBCWVADJ4S2JE52" localSheetId="10" hidden="1">#REF!</definedName>
    <definedName name="BExKMMFZIDRFNSBCWVADJ4S2JE52" localSheetId="9" hidden="1">#REF!</definedName>
    <definedName name="BExKMMFZIDRFNSBCWVADJ4S2JE52" localSheetId="8" hidden="1">#REF!</definedName>
    <definedName name="BExKMMFZIDRFNSBCWVADJ4S2JE52" localSheetId="11" hidden="1">#REF!</definedName>
    <definedName name="BExKMMFZIDRFNSBCWVADJ4S2JE52" localSheetId="13" hidden="1">#REF!</definedName>
    <definedName name="BExKMMFZIDRFNSBCWVADJ4S2JE52" hidden="1">#REF!</definedName>
    <definedName name="BExKMRZJS845FERFW6HUXLFAOMYD" localSheetId="0" hidden="1">#REF!</definedName>
    <definedName name="BExKMRZJS845FERFW6HUXLFAOMYD" localSheetId="12" hidden="1">#REF!</definedName>
    <definedName name="BExKMRZJS845FERFW6HUXLFAOMYD" localSheetId="3" hidden="1">#REF!</definedName>
    <definedName name="BExKMRZJS845FERFW6HUXLFAOMYD" localSheetId="10" hidden="1">#REF!</definedName>
    <definedName name="BExKMRZJS845FERFW6HUXLFAOMYD" localSheetId="9" hidden="1">#REF!</definedName>
    <definedName name="BExKMRZJS845FERFW6HUXLFAOMYD" localSheetId="8" hidden="1">#REF!</definedName>
    <definedName name="BExKMRZJS845FERFW6HUXLFAOMYD" localSheetId="11" hidden="1">#REF!</definedName>
    <definedName name="BExKMRZJS845FERFW6HUXLFAOMYD" localSheetId="13" hidden="1">#REF!</definedName>
    <definedName name="BExKMRZJS845FERFW6HUXLFAOMYD" hidden="1">#REF!</definedName>
    <definedName name="BExKMS514WWPGUGRYGTH6XU97T8B" localSheetId="0" hidden="1">#REF!</definedName>
    <definedName name="BExKMS514WWPGUGRYGTH6XU97T8B" localSheetId="12" hidden="1">#REF!</definedName>
    <definedName name="BExKMS514WWPGUGRYGTH6XU97T8B" localSheetId="3" hidden="1">#REF!</definedName>
    <definedName name="BExKMS514WWPGUGRYGTH6XU97T8B" localSheetId="10" hidden="1">#REF!</definedName>
    <definedName name="BExKMS514WWPGUGRYGTH6XU97T8B" localSheetId="9" hidden="1">#REF!</definedName>
    <definedName name="BExKMS514WWPGUGRYGTH6XU97T8B" localSheetId="8" hidden="1">#REF!</definedName>
    <definedName name="BExKMS514WWPGUGRYGTH6XU97T8B" localSheetId="11" hidden="1">#REF!</definedName>
    <definedName name="BExKMS514WWPGUGRYGTH6XU97T8B" localSheetId="13" hidden="1">#REF!</definedName>
    <definedName name="BExKMS514WWPGUGRYGTH6XU97T8B" hidden="1">#REF!</definedName>
    <definedName name="BExKMUDV8AH8HQAD5HJVUW7GFDWU" localSheetId="0" hidden="1">#REF!</definedName>
    <definedName name="BExKMUDV8AH8HQAD5HJVUW7GFDWU" localSheetId="12" hidden="1">#REF!</definedName>
    <definedName name="BExKMUDV8AH8HQAD5HJVUW7GFDWU" localSheetId="3" hidden="1">#REF!</definedName>
    <definedName name="BExKMUDV8AH8HQAD5HJVUW7GFDWU" localSheetId="10" hidden="1">#REF!</definedName>
    <definedName name="BExKMUDV8AH8HQAD5HJVUW7GFDWU" localSheetId="9" hidden="1">#REF!</definedName>
    <definedName name="BExKMUDV8AH8HQAD5HJVUW7GFDWU" localSheetId="8" hidden="1">#REF!</definedName>
    <definedName name="BExKMUDV8AH8HQAD5HJVUW7GFDWU" localSheetId="11" hidden="1">#REF!</definedName>
    <definedName name="BExKMUDV8AH8HQAD5HJVUW7GFDWU" localSheetId="13" hidden="1">#REF!</definedName>
    <definedName name="BExKMUDV8AH8HQAD5HJVUW7GFDWU" hidden="1">#REF!</definedName>
    <definedName name="BExKMWBX4EH3EYJ07UFEM08NB40Z" localSheetId="0" hidden="1">#REF!</definedName>
    <definedName name="BExKMWBX4EH3EYJ07UFEM08NB40Z" localSheetId="12" hidden="1">#REF!</definedName>
    <definedName name="BExKMWBX4EH3EYJ07UFEM08NB40Z" localSheetId="3" hidden="1">#REF!</definedName>
    <definedName name="BExKMWBX4EH3EYJ07UFEM08NB40Z" localSheetId="10" hidden="1">#REF!</definedName>
    <definedName name="BExKMWBX4EH3EYJ07UFEM08NB40Z" localSheetId="9" hidden="1">#REF!</definedName>
    <definedName name="BExKMWBX4EH3EYJ07UFEM08NB40Z" localSheetId="8" hidden="1">#REF!</definedName>
    <definedName name="BExKMWBX4EH3EYJ07UFEM08NB40Z" localSheetId="11" hidden="1">#REF!</definedName>
    <definedName name="BExKMWBX4EH3EYJ07UFEM08NB40Z" localSheetId="13" hidden="1">#REF!</definedName>
    <definedName name="BExKMWBX4EH3EYJ07UFEM08NB40Z" hidden="1">#REF!</definedName>
    <definedName name="BExKN4Q70IU9OY91QRUSK3044MQD" localSheetId="0" hidden="1">#REF!</definedName>
    <definedName name="BExKN4Q70IU9OY91QRUSK3044MQD" localSheetId="12" hidden="1">#REF!</definedName>
    <definedName name="BExKN4Q70IU9OY91QRUSK3044MQD" localSheetId="3" hidden="1">#REF!</definedName>
    <definedName name="BExKN4Q70IU9OY91QRUSK3044MQD" localSheetId="10" hidden="1">#REF!</definedName>
    <definedName name="BExKN4Q70IU9OY91QRUSK3044MQD" localSheetId="9" hidden="1">#REF!</definedName>
    <definedName name="BExKN4Q70IU9OY91QRUSK3044MQD" localSheetId="8" hidden="1">#REF!</definedName>
    <definedName name="BExKN4Q70IU9OY91QRUSK3044MQD" localSheetId="11" hidden="1">#REF!</definedName>
    <definedName name="BExKN4Q70IU9OY91QRUSK3044MQD" localSheetId="13" hidden="1">#REF!</definedName>
    <definedName name="BExKN4Q70IU9OY91QRUSK3044MQD" hidden="1">#REF!</definedName>
    <definedName name="BExKNBGV2IR3S7M0BX4810KZB4V3" localSheetId="0" hidden="1">#REF!</definedName>
    <definedName name="BExKNBGV2IR3S7M0BX4810KZB4V3" localSheetId="12" hidden="1">#REF!</definedName>
    <definedName name="BExKNBGV2IR3S7M0BX4810KZB4V3" localSheetId="3" hidden="1">#REF!</definedName>
    <definedName name="BExKNBGV2IR3S7M0BX4810KZB4V3" localSheetId="10" hidden="1">#REF!</definedName>
    <definedName name="BExKNBGV2IR3S7M0BX4810KZB4V3" localSheetId="9" hidden="1">#REF!</definedName>
    <definedName name="BExKNBGV2IR3S7M0BX4810KZB4V3" localSheetId="8" hidden="1">#REF!</definedName>
    <definedName name="BExKNBGV2IR3S7M0BX4810KZB4V3" localSheetId="11" hidden="1">#REF!</definedName>
    <definedName name="BExKNBGV2IR3S7M0BX4810KZB4V3" localSheetId="13" hidden="1">#REF!</definedName>
    <definedName name="BExKNBGV2IR3S7M0BX4810KZB4V3" hidden="1">#REF!</definedName>
    <definedName name="BExKNCTBZTSY3MO42VU5PLV6YUHZ" localSheetId="0" hidden="1">#REF!</definedName>
    <definedName name="BExKNCTBZTSY3MO42VU5PLV6YUHZ" localSheetId="12" hidden="1">#REF!</definedName>
    <definedName name="BExKNCTBZTSY3MO42VU5PLV6YUHZ" localSheetId="3" hidden="1">#REF!</definedName>
    <definedName name="BExKNCTBZTSY3MO42VU5PLV6YUHZ" localSheetId="10" hidden="1">#REF!</definedName>
    <definedName name="BExKNCTBZTSY3MO42VU5PLV6YUHZ" localSheetId="9" hidden="1">#REF!</definedName>
    <definedName name="BExKNCTBZTSY3MO42VU5PLV6YUHZ" localSheetId="8" hidden="1">#REF!</definedName>
    <definedName name="BExKNCTBZTSY3MO42VU5PLV6YUHZ" localSheetId="11" hidden="1">#REF!</definedName>
    <definedName name="BExKNCTBZTSY3MO42VU5PLV6YUHZ" localSheetId="13" hidden="1">#REF!</definedName>
    <definedName name="BExKNCTBZTSY3MO42VU5PLV6YUHZ" hidden="1">#REF!</definedName>
    <definedName name="BExKNGV2YY749C42AQ2T9QNIE5C3" localSheetId="0" hidden="1">#REF!</definedName>
    <definedName name="BExKNGV2YY749C42AQ2T9QNIE5C3" localSheetId="12" hidden="1">#REF!</definedName>
    <definedName name="BExKNGV2YY749C42AQ2T9QNIE5C3" localSheetId="3" hidden="1">#REF!</definedName>
    <definedName name="BExKNGV2YY749C42AQ2T9QNIE5C3" localSheetId="10" hidden="1">#REF!</definedName>
    <definedName name="BExKNGV2YY749C42AQ2T9QNIE5C3" localSheetId="9" hidden="1">#REF!</definedName>
    <definedName name="BExKNGV2YY749C42AQ2T9QNIE5C3" localSheetId="8" hidden="1">#REF!</definedName>
    <definedName name="BExKNGV2YY749C42AQ2T9QNIE5C3" localSheetId="11" hidden="1">#REF!</definedName>
    <definedName name="BExKNGV2YY749C42AQ2T9QNIE5C3" localSheetId="13" hidden="1">#REF!</definedName>
    <definedName name="BExKNGV2YY749C42AQ2T9QNIE5C3" hidden="1">#REF!</definedName>
    <definedName name="BExKNH0F1WPNUEQITIUN5T4NDX9H" localSheetId="0" hidden="1">#REF!</definedName>
    <definedName name="BExKNH0F1WPNUEQITIUN5T4NDX9H" localSheetId="12" hidden="1">#REF!</definedName>
    <definedName name="BExKNH0F1WPNUEQITIUN5T4NDX9H" localSheetId="3" hidden="1">#REF!</definedName>
    <definedName name="BExKNH0F1WPNUEQITIUN5T4NDX9H" localSheetId="10" hidden="1">#REF!</definedName>
    <definedName name="BExKNH0F1WPNUEQITIUN5T4NDX9H" localSheetId="9" hidden="1">#REF!</definedName>
    <definedName name="BExKNH0F1WPNUEQITIUN5T4NDX9H" localSheetId="8" hidden="1">#REF!</definedName>
    <definedName name="BExKNH0F1WPNUEQITIUN5T4NDX9H" localSheetId="11" hidden="1">#REF!</definedName>
    <definedName name="BExKNH0F1WPNUEQITIUN5T4NDX9H" localSheetId="13" hidden="1">#REF!</definedName>
    <definedName name="BExKNH0F1WPNUEQITIUN5T4NDX9H" hidden="1">#REF!</definedName>
    <definedName name="BExKNV8UOHVWEHDJWI2WMJ9X6QHZ" localSheetId="0" hidden="1">#REF!</definedName>
    <definedName name="BExKNV8UOHVWEHDJWI2WMJ9X6QHZ" localSheetId="12" hidden="1">#REF!</definedName>
    <definedName name="BExKNV8UOHVWEHDJWI2WMJ9X6QHZ" localSheetId="3" hidden="1">#REF!</definedName>
    <definedName name="BExKNV8UOHVWEHDJWI2WMJ9X6QHZ" localSheetId="10" hidden="1">#REF!</definedName>
    <definedName name="BExKNV8UOHVWEHDJWI2WMJ9X6QHZ" localSheetId="9" hidden="1">#REF!</definedName>
    <definedName name="BExKNV8UOHVWEHDJWI2WMJ9X6QHZ" localSheetId="8" hidden="1">#REF!</definedName>
    <definedName name="BExKNV8UOHVWEHDJWI2WMJ9X6QHZ" localSheetId="11" hidden="1">#REF!</definedName>
    <definedName name="BExKNV8UOHVWEHDJWI2WMJ9X6QHZ" localSheetId="13" hidden="1">#REF!</definedName>
    <definedName name="BExKNV8UOHVWEHDJWI2WMJ9X6QHZ" hidden="1">#REF!</definedName>
    <definedName name="BExKNZLD7UATC1MYRNJD8H2NH4KU" localSheetId="0" hidden="1">#REF!</definedName>
    <definedName name="BExKNZLD7UATC1MYRNJD8H2NH4KU" localSheetId="12" hidden="1">#REF!</definedName>
    <definedName name="BExKNZLD7UATC1MYRNJD8H2NH4KU" localSheetId="3" hidden="1">#REF!</definedName>
    <definedName name="BExKNZLD7UATC1MYRNJD8H2NH4KU" localSheetId="10" hidden="1">#REF!</definedName>
    <definedName name="BExKNZLD7UATC1MYRNJD8H2NH4KU" localSheetId="9" hidden="1">#REF!</definedName>
    <definedName name="BExKNZLD7UATC1MYRNJD8H2NH4KU" localSheetId="8" hidden="1">#REF!</definedName>
    <definedName name="BExKNZLD7UATC1MYRNJD8H2NH4KU" localSheetId="11" hidden="1">#REF!</definedName>
    <definedName name="BExKNZLD7UATC1MYRNJD8H2NH4KU" localSheetId="13" hidden="1">#REF!</definedName>
    <definedName name="BExKNZLD7UATC1MYRNJD8H2NH4KU" hidden="1">#REF!</definedName>
    <definedName name="BExKNZQUKQQG2Y97R74G4O4BJP1L" localSheetId="0" hidden="1">#REF!</definedName>
    <definedName name="BExKNZQUKQQG2Y97R74G4O4BJP1L" localSheetId="12" hidden="1">#REF!</definedName>
    <definedName name="BExKNZQUKQQG2Y97R74G4O4BJP1L" localSheetId="3" hidden="1">#REF!</definedName>
    <definedName name="BExKNZQUKQQG2Y97R74G4O4BJP1L" localSheetId="10" hidden="1">#REF!</definedName>
    <definedName name="BExKNZQUKQQG2Y97R74G4O4BJP1L" localSheetId="9" hidden="1">#REF!</definedName>
    <definedName name="BExKNZQUKQQG2Y97R74G4O4BJP1L" localSheetId="8" hidden="1">#REF!</definedName>
    <definedName name="BExKNZQUKQQG2Y97R74G4O4BJP1L" localSheetId="11" hidden="1">#REF!</definedName>
    <definedName name="BExKNZQUKQQG2Y97R74G4O4BJP1L" localSheetId="13" hidden="1">#REF!</definedName>
    <definedName name="BExKNZQUKQQG2Y97R74G4O4BJP1L" hidden="1">#REF!</definedName>
    <definedName name="BExKO06X0EAD3ABEG1E8PWLDWHBA" localSheetId="0" hidden="1">#REF!</definedName>
    <definedName name="BExKO06X0EAD3ABEG1E8PWLDWHBA" localSheetId="12" hidden="1">#REF!</definedName>
    <definedName name="BExKO06X0EAD3ABEG1E8PWLDWHBA" localSheetId="3" hidden="1">#REF!</definedName>
    <definedName name="BExKO06X0EAD3ABEG1E8PWLDWHBA" localSheetId="10" hidden="1">#REF!</definedName>
    <definedName name="BExKO06X0EAD3ABEG1E8PWLDWHBA" localSheetId="9" hidden="1">#REF!</definedName>
    <definedName name="BExKO06X0EAD3ABEG1E8PWLDWHBA" localSheetId="8" hidden="1">#REF!</definedName>
    <definedName name="BExKO06X0EAD3ABEG1E8PWLDWHBA" localSheetId="11" hidden="1">#REF!</definedName>
    <definedName name="BExKO06X0EAD3ABEG1E8PWLDWHBA" localSheetId="13" hidden="1">#REF!</definedName>
    <definedName name="BExKO06X0EAD3ABEG1E8PWLDWHBA" hidden="1">#REF!</definedName>
    <definedName name="BExKO2AHHSGNI1AZOIOW21KPXKPE" localSheetId="0" hidden="1">#REF!</definedName>
    <definedName name="BExKO2AHHSGNI1AZOIOW21KPXKPE" localSheetId="12" hidden="1">#REF!</definedName>
    <definedName name="BExKO2AHHSGNI1AZOIOW21KPXKPE" localSheetId="3" hidden="1">#REF!</definedName>
    <definedName name="BExKO2AHHSGNI1AZOIOW21KPXKPE" localSheetId="10" hidden="1">#REF!</definedName>
    <definedName name="BExKO2AHHSGNI1AZOIOW21KPXKPE" localSheetId="9" hidden="1">#REF!</definedName>
    <definedName name="BExKO2AHHSGNI1AZOIOW21KPXKPE" localSheetId="8" hidden="1">#REF!</definedName>
    <definedName name="BExKO2AHHSGNI1AZOIOW21KPXKPE" localSheetId="11" hidden="1">#REF!</definedName>
    <definedName name="BExKO2AHHSGNI1AZOIOW21KPXKPE" localSheetId="13" hidden="1">#REF!</definedName>
    <definedName name="BExKO2AHHSGNI1AZOIOW21KPXKPE" hidden="1">#REF!</definedName>
    <definedName name="BExKO2FXWJWC5IZLDN8JHYILQJ2N" localSheetId="0" hidden="1">#REF!</definedName>
    <definedName name="BExKO2FXWJWC5IZLDN8JHYILQJ2N" localSheetId="12" hidden="1">#REF!</definedName>
    <definedName name="BExKO2FXWJWC5IZLDN8JHYILQJ2N" localSheetId="3" hidden="1">#REF!</definedName>
    <definedName name="BExKO2FXWJWC5IZLDN8JHYILQJ2N" localSheetId="10" hidden="1">#REF!</definedName>
    <definedName name="BExKO2FXWJWC5IZLDN8JHYILQJ2N" localSheetId="9" hidden="1">#REF!</definedName>
    <definedName name="BExKO2FXWJWC5IZLDN8JHYILQJ2N" localSheetId="8" hidden="1">#REF!</definedName>
    <definedName name="BExKO2FXWJWC5IZLDN8JHYILQJ2N" localSheetId="11" hidden="1">#REF!</definedName>
    <definedName name="BExKO2FXWJWC5IZLDN8JHYILQJ2N" localSheetId="13" hidden="1">#REF!</definedName>
    <definedName name="BExKO2FXWJWC5IZLDN8JHYILQJ2N" hidden="1">#REF!</definedName>
    <definedName name="BExKO438WZ8FKOU00NURGFMOYXWN" localSheetId="0" hidden="1">#REF!</definedName>
    <definedName name="BExKO438WZ8FKOU00NURGFMOYXWN" localSheetId="12" hidden="1">#REF!</definedName>
    <definedName name="BExKO438WZ8FKOU00NURGFMOYXWN" localSheetId="3" hidden="1">#REF!</definedName>
    <definedName name="BExKO438WZ8FKOU00NURGFMOYXWN" localSheetId="10" hidden="1">#REF!</definedName>
    <definedName name="BExKO438WZ8FKOU00NURGFMOYXWN" localSheetId="9" hidden="1">#REF!</definedName>
    <definedName name="BExKO438WZ8FKOU00NURGFMOYXWN" localSheetId="8" hidden="1">#REF!</definedName>
    <definedName name="BExKO438WZ8FKOU00NURGFMOYXWN" localSheetId="11" hidden="1">#REF!</definedName>
    <definedName name="BExKO438WZ8FKOU00NURGFMOYXWN" localSheetId="13" hidden="1">#REF!</definedName>
    <definedName name="BExKO438WZ8FKOU00NURGFMOYXWN" hidden="1">#REF!</definedName>
    <definedName name="BExKO551EZ73M80UFHBQE7BQVU4L" localSheetId="0" hidden="1">#REF!</definedName>
    <definedName name="BExKO551EZ73M80UFHBQE7BQVU4L" localSheetId="12" hidden="1">#REF!</definedName>
    <definedName name="BExKO551EZ73M80UFHBQE7BQVU4L" localSheetId="3" hidden="1">#REF!</definedName>
    <definedName name="BExKO551EZ73M80UFHBQE7BQVU4L" localSheetId="10" hidden="1">#REF!</definedName>
    <definedName name="BExKO551EZ73M80UFHBQE7BQVU4L" localSheetId="9" hidden="1">#REF!</definedName>
    <definedName name="BExKO551EZ73M80UFHBQE7BQVU4L" localSheetId="8" hidden="1">#REF!</definedName>
    <definedName name="BExKO551EZ73M80UFHBQE7BQVU4L" localSheetId="11" hidden="1">#REF!</definedName>
    <definedName name="BExKO551EZ73M80UFHBQE7BQVU4L" localSheetId="13" hidden="1">#REF!</definedName>
    <definedName name="BExKO551EZ73M80UFHBQE7BQVU4L" hidden="1">#REF!</definedName>
    <definedName name="BExKOBA4VTRV9YG31IM1PDDO3J9M" localSheetId="0" hidden="1">#REF!</definedName>
    <definedName name="BExKOBA4VTRV9YG31IM1PDDO3J9M" localSheetId="12" hidden="1">#REF!</definedName>
    <definedName name="BExKOBA4VTRV9YG31IM1PDDO3J9M" localSheetId="3" hidden="1">#REF!</definedName>
    <definedName name="BExKOBA4VTRV9YG31IM1PDDO3J9M" localSheetId="10" hidden="1">#REF!</definedName>
    <definedName name="BExKOBA4VTRV9YG31IM1PDDO3J9M" localSheetId="9" hidden="1">#REF!</definedName>
    <definedName name="BExKOBA4VTRV9YG31IM1PDDO3J9M" localSheetId="8" hidden="1">#REF!</definedName>
    <definedName name="BExKOBA4VTRV9YG31IM1PDDO3J9M" localSheetId="11" hidden="1">#REF!</definedName>
    <definedName name="BExKOBA4VTRV9YG31IM1PDDO3J9M" localSheetId="13" hidden="1">#REF!</definedName>
    <definedName name="BExKOBA4VTRV9YG31IM1PDDO3J9M" hidden="1">#REF!</definedName>
    <definedName name="BExKODIZGWW2EQD0FEYW6WK6XLCM" localSheetId="0" hidden="1">#REF!</definedName>
    <definedName name="BExKODIZGWW2EQD0FEYW6WK6XLCM" localSheetId="12" hidden="1">#REF!</definedName>
    <definedName name="BExKODIZGWW2EQD0FEYW6WK6XLCM" localSheetId="3" hidden="1">#REF!</definedName>
    <definedName name="BExKODIZGWW2EQD0FEYW6WK6XLCM" localSheetId="10" hidden="1">#REF!</definedName>
    <definedName name="BExKODIZGWW2EQD0FEYW6WK6XLCM" localSheetId="9" hidden="1">#REF!</definedName>
    <definedName name="BExKODIZGWW2EQD0FEYW6WK6XLCM" localSheetId="8" hidden="1">#REF!</definedName>
    <definedName name="BExKODIZGWW2EQD0FEYW6WK6XLCM" localSheetId="11" hidden="1">#REF!</definedName>
    <definedName name="BExKODIZGWW2EQD0FEYW6WK6XLCM" localSheetId="13" hidden="1">#REF!</definedName>
    <definedName name="BExKODIZGWW2EQD0FEYW6WK6XLCM" hidden="1">#REF!</definedName>
    <definedName name="BExKOPO2HPWVQGAKW8LOZMPIDEFG" localSheetId="0" hidden="1">#REF!</definedName>
    <definedName name="BExKOPO2HPWVQGAKW8LOZMPIDEFG" localSheetId="12" hidden="1">#REF!</definedName>
    <definedName name="BExKOPO2HPWVQGAKW8LOZMPIDEFG" localSheetId="3" hidden="1">#REF!</definedName>
    <definedName name="BExKOPO2HPWVQGAKW8LOZMPIDEFG" localSheetId="10" hidden="1">#REF!</definedName>
    <definedName name="BExKOPO2HPWVQGAKW8LOZMPIDEFG" localSheetId="9" hidden="1">#REF!</definedName>
    <definedName name="BExKOPO2HPWVQGAKW8LOZMPIDEFG" localSheetId="8" hidden="1">#REF!</definedName>
    <definedName name="BExKOPO2HPWVQGAKW8LOZMPIDEFG" localSheetId="11" hidden="1">#REF!</definedName>
    <definedName name="BExKOPO2HPWVQGAKW8LOZMPIDEFG" localSheetId="13" hidden="1">#REF!</definedName>
    <definedName name="BExKOPO2HPWVQGAKW8LOZMPIDEFG" hidden="1">#REF!</definedName>
    <definedName name="BExKP7SRQ3MN5BDYXV2XMBQNUH23" localSheetId="0" hidden="1">#REF!</definedName>
    <definedName name="BExKP7SRQ3MN5BDYXV2XMBQNUH23" localSheetId="12" hidden="1">#REF!</definedName>
    <definedName name="BExKP7SRQ3MN5BDYXV2XMBQNUH23" localSheetId="3" hidden="1">#REF!</definedName>
    <definedName name="BExKP7SRQ3MN5BDYXV2XMBQNUH23" localSheetId="10" hidden="1">#REF!</definedName>
    <definedName name="BExKP7SRQ3MN5BDYXV2XMBQNUH23" localSheetId="9" hidden="1">#REF!</definedName>
    <definedName name="BExKP7SRQ3MN5BDYXV2XMBQNUH23" localSheetId="8" hidden="1">#REF!</definedName>
    <definedName name="BExKP7SRQ3MN5BDYXV2XMBQNUH23" localSheetId="11" hidden="1">#REF!</definedName>
    <definedName name="BExKP7SRQ3MN5BDYXV2XMBQNUH23" localSheetId="13" hidden="1">#REF!</definedName>
    <definedName name="BExKP7SRQ3MN5BDYXV2XMBQNUH23" hidden="1">#REF!</definedName>
    <definedName name="BExKPEZP0QTKOTLIMMIFSVTHQEEK" localSheetId="0" hidden="1">#REF!</definedName>
    <definedName name="BExKPEZP0QTKOTLIMMIFSVTHQEEK" localSheetId="12" hidden="1">#REF!</definedName>
    <definedName name="BExKPEZP0QTKOTLIMMIFSVTHQEEK" localSheetId="3" hidden="1">#REF!</definedName>
    <definedName name="BExKPEZP0QTKOTLIMMIFSVTHQEEK" localSheetId="10" hidden="1">#REF!</definedName>
    <definedName name="BExKPEZP0QTKOTLIMMIFSVTHQEEK" localSheetId="9" hidden="1">#REF!</definedName>
    <definedName name="BExKPEZP0QTKOTLIMMIFSVTHQEEK" localSheetId="8" hidden="1">#REF!</definedName>
    <definedName name="BExKPEZP0QTKOTLIMMIFSVTHQEEK" localSheetId="11" hidden="1">#REF!</definedName>
    <definedName name="BExKPEZP0QTKOTLIMMIFSVTHQEEK" localSheetId="13" hidden="1">#REF!</definedName>
    <definedName name="BExKPEZP0QTKOTLIMMIFSVTHQEEK" hidden="1">#REF!</definedName>
    <definedName name="BExKPFFSVTL757PNITV8R9RN4452" localSheetId="0" hidden="1">#REF!</definedName>
    <definedName name="BExKPFFSVTL757PNITV8R9RN4452" localSheetId="12" hidden="1">#REF!</definedName>
    <definedName name="BExKPFFSVTL757PNITV8R9RN4452" localSheetId="3" hidden="1">#REF!</definedName>
    <definedName name="BExKPFFSVTL757PNITV8R9RN4452" localSheetId="10" hidden="1">#REF!</definedName>
    <definedName name="BExKPFFSVTL757PNITV8R9RN4452" localSheetId="9" hidden="1">#REF!</definedName>
    <definedName name="BExKPFFSVTL757PNITV8R9RN4452" localSheetId="8" hidden="1">#REF!</definedName>
    <definedName name="BExKPFFSVTL757PNITV8R9RN4452" localSheetId="11" hidden="1">#REF!</definedName>
    <definedName name="BExKPFFSVTL757PNITV8R9RN4452" localSheetId="13" hidden="1">#REF!</definedName>
    <definedName name="BExKPFFSVTL757PNITV8R9RN4452" hidden="1">#REF!</definedName>
    <definedName name="BExKPIL5ZWOXQAENH3VP3ZHA2N7N" localSheetId="0" hidden="1">#REF!</definedName>
    <definedName name="BExKPIL5ZWOXQAENH3VP3ZHA2N7N" localSheetId="12" hidden="1">#REF!</definedName>
    <definedName name="BExKPIL5ZWOXQAENH3VP3ZHA2N7N" localSheetId="3" hidden="1">#REF!</definedName>
    <definedName name="BExKPIL5ZWOXQAENH3VP3ZHA2N7N" localSheetId="10" hidden="1">#REF!</definedName>
    <definedName name="BExKPIL5ZWOXQAENH3VP3ZHA2N7N" localSheetId="9" hidden="1">#REF!</definedName>
    <definedName name="BExKPIL5ZWOXQAENH3VP3ZHA2N7N" localSheetId="8" hidden="1">#REF!</definedName>
    <definedName name="BExKPIL5ZWOXQAENH3VP3ZHA2N7N" localSheetId="11" hidden="1">#REF!</definedName>
    <definedName name="BExKPIL5ZWOXQAENH3VP3ZHA2N7N" localSheetId="13" hidden="1">#REF!</definedName>
    <definedName name="BExKPIL5ZWOXQAENH3VP3ZHA2N7N" hidden="1">#REF!</definedName>
    <definedName name="BExKPJHKPVROP9QX9BMBZMU2HEZ1" localSheetId="0" hidden="1">#REF!</definedName>
    <definedName name="BExKPJHKPVROP9QX9BMBZMU2HEZ1" localSheetId="12" hidden="1">#REF!</definedName>
    <definedName name="BExKPJHKPVROP9QX9BMBZMU2HEZ1" localSheetId="3" hidden="1">#REF!</definedName>
    <definedName name="BExKPJHKPVROP9QX9BMBZMU2HEZ1" localSheetId="10" hidden="1">#REF!</definedName>
    <definedName name="BExKPJHKPVROP9QX9BMBZMU2HEZ1" localSheetId="9" hidden="1">#REF!</definedName>
    <definedName name="BExKPJHKPVROP9QX9BMBZMU2HEZ1" localSheetId="8" hidden="1">#REF!</definedName>
    <definedName name="BExKPJHKPVROP9QX9BMBZMU2HEZ1" localSheetId="11" hidden="1">#REF!</definedName>
    <definedName name="BExKPJHKPVROP9QX9BMBZMU2HEZ1" localSheetId="13" hidden="1">#REF!</definedName>
    <definedName name="BExKPJHKPVROP9QX9BMBZMU2HEZ1" hidden="1">#REF!</definedName>
    <definedName name="BExKPLQJX0HJ8OTXBXH9IC9J2V0W" localSheetId="0" hidden="1">#REF!</definedName>
    <definedName name="BExKPLQJX0HJ8OTXBXH9IC9J2V0W" localSheetId="12" hidden="1">#REF!</definedName>
    <definedName name="BExKPLQJX0HJ8OTXBXH9IC9J2V0W" localSheetId="3" hidden="1">#REF!</definedName>
    <definedName name="BExKPLQJX0HJ8OTXBXH9IC9J2V0W" localSheetId="10" hidden="1">#REF!</definedName>
    <definedName name="BExKPLQJX0HJ8OTXBXH9IC9J2V0W" localSheetId="9" hidden="1">#REF!</definedName>
    <definedName name="BExKPLQJX0HJ8OTXBXH9IC9J2V0W" localSheetId="8" hidden="1">#REF!</definedName>
    <definedName name="BExKPLQJX0HJ8OTXBXH9IC9J2V0W" localSheetId="11" hidden="1">#REF!</definedName>
    <definedName name="BExKPLQJX0HJ8OTXBXH9IC9J2V0W" localSheetId="13" hidden="1">#REF!</definedName>
    <definedName name="BExKPLQJX0HJ8OTXBXH9IC9J2V0W" hidden="1">#REF!</definedName>
    <definedName name="BExKPN8C7GN36ZJZHLOB74LU6KT0" localSheetId="0" hidden="1">#REF!</definedName>
    <definedName name="BExKPN8C7GN36ZJZHLOB74LU6KT0" localSheetId="12" hidden="1">#REF!</definedName>
    <definedName name="BExKPN8C7GN36ZJZHLOB74LU6KT0" localSheetId="3" hidden="1">#REF!</definedName>
    <definedName name="BExKPN8C7GN36ZJZHLOB74LU6KT0" localSheetId="10" hidden="1">#REF!</definedName>
    <definedName name="BExKPN8C7GN36ZJZHLOB74LU6KT0" localSheetId="9" hidden="1">#REF!</definedName>
    <definedName name="BExKPN8C7GN36ZJZHLOB74LU6KT0" localSheetId="8" hidden="1">#REF!</definedName>
    <definedName name="BExKPN8C7GN36ZJZHLOB74LU6KT0" localSheetId="11" hidden="1">#REF!</definedName>
    <definedName name="BExKPN8C7GN36ZJZHLOB74LU6KT0" localSheetId="13" hidden="1">#REF!</definedName>
    <definedName name="BExKPN8C7GN36ZJZHLOB74LU6KT0" hidden="1">#REF!</definedName>
    <definedName name="BExKPX9VZ1J5021Q98K60HMPJU58" localSheetId="0" hidden="1">#REF!</definedName>
    <definedName name="BExKPX9VZ1J5021Q98K60HMPJU58" localSheetId="12" hidden="1">#REF!</definedName>
    <definedName name="BExKPX9VZ1J5021Q98K60HMPJU58" localSheetId="3" hidden="1">#REF!</definedName>
    <definedName name="BExKPX9VZ1J5021Q98K60HMPJU58" localSheetId="10" hidden="1">#REF!</definedName>
    <definedName name="BExKPX9VZ1J5021Q98K60HMPJU58" localSheetId="9" hidden="1">#REF!</definedName>
    <definedName name="BExKPX9VZ1J5021Q98K60HMPJU58" localSheetId="8" hidden="1">#REF!</definedName>
    <definedName name="BExKPX9VZ1J5021Q98K60HMPJU58" localSheetId="11" hidden="1">#REF!</definedName>
    <definedName name="BExKPX9VZ1J5021Q98K60HMPJU58" localSheetId="13" hidden="1">#REF!</definedName>
    <definedName name="BExKPX9VZ1J5021Q98K60HMPJU58" hidden="1">#REF!</definedName>
    <definedName name="BExKQGGEP203MUWSJVORTY7RFOFT" localSheetId="0" hidden="1">#REF!</definedName>
    <definedName name="BExKQGGEP203MUWSJVORTY7RFOFT" localSheetId="12" hidden="1">#REF!</definedName>
    <definedName name="BExKQGGEP203MUWSJVORTY7RFOFT" localSheetId="3" hidden="1">#REF!</definedName>
    <definedName name="BExKQGGEP203MUWSJVORTY7RFOFT" localSheetId="10" hidden="1">#REF!</definedName>
    <definedName name="BExKQGGEP203MUWSJVORTY7RFOFT" localSheetId="9" hidden="1">#REF!</definedName>
    <definedName name="BExKQGGEP203MUWSJVORTY7RFOFT" localSheetId="8" hidden="1">#REF!</definedName>
    <definedName name="BExKQGGEP203MUWSJVORTY7RFOFT" localSheetId="11" hidden="1">#REF!</definedName>
    <definedName name="BExKQGGEP203MUWSJVORTY7RFOFT" localSheetId="13" hidden="1">#REF!</definedName>
    <definedName name="BExKQGGEP203MUWSJVORTY7RFOFT" hidden="1">#REF!</definedName>
    <definedName name="BExKQJGAAWNM3NT19E9I0CQDBTU0" localSheetId="0" hidden="1">#REF!</definedName>
    <definedName name="BExKQJGAAWNM3NT19E9I0CQDBTU0" localSheetId="12" hidden="1">#REF!</definedName>
    <definedName name="BExKQJGAAWNM3NT19E9I0CQDBTU0" localSheetId="3" hidden="1">#REF!</definedName>
    <definedName name="BExKQJGAAWNM3NT19E9I0CQDBTU0" localSheetId="10" hidden="1">#REF!</definedName>
    <definedName name="BExKQJGAAWNM3NT19E9I0CQDBTU0" localSheetId="9" hidden="1">#REF!</definedName>
    <definedName name="BExKQJGAAWNM3NT19E9I0CQDBTU0" localSheetId="8" hidden="1">#REF!</definedName>
    <definedName name="BExKQJGAAWNM3NT19E9I0CQDBTU0" localSheetId="11" hidden="1">#REF!</definedName>
    <definedName name="BExKQJGAAWNM3NT19E9I0CQDBTU0" localSheetId="13" hidden="1">#REF!</definedName>
    <definedName name="BExKQJGAAWNM3NT19E9I0CQDBTU0" hidden="1">#REF!</definedName>
    <definedName name="BExKQM5GJ1ZN5REKFE7YVBQ0KXWF" localSheetId="0" hidden="1">#REF!</definedName>
    <definedName name="BExKQM5GJ1ZN5REKFE7YVBQ0KXWF" localSheetId="12" hidden="1">#REF!</definedName>
    <definedName name="BExKQM5GJ1ZN5REKFE7YVBQ0KXWF" localSheetId="3" hidden="1">#REF!</definedName>
    <definedName name="BExKQM5GJ1ZN5REKFE7YVBQ0KXWF" localSheetId="10" hidden="1">#REF!</definedName>
    <definedName name="BExKQM5GJ1ZN5REKFE7YVBQ0KXWF" localSheetId="9" hidden="1">#REF!</definedName>
    <definedName name="BExKQM5GJ1ZN5REKFE7YVBQ0KXWF" localSheetId="8" hidden="1">#REF!</definedName>
    <definedName name="BExKQM5GJ1ZN5REKFE7YVBQ0KXWF" localSheetId="11" hidden="1">#REF!</definedName>
    <definedName name="BExKQM5GJ1ZN5REKFE7YVBQ0KXWF" localSheetId="13" hidden="1">#REF!</definedName>
    <definedName name="BExKQM5GJ1ZN5REKFE7YVBQ0KXWF" hidden="1">#REF!</definedName>
    <definedName name="BExKQQ71278061G7ZFYGPWOMOMY2" localSheetId="0" hidden="1">#REF!</definedName>
    <definedName name="BExKQQ71278061G7ZFYGPWOMOMY2" localSheetId="12" hidden="1">#REF!</definedName>
    <definedName name="BExKQQ71278061G7ZFYGPWOMOMY2" localSheetId="3" hidden="1">#REF!</definedName>
    <definedName name="BExKQQ71278061G7ZFYGPWOMOMY2" localSheetId="10" hidden="1">#REF!</definedName>
    <definedName name="BExKQQ71278061G7ZFYGPWOMOMY2" localSheetId="9" hidden="1">#REF!</definedName>
    <definedName name="BExKQQ71278061G7ZFYGPWOMOMY2" localSheetId="8" hidden="1">#REF!</definedName>
    <definedName name="BExKQQ71278061G7ZFYGPWOMOMY2" localSheetId="11" hidden="1">#REF!</definedName>
    <definedName name="BExKQQ71278061G7ZFYGPWOMOMY2" localSheetId="13" hidden="1">#REF!</definedName>
    <definedName name="BExKQQ71278061G7ZFYGPWOMOMY2" hidden="1">#REF!</definedName>
    <definedName name="BExKQTXRG3ECU8NT47UR7643LO5G" localSheetId="0" hidden="1">#REF!</definedName>
    <definedName name="BExKQTXRG3ECU8NT47UR7643LO5G" localSheetId="12" hidden="1">#REF!</definedName>
    <definedName name="BExKQTXRG3ECU8NT47UR7643LO5G" localSheetId="3" hidden="1">#REF!</definedName>
    <definedName name="BExKQTXRG3ECU8NT47UR7643LO5G" localSheetId="10" hidden="1">#REF!</definedName>
    <definedName name="BExKQTXRG3ECU8NT47UR7643LO5G" localSheetId="9" hidden="1">#REF!</definedName>
    <definedName name="BExKQTXRG3ECU8NT47UR7643LO5G" localSheetId="8" hidden="1">#REF!</definedName>
    <definedName name="BExKQTXRG3ECU8NT47UR7643LO5G" localSheetId="11" hidden="1">#REF!</definedName>
    <definedName name="BExKQTXRG3ECU8NT47UR7643LO5G" localSheetId="13" hidden="1">#REF!</definedName>
    <definedName name="BExKQTXRG3ECU8NT47UR7643LO5G" hidden="1">#REF!</definedName>
    <definedName name="BExKQVL7HPOIZ4FHANDFMVOJLEPR" localSheetId="0" hidden="1">#REF!</definedName>
    <definedName name="BExKQVL7HPOIZ4FHANDFMVOJLEPR" localSheetId="12" hidden="1">#REF!</definedName>
    <definedName name="BExKQVL7HPOIZ4FHANDFMVOJLEPR" localSheetId="3" hidden="1">#REF!</definedName>
    <definedName name="BExKQVL7HPOIZ4FHANDFMVOJLEPR" localSheetId="10" hidden="1">#REF!</definedName>
    <definedName name="BExKQVL7HPOIZ4FHANDFMVOJLEPR" localSheetId="9" hidden="1">#REF!</definedName>
    <definedName name="BExKQVL7HPOIZ4FHANDFMVOJLEPR" localSheetId="8" hidden="1">#REF!</definedName>
    <definedName name="BExKQVL7HPOIZ4FHANDFMVOJLEPR" localSheetId="11" hidden="1">#REF!</definedName>
    <definedName name="BExKQVL7HPOIZ4FHANDFMVOJLEPR" localSheetId="13" hidden="1">#REF!</definedName>
    <definedName name="BExKQVL7HPOIZ4FHANDFMVOJLEPR" hidden="1">#REF!</definedName>
    <definedName name="BExKR3ZAJRYXZB4M7XZPK0I7E55W" localSheetId="0" hidden="1">#REF!</definedName>
    <definedName name="BExKR3ZAJRYXZB4M7XZPK0I7E55W" localSheetId="12" hidden="1">#REF!</definedName>
    <definedName name="BExKR3ZAJRYXZB4M7XZPK0I7E55W" localSheetId="3" hidden="1">#REF!</definedName>
    <definedName name="BExKR3ZAJRYXZB4M7XZPK0I7E55W" localSheetId="10" hidden="1">#REF!</definedName>
    <definedName name="BExKR3ZAJRYXZB4M7XZPK0I7E55W" localSheetId="9" hidden="1">#REF!</definedName>
    <definedName name="BExKR3ZAJRYXZB4M7XZPK0I7E55W" localSheetId="8" hidden="1">#REF!</definedName>
    <definedName name="BExKR3ZAJRYXZB4M7XZPK0I7E55W" localSheetId="11" hidden="1">#REF!</definedName>
    <definedName name="BExKR3ZAJRYXZB4M7XZPK0I7E55W" localSheetId="13" hidden="1">#REF!</definedName>
    <definedName name="BExKR3ZAJRYXZB4M7XZPK0I7E55W" hidden="1">#REF!</definedName>
    <definedName name="BExKR8RZSEHW184G0Z56B4EGNU72" localSheetId="0" hidden="1">#REF!</definedName>
    <definedName name="BExKR8RZSEHW184G0Z56B4EGNU72" localSheetId="12" hidden="1">#REF!</definedName>
    <definedName name="BExKR8RZSEHW184G0Z56B4EGNU72" localSheetId="3" hidden="1">#REF!</definedName>
    <definedName name="BExKR8RZSEHW184G0Z56B4EGNU72" localSheetId="10" hidden="1">#REF!</definedName>
    <definedName name="BExKR8RZSEHW184G0Z56B4EGNU72" localSheetId="9" hidden="1">#REF!</definedName>
    <definedName name="BExKR8RZSEHW184G0Z56B4EGNU72" localSheetId="8" hidden="1">#REF!</definedName>
    <definedName name="BExKR8RZSEHW184G0Z56B4EGNU72" localSheetId="11" hidden="1">#REF!</definedName>
    <definedName name="BExKR8RZSEHW184G0Z56B4EGNU72" localSheetId="13" hidden="1">#REF!</definedName>
    <definedName name="BExKR8RZSEHW184G0Z56B4EGNU72" hidden="1">#REF!</definedName>
    <definedName name="BExKRHM60KUPM7RGAAFRSKX4TMS5" localSheetId="0" hidden="1">#REF!</definedName>
    <definedName name="BExKRHM60KUPM7RGAAFRSKX4TMS5" localSheetId="12" hidden="1">#REF!</definedName>
    <definedName name="BExKRHM60KUPM7RGAAFRSKX4TMS5" localSheetId="3" hidden="1">#REF!</definedName>
    <definedName name="BExKRHM60KUPM7RGAAFRSKX4TMS5" localSheetId="10" hidden="1">#REF!</definedName>
    <definedName name="BExKRHM60KUPM7RGAAFRSKX4TMS5" localSheetId="9" hidden="1">#REF!</definedName>
    <definedName name="BExKRHM60KUPM7RGAAFRSKX4TMS5" localSheetId="8" hidden="1">#REF!</definedName>
    <definedName name="BExKRHM60KUPM7RGAAFRSKX4TMS5" localSheetId="11" hidden="1">#REF!</definedName>
    <definedName name="BExKRHM60KUPM7RGAAFRSKX4TMS5" localSheetId="13" hidden="1">#REF!</definedName>
    <definedName name="BExKRHM60KUPM7RGAAFRSKX4TMS5" hidden="1">#REF!</definedName>
    <definedName name="BExKRQB2LX164R610N3VXJPD3C1W" localSheetId="0" hidden="1">#REF!</definedName>
    <definedName name="BExKRQB2LX164R610N3VXJPD3C1W" localSheetId="12" hidden="1">#REF!</definedName>
    <definedName name="BExKRQB2LX164R610N3VXJPD3C1W" localSheetId="3" hidden="1">#REF!</definedName>
    <definedName name="BExKRQB2LX164R610N3VXJPD3C1W" localSheetId="10" hidden="1">#REF!</definedName>
    <definedName name="BExKRQB2LX164R610N3VXJPD3C1W" localSheetId="9" hidden="1">#REF!</definedName>
    <definedName name="BExKRQB2LX164R610N3VXJPD3C1W" localSheetId="8" hidden="1">#REF!</definedName>
    <definedName name="BExKRQB2LX164R610N3VXJPD3C1W" localSheetId="11" hidden="1">#REF!</definedName>
    <definedName name="BExKRQB2LX164R610N3VXJPD3C1W" localSheetId="13" hidden="1">#REF!</definedName>
    <definedName name="BExKRQB2LX164R610N3VXJPD3C1W" hidden="1">#REF!</definedName>
    <definedName name="BExKRVUSQ6PA7ZYQSTEQL3X7PB9P" localSheetId="0" hidden="1">#REF!</definedName>
    <definedName name="BExKRVUSQ6PA7ZYQSTEQL3X7PB9P" localSheetId="12" hidden="1">#REF!</definedName>
    <definedName name="BExKRVUSQ6PA7ZYQSTEQL3X7PB9P" localSheetId="3" hidden="1">#REF!</definedName>
    <definedName name="BExKRVUSQ6PA7ZYQSTEQL3X7PB9P" localSheetId="10" hidden="1">#REF!</definedName>
    <definedName name="BExKRVUSQ6PA7ZYQSTEQL3X7PB9P" localSheetId="9" hidden="1">#REF!</definedName>
    <definedName name="BExKRVUSQ6PA7ZYQSTEQL3X7PB9P" localSheetId="8" hidden="1">#REF!</definedName>
    <definedName name="BExKRVUSQ6PA7ZYQSTEQL3X7PB9P" localSheetId="11" hidden="1">#REF!</definedName>
    <definedName name="BExKRVUSQ6PA7ZYQSTEQL3X7PB9P" localSheetId="13" hidden="1">#REF!</definedName>
    <definedName name="BExKRVUSQ6PA7ZYQSTEQL3X7PB9P" hidden="1">#REF!</definedName>
    <definedName name="BExKRY3KZ7F7RB2KH8HXSQ85IEQO" localSheetId="0" hidden="1">#REF!</definedName>
    <definedName name="BExKRY3KZ7F7RB2KH8HXSQ85IEQO" localSheetId="12" hidden="1">#REF!</definedName>
    <definedName name="BExKRY3KZ7F7RB2KH8HXSQ85IEQO" localSheetId="3" hidden="1">#REF!</definedName>
    <definedName name="BExKRY3KZ7F7RB2KH8HXSQ85IEQO" localSheetId="10" hidden="1">#REF!</definedName>
    <definedName name="BExKRY3KZ7F7RB2KH8HXSQ85IEQO" localSheetId="9" hidden="1">#REF!</definedName>
    <definedName name="BExKRY3KZ7F7RB2KH8HXSQ85IEQO" localSheetId="8" hidden="1">#REF!</definedName>
    <definedName name="BExKRY3KZ7F7RB2KH8HXSQ85IEQO" localSheetId="11" hidden="1">#REF!</definedName>
    <definedName name="BExKRY3KZ7F7RB2KH8HXSQ85IEQO" localSheetId="13" hidden="1">#REF!</definedName>
    <definedName name="BExKRY3KZ7F7RB2KH8HXSQ85IEQO" hidden="1">#REF!</definedName>
    <definedName name="BExKS91CCVW1YKNE1EQ4MCE1E9JX" localSheetId="0" hidden="1">#REF!</definedName>
    <definedName name="BExKS91CCVW1YKNE1EQ4MCE1E9JX" localSheetId="12" hidden="1">#REF!</definedName>
    <definedName name="BExKS91CCVW1YKNE1EQ4MCE1E9JX" localSheetId="3" hidden="1">#REF!</definedName>
    <definedName name="BExKS91CCVW1YKNE1EQ4MCE1E9JX" localSheetId="10" hidden="1">#REF!</definedName>
    <definedName name="BExKS91CCVW1YKNE1EQ4MCE1E9JX" localSheetId="9" hidden="1">#REF!</definedName>
    <definedName name="BExKS91CCVW1YKNE1EQ4MCE1E9JX" localSheetId="8" hidden="1">#REF!</definedName>
    <definedName name="BExKS91CCVW1YKNE1EQ4MCE1E9JX" localSheetId="11" hidden="1">#REF!</definedName>
    <definedName name="BExKS91CCVW1YKNE1EQ4MCE1E9JX" localSheetId="13" hidden="1">#REF!</definedName>
    <definedName name="BExKS91CCVW1YKNE1EQ4MCE1E9JX" hidden="1">#REF!</definedName>
    <definedName name="BExKSA37DZTCK6H13HPIKR0ZFVL8" localSheetId="0" hidden="1">#REF!</definedName>
    <definedName name="BExKSA37DZTCK6H13HPIKR0ZFVL8" localSheetId="12" hidden="1">#REF!</definedName>
    <definedName name="BExKSA37DZTCK6H13HPIKR0ZFVL8" localSheetId="3" hidden="1">#REF!</definedName>
    <definedName name="BExKSA37DZTCK6H13HPIKR0ZFVL8" localSheetId="10" hidden="1">#REF!</definedName>
    <definedName name="BExKSA37DZTCK6H13HPIKR0ZFVL8" localSheetId="9" hidden="1">#REF!</definedName>
    <definedName name="BExKSA37DZTCK6H13HPIKR0ZFVL8" localSheetId="8" hidden="1">#REF!</definedName>
    <definedName name="BExKSA37DZTCK6H13HPIKR0ZFVL8" localSheetId="11" hidden="1">#REF!</definedName>
    <definedName name="BExKSA37DZTCK6H13HPIKR0ZFVL8" localSheetId="13" hidden="1">#REF!</definedName>
    <definedName name="BExKSA37DZTCK6H13HPIKR0ZFVL8" hidden="1">#REF!</definedName>
    <definedName name="BExKSB51O073JLM4PEU353GBBSMI" localSheetId="0" hidden="1">#REF!</definedName>
    <definedName name="BExKSB51O073JLM4PEU353GBBSMI" localSheetId="12" hidden="1">#REF!</definedName>
    <definedName name="BExKSB51O073JLM4PEU353GBBSMI" localSheetId="3" hidden="1">#REF!</definedName>
    <definedName name="BExKSB51O073JLM4PEU353GBBSMI" localSheetId="10" hidden="1">#REF!</definedName>
    <definedName name="BExKSB51O073JLM4PEU353GBBSMI" localSheetId="9" hidden="1">#REF!</definedName>
    <definedName name="BExKSB51O073JLM4PEU353GBBSMI" localSheetId="8" hidden="1">#REF!</definedName>
    <definedName name="BExKSB51O073JLM4PEU353GBBSMI" localSheetId="11" hidden="1">#REF!</definedName>
    <definedName name="BExKSB51O073JLM4PEU353GBBSMI" localSheetId="13" hidden="1">#REF!</definedName>
    <definedName name="BExKSB51O073JLM4PEU353GBBSMI" hidden="1">#REF!</definedName>
    <definedName name="BExKSC1EDUXA6RM44LZV6HMMHKLX" localSheetId="0" hidden="1">#REF!</definedName>
    <definedName name="BExKSC1EDUXA6RM44LZV6HMMHKLX" localSheetId="12" hidden="1">#REF!</definedName>
    <definedName name="BExKSC1EDUXA6RM44LZV6HMMHKLX" localSheetId="3" hidden="1">#REF!</definedName>
    <definedName name="BExKSC1EDUXA6RM44LZV6HMMHKLX" localSheetId="10" hidden="1">#REF!</definedName>
    <definedName name="BExKSC1EDUXA6RM44LZV6HMMHKLX" localSheetId="9" hidden="1">#REF!</definedName>
    <definedName name="BExKSC1EDUXA6RM44LZV6HMMHKLX" localSheetId="8" hidden="1">#REF!</definedName>
    <definedName name="BExKSC1EDUXA6RM44LZV6HMMHKLX" localSheetId="11" hidden="1">#REF!</definedName>
    <definedName name="BExKSC1EDUXA6RM44LZV6HMMHKLX" localSheetId="13" hidden="1">#REF!</definedName>
    <definedName name="BExKSC1EDUXA6RM44LZV6HMMHKLX" hidden="1">#REF!</definedName>
    <definedName name="BExKSFMOMSZYDE0WNC94F40S6636" localSheetId="0" hidden="1">#REF!</definedName>
    <definedName name="BExKSFMOMSZYDE0WNC94F40S6636" localSheetId="12" hidden="1">#REF!</definedName>
    <definedName name="BExKSFMOMSZYDE0WNC94F40S6636" localSheetId="3" hidden="1">#REF!</definedName>
    <definedName name="BExKSFMOMSZYDE0WNC94F40S6636" localSheetId="10" hidden="1">#REF!</definedName>
    <definedName name="BExKSFMOMSZYDE0WNC94F40S6636" localSheetId="9" hidden="1">#REF!</definedName>
    <definedName name="BExKSFMOMSZYDE0WNC94F40S6636" localSheetId="8" hidden="1">#REF!</definedName>
    <definedName name="BExKSFMOMSZYDE0WNC94F40S6636" localSheetId="11" hidden="1">#REF!</definedName>
    <definedName name="BExKSFMOMSZYDE0WNC94F40S6636" localSheetId="13" hidden="1">#REF!</definedName>
    <definedName name="BExKSFMOMSZYDE0WNC94F40S6636" hidden="1">#REF!</definedName>
    <definedName name="BExKSHQ9K79S8KYUWIV5M5LAHHF1" localSheetId="0" hidden="1">#REF!</definedName>
    <definedName name="BExKSHQ9K79S8KYUWIV5M5LAHHF1" localSheetId="12" hidden="1">#REF!</definedName>
    <definedName name="BExKSHQ9K79S8KYUWIV5M5LAHHF1" localSheetId="3" hidden="1">#REF!</definedName>
    <definedName name="BExKSHQ9K79S8KYUWIV5M5LAHHF1" localSheetId="10" hidden="1">#REF!</definedName>
    <definedName name="BExKSHQ9K79S8KYUWIV5M5LAHHF1" localSheetId="9" hidden="1">#REF!</definedName>
    <definedName name="BExKSHQ9K79S8KYUWIV5M5LAHHF1" localSheetId="8" hidden="1">#REF!</definedName>
    <definedName name="BExKSHQ9K79S8KYUWIV5M5LAHHF1" localSheetId="11" hidden="1">#REF!</definedName>
    <definedName name="BExKSHQ9K79S8KYUWIV5M5LAHHF1" localSheetId="13" hidden="1">#REF!</definedName>
    <definedName name="BExKSHQ9K79S8KYUWIV5M5LAHHF1" hidden="1">#REF!</definedName>
    <definedName name="BExKSJTWG9L3FCX8FLK4EMUJMF27" localSheetId="0" hidden="1">#REF!</definedName>
    <definedName name="BExKSJTWG9L3FCX8FLK4EMUJMF27" localSheetId="12" hidden="1">#REF!</definedName>
    <definedName name="BExKSJTWG9L3FCX8FLK4EMUJMF27" localSheetId="3" hidden="1">#REF!</definedName>
    <definedName name="BExKSJTWG9L3FCX8FLK4EMUJMF27" localSheetId="10" hidden="1">#REF!</definedName>
    <definedName name="BExKSJTWG9L3FCX8FLK4EMUJMF27" localSheetId="9" hidden="1">#REF!</definedName>
    <definedName name="BExKSJTWG9L3FCX8FLK4EMUJMF27" localSheetId="8" hidden="1">#REF!</definedName>
    <definedName name="BExKSJTWG9L3FCX8FLK4EMUJMF27" localSheetId="11" hidden="1">#REF!</definedName>
    <definedName name="BExKSJTWG9L3FCX8FLK4EMUJMF27" localSheetId="13" hidden="1">#REF!</definedName>
    <definedName name="BExKSJTWG9L3FCX8FLK4EMUJMF27" hidden="1">#REF!</definedName>
    <definedName name="BExKSU0MKNAVZYYPKCYTZDWQX4R8" localSheetId="0" hidden="1">#REF!</definedName>
    <definedName name="BExKSU0MKNAVZYYPKCYTZDWQX4R8" localSheetId="12" hidden="1">#REF!</definedName>
    <definedName name="BExKSU0MKNAVZYYPKCYTZDWQX4R8" localSheetId="3" hidden="1">#REF!</definedName>
    <definedName name="BExKSU0MKNAVZYYPKCYTZDWQX4R8" localSheetId="10" hidden="1">#REF!</definedName>
    <definedName name="BExKSU0MKNAVZYYPKCYTZDWQX4R8" localSheetId="9" hidden="1">#REF!</definedName>
    <definedName name="BExKSU0MKNAVZYYPKCYTZDWQX4R8" localSheetId="8" hidden="1">#REF!</definedName>
    <definedName name="BExKSU0MKNAVZYYPKCYTZDWQX4R8" localSheetId="11" hidden="1">#REF!</definedName>
    <definedName name="BExKSU0MKNAVZYYPKCYTZDWQX4R8" localSheetId="13" hidden="1">#REF!</definedName>
    <definedName name="BExKSU0MKNAVZYYPKCYTZDWQX4R8" hidden="1">#REF!</definedName>
    <definedName name="BExKSX60G1MUS689FXIGYP2F7C62" localSheetId="0" hidden="1">#REF!</definedName>
    <definedName name="BExKSX60G1MUS689FXIGYP2F7C62" localSheetId="12" hidden="1">#REF!</definedName>
    <definedName name="BExKSX60G1MUS689FXIGYP2F7C62" localSheetId="3" hidden="1">#REF!</definedName>
    <definedName name="BExKSX60G1MUS689FXIGYP2F7C62" localSheetId="10" hidden="1">#REF!</definedName>
    <definedName name="BExKSX60G1MUS689FXIGYP2F7C62" localSheetId="9" hidden="1">#REF!</definedName>
    <definedName name="BExKSX60G1MUS689FXIGYP2F7C62" localSheetId="8" hidden="1">#REF!</definedName>
    <definedName name="BExKSX60G1MUS689FXIGYP2F7C62" localSheetId="11" hidden="1">#REF!</definedName>
    <definedName name="BExKSX60G1MUS689FXIGYP2F7C62" localSheetId="13" hidden="1">#REF!</definedName>
    <definedName name="BExKSX60G1MUS689FXIGYP2F7C62" hidden="1">#REF!</definedName>
    <definedName name="BExKT2UZ7Y2VWF5NQE18SJRLD2RN" localSheetId="0" hidden="1">#REF!</definedName>
    <definedName name="BExKT2UZ7Y2VWF5NQE18SJRLD2RN" localSheetId="12" hidden="1">#REF!</definedName>
    <definedName name="BExKT2UZ7Y2VWF5NQE18SJRLD2RN" localSheetId="3" hidden="1">#REF!</definedName>
    <definedName name="BExKT2UZ7Y2VWF5NQE18SJRLD2RN" localSheetId="10" hidden="1">#REF!</definedName>
    <definedName name="BExKT2UZ7Y2VWF5NQE18SJRLD2RN" localSheetId="9" hidden="1">#REF!</definedName>
    <definedName name="BExKT2UZ7Y2VWF5NQE18SJRLD2RN" localSheetId="8" hidden="1">#REF!</definedName>
    <definedName name="BExKT2UZ7Y2VWF5NQE18SJRLD2RN" localSheetId="11" hidden="1">#REF!</definedName>
    <definedName name="BExKT2UZ7Y2VWF5NQE18SJRLD2RN" localSheetId="13" hidden="1">#REF!</definedName>
    <definedName name="BExKT2UZ7Y2VWF5NQE18SJRLD2RN" hidden="1">#REF!</definedName>
    <definedName name="BExKT3GJFNGAM09H5F615E36A38C" localSheetId="0" hidden="1">#REF!</definedName>
    <definedName name="BExKT3GJFNGAM09H5F615E36A38C" localSheetId="12" hidden="1">#REF!</definedName>
    <definedName name="BExKT3GJFNGAM09H5F615E36A38C" localSheetId="3" hidden="1">#REF!</definedName>
    <definedName name="BExKT3GJFNGAM09H5F615E36A38C" localSheetId="10" hidden="1">#REF!</definedName>
    <definedName name="BExKT3GJFNGAM09H5F615E36A38C" localSheetId="9" hidden="1">#REF!</definedName>
    <definedName name="BExKT3GJFNGAM09H5F615E36A38C" localSheetId="8" hidden="1">#REF!</definedName>
    <definedName name="BExKT3GJFNGAM09H5F615E36A38C" localSheetId="11" hidden="1">#REF!</definedName>
    <definedName name="BExKT3GJFNGAM09H5F615E36A38C" localSheetId="13" hidden="1">#REF!</definedName>
    <definedName name="BExKT3GJFNGAM09H5F615E36A38C" hidden="1">#REF!</definedName>
    <definedName name="BExKTD1UM9PTLYETG1RM502XDNC0" localSheetId="0" hidden="1">#REF!</definedName>
    <definedName name="BExKTD1UM9PTLYETG1RM502XDNC0" localSheetId="12" hidden="1">#REF!</definedName>
    <definedName name="BExKTD1UM9PTLYETG1RM502XDNC0" localSheetId="3" hidden="1">#REF!</definedName>
    <definedName name="BExKTD1UM9PTLYETG1RM502XDNC0" localSheetId="10" hidden="1">#REF!</definedName>
    <definedName name="BExKTD1UM9PTLYETG1RM502XDNC0" localSheetId="9" hidden="1">#REF!</definedName>
    <definedName name="BExKTD1UM9PTLYETG1RM502XDNC0" localSheetId="8" hidden="1">#REF!</definedName>
    <definedName name="BExKTD1UM9PTLYETG1RM502XDNC0" localSheetId="11" hidden="1">#REF!</definedName>
    <definedName name="BExKTD1UM9PTLYETG1RM502XDNC0" localSheetId="13" hidden="1">#REF!</definedName>
    <definedName name="BExKTD1UM9PTLYETG1RM502XDNC0" hidden="1">#REF!</definedName>
    <definedName name="BExKTJN26AY45CE6JUAX3OIL48F7" localSheetId="0" hidden="1">#REF!</definedName>
    <definedName name="BExKTJN26AY45CE6JUAX3OIL48F7" localSheetId="12" hidden="1">#REF!</definedName>
    <definedName name="BExKTJN26AY45CE6JUAX3OIL48F7" localSheetId="3" hidden="1">#REF!</definedName>
    <definedName name="BExKTJN26AY45CE6JUAX3OIL48F7" localSheetId="10" hidden="1">#REF!</definedName>
    <definedName name="BExKTJN26AY45CE6JUAX3OIL48F7" localSheetId="9" hidden="1">#REF!</definedName>
    <definedName name="BExKTJN26AY45CE6JUAX3OIL48F7" localSheetId="8" hidden="1">#REF!</definedName>
    <definedName name="BExKTJN26AY45CE6JUAX3OIL48F7" localSheetId="11" hidden="1">#REF!</definedName>
    <definedName name="BExKTJN26AY45CE6JUAX3OIL48F7" localSheetId="13" hidden="1">#REF!</definedName>
    <definedName name="BExKTJN26AY45CE6JUAX3OIL48F7" hidden="1">#REF!</definedName>
    <definedName name="BExKTQZGN8GI3XGSEXMPCCA3S19H" localSheetId="0" hidden="1">#REF!</definedName>
    <definedName name="BExKTQZGN8GI3XGSEXMPCCA3S19H" localSheetId="12" hidden="1">#REF!</definedName>
    <definedName name="BExKTQZGN8GI3XGSEXMPCCA3S19H" localSheetId="3" hidden="1">#REF!</definedName>
    <definedName name="BExKTQZGN8GI3XGSEXMPCCA3S19H" localSheetId="10" hidden="1">#REF!</definedName>
    <definedName name="BExKTQZGN8GI3XGSEXMPCCA3S19H" localSheetId="9" hidden="1">#REF!</definedName>
    <definedName name="BExKTQZGN8GI3XGSEXMPCCA3S19H" localSheetId="8" hidden="1">#REF!</definedName>
    <definedName name="BExKTQZGN8GI3XGSEXMPCCA3S19H" localSheetId="11" hidden="1">#REF!</definedName>
    <definedName name="BExKTQZGN8GI3XGSEXMPCCA3S19H" localSheetId="13" hidden="1">#REF!</definedName>
    <definedName name="BExKTQZGN8GI3XGSEXMPCCA3S19H" hidden="1">#REF!</definedName>
    <definedName name="BExKTUKYYU0F6TUW1RXV24LRAZFE" localSheetId="0" hidden="1">#REF!</definedName>
    <definedName name="BExKTUKYYU0F6TUW1RXV24LRAZFE" localSheetId="12" hidden="1">#REF!</definedName>
    <definedName name="BExKTUKYYU0F6TUW1RXV24LRAZFE" localSheetId="3" hidden="1">#REF!</definedName>
    <definedName name="BExKTUKYYU0F6TUW1RXV24LRAZFE" localSheetId="10" hidden="1">#REF!</definedName>
    <definedName name="BExKTUKYYU0F6TUW1RXV24LRAZFE" localSheetId="9" hidden="1">#REF!</definedName>
    <definedName name="BExKTUKYYU0F6TUW1RXV24LRAZFE" localSheetId="8" hidden="1">#REF!</definedName>
    <definedName name="BExKTUKYYU0F6TUW1RXV24LRAZFE" localSheetId="11" hidden="1">#REF!</definedName>
    <definedName name="BExKTUKYYU0F6TUW1RXV24LRAZFE" localSheetId="13" hidden="1">#REF!</definedName>
    <definedName name="BExKTUKYYU0F6TUW1RXV24LRAZFE" hidden="1">#REF!</definedName>
    <definedName name="BExKU3FBLHQBIUTN6XEZW5GC9OG1" localSheetId="0" hidden="1">#REF!</definedName>
    <definedName name="BExKU3FBLHQBIUTN6XEZW5GC9OG1" localSheetId="12" hidden="1">#REF!</definedName>
    <definedName name="BExKU3FBLHQBIUTN6XEZW5GC9OG1" localSheetId="3" hidden="1">#REF!</definedName>
    <definedName name="BExKU3FBLHQBIUTN6XEZW5GC9OG1" localSheetId="10" hidden="1">#REF!</definedName>
    <definedName name="BExKU3FBLHQBIUTN6XEZW5GC9OG1" localSheetId="9" hidden="1">#REF!</definedName>
    <definedName name="BExKU3FBLHQBIUTN6XEZW5GC9OG1" localSheetId="8" hidden="1">#REF!</definedName>
    <definedName name="BExKU3FBLHQBIUTN6XEZW5GC9OG1" localSheetId="11" hidden="1">#REF!</definedName>
    <definedName name="BExKU3FBLHQBIUTN6XEZW5GC9OG1" localSheetId="13" hidden="1">#REF!</definedName>
    <definedName name="BExKU3FBLHQBIUTN6XEZW5GC9OG1" hidden="1">#REF!</definedName>
    <definedName name="BExKU82I99FEUIZLODXJDOJC96CQ" localSheetId="0" hidden="1">#REF!</definedName>
    <definedName name="BExKU82I99FEUIZLODXJDOJC96CQ" localSheetId="12" hidden="1">#REF!</definedName>
    <definedName name="BExKU82I99FEUIZLODXJDOJC96CQ" localSheetId="3" hidden="1">#REF!</definedName>
    <definedName name="BExKU82I99FEUIZLODXJDOJC96CQ" localSheetId="10" hidden="1">#REF!</definedName>
    <definedName name="BExKU82I99FEUIZLODXJDOJC96CQ" localSheetId="9" hidden="1">#REF!</definedName>
    <definedName name="BExKU82I99FEUIZLODXJDOJC96CQ" localSheetId="8" hidden="1">#REF!</definedName>
    <definedName name="BExKU82I99FEUIZLODXJDOJC96CQ" localSheetId="11" hidden="1">#REF!</definedName>
    <definedName name="BExKU82I99FEUIZLODXJDOJC96CQ" localSheetId="13" hidden="1">#REF!</definedName>
    <definedName name="BExKU82I99FEUIZLODXJDOJC96CQ" hidden="1">#REF!</definedName>
    <definedName name="BExKUDM0DFSCM3D91SH0XLXJSL18" localSheetId="0" hidden="1">#REF!</definedName>
    <definedName name="BExKUDM0DFSCM3D91SH0XLXJSL18" localSheetId="12" hidden="1">#REF!</definedName>
    <definedName name="BExKUDM0DFSCM3D91SH0XLXJSL18" localSheetId="3" hidden="1">#REF!</definedName>
    <definedName name="BExKUDM0DFSCM3D91SH0XLXJSL18" localSheetId="10" hidden="1">#REF!</definedName>
    <definedName name="BExKUDM0DFSCM3D91SH0XLXJSL18" localSheetId="9" hidden="1">#REF!</definedName>
    <definedName name="BExKUDM0DFSCM3D91SH0XLXJSL18" localSheetId="8" hidden="1">#REF!</definedName>
    <definedName name="BExKUDM0DFSCM3D91SH0XLXJSL18" localSheetId="11" hidden="1">#REF!</definedName>
    <definedName name="BExKUDM0DFSCM3D91SH0XLXJSL18" localSheetId="13" hidden="1">#REF!</definedName>
    <definedName name="BExKUDM0DFSCM3D91SH0XLXJSL18" hidden="1">#REF!</definedName>
    <definedName name="BExKUHYKD9TJTMQOOBS4EX04FCEZ" localSheetId="0" hidden="1">#REF!</definedName>
    <definedName name="BExKUHYKD9TJTMQOOBS4EX04FCEZ" localSheetId="12" hidden="1">#REF!</definedName>
    <definedName name="BExKUHYKD9TJTMQOOBS4EX04FCEZ" localSheetId="3" hidden="1">#REF!</definedName>
    <definedName name="BExKUHYKD9TJTMQOOBS4EX04FCEZ" localSheetId="10" hidden="1">#REF!</definedName>
    <definedName name="BExKUHYKD9TJTMQOOBS4EX04FCEZ" localSheetId="9" hidden="1">#REF!</definedName>
    <definedName name="BExKUHYKD9TJTMQOOBS4EX04FCEZ" localSheetId="8" hidden="1">#REF!</definedName>
    <definedName name="BExKUHYKD9TJTMQOOBS4EX04FCEZ" localSheetId="11" hidden="1">#REF!</definedName>
    <definedName name="BExKUHYKD9TJTMQOOBS4EX04FCEZ" localSheetId="13" hidden="1">#REF!</definedName>
    <definedName name="BExKUHYKD9TJTMQOOBS4EX04FCEZ" hidden="1">#REF!</definedName>
    <definedName name="BExKULEKJLA77AUQPDUHSM94Y76Z" localSheetId="0" hidden="1">#REF!</definedName>
    <definedName name="BExKULEKJLA77AUQPDUHSM94Y76Z" localSheetId="12" hidden="1">#REF!</definedName>
    <definedName name="BExKULEKJLA77AUQPDUHSM94Y76Z" localSheetId="3" hidden="1">#REF!</definedName>
    <definedName name="BExKULEKJLA77AUQPDUHSM94Y76Z" localSheetId="10" hidden="1">#REF!</definedName>
    <definedName name="BExKULEKJLA77AUQPDUHSM94Y76Z" localSheetId="9" hidden="1">#REF!</definedName>
    <definedName name="BExKULEKJLA77AUQPDUHSM94Y76Z" localSheetId="8" hidden="1">#REF!</definedName>
    <definedName name="BExKULEKJLA77AUQPDUHSM94Y76Z" localSheetId="11" hidden="1">#REF!</definedName>
    <definedName name="BExKULEKJLA77AUQPDUHSM94Y76Z" localSheetId="13" hidden="1">#REF!</definedName>
    <definedName name="BExKULEKJLA77AUQPDUHSM94Y76Z" hidden="1">#REF!</definedName>
    <definedName name="BExKUXE506JSYMR4CV866RHRDYR9" localSheetId="0" hidden="1">#REF!</definedName>
    <definedName name="BExKUXE506JSYMR4CV866RHRDYR9" localSheetId="12" hidden="1">#REF!</definedName>
    <definedName name="BExKUXE506JSYMR4CV866RHRDYR9" localSheetId="3" hidden="1">#REF!</definedName>
    <definedName name="BExKUXE506JSYMR4CV866RHRDYR9" localSheetId="10" hidden="1">#REF!</definedName>
    <definedName name="BExKUXE506JSYMR4CV866RHRDYR9" localSheetId="9" hidden="1">#REF!</definedName>
    <definedName name="BExKUXE506JSYMR4CV866RHRDYR9" localSheetId="8" hidden="1">#REF!</definedName>
    <definedName name="BExKUXE506JSYMR4CV866RHRDYR9" localSheetId="11" hidden="1">#REF!</definedName>
    <definedName name="BExKUXE506JSYMR4CV866RHRDYR9" localSheetId="13" hidden="1">#REF!</definedName>
    <definedName name="BExKUXE506JSYMR4CV866RHRDYR9" hidden="1">#REF!</definedName>
    <definedName name="BExKV08R85MKI3MAX9E2HERNQUNL" localSheetId="0" hidden="1">#REF!</definedName>
    <definedName name="BExKV08R85MKI3MAX9E2HERNQUNL" localSheetId="12" hidden="1">#REF!</definedName>
    <definedName name="BExKV08R85MKI3MAX9E2HERNQUNL" localSheetId="3" hidden="1">#REF!</definedName>
    <definedName name="BExKV08R85MKI3MAX9E2HERNQUNL" localSheetId="10" hidden="1">#REF!</definedName>
    <definedName name="BExKV08R85MKI3MAX9E2HERNQUNL" localSheetId="9" hidden="1">#REF!</definedName>
    <definedName name="BExKV08R85MKI3MAX9E2HERNQUNL" localSheetId="8" hidden="1">#REF!</definedName>
    <definedName name="BExKV08R85MKI3MAX9E2HERNQUNL" localSheetId="11" hidden="1">#REF!</definedName>
    <definedName name="BExKV08R85MKI3MAX9E2HERNQUNL" localSheetId="13" hidden="1">#REF!</definedName>
    <definedName name="BExKV08R85MKI3MAX9E2HERNQUNL" hidden="1">#REF!</definedName>
    <definedName name="BExKV4AAUNNJL5JWD7PX6BFKVS6O" localSheetId="0" hidden="1">#REF!</definedName>
    <definedName name="BExKV4AAUNNJL5JWD7PX6BFKVS6O" localSheetId="12" hidden="1">#REF!</definedName>
    <definedName name="BExKV4AAUNNJL5JWD7PX6BFKVS6O" localSheetId="3" hidden="1">#REF!</definedName>
    <definedName name="BExKV4AAUNNJL5JWD7PX6BFKVS6O" localSheetId="10" hidden="1">#REF!</definedName>
    <definedName name="BExKV4AAUNNJL5JWD7PX6BFKVS6O" localSheetId="9" hidden="1">#REF!</definedName>
    <definedName name="BExKV4AAUNNJL5JWD7PX6BFKVS6O" localSheetId="8" hidden="1">#REF!</definedName>
    <definedName name="BExKV4AAUNNJL5JWD7PX6BFKVS6O" localSheetId="11" hidden="1">#REF!</definedName>
    <definedName name="BExKV4AAUNNJL5JWD7PX6BFKVS6O" localSheetId="13" hidden="1">#REF!</definedName>
    <definedName name="BExKV4AAUNNJL5JWD7PX6BFKVS6O" hidden="1">#REF!</definedName>
    <definedName name="BExKVDVK6HN74GQPTXICP9BFC8CF" localSheetId="0" hidden="1">#REF!</definedName>
    <definedName name="BExKVDVK6HN74GQPTXICP9BFC8CF" localSheetId="12" hidden="1">#REF!</definedName>
    <definedName name="BExKVDVK6HN74GQPTXICP9BFC8CF" localSheetId="3" hidden="1">#REF!</definedName>
    <definedName name="BExKVDVK6HN74GQPTXICP9BFC8CF" localSheetId="10" hidden="1">#REF!</definedName>
    <definedName name="BExKVDVK6HN74GQPTXICP9BFC8CF" localSheetId="9" hidden="1">#REF!</definedName>
    <definedName name="BExKVDVK6HN74GQPTXICP9BFC8CF" localSheetId="8" hidden="1">#REF!</definedName>
    <definedName name="BExKVDVK6HN74GQPTXICP9BFC8CF" localSheetId="11" hidden="1">#REF!</definedName>
    <definedName name="BExKVDVK6HN74GQPTXICP9BFC8CF" localSheetId="13" hidden="1">#REF!</definedName>
    <definedName name="BExKVDVK6HN74GQPTXICP9BFC8CF" hidden="1">#REF!</definedName>
    <definedName name="BExKVFZ3ZZGIC1QI8XN6BYFWN0ZY" localSheetId="0" hidden="1">#REF!</definedName>
    <definedName name="BExKVFZ3ZZGIC1QI8XN6BYFWN0ZY" localSheetId="12" hidden="1">#REF!</definedName>
    <definedName name="BExKVFZ3ZZGIC1QI8XN6BYFWN0ZY" localSheetId="3" hidden="1">#REF!</definedName>
    <definedName name="BExKVFZ3ZZGIC1QI8XN6BYFWN0ZY" localSheetId="10" hidden="1">#REF!</definedName>
    <definedName name="BExKVFZ3ZZGIC1QI8XN6BYFWN0ZY" localSheetId="9" hidden="1">#REF!</definedName>
    <definedName name="BExKVFZ3ZZGIC1QI8XN6BYFWN0ZY" localSheetId="8" hidden="1">#REF!</definedName>
    <definedName name="BExKVFZ3ZZGIC1QI8XN6BYFWN0ZY" localSheetId="11" hidden="1">#REF!</definedName>
    <definedName name="BExKVFZ3ZZGIC1QI8XN6BYFWN0ZY" localSheetId="13" hidden="1">#REF!</definedName>
    <definedName name="BExKVFZ3ZZGIC1QI8XN6BYFWN0ZY" hidden="1">#REF!</definedName>
    <definedName name="BExKVG4KGO28KPGTAFL1R8TTZ10N" localSheetId="0" hidden="1">#REF!</definedName>
    <definedName name="BExKVG4KGO28KPGTAFL1R8TTZ10N" localSheetId="12" hidden="1">#REF!</definedName>
    <definedName name="BExKVG4KGO28KPGTAFL1R8TTZ10N" localSheetId="3" hidden="1">#REF!</definedName>
    <definedName name="BExKVG4KGO28KPGTAFL1R8TTZ10N" localSheetId="10" hidden="1">#REF!</definedName>
    <definedName name="BExKVG4KGO28KPGTAFL1R8TTZ10N" localSheetId="9" hidden="1">#REF!</definedName>
    <definedName name="BExKVG4KGO28KPGTAFL1R8TTZ10N" localSheetId="8" hidden="1">#REF!</definedName>
    <definedName name="BExKVG4KGO28KPGTAFL1R8TTZ10N" localSheetId="11" hidden="1">#REF!</definedName>
    <definedName name="BExKVG4KGO28KPGTAFL1R8TTZ10N" localSheetId="13" hidden="1">#REF!</definedName>
    <definedName name="BExKVG4KGO28KPGTAFL1R8TTZ10N" hidden="1">#REF!</definedName>
    <definedName name="BExKW0CSH7DA02YSNV64PSEIXB2P" localSheetId="0" hidden="1">#REF!</definedName>
    <definedName name="BExKW0CSH7DA02YSNV64PSEIXB2P" localSheetId="12" hidden="1">#REF!</definedName>
    <definedName name="BExKW0CSH7DA02YSNV64PSEIXB2P" localSheetId="3" hidden="1">#REF!</definedName>
    <definedName name="BExKW0CSH7DA02YSNV64PSEIXB2P" localSheetId="10" hidden="1">#REF!</definedName>
    <definedName name="BExKW0CSH7DA02YSNV64PSEIXB2P" localSheetId="9" hidden="1">#REF!</definedName>
    <definedName name="BExKW0CSH7DA02YSNV64PSEIXB2P" localSheetId="8" hidden="1">#REF!</definedName>
    <definedName name="BExKW0CSH7DA02YSNV64PSEIXB2P" localSheetId="11" hidden="1">#REF!</definedName>
    <definedName name="BExKW0CSH7DA02YSNV64PSEIXB2P" localSheetId="13" hidden="1">#REF!</definedName>
    <definedName name="BExKW0CSH7DA02YSNV64PSEIXB2P" hidden="1">#REF!</definedName>
    <definedName name="BExM9NUG3Q31X01AI9ZJCZIX25CS" localSheetId="0" hidden="1">#REF!</definedName>
    <definedName name="BExM9NUG3Q31X01AI9ZJCZIX25CS" localSheetId="12" hidden="1">#REF!</definedName>
    <definedName name="BExM9NUG3Q31X01AI9ZJCZIX25CS" localSheetId="3" hidden="1">#REF!</definedName>
    <definedName name="BExM9NUG3Q31X01AI9ZJCZIX25CS" localSheetId="10" hidden="1">#REF!</definedName>
    <definedName name="BExM9NUG3Q31X01AI9ZJCZIX25CS" localSheetId="9" hidden="1">#REF!</definedName>
    <definedName name="BExM9NUG3Q31X01AI9ZJCZIX25CS" localSheetId="8" hidden="1">#REF!</definedName>
    <definedName name="BExM9NUG3Q31X01AI9ZJCZIX25CS" localSheetId="11" hidden="1">#REF!</definedName>
    <definedName name="BExM9NUG3Q31X01AI9ZJCZIX25CS" localSheetId="13" hidden="1">#REF!</definedName>
    <definedName name="BExM9NUG3Q31X01AI9ZJCZIX25CS" hidden="1">#REF!</definedName>
    <definedName name="BExM9OG182RP30MY23PG49LVPZ1C" localSheetId="0" hidden="1">#REF!</definedName>
    <definedName name="BExM9OG182RP30MY23PG49LVPZ1C" localSheetId="12" hidden="1">#REF!</definedName>
    <definedName name="BExM9OG182RP30MY23PG49LVPZ1C" localSheetId="3" hidden="1">#REF!</definedName>
    <definedName name="BExM9OG182RP30MY23PG49LVPZ1C" localSheetId="10" hidden="1">#REF!</definedName>
    <definedName name="BExM9OG182RP30MY23PG49LVPZ1C" localSheetId="9" hidden="1">#REF!</definedName>
    <definedName name="BExM9OG182RP30MY23PG49LVPZ1C" localSheetId="8" hidden="1">#REF!</definedName>
    <definedName name="BExM9OG182RP30MY23PG49LVPZ1C" localSheetId="11" hidden="1">#REF!</definedName>
    <definedName name="BExM9OG182RP30MY23PG49LVPZ1C" localSheetId="13" hidden="1">#REF!</definedName>
    <definedName name="BExM9OG182RP30MY23PG49LVPZ1C" hidden="1">#REF!</definedName>
    <definedName name="BExMA64MW1S18NH8DCKPCCEI5KCB" localSheetId="0" hidden="1">#REF!</definedName>
    <definedName name="BExMA64MW1S18NH8DCKPCCEI5KCB" localSheetId="12" hidden="1">#REF!</definedName>
    <definedName name="BExMA64MW1S18NH8DCKPCCEI5KCB" localSheetId="3" hidden="1">#REF!</definedName>
    <definedName name="BExMA64MW1S18NH8DCKPCCEI5KCB" localSheetId="10" hidden="1">#REF!</definedName>
    <definedName name="BExMA64MW1S18NH8DCKPCCEI5KCB" localSheetId="9" hidden="1">#REF!</definedName>
    <definedName name="BExMA64MW1S18NH8DCKPCCEI5KCB" localSheetId="8" hidden="1">#REF!</definedName>
    <definedName name="BExMA64MW1S18NH8DCKPCCEI5KCB" localSheetId="11" hidden="1">#REF!</definedName>
    <definedName name="BExMA64MW1S18NH8DCKPCCEI5KCB" localSheetId="13" hidden="1">#REF!</definedName>
    <definedName name="BExMA64MW1S18NH8DCKPCCEI5KCB" hidden="1">#REF!</definedName>
    <definedName name="BExMALEWFUEM8Y686IT03ECURUBR" localSheetId="0" hidden="1">#REF!</definedName>
    <definedName name="BExMALEWFUEM8Y686IT03ECURUBR" localSheetId="12" hidden="1">#REF!</definedName>
    <definedName name="BExMALEWFUEM8Y686IT03ECURUBR" localSheetId="3" hidden="1">#REF!</definedName>
    <definedName name="BExMALEWFUEM8Y686IT03ECURUBR" localSheetId="10" hidden="1">#REF!</definedName>
    <definedName name="BExMALEWFUEM8Y686IT03ECURUBR" localSheetId="9" hidden="1">#REF!</definedName>
    <definedName name="BExMALEWFUEM8Y686IT03ECURUBR" localSheetId="8" hidden="1">#REF!</definedName>
    <definedName name="BExMALEWFUEM8Y686IT03ECURUBR" localSheetId="11" hidden="1">#REF!</definedName>
    <definedName name="BExMALEWFUEM8Y686IT03ECURUBR" localSheetId="13" hidden="1">#REF!</definedName>
    <definedName name="BExMALEWFUEM8Y686IT03ECURUBR" hidden="1">#REF!</definedName>
    <definedName name="BExMAS0AQY7KMMTBTBPK0SWWDITB" localSheetId="0" hidden="1">#REF!</definedName>
    <definedName name="BExMAS0AQY7KMMTBTBPK0SWWDITB" localSheetId="12" hidden="1">#REF!</definedName>
    <definedName name="BExMAS0AQY7KMMTBTBPK0SWWDITB" localSheetId="3" hidden="1">#REF!</definedName>
    <definedName name="BExMAS0AQY7KMMTBTBPK0SWWDITB" localSheetId="10" hidden="1">#REF!</definedName>
    <definedName name="BExMAS0AQY7KMMTBTBPK0SWWDITB" localSheetId="9" hidden="1">#REF!</definedName>
    <definedName name="BExMAS0AQY7KMMTBTBPK0SWWDITB" localSheetId="8" hidden="1">#REF!</definedName>
    <definedName name="BExMAS0AQY7KMMTBTBPK0SWWDITB" localSheetId="11" hidden="1">#REF!</definedName>
    <definedName name="BExMAS0AQY7KMMTBTBPK0SWWDITB" localSheetId="13" hidden="1">#REF!</definedName>
    <definedName name="BExMAS0AQY7KMMTBTBPK0SWWDITB" hidden="1">#REF!</definedName>
    <definedName name="BExMAXJS82ZJ8RS22VLE0V0LDUII" localSheetId="0" hidden="1">#REF!</definedName>
    <definedName name="BExMAXJS82ZJ8RS22VLE0V0LDUII" localSheetId="12" hidden="1">#REF!</definedName>
    <definedName name="BExMAXJS82ZJ8RS22VLE0V0LDUII" localSheetId="3" hidden="1">#REF!</definedName>
    <definedName name="BExMAXJS82ZJ8RS22VLE0V0LDUII" localSheetId="10" hidden="1">#REF!</definedName>
    <definedName name="BExMAXJS82ZJ8RS22VLE0V0LDUII" localSheetId="9" hidden="1">#REF!</definedName>
    <definedName name="BExMAXJS82ZJ8RS22VLE0V0LDUII" localSheetId="8" hidden="1">#REF!</definedName>
    <definedName name="BExMAXJS82ZJ8RS22VLE0V0LDUII" localSheetId="11" hidden="1">#REF!</definedName>
    <definedName name="BExMAXJS82ZJ8RS22VLE0V0LDUII" localSheetId="13" hidden="1">#REF!</definedName>
    <definedName name="BExMAXJS82ZJ8RS22VLE0V0LDUII" hidden="1">#REF!</definedName>
    <definedName name="BExMB4QRS0R3MTB4CMUHFZ84LNZQ" localSheetId="0" hidden="1">#REF!</definedName>
    <definedName name="BExMB4QRS0R3MTB4CMUHFZ84LNZQ" localSheetId="12" hidden="1">#REF!</definedName>
    <definedName name="BExMB4QRS0R3MTB4CMUHFZ84LNZQ" localSheetId="3" hidden="1">#REF!</definedName>
    <definedName name="BExMB4QRS0R3MTB4CMUHFZ84LNZQ" localSheetId="10" hidden="1">#REF!</definedName>
    <definedName name="BExMB4QRS0R3MTB4CMUHFZ84LNZQ" localSheetId="9" hidden="1">#REF!</definedName>
    <definedName name="BExMB4QRS0R3MTB4CMUHFZ84LNZQ" localSheetId="8" hidden="1">#REF!</definedName>
    <definedName name="BExMB4QRS0R3MTB4CMUHFZ84LNZQ" localSheetId="11" hidden="1">#REF!</definedName>
    <definedName name="BExMB4QRS0R3MTB4CMUHFZ84LNZQ" localSheetId="13" hidden="1">#REF!</definedName>
    <definedName name="BExMB4QRS0R3MTB4CMUHFZ84LNZQ" hidden="1">#REF!</definedName>
    <definedName name="BExMB7AICZ233JKSCEUSR9RQXRS0" localSheetId="0" hidden="1">#REF!</definedName>
    <definedName name="BExMB7AICZ233JKSCEUSR9RQXRS0" localSheetId="12" hidden="1">#REF!</definedName>
    <definedName name="BExMB7AICZ233JKSCEUSR9RQXRS0" localSheetId="3" hidden="1">#REF!</definedName>
    <definedName name="BExMB7AICZ233JKSCEUSR9RQXRS0" localSheetId="10" hidden="1">#REF!</definedName>
    <definedName name="BExMB7AICZ233JKSCEUSR9RQXRS0" localSheetId="9" hidden="1">#REF!</definedName>
    <definedName name="BExMB7AICZ233JKSCEUSR9RQXRS0" localSheetId="8" hidden="1">#REF!</definedName>
    <definedName name="BExMB7AICZ233JKSCEUSR9RQXRS0" localSheetId="11" hidden="1">#REF!</definedName>
    <definedName name="BExMB7AICZ233JKSCEUSR9RQXRS0" localSheetId="13" hidden="1">#REF!</definedName>
    <definedName name="BExMB7AICZ233JKSCEUSR9RQXRS0" hidden="1">#REF!</definedName>
    <definedName name="BExMBC35WKQY5CWQJLV4D05O6971" localSheetId="0" hidden="1">#REF!</definedName>
    <definedName name="BExMBC35WKQY5CWQJLV4D05O6971" localSheetId="12" hidden="1">#REF!</definedName>
    <definedName name="BExMBC35WKQY5CWQJLV4D05O6971" localSheetId="3" hidden="1">#REF!</definedName>
    <definedName name="BExMBC35WKQY5CWQJLV4D05O6971" localSheetId="10" hidden="1">#REF!</definedName>
    <definedName name="BExMBC35WKQY5CWQJLV4D05O6971" localSheetId="9" hidden="1">#REF!</definedName>
    <definedName name="BExMBC35WKQY5CWQJLV4D05O6971" localSheetId="8" hidden="1">#REF!</definedName>
    <definedName name="BExMBC35WKQY5CWQJLV4D05O6971" localSheetId="11" hidden="1">#REF!</definedName>
    <definedName name="BExMBC35WKQY5CWQJLV4D05O6971" localSheetId="13" hidden="1">#REF!</definedName>
    <definedName name="BExMBC35WKQY5CWQJLV4D05O6971" hidden="1">#REF!</definedName>
    <definedName name="BExMBFTZV4Q1A5KG25C1N9PHQNSW" localSheetId="0" hidden="1">#REF!</definedName>
    <definedName name="BExMBFTZV4Q1A5KG25C1N9PHQNSW" localSheetId="12" hidden="1">#REF!</definedName>
    <definedName name="BExMBFTZV4Q1A5KG25C1N9PHQNSW" localSheetId="3" hidden="1">#REF!</definedName>
    <definedName name="BExMBFTZV4Q1A5KG25C1N9PHQNSW" localSheetId="10" hidden="1">#REF!</definedName>
    <definedName name="BExMBFTZV4Q1A5KG25C1N9PHQNSW" localSheetId="9" hidden="1">#REF!</definedName>
    <definedName name="BExMBFTZV4Q1A5KG25C1N9PHQNSW" localSheetId="8" hidden="1">#REF!</definedName>
    <definedName name="BExMBFTZV4Q1A5KG25C1N9PHQNSW" localSheetId="11" hidden="1">#REF!</definedName>
    <definedName name="BExMBFTZV4Q1A5KG25C1N9PHQNSW" localSheetId="13" hidden="1">#REF!</definedName>
    <definedName name="BExMBFTZV4Q1A5KG25C1N9PHQNSW" hidden="1">#REF!</definedName>
    <definedName name="BExMBFZFXQDH3H55R89930TFTU36" localSheetId="0" hidden="1">#REF!</definedName>
    <definedName name="BExMBFZFXQDH3H55R89930TFTU36" localSheetId="12" hidden="1">#REF!</definedName>
    <definedName name="BExMBFZFXQDH3H55R89930TFTU36" localSheetId="3" hidden="1">#REF!</definedName>
    <definedName name="BExMBFZFXQDH3H55R89930TFTU36" localSheetId="10" hidden="1">#REF!</definedName>
    <definedName name="BExMBFZFXQDH3H55R89930TFTU36" localSheetId="9" hidden="1">#REF!</definedName>
    <definedName name="BExMBFZFXQDH3H55R89930TFTU36" localSheetId="8" hidden="1">#REF!</definedName>
    <definedName name="BExMBFZFXQDH3H55R89930TFTU36" localSheetId="11" hidden="1">#REF!</definedName>
    <definedName name="BExMBFZFXQDH3H55R89930TFTU36" localSheetId="13" hidden="1">#REF!</definedName>
    <definedName name="BExMBFZFXQDH3H55R89930TFTU36" hidden="1">#REF!</definedName>
    <definedName name="BExMBK6ISK3U7KHZKUJXIDKGF6VW" localSheetId="0" hidden="1">#REF!</definedName>
    <definedName name="BExMBK6ISK3U7KHZKUJXIDKGF6VW" localSheetId="12" hidden="1">#REF!</definedName>
    <definedName name="BExMBK6ISK3U7KHZKUJXIDKGF6VW" localSheetId="3" hidden="1">#REF!</definedName>
    <definedName name="BExMBK6ISK3U7KHZKUJXIDKGF6VW" localSheetId="10" hidden="1">#REF!</definedName>
    <definedName name="BExMBK6ISK3U7KHZKUJXIDKGF6VW" localSheetId="9" hidden="1">#REF!</definedName>
    <definedName name="BExMBK6ISK3U7KHZKUJXIDKGF6VW" localSheetId="8" hidden="1">#REF!</definedName>
    <definedName name="BExMBK6ISK3U7KHZKUJXIDKGF6VW" localSheetId="11" hidden="1">#REF!</definedName>
    <definedName name="BExMBK6ISK3U7KHZKUJXIDKGF6VW" localSheetId="13" hidden="1">#REF!</definedName>
    <definedName name="BExMBK6ISK3U7KHZKUJXIDKGF6VW" hidden="1">#REF!</definedName>
    <definedName name="BExMBYPQDG9AYDQ5E8IECVFREPO6" localSheetId="0" hidden="1">#REF!</definedName>
    <definedName name="BExMBYPQDG9AYDQ5E8IECVFREPO6" localSheetId="12" hidden="1">#REF!</definedName>
    <definedName name="BExMBYPQDG9AYDQ5E8IECVFREPO6" localSheetId="3" hidden="1">#REF!</definedName>
    <definedName name="BExMBYPQDG9AYDQ5E8IECVFREPO6" localSheetId="10" hidden="1">#REF!</definedName>
    <definedName name="BExMBYPQDG9AYDQ5E8IECVFREPO6" localSheetId="9" hidden="1">#REF!</definedName>
    <definedName name="BExMBYPQDG9AYDQ5E8IECVFREPO6" localSheetId="8" hidden="1">#REF!</definedName>
    <definedName name="BExMBYPQDG9AYDQ5E8IECVFREPO6" localSheetId="11" hidden="1">#REF!</definedName>
    <definedName name="BExMBYPQDG9AYDQ5E8IECVFREPO6" localSheetId="13" hidden="1">#REF!</definedName>
    <definedName name="BExMBYPQDG9AYDQ5E8IECVFREPO6" hidden="1">#REF!</definedName>
    <definedName name="BExMC7PESEESXVMDCGGIP5LPMUGY" localSheetId="0" hidden="1">#REF!</definedName>
    <definedName name="BExMC7PESEESXVMDCGGIP5LPMUGY" localSheetId="12" hidden="1">#REF!</definedName>
    <definedName name="BExMC7PESEESXVMDCGGIP5LPMUGY" localSheetId="3" hidden="1">#REF!</definedName>
    <definedName name="BExMC7PESEESXVMDCGGIP5LPMUGY" localSheetId="10" hidden="1">#REF!</definedName>
    <definedName name="BExMC7PESEESXVMDCGGIP5LPMUGY" localSheetId="9" hidden="1">#REF!</definedName>
    <definedName name="BExMC7PESEESXVMDCGGIP5LPMUGY" localSheetId="8" hidden="1">#REF!</definedName>
    <definedName name="BExMC7PESEESXVMDCGGIP5LPMUGY" localSheetId="11" hidden="1">#REF!</definedName>
    <definedName name="BExMC7PESEESXVMDCGGIP5LPMUGY" localSheetId="13" hidden="1">#REF!</definedName>
    <definedName name="BExMC7PESEESXVMDCGGIP5LPMUGY" hidden="1">#REF!</definedName>
    <definedName name="BExMC8AZUTX8LG89K2JJR7ZG62XX" localSheetId="0" hidden="1">#REF!</definedName>
    <definedName name="BExMC8AZUTX8LG89K2JJR7ZG62XX" localSheetId="12" hidden="1">#REF!</definedName>
    <definedName name="BExMC8AZUTX8LG89K2JJR7ZG62XX" localSheetId="3" hidden="1">#REF!</definedName>
    <definedName name="BExMC8AZUTX8LG89K2JJR7ZG62XX" localSheetId="10" hidden="1">#REF!</definedName>
    <definedName name="BExMC8AZUTX8LG89K2JJR7ZG62XX" localSheetId="9" hidden="1">#REF!</definedName>
    <definedName name="BExMC8AZUTX8LG89K2JJR7ZG62XX" localSheetId="8" hidden="1">#REF!</definedName>
    <definedName name="BExMC8AZUTX8LG89K2JJR7ZG62XX" localSheetId="11" hidden="1">#REF!</definedName>
    <definedName name="BExMC8AZUTX8LG89K2JJR7ZG62XX" localSheetId="13" hidden="1">#REF!</definedName>
    <definedName name="BExMC8AZUTX8LG89K2JJR7ZG62XX" hidden="1">#REF!</definedName>
    <definedName name="BExMCA96YR10V72G2R0SCIKPZLIZ" localSheetId="0" hidden="1">#REF!</definedName>
    <definedName name="BExMCA96YR10V72G2R0SCIKPZLIZ" localSheetId="12" hidden="1">#REF!</definedName>
    <definedName name="BExMCA96YR10V72G2R0SCIKPZLIZ" localSheetId="3" hidden="1">#REF!</definedName>
    <definedName name="BExMCA96YR10V72G2R0SCIKPZLIZ" localSheetId="10" hidden="1">#REF!</definedName>
    <definedName name="BExMCA96YR10V72G2R0SCIKPZLIZ" localSheetId="9" hidden="1">#REF!</definedName>
    <definedName name="BExMCA96YR10V72G2R0SCIKPZLIZ" localSheetId="8" hidden="1">#REF!</definedName>
    <definedName name="BExMCA96YR10V72G2R0SCIKPZLIZ" localSheetId="11" hidden="1">#REF!</definedName>
    <definedName name="BExMCA96YR10V72G2R0SCIKPZLIZ" localSheetId="13" hidden="1">#REF!</definedName>
    <definedName name="BExMCA96YR10V72G2R0SCIKPZLIZ" hidden="1">#REF!</definedName>
    <definedName name="BExMCB5JU5I2VQDUBS4O42BTEVKI" localSheetId="0" hidden="1">#REF!</definedName>
    <definedName name="BExMCB5JU5I2VQDUBS4O42BTEVKI" localSheetId="12" hidden="1">#REF!</definedName>
    <definedName name="BExMCB5JU5I2VQDUBS4O42BTEVKI" localSheetId="3" hidden="1">#REF!</definedName>
    <definedName name="BExMCB5JU5I2VQDUBS4O42BTEVKI" localSheetId="10" hidden="1">#REF!</definedName>
    <definedName name="BExMCB5JU5I2VQDUBS4O42BTEVKI" localSheetId="9" hidden="1">#REF!</definedName>
    <definedName name="BExMCB5JU5I2VQDUBS4O42BTEVKI" localSheetId="8" hidden="1">#REF!</definedName>
    <definedName name="BExMCB5JU5I2VQDUBS4O42BTEVKI" localSheetId="11" hidden="1">#REF!</definedName>
    <definedName name="BExMCB5JU5I2VQDUBS4O42BTEVKI" localSheetId="13" hidden="1">#REF!</definedName>
    <definedName name="BExMCB5JU5I2VQDUBS4O42BTEVKI" hidden="1">#REF!</definedName>
    <definedName name="BExMCFSQFSEMPY5IXDIRKZDASDBR" localSheetId="0" hidden="1">#REF!</definedName>
    <definedName name="BExMCFSQFSEMPY5IXDIRKZDASDBR" localSheetId="12" hidden="1">#REF!</definedName>
    <definedName name="BExMCFSQFSEMPY5IXDIRKZDASDBR" localSheetId="3" hidden="1">#REF!</definedName>
    <definedName name="BExMCFSQFSEMPY5IXDIRKZDASDBR" localSheetId="10" hidden="1">#REF!</definedName>
    <definedName name="BExMCFSQFSEMPY5IXDIRKZDASDBR" localSheetId="9" hidden="1">#REF!</definedName>
    <definedName name="BExMCFSQFSEMPY5IXDIRKZDASDBR" localSheetId="8" hidden="1">#REF!</definedName>
    <definedName name="BExMCFSQFSEMPY5IXDIRKZDASDBR" localSheetId="11" hidden="1">#REF!</definedName>
    <definedName name="BExMCFSQFSEMPY5IXDIRKZDASDBR" localSheetId="13" hidden="1">#REF!</definedName>
    <definedName name="BExMCFSQFSEMPY5IXDIRKZDASDBR" hidden="1">#REF!</definedName>
    <definedName name="BExMCH58I9XOLK7WEE6VSJGYPJGL" localSheetId="0" hidden="1">#REF!</definedName>
    <definedName name="BExMCH58I9XOLK7WEE6VSJGYPJGL" localSheetId="12" hidden="1">#REF!</definedName>
    <definedName name="BExMCH58I9XOLK7WEE6VSJGYPJGL" localSheetId="3" hidden="1">#REF!</definedName>
    <definedName name="BExMCH58I9XOLK7WEE6VSJGYPJGL" localSheetId="10" hidden="1">#REF!</definedName>
    <definedName name="BExMCH58I9XOLK7WEE6VSJGYPJGL" localSheetId="9" hidden="1">#REF!</definedName>
    <definedName name="BExMCH58I9XOLK7WEE6VSJGYPJGL" localSheetId="8" hidden="1">#REF!</definedName>
    <definedName name="BExMCH58I9XOLK7WEE6VSJGYPJGL" localSheetId="11" hidden="1">#REF!</definedName>
    <definedName name="BExMCH58I9XOLK7WEE6VSJGYPJGL" localSheetId="13" hidden="1">#REF!</definedName>
    <definedName name="BExMCH58I9XOLK7WEE6VSJGYPJGL" hidden="1">#REF!</definedName>
    <definedName name="BExMCMZOEYWVOOJ98TBHTTCS7XB8" localSheetId="0" hidden="1">#REF!</definedName>
    <definedName name="BExMCMZOEYWVOOJ98TBHTTCS7XB8" localSheetId="12" hidden="1">#REF!</definedName>
    <definedName name="BExMCMZOEYWVOOJ98TBHTTCS7XB8" localSheetId="3" hidden="1">#REF!</definedName>
    <definedName name="BExMCMZOEYWVOOJ98TBHTTCS7XB8" localSheetId="10" hidden="1">#REF!</definedName>
    <definedName name="BExMCMZOEYWVOOJ98TBHTTCS7XB8" localSheetId="9" hidden="1">#REF!</definedName>
    <definedName name="BExMCMZOEYWVOOJ98TBHTTCS7XB8" localSheetId="8" hidden="1">#REF!</definedName>
    <definedName name="BExMCMZOEYWVOOJ98TBHTTCS7XB8" localSheetId="11" hidden="1">#REF!</definedName>
    <definedName name="BExMCMZOEYWVOOJ98TBHTTCS7XB8" localSheetId="13" hidden="1">#REF!</definedName>
    <definedName name="BExMCMZOEYWVOOJ98TBHTTCS7XB8" hidden="1">#REF!</definedName>
    <definedName name="BExMCS8EF2W3FS9QADNKREYSI8P0" localSheetId="0" hidden="1">#REF!</definedName>
    <definedName name="BExMCS8EF2W3FS9QADNKREYSI8P0" localSheetId="12" hidden="1">#REF!</definedName>
    <definedName name="BExMCS8EF2W3FS9QADNKREYSI8P0" localSheetId="3" hidden="1">#REF!</definedName>
    <definedName name="BExMCS8EF2W3FS9QADNKREYSI8P0" localSheetId="10" hidden="1">#REF!</definedName>
    <definedName name="BExMCS8EF2W3FS9QADNKREYSI8P0" localSheetId="9" hidden="1">#REF!</definedName>
    <definedName name="BExMCS8EF2W3FS9QADNKREYSI8P0" localSheetId="8" hidden="1">#REF!</definedName>
    <definedName name="BExMCS8EF2W3FS9QADNKREYSI8P0" localSheetId="11" hidden="1">#REF!</definedName>
    <definedName name="BExMCS8EF2W3FS9QADNKREYSI8P0" localSheetId="13" hidden="1">#REF!</definedName>
    <definedName name="BExMCS8EF2W3FS9QADNKREYSI8P0" hidden="1">#REF!</definedName>
    <definedName name="BExMCSU0KZGHALEL7N5DJBVL94K7" localSheetId="0" hidden="1">#REF!</definedName>
    <definedName name="BExMCSU0KZGHALEL7N5DJBVL94K7" localSheetId="12" hidden="1">#REF!</definedName>
    <definedName name="BExMCSU0KZGHALEL7N5DJBVL94K7" localSheetId="3" hidden="1">#REF!</definedName>
    <definedName name="BExMCSU0KZGHALEL7N5DJBVL94K7" localSheetId="10" hidden="1">#REF!</definedName>
    <definedName name="BExMCSU0KZGHALEL7N5DJBVL94K7" localSheetId="9" hidden="1">#REF!</definedName>
    <definedName name="BExMCSU0KZGHALEL7N5DJBVL94K7" localSheetId="8" hidden="1">#REF!</definedName>
    <definedName name="BExMCSU0KZGHALEL7N5DJBVL94K7" localSheetId="11" hidden="1">#REF!</definedName>
    <definedName name="BExMCSU0KZGHALEL7N5DJBVL94K7" localSheetId="13" hidden="1">#REF!</definedName>
    <definedName name="BExMCSU0KZGHALEL7N5DJBVL94K7" hidden="1">#REF!</definedName>
    <definedName name="BExMCUS7GSOM96J0HJ7EH0FFM2AC" localSheetId="0" hidden="1">#REF!</definedName>
    <definedName name="BExMCUS7GSOM96J0HJ7EH0FFM2AC" localSheetId="12" hidden="1">#REF!</definedName>
    <definedName name="BExMCUS7GSOM96J0HJ7EH0FFM2AC" localSheetId="3" hidden="1">#REF!</definedName>
    <definedName name="BExMCUS7GSOM96J0HJ7EH0FFM2AC" localSheetId="10" hidden="1">#REF!</definedName>
    <definedName name="BExMCUS7GSOM96J0HJ7EH0FFM2AC" localSheetId="9" hidden="1">#REF!</definedName>
    <definedName name="BExMCUS7GSOM96J0HJ7EH0FFM2AC" localSheetId="8" hidden="1">#REF!</definedName>
    <definedName name="BExMCUS7GSOM96J0HJ7EH0FFM2AC" localSheetId="11" hidden="1">#REF!</definedName>
    <definedName name="BExMCUS7GSOM96J0HJ7EH0FFM2AC" localSheetId="13" hidden="1">#REF!</definedName>
    <definedName name="BExMCUS7GSOM96J0HJ7EH0FFM2AC" hidden="1">#REF!</definedName>
    <definedName name="BExMCYTT6TVDWMJXO1NZANRTVNAN" localSheetId="0" hidden="1">#REF!</definedName>
    <definedName name="BExMCYTT6TVDWMJXO1NZANRTVNAN" localSheetId="12" hidden="1">#REF!</definedName>
    <definedName name="BExMCYTT6TVDWMJXO1NZANRTVNAN" localSheetId="3" hidden="1">#REF!</definedName>
    <definedName name="BExMCYTT6TVDWMJXO1NZANRTVNAN" localSheetId="10" hidden="1">#REF!</definedName>
    <definedName name="BExMCYTT6TVDWMJXO1NZANRTVNAN" localSheetId="9" hidden="1">#REF!</definedName>
    <definedName name="BExMCYTT6TVDWMJXO1NZANRTVNAN" localSheetId="8" hidden="1">#REF!</definedName>
    <definedName name="BExMCYTT6TVDWMJXO1NZANRTVNAN" localSheetId="11" hidden="1">#REF!</definedName>
    <definedName name="BExMCYTT6TVDWMJXO1NZANRTVNAN" localSheetId="13" hidden="1">#REF!</definedName>
    <definedName name="BExMCYTT6TVDWMJXO1NZANRTVNAN" hidden="1">#REF!</definedName>
    <definedName name="BExMD54CT1VTE5YGBM90H90NF28M" localSheetId="0" hidden="1">#REF!</definedName>
    <definedName name="BExMD54CT1VTE5YGBM90H90NF28M" localSheetId="12" hidden="1">#REF!</definedName>
    <definedName name="BExMD54CT1VTE5YGBM90H90NF28M" localSheetId="3" hidden="1">#REF!</definedName>
    <definedName name="BExMD54CT1VTE5YGBM90H90NF28M" localSheetId="10" hidden="1">#REF!</definedName>
    <definedName name="BExMD54CT1VTE5YGBM90H90NF28M" localSheetId="9" hidden="1">#REF!</definedName>
    <definedName name="BExMD54CT1VTE5YGBM90H90NF28M" localSheetId="8" hidden="1">#REF!</definedName>
    <definedName name="BExMD54CT1VTE5YGBM90H90NF28M" localSheetId="11" hidden="1">#REF!</definedName>
    <definedName name="BExMD54CT1VTE5YGBM90H90NF28M" localSheetId="13" hidden="1">#REF!</definedName>
    <definedName name="BExMD54CT1VTE5YGBM90H90NF28M" hidden="1">#REF!</definedName>
    <definedName name="BExMD5F6IAV108XYJLXUO9HD0IT6" localSheetId="0" hidden="1">#REF!</definedName>
    <definedName name="BExMD5F6IAV108XYJLXUO9HD0IT6" localSheetId="12" hidden="1">#REF!</definedName>
    <definedName name="BExMD5F6IAV108XYJLXUO9HD0IT6" localSheetId="3" hidden="1">#REF!</definedName>
    <definedName name="BExMD5F6IAV108XYJLXUO9HD0IT6" localSheetId="10" hidden="1">#REF!</definedName>
    <definedName name="BExMD5F6IAV108XYJLXUO9HD0IT6" localSheetId="9" hidden="1">#REF!</definedName>
    <definedName name="BExMD5F6IAV108XYJLXUO9HD0IT6" localSheetId="8" hidden="1">#REF!</definedName>
    <definedName name="BExMD5F6IAV108XYJLXUO9HD0IT6" localSheetId="11" hidden="1">#REF!</definedName>
    <definedName name="BExMD5F6IAV108XYJLXUO9HD0IT6" localSheetId="13" hidden="1">#REF!</definedName>
    <definedName name="BExMD5F6IAV108XYJLXUO9HD0IT6" hidden="1">#REF!</definedName>
    <definedName name="BExMDANV66W9T3XAXID40XFJ0J93" localSheetId="0" hidden="1">#REF!</definedName>
    <definedName name="BExMDANV66W9T3XAXID40XFJ0J93" localSheetId="12" hidden="1">#REF!</definedName>
    <definedName name="BExMDANV66W9T3XAXID40XFJ0J93" localSheetId="3" hidden="1">#REF!</definedName>
    <definedName name="BExMDANV66W9T3XAXID40XFJ0J93" localSheetId="10" hidden="1">#REF!</definedName>
    <definedName name="BExMDANV66W9T3XAXID40XFJ0J93" localSheetId="9" hidden="1">#REF!</definedName>
    <definedName name="BExMDANV66W9T3XAXID40XFJ0J93" localSheetId="8" hidden="1">#REF!</definedName>
    <definedName name="BExMDANV66W9T3XAXID40XFJ0J93" localSheetId="11" hidden="1">#REF!</definedName>
    <definedName name="BExMDANV66W9T3XAXID40XFJ0J93" localSheetId="13" hidden="1">#REF!</definedName>
    <definedName name="BExMDANV66W9T3XAXID40XFJ0J93" hidden="1">#REF!</definedName>
    <definedName name="BExMDGD1KQP7NNR78X2ZX4FCBQ1S" localSheetId="0" hidden="1">#REF!</definedName>
    <definedName name="BExMDGD1KQP7NNR78X2ZX4FCBQ1S" localSheetId="12" hidden="1">#REF!</definedName>
    <definedName name="BExMDGD1KQP7NNR78X2ZX4FCBQ1S" localSheetId="3" hidden="1">#REF!</definedName>
    <definedName name="BExMDGD1KQP7NNR78X2ZX4FCBQ1S" localSheetId="10" hidden="1">#REF!</definedName>
    <definedName name="BExMDGD1KQP7NNR78X2ZX4FCBQ1S" localSheetId="9" hidden="1">#REF!</definedName>
    <definedName name="BExMDGD1KQP7NNR78X2ZX4FCBQ1S" localSheetId="8" hidden="1">#REF!</definedName>
    <definedName name="BExMDGD1KQP7NNR78X2ZX4FCBQ1S" localSheetId="11" hidden="1">#REF!</definedName>
    <definedName name="BExMDGD1KQP7NNR78X2ZX4FCBQ1S" localSheetId="13" hidden="1">#REF!</definedName>
    <definedName name="BExMDGD1KQP7NNR78X2ZX4FCBQ1S" hidden="1">#REF!</definedName>
    <definedName name="BExMDIRDK0DI8P86HB7WPH8QWLSQ" localSheetId="0" hidden="1">#REF!</definedName>
    <definedName name="BExMDIRDK0DI8P86HB7WPH8QWLSQ" localSheetId="12" hidden="1">#REF!</definedName>
    <definedName name="BExMDIRDK0DI8P86HB7WPH8QWLSQ" localSheetId="3" hidden="1">#REF!</definedName>
    <definedName name="BExMDIRDK0DI8P86HB7WPH8QWLSQ" localSheetId="10" hidden="1">#REF!</definedName>
    <definedName name="BExMDIRDK0DI8P86HB7WPH8QWLSQ" localSheetId="9" hidden="1">#REF!</definedName>
    <definedName name="BExMDIRDK0DI8P86HB7WPH8QWLSQ" localSheetId="8" hidden="1">#REF!</definedName>
    <definedName name="BExMDIRDK0DI8P86HB7WPH8QWLSQ" localSheetId="11" hidden="1">#REF!</definedName>
    <definedName name="BExMDIRDK0DI8P86HB7WPH8QWLSQ" localSheetId="13" hidden="1">#REF!</definedName>
    <definedName name="BExMDIRDK0DI8P86HB7WPH8QWLSQ" hidden="1">#REF!</definedName>
    <definedName name="BExMDOWGDLP3BZZB4ZPI31VS10FP" localSheetId="0" hidden="1">#REF!</definedName>
    <definedName name="BExMDOWGDLP3BZZB4ZPI31VS10FP" localSheetId="12" hidden="1">#REF!</definedName>
    <definedName name="BExMDOWGDLP3BZZB4ZPI31VS10FP" localSheetId="3" hidden="1">#REF!</definedName>
    <definedName name="BExMDOWGDLP3BZZB4ZPI31VS10FP" localSheetId="10" hidden="1">#REF!</definedName>
    <definedName name="BExMDOWGDLP3BZZB4ZPI31VS10FP" localSheetId="9" hidden="1">#REF!</definedName>
    <definedName name="BExMDOWGDLP3BZZB4ZPI31VS10FP" localSheetId="8" hidden="1">#REF!</definedName>
    <definedName name="BExMDOWGDLP3BZZB4ZPI31VS10FP" localSheetId="11" hidden="1">#REF!</definedName>
    <definedName name="BExMDOWGDLP3BZZB4ZPI31VS10FP" localSheetId="13" hidden="1">#REF!</definedName>
    <definedName name="BExMDOWGDLP3BZZB4ZPI31VS10FP" hidden="1">#REF!</definedName>
    <definedName name="BExMDPI2FVMORSWDDCVAJ85WYAYO" localSheetId="0" hidden="1">#REF!</definedName>
    <definedName name="BExMDPI2FVMORSWDDCVAJ85WYAYO" localSheetId="12" hidden="1">#REF!</definedName>
    <definedName name="BExMDPI2FVMORSWDDCVAJ85WYAYO" localSheetId="3" hidden="1">#REF!</definedName>
    <definedName name="BExMDPI2FVMORSWDDCVAJ85WYAYO" localSheetId="10" hidden="1">#REF!</definedName>
    <definedName name="BExMDPI2FVMORSWDDCVAJ85WYAYO" localSheetId="9" hidden="1">#REF!</definedName>
    <definedName name="BExMDPI2FVMORSWDDCVAJ85WYAYO" localSheetId="8" hidden="1">#REF!</definedName>
    <definedName name="BExMDPI2FVMORSWDDCVAJ85WYAYO" localSheetId="11" hidden="1">#REF!</definedName>
    <definedName name="BExMDPI2FVMORSWDDCVAJ85WYAYO" localSheetId="13" hidden="1">#REF!</definedName>
    <definedName name="BExMDPI2FVMORSWDDCVAJ85WYAYO" hidden="1">#REF!</definedName>
    <definedName name="BExMDUWB7VWHFFR266QXO46BNV2S" localSheetId="0" hidden="1">#REF!</definedName>
    <definedName name="BExMDUWB7VWHFFR266QXO46BNV2S" localSheetId="12" hidden="1">#REF!</definedName>
    <definedName name="BExMDUWB7VWHFFR266QXO46BNV2S" localSheetId="3" hidden="1">#REF!</definedName>
    <definedName name="BExMDUWB7VWHFFR266QXO46BNV2S" localSheetId="10" hidden="1">#REF!</definedName>
    <definedName name="BExMDUWB7VWHFFR266QXO46BNV2S" localSheetId="9" hidden="1">#REF!</definedName>
    <definedName name="BExMDUWB7VWHFFR266QXO46BNV2S" localSheetId="8" hidden="1">#REF!</definedName>
    <definedName name="BExMDUWB7VWHFFR266QXO46BNV2S" localSheetId="11" hidden="1">#REF!</definedName>
    <definedName name="BExMDUWB7VWHFFR266QXO46BNV2S" localSheetId="13" hidden="1">#REF!</definedName>
    <definedName name="BExMDUWB7VWHFFR266QXO46BNV2S" hidden="1">#REF!</definedName>
    <definedName name="BExME2U47N8LZG0BPJ49ANY5QVV2" localSheetId="0" hidden="1">#REF!</definedName>
    <definedName name="BExME2U47N8LZG0BPJ49ANY5QVV2" localSheetId="12" hidden="1">#REF!</definedName>
    <definedName name="BExME2U47N8LZG0BPJ49ANY5QVV2" localSheetId="3" hidden="1">#REF!</definedName>
    <definedName name="BExME2U47N8LZG0BPJ49ANY5QVV2" localSheetId="10" hidden="1">#REF!</definedName>
    <definedName name="BExME2U47N8LZG0BPJ49ANY5QVV2" localSheetId="9" hidden="1">#REF!</definedName>
    <definedName name="BExME2U47N8LZG0BPJ49ANY5QVV2" localSheetId="8" hidden="1">#REF!</definedName>
    <definedName name="BExME2U47N8LZG0BPJ49ANY5QVV2" localSheetId="11" hidden="1">#REF!</definedName>
    <definedName name="BExME2U47N8LZG0BPJ49ANY5QVV2" localSheetId="13" hidden="1">#REF!</definedName>
    <definedName name="BExME2U47N8LZG0BPJ49ANY5QVV2" hidden="1">#REF!</definedName>
    <definedName name="BExME88DH5DUKMUFI9FNVECXFD2E" localSheetId="0" hidden="1">#REF!</definedName>
    <definedName name="BExME88DH5DUKMUFI9FNVECXFD2E" localSheetId="12" hidden="1">#REF!</definedName>
    <definedName name="BExME88DH5DUKMUFI9FNVECXFD2E" localSheetId="3" hidden="1">#REF!</definedName>
    <definedName name="BExME88DH5DUKMUFI9FNVECXFD2E" localSheetId="10" hidden="1">#REF!</definedName>
    <definedName name="BExME88DH5DUKMUFI9FNVECXFD2E" localSheetId="9" hidden="1">#REF!</definedName>
    <definedName name="BExME88DH5DUKMUFI9FNVECXFD2E" localSheetId="8" hidden="1">#REF!</definedName>
    <definedName name="BExME88DH5DUKMUFI9FNVECXFD2E" localSheetId="11" hidden="1">#REF!</definedName>
    <definedName name="BExME88DH5DUKMUFI9FNVECXFD2E" localSheetId="13" hidden="1">#REF!</definedName>
    <definedName name="BExME88DH5DUKMUFI9FNVECXFD2E" hidden="1">#REF!</definedName>
    <definedName name="BExME9A7MOGAK7YTTQYXP5DL6VYA" localSheetId="0" hidden="1">#REF!</definedName>
    <definedName name="BExME9A7MOGAK7YTTQYXP5DL6VYA" localSheetId="12" hidden="1">#REF!</definedName>
    <definedName name="BExME9A7MOGAK7YTTQYXP5DL6VYA" localSheetId="3" hidden="1">#REF!</definedName>
    <definedName name="BExME9A7MOGAK7YTTQYXP5DL6VYA" localSheetId="10" hidden="1">#REF!</definedName>
    <definedName name="BExME9A7MOGAK7YTTQYXP5DL6VYA" localSheetId="9" hidden="1">#REF!</definedName>
    <definedName name="BExME9A7MOGAK7YTTQYXP5DL6VYA" localSheetId="8" hidden="1">#REF!</definedName>
    <definedName name="BExME9A7MOGAK7YTTQYXP5DL6VYA" localSheetId="11" hidden="1">#REF!</definedName>
    <definedName name="BExME9A7MOGAK7YTTQYXP5DL6VYA" localSheetId="13" hidden="1">#REF!</definedName>
    <definedName name="BExME9A7MOGAK7YTTQYXP5DL6VYA" hidden="1">#REF!</definedName>
    <definedName name="BExMEOV9YFRY5C3GDLU60GIX10BY" localSheetId="0" hidden="1">#REF!</definedName>
    <definedName name="BExMEOV9YFRY5C3GDLU60GIX10BY" localSheetId="12" hidden="1">#REF!</definedName>
    <definedName name="BExMEOV9YFRY5C3GDLU60GIX10BY" localSheetId="3" hidden="1">#REF!</definedName>
    <definedName name="BExMEOV9YFRY5C3GDLU60GIX10BY" localSheetId="10" hidden="1">#REF!</definedName>
    <definedName name="BExMEOV9YFRY5C3GDLU60GIX10BY" localSheetId="9" hidden="1">#REF!</definedName>
    <definedName name="BExMEOV9YFRY5C3GDLU60GIX10BY" localSheetId="8" hidden="1">#REF!</definedName>
    <definedName name="BExMEOV9YFRY5C3GDLU60GIX10BY" localSheetId="11" hidden="1">#REF!</definedName>
    <definedName name="BExMEOV9YFRY5C3GDLU60GIX10BY" localSheetId="13" hidden="1">#REF!</definedName>
    <definedName name="BExMEOV9YFRY5C3GDLU60GIX10BY" hidden="1">#REF!</definedName>
    <definedName name="BExMEUK2Q5GZGZFZ77Z2IYUKOOYW" localSheetId="0" hidden="1">#REF!</definedName>
    <definedName name="BExMEUK2Q5GZGZFZ77Z2IYUKOOYW" localSheetId="12" hidden="1">#REF!</definedName>
    <definedName name="BExMEUK2Q5GZGZFZ77Z2IYUKOOYW" localSheetId="3" hidden="1">#REF!</definedName>
    <definedName name="BExMEUK2Q5GZGZFZ77Z2IYUKOOYW" localSheetId="10" hidden="1">#REF!</definedName>
    <definedName name="BExMEUK2Q5GZGZFZ77Z2IYUKOOYW" localSheetId="9" hidden="1">#REF!</definedName>
    <definedName name="BExMEUK2Q5GZGZFZ77Z2IYUKOOYW" localSheetId="8" hidden="1">#REF!</definedName>
    <definedName name="BExMEUK2Q5GZGZFZ77Z2IYUKOOYW" localSheetId="11" hidden="1">#REF!</definedName>
    <definedName name="BExMEUK2Q5GZGZFZ77Z2IYUKOOYW" localSheetId="13" hidden="1">#REF!</definedName>
    <definedName name="BExMEUK2Q5GZGZFZ77Z2IYUKOOYW" hidden="1">#REF!</definedName>
    <definedName name="BExMEWT36INWIP0VNS94NEP3WZ4U" localSheetId="0" hidden="1">#REF!</definedName>
    <definedName name="BExMEWT36INWIP0VNS94NEP3WZ4U" localSheetId="12" hidden="1">#REF!</definedName>
    <definedName name="BExMEWT36INWIP0VNS94NEP3WZ4U" localSheetId="3" hidden="1">#REF!</definedName>
    <definedName name="BExMEWT36INWIP0VNS94NEP3WZ4U" localSheetId="10" hidden="1">#REF!</definedName>
    <definedName name="BExMEWT36INWIP0VNS94NEP3WZ4U" localSheetId="9" hidden="1">#REF!</definedName>
    <definedName name="BExMEWT36INWIP0VNS94NEP3WZ4U" localSheetId="8" hidden="1">#REF!</definedName>
    <definedName name="BExMEWT36INWIP0VNS94NEP3WZ4U" localSheetId="11" hidden="1">#REF!</definedName>
    <definedName name="BExMEWT36INWIP0VNS94NEP3WZ4U" localSheetId="13" hidden="1">#REF!</definedName>
    <definedName name="BExMEWT36INWIP0VNS94NEP3WZ4U" hidden="1">#REF!</definedName>
    <definedName name="BExMEY09ESM4H2YGKEQQRYUD114R" localSheetId="0" hidden="1">#REF!</definedName>
    <definedName name="BExMEY09ESM4H2YGKEQQRYUD114R" localSheetId="12" hidden="1">#REF!</definedName>
    <definedName name="BExMEY09ESM4H2YGKEQQRYUD114R" localSheetId="3" hidden="1">#REF!</definedName>
    <definedName name="BExMEY09ESM4H2YGKEQQRYUD114R" localSheetId="10" hidden="1">#REF!</definedName>
    <definedName name="BExMEY09ESM4H2YGKEQQRYUD114R" localSheetId="9" hidden="1">#REF!</definedName>
    <definedName name="BExMEY09ESM4H2YGKEQQRYUD114R" localSheetId="8" hidden="1">#REF!</definedName>
    <definedName name="BExMEY09ESM4H2YGKEQQRYUD114R" localSheetId="11" hidden="1">#REF!</definedName>
    <definedName name="BExMEY09ESM4H2YGKEQQRYUD114R" localSheetId="13" hidden="1">#REF!</definedName>
    <definedName name="BExMEY09ESM4H2YGKEQQRYUD114R" hidden="1">#REF!</definedName>
    <definedName name="BExMF0UU4SBJHOJ4SG09QMF1TC7H" localSheetId="0" hidden="1">#REF!</definedName>
    <definedName name="BExMF0UU4SBJHOJ4SG09QMF1TC7H" localSheetId="12" hidden="1">#REF!</definedName>
    <definedName name="BExMF0UU4SBJHOJ4SG09QMF1TC7H" localSheetId="3" hidden="1">#REF!</definedName>
    <definedName name="BExMF0UU4SBJHOJ4SG09QMF1TC7H" localSheetId="10" hidden="1">#REF!</definedName>
    <definedName name="BExMF0UU4SBJHOJ4SG09QMF1TC7H" localSheetId="9" hidden="1">#REF!</definedName>
    <definedName name="BExMF0UU4SBJHOJ4SG09QMF1TC7H" localSheetId="8" hidden="1">#REF!</definedName>
    <definedName name="BExMF0UU4SBJHOJ4SG09QMF1TC7H" localSheetId="11" hidden="1">#REF!</definedName>
    <definedName name="BExMF0UU4SBJHOJ4SG09QMF1TC7H" localSheetId="13" hidden="1">#REF!</definedName>
    <definedName name="BExMF0UU4SBJHOJ4SG09QMF1TC7H" hidden="1">#REF!</definedName>
    <definedName name="BExMF2YDPQWGK3CSN8LJG16MLFQZ" localSheetId="0" hidden="1">#REF!</definedName>
    <definedName name="BExMF2YDPQWGK3CSN8LJG16MLFQZ" localSheetId="12" hidden="1">#REF!</definedName>
    <definedName name="BExMF2YDPQWGK3CSN8LJG16MLFQZ" localSheetId="3" hidden="1">#REF!</definedName>
    <definedName name="BExMF2YDPQWGK3CSN8LJG16MLFQZ" localSheetId="10" hidden="1">#REF!</definedName>
    <definedName name="BExMF2YDPQWGK3CSN8LJG16MLFQZ" localSheetId="9" hidden="1">#REF!</definedName>
    <definedName name="BExMF2YDPQWGK3CSN8LJG16MLFQZ" localSheetId="8" hidden="1">#REF!</definedName>
    <definedName name="BExMF2YDPQWGK3CSN8LJG16MLFQZ" localSheetId="11" hidden="1">#REF!</definedName>
    <definedName name="BExMF2YDPQWGK3CSN8LJG16MLFQZ" localSheetId="13" hidden="1">#REF!</definedName>
    <definedName name="BExMF2YDPQWGK3CSN8LJG16MLFQZ" hidden="1">#REF!</definedName>
    <definedName name="BExMF4G4IUPQY1Y5GEY5N3E04CL6" localSheetId="0" hidden="1">#REF!</definedName>
    <definedName name="BExMF4G4IUPQY1Y5GEY5N3E04CL6" localSheetId="12" hidden="1">#REF!</definedName>
    <definedName name="BExMF4G4IUPQY1Y5GEY5N3E04CL6" localSheetId="3" hidden="1">#REF!</definedName>
    <definedName name="BExMF4G4IUPQY1Y5GEY5N3E04CL6" localSheetId="10" hidden="1">#REF!</definedName>
    <definedName name="BExMF4G4IUPQY1Y5GEY5N3E04CL6" localSheetId="9" hidden="1">#REF!</definedName>
    <definedName name="BExMF4G4IUPQY1Y5GEY5N3E04CL6" localSheetId="8" hidden="1">#REF!</definedName>
    <definedName name="BExMF4G4IUPQY1Y5GEY5N3E04CL6" localSheetId="11" hidden="1">#REF!</definedName>
    <definedName name="BExMF4G4IUPQY1Y5GEY5N3E04CL6" localSheetId="13" hidden="1">#REF!</definedName>
    <definedName name="BExMF4G4IUPQY1Y5GEY5N3E04CL6" hidden="1">#REF!</definedName>
    <definedName name="BExMF9UIGYMOAQK0ELUWP0S0HZZY" localSheetId="0" hidden="1">#REF!</definedName>
    <definedName name="BExMF9UIGYMOAQK0ELUWP0S0HZZY" localSheetId="12" hidden="1">#REF!</definedName>
    <definedName name="BExMF9UIGYMOAQK0ELUWP0S0HZZY" localSheetId="3" hidden="1">#REF!</definedName>
    <definedName name="BExMF9UIGYMOAQK0ELUWP0S0HZZY" localSheetId="10" hidden="1">#REF!</definedName>
    <definedName name="BExMF9UIGYMOAQK0ELUWP0S0HZZY" localSheetId="9" hidden="1">#REF!</definedName>
    <definedName name="BExMF9UIGYMOAQK0ELUWP0S0HZZY" localSheetId="8" hidden="1">#REF!</definedName>
    <definedName name="BExMF9UIGYMOAQK0ELUWP0S0HZZY" localSheetId="11" hidden="1">#REF!</definedName>
    <definedName name="BExMF9UIGYMOAQK0ELUWP0S0HZZY" localSheetId="13" hidden="1">#REF!</definedName>
    <definedName name="BExMF9UIGYMOAQK0ELUWP0S0HZZY" hidden="1">#REF!</definedName>
    <definedName name="BExMFDLBSWFMRDYJ2DZETI3EXKN2" localSheetId="0" hidden="1">#REF!</definedName>
    <definedName name="BExMFDLBSWFMRDYJ2DZETI3EXKN2" localSheetId="12" hidden="1">#REF!</definedName>
    <definedName name="BExMFDLBSWFMRDYJ2DZETI3EXKN2" localSheetId="3" hidden="1">#REF!</definedName>
    <definedName name="BExMFDLBSWFMRDYJ2DZETI3EXKN2" localSheetId="10" hidden="1">#REF!</definedName>
    <definedName name="BExMFDLBSWFMRDYJ2DZETI3EXKN2" localSheetId="9" hidden="1">#REF!</definedName>
    <definedName name="BExMFDLBSWFMRDYJ2DZETI3EXKN2" localSheetId="8" hidden="1">#REF!</definedName>
    <definedName name="BExMFDLBSWFMRDYJ2DZETI3EXKN2" localSheetId="11" hidden="1">#REF!</definedName>
    <definedName name="BExMFDLBSWFMRDYJ2DZETI3EXKN2" localSheetId="13" hidden="1">#REF!</definedName>
    <definedName name="BExMFDLBSWFMRDYJ2DZETI3EXKN2" hidden="1">#REF!</definedName>
    <definedName name="BExMFLDTMRTCHKA37LQW67BG8D5C" localSheetId="0" hidden="1">#REF!</definedName>
    <definedName name="BExMFLDTMRTCHKA37LQW67BG8D5C" localSheetId="12" hidden="1">#REF!</definedName>
    <definedName name="BExMFLDTMRTCHKA37LQW67BG8D5C" localSheetId="3" hidden="1">#REF!</definedName>
    <definedName name="BExMFLDTMRTCHKA37LQW67BG8D5C" localSheetId="10" hidden="1">#REF!</definedName>
    <definedName name="BExMFLDTMRTCHKA37LQW67BG8D5C" localSheetId="9" hidden="1">#REF!</definedName>
    <definedName name="BExMFLDTMRTCHKA37LQW67BG8D5C" localSheetId="8" hidden="1">#REF!</definedName>
    <definedName name="BExMFLDTMRTCHKA37LQW67BG8D5C" localSheetId="11" hidden="1">#REF!</definedName>
    <definedName name="BExMFLDTMRTCHKA37LQW67BG8D5C" localSheetId="13" hidden="1">#REF!</definedName>
    <definedName name="BExMFLDTMRTCHKA37LQW67BG8D5C" hidden="1">#REF!</definedName>
    <definedName name="BExMFTH63LTWA2JYJTJYMT5K2OF2" localSheetId="0" hidden="1">#REF!</definedName>
    <definedName name="BExMFTH63LTWA2JYJTJYMT5K2OF2" localSheetId="12" hidden="1">#REF!</definedName>
    <definedName name="BExMFTH63LTWA2JYJTJYMT5K2OF2" localSheetId="3" hidden="1">#REF!</definedName>
    <definedName name="BExMFTH63LTWA2JYJTJYMT5K2OF2" localSheetId="10" hidden="1">#REF!</definedName>
    <definedName name="BExMFTH63LTWA2JYJTJYMT5K2OF2" localSheetId="9" hidden="1">#REF!</definedName>
    <definedName name="BExMFTH63LTWA2JYJTJYMT5K2OF2" localSheetId="8" hidden="1">#REF!</definedName>
    <definedName name="BExMFTH63LTWA2JYJTJYMT5K2OF2" localSheetId="11" hidden="1">#REF!</definedName>
    <definedName name="BExMFTH63LTWA2JYJTJYMT5K2OF2" localSheetId="13" hidden="1">#REF!</definedName>
    <definedName name="BExMFTH63LTWA2JYJTJYMT5K2OF2" hidden="1">#REF!</definedName>
    <definedName name="BExMFY4AG5T27EVMCCNE00GOAR66" localSheetId="0" hidden="1">#REF!</definedName>
    <definedName name="BExMFY4AG5T27EVMCCNE00GOAR66" localSheetId="12" hidden="1">#REF!</definedName>
    <definedName name="BExMFY4AG5T27EVMCCNE00GOAR66" localSheetId="3" hidden="1">#REF!</definedName>
    <definedName name="BExMFY4AG5T27EVMCCNE00GOAR66" localSheetId="10" hidden="1">#REF!</definedName>
    <definedName name="BExMFY4AG5T27EVMCCNE00GOAR66" localSheetId="9" hidden="1">#REF!</definedName>
    <definedName name="BExMFY4AG5T27EVMCCNE00GOAR66" localSheetId="8" hidden="1">#REF!</definedName>
    <definedName name="BExMFY4AG5T27EVMCCNE00GOAR66" localSheetId="11" hidden="1">#REF!</definedName>
    <definedName name="BExMFY4AG5T27EVMCCNE00GOAR66" localSheetId="13" hidden="1">#REF!</definedName>
    <definedName name="BExMFY4AG5T27EVMCCNE00GOAR66" hidden="1">#REF!</definedName>
    <definedName name="BExMGQQNOFER1MEVQ961XARTRIOB" localSheetId="0" hidden="1">#REF!</definedName>
    <definedName name="BExMGQQNOFER1MEVQ961XARTRIOB" localSheetId="12" hidden="1">#REF!</definedName>
    <definedName name="BExMGQQNOFER1MEVQ961XARTRIOB" localSheetId="3" hidden="1">#REF!</definedName>
    <definedName name="BExMGQQNOFER1MEVQ961XARTRIOB" localSheetId="10" hidden="1">#REF!</definedName>
    <definedName name="BExMGQQNOFER1MEVQ961XARTRIOB" localSheetId="9" hidden="1">#REF!</definedName>
    <definedName name="BExMGQQNOFER1MEVQ961XARTRIOB" localSheetId="8" hidden="1">#REF!</definedName>
    <definedName name="BExMGQQNOFER1MEVQ961XARTRIOB" localSheetId="11" hidden="1">#REF!</definedName>
    <definedName name="BExMGQQNOFER1MEVQ961XARTRIOB" localSheetId="13" hidden="1">#REF!</definedName>
    <definedName name="BExMGQQNOFER1MEVQ961XARTRIOB" hidden="1">#REF!</definedName>
    <definedName name="BExMH189E60TZBQFN2UWVA1UZA7X" localSheetId="0" hidden="1">#REF!</definedName>
    <definedName name="BExMH189E60TZBQFN2UWVA1UZA7X" localSheetId="12" hidden="1">#REF!</definedName>
    <definedName name="BExMH189E60TZBQFN2UWVA1UZA7X" localSheetId="3" hidden="1">#REF!</definedName>
    <definedName name="BExMH189E60TZBQFN2UWVA1UZA7X" localSheetId="10" hidden="1">#REF!</definedName>
    <definedName name="BExMH189E60TZBQFN2UWVA1UZA7X" localSheetId="9" hidden="1">#REF!</definedName>
    <definedName name="BExMH189E60TZBQFN2UWVA1UZA7X" localSheetId="8" hidden="1">#REF!</definedName>
    <definedName name="BExMH189E60TZBQFN2UWVA1UZA7X" localSheetId="11" hidden="1">#REF!</definedName>
    <definedName name="BExMH189E60TZBQFN2UWVA1UZA7X" localSheetId="13" hidden="1">#REF!</definedName>
    <definedName name="BExMH189E60TZBQFN2UWVA1UZA7X" hidden="1">#REF!</definedName>
    <definedName name="BExMH3H9TW5TJCNU5Z1EWXP3BAEP" localSheetId="0" hidden="1">#REF!</definedName>
    <definedName name="BExMH3H9TW5TJCNU5Z1EWXP3BAEP" localSheetId="12" hidden="1">#REF!</definedName>
    <definedName name="BExMH3H9TW5TJCNU5Z1EWXP3BAEP" localSheetId="3" hidden="1">#REF!</definedName>
    <definedName name="BExMH3H9TW5TJCNU5Z1EWXP3BAEP" localSheetId="10" hidden="1">#REF!</definedName>
    <definedName name="BExMH3H9TW5TJCNU5Z1EWXP3BAEP" localSheetId="9" hidden="1">#REF!</definedName>
    <definedName name="BExMH3H9TW5TJCNU5Z1EWXP3BAEP" localSheetId="8" hidden="1">#REF!</definedName>
    <definedName name="BExMH3H9TW5TJCNU5Z1EWXP3BAEP" localSheetId="11" hidden="1">#REF!</definedName>
    <definedName name="BExMH3H9TW5TJCNU5Z1EWXP3BAEP" localSheetId="13" hidden="1">#REF!</definedName>
    <definedName name="BExMH3H9TW5TJCNU5Z1EWXP3BAEP" hidden="1">#REF!</definedName>
    <definedName name="BExMH5A1B01SYXROP70DOKTQ5D6Z" localSheetId="0" hidden="1">#REF!</definedName>
    <definedName name="BExMH5A1B01SYXROP70DOKTQ5D6Z" localSheetId="12" hidden="1">#REF!</definedName>
    <definedName name="BExMH5A1B01SYXROP70DOKTQ5D6Z" localSheetId="3" hidden="1">#REF!</definedName>
    <definedName name="BExMH5A1B01SYXROP70DOKTQ5D6Z" localSheetId="10" hidden="1">#REF!</definedName>
    <definedName name="BExMH5A1B01SYXROP70DOKTQ5D6Z" localSheetId="9" hidden="1">#REF!</definedName>
    <definedName name="BExMH5A1B01SYXROP70DOKTQ5D6Z" localSheetId="8" hidden="1">#REF!</definedName>
    <definedName name="BExMH5A1B01SYXROP70DOKTQ5D6Z" localSheetId="11" hidden="1">#REF!</definedName>
    <definedName name="BExMH5A1B01SYXROP70DOKTQ5D6Z" localSheetId="13" hidden="1">#REF!</definedName>
    <definedName name="BExMH5A1B01SYXROP70DOKTQ5D6Z" hidden="1">#REF!</definedName>
    <definedName name="BExMHCGUJ8A3L31NU0XU0FGXE4P3" localSheetId="0" hidden="1">#REF!</definedName>
    <definedName name="BExMHCGUJ8A3L31NU0XU0FGXE4P3" localSheetId="12" hidden="1">#REF!</definedName>
    <definedName name="BExMHCGUJ8A3L31NU0XU0FGXE4P3" localSheetId="3" hidden="1">#REF!</definedName>
    <definedName name="BExMHCGUJ8A3L31NU0XU0FGXE4P3" localSheetId="10" hidden="1">#REF!</definedName>
    <definedName name="BExMHCGUJ8A3L31NU0XU0FGXE4P3" localSheetId="9" hidden="1">#REF!</definedName>
    <definedName name="BExMHCGUJ8A3L31NU0XU0FGXE4P3" localSheetId="8" hidden="1">#REF!</definedName>
    <definedName name="BExMHCGUJ8A3L31NU0XU0FGXE4P3" localSheetId="11" hidden="1">#REF!</definedName>
    <definedName name="BExMHCGUJ8A3L31NU0XU0FGXE4P3" localSheetId="13" hidden="1">#REF!</definedName>
    <definedName name="BExMHCGUJ8A3L31NU0XU0FGXE4P3" hidden="1">#REF!</definedName>
    <definedName name="BExMHOWPB34KPZ76M2KIX2C9R2VB" localSheetId="0" hidden="1">#REF!</definedName>
    <definedName name="BExMHOWPB34KPZ76M2KIX2C9R2VB" localSheetId="12" hidden="1">#REF!</definedName>
    <definedName name="BExMHOWPB34KPZ76M2KIX2C9R2VB" localSheetId="3" hidden="1">#REF!</definedName>
    <definedName name="BExMHOWPB34KPZ76M2KIX2C9R2VB" localSheetId="10" hidden="1">#REF!</definedName>
    <definedName name="BExMHOWPB34KPZ76M2KIX2C9R2VB" localSheetId="9" hidden="1">#REF!</definedName>
    <definedName name="BExMHOWPB34KPZ76M2KIX2C9R2VB" localSheetId="8" hidden="1">#REF!</definedName>
    <definedName name="BExMHOWPB34KPZ76M2KIX2C9R2VB" localSheetId="11" hidden="1">#REF!</definedName>
    <definedName name="BExMHOWPB34KPZ76M2KIX2C9R2VB" localSheetId="13" hidden="1">#REF!</definedName>
    <definedName name="BExMHOWPB34KPZ76M2KIX2C9R2VB" hidden="1">#REF!</definedName>
    <definedName name="BExMHSSYC6KVHA3QDTSYPN92TWMI" localSheetId="0" hidden="1">#REF!</definedName>
    <definedName name="BExMHSSYC6KVHA3QDTSYPN92TWMI" localSheetId="12" hidden="1">#REF!</definedName>
    <definedName name="BExMHSSYC6KVHA3QDTSYPN92TWMI" localSheetId="3" hidden="1">#REF!</definedName>
    <definedName name="BExMHSSYC6KVHA3QDTSYPN92TWMI" localSheetId="10" hidden="1">#REF!</definedName>
    <definedName name="BExMHSSYC6KVHA3QDTSYPN92TWMI" localSheetId="9" hidden="1">#REF!</definedName>
    <definedName name="BExMHSSYC6KVHA3QDTSYPN92TWMI" localSheetId="8" hidden="1">#REF!</definedName>
    <definedName name="BExMHSSYC6KVHA3QDTSYPN92TWMI" localSheetId="11" hidden="1">#REF!</definedName>
    <definedName name="BExMHSSYC6KVHA3QDTSYPN92TWMI" localSheetId="13" hidden="1">#REF!</definedName>
    <definedName name="BExMHSSYC6KVHA3QDTSYPN92TWMI" hidden="1">#REF!</definedName>
    <definedName name="BExMI3AJ9477KDL4T9DHET4LJJTW" localSheetId="0" hidden="1">#REF!</definedName>
    <definedName name="BExMI3AJ9477KDL4T9DHET4LJJTW" localSheetId="12" hidden="1">#REF!</definedName>
    <definedName name="BExMI3AJ9477KDL4T9DHET4LJJTW" localSheetId="3" hidden="1">#REF!</definedName>
    <definedName name="BExMI3AJ9477KDL4T9DHET4LJJTW" localSheetId="10" hidden="1">#REF!</definedName>
    <definedName name="BExMI3AJ9477KDL4T9DHET4LJJTW" localSheetId="9" hidden="1">#REF!</definedName>
    <definedName name="BExMI3AJ9477KDL4T9DHET4LJJTW" localSheetId="8" hidden="1">#REF!</definedName>
    <definedName name="BExMI3AJ9477KDL4T9DHET4LJJTW" localSheetId="11" hidden="1">#REF!</definedName>
    <definedName name="BExMI3AJ9477KDL4T9DHET4LJJTW" localSheetId="13" hidden="1">#REF!</definedName>
    <definedName name="BExMI3AJ9477KDL4T9DHET4LJJTW" hidden="1">#REF!</definedName>
    <definedName name="BExMI6QQ20XHD0NWJUN741B37182" localSheetId="0" hidden="1">#REF!</definedName>
    <definedName name="BExMI6QQ20XHD0NWJUN741B37182" localSheetId="12" hidden="1">#REF!</definedName>
    <definedName name="BExMI6QQ20XHD0NWJUN741B37182" localSheetId="3" hidden="1">#REF!</definedName>
    <definedName name="BExMI6QQ20XHD0NWJUN741B37182" localSheetId="10" hidden="1">#REF!</definedName>
    <definedName name="BExMI6QQ20XHD0NWJUN741B37182" localSheetId="9" hidden="1">#REF!</definedName>
    <definedName name="BExMI6QQ20XHD0NWJUN741B37182" localSheetId="8" hidden="1">#REF!</definedName>
    <definedName name="BExMI6QQ20XHD0NWJUN741B37182" localSheetId="11" hidden="1">#REF!</definedName>
    <definedName name="BExMI6QQ20XHD0NWJUN741B37182" localSheetId="13" hidden="1">#REF!</definedName>
    <definedName name="BExMI6QQ20XHD0NWJUN741B37182" hidden="1">#REF!</definedName>
    <definedName name="BExMI7MYDIMC9K16SBAFUY33RHK6" localSheetId="0" hidden="1">#REF!</definedName>
    <definedName name="BExMI7MYDIMC9K16SBAFUY33RHK6" localSheetId="12" hidden="1">#REF!</definedName>
    <definedName name="BExMI7MYDIMC9K16SBAFUY33RHK6" localSheetId="3" hidden="1">#REF!</definedName>
    <definedName name="BExMI7MYDIMC9K16SBAFUY33RHK6" localSheetId="10" hidden="1">#REF!</definedName>
    <definedName name="BExMI7MYDIMC9K16SBAFUY33RHK6" localSheetId="9" hidden="1">#REF!</definedName>
    <definedName name="BExMI7MYDIMC9K16SBAFUY33RHK6" localSheetId="8" hidden="1">#REF!</definedName>
    <definedName name="BExMI7MYDIMC9K16SBAFUY33RHK6" localSheetId="11" hidden="1">#REF!</definedName>
    <definedName name="BExMI7MYDIMC9K16SBAFUY33RHK6" localSheetId="13" hidden="1">#REF!</definedName>
    <definedName name="BExMI7MYDIMC9K16SBAFUY33RHK6" hidden="1">#REF!</definedName>
    <definedName name="BExMI8JB94SBD9EMNJEK7Y2T6GYU" localSheetId="0" hidden="1">#REF!</definedName>
    <definedName name="BExMI8JB94SBD9EMNJEK7Y2T6GYU" localSheetId="12" hidden="1">#REF!</definedName>
    <definedName name="BExMI8JB94SBD9EMNJEK7Y2T6GYU" localSheetId="3" hidden="1">#REF!</definedName>
    <definedName name="BExMI8JB94SBD9EMNJEK7Y2T6GYU" localSheetId="10" hidden="1">#REF!</definedName>
    <definedName name="BExMI8JB94SBD9EMNJEK7Y2T6GYU" localSheetId="9" hidden="1">#REF!</definedName>
    <definedName name="BExMI8JB94SBD9EMNJEK7Y2T6GYU" localSheetId="8" hidden="1">#REF!</definedName>
    <definedName name="BExMI8JB94SBD9EMNJEK7Y2T6GYU" localSheetId="11" hidden="1">#REF!</definedName>
    <definedName name="BExMI8JB94SBD9EMNJEK7Y2T6GYU" localSheetId="13" hidden="1">#REF!</definedName>
    <definedName name="BExMI8JB94SBD9EMNJEK7Y2T6GYU" hidden="1">#REF!</definedName>
    <definedName name="BExMI8OS85YTW3KYVE4YD0R7Z6UV" localSheetId="0" hidden="1">#REF!</definedName>
    <definedName name="BExMI8OS85YTW3KYVE4YD0R7Z6UV" localSheetId="12" hidden="1">#REF!</definedName>
    <definedName name="BExMI8OS85YTW3KYVE4YD0R7Z6UV" localSheetId="3" hidden="1">#REF!</definedName>
    <definedName name="BExMI8OS85YTW3KYVE4YD0R7Z6UV" localSheetId="10" hidden="1">#REF!</definedName>
    <definedName name="BExMI8OS85YTW3KYVE4YD0R7Z6UV" localSheetId="9" hidden="1">#REF!</definedName>
    <definedName name="BExMI8OS85YTW3KYVE4YD0R7Z6UV" localSheetId="8" hidden="1">#REF!</definedName>
    <definedName name="BExMI8OS85YTW3KYVE4YD0R7Z6UV" localSheetId="11" hidden="1">#REF!</definedName>
    <definedName name="BExMI8OS85YTW3KYVE4YD0R7Z6UV" localSheetId="13" hidden="1">#REF!</definedName>
    <definedName name="BExMI8OS85YTW3KYVE4YD0R7Z6UV" hidden="1">#REF!</definedName>
    <definedName name="BExMI9QNOMVZ44I3BFMGU1EL1RSY" localSheetId="0" hidden="1">#REF!</definedName>
    <definedName name="BExMI9QNOMVZ44I3BFMGU1EL1RSY" localSheetId="12" hidden="1">#REF!</definedName>
    <definedName name="BExMI9QNOMVZ44I3BFMGU1EL1RSY" localSheetId="3" hidden="1">#REF!</definedName>
    <definedName name="BExMI9QNOMVZ44I3BFMGU1EL1RSY" localSheetId="10" hidden="1">#REF!</definedName>
    <definedName name="BExMI9QNOMVZ44I3BFMGU1EL1RSY" localSheetId="9" hidden="1">#REF!</definedName>
    <definedName name="BExMI9QNOMVZ44I3BFMGU1EL1RSY" localSheetId="8" hidden="1">#REF!</definedName>
    <definedName name="BExMI9QNOMVZ44I3BFMGU1EL1RSY" localSheetId="11" hidden="1">#REF!</definedName>
    <definedName name="BExMI9QNOMVZ44I3BFMGU1EL1RSY" localSheetId="13" hidden="1">#REF!</definedName>
    <definedName name="BExMI9QNOMVZ44I3BFMGU1EL1RSY" hidden="1">#REF!</definedName>
    <definedName name="BExMIBOOZU40JS3F89OMPSRCE9MM" localSheetId="0" hidden="1">#REF!</definedName>
    <definedName name="BExMIBOOZU40JS3F89OMPSRCE9MM" localSheetId="12" hidden="1">#REF!</definedName>
    <definedName name="BExMIBOOZU40JS3F89OMPSRCE9MM" localSheetId="3" hidden="1">#REF!</definedName>
    <definedName name="BExMIBOOZU40JS3F89OMPSRCE9MM" localSheetId="10" hidden="1">#REF!</definedName>
    <definedName name="BExMIBOOZU40JS3F89OMPSRCE9MM" localSheetId="9" hidden="1">#REF!</definedName>
    <definedName name="BExMIBOOZU40JS3F89OMPSRCE9MM" localSheetId="8" hidden="1">#REF!</definedName>
    <definedName name="BExMIBOOZU40JS3F89OMPSRCE9MM" localSheetId="11" hidden="1">#REF!</definedName>
    <definedName name="BExMIBOOZU40JS3F89OMPSRCE9MM" localSheetId="13" hidden="1">#REF!</definedName>
    <definedName name="BExMIBOOZU40JS3F89OMPSRCE9MM" hidden="1">#REF!</definedName>
    <definedName name="BExMIIQ5MBWSIHTFWAQADXMZC22Q" localSheetId="0" hidden="1">#REF!</definedName>
    <definedName name="BExMIIQ5MBWSIHTFWAQADXMZC22Q" localSheetId="12" hidden="1">#REF!</definedName>
    <definedName name="BExMIIQ5MBWSIHTFWAQADXMZC22Q" localSheetId="3" hidden="1">#REF!</definedName>
    <definedName name="BExMIIQ5MBWSIHTFWAQADXMZC22Q" localSheetId="10" hidden="1">#REF!</definedName>
    <definedName name="BExMIIQ5MBWSIHTFWAQADXMZC22Q" localSheetId="9" hidden="1">#REF!</definedName>
    <definedName name="BExMIIQ5MBWSIHTFWAQADXMZC22Q" localSheetId="8" hidden="1">#REF!</definedName>
    <definedName name="BExMIIQ5MBWSIHTFWAQADXMZC22Q" localSheetId="11" hidden="1">#REF!</definedName>
    <definedName name="BExMIIQ5MBWSIHTFWAQADXMZC22Q" localSheetId="13" hidden="1">#REF!</definedName>
    <definedName name="BExMIIQ5MBWSIHTFWAQADXMZC22Q" hidden="1">#REF!</definedName>
    <definedName name="BExMIL4I2GE866I25CR5JBLJWJ6A" localSheetId="0" hidden="1">#REF!</definedName>
    <definedName name="BExMIL4I2GE866I25CR5JBLJWJ6A" localSheetId="12" hidden="1">#REF!</definedName>
    <definedName name="BExMIL4I2GE866I25CR5JBLJWJ6A" localSheetId="3" hidden="1">#REF!</definedName>
    <definedName name="BExMIL4I2GE866I25CR5JBLJWJ6A" localSheetId="10" hidden="1">#REF!</definedName>
    <definedName name="BExMIL4I2GE866I25CR5JBLJWJ6A" localSheetId="9" hidden="1">#REF!</definedName>
    <definedName name="BExMIL4I2GE866I25CR5JBLJWJ6A" localSheetId="8" hidden="1">#REF!</definedName>
    <definedName name="BExMIL4I2GE866I25CR5JBLJWJ6A" localSheetId="11" hidden="1">#REF!</definedName>
    <definedName name="BExMIL4I2GE866I25CR5JBLJWJ6A" localSheetId="13" hidden="1">#REF!</definedName>
    <definedName name="BExMIL4I2GE866I25CR5JBLJWJ6A" hidden="1">#REF!</definedName>
    <definedName name="BExMIRKIPF27SNO82SPFSB3T5U17" localSheetId="0" hidden="1">#REF!</definedName>
    <definedName name="BExMIRKIPF27SNO82SPFSB3T5U17" localSheetId="12" hidden="1">#REF!</definedName>
    <definedName name="BExMIRKIPF27SNO82SPFSB3T5U17" localSheetId="3" hidden="1">#REF!</definedName>
    <definedName name="BExMIRKIPF27SNO82SPFSB3T5U17" localSheetId="10" hidden="1">#REF!</definedName>
    <definedName name="BExMIRKIPF27SNO82SPFSB3T5U17" localSheetId="9" hidden="1">#REF!</definedName>
    <definedName name="BExMIRKIPF27SNO82SPFSB3T5U17" localSheetId="8" hidden="1">#REF!</definedName>
    <definedName name="BExMIRKIPF27SNO82SPFSB3T5U17" localSheetId="11" hidden="1">#REF!</definedName>
    <definedName name="BExMIRKIPF27SNO82SPFSB3T5U17" localSheetId="13" hidden="1">#REF!</definedName>
    <definedName name="BExMIRKIPF27SNO82SPFSB3T5U17" hidden="1">#REF!</definedName>
    <definedName name="BExMIV0KC8555D5E42ZGWG15Y0MO" localSheetId="0" hidden="1">#REF!</definedName>
    <definedName name="BExMIV0KC8555D5E42ZGWG15Y0MO" localSheetId="12" hidden="1">#REF!</definedName>
    <definedName name="BExMIV0KC8555D5E42ZGWG15Y0MO" localSheetId="3" hidden="1">#REF!</definedName>
    <definedName name="BExMIV0KC8555D5E42ZGWG15Y0MO" localSheetId="10" hidden="1">#REF!</definedName>
    <definedName name="BExMIV0KC8555D5E42ZGWG15Y0MO" localSheetId="9" hidden="1">#REF!</definedName>
    <definedName name="BExMIV0KC8555D5E42ZGWG15Y0MO" localSheetId="8" hidden="1">#REF!</definedName>
    <definedName name="BExMIV0KC8555D5E42ZGWG15Y0MO" localSheetId="11" hidden="1">#REF!</definedName>
    <definedName name="BExMIV0KC8555D5E42ZGWG15Y0MO" localSheetId="13" hidden="1">#REF!</definedName>
    <definedName name="BExMIV0KC8555D5E42ZGWG15Y0MO" hidden="1">#REF!</definedName>
    <definedName name="BExMIZT6AN7E6YMW2S87CTCN2UXH" localSheetId="0" hidden="1">#REF!</definedName>
    <definedName name="BExMIZT6AN7E6YMW2S87CTCN2UXH" localSheetId="12" hidden="1">#REF!</definedName>
    <definedName name="BExMIZT6AN7E6YMW2S87CTCN2UXH" localSheetId="3" hidden="1">#REF!</definedName>
    <definedName name="BExMIZT6AN7E6YMW2S87CTCN2UXH" localSheetId="10" hidden="1">#REF!</definedName>
    <definedName name="BExMIZT6AN7E6YMW2S87CTCN2UXH" localSheetId="9" hidden="1">#REF!</definedName>
    <definedName name="BExMIZT6AN7E6YMW2S87CTCN2UXH" localSheetId="8" hidden="1">#REF!</definedName>
    <definedName name="BExMIZT6AN7E6YMW2S87CTCN2UXH" localSheetId="11" hidden="1">#REF!</definedName>
    <definedName name="BExMIZT6AN7E6YMW2S87CTCN2UXH" localSheetId="13" hidden="1">#REF!</definedName>
    <definedName name="BExMIZT6AN7E6YMW2S87CTCN2UXH" hidden="1">#REF!</definedName>
    <definedName name="BExMJB76UESLVRD81AJBOB78JDTT" localSheetId="0" hidden="1">#REF!</definedName>
    <definedName name="BExMJB76UESLVRD81AJBOB78JDTT" localSheetId="12" hidden="1">#REF!</definedName>
    <definedName name="BExMJB76UESLVRD81AJBOB78JDTT" localSheetId="3" hidden="1">#REF!</definedName>
    <definedName name="BExMJB76UESLVRD81AJBOB78JDTT" localSheetId="10" hidden="1">#REF!</definedName>
    <definedName name="BExMJB76UESLVRD81AJBOB78JDTT" localSheetId="9" hidden="1">#REF!</definedName>
    <definedName name="BExMJB76UESLVRD81AJBOB78JDTT" localSheetId="8" hidden="1">#REF!</definedName>
    <definedName name="BExMJB76UESLVRD81AJBOB78JDTT" localSheetId="11" hidden="1">#REF!</definedName>
    <definedName name="BExMJB76UESLVRD81AJBOB78JDTT" localSheetId="13" hidden="1">#REF!</definedName>
    <definedName name="BExMJB76UESLVRD81AJBOB78JDTT" hidden="1">#REF!</definedName>
    <definedName name="BExMJI8OLFZQCGOW3F99ETW8A21E" localSheetId="0" hidden="1">#REF!</definedName>
    <definedName name="BExMJI8OLFZQCGOW3F99ETW8A21E" localSheetId="12" hidden="1">#REF!</definedName>
    <definedName name="BExMJI8OLFZQCGOW3F99ETW8A21E" localSheetId="3" hidden="1">#REF!</definedName>
    <definedName name="BExMJI8OLFZQCGOW3F99ETW8A21E" localSheetId="10" hidden="1">#REF!</definedName>
    <definedName name="BExMJI8OLFZQCGOW3F99ETW8A21E" localSheetId="9" hidden="1">#REF!</definedName>
    <definedName name="BExMJI8OLFZQCGOW3F99ETW8A21E" localSheetId="8" hidden="1">#REF!</definedName>
    <definedName name="BExMJI8OLFZQCGOW3F99ETW8A21E" localSheetId="11" hidden="1">#REF!</definedName>
    <definedName name="BExMJI8OLFZQCGOW3F99ETW8A21E" localSheetId="13" hidden="1">#REF!</definedName>
    <definedName name="BExMJI8OLFZQCGOW3F99ETW8A21E" hidden="1">#REF!</definedName>
    <definedName name="BExMJNC8ZFB9DRFOJ961ZAJ8U3A8" localSheetId="0" hidden="1">#REF!</definedName>
    <definedName name="BExMJNC8ZFB9DRFOJ961ZAJ8U3A8" localSheetId="12" hidden="1">#REF!</definedName>
    <definedName name="BExMJNC8ZFB9DRFOJ961ZAJ8U3A8" localSheetId="3" hidden="1">#REF!</definedName>
    <definedName name="BExMJNC8ZFB9DRFOJ961ZAJ8U3A8" localSheetId="10" hidden="1">#REF!</definedName>
    <definedName name="BExMJNC8ZFB9DRFOJ961ZAJ8U3A8" localSheetId="9" hidden="1">#REF!</definedName>
    <definedName name="BExMJNC8ZFB9DRFOJ961ZAJ8U3A8" localSheetId="8" hidden="1">#REF!</definedName>
    <definedName name="BExMJNC8ZFB9DRFOJ961ZAJ8U3A8" localSheetId="11" hidden="1">#REF!</definedName>
    <definedName name="BExMJNC8ZFB9DRFOJ961ZAJ8U3A8" localSheetId="13" hidden="1">#REF!</definedName>
    <definedName name="BExMJNC8ZFB9DRFOJ961ZAJ8U3A8" hidden="1">#REF!</definedName>
    <definedName name="BExMJTBV8A3D31W2IQHP9RDFPPHQ" localSheetId="0" hidden="1">#REF!</definedName>
    <definedName name="BExMJTBV8A3D31W2IQHP9RDFPPHQ" localSheetId="12" hidden="1">#REF!</definedName>
    <definedName name="BExMJTBV8A3D31W2IQHP9RDFPPHQ" localSheetId="3" hidden="1">#REF!</definedName>
    <definedName name="BExMJTBV8A3D31W2IQHP9RDFPPHQ" localSheetId="10" hidden="1">#REF!</definedName>
    <definedName name="BExMJTBV8A3D31W2IQHP9RDFPPHQ" localSheetId="9" hidden="1">#REF!</definedName>
    <definedName name="BExMJTBV8A3D31W2IQHP9RDFPPHQ" localSheetId="8" hidden="1">#REF!</definedName>
    <definedName name="BExMJTBV8A3D31W2IQHP9RDFPPHQ" localSheetId="11" hidden="1">#REF!</definedName>
    <definedName name="BExMJTBV8A3D31W2IQHP9RDFPPHQ" localSheetId="13" hidden="1">#REF!</definedName>
    <definedName name="BExMJTBV8A3D31W2IQHP9RDFPPHQ" hidden="1">#REF!</definedName>
    <definedName name="BExMK2RTXN4QJWEUNX002XK8VQP8" localSheetId="0" hidden="1">#REF!</definedName>
    <definedName name="BExMK2RTXN4QJWEUNX002XK8VQP8" localSheetId="12" hidden="1">#REF!</definedName>
    <definedName name="BExMK2RTXN4QJWEUNX002XK8VQP8" localSheetId="3" hidden="1">#REF!</definedName>
    <definedName name="BExMK2RTXN4QJWEUNX002XK8VQP8" localSheetId="10" hidden="1">#REF!</definedName>
    <definedName name="BExMK2RTXN4QJWEUNX002XK8VQP8" localSheetId="9" hidden="1">#REF!</definedName>
    <definedName name="BExMK2RTXN4QJWEUNX002XK8VQP8" localSheetId="8" hidden="1">#REF!</definedName>
    <definedName name="BExMK2RTXN4QJWEUNX002XK8VQP8" localSheetId="11" hidden="1">#REF!</definedName>
    <definedName name="BExMK2RTXN4QJWEUNX002XK8VQP8" localSheetId="13" hidden="1">#REF!</definedName>
    <definedName name="BExMK2RTXN4QJWEUNX002XK8VQP8" hidden="1">#REF!</definedName>
    <definedName name="BExMKBGQDUZ8AWXYHA3QVMSDVZ3D" localSheetId="0" hidden="1">#REF!</definedName>
    <definedName name="BExMKBGQDUZ8AWXYHA3QVMSDVZ3D" localSheetId="12" hidden="1">#REF!</definedName>
    <definedName name="BExMKBGQDUZ8AWXYHA3QVMSDVZ3D" localSheetId="3" hidden="1">#REF!</definedName>
    <definedName name="BExMKBGQDUZ8AWXYHA3QVMSDVZ3D" localSheetId="10" hidden="1">#REF!</definedName>
    <definedName name="BExMKBGQDUZ8AWXYHA3QVMSDVZ3D" localSheetId="9" hidden="1">#REF!</definedName>
    <definedName name="BExMKBGQDUZ8AWXYHA3QVMSDVZ3D" localSheetId="8" hidden="1">#REF!</definedName>
    <definedName name="BExMKBGQDUZ8AWXYHA3QVMSDVZ3D" localSheetId="11" hidden="1">#REF!</definedName>
    <definedName name="BExMKBGQDUZ8AWXYHA3QVMSDVZ3D" localSheetId="13" hidden="1">#REF!</definedName>
    <definedName name="BExMKBGQDUZ8AWXYHA3QVMSDVZ3D" hidden="1">#REF!</definedName>
    <definedName name="BExMKBM1467553LDFZRRKVSHN374" localSheetId="0" hidden="1">#REF!</definedName>
    <definedName name="BExMKBM1467553LDFZRRKVSHN374" localSheetId="12" hidden="1">#REF!</definedName>
    <definedName name="BExMKBM1467553LDFZRRKVSHN374" localSheetId="3" hidden="1">#REF!</definedName>
    <definedName name="BExMKBM1467553LDFZRRKVSHN374" localSheetId="10" hidden="1">#REF!</definedName>
    <definedName name="BExMKBM1467553LDFZRRKVSHN374" localSheetId="9" hidden="1">#REF!</definedName>
    <definedName name="BExMKBM1467553LDFZRRKVSHN374" localSheetId="8" hidden="1">#REF!</definedName>
    <definedName name="BExMKBM1467553LDFZRRKVSHN374" localSheetId="11" hidden="1">#REF!</definedName>
    <definedName name="BExMKBM1467553LDFZRRKVSHN374" localSheetId="13" hidden="1">#REF!</definedName>
    <definedName name="BExMKBM1467553LDFZRRKVSHN374" hidden="1">#REF!</definedName>
    <definedName name="BExMKGK5FJUC0AU8MABRGDC5ZM70" localSheetId="0" hidden="1">#REF!</definedName>
    <definedName name="BExMKGK5FJUC0AU8MABRGDC5ZM70" localSheetId="12" hidden="1">#REF!</definedName>
    <definedName name="BExMKGK5FJUC0AU8MABRGDC5ZM70" localSheetId="3" hidden="1">#REF!</definedName>
    <definedName name="BExMKGK5FJUC0AU8MABRGDC5ZM70" localSheetId="10" hidden="1">#REF!</definedName>
    <definedName name="BExMKGK5FJUC0AU8MABRGDC5ZM70" localSheetId="9" hidden="1">#REF!</definedName>
    <definedName name="BExMKGK5FJUC0AU8MABRGDC5ZM70" localSheetId="8" hidden="1">#REF!</definedName>
    <definedName name="BExMKGK5FJUC0AU8MABRGDC5ZM70" localSheetId="11" hidden="1">#REF!</definedName>
    <definedName name="BExMKGK5FJUC0AU8MABRGDC5ZM70" localSheetId="13" hidden="1">#REF!</definedName>
    <definedName name="BExMKGK5FJUC0AU8MABRGDC5ZM70" hidden="1">#REF!</definedName>
    <definedName name="BExMKP92JGBM5BJO174H9A4HQIB9" localSheetId="0" hidden="1">#REF!</definedName>
    <definedName name="BExMKP92JGBM5BJO174H9A4HQIB9" localSheetId="12" hidden="1">#REF!</definedName>
    <definedName name="BExMKP92JGBM5BJO174H9A4HQIB9" localSheetId="3" hidden="1">#REF!</definedName>
    <definedName name="BExMKP92JGBM5BJO174H9A4HQIB9" localSheetId="10" hidden="1">#REF!</definedName>
    <definedName name="BExMKP92JGBM5BJO174H9A4HQIB9" localSheetId="9" hidden="1">#REF!</definedName>
    <definedName name="BExMKP92JGBM5BJO174H9A4HQIB9" localSheetId="8" hidden="1">#REF!</definedName>
    <definedName name="BExMKP92JGBM5BJO174H9A4HQIB9" localSheetId="11" hidden="1">#REF!</definedName>
    <definedName name="BExMKP92JGBM5BJO174H9A4HQIB9" localSheetId="13" hidden="1">#REF!</definedName>
    <definedName name="BExMKP92JGBM5BJO174H9A4HQIB9" hidden="1">#REF!</definedName>
    <definedName name="BExMKPEDT6IOYLLC3KJKRZOETC3Y" localSheetId="0" hidden="1">#REF!</definedName>
    <definedName name="BExMKPEDT6IOYLLC3KJKRZOETC3Y" localSheetId="12" hidden="1">#REF!</definedName>
    <definedName name="BExMKPEDT6IOYLLC3KJKRZOETC3Y" localSheetId="3" hidden="1">#REF!</definedName>
    <definedName name="BExMKPEDT6IOYLLC3KJKRZOETC3Y" localSheetId="10" hidden="1">#REF!</definedName>
    <definedName name="BExMKPEDT6IOYLLC3KJKRZOETC3Y" localSheetId="9" hidden="1">#REF!</definedName>
    <definedName name="BExMKPEDT6IOYLLC3KJKRZOETC3Y" localSheetId="8" hidden="1">#REF!</definedName>
    <definedName name="BExMKPEDT6IOYLLC3KJKRZOETC3Y" localSheetId="11" hidden="1">#REF!</definedName>
    <definedName name="BExMKPEDT6IOYLLC3KJKRZOETC3Y" localSheetId="13" hidden="1">#REF!</definedName>
    <definedName name="BExMKPEDT6IOYLLC3KJKRZOETC3Y" hidden="1">#REF!</definedName>
    <definedName name="BExMKTW7R5SOV4PHAFGHU3W73DYE" localSheetId="0" hidden="1">#REF!</definedName>
    <definedName name="BExMKTW7R5SOV4PHAFGHU3W73DYE" localSheetId="12" hidden="1">#REF!</definedName>
    <definedName name="BExMKTW7R5SOV4PHAFGHU3W73DYE" localSheetId="3" hidden="1">#REF!</definedName>
    <definedName name="BExMKTW7R5SOV4PHAFGHU3W73DYE" localSheetId="10" hidden="1">#REF!</definedName>
    <definedName name="BExMKTW7R5SOV4PHAFGHU3W73DYE" localSheetId="9" hidden="1">#REF!</definedName>
    <definedName name="BExMKTW7R5SOV4PHAFGHU3W73DYE" localSheetId="8" hidden="1">#REF!</definedName>
    <definedName name="BExMKTW7R5SOV4PHAFGHU3W73DYE" localSheetId="11" hidden="1">#REF!</definedName>
    <definedName name="BExMKTW7R5SOV4PHAFGHU3W73DYE" localSheetId="13" hidden="1">#REF!</definedName>
    <definedName name="BExMKTW7R5SOV4PHAFGHU3W73DYE" hidden="1">#REF!</definedName>
    <definedName name="BExMKU7051J2W1RQXGZGE62NBRUZ" localSheetId="0" hidden="1">#REF!</definedName>
    <definedName name="BExMKU7051J2W1RQXGZGE62NBRUZ" localSheetId="12" hidden="1">#REF!</definedName>
    <definedName name="BExMKU7051J2W1RQXGZGE62NBRUZ" localSheetId="3" hidden="1">#REF!</definedName>
    <definedName name="BExMKU7051J2W1RQXGZGE62NBRUZ" localSheetId="10" hidden="1">#REF!</definedName>
    <definedName name="BExMKU7051J2W1RQXGZGE62NBRUZ" localSheetId="9" hidden="1">#REF!</definedName>
    <definedName name="BExMKU7051J2W1RQXGZGE62NBRUZ" localSheetId="8" hidden="1">#REF!</definedName>
    <definedName name="BExMKU7051J2W1RQXGZGE62NBRUZ" localSheetId="11" hidden="1">#REF!</definedName>
    <definedName name="BExMKU7051J2W1RQXGZGE62NBRUZ" localSheetId="13" hidden="1">#REF!</definedName>
    <definedName name="BExMKU7051J2W1RQXGZGE62NBRUZ" hidden="1">#REF!</definedName>
    <definedName name="BExMKUN3WPECJR2XRID2R7GZRGNX" localSheetId="0" hidden="1">#REF!</definedName>
    <definedName name="BExMKUN3WPECJR2XRID2R7GZRGNX" localSheetId="12" hidden="1">#REF!</definedName>
    <definedName name="BExMKUN3WPECJR2XRID2R7GZRGNX" localSheetId="3" hidden="1">#REF!</definedName>
    <definedName name="BExMKUN3WPECJR2XRID2R7GZRGNX" localSheetId="10" hidden="1">#REF!</definedName>
    <definedName name="BExMKUN3WPECJR2XRID2R7GZRGNX" localSheetId="9" hidden="1">#REF!</definedName>
    <definedName name="BExMKUN3WPECJR2XRID2R7GZRGNX" localSheetId="8" hidden="1">#REF!</definedName>
    <definedName name="BExMKUN3WPECJR2XRID2R7GZRGNX" localSheetId="11" hidden="1">#REF!</definedName>
    <definedName name="BExMKUN3WPECJR2XRID2R7GZRGNX" localSheetId="13" hidden="1">#REF!</definedName>
    <definedName name="BExMKUN3WPECJR2XRID2R7GZRGNX" hidden="1">#REF!</definedName>
    <definedName name="BExMKZ535P011X4TNV16GCOH4H21" localSheetId="0" hidden="1">#REF!</definedName>
    <definedName name="BExMKZ535P011X4TNV16GCOH4H21" localSheetId="12" hidden="1">#REF!</definedName>
    <definedName name="BExMKZ535P011X4TNV16GCOH4H21" localSheetId="3" hidden="1">#REF!</definedName>
    <definedName name="BExMKZ535P011X4TNV16GCOH4H21" localSheetId="10" hidden="1">#REF!</definedName>
    <definedName name="BExMKZ535P011X4TNV16GCOH4H21" localSheetId="9" hidden="1">#REF!</definedName>
    <definedName name="BExMKZ535P011X4TNV16GCOH4H21" localSheetId="8" hidden="1">#REF!</definedName>
    <definedName name="BExMKZ535P011X4TNV16GCOH4H21" localSheetId="11" hidden="1">#REF!</definedName>
    <definedName name="BExMKZ535P011X4TNV16GCOH4H21" localSheetId="13" hidden="1">#REF!</definedName>
    <definedName name="BExMKZ535P011X4TNV16GCOH4H21" hidden="1">#REF!</definedName>
    <definedName name="BExML3XQNDIMX55ZCHHXKUV3D6E6" localSheetId="0" hidden="1">#REF!</definedName>
    <definedName name="BExML3XQNDIMX55ZCHHXKUV3D6E6" localSheetId="12" hidden="1">#REF!</definedName>
    <definedName name="BExML3XQNDIMX55ZCHHXKUV3D6E6" localSheetId="3" hidden="1">#REF!</definedName>
    <definedName name="BExML3XQNDIMX55ZCHHXKUV3D6E6" localSheetId="10" hidden="1">#REF!</definedName>
    <definedName name="BExML3XQNDIMX55ZCHHXKUV3D6E6" localSheetId="9" hidden="1">#REF!</definedName>
    <definedName name="BExML3XQNDIMX55ZCHHXKUV3D6E6" localSheetId="8" hidden="1">#REF!</definedName>
    <definedName name="BExML3XQNDIMX55ZCHHXKUV3D6E6" localSheetId="11" hidden="1">#REF!</definedName>
    <definedName name="BExML3XQNDIMX55ZCHHXKUV3D6E6" localSheetId="13" hidden="1">#REF!</definedName>
    <definedName name="BExML3XQNDIMX55ZCHHXKUV3D6E6" hidden="1">#REF!</definedName>
    <definedName name="BExML5QGSWHLI18BGY4CGOTD3UWH" localSheetId="0" hidden="1">#REF!</definedName>
    <definedName name="BExML5QGSWHLI18BGY4CGOTD3UWH" localSheetId="12" hidden="1">#REF!</definedName>
    <definedName name="BExML5QGSWHLI18BGY4CGOTD3UWH" localSheetId="3" hidden="1">#REF!</definedName>
    <definedName name="BExML5QGSWHLI18BGY4CGOTD3UWH" localSheetId="10" hidden="1">#REF!</definedName>
    <definedName name="BExML5QGSWHLI18BGY4CGOTD3UWH" localSheetId="9" hidden="1">#REF!</definedName>
    <definedName name="BExML5QGSWHLI18BGY4CGOTD3UWH" localSheetId="8" hidden="1">#REF!</definedName>
    <definedName name="BExML5QGSWHLI18BGY4CGOTD3UWH" localSheetId="11" hidden="1">#REF!</definedName>
    <definedName name="BExML5QGSWHLI18BGY4CGOTD3UWH" localSheetId="13" hidden="1">#REF!</definedName>
    <definedName name="BExML5QGSWHLI18BGY4CGOTD3UWH" hidden="1">#REF!</definedName>
    <definedName name="BExML6BVFCV80776USR7X70HVRZT" localSheetId="0" hidden="1">#REF!</definedName>
    <definedName name="BExML6BVFCV80776USR7X70HVRZT" localSheetId="12" hidden="1">#REF!</definedName>
    <definedName name="BExML6BVFCV80776USR7X70HVRZT" localSheetId="3" hidden="1">#REF!</definedName>
    <definedName name="BExML6BVFCV80776USR7X70HVRZT" localSheetId="10" hidden="1">#REF!</definedName>
    <definedName name="BExML6BVFCV80776USR7X70HVRZT" localSheetId="9" hidden="1">#REF!</definedName>
    <definedName name="BExML6BVFCV80776USR7X70HVRZT" localSheetId="8" hidden="1">#REF!</definedName>
    <definedName name="BExML6BVFCV80776USR7X70HVRZT" localSheetId="11" hidden="1">#REF!</definedName>
    <definedName name="BExML6BVFCV80776USR7X70HVRZT" localSheetId="13" hidden="1">#REF!</definedName>
    <definedName name="BExML6BVFCV80776USR7X70HVRZT" hidden="1">#REF!</definedName>
    <definedName name="BExMLO5Z61RE85X8HHX2G4IU3AZW" localSheetId="0" hidden="1">#REF!</definedName>
    <definedName name="BExMLO5Z61RE85X8HHX2G4IU3AZW" localSheetId="12" hidden="1">#REF!</definedName>
    <definedName name="BExMLO5Z61RE85X8HHX2G4IU3AZW" localSheetId="3" hidden="1">#REF!</definedName>
    <definedName name="BExMLO5Z61RE85X8HHX2G4IU3AZW" localSheetId="10" hidden="1">#REF!</definedName>
    <definedName name="BExMLO5Z61RE85X8HHX2G4IU3AZW" localSheetId="9" hidden="1">#REF!</definedName>
    <definedName name="BExMLO5Z61RE85X8HHX2G4IU3AZW" localSheetId="8" hidden="1">#REF!</definedName>
    <definedName name="BExMLO5Z61RE85X8HHX2G4IU3AZW" localSheetId="11" hidden="1">#REF!</definedName>
    <definedName name="BExMLO5Z61RE85X8HHX2G4IU3AZW" localSheetId="13" hidden="1">#REF!</definedName>
    <definedName name="BExMLO5Z61RE85X8HHX2G4IU3AZW" hidden="1">#REF!</definedName>
    <definedName name="BExMLVI7UORSHM9FMO8S2EI0TMTS" localSheetId="0" hidden="1">#REF!</definedName>
    <definedName name="BExMLVI7UORSHM9FMO8S2EI0TMTS" localSheetId="12" hidden="1">#REF!</definedName>
    <definedName name="BExMLVI7UORSHM9FMO8S2EI0TMTS" localSheetId="3" hidden="1">#REF!</definedName>
    <definedName name="BExMLVI7UORSHM9FMO8S2EI0TMTS" localSheetId="10" hidden="1">#REF!</definedName>
    <definedName name="BExMLVI7UORSHM9FMO8S2EI0TMTS" localSheetId="9" hidden="1">#REF!</definedName>
    <definedName name="BExMLVI7UORSHM9FMO8S2EI0TMTS" localSheetId="8" hidden="1">#REF!</definedName>
    <definedName name="BExMLVI7UORSHM9FMO8S2EI0TMTS" localSheetId="11" hidden="1">#REF!</definedName>
    <definedName name="BExMLVI7UORSHM9FMO8S2EI0TMTS" localSheetId="13" hidden="1">#REF!</definedName>
    <definedName name="BExMLVI7UORSHM9FMO8S2EI0TMTS" hidden="1">#REF!</definedName>
    <definedName name="BExMM5UCOT2HSSN0ZIPZW55GSOVO" localSheetId="0" hidden="1">#REF!</definedName>
    <definedName name="BExMM5UCOT2HSSN0ZIPZW55GSOVO" localSheetId="12" hidden="1">#REF!</definedName>
    <definedName name="BExMM5UCOT2HSSN0ZIPZW55GSOVO" localSheetId="3" hidden="1">#REF!</definedName>
    <definedName name="BExMM5UCOT2HSSN0ZIPZW55GSOVO" localSheetId="10" hidden="1">#REF!</definedName>
    <definedName name="BExMM5UCOT2HSSN0ZIPZW55GSOVO" localSheetId="9" hidden="1">#REF!</definedName>
    <definedName name="BExMM5UCOT2HSSN0ZIPZW55GSOVO" localSheetId="8" hidden="1">#REF!</definedName>
    <definedName name="BExMM5UCOT2HSSN0ZIPZW55GSOVO" localSheetId="11" hidden="1">#REF!</definedName>
    <definedName name="BExMM5UCOT2HSSN0ZIPZW55GSOVO" localSheetId="13" hidden="1">#REF!</definedName>
    <definedName name="BExMM5UCOT2HSSN0ZIPZW55GSOVO" hidden="1">#REF!</definedName>
    <definedName name="BExMM8ZRS5RQ8H1H55RVPVTDL5NL" localSheetId="0" hidden="1">#REF!</definedName>
    <definedName name="BExMM8ZRS5RQ8H1H55RVPVTDL5NL" localSheetId="12" hidden="1">#REF!</definedName>
    <definedName name="BExMM8ZRS5RQ8H1H55RVPVTDL5NL" localSheetId="3" hidden="1">#REF!</definedName>
    <definedName name="BExMM8ZRS5RQ8H1H55RVPVTDL5NL" localSheetId="10" hidden="1">#REF!</definedName>
    <definedName name="BExMM8ZRS5RQ8H1H55RVPVTDL5NL" localSheetId="9" hidden="1">#REF!</definedName>
    <definedName name="BExMM8ZRS5RQ8H1H55RVPVTDL5NL" localSheetId="8" hidden="1">#REF!</definedName>
    <definedName name="BExMM8ZRS5RQ8H1H55RVPVTDL5NL" localSheetId="11" hidden="1">#REF!</definedName>
    <definedName name="BExMM8ZRS5RQ8H1H55RVPVTDL5NL" localSheetId="13" hidden="1">#REF!</definedName>
    <definedName name="BExMM8ZRS5RQ8H1H55RVPVTDL5NL" hidden="1">#REF!</definedName>
    <definedName name="BExMMH8EAZB09XXQ5X4LR0P4NHG9" localSheetId="0" hidden="1">#REF!</definedName>
    <definedName name="BExMMH8EAZB09XXQ5X4LR0P4NHG9" localSheetId="12" hidden="1">#REF!</definedName>
    <definedName name="BExMMH8EAZB09XXQ5X4LR0P4NHG9" localSheetId="3" hidden="1">#REF!</definedName>
    <definedName name="BExMMH8EAZB09XXQ5X4LR0P4NHG9" localSheetId="10" hidden="1">#REF!</definedName>
    <definedName name="BExMMH8EAZB09XXQ5X4LR0P4NHG9" localSheetId="9" hidden="1">#REF!</definedName>
    <definedName name="BExMMH8EAZB09XXQ5X4LR0P4NHG9" localSheetId="8" hidden="1">#REF!</definedName>
    <definedName name="BExMMH8EAZB09XXQ5X4LR0P4NHG9" localSheetId="11" hidden="1">#REF!</definedName>
    <definedName name="BExMMH8EAZB09XXQ5X4LR0P4NHG9" localSheetId="13" hidden="1">#REF!</definedName>
    <definedName name="BExMMH8EAZB09XXQ5X4LR0P4NHG9" hidden="1">#REF!</definedName>
    <definedName name="BExMMIQH5BABNZVCIQ7TBCQ10AY5" localSheetId="0" hidden="1">#REF!</definedName>
    <definedName name="BExMMIQH5BABNZVCIQ7TBCQ10AY5" localSheetId="12" hidden="1">#REF!</definedName>
    <definedName name="BExMMIQH5BABNZVCIQ7TBCQ10AY5" localSheetId="3" hidden="1">#REF!</definedName>
    <definedName name="BExMMIQH5BABNZVCIQ7TBCQ10AY5" localSheetId="10" hidden="1">#REF!</definedName>
    <definedName name="BExMMIQH5BABNZVCIQ7TBCQ10AY5" localSheetId="9" hidden="1">#REF!</definedName>
    <definedName name="BExMMIQH5BABNZVCIQ7TBCQ10AY5" localSheetId="8" hidden="1">#REF!</definedName>
    <definedName name="BExMMIQH5BABNZVCIQ7TBCQ10AY5" localSheetId="11" hidden="1">#REF!</definedName>
    <definedName name="BExMMIQH5BABNZVCIQ7TBCQ10AY5" localSheetId="13" hidden="1">#REF!</definedName>
    <definedName name="BExMMIQH5BABNZVCIQ7TBCQ10AY5" hidden="1">#REF!</definedName>
    <definedName name="BExMMNIZ2T7M22WECMUQXEF4NJ71" localSheetId="0" hidden="1">#REF!</definedName>
    <definedName name="BExMMNIZ2T7M22WECMUQXEF4NJ71" localSheetId="12" hidden="1">#REF!</definedName>
    <definedName name="BExMMNIZ2T7M22WECMUQXEF4NJ71" localSheetId="3" hidden="1">#REF!</definedName>
    <definedName name="BExMMNIZ2T7M22WECMUQXEF4NJ71" localSheetId="10" hidden="1">#REF!</definedName>
    <definedName name="BExMMNIZ2T7M22WECMUQXEF4NJ71" localSheetId="9" hidden="1">#REF!</definedName>
    <definedName name="BExMMNIZ2T7M22WECMUQXEF4NJ71" localSheetId="8" hidden="1">#REF!</definedName>
    <definedName name="BExMMNIZ2T7M22WECMUQXEF4NJ71" localSheetId="11" hidden="1">#REF!</definedName>
    <definedName name="BExMMNIZ2T7M22WECMUQXEF4NJ71" localSheetId="13" hidden="1">#REF!</definedName>
    <definedName name="BExMMNIZ2T7M22WECMUQXEF4NJ71" hidden="1">#REF!</definedName>
    <definedName name="BExMMPMIOU7BURTV0L1K6ACW9X73" localSheetId="0" hidden="1">#REF!</definedName>
    <definedName name="BExMMPMIOU7BURTV0L1K6ACW9X73" localSheetId="12" hidden="1">#REF!</definedName>
    <definedName name="BExMMPMIOU7BURTV0L1K6ACW9X73" localSheetId="3" hidden="1">#REF!</definedName>
    <definedName name="BExMMPMIOU7BURTV0L1K6ACW9X73" localSheetId="10" hidden="1">#REF!</definedName>
    <definedName name="BExMMPMIOU7BURTV0L1K6ACW9X73" localSheetId="9" hidden="1">#REF!</definedName>
    <definedName name="BExMMPMIOU7BURTV0L1K6ACW9X73" localSheetId="8" hidden="1">#REF!</definedName>
    <definedName name="BExMMPMIOU7BURTV0L1K6ACW9X73" localSheetId="11" hidden="1">#REF!</definedName>
    <definedName name="BExMMPMIOU7BURTV0L1K6ACW9X73" localSheetId="13" hidden="1">#REF!</definedName>
    <definedName name="BExMMPMIOU7BURTV0L1K6ACW9X73" hidden="1">#REF!</definedName>
    <definedName name="BExMMQ835AJDHS4B419SS645P67Q" localSheetId="0" hidden="1">#REF!</definedName>
    <definedName name="BExMMQ835AJDHS4B419SS645P67Q" localSheetId="12" hidden="1">#REF!</definedName>
    <definedName name="BExMMQ835AJDHS4B419SS645P67Q" localSheetId="3" hidden="1">#REF!</definedName>
    <definedName name="BExMMQ835AJDHS4B419SS645P67Q" localSheetId="10" hidden="1">#REF!</definedName>
    <definedName name="BExMMQ835AJDHS4B419SS645P67Q" localSheetId="9" hidden="1">#REF!</definedName>
    <definedName name="BExMMQ835AJDHS4B419SS645P67Q" localSheetId="8" hidden="1">#REF!</definedName>
    <definedName name="BExMMQ835AJDHS4B419SS645P67Q" localSheetId="11" hidden="1">#REF!</definedName>
    <definedName name="BExMMQ835AJDHS4B419SS645P67Q" localSheetId="13" hidden="1">#REF!</definedName>
    <definedName name="BExMMQ835AJDHS4B419SS645P67Q" hidden="1">#REF!</definedName>
    <definedName name="BExMMQIUVPCOBISTEJJYNCCLUCPY" localSheetId="0" hidden="1">#REF!</definedName>
    <definedName name="BExMMQIUVPCOBISTEJJYNCCLUCPY" localSheetId="12" hidden="1">#REF!</definedName>
    <definedName name="BExMMQIUVPCOBISTEJJYNCCLUCPY" localSheetId="3" hidden="1">#REF!</definedName>
    <definedName name="BExMMQIUVPCOBISTEJJYNCCLUCPY" localSheetId="10" hidden="1">#REF!</definedName>
    <definedName name="BExMMQIUVPCOBISTEJJYNCCLUCPY" localSheetId="9" hidden="1">#REF!</definedName>
    <definedName name="BExMMQIUVPCOBISTEJJYNCCLUCPY" localSheetId="8" hidden="1">#REF!</definedName>
    <definedName name="BExMMQIUVPCOBISTEJJYNCCLUCPY" localSheetId="11" hidden="1">#REF!</definedName>
    <definedName name="BExMMQIUVPCOBISTEJJYNCCLUCPY" localSheetId="13" hidden="1">#REF!</definedName>
    <definedName name="BExMMQIUVPCOBISTEJJYNCCLUCPY" hidden="1">#REF!</definedName>
    <definedName name="BExMMTIXETA5VAKBSOFDD5SRU887" localSheetId="0" hidden="1">#REF!</definedName>
    <definedName name="BExMMTIXETA5VAKBSOFDD5SRU887" localSheetId="12" hidden="1">#REF!</definedName>
    <definedName name="BExMMTIXETA5VAKBSOFDD5SRU887" localSheetId="3" hidden="1">#REF!</definedName>
    <definedName name="BExMMTIXETA5VAKBSOFDD5SRU887" localSheetId="10" hidden="1">#REF!</definedName>
    <definedName name="BExMMTIXETA5VAKBSOFDD5SRU887" localSheetId="9" hidden="1">#REF!</definedName>
    <definedName name="BExMMTIXETA5VAKBSOFDD5SRU887" localSheetId="8" hidden="1">#REF!</definedName>
    <definedName name="BExMMTIXETA5VAKBSOFDD5SRU887" localSheetId="11" hidden="1">#REF!</definedName>
    <definedName name="BExMMTIXETA5VAKBSOFDD5SRU887" localSheetId="13" hidden="1">#REF!</definedName>
    <definedName name="BExMMTIXETA5VAKBSOFDD5SRU887" hidden="1">#REF!</definedName>
    <definedName name="BExMMV0P6P5YS3C35G0JYYHI7992" localSheetId="0" hidden="1">#REF!</definedName>
    <definedName name="BExMMV0P6P5YS3C35G0JYYHI7992" localSheetId="12" hidden="1">#REF!</definedName>
    <definedName name="BExMMV0P6P5YS3C35G0JYYHI7992" localSheetId="3" hidden="1">#REF!</definedName>
    <definedName name="BExMMV0P6P5YS3C35G0JYYHI7992" localSheetId="10" hidden="1">#REF!</definedName>
    <definedName name="BExMMV0P6P5YS3C35G0JYYHI7992" localSheetId="9" hidden="1">#REF!</definedName>
    <definedName name="BExMMV0P6P5YS3C35G0JYYHI7992" localSheetId="8" hidden="1">#REF!</definedName>
    <definedName name="BExMMV0P6P5YS3C35G0JYYHI7992" localSheetId="11" hidden="1">#REF!</definedName>
    <definedName name="BExMMV0P6P5YS3C35G0JYYHI7992" localSheetId="13" hidden="1">#REF!</definedName>
    <definedName name="BExMMV0P6P5YS3C35G0JYYHI7992" hidden="1">#REF!</definedName>
    <definedName name="BExMNJLFWZBRN9PZF1IO9CYWV1B2" localSheetId="0" hidden="1">#REF!</definedName>
    <definedName name="BExMNJLFWZBRN9PZF1IO9CYWV1B2" localSheetId="12" hidden="1">#REF!</definedName>
    <definedName name="BExMNJLFWZBRN9PZF1IO9CYWV1B2" localSheetId="3" hidden="1">#REF!</definedName>
    <definedName name="BExMNJLFWZBRN9PZF1IO9CYWV1B2" localSheetId="10" hidden="1">#REF!</definedName>
    <definedName name="BExMNJLFWZBRN9PZF1IO9CYWV1B2" localSheetId="9" hidden="1">#REF!</definedName>
    <definedName name="BExMNJLFWZBRN9PZF1IO9CYWV1B2" localSheetId="8" hidden="1">#REF!</definedName>
    <definedName name="BExMNJLFWZBRN9PZF1IO9CYWV1B2" localSheetId="11" hidden="1">#REF!</definedName>
    <definedName name="BExMNJLFWZBRN9PZF1IO9CYWV1B2" localSheetId="13" hidden="1">#REF!</definedName>
    <definedName name="BExMNJLFWZBRN9PZF1IO9CYWV1B2" hidden="1">#REF!</definedName>
    <definedName name="BExMNKCJ0FA57YEUUAJE43U1QN5P" localSheetId="0" hidden="1">#REF!</definedName>
    <definedName name="BExMNKCJ0FA57YEUUAJE43U1QN5P" localSheetId="12" hidden="1">#REF!</definedName>
    <definedName name="BExMNKCJ0FA57YEUUAJE43U1QN5P" localSheetId="3" hidden="1">#REF!</definedName>
    <definedName name="BExMNKCJ0FA57YEUUAJE43U1QN5P" localSheetId="10" hidden="1">#REF!</definedName>
    <definedName name="BExMNKCJ0FA57YEUUAJE43U1QN5P" localSheetId="9" hidden="1">#REF!</definedName>
    <definedName name="BExMNKCJ0FA57YEUUAJE43U1QN5P" localSheetId="8" hidden="1">#REF!</definedName>
    <definedName name="BExMNKCJ0FA57YEUUAJE43U1QN5P" localSheetId="11" hidden="1">#REF!</definedName>
    <definedName name="BExMNKCJ0FA57YEUUAJE43U1QN5P" localSheetId="13" hidden="1">#REF!</definedName>
    <definedName name="BExMNKCJ0FA57YEUUAJE43U1QN5P" hidden="1">#REF!</definedName>
    <definedName name="BExMNKN5D1WEF2OOJVP6LZ6DLU3Y" localSheetId="0" hidden="1">#REF!</definedName>
    <definedName name="BExMNKN5D1WEF2OOJVP6LZ6DLU3Y" localSheetId="12" hidden="1">#REF!</definedName>
    <definedName name="BExMNKN5D1WEF2OOJVP6LZ6DLU3Y" localSheetId="3" hidden="1">#REF!</definedName>
    <definedName name="BExMNKN5D1WEF2OOJVP6LZ6DLU3Y" localSheetId="10" hidden="1">#REF!</definedName>
    <definedName name="BExMNKN5D1WEF2OOJVP6LZ6DLU3Y" localSheetId="9" hidden="1">#REF!</definedName>
    <definedName name="BExMNKN5D1WEF2OOJVP6LZ6DLU3Y" localSheetId="8" hidden="1">#REF!</definedName>
    <definedName name="BExMNKN5D1WEF2OOJVP6LZ6DLU3Y" localSheetId="11" hidden="1">#REF!</definedName>
    <definedName name="BExMNKN5D1WEF2OOJVP6LZ6DLU3Y" localSheetId="13" hidden="1">#REF!</definedName>
    <definedName name="BExMNKN5D1WEF2OOJVP6LZ6DLU3Y" hidden="1">#REF!</definedName>
    <definedName name="BExMNR38HMPLWAJRQ9MMS3ZAZ9IU" localSheetId="0" hidden="1">#REF!</definedName>
    <definedName name="BExMNR38HMPLWAJRQ9MMS3ZAZ9IU" localSheetId="12" hidden="1">#REF!</definedName>
    <definedName name="BExMNR38HMPLWAJRQ9MMS3ZAZ9IU" localSheetId="3" hidden="1">#REF!</definedName>
    <definedName name="BExMNR38HMPLWAJRQ9MMS3ZAZ9IU" localSheetId="10" hidden="1">#REF!</definedName>
    <definedName name="BExMNR38HMPLWAJRQ9MMS3ZAZ9IU" localSheetId="9" hidden="1">#REF!</definedName>
    <definedName name="BExMNR38HMPLWAJRQ9MMS3ZAZ9IU" localSheetId="8" hidden="1">#REF!</definedName>
    <definedName name="BExMNR38HMPLWAJRQ9MMS3ZAZ9IU" localSheetId="11" hidden="1">#REF!</definedName>
    <definedName name="BExMNR38HMPLWAJRQ9MMS3ZAZ9IU" localSheetId="13" hidden="1">#REF!</definedName>
    <definedName name="BExMNR38HMPLWAJRQ9MMS3ZAZ9IU" hidden="1">#REF!</definedName>
    <definedName name="BExMNRDZULKJMVY2VKIIRM2M5A1M" localSheetId="0" hidden="1">#REF!</definedName>
    <definedName name="BExMNRDZULKJMVY2VKIIRM2M5A1M" localSheetId="12" hidden="1">#REF!</definedName>
    <definedName name="BExMNRDZULKJMVY2VKIIRM2M5A1M" localSheetId="3" hidden="1">#REF!</definedName>
    <definedName name="BExMNRDZULKJMVY2VKIIRM2M5A1M" localSheetId="10" hidden="1">#REF!</definedName>
    <definedName name="BExMNRDZULKJMVY2VKIIRM2M5A1M" localSheetId="9" hidden="1">#REF!</definedName>
    <definedName name="BExMNRDZULKJMVY2VKIIRM2M5A1M" localSheetId="8" hidden="1">#REF!</definedName>
    <definedName name="BExMNRDZULKJMVY2VKIIRM2M5A1M" localSheetId="11" hidden="1">#REF!</definedName>
    <definedName name="BExMNRDZULKJMVY2VKIIRM2M5A1M" localSheetId="13" hidden="1">#REF!</definedName>
    <definedName name="BExMNRDZULKJMVY2VKIIRM2M5A1M" hidden="1">#REF!</definedName>
    <definedName name="BExMNVFKZIBQSCAH71DIF1CJG89T" localSheetId="0" hidden="1">#REF!</definedName>
    <definedName name="BExMNVFKZIBQSCAH71DIF1CJG89T" localSheetId="12" hidden="1">#REF!</definedName>
    <definedName name="BExMNVFKZIBQSCAH71DIF1CJG89T" localSheetId="3" hidden="1">#REF!</definedName>
    <definedName name="BExMNVFKZIBQSCAH71DIF1CJG89T" localSheetId="10" hidden="1">#REF!</definedName>
    <definedName name="BExMNVFKZIBQSCAH71DIF1CJG89T" localSheetId="9" hidden="1">#REF!</definedName>
    <definedName name="BExMNVFKZIBQSCAH71DIF1CJG89T" localSheetId="8" hidden="1">#REF!</definedName>
    <definedName name="BExMNVFKZIBQSCAH71DIF1CJG89T" localSheetId="11" hidden="1">#REF!</definedName>
    <definedName name="BExMNVFKZIBQSCAH71DIF1CJG89T" localSheetId="13" hidden="1">#REF!</definedName>
    <definedName name="BExMNVFKZIBQSCAH71DIF1CJG89T" hidden="1">#REF!</definedName>
    <definedName name="BExMNVVUQAGQY9SA29FGI7D7R5MN" localSheetId="0" hidden="1">#REF!</definedName>
    <definedName name="BExMNVVUQAGQY9SA29FGI7D7R5MN" localSheetId="12" hidden="1">#REF!</definedName>
    <definedName name="BExMNVVUQAGQY9SA29FGI7D7R5MN" localSheetId="3" hidden="1">#REF!</definedName>
    <definedName name="BExMNVVUQAGQY9SA29FGI7D7R5MN" localSheetId="10" hidden="1">#REF!</definedName>
    <definedName name="BExMNVVUQAGQY9SA29FGI7D7R5MN" localSheetId="9" hidden="1">#REF!</definedName>
    <definedName name="BExMNVVUQAGQY9SA29FGI7D7R5MN" localSheetId="8" hidden="1">#REF!</definedName>
    <definedName name="BExMNVVUQAGQY9SA29FGI7D7R5MN" localSheetId="11" hidden="1">#REF!</definedName>
    <definedName name="BExMNVVUQAGQY9SA29FGI7D7R5MN" localSheetId="13" hidden="1">#REF!</definedName>
    <definedName name="BExMNVVUQAGQY9SA29FGI7D7R5MN" hidden="1">#REF!</definedName>
    <definedName name="BExMO9IOWKTWHO8LQJJQI5P3INWY" localSheetId="0" hidden="1">#REF!</definedName>
    <definedName name="BExMO9IOWKTWHO8LQJJQI5P3INWY" localSheetId="12" hidden="1">#REF!</definedName>
    <definedName name="BExMO9IOWKTWHO8LQJJQI5P3INWY" localSheetId="3" hidden="1">#REF!</definedName>
    <definedName name="BExMO9IOWKTWHO8LQJJQI5P3INWY" localSheetId="10" hidden="1">#REF!</definedName>
    <definedName name="BExMO9IOWKTWHO8LQJJQI5P3INWY" localSheetId="9" hidden="1">#REF!</definedName>
    <definedName name="BExMO9IOWKTWHO8LQJJQI5P3INWY" localSheetId="8" hidden="1">#REF!</definedName>
    <definedName name="BExMO9IOWKTWHO8LQJJQI5P3INWY" localSheetId="11" hidden="1">#REF!</definedName>
    <definedName name="BExMO9IOWKTWHO8LQJJQI5P3INWY" localSheetId="13" hidden="1">#REF!</definedName>
    <definedName name="BExMO9IOWKTWHO8LQJJQI5P3INWY" hidden="1">#REF!</definedName>
    <definedName name="BExMOI29DOEK5R1A5QZPUDKF7N6T" localSheetId="0" hidden="1">#REF!</definedName>
    <definedName name="BExMOI29DOEK5R1A5QZPUDKF7N6T" localSheetId="12" hidden="1">#REF!</definedName>
    <definedName name="BExMOI29DOEK5R1A5QZPUDKF7N6T" localSheetId="3" hidden="1">#REF!</definedName>
    <definedName name="BExMOI29DOEK5R1A5QZPUDKF7N6T" localSheetId="10" hidden="1">#REF!</definedName>
    <definedName name="BExMOI29DOEK5R1A5QZPUDKF7N6T" localSheetId="9" hidden="1">#REF!</definedName>
    <definedName name="BExMOI29DOEK5R1A5QZPUDKF7N6T" localSheetId="8" hidden="1">#REF!</definedName>
    <definedName name="BExMOI29DOEK5R1A5QZPUDKF7N6T" localSheetId="11" hidden="1">#REF!</definedName>
    <definedName name="BExMOI29DOEK5R1A5QZPUDKF7N6T" localSheetId="13" hidden="1">#REF!</definedName>
    <definedName name="BExMOI29DOEK5R1A5QZPUDKF7N6T" hidden="1">#REF!</definedName>
    <definedName name="BExMONRAU0S904NLJHPI47RVQDBH" localSheetId="0" hidden="1">#REF!</definedName>
    <definedName name="BExMONRAU0S904NLJHPI47RVQDBH" localSheetId="12" hidden="1">#REF!</definedName>
    <definedName name="BExMONRAU0S904NLJHPI47RVQDBH" localSheetId="3" hidden="1">#REF!</definedName>
    <definedName name="BExMONRAU0S904NLJHPI47RVQDBH" localSheetId="10" hidden="1">#REF!</definedName>
    <definedName name="BExMONRAU0S904NLJHPI47RVQDBH" localSheetId="9" hidden="1">#REF!</definedName>
    <definedName name="BExMONRAU0S904NLJHPI47RVQDBH" localSheetId="8" hidden="1">#REF!</definedName>
    <definedName name="BExMONRAU0S904NLJHPI47RVQDBH" localSheetId="11" hidden="1">#REF!</definedName>
    <definedName name="BExMONRAU0S904NLJHPI47RVQDBH" localSheetId="13" hidden="1">#REF!</definedName>
    <definedName name="BExMONRAU0S904NLJHPI47RVQDBH" hidden="1">#REF!</definedName>
    <definedName name="BExMPAJ5AJAXGKGK3F6H3ODS6RF4" localSheetId="0" hidden="1">#REF!</definedName>
    <definedName name="BExMPAJ5AJAXGKGK3F6H3ODS6RF4" localSheetId="12" hidden="1">#REF!</definedName>
    <definedName name="BExMPAJ5AJAXGKGK3F6H3ODS6RF4" localSheetId="3" hidden="1">#REF!</definedName>
    <definedName name="BExMPAJ5AJAXGKGK3F6H3ODS6RF4" localSheetId="10" hidden="1">#REF!</definedName>
    <definedName name="BExMPAJ5AJAXGKGK3F6H3ODS6RF4" localSheetId="9" hidden="1">#REF!</definedName>
    <definedName name="BExMPAJ5AJAXGKGK3F6H3ODS6RF4" localSheetId="8" hidden="1">#REF!</definedName>
    <definedName name="BExMPAJ5AJAXGKGK3F6H3ODS6RF4" localSheetId="11" hidden="1">#REF!</definedName>
    <definedName name="BExMPAJ5AJAXGKGK3F6H3ODS6RF4" localSheetId="13" hidden="1">#REF!</definedName>
    <definedName name="BExMPAJ5AJAXGKGK3F6H3ODS6RF4" hidden="1">#REF!</definedName>
    <definedName name="BExMPD2X55FFBVJ6CBUKNPROIOEU" localSheetId="0" hidden="1">#REF!</definedName>
    <definedName name="BExMPD2X55FFBVJ6CBUKNPROIOEU" localSheetId="12" hidden="1">#REF!</definedName>
    <definedName name="BExMPD2X55FFBVJ6CBUKNPROIOEU" localSheetId="3" hidden="1">#REF!</definedName>
    <definedName name="BExMPD2X55FFBVJ6CBUKNPROIOEU" localSheetId="10" hidden="1">#REF!</definedName>
    <definedName name="BExMPD2X55FFBVJ6CBUKNPROIOEU" localSheetId="9" hidden="1">#REF!</definedName>
    <definedName name="BExMPD2X55FFBVJ6CBUKNPROIOEU" localSheetId="8" hidden="1">#REF!</definedName>
    <definedName name="BExMPD2X55FFBVJ6CBUKNPROIOEU" localSheetId="11" hidden="1">#REF!</definedName>
    <definedName name="BExMPD2X55FFBVJ6CBUKNPROIOEU" localSheetId="13" hidden="1">#REF!</definedName>
    <definedName name="BExMPD2X55FFBVJ6CBUKNPROIOEU" hidden="1">#REF!</definedName>
    <definedName name="BExMPGZ848E38FUH1JBQN97DGWAT" localSheetId="0" hidden="1">#REF!</definedName>
    <definedName name="BExMPGZ848E38FUH1JBQN97DGWAT" localSheetId="12" hidden="1">#REF!</definedName>
    <definedName name="BExMPGZ848E38FUH1JBQN97DGWAT" localSheetId="3" hidden="1">#REF!</definedName>
    <definedName name="BExMPGZ848E38FUH1JBQN97DGWAT" localSheetId="10" hidden="1">#REF!</definedName>
    <definedName name="BExMPGZ848E38FUH1JBQN97DGWAT" localSheetId="9" hidden="1">#REF!</definedName>
    <definedName name="BExMPGZ848E38FUH1JBQN97DGWAT" localSheetId="8" hidden="1">#REF!</definedName>
    <definedName name="BExMPGZ848E38FUH1JBQN97DGWAT" localSheetId="11" hidden="1">#REF!</definedName>
    <definedName name="BExMPGZ848E38FUH1JBQN97DGWAT" localSheetId="13" hidden="1">#REF!</definedName>
    <definedName name="BExMPGZ848E38FUH1JBQN97DGWAT" hidden="1">#REF!</definedName>
    <definedName name="BExMPMTICOSMQENOFKQ18K0ZT4S8" localSheetId="0" hidden="1">#REF!</definedName>
    <definedName name="BExMPMTICOSMQENOFKQ18K0ZT4S8" localSheetId="12" hidden="1">#REF!</definedName>
    <definedName name="BExMPMTICOSMQENOFKQ18K0ZT4S8" localSheetId="3" hidden="1">#REF!</definedName>
    <definedName name="BExMPMTICOSMQENOFKQ18K0ZT4S8" localSheetId="10" hidden="1">#REF!</definedName>
    <definedName name="BExMPMTICOSMQENOFKQ18K0ZT4S8" localSheetId="9" hidden="1">#REF!</definedName>
    <definedName name="BExMPMTICOSMQENOFKQ18K0ZT4S8" localSheetId="8" hidden="1">#REF!</definedName>
    <definedName name="BExMPMTICOSMQENOFKQ18K0ZT4S8" localSheetId="11" hidden="1">#REF!</definedName>
    <definedName name="BExMPMTICOSMQENOFKQ18K0ZT4S8" localSheetId="13" hidden="1">#REF!</definedName>
    <definedName name="BExMPMTICOSMQENOFKQ18K0ZT4S8" hidden="1">#REF!</definedName>
    <definedName name="BExMPMZ07II0R4KGWQQ7PGS3RZS4" localSheetId="0" hidden="1">#REF!</definedName>
    <definedName name="BExMPMZ07II0R4KGWQQ7PGS3RZS4" localSheetId="12" hidden="1">#REF!</definedName>
    <definedName name="BExMPMZ07II0R4KGWQQ7PGS3RZS4" localSheetId="3" hidden="1">#REF!</definedName>
    <definedName name="BExMPMZ07II0R4KGWQQ7PGS3RZS4" localSheetId="10" hidden="1">#REF!</definedName>
    <definedName name="BExMPMZ07II0R4KGWQQ7PGS3RZS4" localSheetId="9" hidden="1">#REF!</definedName>
    <definedName name="BExMPMZ07II0R4KGWQQ7PGS3RZS4" localSheetId="8" hidden="1">#REF!</definedName>
    <definedName name="BExMPMZ07II0R4KGWQQ7PGS3RZS4" localSheetId="11" hidden="1">#REF!</definedName>
    <definedName name="BExMPMZ07II0R4KGWQQ7PGS3RZS4" localSheetId="13" hidden="1">#REF!</definedName>
    <definedName name="BExMPMZ07II0R4KGWQQ7PGS3RZS4" hidden="1">#REF!</definedName>
    <definedName name="BExMPOBH04JMDO6Z8DMSEJZM4ANN" localSheetId="0" hidden="1">#REF!</definedName>
    <definedName name="BExMPOBH04JMDO6Z8DMSEJZM4ANN" localSheetId="12" hidden="1">#REF!</definedName>
    <definedName name="BExMPOBH04JMDO6Z8DMSEJZM4ANN" localSheetId="3" hidden="1">#REF!</definedName>
    <definedName name="BExMPOBH04JMDO6Z8DMSEJZM4ANN" localSheetId="10" hidden="1">#REF!</definedName>
    <definedName name="BExMPOBH04JMDO6Z8DMSEJZM4ANN" localSheetId="9" hidden="1">#REF!</definedName>
    <definedName name="BExMPOBH04JMDO6Z8DMSEJZM4ANN" localSheetId="8" hidden="1">#REF!</definedName>
    <definedName name="BExMPOBH04JMDO6Z8DMSEJZM4ANN" localSheetId="11" hidden="1">#REF!</definedName>
    <definedName name="BExMPOBH04JMDO6Z8DMSEJZM4ANN" localSheetId="13" hidden="1">#REF!</definedName>
    <definedName name="BExMPOBH04JMDO6Z8DMSEJZM4ANN" hidden="1">#REF!</definedName>
    <definedName name="BExMPSD77XQ3HA6A4FZOJK8G2JP3" localSheetId="0" hidden="1">#REF!</definedName>
    <definedName name="BExMPSD77XQ3HA6A4FZOJK8G2JP3" localSheetId="12" hidden="1">#REF!</definedName>
    <definedName name="BExMPSD77XQ3HA6A4FZOJK8G2JP3" localSheetId="3" hidden="1">#REF!</definedName>
    <definedName name="BExMPSD77XQ3HA6A4FZOJK8G2JP3" localSheetId="10" hidden="1">#REF!</definedName>
    <definedName name="BExMPSD77XQ3HA6A4FZOJK8G2JP3" localSheetId="9" hidden="1">#REF!</definedName>
    <definedName name="BExMPSD77XQ3HA6A4FZOJK8G2JP3" localSheetId="8" hidden="1">#REF!</definedName>
    <definedName name="BExMPSD77XQ3HA6A4FZOJK8G2JP3" localSheetId="11" hidden="1">#REF!</definedName>
    <definedName name="BExMPSD77XQ3HA6A4FZOJK8G2JP3" localSheetId="13" hidden="1">#REF!</definedName>
    <definedName name="BExMPSD77XQ3HA6A4FZOJK8G2JP3" hidden="1">#REF!</definedName>
    <definedName name="BExMQ4I3Q7F0BMPHSFMFW9TZ87UD" localSheetId="0" hidden="1">#REF!</definedName>
    <definedName name="BExMQ4I3Q7F0BMPHSFMFW9TZ87UD" localSheetId="12" hidden="1">#REF!</definedName>
    <definedName name="BExMQ4I3Q7F0BMPHSFMFW9TZ87UD" localSheetId="3" hidden="1">#REF!</definedName>
    <definedName name="BExMQ4I3Q7F0BMPHSFMFW9TZ87UD" localSheetId="10" hidden="1">#REF!</definedName>
    <definedName name="BExMQ4I3Q7F0BMPHSFMFW9TZ87UD" localSheetId="9" hidden="1">#REF!</definedName>
    <definedName name="BExMQ4I3Q7F0BMPHSFMFW9TZ87UD" localSheetId="8" hidden="1">#REF!</definedName>
    <definedName name="BExMQ4I3Q7F0BMPHSFMFW9TZ87UD" localSheetId="11" hidden="1">#REF!</definedName>
    <definedName name="BExMQ4I3Q7F0BMPHSFMFW9TZ87UD" localSheetId="13" hidden="1">#REF!</definedName>
    <definedName name="BExMQ4I3Q7F0BMPHSFMFW9TZ87UD" hidden="1">#REF!</definedName>
    <definedName name="BExMQ4SWDWI4N16AZ0T5CJ6HH8WC" localSheetId="0" hidden="1">#REF!</definedName>
    <definedName name="BExMQ4SWDWI4N16AZ0T5CJ6HH8WC" localSheetId="12" hidden="1">#REF!</definedName>
    <definedName name="BExMQ4SWDWI4N16AZ0T5CJ6HH8WC" localSheetId="3" hidden="1">#REF!</definedName>
    <definedName name="BExMQ4SWDWI4N16AZ0T5CJ6HH8WC" localSheetId="10" hidden="1">#REF!</definedName>
    <definedName name="BExMQ4SWDWI4N16AZ0T5CJ6HH8WC" localSheetId="9" hidden="1">#REF!</definedName>
    <definedName name="BExMQ4SWDWI4N16AZ0T5CJ6HH8WC" localSheetId="8" hidden="1">#REF!</definedName>
    <definedName name="BExMQ4SWDWI4N16AZ0T5CJ6HH8WC" localSheetId="11" hidden="1">#REF!</definedName>
    <definedName name="BExMQ4SWDWI4N16AZ0T5CJ6HH8WC" localSheetId="13" hidden="1">#REF!</definedName>
    <definedName name="BExMQ4SWDWI4N16AZ0T5CJ6HH8WC" hidden="1">#REF!</definedName>
    <definedName name="BExMQ71WHW50GVX45JU951AGPLFQ" localSheetId="0" hidden="1">#REF!</definedName>
    <definedName name="BExMQ71WHW50GVX45JU951AGPLFQ" localSheetId="12" hidden="1">#REF!</definedName>
    <definedName name="BExMQ71WHW50GVX45JU951AGPLFQ" localSheetId="3" hidden="1">#REF!</definedName>
    <definedName name="BExMQ71WHW50GVX45JU951AGPLFQ" localSheetId="10" hidden="1">#REF!</definedName>
    <definedName name="BExMQ71WHW50GVX45JU951AGPLFQ" localSheetId="9" hidden="1">#REF!</definedName>
    <definedName name="BExMQ71WHW50GVX45JU951AGPLFQ" localSheetId="8" hidden="1">#REF!</definedName>
    <definedName name="BExMQ71WHW50GVX45JU951AGPLFQ" localSheetId="11" hidden="1">#REF!</definedName>
    <definedName name="BExMQ71WHW50GVX45JU951AGPLFQ" localSheetId="13" hidden="1">#REF!</definedName>
    <definedName name="BExMQ71WHW50GVX45JU951AGPLFQ" hidden="1">#REF!</definedName>
    <definedName name="BExMQGXSLPT4A6N47LE6FBVHWBOF" localSheetId="0" hidden="1">#REF!</definedName>
    <definedName name="BExMQGXSLPT4A6N47LE6FBVHWBOF" localSheetId="12" hidden="1">#REF!</definedName>
    <definedName name="BExMQGXSLPT4A6N47LE6FBVHWBOF" localSheetId="3" hidden="1">#REF!</definedName>
    <definedName name="BExMQGXSLPT4A6N47LE6FBVHWBOF" localSheetId="10" hidden="1">#REF!</definedName>
    <definedName name="BExMQGXSLPT4A6N47LE6FBVHWBOF" localSheetId="9" hidden="1">#REF!</definedName>
    <definedName name="BExMQGXSLPT4A6N47LE6FBVHWBOF" localSheetId="8" hidden="1">#REF!</definedName>
    <definedName name="BExMQGXSLPT4A6N47LE6FBVHWBOF" localSheetId="11" hidden="1">#REF!</definedName>
    <definedName name="BExMQGXSLPT4A6N47LE6FBVHWBOF" localSheetId="13" hidden="1">#REF!</definedName>
    <definedName name="BExMQGXSLPT4A6N47LE6FBVHWBOF" hidden="1">#REF!</definedName>
    <definedName name="BExMQNZGFHW75W9HWRCR0FEF0XF0" localSheetId="0" hidden="1">#REF!</definedName>
    <definedName name="BExMQNZGFHW75W9HWRCR0FEF0XF0" localSheetId="12" hidden="1">#REF!</definedName>
    <definedName name="BExMQNZGFHW75W9HWRCR0FEF0XF0" localSheetId="3" hidden="1">#REF!</definedName>
    <definedName name="BExMQNZGFHW75W9HWRCR0FEF0XF0" localSheetId="10" hidden="1">#REF!</definedName>
    <definedName name="BExMQNZGFHW75W9HWRCR0FEF0XF0" localSheetId="9" hidden="1">#REF!</definedName>
    <definedName name="BExMQNZGFHW75W9HWRCR0FEF0XF0" localSheetId="8" hidden="1">#REF!</definedName>
    <definedName name="BExMQNZGFHW75W9HWRCR0FEF0XF0" localSheetId="11" hidden="1">#REF!</definedName>
    <definedName name="BExMQNZGFHW75W9HWRCR0FEF0XF0" localSheetId="13" hidden="1">#REF!</definedName>
    <definedName name="BExMQNZGFHW75W9HWRCR0FEF0XF0" hidden="1">#REF!</definedName>
    <definedName name="BExMQRKVQPDFPD0WQUA9QND8OV7P" localSheetId="0" hidden="1">#REF!</definedName>
    <definedName name="BExMQRKVQPDFPD0WQUA9QND8OV7P" localSheetId="12" hidden="1">#REF!</definedName>
    <definedName name="BExMQRKVQPDFPD0WQUA9QND8OV7P" localSheetId="3" hidden="1">#REF!</definedName>
    <definedName name="BExMQRKVQPDFPD0WQUA9QND8OV7P" localSheetId="10" hidden="1">#REF!</definedName>
    <definedName name="BExMQRKVQPDFPD0WQUA9QND8OV7P" localSheetId="9" hidden="1">#REF!</definedName>
    <definedName name="BExMQRKVQPDFPD0WQUA9QND8OV7P" localSheetId="8" hidden="1">#REF!</definedName>
    <definedName name="BExMQRKVQPDFPD0WQUA9QND8OV7P" localSheetId="11" hidden="1">#REF!</definedName>
    <definedName name="BExMQRKVQPDFPD0WQUA9QND8OV7P" localSheetId="13" hidden="1">#REF!</definedName>
    <definedName name="BExMQRKVQPDFPD0WQUA9QND8OV7P" hidden="1">#REF!</definedName>
    <definedName name="BExMQSBR7PL4KLB1Q4961QO45Y4G" localSheetId="0" hidden="1">#REF!</definedName>
    <definedName name="BExMQSBR7PL4KLB1Q4961QO45Y4G" localSheetId="12" hidden="1">#REF!</definedName>
    <definedName name="BExMQSBR7PL4KLB1Q4961QO45Y4G" localSheetId="3" hidden="1">#REF!</definedName>
    <definedName name="BExMQSBR7PL4KLB1Q4961QO45Y4G" localSheetId="10" hidden="1">#REF!</definedName>
    <definedName name="BExMQSBR7PL4KLB1Q4961QO45Y4G" localSheetId="9" hidden="1">#REF!</definedName>
    <definedName name="BExMQSBR7PL4KLB1Q4961QO45Y4G" localSheetId="8" hidden="1">#REF!</definedName>
    <definedName name="BExMQSBR7PL4KLB1Q4961QO45Y4G" localSheetId="11" hidden="1">#REF!</definedName>
    <definedName name="BExMQSBR7PL4KLB1Q4961QO45Y4G" localSheetId="13" hidden="1">#REF!</definedName>
    <definedName name="BExMQSBR7PL4KLB1Q4961QO45Y4G" hidden="1">#REF!</definedName>
    <definedName name="BExMR1MA4I1X77714ZEPUVC8W398" localSheetId="0" hidden="1">#REF!</definedName>
    <definedName name="BExMR1MA4I1X77714ZEPUVC8W398" localSheetId="12" hidden="1">#REF!</definedName>
    <definedName name="BExMR1MA4I1X77714ZEPUVC8W398" localSheetId="3" hidden="1">#REF!</definedName>
    <definedName name="BExMR1MA4I1X77714ZEPUVC8W398" localSheetId="10" hidden="1">#REF!</definedName>
    <definedName name="BExMR1MA4I1X77714ZEPUVC8W398" localSheetId="9" hidden="1">#REF!</definedName>
    <definedName name="BExMR1MA4I1X77714ZEPUVC8W398" localSheetId="8" hidden="1">#REF!</definedName>
    <definedName name="BExMR1MA4I1X77714ZEPUVC8W398" localSheetId="11" hidden="1">#REF!</definedName>
    <definedName name="BExMR1MA4I1X77714ZEPUVC8W398" localSheetId="13" hidden="1">#REF!</definedName>
    <definedName name="BExMR1MA4I1X77714ZEPUVC8W398" hidden="1">#REF!</definedName>
    <definedName name="BExMR8YQHA7N77HGHY4Y6R30I3XT" localSheetId="0" hidden="1">#REF!</definedName>
    <definedName name="BExMR8YQHA7N77HGHY4Y6R30I3XT" localSheetId="12" hidden="1">#REF!</definedName>
    <definedName name="BExMR8YQHA7N77HGHY4Y6R30I3XT" localSheetId="3" hidden="1">#REF!</definedName>
    <definedName name="BExMR8YQHA7N77HGHY4Y6R30I3XT" localSheetId="10" hidden="1">#REF!</definedName>
    <definedName name="BExMR8YQHA7N77HGHY4Y6R30I3XT" localSheetId="9" hidden="1">#REF!</definedName>
    <definedName name="BExMR8YQHA7N77HGHY4Y6R30I3XT" localSheetId="8" hidden="1">#REF!</definedName>
    <definedName name="BExMR8YQHA7N77HGHY4Y6R30I3XT" localSheetId="11" hidden="1">#REF!</definedName>
    <definedName name="BExMR8YQHA7N77HGHY4Y6R30I3XT" localSheetId="13" hidden="1">#REF!</definedName>
    <definedName name="BExMR8YQHA7N77HGHY4Y6R30I3XT" hidden="1">#REF!</definedName>
    <definedName name="BExMRENOIARWRYOIVPDIEBVNRDO7" localSheetId="0" hidden="1">#REF!</definedName>
    <definedName name="BExMRENOIARWRYOIVPDIEBVNRDO7" localSheetId="12" hidden="1">#REF!</definedName>
    <definedName name="BExMRENOIARWRYOIVPDIEBVNRDO7" localSheetId="3" hidden="1">#REF!</definedName>
    <definedName name="BExMRENOIARWRYOIVPDIEBVNRDO7" localSheetId="10" hidden="1">#REF!</definedName>
    <definedName name="BExMRENOIARWRYOIVPDIEBVNRDO7" localSheetId="9" hidden="1">#REF!</definedName>
    <definedName name="BExMRENOIARWRYOIVPDIEBVNRDO7" localSheetId="8" hidden="1">#REF!</definedName>
    <definedName name="BExMRENOIARWRYOIVPDIEBVNRDO7" localSheetId="11" hidden="1">#REF!</definedName>
    <definedName name="BExMRENOIARWRYOIVPDIEBVNRDO7" localSheetId="13" hidden="1">#REF!</definedName>
    <definedName name="BExMRENOIARWRYOIVPDIEBVNRDO7" hidden="1">#REF!</definedName>
    <definedName name="BExMRF3SCIUZL945WMMDCT29MTLN" localSheetId="0" hidden="1">#REF!</definedName>
    <definedName name="BExMRF3SCIUZL945WMMDCT29MTLN" localSheetId="12" hidden="1">#REF!</definedName>
    <definedName name="BExMRF3SCIUZL945WMMDCT29MTLN" localSheetId="3" hidden="1">#REF!</definedName>
    <definedName name="BExMRF3SCIUZL945WMMDCT29MTLN" localSheetId="10" hidden="1">#REF!</definedName>
    <definedName name="BExMRF3SCIUZL945WMMDCT29MTLN" localSheetId="9" hidden="1">#REF!</definedName>
    <definedName name="BExMRF3SCIUZL945WMMDCT29MTLN" localSheetId="8" hidden="1">#REF!</definedName>
    <definedName name="BExMRF3SCIUZL945WMMDCT29MTLN" localSheetId="11" hidden="1">#REF!</definedName>
    <definedName name="BExMRF3SCIUZL945WMMDCT29MTLN" localSheetId="13" hidden="1">#REF!</definedName>
    <definedName name="BExMRF3SCIUZL945WMMDCT29MTLN" hidden="1">#REF!</definedName>
    <definedName name="BExMRRJNUMGRSDD5GGKKGEIZ6FTS" localSheetId="0" hidden="1">#REF!</definedName>
    <definedName name="BExMRRJNUMGRSDD5GGKKGEIZ6FTS" localSheetId="12" hidden="1">#REF!</definedName>
    <definedName name="BExMRRJNUMGRSDD5GGKKGEIZ6FTS" localSheetId="3" hidden="1">#REF!</definedName>
    <definedName name="BExMRRJNUMGRSDD5GGKKGEIZ6FTS" localSheetId="10" hidden="1">#REF!</definedName>
    <definedName name="BExMRRJNUMGRSDD5GGKKGEIZ6FTS" localSheetId="9" hidden="1">#REF!</definedName>
    <definedName name="BExMRRJNUMGRSDD5GGKKGEIZ6FTS" localSheetId="8" hidden="1">#REF!</definedName>
    <definedName name="BExMRRJNUMGRSDD5GGKKGEIZ6FTS" localSheetId="11" hidden="1">#REF!</definedName>
    <definedName name="BExMRRJNUMGRSDD5GGKKGEIZ6FTS" localSheetId="13" hidden="1">#REF!</definedName>
    <definedName name="BExMRRJNUMGRSDD5GGKKGEIZ6FTS" hidden="1">#REF!</definedName>
    <definedName name="BExMRU3ACIU0RD2BNWO55LH5U2BR" localSheetId="0" hidden="1">#REF!</definedName>
    <definedName name="BExMRU3ACIU0RD2BNWO55LH5U2BR" localSheetId="12" hidden="1">#REF!</definedName>
    <definedName name="BExMRU3ACIU0RD2BNWO55LH5U2BR" localSheetId="3" hidden="1">#REF!</definedName>
    <definedName name="BExMRU3ACIU0RD2BNWO55LH5U2BR" localSheetId="10" hidden="1">#REF!</definedName>
    <definedName name="BExMRU3ACIU0RD2BNWO55LH5U2BR" localSheetId="9" hidden="1">#REF!</definedName>
    <definedName name="BExMRU3ACIU0RD2BNWO55LH5U2BR" localSheetId="8" hidden="1">#REF!</definedName>
    <definedName name="BExMRU3ACIU0RD2BNWO55LH5U2BR" localSheetId="11" hidden="1">#REF!</definedName>
    <definedName name="BExMRU3ACIU0RD2BNWO55LH5U2BR" localSheetId="13" hidden="1">#REF!</definedName>
    <definedName name="BExMRU3ACIU0RD2BNWO55LH5U2BR" hidden="1">#REF!</definedName>
    <definedName name="BExMRWC9LD1LDAVIUQHQWIYMK129" localSheetId="0" hidden="1">#REF!</definedName>
    <definedName name="BExMRWC9LD1LDAVIUQHQWIYMK129" localSheetId="12" hidden="1">#REF!</definedName>
    <definedName name="BExMRWC9LD1LDAVIUQHQWIYMK129" localSheetId="3" hidden="1">#REF!</definedName>
    <definedName name="BExMRWC9LD1LDAVIUQHQWIYMK129" localSheetId="10" hidden="1">#REF!</definedName>
    <definedName name="BExMRWC9LD1LDAVIUQHQWIYMK129" localSheetId="9" hidden="1">#REF!</definedName>
    <definedName name="BExMRWC9LD1LDAVIUQHQWIYMK129" localSheetId="8" hidden="1">#REF!</definedName>
    <definedName name="BExMRWC9LD1LDAVIUQHQWIYMK129" localSheetId="11" hidden="1">#REF!</definedName>
    <definedName name="BExMRWC9LD1LDAVIUQHQWIYMK129" localSheetId="13" hidden="1">#REF!</definedName>
    <definedName name="BExMRWC9LD1LDAVIUQHQWIYMK129" hidden="1">#REF!</definedName>
    <definedName name="BExMSBH3T898ERC4BT51ZURKDCH1" localSheetId="0" hidden="1">#REF!</definedName>
    <definedName name="BExMSBH3T898ERC4BT51ZURKDCH1" localSheetId="12" hidden="1">#REF!</definedName>
    <definedName name="BExMSBH3T898ERC4BT51ZURKDCH1" localSheetId="3" hidden="1">#REF!</definedName>
    <definedName name="BExMSBH3T898ERC4BT51ZURKDCH1" localSheetId="10" hidden="1">#REF!</definedName>
    <definedName name="BExMSBH3T898ERC4BT51ZURKDCH1" localSheetId="9" hidden="1">#REF!</definedName>
    <definedName name="BExMSBH3T898ERC4BT51ZURKDCH1" localSheetId="8" hidden="1">#REF!</definedName>
    <definedName name="BExMSBH3T898ERC4BT51ZURKDCH1" localSheetId="11" hidden="1">#REF!</definedName>
    <definedName name="BExMSBH3T898ERC4BT51ZURKDCH1" localSheetId="13" hidden="1">#REF!</definedName>
    <definedName name="BExMSBH3T898ERC4BT51ZURKDCH1" hidden="1">#REF!</definedName>
    <definedName name="BExMSQRCC40AP8BDUPL2I2DNC210" localSheetId="0" hidden="1">#REF!</definedName>
    <definedName name="BExMSQRCC40AP8BDUPL2I2DNC210" localSheetId="12" hidden="1">#REF!</definedName>
    <definedName name="BExMSQRCC40AP8BDUPL2I2DNC210" localSheetId="3" hidden="1">#REF!</definedName>
    <definedName name="BExMSQRCC40AP8BDUPL2I2DNC210" localSheetId="10" hidden="1">#REF!</definedName>
    <definedName name="BExMSQRCC40AP8BDUPL2I2DNC210" localSheetId="9" hidden="1">#REF!</definedName>
    <definedName name="BExMSQRCC40AP8BDUPL2I2DNC210" localSheetId="8" hidden="1">#REF!</definedName>
    <definedName name="BExMSQRCC40AP8BDUPL2I2DNC210" localSheetId="11" hidden="1">#REF!</definedName>
    <definedName name="BExMSQRCC40AP8BDUPL2I2DNC210" localSheetId="13" hidden="1">#REF!</definedName>
    <definedName name="BExMSQRCC40AP8BDUPL2I2DNC210" hidden="1">#REF!</definedName>
    <definedName name="BExO4J9LR712G00TVA82VNTG8O7H" localSheetId="0" hidden="1">#REF!</definedName>
    <definedName name="BExO4J9LR712G00TVA82VNTG8O7H" localSheetId="12" hidden="1">#REF!</definedName>
    <definedName name="BExO4J9LR712G00TVA82VNTG8O7H" localSheetId="3" hidden="1">#REF!</definedName>
    <definedName name="BExO4J9LR712G00TVA82VNTG8O7H" localSheetId="10" hidden="1">#REF!</definedName>
    <definedName name="BExO4J9LR712G00TVA82VNTG8O7H" localSheetId="9" hidden="1">#REF!</definedName>
    <definedName name="BExO4J9LR712G00TVA82VNTG8O7H" localSheetId="8" hidden="1">#REF!</definedName>
    <definedName name="BExO4J9LR712G00TVA82VNTG8O7H" localSheetId="11" hidden="1">#REF!</definedName>
    <definedName name="BExO4J9LR712G00TVA82VNTG8O7H" localSheetId="13" hidden="1">#REF!</definedName>
    <definedName name="BExO4J9LR712G00TVA82VNTG8O7H" hidden="1">#REF!</definedName>
    <definedName name="BExO55G2KVZ7MIJ30N827CLH0I2A" localSheetId="0" hidden="1">#REF!</definedName>
    <definedName name="BExO55G2KVZ7MIJ30N827CLH0I2A" localSheetId="12" hidden="1">#REF!</definedName>
    <definedName name="BExO55G2KVZ7MIJ30N827CLH0I2A" localSheetId="3" hidden="1">#REF!</definedName>
    <definedName name="BExO55G2KVZ7MIJ30N827CLH0I2A" localSheetId="10" hidden="1">#REF!</definedName>
    <definedName name="BExO55G2KVZ7MIJ30N827CLH0I2A" localSheetId="9" hidden="1">#REF!</definedName>
    <definedName name="BExO55G2KVZ7MIJ30N827CLH0I2A" localSheetId="8" hidden="1">#REF!</definedName>
    <definedName name="BExO55G2KVZ7MIJ30N827CLH0I2A" localSheetId="11" hidden="1">#REF!</definedName>
    <definedName name="BExO55G2KVZ7MIJ30N827CLH0I2A" localSheetId="13" hidden="1">#REF!</definedName>
    <definedName name="BExO55G2KVZ7MIJ30N827CLH0I2A" hidden="1">#REF!</definedName>
    <definedName name="BExO5A8PZD9EUHC5CMPU6N3SQ15L" localSheetId="0" hidden="1">#REF!</definedName>
    <definedName name="BExO5A8PZD9EUHC5CMPU6N3SQ15L" localSheetId="12" hidden="1">#REF!</definedName>
    <definedName name="BExO5A8PZD9EUHC5CMPU6N3SQ15L" localSheetId="3" hidden="1">#REF!</definedName>
    <definedName name="BExO5A8PZD9EUHC5CMPU6N3SQ15L" localSheetId="10" hidden="1">#REF!</definedName>
    <definedName name="BExO5A8PZD9EUHC5CMPU6N3SQ15L" localSheetId="9" hidden="1">#REF!</definedName>
    <definedName name="BExO5A8PZD9EUHC5CMPU6N3SQ15L" localSheetId="8" hidden="1">#REF!</definedName>
    <definedName name="BExO5A8PZD9EUHC5CMPU6N3SQ15L" localSheetId="11" hidden="1">#REF!</definedName>
    <definedName name="BExO5A8PZD9EUHC5CMPU6N3SQ15L" localSheetId="13" hidden="1">#REF!</definedName>
    <definedName name="BExO5A8PZD9EUHC5CMPU6N3SQ15L" hidden="1">#REF!</definedName>
    <definedName name="BExO5XMAHL7CY3X0B1OPKZ28DCJ5" localSheetId="0" hidden="1">#REF!</definedName>
    <definedName name="BExO5XMAHL7CY3X0B1OPKZ28DCJ5" localSheetId="12" hidden="1">#REF!</definedName>
    <definedName name="BExO5XMAHL7CY3X0B1OPKZ28DCJ5" localSheetId="3" hidden="1">#REF!</definedName>
    <definedName name="BExO5XMAHL7CY3X0B1OPKZ28DCJ5" localSheetId="10" hidden="1">#REF!</definedName>
    <definedName name="BExO5XMAHL7CY3X0B1OPKZ28DCJ5" localSheetId="9" hidden="1">#REF!</definedName>
    <definedName name="BExO5XMAHL7CY3X0B1OPKZ28DCJ5" localSheetId="8" hidden="1">#REF!</definedName>
    <definedName name="BExO5XMAHL7CY3X0B1OPKZ28DCJ5" localSheetId="11" hidden="1">#REF!</definedName>
    <definedName name="BExO5XMAHL7CY3X0B1OPKZ28DCJ5" localSheetId="13" hidden="1">#REF!</definedName>
    <definedName name="BExO5XMAHL7CY3X0B1OPKZ28DCJ5" hidden="1">#REF!</definedName>
    <definedName name="BExO66LZJKY4PTQVREELI6POS4AY" localSheetId="0" hidden="1">#REF!</definedName>
    <definedName name="BExO66LZJKY4PTQVREELI6POS4AY" localSheetId="12" hidden="1">#REF!</definedName>
    <definedName name="BExO66LZJKY4PTQVREELI6POS4AY" localSheetId="3" hidden="1">#REF!</definedName>
    <definedName name="BExO66LZJKY4PTQVREELI6POS4AY" localSheetId="10" hidden="1">#REF!</definedName>
    <definedName name="BExO66LZJKY4PTQVREELI6POS4AY" localSheetId="9" hidden="1">#REF!</definedName>
    <definedName name="BExO66LZJKY4PTQVREELI6POS4AY" localSheetId="8" hidden="1">#REF!</definedName>
    <definedName name="BExO66LZJKY4PTQVREELI6POS4AY" localSheetId="11" hidden="1">#REF!</definedName>
    <definedName name="BExO66LZJKY4PTQVREELI6POS4AY" localSheetId="13" hidden="1">#REF!</definedName>
    <definedName name="BExO66LZJKY4PTQVREELI6POS4AY" hidden="1">#REF!</definedName>
    <definedName name="BExO6LLHCYTF7CIVHKAO0NMET14Q" localSheetId="0" hidden="1">#REF!</definedName>
    <definedName name="BExO6LLHCYTF7CIVHKAO0NMET14Q" localSheetId="12" hidden="1">#REF!</definedName>
    <definedName name="BExO6LLHCYTF7CIVHKAO0NMET14Q" localSheetId="3" hidden="1">#REF!</definedName>
    <definedName name="BExO6LLHCYTF7CIVHKAO0NMET14Q" localSheetId="10" hidden="1">#REF!</definedName>
    <definedName name="BExO6LLHCYTF7CIVHKAO0NMET14Q" localSheetId="9" hidden="1">#REF!</definedName>
    <definedName name="BExO6LLHCYTF7CIVHKAO0NMET14Q" localSheetId="8" hidden="1">#REF!</definedName>
    <definedName name="BExO6LLHCYTF7CIVHKAO0NMET14Q" localSheetId="11" hidden="1">#REF!</definedName>
    <definedName name="BExO6LLHCYTF7CIVHKAO0NMET14Q" localSheetId="13" hidden="1">#REF!</definedName>
    <definedName name="BExO6LLHCYTF7CIVHKAO0NMET14Q" hidden="1">#REF!</definedName>
    <definedName name="BExO6NOZIPWELHV0XX25APL9UNOP" localSheetId="0" hidden="1">#REF!</definedName>
    <definedName name="BExO6NOZIPWELHV0XX25APL9UNOP" localSheetId="12" hidden="1">#REF!</definedName>
    <definedName name="BExO6NOZIPWELHV0XX25APL9UNOP" localSheetId="3" hidden="1">#REF!</definedName>
    <definedName name="BExO6NOZIPWELHV0XX25APL9UNOP" localSheetId="10" hidden="1">#REF!</definedName>
    <definedName name="BExO6NOZIPWELHV0XX25APL9UNOP" localSheetId="9" hidden="1">#REF!</definedName>
    <definedName name="BExO6NOZIPWELHV0XX25APL9UNOP" localSheetId="8" hidden="1">#REF!</definedName>
    <definedName name="BExO6NOZIPWELHV0XX25APL9UNOP" localSheetId="11" hidden="1">#REF!</definedName>
    <definedName name="BExO6NOZIPWELHV0XX25APL9UNOP" localSheetId="13" hidden="1">#REF!</definedName>
    <definedName name="BExO6NOZIPWELHV0XX25APL9UNOP" hidden="1">#REF!</definedName>
    <definedName name="BExO71MMHEBC11LG4HXDEQNHOII2" localSheetId="0" hidden="1">#REF!</definedName>
    <definedName name="BExO71MMHEBC11LG4HXDEQNHOII2" localSheetId="12" hidden="1">#REF!</definedName>
    <definedName name="BExO71MMHEBC11LG4HXDEQNHOII2" localSheetId="3" hidden="1">#REF!</definedName>
    <definedName name="BExO71MMHEBC11LG4HXDEQNHOII2" localSheetId="10" hidden="1">#REF!</definedName>
    <definedName name="BExO71MMHEBC11LG4HXDEQNHOII2" localSheetId="9" hidden="1">#REF!</definedName>
    <definedName name="BExO71MMHEBC11LG4HXDEQNHOII2" localSheetId="8" hidden="1">#REF!</definedName>
    <definedName name="BExO71MMHEBC11LG4HXDEQNHOII2" localSheetId="11" hidden="1">#REF!</definedName>
    <definedName name="BExO71MMHEBC11LG4HXDEQNHOII2" localSheetId="13" hidden="1">#REF!</definedName>
    <definedName name="BExO71MMHEBC11LG4HXDEQNHOII2" hidden="1">#REF!</definedName>
    <definedName name="BExO71S28H4XYOYYLAXOO93QV4TF" localSheetId="0" hidden="1">#REF!</definedName>
    <definedName name="BExO71S28H4XYOYYLAXOO93QV4TF" localSheetId="12" hidden="1">#REF!</definedName>
    <definedName name="BExO71S28H4XYOYYLAXOO93QV4TF" localSheetId="3" hidden="1">#REF!</definedName>
    <definedName name="BExO71S28H4XYOYYLAXOO93QV4TF" localSheetId="10" hidden="1">#REF!</definedName>
    <definedName name="BExO71S28H4XYOYYLAXOO93QV4TF" localSheetId="9" hidden="1">#REF!</definedName>
    <definedName name="BExO71S28H4XYOYYLAXOO93QV4TF" localSheetId="8" hidden="1">#REF!</definedName>
    <definedName name="BExO71S28H4XYOYYLAXOO93QV4TF" localSheetId="11" hidden="1">#REF!</definedName>
    <definedName name="BExO71S28H4XYOYYLAXOO93QV4TF" localSheetId="13" hidden="1">#REF!</definedName>
    <definedName name="BExO71S28H4XYOYYLAXOO93QV4TF" hidden="1">#REF!</definedName>
    <definedName name="BExO7BIP1737MIY7S6K4XYMTIO95" localSheetId="0" hidden="1">#REF!</definedName>
    <definedName name="BExO7BIP1737MIY7S6K4XYMTIO95" localSheetId="12" hidden="1">#REF!</definedName>
    <definedName name="BExO7BIP1737MIY7S6K4XYMTIO95" localSheetId="3" hidden="1">#REF!</definedName>
    <definedName name="BExO7BIP1737MIY7S6K4XYMTIO95" localSheetId="10" hidden="1">#REF!</definedName>
    <definedName name="BExO7BIP1737MIY7S6K4XYMTIO95" localSheetId="9" hidden="1">#REF!</definedName>
    <definedName name="BExO7BIP1737MIY7S6K4XYMTIO95" localSheetId="8" hidden="1">#REF!</definedName>
    <definedName name="BExO7BIP1737MIY7S6K4XYMTIO95" localSheetId="11" hidden="1">#REF!</definedName>
    <definedName name="BExO7BIP1737MIY7S6K4XYMTIO95" localSheetId="13" hidden="1">#REF!</definedName>
    <definedName name="BExO7BIP1737MIY7S6K4XYMTIO95" hidden="1">#REF!</definedName>
    <definedName name="BExO7OUQS3XTUQ2LDKGQ8AAQ3OJJ" localSheetId="0" hidden="1">#REF!</definedName>
    <definedName name="BExO7OUQS3XTUQ2LDKGQ8AAQ3OJJ" localSheetId="12" hidden="1">#REF!</definedName>
    <definedName name="BExO7OUQS3XTUQ2LDKGQ8AAQ3OJJ" localSheetId="3" hidden="1">#REF!</definedName>
    <definedName name="BExO7OUQS3XTUQ2LDKGQ8AAQ3OJJ" localSheetId="10" hidden="1">#REF!</definedName>
    <definedName name="BExO7OUQS3XTUQ2LDKGQ8AAQ3OJJ" localSheetId="9" hidden="1">#REF!</definedName>
    <definedName name="BExO7OUQS3XTUQ2LDKGQ8AAQ3OJJ" localSheetId="8" hidden="1">#REF!</definedName>
    <definedName name="BExO7OUQS3XTUQ2LDKGQ8AAQ3OJJ" localSheetId="11" hidden="1">#REF!</definedName>
    <definedName name="BExO7OUQS3XTUQ2LDKGQ8AAQ3OJJ" localSheetId="13" hidden="1">#REF!</definedName>
    <definedName name="BExO7OUQS3XTUQ2LDKGQ8AAQ3OJJ" hidden="1">#REF!</definedName>
    <definedName name="BExO85HMYXZJ7SONWBKKIAXMCI3C" localSheetId="0" hidden="1">#REF!</definedName>
    <definedName name="BExO85HMYXZJ7SONWBKKIAXMCI3C" localSheetId="12" hidden="1">#REF!</definedName>
    <definedName name="BExO85HMYXZJ7SONWBKKIAXMCI3C" localSheetId="3" hidden="1">#REF!</definedName>
    <definedName name="BExO85HMYXZJ7SONWBKKIAXMCI3C" localSheetId="10" hidden="1">#REF!</definedName>
    <definedName name="BExO85HMYXZJ7SONWBKKIAXMCI3C" localSheetId="9" hidden="1">#REF!</definedName>
    <definedName name="BExO85HMYXZJ7SONWBKKIAXMCI3C" localSheetId="8" hidden="1">#REF!</definedName>
    <definedName name="BExO85HMYXZJ7SONWBKKIAXMCI3C" localSheetId="11" hidden="1">#REF!</definedName>
    <definedName name="BExO85HMYXZJ7SONWBKKIAXMCI3C" localSheetId="13" hidden="1">#REF!</definedName>
    <definedName name="BExO85HMYXZJ7SONWBKKIAXMCI3C" hidden="1">#REF!</definedName>
    <definedName name="BExO863922O4PBGQMUNEQKGN3K96" localSheetId="0" hidden="1">#REF!</definedName>
    <definedName name="BExO863922O4PBGQMUNEQKGN3K96" localSheetId="12" hidden="1">#REF!</definedName>
    <definedName name="BExO863922O4PBGQMUNEQKGN3K96" localSheetId="3" hidden="1">#REF!</definedName>
    <definedName name="BExO863922O4PBGQMUNEQKGN3K96" localSheetId="10" hidden="1">#REF!</definedName>
    <definedName name="BExO863922O4PBGQMUNEQKGN3K96" localSheetId="9" hidden="1">#REF!</definedName>
    <definedName name="BExO863922O4PBGQMUNEQKGN3K96" localSheetId="8" hidden="1">#REF!</definedName>
    <definedName name="BExO863922O4PBGQMUNEQKGN3K96" localSheetId="11" hidden="1">#REF!</definedName>
    <definedName name="BExO863922O4PBGQMUNEQKGN3K96" localSheetId="13" hidden="1">#REF!</definedName>
    <definedName name="BExO863922O4PBGQMUNEQKGN3K96" hidden="1">#REF!</definedName>
    <definedName name="BExO89ZIOXN0HOKHY24F7HDZ87UT" localSheetId="0" hidden="1">#REF!</definedName>
    <definedName name="BExO89ZIOXN0HOKHY24F7HDZ87UT" localSheetId="12" hidden="1">#REF!</definedName>
    <definedName name="BExO89ZIOXN0HOKHY24F7HDZ87UT" localSheetId="3" hidden="1">#REF!</definedName>
    <definedName name="BExO89ZIOXN0HOKHY24F7HDZ87UT" localSheetId="10" hidden="1">#REF!</definedName>
    <definedName name="BExO89ZIOXN0HOKHY24F7HDZ87UT" localSheetId="9" hidden="1">#REF!</definedName>
    <definedName name="BExO89ZIOXN0HOKHY24F7HDZ87UT" localSheetId="8" hidden="1">#REF!</definedName>
    <definedName name="BExO89ZIOXN0HOKHY24F7HDZ87UT" localSheetId="11" hidden="1">#REF!</definedName>
    <definedName name="BExO89ZIOXN0HOKHY24F7HDZ87UT" localSheetId="13" hidden="1">#REF!</definedName>
    <definedName name="BExO89ZIOXN0HOKHY24F7HDZ87UT" hidden="1">#REF!</definedName>
    <definedName name="BExO8A4SWOKD9WI5E6DITCL3LZZC" localSheetId="0" hidden="1">#REF!</definedName>
    <definedName name="BExO8A4SWOKD9WI5E6DITCL3LZZC" localSheetId="12" hidden="1">#REF!</definedName>
    <definedName name="BExO8A4SWOKD9WI5E6DITCL3LZZC" localSheetId="3" hidden="1">#REF!</definedName>
    <definedName name="BExO8A4SWOKD9WI5E6DITCL3LZZC" localSheetId="10" hidden="1">#REF!</definedName>
    <definedName name="BExO8A4SWOKD9WI5E6DITCL3LZZC" localSheetId="9" hidden="1">#REF!</definedName>
    <definedName name="BExO8A4SWOKD9WI5E6DITCL3LZZC" localSheetId="8" hidden="1">#REF!</definedName>
    <definedName name="BExO8A4SWOKD9WI5E6DITCL3LZZC" localSheetId="11" hidden="1">#REF!</definedName>
    <definedName name="BExO8A4SWOKD9WI5E6DITCL3LZZC" localSheetId="13" hidden="1">#REF!</definedName>
    <definedName name="BExO8A4SWOKD9WI5E6DITCL3LZZC" hidden="1">#REF!</definedName>
    <definedName name="BExO8CDTBCABLEUD6PE2UM2EZ6C4" localSheetId="0" hidden="1">#REF!</definedName>
    <definedName name="BExO8CDTBCABLEUD6PE2UM2EZ6C4" localSheetId="12" hidden="1">#REF!</definedName>
    <definedName name="BExO8CDTBCABLEUD6PE2UM2EZ6C4" localSheetId="3" hidden="1">#REF!</definedName>
    <definedName name="BExO8CDTBCABLEUD6PE2UM2EZ6C4" localSheetId="10" hidden="1">#REF!</definedName>
    <definedName name="BExO8CDTBCABLEUD6PE2UM2EZ6C4" localSheetId="9" hidden="1">#REF!</definedName>
    <definedName name="BExO8CDTBCABLEUD6PE2UM2EZ6C4" localSheetId="8" hidden="1">#REF!</definedName>
    <definedName name="BExO8CDTBCABLEUD6PE2UM2EZ6C4" localSheetId="11" hidden="1">#REF!</definedName>
    <definedName name="BExO8CDTBCABLEUD6PE2UM2EZ6C4" localSheetId="13" hidden="1">#REF!</definedName>
    <definedName name="BExO8CDTBCABLEUD6PE2UM2EZ6C4" hidden="1">#REF!</definedName>
    <definedName name="BExO8UTAGQWDBQZEEF4HUNMLQCVU" localSheetId="0" hidden="1">#REF!</definedName>
    <definedName name="BExO8UTAGQWDBQZEEF4HUNMLQCVU" localSheetId="12" hidden="1">#REF!</definedName>
    <definedName name="BExO8UTAGQWDBQZEEF4HUNMLQCVU" localSheetId="3" hidden="1">#REF!</definedName>
    <definedName name="BExO8UTAGQWDBQZEEF4HUNMLQCVU" localSheetId="10" hidden="1">#REF!</definedName>
    <definedName name="BExO8UTAGQWDBQZEEF4HUNMLQCVU" localSheetId="9" hidden="1">#REF!</definedName>
    <definedName name="BExO8UTAGQWDBQZEEF4HUNMLQCVU" localSheetId="8" hidden="1">#REF!</definedName>
    <definedName name="BExO8UTAGQWDBQZEEF4HUNMLQCVU" localSheetId="11" hidden="1">#REF!</definedName>
    <definedName name="BExO8UTAGQWDBQZEEF4HUNMLQCVU" localSheetId="13" hidden="1">#REF!</definedName>
    <definedName name="BExO8UTAGQWDBQZEEF4HUNMLQCVU" hidden="1">#REF!</definedName>
    <definedName name="BExO937E20IHMGQOZMECL3VZC7OX" localSheetId="0" hidden="1">#REF!</definedName>
    <definedName name="BExO937E20IHMGQOZMECL3VZC7OX" localSheetId="12" hidden="1">#REF!</definedName>
    <definedName name="BExO937E20IHMGQOZMECL3VZC7OX" localSheetId="3" hidden="1">#REF!</definedName>
    <definedName name="BExO937E20IHMGQOZMECL3VZC7OX" localSheetId="10" hidden="1">#REF!</definedName>
    <definedName name="BExO937E20IHMGQOZMECL3VZC7OX" localSheetId="9" hidden="1">#REF!</definedName>
    <definedName name="BExO937E20IHMGQOZMECL3VZC7OX" localSheetId="8" hidden="1">#REF!</definedName>
    <definedName name="BExO937E20IHMGQOZMECL3VZC7OX" localSheetId="11" hidden="1">#REF!</definedName>
    <definedName name="BExO937E20IHMGQOZMECL3VZC7OX" localSheetId="13" hidden="1">#REF!</definedName>
    <definedName name="BExO937E20IHMGQOZMECL3VZC7OX" hidden="1">#REF!</definedName>
    <definedName name="BExO94UTJKQQ7TJTTJRTSR70YVJC" localSheetId="0" hidden="1">#REF!</definedName>
    <definedName name="BExO94UTJKQQ7TJTTJRTSR70YVJC" localSheetId="12" hidden="1">#REF!</definedName>
    <definedName name="BExO94UTJKQQ7TJTTJRTSR70YVJC" localSheetId="3" hidden="1">#REF!</definedName>
    <definedName name="BExO94UTJKQQ7TJTTJRTSR70YVJC" localSheetId="10" hidden="1">#REF!</definedName>
    <definedName name="BExO94UTJKQQ7TJTTJRTSR70YVJC" localSheetId="9" hidden="1">#REF!</definedName>
    <definedName name="BExO94UTJKQQ7TJTTJRTSR70YVJC" localSheetId="8" hidden="1">#REF!</definedName>
    <definedName name="BExO94UTJKQQ7TJTTJRTSR70YVJC" localSheetId="11" hidden="1">#REF!</definedName>
    <definedName name="BExO94UTJKQQ7TJTTJRTSR70YVJC" localSheetId="13" hidden="1">#REF!</definedName>
    <definedName name="BExO94UTJKQQ7TJTTJRTSR70YVJC" hidden="1">#REF!</definedName>
    <definedName name="BExO9EALFB2R8VULHML1AVRPHME0" localSheetId="0" hidden="1">#REF!</definedName>
    <definedName name="BExO9EALFB2R8VULHML1AVRPHME0" localSheetId="12" hidden="1">#REF!</definedName>
    <definedName name="BExO9EALFB2R8VULHML1AVRPHME0" localSheetId="3" hidden="1">#REF!</definedName>
    <definedName name="BExO9EALFB2R8VULHML1AVRPHME0" localSheetId="10" hidden="1">#REF!</definedName>
    <definedName name="BExO9EALFB2R8VULHML1AVRPHME0" localSheetId="9" hidden="1">#REF!</definedName>
    <definedName name="BExO9EALFB2R8VULHML1AVRPHME0" localSheetId="8" hidden="1">#REF!</definedName>
    <definedName name="BExO9EALFB2R8VULHML1AVRPHME0" localSheetId="11" hidden="1">#REF!</definedName>
    <definedName name="BExO9EALFB2R8VULHML1AVRPHME0" localSheetId="13" hidden="1">#REF!</definedName>
    <definedName name="BExO9EALFB2R8VULHML1AVRPHME0" hidden="1">#REF!</definedName>
    <definedName name="BExO9J3A438976RXIUX5U9SU5T55" localSheetId="0" hidden="1">#REF!</definedName>
    <definedName name="BExO9J3A438976RXIUX5U9SU5T55" localSheetId="12" hidden="1">#REF!</definedName>
    <definedName name="BExO9J3A438976RXIUX5U9SU5T55" localSheetId="3" hidden="1">#REF!</definedName>
    <definedName name="BExO9J3A438976RXIUX5U9SU5T55" localSheetId="10" hidden="1">#REF!</definedName>
    <definedName name="BExO9J3A438976RXIUX5U9SU5T55" localSheetId="9" hidden="1">#REF!</definedName>
    <definedName name="BExO9J3A438976RXIUX5U9SU5T55" localSheetId="8" hidden="1">#REF!</definedName>
    <definedName name="BExO9J3A438976RXIUX5U9SU5T55" localSheetId="11" hidden="1">#REF!</definedName>
    <definedName name="BExO9J3A438976RXIUX5U9SU5T55" localSheetId="13" hidden="1">#REF!</definedName>
    <definedName name="BExO9J3A438976RXIUX5U9SU5T55" hidden="1">#REF!</definedName>
    <definedName name="BExO9RS5RXFJ1911HL3CCK6M74EP" localSheetId="0" hidden="1">#REF!</definedName>
    <definedName name="BExO9RS5RXFJ1911HL3CCK6M74EP" localSheetId="12" hidden="1">#REF!</definedName>
    <definedName name="BExO9RS5RXFJ1911HL3CCK6M74EP" localSheetId="3" hidden="1">#REF!</definedName>
    <definedName name="BExO9RS5RXFJ1911HL3CCK6M74EP" localSheetId="10" hidden="1">#REF!</definedName>
    <definedName name="BExO9RS5RXFJ1911HL3CCK6M74EP" localSheetId="9" hidden="1">#REF!</definedName>
    <definedName name="BExO9RS5RXFJ1911HL3CCK6M74EP" localSheetId="8" hidden="1">#REF!</definedName>
    <definedName name="BExO9RS5RXFJ1911HL3CCK6M74EP" localSheetId="11" hidden="1">#REF!</definedName>
    <definedName name="BExO9RS5RXFJ1911HL3CCK6M74EP" localSheetId="13" hidden="1">#REF!</definedName>
    <definedName name="BExO9RS5RXFJ1911HL3CCK6M74EP" hidden="1">#REF!</definedName>
    <definedName name="BExO9SDRI1M6KMHXSG3AE5L0F2U3" localSheetId="0" hidden="1">#REF!</definedName>
    <definedName name="BExO9SDRI1M6KMHXSG3AE5L0F2U3" localSheetId="12" hidden="1">#REF!</definedName>
    <definedName name="BExO9SDRI1M6KMHXSG3AE5L0F2U3" localSheetId="3" hidden="1">#REF!</definedName>
    <definedName name="BExO9SDRI1M6KMHXSG3AE5L0F2U3" localSheetId="10" hidden="1">#REF!</definedName>
    <definedName name="BExO9SDRI1M6KMHXSG3AE5L0F2U3" localSheetId="9" hidden="1">#REF!</definedName>
    <definedName name="BExO9SDRI1M6KMHXSG3AE5L0F2U3" localSheetId="8" hidden="1">#REF!</definedName>
    <definedName name="BExO9SDRI1M6KMHXSG3AE5L0F2U3" localSheetId="11" hidden="1">#REF!</definedName>
    <definedName name="BExO9SDRI1M6KMHXSG3AE5L0F2U3" localSheetId="13" hidden="1">#REF!</definedName>
    <definedName name="BExO9SDRI1M6KMHXSG3AE5L0F2U3" hidden="1">#REF!</definedName>
    <definedName name="BExO9US253B9UNAYT7DWLMK2BO44" localSheetId="0" hidden="1">#REF!</definedName>
    <definedName name="BExO9US253B9UNAYT7DWLMK2BO44" localSheetId="12" hidden="1">#REF!</definedName>
    <definedName name="BExO9US253B9UNAYT7DWLMK2BO44" localSheetId="3" hidden="1">#REF!</definedName>
    <definedName name="BExO9US253B9UNAYT7DWLMK2BO44" localSheetId="10" hidden="1">#REF!</definedName>
    <definedName name="BExO9US253B9UNAYT7DWLMK2BO44" localSheetId="9" hidden="1">#REF!</definedName>
    <definedName name="BExO9US253B9UNAYT7DWLMK2BO44" localSheetId="8" hidden="1">#REF!</definedName>
    <definedName name="BExO9US253B9UNAYT7DWLMK2BO44" localSheetId="11" hidden="1">#REF!</definedName>
    <definedName name="BExO9US253B9UNAYT7DWLMK2BO44" localSheetId="13" hidden="1">#REF!</definedName>
    <definedName name="BExO9US253B9UNAYT7DWLMK2BO44" hidden="1">#REF!</definedName>
    <definedName name="BExO9V2U2YXAY904GYYGU6TD8Y7M" localSheetId="0" hidden="1">#REF!</definedName>
    <definedName name="BExO9V2U2YXAY904GYYGU6TD8Y7M" localSheetId="12" hidden="1">#REF!</definedName>
    <definedName name="BExO9V2U2YXAY904GYYGU6TD8Y7M" localSheetId="3" hidden="1">#REF!</definedName>
    <definedName name="BExO9V2U2YXAY904GYYGU6TD8Y7M" localSheetId="10" hidden="1">#REF!</definedName>
    <definedName name="BExO9V2U2YXAY904GYYGU6TD8Y7M" localSheetId="9" hidden="1">#REF!</definedName>
    <definedName name="BExO9V2U2YXAY904GYYGU6TD8Y7M" localSheetId="8" hidden="1">#REF!</definedName>
    <definedName name="BExO9V2U2YXAY904GYYGU6TD8Y7M" localSheetId="11" hidden="1">#REF!</definedName>
    <definedName name="BExO9V2U2YXAY904GYYGU6TD8Y7M" localSheetId="13" hidden="1">#REF!</definedName>
    <definedName name="BExO9V2U2YXAY904GYYGU6TD8Y7M" hidden="1">#REF!</definedName>
    <definedName name="BExOAAIG18X4V98C7122L5F65P5C" localSheetId="0" hidden="1">#REF!</definedName>
    <definedName name="BExOAAIG18X4V98C7122L5F65P5C" localSheetId="12" hidden="1">#REF!</definedName>
    <definedName name="BExOAAIG18X4V98C7122L5F65P5C" localSheetId="3" hidden="1">#REF!</definedName>
    <definedName name="BExOAAIG18X4V98C7122L5F65P5C" localSheetId="10" hidden="1">#REF!</definedName>
    <definedName name="BExOAAIG18X4V98C7122L5F65P5C" localSheetId="9" hidden="1">#REF!</definedName>
    <definedName name="BExOAAIG18X4V98C7122L5F65P5C" localSheetId="8" hidden="1">#REF!</definedName>
    <definedName name="BExOAAIG18X4V98C7122L5F65P5C" localSheetId="11" hidden="1">#REF!</definedName>
    <definedName name="BExOAAIG18X4V98C7122L5F65P5C" localSheetId="13" hidden="1">#REF!</definedName>
    <definedName name="BExOAAIG18X4V98C7122L5F65P5C" hidden="1">#REF!</definedName>
    <definedName name="BExOAQ3GKCT7YZW1EMVU3EILSZL2" localSheetId="0" hidden="1">#REF!</definedName>
    <definedName name="BExOAQ3GKCT7YZW1EMVU3EILSZL2" localSheetId="12" hidden="1">#REF!</definedName>
    <definedName name="BExOAQ3GKCT7YZW1EMVU3EILSZL2" localSheetId="3" hidden="1">#REF!</definedName>
    <definedName name="BExOAQ3GKCT7YZW1EMVU3EILSZL2" localSheetId="10" hidden="1">#REF!</definedName>
    <definedName name="BExOAQ3GKCT7YZW1EMVU3EILSZL2" localSheetId="9" hidden="1">#REF!</definedName>
    <definedName name="BExOAQ3GKCT7YZW1EMVU3EILSZL2" localSheetId="8" hidden="1">#REF!</definedName>
    <definedName name="BExOAQ3GKCT7YZW1EMVU3EILSZL2" localSheetId="11" hidden="1">#REF!</definedName>
    <definedName name="BExOAQ3GKCT7YZW1EMVU3EILSZL2" localSheetId="13" hidden="1">#REF!</definedName>
    <definedName name="BExOAQ3GKCT7YZW1EMVU3EILSZL2" hidden="1">#REF!</definedName>
    <definedName name="BExOATZQ6SF8DASYLBQ0Z6D2WPSC" localSheetId="0" hidden="1">#REF!</definedName>
    <definedName name="BExOATZQ6SF8DASYLBQ0Z6D2WPSC" localSheetId="12" hidden="1">#REF!</definedName>
    <definedName name="BExOATZQ6SF8DASYLBQ0Z6D2WPSC" localSheetId="3" hidden="1">#REF!</definedName>
    <definedName name="BExOATZQ6SF8DASYLBQ0Z6D2WPSC" localSheetId="10" hidden="1">#REF!</definedName>
    <definedName name="BExOATZQ6SF8DASYLBQ0Z6D2WPSC" localSheetId="9" hidden="1">#REF!</definedName>
    <definedName name="BExOATZQ6SF8DASYLBQ0Z6D2WPSC" localSheetId="8" hidden="1">#REF!</definedName>
    <definedName name="BExOATZQ6SF8DASYLBQ0Z6D2WPSC" localSheetId="11" hidden="1">#REF!</definedName>
    <definedName name="BExOATZQ6SF8DASYLBQ0Z6D2WPSC" localSheetId="13" hidden="1">#REF!</definedName>
    <definedName name="BExOATZQ6SF8DASYLBQ0Z6D2WPSC" hidden="1">#REF!</definedName>
    <definedName name="BExOB9KT2THGV4SPLDVFTFXS4B14" localSheetId="0" hidden="1">#REF!</definedName>
    <definedName name="BExOB9KT2THGV4SPLDVFTFXS4B14" localSheetId="12" hidden="1">#REF!</definedName>
    <definedName name="BExOB9KT2THGV4SPLDVFTFXS4B14" localSheetId="3" hidden="1">#REF!</definedName>
    <definedName name="BExOB9KT2THGV4SPLDVFTFXS4B14" localSheetId="10" hidden="1">#REF!</definedName>
    <definedName name="BExOB9KT2THGV4SPLDVFTFXS4B14" localSheetId="9" hidden="1">#REF!</definedName>
    <definedName name="BExOB9KT2THGV4SPLDVFTFXS4B14" localSheetId="8" hidden="1">#REF!</definedName>
    <definedName name="BExOB9KT2THGV4SPLDVFTFXS4B14" localSheetId="11" hidden="1">#REF!</definedName>
    <definedName name="BExOB9KT2THGV4SPLDVFTFXS4B14" localSheetId="13" hidden="1">#REF!</definedName>
    <definedName name="BExOB9KT2THGV4SPLDVFTFXS4B14" hidden="1">#REF!</definedName>
    <definedName name="BExOBEZ0IE2WBEYY3D3CMRI72N1K" localSheetId="0" hidden="1">#REF!</definedName>
    <definedName name="BExOBEZ0IE2WBEYY3D3CMRI72N1K" localSheetId="12" hidden="1">#REF!</definedName>
    <definedName name="BExOBEZ0IE2WBEYY3D3CMRI72N1K" localSheetId="3" hidden="1">#REF!</definedName>
    <definedName name="BExOBEZ0IE2WBEYY3D3CMRI72N1K" localSheetId="10" hidden="1">#REF!</definedName>
    <definedName name="BExOBEZ0IE2WBEYY3D3CMRI72N1K" localSheetId="9" hidden="1">#REF!</definedName>
    <definedName name="BExOBEZ0IE2WBEYY3D3CMRI72N1K" localSheetId="8" hidden="1">#REF!</definedName>
    <definedName name="BExOBEZ0IE2WBEYY3D3CMRI72N1K" localSheetId="11" hidden="1">#REF!</definedName>
    <definedName name="BExOBEZ0IE2WBEYY3D3CMRI72N1K" localSheetId="13" hidden="1">#REF!</definedName>
    <definedName name="BExOBEZ0IE2WBEYY3D3CMRI72N1K" hidden="1">#REF!</definedName>
    <definedName name="BExOBF9TFH4NSBTR7JD2Q1165NIU" localSheetId="0" hidden="1">#REF!</definedName>
    <definedName name="BExOBF9TFH4NSBTR7JD2Q1165NIU" localSheetId="12" hidden="1">#REF!</definedName>
    <definedName name="BExOBF9TFH4NSBTR7JD2Q1165NIU" localSheetId="3" hidden="1">#REF!</definedName>
    <definedName name="BExOBF9TFH4NSBTR7JD2Q1165NIU" localSheetId="10" hidden="1">#REF!</definedName>
    <definedName name="BExOBF9TFH4NSBTR7JD2Q1165NIU" localSheetId="9" hidden="1">#REF!</definedName>
    <definedName name="BExOBF9TFH4NSBTR7JD2Q1165NIU" localSheetId="8" hidden="1">#REF!</definedName>
    <definedName name="BExOBF9TFH4NSBTR7JD2Q1165NIU" localSheetId="11" hidden="1">#REF!</definedName>
    <definedName name="BExOBF9TFH4NSBTR7JD2Q1165NIU" localSheetId="13" hidden="1">#REF!</definedName>
    <definedName name="BExOBF9TFH4NSBTR7JD2Q1165NIU" hidden="1">#REF!</definedName>
    <definedName name="BExOBIPU8760ITY0C8N27XZ3KWEF" localSheetId="0" hidden="1">#REF!</definedName>
    <definedName name="BExOBIPU8760ITY0C8N27XZ3KWEF" localSheetId="12" hidden="1">#REF!</definedName>
    <definedName name="BExOBIPU8760ITY0C8N27XZ3KWEF" localSheetId="3" hidden="1">#REF!</definedName>
    <definedName name="BExOBIPU8760ITY0C8N27XZ3KWEF" localSheetId="10" hidden="1">#REF!</definedName>
    <definedName name="BExOBIPU8760ITY0C8N27XZ3KWEF" localSheetId="9" hidden="1">#REF!</definedName>
    <definedName name="BExOBIPU8760ITY0C8N27XZ3KWEF" localSheetId="8" hidden="1">#REF!</definedName>
    <definedName name="BExOBIPU8760ITY0C8N27XZ3KWEF" localSheetId="11" hidden="1">#REF!</definedName>
    <definedName name="BExOBIPU8760ITY0C8N27XZ3KWEF" localSheetId="13" hidden="1">#REF!</definedName>
    <definedName name="BExOBIPU8760ITY0C8N27XZ3KWEF" hidden="1">#REF!</definedName>
    <definedName name="BExOBM0I5L0MZ1G4H9MGMD87SBMZ" localSheetId="0" hidden="1">#REF!</definedName>
    <definedName name="BExOBM0I5L0MZ1G4H9MGMD87SBMZ" localSheetId="12" hidden="1">#REF!</definedName>
    <definedName name="BExOBM0I5L0MZ1G4H9MGMD87SBMZ" localSheetId="3" hidden="1">#REF!</definedName>
    <definedName name="BExOBM0I5L0MZ1G4H9MGMD87SBMZ" localSheetId="10" hidden="1">#REF!</definedName>
    <definedName name="BExOBM0I5L0MZ1G4H9MGMD87SBMZ" localSheetId="9" hidden="1">#REF!</definedName>
    <definedName name="BExOBM0I5L0MZ1G4H9MGMD87SBMZ" localSheetId="8" hidden="1">#REF!</definedName>
    <definedName name="BExOBM0I5L0MZ1G4H9MGMD87SBMZ" localSheetId="11" hidden="1">#REF!</definedName>
    <definedName name="BExOBM0I5L0MZ1G4H9MGMD87SBMZ" localSheetId="13" hidden="1">#REF!</definedName>
    <definedName name="BExOBM0I5L0MZ1G4H9MGMD87SBMZ" hidden="1">#REF!</definedName>
    <definedName name="BExOBOUXMP88KJY2BX2JLUJH5N0K" localSheetId="0" hidden="1">#REF!</definedName>
    <definedName name="BExOBOUXMP88KJY2BX2JLUJH5N0K" localSheetId="12" hidden="1">#REF!</definedName>
    <definedName name="BExOBOUXMP88KJY2BX2JLUJH5N0K" localSheetId="3" hidden="1">#REF!</definedName>
    <definedName name="BExOBOUXMP88KJY2BX2JLUJH5N0K" localSheetId="10" hidden="1">#REF!</definedName>
    <definedName name="BExOBOUXMP88KJY2BX2JLUJH5N0K" localSheetId="9" hidden="1">#REF!</definedName>
    <definedName name="BExOBOUXMP88KJY2BX2JLUJH5N0K" localSheetId="8" hidden="1">#REF!</definedName>
    <definedName name="BExOBOUXMP88KJY2BX2JLUJH5N0K" localSheetId="11" hidden="1">#REF!</definedName>
    <definedName name="BExOBOUXMP88KJY2BX2JLUJH5N0K" localSheetId="13" hidden="1">#REF!</definedName>
    <definedName name="BExOBOUXMP88KJY2BX2JLUJH5N0K" hidden="1">#REF!</definedName>
    <definedName name="BExOBP0FKQ4SVR59FB48UNLKCOR6" localSheetId="0" hidden="1">#REF!</definedName>
    <definedName name="BExOBP0FKQ4SVR59FB48UNLKCOR6" localSheetId="12" hidden="1">#REF!</definedName>
    <definedName name="BExOBP0FKQ4SVR59FB48UNLKCOR6" localSheetId="3" hidden="1">#REF!</definedName>
    <definedName name="BExOBP0FKQ4SVR59FB48UNLKCOR6" localSheetId="10" hidden="1">#REF!</definedName>
    <definedName name="BExOBP0FKQ4SVR59FB48UNLKCOR6" localSheetId="9" hidden="1">#REF!</definedName>
    <definedName name="BExOBP0FKQ4SVR59FB48UNLKCOR6" localSheetId="8" hidden="1">#REF!</definedName>
    <definedName name="BExOBP0FKQ4SVR59FB48UNLKCOR6" localSheetId="11" hidden="1">#REF!</definedName>
    <definedName name="BExOBP0FKQ4SVR59FB48UNLKCOR6" localSheetId="13" hidden="1">#REF!</definedName>
    <definedName name="BExOBP0FKQ4SVR59FB48UNLKCOR6" hidden="1">#REF!</definedName>
    <definedName name="BExOBTNR0XX9V82O76VVWUQABHT8" localSheetId="0" hidden="1">#REF!</definedName>
    <definedName name="BExOBTNR0XX9V82O76VVWUQABHT8" localSheetId="12" hidden="1">#REF!</definedName>
    <definedName name="BExOBTNR0XX9V82O76VVWUQABHT8" localSheetId="3" hidden="1">#REF!</definedName>
    <definedName name="BExOBTNR0XX9V82O76VVWUQABHT8" localSheetId="10" hidden="1">#REF!</definedName>
    <definedName name="BExOBTNR0XX9V82O76VVWUQABHT8" localSheetId="9" hidden="1">#REF!</definedName>
    <definedName name="BExOBTNR0XX9V82O76VVWUQABHT8" localSheetId="8" hidden="1">#REF!</definedName>
    <definedName name="BExOBTNR0XX9V82O76VVWUQABHT8" localSheetId="11" hidden="1">#REF!</definedName>
    <definedName name="BExOBTNR0XX9V82O76VVWUQABHT8" localSheetId="13" hidden="1">#REF!</definedName>
    <definedName name="BExOBTNR0XX9V82O76VVWUQABHT8" hidden="1">#REF!</definedName>
    <definedName name="BExOBYAVUCQ0IGM0Y6A75QHP0Q1A" localSheetId="0" hidden="1">#REF!</definedName>
    <definedName name="BExOBYAVUCQ0IGM0Y6A75QHP0Q1A" localSheetId="12" hidden="1">#REF!</definedName>
    <definedName name="BExOBYAVUCQ0IGM0Y6A75QHP0Q1A" localSheetId="3" hidden="1">#REF!</definedName>
    <definedName name="BExOBYAVUCQ0IGM0Y6A75QHP0Q1A" localSheetId="10" hidden="1">#REF!</definedName>
    <definedName name="BExOBYAVUCQ0IGM0Y6A75QHP0Q1A" localSheetId="9" hidden="1">#REF!</definedName>
    <definedName name="BExOBYAVUCQ0IGM0Y6A75QHP0Q1A" localSheetId="8" hidden="1">#REF!</definedName>
    <definedName name="BExOBYAVUCQ0IGM0Y6A75QHP0Q1A" localSheetId="11" hidden="1">#REF!</definedName>
    <definedName name="BExOBYAVUCQ0IGM0Y6A75QHP0Q1A" localSheetId="13" hidden="1">#REF!</definedName>
    <definedName name="BExOBYAVUCQ0IGM0Y6A75QHP0Q1A" hidden="1">#REF!</definedName>
    <definedName name="BExOC3UEHB1CZNINSQHZANWJYKR8" localSheetId="0" hidden="1">#REF!</definedName>
    <definedName name="BExOC3UEHB1CZNINSQHZANWJYKR8" localSheetId="12" hidden="1">#REF!</definedName>
    <definedName name="BExOC3UEHB1CZNINSQHZANWJYKR8" localSheetId="3" hidden="1">#REF!</definedName>
    <definedName name="BExOC3UEHB1CZNINSQHZANWJYKR8" localSheetId="10" hidden="1">#REF!</definedName>
    <definedName name="BExOC3UEHB1CZNINSQHZANWJYKR8" localSheetId="9" hidden="1">#REF!</definedName>
    <definedName name="BExOC3UEHB1CZNINSQHZANWJYKR8" localSheetId="8" hidden="1">#REF!</definedName>
    <definedName name="BExOC3UEHB1CZNINSQHZANWJYKR8" localSheetId="11" hidden="1">#REF!</definedName>
    <definedName name="BExOC3UEHB1CZNINSQHZANWJYKR8" localSheetId="13" hidden="1">#REF!</definedName>
    <definedName name="BExOC3UEHB1CZNINSQHZANWJYKR8" hidden="1">#REF!</definedName>
    <definedName name="BExOCBSF3XGO9YJ23LX2H78VOUR7" localSheetId="0" hidden="1">#REF!</definedName>
    <definedName name="BExOCBSF3XGO9YJ23LX2H78VOUR7" localSheetId="12" hidden="1">#REF!</definedName>
    <definedName name="BExOCBSF3XGO9YJ23LX2H78VOUR7" localSheetId="3" hidden="1">#REF!</definedName>
    <definedName name="BExOCBSF3XGO9YJ23LX2H78VOUR7" localSheetId="10" hidden="1">#REF!</definedName>
    <definedName name="BExOCBSF3XGO9YJ23LX2H78VOUR7" localSheetId="9" hidden="1">#REF!</definedName>
    <definedName name="BExOCBSF3XGO9YJ23LX2H78VOUR7" localSheetId="8" hidden="1">#REF!</definedName>
    <definedName name="BExOCBSF3XGO9YJ23LX2H78VOUR7" localSheetId="11" hidden="1">#REF!</definedName>
    <definedName name="BExOCBSF3XGO9YJ23LX2H78VOUR7" localSheetId="13" hidden="1">#REF!</definedName>
    <definedName name="BExOCBSF3XGO9YJ23LX2H78VOUR7" hidden="1">#REF!</definedName>
    <definedName name="BExOCEHJCLIUR23CB4TC9OEFJGFX" localSheetId="0" hidden="1">#REF!</definedName>
    <definedName name="BExOCEHJCLIUR23CB4TC9OEFJGFX" localSheetId="12" hidden="1">#REF!</definedName>
    <definedName name="BExOCEHJCLIUR23CB4TC9OEFJGFX" localSheetId="3" hidden="1">#REF!</definedName>
    <definedName name="BExOCEHJCLIUR23CB4TC9OEFJGFX" localSheetId="10" hidden="1">#REF!</definedName>
    <definedName name="BExOCEHJCLIUR23CB4TC9OEFJGFX" localSheetId="9" hidden="1">#REF!</definedName>
    <definedName name="BExOCEHJCLIUR23CB4TC9OEFJGFX" localSheetId="8" hidden="1">#REF!</definedName>
    <definedName name="BExOCEHJCLIUR23CB4TC9OEFJGFX" localSheetId="11" hidden="1">#REF!</definedName>
    <definedName name="BExOCEHJCLIUR23CB4TC9OEFJGFX" localSheetId="13" hidden="1">#REF!</definedName>
    <definedName name="BExOCEHJCLIUR23CB4TC9OEFJGFX" hidden="1">#REF!</definedName>
    <definedName name="BExOCKXFMOW6WPFEVX1I7R7FNDSS" localSheetId="0" hidden="1">#REF!</definedName>
    <definedName name="BExOCKXFMOW6WPFEVX1I7R7FNDSS" localSheetId="12" hidden="1">#REF!</definedName>
    <definedName name="BExOCKXFMOW6WPFEVX1I7R7FNDSS" localSheetId="3" hidden="1">#REF!</definedName>
    <definedName name="BExOCKXFMOW6WPFEVX1I7R7FNDSS" localSheetId="10" hidden="1">#REF!</definedName>
    <definedName name="BExOCKXFMOW6WPFEVX1I7R7FNDSS" localSheetId="9" hidden="1">#REF!</definedName>
    <definedName name="BExOCKXFMOW6WPFEVX1I7R7FNDSS" localSheetId="8" hidden="1">#REF!</definedName>
    <definedName name="BExOCKXFMOW6WPFEVX1I7R7FNDSS" localSheetId="11" hidden="1">#REF!</definedName>
    <definedName name="BExOCKXFMOW6WPFEVX1I7R7FNDSS" localSheetId="13" hidden="1">#REF!</definedName>
    <definedName name="BExOCKXFMOW6WPFEVX1I7R7FNDSS" hidden="1">#REF!</definedName>
    <definedName name="BExOCM4L30L6FV3N2PR4O6X8WY2M" localSheetId="0" hidden="1">#REF!</definedName>
    <definedName name="BExOCM4L30L6FV3N2PR4O6X8WY2M" localSheetId="12" hidden="1">#REF!</definedName>
    <definedName name="BExOCM4L30L6FV3N2PR4O6X8WY2M" localSheetId="3" hidden="1">#REF!</definedName>
    <definedName name="BExOCM4L30L6FV3N2PR4O6X8WY2M" localSheetId="10" hidden="1">#REF!</definedName>
    <definedName name="BExOCM4L30L6FV3N2PR4O6X8WY2M" localSheetId="9" hidden="1">#REF!</definedName>
    <definedName name="BExOCM4L30L6FV3N2PR4O6X8WY2M" localSheetId="8" hidden="1">#REF!</definedName>
    <definedName name="BExOCM4L30L6FV3N2PR4O6X8WY2M" localSheetId="11" hidden="1">#REF!</definedName>
    <definedName name="BExOCM4L30L6FV3N2PR4O6X8WY2M" localSheetId="13" hidden="1">#REF!</definedName>
    <definedName name="BExOCM4L30L6FV3N2PR4O6X8WY2M" hidden="1">#REF!</definedName>
    <definedName name="BExOCYEXOB95DH5NOB0M5NOYX398" localSheetId="0" hidden="1">#REF!</definedName>
    <definedName name="BExOCYEXOB95DH5NOB0M5NOYX398" localSheetId="12" hidden="1">#REF!</definedName>
    <definedName name="BExOCYEXOB95DH5NOB0M5NOYX398" localSheetId="3" hidden="1">#REF!</definedName>
    <definedName name="BExOCYEXOB95DH5NOB0M5NOYX398" localSheetId="10" hidden="1">#REF!</definedName>
    <definedName name="BExOCYEXOB95DH5NOB0M5NOYX398" localSheetId="9" hidden="1">#REF!</definedName>
    <definedName name="BExOCYEXOB95DH5NOB0M5NOYX398" localSheetId="8" hidden="1">#REF!</definedName>
    <definedName name="BExOCYEXOB95DH5NOB0M5NOYX398" localSheetId="11" hidden="1">#REF!</definedName>
    <definedName name="BExOCYEXOB95DH5NOB0M5NOYX398" localSheetId="13" hidden="1">#REF!</definedName>
    <definedName name="BExOCYEXOB95DH5NOB0M5NOYX398" hidden="1">#REF!</definedName>
    <definedName name="BExOD4ERMDMFD8X1016N4EXOUR0S" localSheetId="0" hidden="1">#REF!</definedName>
    <definedName name="BExOD4ERMDMFD8X1016N4EXOUR0S" localSheetId="12" hidden="1">#REF!</definedName>
    <definedName name="BExOD4ERMDMFD8X1016N4EXOUR0S" localSheetId="3" hidden="1">#REF!</definedName>
    <definedName name="BExOD4ERMDMFD8X1016N4EXOUR0S" localSheetId="10" hidden="1">#REF!</definedName>
    <definedName name="BExOD4ERMDMFD8X1016N4EXOUR0S" localSheetId="9" hidden="1">#REF!</definedName>
    <definedName name="BExOD4ERMDMFD8X1016N4EXOUR0S" localSheetId="8" hidden="1">#REF!</definedName>
    <definedName name="BExOD4ERMDMFD8X1016N4EXOUR0S" localSheetId="11" hidden="1">#REF!</definedName>
    <definedName name="BExOD4ERMDMFD8X1016N4EXOUR0S" localSheetId="13" hidden="1">#REF!</definedName>
    <definedName name="BExOD4ERMDMFD8X1016N4EXOUR0S" hidden="1">#REF!</definedName>
    <definedName name="BExOD55RS7BQUHRQ6H3USVGKR0P7" localSheetId="0" hidden="1">#REF!</definedName>
    <definedName name="BExOD55RS7BQUHRQ6H3USVGKR0P7" localSheetId="12" hidden="1">#REF!</definedName>
    <definedName name="BExOD55RS7BQUHRQ6H3USVGKR0P7" localSheetId="3" hidden="1">#REF!</definedName>
    <definedName name="BExOD55RS7BQUHRQ6H3USVGKR0P7" localSheetId="10" hidden="1">#REF!</definedName>
    <definedName name="BExOD55RS7BQUHRQ6H3USVGKR0P7" localSheetId="9" hidden="1">#REF!</definedName>
    <definedName name="BExOD55RS7BQUHRQ6H3USVGKR0P7" localSheetId="8" hidden="1">#REF!</definedName>
    <definedName name="BExOD55RS7BQUHRQ6H3USVGKR0P7" localSheetId="11" hidden="1">#REF!</definedName>
    <definedName name="BExOD55RS7BQUHRQ6H3USVGKR0P7" localSheetId="13" hidden="1">#REF!</definedName>
    <definedName name="BExOD55RS7BQUHRQ6H3USVGKR0P7" hidden="1">#REF!</definedName>
    <definedName name="BExODEWDDEABM4ZY3XREJIBZ8IVP" localSheetId="0" hidden="1">#REF!</definedName>
    <definedName name="BExODEWDDEABM4ZY3XREJIBZ8IVP" localSheetId="12" hidden="1">#REF!</definedName>
    <definedName name="BExODEWDDEABM4ZY3XREJIBZ8IVP" localSheetId="3" hidden="1">#REF!</definedName>
    <definedName name="BExODEWDDEABM4ZY3XREJIBZ8IVP" localSheetId="10" hidden="1">#REF!</definedName>
    <definedName name="BExODEWDDEABM4ZY3XREJIBZ8IVP" localSheetId="9" hidden="1">#REF!</definedName>
    <definedName name="BExODEWDDEABM4ZY3XREJIBZ8IVP" localSheetId="8" hidden="1">#REF!</definedName>
    <definedName name="BExODEWDDEABM4ZY3XREJIBZ8IVP" localSheetId="11" hidden="1">#REF!</definedName>
    <definedName name="BExODEWDDEABM4ZY3XREJIBZ8IVP" localSheetId="13" hidden="1">#REF!</definedName>
    <definedName name="BExODEWDDEABM4ZY3XREJIBZ8IVP" hidden="1">#REF!</definedName>
    <definedName name="BExODICDVVLFKWA22B3L0CKKTAZA" localSheetId="0" hidden="1">#REF!</definedName>
    <definedName name="BExODICDVVLFKWA22B3L0CKKTAZA" localSheetId="12" hidden="1">#REF!</definedName>
    <definedName name="BExODICDVVLFKWA22B3L0CKKTAZA" localSheetId="3" hidden="1">#REF!</definedName>
    <definedName name="BExODICDVVLFKWA22B3L0CKKTAZA" localSheetId="10" hidden="1">#REF!</definedName>
    <definedName name="BExODICDVVLFKWA22B3L0CKKTAZA" localSheetId="9" hidden="1">#REF!</definedName>
    <definedName name="BExODICDVVLFKWA22B3L0CKKTAZA" localSheetId="8" hidden="1">#REF!</definedName>
    <definedName name="BExODICDVVLFKWA22B3L0CKKTAZA" localSheetId="11" hidden="1">#REF!</definedName>
    <definedName name="BExODICDVVLFKWA22B3L0CKKTAZA" localSheetId="13" hidden="1">#REF!</definedName>
    <definedName name="BExODICDVVLFKWA22B3L0CKKTAZA" hidden="1">#REF!</definedName>
    <definedName name="BExODZFEIWV26E8RFU7XQYX1J458" localSheetId="0" hidden="1">#REF!</definedName>
    <definedName name="BExODZFEIWV26E8RFU7XQYX1J458" localSheetId="12" hidden="1">#REF!</definedName>
    <definedName name="BExODZFEIWV26E8RFU7XQYX1J458" localSheetId="3" hidden="1">#REF!</definedName>
    <definedName name="BExODZFEIWV26E8RFU7XQYX1J458" localSheetId="10" hidden="1">#REF!</definedName>
    <definedName name="BExODZFEIWV26E8RFU7XQYX1J458" localSheetId="9" hidden="1">#REF!</definedName>
    <definedName name="BExODZFEIWV26E8RFU7XQYX1J458" localSheetId="8" hidden="1">#REF!</definedName>
    <definedName name="BExODZFEIWV26E8RFU7XQYX1J458" localSheetId="11" hidden="1">#REF!</definedName>
    <definedName name="BExODZFEIWV26E8RFU7XQYX1J458" localSheetId="13" hidden="1">#REF!</definedName>
    <definedName name="BExODZFEIWV26E8RFU7XQYX1J458" hidden="1">#REF!</definedName>
    <definedName name="BExOE0S111KPTELH26PPXE94J3GJ" localSheetId="0" hidden="1">#REF!</definedName>
    <definedName name="BExOE0S111KPTELH26PPXE94J3GJ" localSheetId="12" hidden="1">#REF!</definedName>
    <definedName name="BExOE0S111KPTELH26PPXE94J3GJ" localSheetId="3" hidden="1">#REF!</definedName>
    <definedName name="BExOE0S111KPTELH26PPXE94J3GJ" localSheetId="10" hidden="1">#REF!</definedName>
    <definedName name="BExOE0S111KPTELH26PPXE94J3GJ" localSheetId="9" hidden="1">#REF!</definedName>
    <definedName name="BExOE0S111KPTELH26PPXE94J3GJ" localSheetId="8" hidden="1">#REF!</definedName>
    <definedName name="BExOE0S111KPTELH26PPXE94J3GJ" localSheetId="11" hidden="1">#REF!</definedName>
    <definedName name="BExOE0S111KPTELH26PPXE94J3GJ" localSheetId="13" hidden="1">#REF!</definedName>
    <definedName name="BExOE0S111KPTELH26PPXE94J3GJ" hidden="1">#REF!</definedName>
    <definedName name="BExOE5KH3JKKPZO401YAB3A11G1U" localSheetId="0" hidden="1">#REF!</definedName>
    <definedName name="BExOE5KH3JKKPZO401YAB3A11G1U" localSheetId="12" hidden="1">#REF!</definedName>
    <definedName name="BExOE5KH3JKKPZO401YAB3A11G1U" localSheetId="3" hidden="1">#REF!</definedName>
    <definedName name="BExOE5KH3JKKPZO401YAB3A11G1U" localSheetId="10" hidden="1">#REF!</definedName>
    <definedName name="BExOE5KH3JKKPZO401YAB3A11G1U" localSheetId="9" hidden="1">#REF!</definedName>
    <definedName name="BExOE5KH3JKKPZO401YAB3A11G1U" localSheetId="8" hidden="1">#REF!</definedName>
    <definedName name="BExOE5KH3JKKPZO401YAB3A11G1U" localSheetId="11" hidden="1">#REF!</definedName>
    <definedName name="BExOE5KH3JKKPZO401YAB3A11G1U" localSheetId="13" hidden="1">#REF!</definedName>
    <definedName name="BExOE5KH3JKKPZO401YAB3A11G1U" hidden="1">#REF!</definedName>
    <definedName name="BExOEBKG55EROA2VL360A06LKASE" localSheetId="0" hidden="1">#REF!</definedName>
    <definedName name="BExOEBKG55EROA2VL360A06LKASE" localSheetId="12" hidden="1">#REF!</definedName>
    <definedName name="BExOEBKG55EROA2VL360A06LKASE" localSheetId="3" hidden="1">#REF!</definedName>
    <definedName name="BExOEBKG55EROA2VL360A06LKASE" localSheetId="10" hidden="1">#REF!</definedName>
    <definedName name="BExOEBKG55EROA2VL360A06LKASE" localSheetId="9" hidden="1">#REF!</definedName>
    <definedName name="BExOEBKG55EROA2VL360A06LKASE" localSheetId="8" hidden="1">#REF!</definedName>
    <definedName name="BExOEBKG55EROA2VL360A06LKASE" localSheetId="11" hidden="1">#REF!</definedName>
    <definedName name="BExOEBKG55EROA2VL360A06LKASE" localSheetId="13" hidden="1">#REF!</definedName>
    <definedName name="BExOEBKG55EROA2VL360A06LKASE" hidden="1">#REF!</definedName>
    <definedName name="BExOEFWUBETCPIYF89P9SBDOI3X5" localSheetId="0" hidden="1">#REF!</definedName>
    <definedName name="BExOEFWUBETCPIYF89P9SBDOI3X5" localSheetId="12" hidden="1">#REF!</definedName>
    <definedName name="BExOEFWUBETCPIYF89P9SBDOI3X5" localSheetId="3" hidden="1">#REF!</definedName>
    <definedName name="BExOEFWUBETCPIYF89P9SBDOI3X5" localSheetId="10" hidden="1">#REF!</definedName>
    <definedName name="BExOEFWUBETCPIYF89P9SBDOI3X5" localSheetId="9" hidden="1">#REF!</definedName>
    <definedName name="BExOEFWUBETCPIYF89P9SBDOI3X5" localSheetId="8" hidden="1">#REF!</definedName>
    <definedName name="BExOEFWUBETCPIYF89P9SBDOI3X5" localSheetId="11" hidden="1">#REF!</definedName>
    <definedName name="BExOEFWUBETCPIYF89P9SBDOI3X5" localSheetId="13" hidden="1">#REF!</definedName>
    <definedName name="BExOEFWUBETCPIYF89P9SBDOI3X5" hidden="1">#REF!</definedName>
    <definedName name="BExOEL08MN74RQKVY0P43PFHPTVB" localSheetId="0" hidden="1">#REF!</definedName>
    <definedName name="BExOEL08MN74RQKVY0P43PFHPTVB" localSheetId="12" hidden="1">#REF!</definedName>
    <definedName name="BExOEL08MN74RQKVY0P43PFHPTVB" localSheetId="3" hidden="1">#REF!</definedName>
    <definedName name="BExOEL08MN74RQKVY0P43PFHPTVB" localSheetId="10" hidden="1">#REF!</definedName>
    <definedName name="BExOEL08MN74RQKVY0P43PFHPTVB" localSheetId="9" hidden="1">#REF!</definedName>
    <definedName name="BExOEL08MN74RQKVY0P43PFHPTVB" localSheetId="8" hidden="1">#REF!</definedName>
    <definedName name="BExOEL08MN74RQKVY0P43PFHPTVB" localSheetId="11" hidden="1">#REF!</definedName>
    <definedName name="BExOEL08MN74RQKVY0P43PFHPTVB" localSheetId="13" hidden="1">#REF!</definedName>
    <definedName name="BExOEL08MN74RQKVY0P43PFHPTVB" hidden="1">#REF!</definedName>
    <definedName name="BExOERG5LWXYYEN1DY1H2FWRJS9T" localSheetId="0" hidden="1">#REF!</definedName>
    <definedName name="BExOERG5LWXYYEN1DY1H2FWRJS9T" localSheetId="12" hidden="1">#REF!</definedName>
    <definedName name="BExOERG5LWXYYEN1DY1H2FWRJS9T" localSheetId="3" hidden="1">#REF!</definedName>
    <definedName name="BExOERG5LWXYYEN1DY1H2FWRJS9T" localSheetId="10" hidden="1">#REF!</definedName>
    <definedName name="BExOERG5LWXYYEN1DY1H2FWRJS9T" localSheetId="9" hidden="1">#REF!</definedName>
    <definedName name="BExOERG5LWXYYEN1DY1H2FWRJS9T" localSheetId="8" hidden="1">#REF!</definedName>
    <definedName name="BExOERG5LWXYYEN1DY1H2FWRJS9T" localSheetId="11" hidden="1">#REF!</definedName>
    <definedName name="BExOERG5LWXYYEN1DY1H2FWRJS9T" localSheetId="13" hidden="1">#REF!</definedName>
    <definedName name="BExOERG5LWXYYEN1DY1H2FWRJS9T" hidden="1">#REF!</definedName>
    <definedName name="BExOEV1S6JJVO5PP4BZ20SNGZR7D" localSheetId="0" hidden="1">#REF!</definedName>
    <definedName name="BExOEV1S6JJVO5PP4BZ20SNGZR7D" localSheetId="12" hidden="1">#REF!</definedName>
    <definedName name="BExOEV1S6JJVO5PP4BZ20SNGZR7D" localSheetId="3" hidden="1">#REF!</definedName>
    <definedName name="BExOEV1S6JJVO5PP4BZ20SNGZR7D" localSheetId="10" hidden="1">#REF!</definedName>
    <definedName name="BExOEV1S6JJVO5PP4BZ20SNGZR7D" localSheetId="9" hidden="1">#REF!</definedName>
    <definedName name="BExOEV1S6JJVO5PP4BZ20SNGZR7D" localSheetId="8" hidden="1">#REF!</definedName>
    <definedName name="BExOEV1S6JJVO5PP4BZ20SNGZR7D" localSheetId="11" hidden="1">#REF!</definedName>
    <definedName name="BExOEV1S6JJVO5PP4BZ20SNGZR7D" localSheetId="13" hidden="1">#REF!</definedName>
    <definedName name="BExOEV1S6JJVO5PP4BZ20SNGZR7D" hidden="1">#REF!</definedName>
    <definedName name="BExOEVNDLRXW33RF3AMMCDLTLROJ" localSheetId="0" hidden="1">#REF!</definedName>
    <definedName name="BExOEVNDLRXW33RF3AMMCDLTLROJ" localSheetId="12" hidden="1">#REF!</definedName>
    <definedName name="BExOEVNDLRXW33RF3AMMCDLTLROJ" localSheetId="3" hidden="1">#REF!</definedName>
    <definedName name="BExOEVNDLRXW33RF3AMMCDLTLROJ" localSheetId="10" hidden="1">#REF!</definedName>
    <definedName name="BExOEVNDLRXW33RF3AMMCDLTLROJ" localSheetId="9" hidden="1">#REF!</definedName>
    <definedName name="BExOEVNDLRXW33RF3AMMCDLTLROJ" localSheetId="8" hidden="1">#REF!</definedName>
    <definedName name="BExOEVNDLRXW33RF3AMMCDLTLROJ" localSheetId="11" hidden="1">#REF!</definedName>
    <definedName name="BExOEVNDLRXW33RF3AMMCDLTLROJ" localSheetId="13" hidden="1">#REF!</definedName>
    <definedName name="BExOEVNDLRXW33RF3AMMCDLTLROJ" hidden="1">#REF!</definedName>
    <definedName name="BExOEZOXV3VXUB6VGSS85GXATYAC" localSheetId="0" hidden="1">#REF!</definedName>
    <definedName name="BExOEZOXV3VXUB6VGSS85GXATYAC" localSheetId="12" hidden="1">#REF!</definedName>
    <definedName name="BExOEZOXV3VXUB6VGSS85GXATYAC" localSheetId="3" hidden="1">#REF!</definedName>
    <definedName name="BExOEZOXV3VXUB6VGSS85GXATYAC" localSheetId="10" hidden="1">#REF!</definedName>
    <definedName name="BExOEZOXV3VXUB6VGSS85GXATYAC" localSheetId="9" hidden="1">#REF!</definedName>
    <definedName name="BExOEZOXV3VXUB6VGSS85GXATYAC" localSheetId="8" hidden="1">#REF!</definedName>
    <definedName name="BExOEZOXV3VXUB6VGSS85GXATYAC" localSheetId="11" hidden="1">#REF!</definedName>
    <definedName name="BExOEZOXV3VXUB6VGSS85GXATYAC" localSheetId="13" hidden="1">#REF!</definedName>
    <definedName name="BExOEZOXV3VXUB6VGSS85GXATYAC" hidden="1">#REF!</definedName>
    <definedName name="BExOFDBSAZV60157PIDWCSSUN3MJ" localSheetId="0" hidden="1">#REF!</definedName>
    <definedName name="BExOFDBSAZV60157PIDWCSSUN3MJ" localSheetId="12" hidden="1">#REF!</definedName>
    <definedName name="BExOFDBSAZV60157PIDWCSSUN3MJ" localSheetId="3" hidden="1">#REF!</definedName>
    <definedName name="BExOFDBSAZV60157PIDWCSSUN3MJ" localSheetId="10" hidden="1">#REF!</definedName>
    <definedName name="BExOFDBSAZV60157PIDWCSSUN3MJ" localSheetId="9" hidden="1">#REF!</definedName>
    <definedName name="BExOFDBSAZV60157PIDWCSSUN3MJ" localSheetId="8" hidden="1">#REF!</definedName>
    <definedName name="BExOFDBSAZV60157PIDWCSSUN3MJ" localSheetId="11" hidden="1">#REF!</definedName>
    <definedName name="BExOFDBSAZV60157PIDWCSSUN3MJ" localSheetId="13" hidden="1">#REF!</definedName>
    <definedName name="BExOFDBSAZV60157PIDWCSSUN3MJ" hidden="1">#REF!</definedName>
    <definedName name="BExOFEDNCYI2TPTMQ8SJN3AW4YMF" localSheetId="0" hidden="1">#REF!</definedName>
    <definedName name="BExOFEDNCYI2TPTMQ8SJN3AW4YMF" localSheetId="12" hidden="1">#REF!</definedName>
    <definedName name="BExOFEDNCYI2TPTMQ8SJN3AW4YMF" localSheetId="3" hidden="1">#REF!</definedName>
    <definedName name="BExOFEDNCYI2TPTMQ8SJN3AW4YMF" localSheetId="10" hidden="1">#REF!</definedName>
    <definedName name="BExOFEDNCYI2TPTMQ8SJN3AW4YMF" localSheetId="9" hidden="1">#REF!</definedName>
    <definedName name="BExOFEDNCYI2TPTMQ8SJN3AW4YMF" localSheetId="8" hidden="1">#REF!</definedName>
    <definedName name="BExOFEDNCYI2TPTMQ8SJN3AW4YMF" localSheetId="11" hidden="1">#REF!</definedName>
    <definedName name="BExOFEDNCYI2TPTMQ8SJN3AW4YMF" localSheetId="13" hidden="1">#REF!</definedName>
    <definedName name="BExOFEDNCYI2TPTMQ8SJN3AW4YMF" hidden="1">#REF!</definedName>
    <definedName name="BExOFVLXVD6RVHSQO8KZOOACSV24" localSheetId="0" hidden="1">#REF!</definedName>
    <definedName name="BExOFVLXVD6RVHSQO8KZOOACSV24" localSheetId="12" hidden="1">#REF!</definedName>
    <definedName name="BExOFVLXVD6RVHSQO8KZOOACSV24" localSheetId="3" hidden="1">#REF!</definedName>
    <definedName name="BExOFVLXVD6RVHSQO8KZOOACSV24" localSheetId="10" hidden="1">#REF!</definedName>
    <definedName name="BExOFVLXVD6RVHSQO8KZOOACSV24" localSheetId="9" hidden="1">#REF!</definedName>
    <definedName name="BExOFVLXVD6RVHSQO8KZOOACSV24" localSheetId="8" hidden="1">#REF!</definedName>
    <definedName name="BExOFVLXVD6RVHSQO8KZOOACSV24" localSheetId="11" hidden="1">#REF!</definedName>
    <definedName name="BExOFVLXVD6RVHSQO8KZOOACSV24" localSheetId="13" hidden="1">#REF!</definedName>
    <definedName name="BExOFVLXVD6RVHSQO8KZOOACSV24" hidden="1">#REF!</definedName>
    <definedName name="BExOG2SW3XOGP9VAPQ3THV3VWV12" localSheetId="0" hidden="1">#REF!</definedName>
    <definedName name="BExOG2SW3XOGP9VAPQ3THV3VWV12" localSheetId="12" hidden="1">#REF!</definedName>
    <definedName name="BExOG2SW3XOGP9VAPQ3THV3VWV12" localSheetId="3" hidden="1">#REF!</definedName>
    <definedName name="BExOG2SW3XOGP9VAPQ3THV3VWV12" localSheetId="10" hidden="1">#REF!</definedName>
    <definedName name="BExOG2SW3XOGP9VAPQ3THV3VWV12" localSheetId="9" hidden="1">#REF!</definedName>
    <definedName name="BExOG2SW3XOGP9VAPQ3THV3VWV12" localSheetId="8" hidden="1">#REF!</definedName>
    <definedName name="BExOG2SW3XOGP9VAPQ3THV3VWV12" localSheetId="11" hidden="1">#REF!</definedName>
    <definedName name="BExOG2SW3XOGP9VAPQ3THV3VWV12" localSheetId="13" hidden="1">#REF!</definedName>
    <definedName name="BExOG2SW3XOGP9VAPQ3THV3VWV12" hidden="1">#REF!</definedName>
    <definedName name="BExOG45J81K4OPA40KW5VQU54KY3" localSheetId="0" hidden="1">#REF!</definedName>
    <definedName name="BExOG45J81K4OPA40KW5VQU54KY3" localSheetId="12" hidden="1">#REF!</definedName>
    <definedName name="BExOG45J81K4OPA40KW5VQU54KY3" localSheetId="3" hidden="1">#REF!</definedName>
    <definedName name="BExOG45J81K4OPA40KW5VQU54KY3" localSheetId="10" hidden="1">#REF!</definedName>
    <definedName name="BExOG45J81K4OPA40KW5VQU54KY3" localSheetId="9" hidden="1">#REF!</definedName>
    <definedName name="BExOG45J81K4OPA40KW5VQU54KY3" localSheetId="8" hidden="1">#REF!</definedName>
    <definedName name="BExOG45J81K4OPA40KW5VQU54KY3" localSheetId="11" hidden="1">#REF!</definedName>
    <definedName name="BExOG45J81K4OPA40KW5VQU54KY3" localSheetId="13" hidden="1">#REF!</definedName>
    <definedName name="BExOG45J81K4OPA40KW5VQU54KY3" hidden="1">#REF!</definedName>
    <definedName name="BExOGFE2SCL8HHT4DFAXKLUTJZOG" localSheetId="0" hidden="1">#REF!</definedName>
    <definedName name="BExOGFE2SCL8HHT4DFAXKLUTJZOG" localSheetId="12" hidden="1">#REF!</definedName>
    <definedName name="BExOGFE2SCL8HHT4DFAXKLUTJZOG" localSheetId="3" hidden="1">#REF!</definedName>
    <definedName name="BExOGFE2SCL8HHT4DFAXKLUTJZOG" localSheetId="10" hidden="1">#REF!</definedName>
    <definedName name="BExOGFE2SCL8HHT4DFAXKLUTJZOG" localSheetId="9" hidden="1">#REF!</definedName>
    <definedName name="BExOGFE2SCL8HHT4DFAXKLUTJZOG" localSheetId="8" hidden="1">#REF!</definedName>
    <definedName name="BExOGFE2SCL8HHT4DFAXKLUTJZOG" localSheetId="11" hidden="1">#REF!</definedName>
    <definedName name="BExOGFE2SCL8HHT4DFAXKLUTJZOG" localSheetId="13" hidden="1">#REF!</definedName>
    <definedName name="BExOGFE2SCL8HHT4DFAXKLUTJZOG" hidden="1">#REF!</definedName>
    <definedName name="BExOGH1IMADJCZMFDE6NMBBKO558" localSheetId="0" hidden="1">#REF!</definedName>
    <definedName name="BExOGH1IMADJCZMFDE6NMBBKO558" localSheetId="12" hidden="1">#REF!</definedName>
    <definedName name="BExOGH1IMADJCZMFDE6NMBBKO558" localSheetId="3" hidden="1">#REF!</definedName>
    <definedName name="BExOGH1IMADJCZMFDE6NMBBKO558" localSheetId="10" hidden="1">#REF!</definedName>
    <definedName name="BExOGH1IMADJCZMFDE6NMBBKO558" localSheetId="9" hidden="1">#REF!</definedName>
    <definedName name="BExOGH1IMADJCZMFDE6NMBBKO558" localSheetId="8" hidden="1">#REF!</definedName>
    <definedName name="BExOGH1IMADJCZMFDE6NMBBKO558" localSheetId="11" hidden="1">#REF!</definedName>
    <definedName name="BExOGH1IMADJCZMFDE6NMBBKO558" localSheetId="13" hidden="1">#REF!</definedName>
    <definedName name="BExOGH1IMADJCZMFDE6NMBBKO558" hidden="1">#REF!</definedName>
    <definedName name="BExOGT6D0LJ3C22RDW8COECKB1J5" localSheetId="0" hidden="1">#REF!</definedName>
    <definedName name="BExOGT6D0LJ3C22RDW8COECKB1J5" localSheetId="12" hidden="1">#REF!</definedName>
    <definedName name="BExOGT6D0LJ3C22RDW8COECKB1J5" localSheetId="3" hidden="1">#REF!</definedName>
    <definedName name="BExOGT6D0LJ3C22RDW8COECKB1J5" localSheetId="10" hidden="1">#REF!</definedName>
    <definedName name="BExOGT6D0LJ3C22RDW8COECKB1J5" localSheetId="9" hidden="1">#REF!</definedName>
    <definedName name="BExOGT6D0LJ3C22RDW8COECKB1J5" localSheetId="8" hidden="1">#REF!</definedName>
    <definedName name="BExOGT6D0LJ3C22RDW8COECKB1J5" localSheetId="11" hidden="1">#REF!</definedName>
    <definedName name="BExOGT6D0LJ3C22RDW8COECKB1J5" localSheetId="13" hidden="1">#REF!</definedName>
    <definedName name="BExOGT6D0LJ3C22RDW8COECKB1J5" hidden="1">#REF!</definedName>
    <definedName name="BExOGTMI1HT31M1RGWVRAVHAK7DE" localSheetId="0" hidden="1">#REF!</definedName>
    <definedName name="BExOGTMI1HT31M1RGWVRAVHAK7DE" localSheetId="12" hidden="1">#REF!</definedName>
    <definedName name="BExOGTMI1HT31M1RGWVRAVHAK7DE" localSheetId="3" hidden="1">#REF!</definedName>
    <definedName name="BExOGTMI1HT31M1RGWVRAVHAK7DE" localSheetId="10" hidden="1">#REF!</definedName>
    <definedName name="BExOGTMI1HT31M1RGWVRAVHAK7DE" localSheetId="9" hidden="1">#REF!</definedName>
    <definedName name="BExOGTMI1HT31M1RGWVRAVHAK7DE" localSheetId="8" hidden="1">#REF!</definedName>
    <definedName name="BExOGTMI1HT31M1RGWVRAVHAK7DE" localSheetId="11" hidden="1">#REF!</definedName>
    <definedName name="BExOGTMI1HT31M1RGWVRAVHAK7DE" localSheetId="13" hidden="1">#REF!</definedName>
    <definedName name="BExOGTMI1HT31M1RGWVRAVHAK7DE" hidden="1">#REF!</definedName>
    <definedName name="BExOGXO9JE5XSE9GC3I6O21UEKAO" localSheetId="0" hidden="1">#REF!</definedName>
    <definedName name="BExOGXO9JE5XSE9GC3I6O21UEKAO" localSheetId="12" hidden="1">#REF!</definedName>
    <definedName name="BExOGXO9JE5XSE9GC3I6O21UEKAO" localSheetId="3" hidden="1">#REF!</definedName>
    <definedName name="BExOGXO9JE5XSE9GC3I6O21UEKAO" localSheetId="10" hidden="1">#REF!</definedName>
    <definedName name="BExOGXO9JE5XSE9GC3I6O21UEKAO" localSheetId="9" hidden="1">#REF!</definedName>
    <definedName name="BExOGXO9JE5XSE9GC3I6O21UEKAO" localSheetId="8" hidden="1">#REF!</definedName>
    <definedName name="BExOGXO9JE5XSE9GC3I6O21UEKAO" localSheetId="11" hidden="1">#REF!</definedName>
    <definedName name="BExOGXO9JE5XSE9GC3I6O21UEKAO" localSheetId="13" hidden="1">#REF!</definedName>
    <definedName name="BExOGXO9JE5XSE9GC3I6O21UEKAO" hidden="1">#REF!</definedName>
    <definedName name="BExOH9ICQA5WPLVJIKJVPWUPKSYO" localSheetId="0" hidden="1">#REF!</definedName>
    <definedName name="BExOH9ICQA5WPLVJIKJVPWUPKSYO" localSheetId="12" hidden="1">#REF!</definedName>
    <definedName name="BExOH9ICQA5WPLVJIKJVPWUPKSYO" localSheetId="3" hidden="1">#REF!</definedName>
    <definedName name="BExOH9ICQA5WPLVJIKJVPWUPKSYO" localSheetId="10" hidden="1">#REF!</definedName>
    <definedName name="BExOH9ICQA5WPLVJIKJVPWUPKSYO" localSheetId="9" hidden="1">#REF!</definedName>
    <definedName name="BExOH9ICQA5WPLVJIKJVPWUPKSYO" localSheetId="8" hidden="1">#REF!</definedName>
    <definedName name="BExOH9ICQA5WPLVJIKJVPWUPKSYO" localSheetId="11" hidden="1">#REF!</definedName>
    <definedName name="BExOH9ICQA5WPLVJIKJVPWUPKSYO" localSheetId="13" hidden="1">#REF!</definedName>
    <definedName name="BExOH9ICQA5WPLVJIKJVPWUPKSYO" hidden="1">#REF!</definedName>
    <definedName name="BExOH9ICZ13C1LAW8OTYTR9S7ZP3" localSheetId="0" hidden="1">#REF!</definedName>
    <definedName name="BExOH9ICZ13C1LAW8OTYTR9S7ZP3" localSheetId="12" hidden="1">#REF!</definedName>
    <definedName name="BExOH9ICZ13C1LAW8OTYTR9S7ZP3" localSheetId="3" hidden="1">#REF!</definedName>
    <definedName name="BExOH9ICZ13C1LAW8OTYTR9S7ZP3" localSheetId="10" hidden="1">#REF!</definedName>
    <definedName name="BExOH9ICZ13C1LAW8OTYTR9S7ZP3" localSheetId="9" hidden="1">#REF!</definedName>
    <definedName name="BExOH9ICZ13C1LAW8OTYTR9S7ZP3" localSheetId="8" hidden="1">#REF!</definedName>
    <definedName name="BExOH9ICZ13C1LAW8OTYTR9S7ZP3" localSheetId="11" hidden="1">#REF!</definedName>
    <definedName name="BExOH9ICZ13C1LAW8OTYTR9S7ZP3" localSheetId="13" hidden="1">#REF!</definedName>
    <definedName name="BExOH9ICZ13C1LAW8OTYTR9S7ZP3" hidden="1">#REF!</definedName>
    <definedName name="BExOHGEJ8V8OXT32FSU173XLXBDH" localSheetId="0" hidden="1">#REF!</definedName>
    <definedName name="BExOHGEJ8V8OXT32FSU173XLXBDH" localSheetId="12" hidden="1">#REF!</definedName>
    <definedName name="BExOHGEJ8V8OXT32FSU173XLXBDH" localSheetId="3" hidden="1">#REF!</definedName>
    <definedName name="BExOHGEJ8V8OXT32FSU173XLXBDH" localSheetId="10" hidden="1">#REF!</definedName>
    <definedName name="BExOHGEJ8V8OXT32FSU173XLXBDH" localSheetId="9" hidden="1">#REF!</definedName>
    <definedName name="BExOHGEJ8V8OXT32FSU173XLXBDH" localSheetId="8" hidden="1">#REF!</definedName>
    <definedName name="BExOHGEJ8V8OXT32FSU173XLXBDH" localSheetId="11" hidden="1">#REF!</definedName>
    <definedName name="BExOHGEJ8V8OXT32FSU173XLXBDH" localSheetId="13" hidden="1">#REF!</definedName>
    <definedName name="BExOHGEJ8V8OXT32FSU173XLXBDH" hidden="1">#REF!</definedName>
    <definedName name="BExOHL75H3OT4WAKKPUXIVXWFVDS" localSheetId="0" hidden="1">#REF!</definedName>
    <definedName name="BExOHL75H3OT4WAKKPUXIVXWFVDS" localSheetId="12" hidden="1">#REF!</definedName>
    <definedName name="BExOHL75H3OT4WAKKPUXIVXWFVDS" localSheetId="3" hidden="1">#REF!</definedName>
    <definedName name="BExOHL75H3OT4WAKKPUXIVXWFVDS" localSheetId="10" hidden="1">#REF!</definedName>
    <definedName name="BExOHL75H3OT4WAKKPUXIVXWFVDS" localSheetId="9" hidden="1">#REF!</definedName>
    <definedName name="BExOHL75H3OT4WAKKPUXIVXWFVDS" localSheetId="8" hidden="1">#REF!</definedName>
    <definedName name="BExOHL75H3OT4WAKKPUXIVXWFVDS" localSheetId="11" hidden="1">#REF!</definedName>
    <definedName name="BExOHL75H3OT4WAKKPUXIVXWFVDS" localSheetId="13" hidden="1">#REF!</definedName>
    <definedName name="BExOHL75H3OT4WAKKPUXIVXWFVDS" hidden="1">#REF!</definedName>
    <definedName name="BExOHLHXXJL6363CC082M9M5VVXQ" localSheetId="0" hidden="1">#REF!</definedName>
    <definedName name="BExOHLHXXJL6363CC082M9M5VVXQ" localSheetId="12" hidden="1">#REF!</definedName>
    <definedName name="BExOHLHXXJL6363CC082M9M5VVXQ" localSheetId="3" hidden="1">#REF!</definedName>
    <definedName name="BExOHLHXXJL6363CC082M9M5VVXQ" localSheetId="10" hidden="1">#REF!</definedName>
    <definedName name="BExOHLHXXJL6363CC082M9M5VVXQ" localSheetId="9" hidden="1">#REF!</definedName>
    <definedName name="BExOHLHXXJL6363CC082M9M5VVXQ" localSheetId="8" hidden="1">#REF!</definedName>
    <definedName name="BExOHLHXXJL6363CC082M9M5VVXQ" localSheetId="11" hidden="1">#REF!</definedName>
    <definedName name="BExOHLHXXJL6363CC082M9M5VVXQ" localSheetId="13" hidden="1">#REF!</definedName>
    <definedName name="BExOHLHXXJL6363CC082M9M5VVXQ" hidden="1">#REF!</definedName>
    <definedName name="BExOHNAO5UDXSO73BK2ARHWKS90Y" localSheetId="0" hidden="1">#REF!</definedName>
    <definedName name="BExOHNAO5UDXSO73BK2ARHWKS90Y" localSheetId="12" hidden="1">#REF!</definedName>
    <definedName name="BExOHNAO5UDXSO73BK2ARHWKS90Y" localSheetId="3" hidden="1">#REF!</definedName>
    <definedName name="BExOHNAO5UDXSO73BK2ARHWKS90Y" localSheetId="10" hidden="1">#REF!</definedName>
    <definedName name="BExOHNAO5UDXSO73BK2ARHWKS90Y" localSheetId="9" hidden="1">#REF!</definedName>
    <definedName name="BExOHNAO5UDXSO73BK2ARHWKS90Y" localSheetId="8" hidden="1">#REF!</definedName>
    <definedName name="BExOHNAO5UDXSO73BK2ARHWKS90Y" localSheetId="11" hidden="1">#REF!</definedName>
    <definedName name="BExOHNAO5UDXSO73BK2ARHWKS90Y" localSheetId="13" hidden="1">#REF!</definedName>
    <definedName name="BExOHNAO5UDXSO73BK2ARHWKS90Y" hidden="1">#REF!</definedName>
    <definedName name="BExOHR1G1I9A9CI1HG94EWBLWNM2" localSheetId="0" hidden="1">#REF!</definedName>
    <definedName name="BExOHR1G1I9A9CI1HG94EWBLWNM2" localSheetId="12" hidden="1">#REF!</definedName>
    <definedName name="BExOHR1G1I9A9CI1HG94EWBLWNM2" localSheetId="3" hidden="1">#REF!</definedName>
    <definedName name="BExOHR1G1I9A9CI1HG94EWBLWNM2" localSheetId="10" hidden="1">#REF!</definedName>
    <definedName name="BExOHR1G1I9A9CI1HG94EWBLWNM2" localSheetId="9" hidden="1">#REF!</definedName>
    <definedName name="BExOHR1G1I9A9CI1HG94EWBLWNM2" localSheetId="8" hidden="1">#REF!</definedName>
    <definedName name="BExOHR1G1I9A9CI1HG94EWBLWNM2" localSheetId="11" hidden="1">#REF!</definedName>
    <definedName name="BExOHR1G1I9A9CI1HG94EWBLWNM2" localSheetId="13" hidden="1">#REF!</definedName>
    <definedName name="BExOHR1G1I9A9CI1HG94EWBLWNM2" hidden="1">#REF!</definedName>
    <definedName name="BExOHTQPP8LQ98L6PYUI6QW08YID" localSheetId="0" hidden="1">#REF!</definedName>
    <definedName name="BExOHTQPP8LQ98L6PYUI6QW08YID" localSheetId="12" hidden="1">#REF!</definedName>
    <definedName name="BExOHTQPP8LQ98L6PYUI6QW08YID" localSheetId="3" hidden="1">#REF!</definedName>
    <definedName name="BExOHTQPP8LQ98L6PYUI6QW08YID" localSheetId="10" hidden="1">#REF!</definedName>
    <definedName name="BExOHTQPP8LQ98L6PYUI6QW08YID" localSheetId="9" hidden="1">#REF!</definedName>
    <definedName name="BExOHTQPP8LQ98L6PYUI6QW08YID" localSheetId="8" hidden="1">#REF!</definedName>
    <definedName name="BExOHTQPP8LQ98L6PYUI6QW08YID" localSheetId="11" hidden="1">#REF!</definedName>
    <definedName name="BExOHTQPP8LQ98L6PYUI6QW08YID" localSheetId="13" hidden="1">#REF!</definedName>
    <definedName name="BExOHTQPP8LQ98L6PYUI6QW08YID" hidden="1">#REF!</definedName>
    <definedName name="BExOHUHN7UXHYAJFJJFU805UZ0NB" localSheetId="0" hidden="1">#REF!</definedName>
    <definedName name="BExOHUHN7UXHYAJFJJFU805UZ0NB" localSheetId="12" hidden="1">#REF!</definedName>
    <definedName name="BExOHUHN7UXHYAJFJJFU805UZ0NB" localSheetId="3" hidden="1">#REF!</definedName>
    <definedName name="BExOHUHN7UXHYAJFJJFU805UZ0NB" localSheetId="10" hidden="1">#REF!</definedName>
    <definedName name="BExOHUHN7UXHYAJFJJFU805UZ0NB" localSheetId="9" hidden="1">#REF!</definedName>
    <definedName name="BExOHUHN7UXHYAJFJJFU805UZ0NB" localSheetId="8" hidden="1">#REF!</definedName>
    <definedName name="BExOHUHN7UXHYAJFJJFU805UZ0NB" localSheetId="11" hidden="1">#REF!</definedName>
    <definedName name="BExOHUHN7UXHYAJFJJFU805UZ0NB" localSheetId="13" hidden="1">#REF!</definedName>
    <definedName name="BExOHUHN7UXHYAJFJJFU805UZ0NB" hidden="1">#REF!</definedName>
    <definedName name="BExOHX6Q6NJI793PGX59O5EKTP4G" localSheetId="0" hidden="1">#REF!</definedName>
    <definedName name="BExOHX6Q6NJI793PGX59O5EKTP4G" localSheetId="12" hidden="1">#REF!</definedName>
    <definedName name="BExOHX6Q6NJI793PGX59O5EKTP4G" localSheetId="3" hidden="1">#REF!</definedName>
    <definedName name="BExOHX6Q6NJI793PGX59O5EKTP4G" localSheetId="10" hidden="1">#REF!</definedName>
    <definedName name="BExOHX6Q6NJI793PGX59O5EKTP4G" localSheetId="9" hidden="1">#REF!</definedName>
    <definedName name="BExOHX6Q6NJI793PGX59O5EKTP4G" localSheetId="8" hidden="1">#REF!</definedName>
    <definedName name="BExOHX6Q6NJI793PGX59O5EKTP4G" localSheetId="11" hidden="1">#REF!</definedName>
    <definedName name="BExOHX6Q6NJI793PGX59O5EKTP4G" localSheetId="13" hidden="1">#REF!</definedName>
    <definedName name="BExOHX6Q6NJI793PGX59O5EKTP4G" hidden="1">#REF!</definedName>
    <definedName name="BExOI5VMTHH7Y8MQQ1N635CHYI0P" localSheetId="0" hidden="1">#REF!</definedName>
    <definedName name="BExOI5VMTHH7Y8MQQ1N635CHYI0P" localSheetId="12" hidden="1">#REF!</definedName>
    <definedName name="BExOI5VMTHH7Y8MQQ1N635CHYI0P" localSheetId="3" hidden="1">#REF!</definedName>
    <definedName name="BExOI5VMTHH7Y8MQQ1N635CHYI0P" localSheetId="10" hidden="1">#REF!</definedName>
    <definedName name="BExOI5VMTHH7Y8MQQ1N635CHYI0P" localSheetId="9" hidden="1">#REF!</definedName>
    <definedName name="BExOI5VMTHH7Y8MQQ1N635CHYI0P" localSheetId="8" hidden="1">#REF!</definedName>
    <definedName name="BExOI5VMTHH7Y8MQQ1N635CHYI0P" localSheetId="11" hidden="1">#REF!</definedName>
    <definedName name="BExOI5VMTHH7Y8MQQ1N635CHYI0P" localSheetId="13" hidden="1">#REF!</definedName>
    <definedName name="BExOI5VMTHH7Y8MQQ1N635CHYI0P" hidden="1">#REF!</definedName>
    <definedName name="BExOIEVCP4Y6VDS23AK84MCYYHRT" localSheetId="0" hidden="1">#REF!</definedName>
    <definedName name="BExOIEVCP4Y6VDS23AK84MCYYHRT" localSheetId="12" hidden="1">#REF!</definedName>
    <definedName name="BExOIEVCP4Y6VDS23AK84MCYYHRT" localSheetId="3" hidden="1">#REF!</definedName>
    <definedName name="BExOIEVCP4Y6VDS23AK84MCYYHRT" localSheetId="10" hidden="1">#REF!</definedName>
    <definedName name="BExOIEVCP4Y6VDS23AK84MCYYHRT" localSheetId="9" hidden="1">#REF!</definedName>
    <definedName name="BExOIEVCP4Y6VDS23AK84MCYYHRT" localSheetId="8" hidden="1">#REF!</definedName>
    <definedName name="BExOIEVCP4Y6VDS23AK84MCYYHRT" localSheetId="11" hidden="1">#REF!</definedName>
    <definedName name="BExOIEVCP4Y6VDS23AK84MCYYHRT" localSheetId="13" hidden="1">#REF!</definedName>
    <definedName name="BExOIEVCP4Y6VDS23AK84MCYYHRT" hidden="1">#REF!</definedName>
    <definedName name="BExOIFRP0HEHF5D7JSZ0X8ADJ79U" localSheetId="0" hidden="1">#REF!</definedName>
    <definedName name="BExOIFRP0HEHF5D7JSZ0X8ADJ79U" localSheetId="12" hidden="1">#REF!</definedName>
    <definedName name="BExOIFRP0HEHF5D7JSZ0X8ADJ79U" localSheetId="3" hidden="1">#REF!</definedName>
    <definedName name="BExOIFRP0HEHF5D7JSZ0X8ADJ79U" localSheetId="10" hidden="1">#REF!</definedName>
    <definedName name="BExOIFRP0HEHF5D7JSZ0X8ADJ79U" localSheetId="9" hidden="1">#REF!</definedName>
    <definedName name="BExOIFRP0HEHF5D7JSZ0X8ADJ79U" localSheetId="8" hidden="1">#REF!</definedName>
    <definedName name="BExOIFRP0HEHF5D7JSZ0X8ADJ79U" localSheetId="11" hidden="1">#REF!</definedName>
    <definedName name="BExOIFRP0HEHF5D7JSZ0X8ADJ79U" localSheetId="13" hidden="1">#REF!</definedName>
    <definedName name="BExOIFRP0HEHF5D7JSZ0X8ADJ79U" hidden="1">#REF!</definedName>
    <definedName name="BExOIHPQIXR0NDR5WD01BZKPKEO3" localSheetId="0" hidden="1">#REF!</definedName>
    <definedName name="BExOIHPQIXR0NDR5WD01BZKPKEO3" localSheetId="12" hidden="1">#REF!</definedName>
    <definedName name="BExOIHPQIXR0NDR5WD01BZKPKEO3" localSheetId="3" hidden="1">#REF!</definedName>
    <definedName name="BExOIHPQIXR0NDR5WD01BZKPKEO3" localSheetId="10" hidden="1">#REF!</definedName>
    <definedName name="BExOIHPQIXR0NDR5WD01BZKPKEO3" localSheetId="9" hidden="1">#REF!</definedName>
    <definedName name="BExOIHPQIXR0NDR5WD01BZKPKEO3" localSheetId="8" hidden="1">#REF!</definedName>
    <definedName name="BExOIHPQIXR0NDR5WD01BZKPKEO3" localSheetId="11" hidden="1">#REF!</definedName>
    <definedName name="BExOIHPQIXR0NDR5WD01BZKPKEO3" localSheetId="13" hidden="1">#REF!</definedName>
    <definedName name="BExOIHPQIXR0NDR5WD01BZKPKEO3" hidden="1">#REF!</definedName>
    <definedName name="BExOIM7L0Z3LSII9P7ZTV4KJ8RMA" localSheetId="0" hidden="1">#REF!</definedName>
    <definedName name="BExOIM7L0Z3LSII9P7ZTV4KJ8RMA" localSheetId="12" hidden="1">#REF!</definedName>
    <definedName name="BExOIM7L0Z3LSII9P7ZTV4KJ8RMA" localSheetId="3" hidden="1">#REF!</definedName>
    <definedName name="BExOIM7L0Z3LSII9P7ZTV4KJ8RMA" localSheetId="10" hidden="1">#REF!</definedName>
    <definedName name="BExOIM7L0Z3LSII9P7ZTV4KJ8RMA" localSheetId="9" hidden="1">#REF!</definedName>
    <definedName name="BExOIM7L0Z3LSII9P7ZTV4KJ8RMA" localSheetId="8" hidden="1">#REF!</definedName>
    <definedName name="BExOIM7L0Z3LSII9P7ZTV4KJ8RMA" localSheetId="11" hidden="1">#REF!</definedName>
    <definedName name="BExOIM7L0Z3LSII9P7ZTV4KJ8RMA" localSheetId="13" hidden="1">#REF!</definedName>
    <definedName name="BExOIM7L0Z3LSII9P7ZTV4KJ8RMA" hidden="1">#REF!</definedName>
    <definedName name="BExOIWJVMJ6MG6JC4SPD1L00OHU1" localSheetId="0" hidden="1">#REF!</definedName>
    <definedName name="BExOIWJVMJ6MG6JC4SPD1L00OHU1" localSheetId="12" hidden="1">#REF!</definedName>
    <definedName name="BExOIWJVMJ6MG6JC4SPD1L00OHU1" localSheetId="3" hidden="1">#REF!</definedName>
    <definedName name="BExOIWJVMJ6MG6JC4SPD1L00OHU1" localSheetId="10" hidden="1">#REF!</definedName>
    <definedName name="BExOIWJVMJ6MG6JC4SPD1L00OHU1" localSheetId="9" hidden="1">#REF!</definedName>
    <definedName name="BExOIWJVMJ6MG6JC4SPD1L00OHU1" localSheetId="8" hidden="1">#REF!</definedName>
    <definedName name="BExOIWJVMJ6MG6JC4SPD1L00OHU1" localSheetId="11" hidden="1">#REF!</definedName>
    <definedName name="BExOIWJVMJ6MG6JC4SPD1L00OHU1" localSheetId="13" hidden="1">#REF!</definedName>
    <definedName name="BExOIWJVMJ6MG6JC4SPD1L00OHU1" hidden="1">#REF!</definedName>
    <definedName name="BExOIYCN8Z4JK3OOG86KYUCV0ME8" localSheetId="0" hidden="1">#REF!</definedName>
    <definedName name="BExOIYCN8Z4JK3OOG86KYUCV0ME8" localSheetId="12" hidden="1">#REF!</definedName>
    <definedName name="BExOIYCN8Z4JK3OOG86KYUCV0ME8" localSheetId="3" hidden="1">#REF!</definedName>
    <definedName name="BExOIYCN8Z4JK3OOG86KYUCV0ME8" localSheetId="10" hidden="1">#REF!</definedName>
    <definedName name="BExOIYCN8Z4JK3OOG86KYUCV0ME8" localSheetId="9" hidden="1">#REF!</definedName>
    <definedName name="BExOIYCN8Z4JK3OOG86KYUCV0ME8" localSheetId="8" hidden="1">#REF!</definedName>
    <definedName name="BExOIYCN8Z4JK3OOG86KYUCV0ME8" localSheetId="11" hidden="1">#REF!</definedName>
    <definedName name="BExOIYCN8Z4JK3OOG86KYUCV0ME8" localSheetId="13" hidden="1">#REF!</definedName>
    <definedName name="BExOIYCN8Z4JK3OOG86KYUCV0ME8" hidden="1">#REF!</definedName>
    <definedName name="BExOJ3AKZ9BCBZT3KD8WMSLK6MN2" localSheetId="0" hidden="1">#REF!</definedName>
    <definedName name="BExOJ3AKZ9BCBZT3KD8WMSLK6MN2" localSheetId="12" hidden="1">#REF!</definedName>
    <definedName name="BExOJ3AKZ9BCBZT3KD8WMSLK6MN2" localSheetId="3" hidden="1">#REF!</definedName>
    <definedName name="BExOJ3AKZ9BCBZT3KD8WMSLK6MN2" localSheetId="10" hidden="1">#REF!</definedName>
    <definedName name="BExOJ3AKZ9BCBZT3KD8WMSLK6MN2" localSheetId="9" hidden="1">#REF!</definedName>
    <definedName name="BExOJ3AKZ9BCBZT3KD8WMSLK6MN2" localSheetId="8" hidden="1">#REF!</definedName>
    <definedName name="BExOJ3AKZ9BCBZT3KD8WMSLK6MN2" localSheetId="11" hidden="1">#REF!</definedName>
    <definedName name="BExOJ3AKZ9BCBZT3KD8WMSLK6MN2" localSheetId="13" hidden="1">#REF!</definedName>
    <definedName name="BExOJ3AKZ9BCBZT3KD8WMSLK6MN2" hidden="1">#REF!</definedName>
    <definedName name="BExOJ7XQK71I4YZDD29AKOOWZ47E" localSheetId="0" hidden="1">#REF!</definedName>
    <definedName name="BExOJ7XQK71I4YZDD29AKOOWZ47E" localSheetId="12" hidden="1">#REF!</definedName>
    <definedName name="BExOJ7XQK71I4YZDD29AKOOWZ47E" localSheetId="3" hidden="1">#REF!</definedName>
    <definedName name="BExOJ7XQK71I4YZDD29AKOOWZ47E" localSheetId="10" hidden="1">#REF!</definedName>
    <definedName name="BExOJ7XQK71I4YZDD29AKOOWZ47E" localSheetId="9" hidden="1">#REF!</definedName>
    <definedName name="BExOJ7XQK71I4YZDD29AKOOWZ47E" localSheetId="8" hidden="1">#REF!</definedName>
    <definedName name="BExOJ7XQK71I4YZDD29AKOOWZ47E" localSheetId="11" hidden="1">#REF!</definedName>
    <definedName name="BExOJ7XQK71I4YZDD29AKOOWZ47E" localSheetId="13" hidden="1">#REF!</definedName>
    <definedName name="BExOJ7XQK71I4YZDD29AKOOWZ47E" hidden="1">#REF!</definedName>
    <definedName name="BExOJAXS2THXXIJMV2F2LZKMI589" localSheetId="0" hidden="1">#REF!</definedName>
    <definedName name="BExOJAXS2THXXIJMV2F2LZKMI589" localSheetId="12" hidden="1">#REF!</definedName>
    <definedName name="BExOJAXS2THXXIJMV2F2LZKMI589" localSheetId="3" hidden="1">#REF!</definedName>
    <definedName name="BExOJAXS2THXXIJMV2F2LZKMI589" localSheetId="10" hidden="1">#REF!</definedName>
    <definedName name="BExOJAXS2THXXIJMV2F2LZKMI589" localSheetId="9" hidden="1">#REF!</definedName>
    <definedName name="BExOJAXS2THXXIJMV2F2LZKMI589" localSheetId="8" hidden="1">#REF!</definedName>
    <definedName name="BExOJAXS2THXXIJMV2F2LZKMI589" localSheetId="11" hidden="1">#REF!</definedName>
    <definedName name="BExOJAXS2THXXIJMV2F2LZKMI589" localSheetId="13" hidden="1">#REF!</definedName>
    <definedName name="BExOJAXS2THXXIJMV2F2LZKMI589" hidden="1">#REF!</definedName>
    <definedName name="BExOJDXKJ43BMD5CFWEMSU5R1BP9" localSheetId="0" hidden="1">#REF!</definedName>
    <definedName name="BExOJDXKJ43BMD5CFWEMSU5R1BP9" localSheetId="12" hidden="1">#REF!</definedName>
    <definedName name="BExOJDXKJ43BMD5CFWEMSU5R1BP9" localSheetId="3" hidden="1">#REF!</definedName>
    <definedName name="BExOJDXKJ43BMD5CFWEMSU5R1BP9" localSheetId="10" hidden="1">#REF!</definedName>
    <definedName name="BExOJDXKJ43BMD5CFWEMSU5R1BP9" localSheetId="9" hidden="1">#REF!</definedName>
    <definedName name="BExOJDXKJ43BMD5CFWEMSU5R1BP9" localSheetId="8" hidden="1">#REF!</definedName>
    <definedName name="BExOJDXKJ43BMD5CFWEMSU5R1BP9" localSheetId="11" hidden="1">#REF!</definedName>
    <definedName name="BExOJDXKJ43BMD5CFWEMSU5R1BP9" localSheetId="13" hidden="1">#REF!</definedName>
    <definedName name="BExOJDXKJ43BMD5CFWEMSU5R1BP9" hidden="1">#REF!</definedName>
    <definedName name="BExOJHZ9KOD9LEP7ES426LHOCXEY" localSheetId="0" hidden="1">#REF!</definedName>
    <definedName name="BExOJHZ9KOD9LEP7ES426LHOCXEY" localSheetId="12" hidden="1">#REF!</definedName>
    <definedName name="BExOJHZ9KOD9LEP7ES426LHOCXEY" localSheetId="3" hidden="1">#REF!</definedName>
    <definedName name="BExOJHZ9KOD9LEP7ES426LHOCXEY" localSheetId="10" hidden="1">#REF!</definedName>
    <definedName name="BExOJHZ9KOD9LEP7ES426LHOCXEY" localSheetId="9" hidden="1">#REF!</definedName>
    <definedName name="BExOJHZ9KOD9LEP7ES426LHOCXEY" localSheetId="8" hidden="1">#REF!</definedName>
    <definedName name="BExOJHZ9KOD9LEP7ES426LHOCXEY" localSheetId="11" hidden="1">#REF!</definedName>
    <definedName name="BExOJHZ9KOD9LEP7ES426LHOCXEY" localSheetId="13" hidden="1">#REF!</definedName>
    <definedName name="BExOJHZ9KOD9LEP7ES426LHOCXEY" hidden="1">#REF!</definedName>
    <definedName name="BExOJM0W6XGSW5MXPTTX0GNF6SFT" localSheetId="0" hidden="1">#REF!</definedName>
    <definedName name="BExOJM0W6XGSW5MXPTTX0GNF6SFT" localSheetId="12" hidden="1">#REF!</definedName>
    <definedName name="BExOJM0W6XGSW5MXPTTX0GNF6SFT" localSheetId="3" hidden="1">#REF!</definedName>
    <definedName name="BExOJM0W6XGSW5MXPTTX0GNF6SFT" localSheetId="10" hidden="1">#REF!</definedName>
    <definedName name="BExOJM0W6XGSW5MXPTTX0GNF6SFT" localSheetId="9" hidden="1">#REF!</definedName>
    <definedName name="BExOJM0W6XGSW5MXPTTX0GNF6SFT" localSheetId="8" hidden="1">#REF!</definedName>
    <definedName name="BExOJM0W6XGSW5MXPTTX0GNF6SFT" localSheetId="11" hidden="1">#REF!</definedName>
    <definedName name="BExOJM0W6XGSW5MXPTTX0GNF6SFT" localSheetId="13" hidden="1">#REF!</definedName>
    <definedName name="BExOJM0W6XGSW5MXPTTX0GNF6SFT" hidden="1">#REF!</definedName>
    <definedName name="BExOJQ7XL1X94G2GP88DSU6OTRKY" localSheetId="0" hidden="1">#REF!</definedName>
    <definedName name="BExOJQ7XL1X94G2GP88DSU6OTRKY" localSheetId="12" hidden="1">#REF!</definedName>
    <definedName name="BExOJQ7XL1X94G2GP88DSU6OTRKY" localSheetId="3" hidden="1">#REF!</definedName>
    <definedName name="BExOJQ7XL1X94G2GP88DSU6OTRKY" localSheetId="10" hidden="1">#REF!</definedName>
    <definedName name="BExOJQ7XL1X94G2GP88DSU6OTRKY" localSheetId="9" hidden="1">#REF!</definedName>
    <definedName name="BExOJQ7XL1X94G2GP88DSU6OTRKY" localSheetId="8" hidden="1">#REF!</definedName>
    <definedName name="BExOJQ7XL1X94G2GP88DSU6OTRKY" localSheetId="11" hidden="1">#REF!</definedName>
    <definedName name="BExOJQ7XL1X94G2GP88DSU6OTRKY" localSheetId="13" hidden="1">#REF!</definedName>
    <definedName name="BExOJQ7XL1X94G2GP88DSU6OTRKY" hidden="1">#REF!</definedName>
    <definedName name="BExOJXEUJJ9SYRJXKYYV2NCCDT2R" localSheetId="0" hidden="1">#REF!</definedName>
    <definedName name="BExOJXEUJJ9SYRJXKYYV2NCCDT2R" localSheetId="12" hidden="1">#REF!</definedName>
    <definedName name="BExOJXEUJJ9SYRJXKYYV2NCCDT2R" localSheetId="3" hidden="1">#REF!</definedName>
    <definedName name="BExOJXEUJJ9SYRJXKYYV2NCCDT2R" localSheetId="10" hidden="1">#REF!</definedName>
    <definedName name="BExOJXEUJJ9SYRJXKYYV2NCCDT2R" localSheetId="9" hidden="1">#REF!</definedName>
    <definedName name="BExOJXEUJJ9SYRJXKYYV2NCCDT2R" localSheetId="8" hidden="1">#REF!</definedName>
    <definedName name="BExOJXEUJJ9SYRJXKYYV2NCCDT2R" localSheetId="11" hidden="1">#REF!</definedName>
    <definedName name="BExOJXEUJJ9SYRJXKYYV2NCCDT2R" localSheetId="13" hidden="1">#REF!</definedName>
    <definedName name="BExOJXEUJJ9SYRJXKYYV2NCCDT2R" hidden="1">#REF!</definedName>
    <definedName name="BExOK0EQYM9JUMAGWOUN7QDH7VMZ" localSheetId="0" hidden="1">#REF!</definedName>
    <definedName name="BExOK0EQYM9JUMAGWOUN7QDH7VMZ" localSheetId="12" hidden="1">#REF!</definedName>
    <definedName name="BExOK0EQYM9JUMAGWOUN7QDH7VMZ" localSheetId="3" hidden="1">#REF!</definedName>
    <definedName name="BExOK0EQYM9JUMAGWOUN7QDH7VMZ" localSheetId="10" hidden="1">#REF!</definedName>
    <definedName name="BExOK0EQYM9JUMAGWOUN7QDH7VMZ" localSheetId="9" hidden="1">#REF!</definedName>
    <definedName name="BExOK0EQYM9JUMAGWOUN7QDH7VMZ" localSheetId="8" hidden="1">#REF!</definedName>
    <definedName name="BExOK0EQYM9JUMAGWOUN7QDH7VMZ" localSheetId="11" hidden="1">#REF!</definedName>
    <definedName name="BExOK0EQYM9JUMAGWOUN7QDH7VMZ" localSheetId="13" hidden="1">#REF!</definedName>
    <definedName name="BExOK0EQYM9JUMAGWOUN7QDH7VMZ" hidden="1">#REF!</definedName>
    <definedName name="BExOK10DBCM0O0CLRF8BB6EEWGB2" localSheetId="0" hidden="1">#REF!</definedName>
    <definedName name="BExOK10DBCM0O0CLRF8BB6EEWGB2" localSheetId="12" hidden="1">#REF!</definedName>
    <definedName name="BExOK10DBCM0O0CLRF8BB6EEWGB2" localSheetId="3" hidden="1">#REF!</definedName>
    <definedName name="BExOK10DBCM0O0CLRF8BB6EEWGB2" localSheetId="10" hidden="1">#REF!</definedName>
    <definedName name="BExOK10DBCM0O0CLRF8BB6EEWGB2" localSheetId="9" hidden="1">#REF!</definedName>
    <definedName name="BExOK10DBCM0O0CLRF8BB6EEWGB2" localSheetId="8" hidden="1">#REF!</definedName>
    <definedName name="BExOK10DBCM0O0CLRF8BB6EEWGB2" localSheetId="11" hidden="1">#REF!</definedName>
    <definedName name="BExOK10DBCM0O0CLRF8BB6EEWGB2" localSheetId="13" hidden="1">#REF!</definedName>
    <definedName name="BExOK10DBCM0O0CLRF8BB6EEWGB2" hidden="1">#REF!</definedName>
    <definedName name="BExOK45QZPFPJ08Z5BZOFLNGPHCZ" localSheetId="0" hidden="1">#REF!</definedName>
    <definedName name="BExOK45QZPFPJ08Z5BZOFLNGPHCZ" localSheetId="12" hidden="1">#REF!</definedName>
    <definedName name="BExOK45QZPFPJ08Z5BZOFLNGPHCZ" localSheetId="3" hidden="1">#REF!</definedName>
    <definedName name="BExOK45QZPFPJ08Z5BZOFLNGPHCZ" localSheetId="10" hidden="1">#REF!</definedName>
    <definedName name="BExOK45QZPFPJ08Z5BZOFLNGPHCZ" localSheetId="9" hidden="1">#REF!</definedName>
    <definedName name="BExOK45QZPFPJ08Z5BZOFLNGPHCZ" localSheetId="8" hidden="1">#REF!</definedName>
    <definedName name="BExOK45QZPFPJ08Z5BZOFLNGPHCZ" localSheetId="11" hidden="1">#REF!</definedName>
    <definedName name="BExOK45QZPFPJ08Z5BZOFLNGPHCZ" localSheetId="13" hidden="1">#REF!</definedName>
    <definedName name="BExOK45QZPFPJ08Z5BZOFLNGPHCZ" hidden="1">#REF!</definedName>
    <definedName name="BExOK4WM9O7QNG6O57FOASI5QSN1" localSheetId="0" hidden="1">#REF!</definedName>
    <definedName name="BExOK4WM9O7QNG6O57FOASI5QSN1" localSheetId="12" hidden="1">#REF!</definedName>
    <definedName name="BExOK4WM9O7QNG6O57FOASI5QSN1" localSheetId="3" hidden="1">#REF!</definedName>
    <definedName name="BExOK4WM9O7QNG6O57FOASI5QSN1" localSheetId="10" hidden="1">#REF!</definedName>
    <definedName name="BExOK4WM9O7QNG6O57FOASI5QSN1" localSheetId="9" hidden="1">#REF!</definedName>
    <definedName name="BExOK4WM9O7QNG6O57FOASI5QSN1" localSheetId="8" hidden="1">#REF!</definedName>
    <definedName name="BExOK4WM9O7QNG6O57FOASI5QSN1" localSheetId="11" hidden="1">#REF!</definedName>
    <definedName name="BExOK4WM9O7QNG6O57FOASI5QSN1" localSheetId="13" hidden="1">#REF!</definedName>
    <definedName name="BExOK4WM9O7QNG6O57FOASI5QSN1" hidden="1">#REF!</definedName>
    <definedName name="BExOK57E3HXBUDOQB4M87JK9OPNE" localSheetId="0" hidden="1">#REF!</definedName>
    <definedName name="BExOK57E3HXBUDOQB4M87JK9OPNE" localSheetId="12" hidden="1">#REF!</definedName>
    <definedName name="BExOK57E3HXBUDOQB4M87JK9OPNE" localSheetId="3" hidden="1">#REF!</definedName>
    <definedName name="BExOK57E3HXBUDOQB4M87JK9OPNE" localSheetId="10" hidden="1">#REF!</definedName>
    <definedName name="BExOK57E3HXBUDOQB4M87JK9OPNE" localSheetId="9" hidden="1">#REF!</definedName>
    <definedName name="BExOK57E3HXBUDOQB4M87JK9OPNE" localSheetId="8" hidden="1">#REF!</definedName>
    <definedName name="BExOK57E3HXBUDOQB4M87JK9OPNE" localSheetId="11" hidden="1">#REF!</definedName>
    <definedName name="BExOK57E3HXBUDOQB4M87JK9OPNE" localSheetId="13" hidden="1">#REF!</definedName>
    <definedName name="BExOK57E3HXBUDOQB4M87JK9OPNE" hidden="1">#REF!</definedName>
    <definedName name="BExOKJLBFD15HACQ01HQLY1U5SE2" localSheetId="0" hidden="1">#REF!</definedName>
    <definedName name="BExOKJLBFD15HACQ01HQLY1U5SE2" localSheetId="12" hidden="1">#REF!</definedName>
    <definedName name="BExOKJLBFD15HACQ01HQLY1U5SE2" localSheetId="3" hidden="1">#REF!</definedName>
    <definedName name="BExOKJLBFD15HACQ01HQLY1U5SE2" localSheetId="10" hidden="1">#REF!</definedName>
    <definedName name="BExOKJLBFD15HACQ01HQLY1U5SE2" localSheetId="9" hidden="1">#REF!</definedName>
    <definedName name="BExOKJLBFD15HACQ01HQLY1U5SE2" localSheetId="8" hidden="1">#REF!</definedName>
    <definedName name="BExOKJLBFD15HACQ01HQLY1U5SE2" localSheetId="11" hidden="1">#REF!</definedName>
    <definedName name="BExOKJLBFD15HACQ01HQLY1U5SE2" localSheetId="13" hidden="1">#REF!</definedName>
    <definedName name="BExOKJLBFD15HACQ01HQLY1U5SE2" hidden="1">#REF!</definedName>
    <definedName name="BExOKTXMJP351VXKH8VT6SXUNIMF" localSheetId="0" hidden="1">#REF!</definedName>
    <definedName name="BExOKTXMJP351VXKH8VT6SXUNIMF" localSheetId="12" hidden="1">#REF!</definedName>
    <definedName name="BExOKTXMJP351VXKH8VT6SXUNIMF" localSheetId="3" hidden="1">#REF!</definedName>
    <definedName name="BExOKTXMJP351VXKH8VT6SXUNIMF" localSheetId="10" hidden="1">#REF!</definedName>
    <definedName name="BExOKTXMJP351VXKH8VT6SXUNIMF" localSheetId="9" hidden="1">#REF!</definedName>
    <definedName name="BExOKTXMJP351VXKH8VT6SXUNIMF" localSheetId="8" hidden="1">#REF!</definedName>
    <definedName name="BExOKTXMJP351VXKH8VT6SXUNIMF" localSheetId="11" hidden="1">#REF!</definedName>
    <definedName name="BExOKTXMJP351VXKH8VT6SXUNIMF" localSheetId="13" hidden="1">#REF!</definedName>
    <definedName name="BExOKTXMJP351VXKH8VT6SXUNIMF" hidden="1">#REF!</definedName>
    <definedName name="BExOKU8GMLOCNVORDE329819XN67" localSheetId="0" hidden="1">#REF!</definedName>
    <definedName name="BExOKU8GMLOCNVORDE329819XN67" localSheetId="12" hidden="1">#REF!</definedName>
    <definedName name="BExOKU8GMLOCNVORDE329819XN67" localSheetId="3" hidden="1">#REF!</definedName>
    <definedName name="BExOKU8GMLOCNVORDE329819XN67" localSheetId="10" hidden="1">#REF!</definedName>
    <definedName name="BExOKU8GMLOCNVORDE329819XN67" localSheetId="9" hidden="1">#REF!</definedName>
    <definedName name="BExOKU8GMLOCNVORDE329819XN67" localSheetId="8" hidden="1">#REF!</definedName>
    <definedName name="BExOKU8GMLOCNVORDE329819XN67" localSheetId="11" hidden="1">#REF!</definedName>
    <definedName name="BExOKU8GMLOCNVORDE329819XN67" localSheetId="13" hidden="1">#REF!</definedName>
    <definedName name="BExOKU8GMLOCNVORDE329819XN67" hidden="1">#REF!</definedName>
    <definedName name="BExOL0Z3Z7IAMHPB91EO2MF49U57" localSheetId="0" hidden="1">#REF!</definedName>
    <definedName name="BExOL0Z3Z7IAMHPB91EO2MF49U57" localSheetId="12" hidden="1">#REF!</definedName>
    <definedName name="BExOL0Z3Z7IAMHPB91EO2MF49U57" localSheetId="3" hidden="1">#REF!</definedName>
    <definedName name="BExOL0Z3Z7IAMHPB91EO2MF49U57" localSheetId="10" hidden="1">#REF!</definedName>
    <definedName name="BExOL0Z3Z7IAMHPB91EO2MF49U57" localSheetId="9" hidden="1">#REF!</definedName>
    <definedName name="BExOL0Z3Z7IAMHPB91EO2MF49U57" localSheetId="8" hidden="1">#REF!</definedName>
    <definedName name="BExOL0Z3Z7IAMHPB91EO2MF49U57" localSheetId="11" hidden="1">#REF!</definedName>
    <definedName name="BExOL0Z3Z7IAMHPB91EO2MF49U57" localSheetId="13" hidden="1">#REF!</definedName>
    <definedName name="BExOL0Z3Z7IAMHPB91EO2MF49U57" hidden="1">#REF!</definedName>
    <definedName name="BExOL7KH12VAR0LG741SIOJTLWFD" localSheetId="0" hidden="1">#REF!</definedName>
    <definedName name="BExOL7KH12VAR0LG741SIOJTLWFD" localSheetId="12" hidden="1">#REF!</definedName>
    <definedName name="BExOL7KH12VAR0LG741SIOJTLWFD" localSheetId="3" hidden="1">#REF!</definedName>
    <definedName name="BExOL7KH12VAR0LG741SIOJTLWFD" localSheetId="10" hidden="1">#REF!</definedName>
    <definedName name="BExOL7KH12VAR0LG741SIOJTLWFD" localSheetId="9" hidden="1">#REF!</definedName>
    <definedName name="BExOL7KH12VAR0LG741SIOJTLWFD" localSheetId="8" hidden="1">#REF!</definedName>
    <definedName name="BExOL7KH12VAR0LG741SIOJTLWFD" localSheetId="11" hidden="1">#REF!</definedName>
    <definedName name="BExOL7KH12VAR0LG741SIOJTLWFD" localSheetId="13" hidden="1">#REF!</definedName>
    <definedName name="BExOL7KH12VAR0LG741SIOJTLWFD" hidden="1">#REF!</definedName>
    <definedName name="BExOLGUYDBS2V3UOK4DVPUW5JZN7" localSheetId="0" hidden="1">#REF!</definedName>
    <definedName name="BExOLGUYDBS2V3UOK4DVPUW5JZN7" localSheetId="12" hidden="1">#REF!</definedName>
    <definedName name="BExOLGUYDBS2V3UOK4DVPUW5JZN7" localSheetId="3" hidden="1">#REF!</definedName>
    <definedName name="BExOLGUYDBS2V3UOK4DVPUW5JZN7" localSheetId="10" hidden="1">#REF!</definedName>
    <definedName name="BExOLGUYDBS2V3UOK4DVPUW5JZN7" localSheetId="9" hidden="1">#REF!</definedName>
    <definedName name="BExOLGUYDBS2V3UOK4DVPUW5JZN7" localSheetId="8" hidden="1">#REF!</definedName>
    <definedName name="BExOLGUYDBS2V3UOK4DVPUW5JZN7" localSheetId="11" hidden="1">#REF!</definedName>
    <definedName name="BExOLGUYDBS2V3UOK4DVPUW5JZN7" localSheetId="13" hidden="1">#REF!</definedName>
    <definedName name="BExOLGUYDBS2V3UOK4DVPUW5JZN7" hidden="1">#REF!</definedName>
    <definedName name="BExOLICXFHJLILCJVFMJE5MGGWKR" localSheetId="0" hidden="1">#REF!</definedName>
    <definedName name="BExOLICXFHJLILCJVFMJE5MGGWKR" localSheetId="12" hidden="1">#REF!</definedName>
    <definedName name="BExOLICXFHJLILCJVFMJE5MGGWKR" localSheetId="3" hidden="1">#REF!</definedName>
    <definedName name="BExOLICXFHJLILCJVFMJE5MGGWKR" localSheetId="10" hidden="1">#REF!</definedName>
    <definedName name="BExOLICXFHJLILCJVFMJE5MGGWKR" localSheetId="9" hidden="1">#REF!</definedName>
    <definedName name="BExOLICXFHJLILCJVFMJE5MGGWKR" localSheetId="8" hidden="1">#REF!</definedName>
    <definedName name="BExOLICXFHJLILCJVFMJE5MGGWKR" localSheetId="11" hidden="1">#REF!</definedName>
    <definedName name="BExOLICXFHJLILCJVFMJE5MGGWKR" localSheetId="13" hidden="1">#REF!</definedName>
    <definedName name="BExOLICXFHJLILCJVFMJE5MGGWKR" hidden="1">#REF!</definedName>
    <definedName name="BExOLOI0WJS3QC12I3ISL0D9AWOF" localSheetId="0" hidden="1">#REF!</definedName>
    <definedName name="BExOLOI0WJS3QC12I3ISL0D9AWOF" localSheetId="12" hidden="1">#REF!</definedName>
    <definedName name="BExOLOI0WJS3QC12I3ISL0D9AWOF" localSheetId="3" hidden="1">#REF!</definedName>
    <definedName name="BExOLOI0WJS3QC12I3ISL0D9AWOF" localSheetId="10" hidden="1">#REF!</definedName>
    <definedName name="BExOLOI0WJS3QC12I3ISL0D9AWOF" localSheetId="9" hidden="1">#REF!</definedName>
    <definedName name="BExOLOI0WJS3QC12I3ISL0D9AWOF" localSheetId="8" hidden="1">#REF!</definedName>
    <definedName name="BExOLOI0WJS3QC12I3ISL0D9AWOF" localSheetId="11" hidden="1">#REF!</definedName>
    <definedName name="BExOLOI0WJS3QC12I3ISL0D9AWOF" localSheetId="13" hidden="1">#REF!</definedName>
    <definedName name="BExOLOI0WJS3QC12I3ISL0D9AWOF" hidden="1">#REF!</definedName>
    <definedName name="BExOLQ5A7IWI0W12J7315E7LBI0O" localSheetId="0" hidden="1">#REF!</definedName>
    <definedName name="BExOLQ5A7IWI0W12J7315E7LBI0O" localSheetId="12" hidden="1">#REF!</definedName>
    <definedName name="BExOLQ5A7IWI0W12J7315E7LBI0O" localSheetId="3" hidden="1">#REF!</definedName>
    <definedName name="BExOLQ5A7IWI0W12J7315E7LBI0O" localSheetId="10" hidden="1">#REF!</definedName>
    <definedName name="BExOLQ5A7IWI0W12J7315E7LBI0O" localSheetId="9" hidden="1">#REF!</definedName>
    <definedName name="BExOLQ5A7IWI0W12J7315E7LBI0O" localSheetId="8" hidden="1">#REF!</definedName>
    <definedName name="BExOLQ5A7IWI0W12J7315E7LBI0O" localSheetId="11" hidden="1">#REF!</definedName>
    <definedName name="BExOLQ5A7IWI0W12J7315E7LBI0O" localSheetId="13" hidden="1">#REF!</definedName>
    <definedName name="BExOLQ5A7IWI0W12J7315E7LBI0O" hidden="1">#REF!</definedName>
    <definedName name="BExOLYZNG5RBD0BTS1OEZJNU92Q5" localSheetId="0" hidden="1">#REF!</definedName>
    <definedName name="BExOLYZNG5RBD0BTS1OEZJNU92Q5" localSheetId="12" hidden="1">#REF!</definedName>
    <definedName name="BExOLYZNG5RBD0BTS1OEZJNU92Q5" localSheetId="3" hidden="1">#REF!</definedName>
    <definedName name="BExOLYZNG5RBD0BTS1OEZJNU92Q5" localSheetId="10" hidden="1">#REF!</definedName>
    <definedName name="BExOLYZNG5RBD0BTS1OEZJNU92Q5" localSheetId="9" hidden="1">#REF!</definedName>
    <definedName name="BExOLYZNG5RBD0BTS1OEZJNU92Q5" localSheetId="8" hidden="1">#REF!</definedName>
    <definedName name="BExOLYZNG5RBD0BTS1OEZJNU92Q5" localSheetId="11" hidden="1">#REF!</definedName>
    <definedName name="BExOLYZNG5RBD0BTS1OEZJNU92Q5" localSheetId="13" hidden="1">#REF!</definedName>
    <definedName name="BExOLYZNG5RBD0BTS1OEZJNU92Q5" hidden="1">#REF!</definedName>
    <definedName name="BExOM136CSOYSV2NE3NAU04Z4414" localSheetId="0" hidden="1">#REF!</definedName>
    <definedName name="BExOM136CSOYSV2NE3NAU04Z4414" localSheetId="12" hidden="1">#REF!</definedName>
    <definedName name="BExOM136CSOYSV2NE3NAU04Z4414" localSheetId="3" hidden="1">#REF!</definedName>
    <definedName name="BExOM136CSOYSV2NE3NAU04Z4414" localSheetId="10" hidden="1">#REF!</definedName>
    <definedName name="BExOM136CSOYSV2NE3NAU04Z4414" localSheetId="9" hidden="1">#REF!</definedName>
    <definedName name="BExOM136CSOYSV2NE3NAU04Z4414" localSheetId="8" hidden="1">#REF!</definedName>
    <definedName name="BExOM136CSOYSV2NE3NAU04Z4414" localSheetId="11" hidden="1">#REF!</definedName>
    <definedName name="BExOM136CSOYSV2NE3NAU04Z4414" localSheetId="13" hidden="1">#REF!</definedName>
    <definedName name="BExOM136CSOYSV2NE3NAU04Z4414" hidden="1">#REF!</definedName>
    <definedName name="BExOM3HIJ3UZPOKJI68KPBJAHPDC" localSheetId="0" hidden="1">#REF!</definedName>
    <definedName name="BExOM3HIJ3UZPOKJI68KPBJAHPDC" localSheetId="12" hidden="1">#REF!</definedName>
    <definedName name="BExOM3HIJ3UZPOKJI68KPBJAHPDC" localSheetId="3" hidden="1">#REF!</definedName>
    <definedName name="BExOM3HIJ3UZPOKJI68KPBJAHPDC" localSheetId="10" hidden="1">#REF!</definedName>
    <definedName name="BExOM3HIJ3UZPOKJI68KPBJAHPDC" localSheetId="9" hidden="1">#REF!</definedName>
    <definedName name="BExOM3HIJ3UZPOKJI68KPBJAHPDC" localSheetId="8" hidden="1">#REF!</definedName>
    <definedName name="BExOM3HIJ3UZPOKJI68KPBJAHPDC" localSheetId="11" hidden="1">#REF!</definedName>
    <definedName name="BExOM3HIJ3UZPOKJI68KPBJAHPDC" localSheetId="13" hidden="1">#REF!</definedName>
    <definedName name="BExOM3HIJ3UZPOKJI68KPBJAHPDC" hidden="1">#REF!</definedName>
    <definedName name="BExOM5QC0I90GVJG1G7NFAIINKAQ" localSheetId="0" hidden="1">#REF!</definedName>
    <definedName name="BExOM5QC0I90GVJG1G7NFAIINKAQ" localSheetId="12" hidden="1">#REF!</definedName>
    <definedName name="BExOM5QC0I90GVJG1G7NFAIINKAQ" localSheetId="3" hidden="1">#REF!</definedName>
    <definedName name="BExOM5QC0I90GVJG1G7NFAIINKAQ" localSheetId="10" hidden="1">#REF!</definedName>
    <definedName name="BExOM5QC0I90GVJG1G7NFAIINKAQ" localSheetId="9" hidden="1">#REF!</definedName>
    <definedName name="BExOM5QC0I90GVJG1G7NFAIINKAQ" localSheetId="8" hidden="1">#REF!</definedName>
    <definedName name="BExOM5QC0I90GVJG1G7NFAIINKAQ" localSheetId="11" hidden="1">#REF!</definedName>
    <definedName name="BExOM5QC0I90GVJG1G7NFAIINKAQ" localSheetId="13" hidden="1">#REF!</definedName>
    <definedName name="BExOM5QC0I90GVJG1G7NFAIINKAQ" hidden="1">#REF!</definedName>
    <definedName name="BExOMKPURE33YQ3K1JG9NVQD4W49" localSheetId="0" hidden="1">#REF!</definedName>
    <definedName name="BExOMKPURE33YQ3K1JG9NVQD4W49" localSheetId="12" hidden="1">#REF!</definedName>
    <definedName name="BExOMKPURE33YQ3K1JG9NVQD4W49" localSheetId="3" hidden="1">#REF!</definedName>
    <definedName name="BExOMKPURE33YQ3K1JG9NVQD4W49" localSheetId="10" hidden="1">#REF!</definedName>
    <definedName name="BExOMKPURE33YQ3K1JG9NVQD4W49" localSheetId="9" hidden="1">#REF!</definedName>
    <definedName name="BExOMKPURE33YQ3K1JG9NVQD4W49" localSheetId="8" hidden="1">#REF!</definedName>
    <definedName name="BExOMKPURE33YQ3K1JG9NVQD4W49" localSheetId="11" hidden="1">#REF!</definedName>
    <definedName name="BExOMKPURE33YQ3K1JG9NVQD4W49" localSheetId="13" hidden="1">#REF!</definedName>
    <definedName name="BExOMKPURE33YQ3K1JG9NVQD4W49" hidden="1">#REF!</definedName>
    <definedName name="BExOMP7NGCLUNFK50QD2LPKRG078" localSheetId="0" hidden="1">#REF!</definedName>
    <definedName name="BExOMP7NGCLUNFK50QD2LPKRG078" localSheetId="12" hidden="1">#REF!</definedName>
    <definedName name="BExOMP7NGCLUNFK50QD2LPKRG078" localSheetId="3" hidden="1">#REF!</definedName>
    <definedName name="BExOMP7NGCLUNFK50QD2LPKRG078" localSheetId="10" hidden="1">#REF!</definedName>
    <definedName name="BExOMP7NGCLUNFK50QD2LPKRG078" localSheetId="9" hidden="1">#REF!</definedName>
    <definedName name="BExOMP7NGCLUNFK50QD2LPKRG078" localSheetId="8" hidden="1">#REF!</definedName>
    <definedName name="BExOMP7NGCLUNFK50QD2LPKRG078" localSheetId="11" hidden="1">#REF!</definedName>
    <definedName name="BExOMP7NGCLUNFK50QD2LPKRG078" localSheetId="13" hidden="1">#REF!</definedName>
    <definedName name="BExOMP7NGCLUNFK50QD2LPKRG078" hidden="1">#REF!</definedName>
    <definedName name="BExOMPNX2853XA8AUM0BLA7CS86A" localSheetId="0" hidden="1">#REF!</definedName>
    <definedName name="BExOMPNX2853XA8AUM0BLA7CS86A" localSheetId="12" hidden="1">#REF!</definedName>
    <definedName name="BExOMPNX2853XA8AUM0BLA7CS86A" localSheetId="3" hidden="1">#REF!</definedName>
    <definedName name="BExOMPNX2853XA8AUM0BLA7CS86A" localSheetId="10" hidden="1">#REF!</definedName>
    <definedName name="BExOMPNX2853XA8AUM0BLA7CS86A" localSheetId="9" hidden="1">#REF!</definedName>
    <definedName name="BExOMPNX2853XA8AUM0BLA7CS86A" localSheetId="8" hidden="1">#REF!</definedName>
    <definedName name="BExOMPNX2853XA8AUM0BLA7CS86A" localSheetId="11" hidden="1">#REF!</definedName>
    <definedName name="BExOMPNX2853XA8AUM0BLA7CS86A" localSheetId="13" hidden="1">#REF!</definedName>
    <definedName name="BExOMPNX2853XA8AUM0BLA7CS86A" hidden="1">#REF!</definedName>
    <definedName name="BExOMU0A6XMY48SZRYL4WQZD13BI" localSheetId="0" hidden="1">#REF!</definedName>
    <definedName name="BExOMU0A6XMY48SZRYL4WQZD13BI" localSheetId="12" hidden="1">#REF!</definedName>
    <definedName name="BExOMU0A6XMY48SZRYL4WQZD13BI" localSheetId="3" hidden="1">#REF!</definedName>
    <definedName name="BExOMU0A6XMY48SZRYL4WQZD13BI" localSheetId="10" hidden="1">#REF!</definedName>
    <definedName name="BExOMU0A6XMY48SZRYL4WQZD13BI" localSheetId="9" hidden="1">#REF!</definedName>
    <definedName name="BExOMU0A6XMY48SZRYL4WQZD13BI" localSheetId="8" hidden="1">#REF!</definedName>
    <definedName name="BExOMU0A6XMY48SZRYL4WQZD13BI" localSheetId="11" hidden="1">#REF!</definedName>
    <definedName name="BExOMU0A6XMY48SZRYL4WQZD13BI" localSheetId="13" hidden="1">#REF!</definedName>
    <definedName name="BExOMU0A6XMY48SZRYL4WQZD13BI" hidden="1">#REF!</definedName>
    <definedName name="BExOMVT0HSNC59DJP4CLISASGHKL" localSheetId="0" hidden="1">#REF!</definedName>
    <definedName name="BExOMVT0HSNC59DJP4CLISASGHKL" localSheetId="12" hidden="1">#REF!</definedName>
    <definedName name="BExOMVT0HSNC59DJP4CLISASGHKL" localSheetId="3" hidden="1">#REF!</definedName>
    <definedName name="BExOMVT0HSNC59DJP4CLISASGHKL" localSheetId="10" hidden="1">#REF!</definedName>
    <definedName name="BExOMVT0HSNC59DJP4CLISASGHKL" localSheetId="9" hidden="1">#REF!</definedName>
    <definedName name="BExOMVT0HSNC59DJP4CLISASGHKL" localSheetId="8" hidden="1">#REF!</definedName>
    <definedName name="BExOMVT0HSNC59DJP4CLISASGHKL" localSheetId="11" hidden="1">#REF!</definedName>
    <definedName name="BExOMVT0HSNC59DJP4CLISASGHKL" localSheetId="13" hidden="1">#REF!</definedName>
    <definedName name="BExOMVT0HSNC59DJP4CLISASGHKL" hidden="1">#REF!</definedName>
    <definedName name="BExON0AX35F2SI0UCVMGWGVIUNI3" localSheetId="0" hidden="1">#REF!</definedName>
    <definedName name="BExON0AX35F2SI0UCVMGWGVIUNI3" localSheetId="12" hidden="1">#REF!</definedName>
    <definedName name="BExON0AX35F2SI0UCVMGWGVIUNI3" localSheetId="3" hidden="1">#REF!</definedName>
    <definedName name="BExON0AX35F2SI0UCVMGWGVIUNI3" localSheetId="10" hidden="1">#REF!</definedName>
    <definedName name="BExON0AX35F2SI0UCVMGWGVIUNI3" localSheetId="9" hidden="1">#REF!</definedName>
    <definedName name="BExON0AX35F2SI0UCVMGWGVIUNI3" localSheetId="8" hidden="1">#REF!</definedName>
    <definedName name="BExON0AX35F2SI0UCVMGWGVIUNI3" localSheetId="11" hidden="1">#REF!</definedName>
    <definedName name="BExON0AX35F2SI0UCVMGWGVIUNI3" localSheetId="13" hidden="1">#REF!</definedName>
    <definedName name="BExON0AX35F2SI0UCVMGWGVIUNI3" hidden="1">#REF!</definedName>
    <definedName name="BExON1I19LN0T10YIIYC5NE9UGMR" localSheetId="0" hidden="1">#REF!</definedName>
    <definedName name="BExON1I19LN0T10YIIYC5NE9UGMR" localSheetId="12" hidden="1">#REF!</definedName>
    <definedName name="BExON1I19LN0T10YIIYC5NE9UGMR" localSheetId="3" hidden="1">#REF!</definedName>
    <definedName name="BExON1I19LN0T10YIIYC5NE9UGMR" localSheetId="10" hidden="1">#REF!</definedName>
    <definedName name="BExON1I19LN0T10YIIYC5NE9UGMR" localSheetId="9" hidden="1">#REF!</definedName>
    <definedName name="BExON1I19LN0T10YIIYC5NE9UGMR" localSheetId="8" hidden="1">#REF!</definedName>
    <definedName name="BExON1I19LN0T10YIIYC5NE9UGMR" localSheetId="11" hidden="1">#REF!</definedName>
    <definedName name="BExON1I19LN0T10YIIYC5NE9UGMR" localSheetId="13" hidden="1">#REF!</definedName>
    <definedName name="BExON1I19LN0T10YIIYC5NE9UGMR" hidden="1">#REF!</definedName>
    <definedName name="BExON41U4296DV3DPG6I5EF3OEYF" localSheetId="0" hidden="1">#REF!</definedName>
    <definedName name="BExON41U4296DV3DPG6I5EF3OEYF" localSheetId="12" hidden="1">#REF!</definedName>
    <definedName name="BExON41U4296DV3DPG6I5EF3OEYF" localSheetId="3" hidden="1">#REF!</definedName>
    <definedName name="BExON41U4296DV3DPG6I5EF3OEYF" localSheetId="10" hidden="1">#REF!</definedName>
    <definedName name="BExON41U4296DV3DPG6I5EF3OEYF" localSheetId="9" hidden="1">#REF!</definedName>
    <definedName name="BExON41U4296DV3DPG6I5EF3OEYF" localSheetId="8" hidden="1">#REF!</definedName>
    <definedName name="BExON41U4296DV3DPG6I5EF3OEYF" localSheetId="11" hidden="1">#REF!</definedName>
    <definedName name="BExON41U4296DV3DPG6I5EF3OEYF" localSheetId="13" hidden="1">#REF!</definedName>
    <definedName name="BExON41U4296DV3DPG6I5EF3OEYF" hidden="1">#REF!</definedName>
    <definedName name="BExONB3A7CO4YD8RB41PHC93BQ9M" localSheetId="0" hidden="1">#REF!</definedName>
    <definedName name="BExONB3A7CO4YD8RB41PHC93BQ9M" localSheetId="12" hidden="1">#REF!</definedName>
    <definedName name="BExONB3A7CO4YD8RB41PHC93BQ9M" localSheetId="3" hidden="1">#REF!</definedName>
    <definedName name="BExONB3A7CO4YD8RB41PHC93BQ9M" localSheetId="10" hidden="1">#REF!</definedName>
    <definedName name="BExONB3A7CO4YD8RB41PHC93BQ9M" localSheetId="9" hidden="1">#REF!</definedName>
    <definedName name="BExONB3A7CO4YD8RB41PHC93BQ9M" localSheetId="8" hidden="1">#REF!</definedName>
    <definedName name="BExONB3A7CO4YD8RB41PHC93BQ9M" localSheetId="11" hidden="1">#REF!</definedName>
    <definedName name="BExONB3A7CO4YD8RB41PHC93BQ9M" localSheetId="13" hidden="1">#REF!</definedName>
    <definedName name="BExONB3A7CO4YD8RB41PHC93BQ9M" hidden="1">#REF!</definedName>
    <definedName name="BExONFQH6UUXF8V0GI4BRIST9RFO" localSheetId="0" hidden="1">#REF!</definedName>
    <definedName name="BExONFQH6UUXF8V0GI4BRIST9RFO" localSheetId="12" hidden="1">#REF!</definedName>
    <definedName name="BExONFQH6UUXF8V0GI4BRIST9RFO" localSheetId="3" hidden="1">#REF!</definedName>
    <definedName name="BExONFQH6UUXF8V0GI4BRIST9RFO" localSheetId="10" hidden="1">#REF!</definedName>
    <definedName name="BExONFQH6UUXF8V0GI4BRIST9RFO" localSheetId="9" hidden="1">#REF!</definedName>
    <definedName name="BExONFQH6UUXF8V0GI4BRIST9RFO" localSheetId="8" hidden="1">#REF!</definedName>
    <definedName name="BExONFQH6UUXF8V0GI4BRIST9RFO" localSheetId="11" hidden="1">#REF!</definedName>
    <definedName name="BExONFQH6UUXF8V0GI4BRIST9RFO" localSheetId="13" hidden="1">#REF!</definedName>
    <definedName name="BExONFQH6UUXF8V0GI4BRIST9RFO" hidden="1">#REF!</definedName>
    <definedName name="BExONIL31DZWU7IFVN3VV0XTXJA1" localSheetId="0" hidden="1">#REF!</definedName>
    <definedName name="BExONIL31DZWU7IFVN3VV0XTXJA1" localSheetId="12" hidden="1">#REF!</definedName>
    <definedName name="BExONIL31DZWU7IFVN3VV0XTXJA1" localSheetId="3" hidden="1">#REF!</definedName>
    <definedName name="BExONIL31DZWU7IFVN3VV0XTXJA1" localSheetId="10" hidden="1">#REF!</definedName>
    <definedName name="BExONIL31DZWU7IFVN3VV0XTXJA1" localSheetId="9" hidden="1">#REF!</definedName>
    <definedName name="BExONIL31DZWU7IFVN3VV0XTXJA1" localSheetId="8" hidden="1">#REF!</definedName>
    <definedName name="BExONIL31DZWU7IFVN3VV0XTXJA1" localSheetId="11" hidden="1">#REF!</definedName>
    <definedName name="BExONIL31DZWU7IFVN3VV0XTXJA1" localSheetId="13" hidden="1">#REF!</definedName>
    <definedName name="BExONIL31DZWU7IFVN3VV0XTXJA1" hidden="1">#REF!</definedName>
    <definedName name="BExONJ1BU17R0F5A2UP1UGJBOGKS" localSheetId="0" hidden="1">#REF!</definedName>
    <definedName name="BExONJ1BU17R0F5A2UP1UGJBOGKS" localSheetId="12" hidden="1">#REF!</definedName>
    <definedName name="BExONJ1BU17R0F5A2UP1UGJBOGKS" localSheetId="3" hidden="1">#REF!</definedName>
    <definedName name="BExONJ1BU17R0F5A2UP1UGJBOGKS" localSheetId="10" hidden="1">#REF!</definedName>
    <definedName name="BExONJ1BU17R0F5A2UP1UGJBOGKS" localSheetId="9" hidden="1">#REF!</definedName>
    <definedName name="BExONJ1BU17R0F5A2UP1UGJBOGKS" localSheetId="8" hidden="1">#REF!</definedName>
    <definedName name="BExONJ1BU17R0F5A2UP1UGJBOGKS" localSheetId="11" hidden="1">#REF!</definedName>
    <definedName name="BExONJ1BU17R0F5A2UP1UGJBOGKS" localSheetId="13" hidden="1">#REF!</definedName>
    <definedName name="BExONJ1BU17R0F5A2UP1UGJBOGKS" hidden="1">#REF!</definedName>
    <definedName name="BExONKZDHE8SS0P4YRLGEQR9KYHF" localSheetId="0" hidden="1">#REF!</definedName>
    <definedName name="BExONKZDHE8SS0P4YRLGEQR9KYHF" localSheetId="12" hidden="1">#REF!</definedName>
    <definedName name="BExONKZDHE8SS0P4YRLGEQR9KYHF" localSheetId="3" hidden="1">#REF!</definedName>
    <definedName name="BExONKZDHE8SS0P4YRLGEQR9KYHF" localSheetId="10" hidden="1">#REF!</definedName>
    <definedName name="BExONKZDHE8SS0P4YRLGEQR9KYHF" localSheetId="9" hidden="1">#REF!</definedName>
    <definedName name="BExONKZDHE8SS0P4YRLGEQR9KYHF" localSheetId="8" hidden="1">#REF!</definedName>
    <definedName name="BExONKZDHE8SS0P4YRLGEQR9KYHF" localSheetId="11" hidden="1">#REF!</definedName>
    <definedName name="BExONKZDHE8SS0P4YRLGEQR9KYHF" localSheetId="13" hidden="1">#REF!</definedName>
    <definedName name="BExONKZDHE8SS0P4YRLGEQR9KYHF" hidden="1">#REF!</definedName>
    <definedName name="BExONNZ9VMHVX3J6NLNJY7KZA61O" localSheetId="0" hidden="1">#REF!</definedName>
    <definedName name="BExONNZ9VMHVX3J6NLNJY7KZA61O" localSheetId="12" hidden="1">#REF!</definedName>
    <definedName name="BExONNZ9VMHVX3J6NLNJY7KZA61O" localSheetId="3" hidden="1">#REF!</definedName>
    <definedName name="BExONNZ9VMHVX3J6NLNJY7KZA61O" localSheetId="10" hidden="1">#REF!</definedName>
    <definedName name="BExONNZ9VMHVX3J6NLNJY7KZA61O" localSheetId="9" hidden="1">#REF!</definedName>
    <definedName name="BExONNZ9VMHVX3J6NLNJY7KZA61O" localSheetId="8" hidden="1">#REF!</definedName>
    <definedName name="BExONNZ9VMHVX3J6NLNJY7KZA61O" localSheetId="11" hidden="1">#REF!</definedName>
    <definedName name="BExONNZ9VMHVX3J6NLNJY7KZA61O" localSheetId="13" hidden="1">#REF!</definedName>
    <definedName name="BExONNZ9VMHVX3J6NLNJY7KZA61O" hidden="1">#REF!</definedName>
    <definedName name="BExONRQ1BAA4F3TXP2MYQ4YCZ09S" localSheetId="0" hidden="1">#REF!</definedName>
    <definedName name="BExONRQ1BAA4F3TXP2MYQ4YCZ09S" localSheetId="12" hidden="1">#REF!</definedName>
    <definedName name="BExONRQ1BAA4F3TXP2MYQ4YCZ09S" localSheetId="3" hidden="1">#REF!</definedName>
    <definedName name="BExONRQ1BAA4F3TXP2MYQ4YCZ09S" localSheetId="10" hidden="1">#REF!</definedName>
    <definedName name="BExONRQ1BAA4F3TXP2MYQ4YCZ09S" localSheetId="9" hidden="1">#REF!</definedName>
    <definedName name="BExONRQ1BAA4F3TXP2MYQ4YCZ09S" localSheetId="8" hidden="1">#REF!</definedName>
    <definedName name="BExONRQ1BAA4F3TXP2MYQ4YCZ09S" localSheetId="11" hidden="1">#REF!</definedName>
    <definedName name="BExONRQ1BAA4F3TXP2MYQ4YCZ09S" localSheetId="13" hidden="1">#REF!</definedName>
    <definedName name="BExONRQ1BAA4F3TXP2MYQ4YCZ09S" hidden="1">#REF!</definedName>
    <definedName name="BExONU4ENMND8RLZX0L5EHPYQQSB" localSheetId="0" hidden="1">#REF!</definedName>
    <definedName name="BExONU4ENMND8RLZX0L5EHPYQQSB" localSheetId="12" hidden="1">#REF!</definedName>
    <definedName name="BExONU4ENMND8RLZX0L5EHPYQQSB" localSheetId="3" hidden="1">#REF!</definedName>
    <definedName name="BExONU4ENMND8RLZX0L5EHPYQQSB" localSheetId="10" hidden="1">#REF!</definedName>
    <definedName name="BExONU4ENMND8RLZX0L5EHPYQQSB" localSheetId="9" hidden="1">#REF!</definedName>
    <definedName name="BExONU4ENMND8RLZX0L5EHPYQQSB" localSheetId="8" hidden="1">#REF!</definedName>
    <definedName name="BExONU4ENMND8RLZX0L5EHPYQQSB" localSheetId="11" hidden="1">#REF!</definedName>
    <definedName name="BExONU4ENMND8RLZX0L5EHPYQQSB" localSheetId="13" hidden="1">#REF!</definedName>
    <definedName name="BExONU4ENMND8RLZX0L5EHPYQQSB" hidden="1">#REF!</definedName>
    <definedName name="BExONXPUEU6ZRSIX4PDJ1DXY679I" localSheetId="0" hidden="1">#REF!</definedName>
    <definedName name="BExONXPUEU6ZRSIX4PDJ1DXY679I" localSheetId="12" hidden="1">#REF!</definedName>
    <definedName name="BExONXPUEU6ZRSIX4PDJ1DXY679I" localSheetId="3" hidden="1">#REF!</definedName>
    <definedName name="BExONXPUEU6ZRSIX4PDJ1DXY679I" localSheetId="10" hidden="1">#REF!</definedName>
    <definedName name="BExONXPUEU6ZRSIX4PDJ1DXY679I" localSheetId="9" hidden="1">#REF!</definedName>
    <definedName name="BExONXPUEU6ZRSIX4PDJ1DXY679I" localSheetId="8" hidden="1">#REF!</definedName>
    <definedName name="BExONXPUEU6ZRSIX4PDJ1DXY679I" localSheetId="11" hidden="1">#REF!</definedName>
    <definedName name="BExONXPUEU6ZRSIX4PDJ1DXY679I" localSheetId="13" hidden="1">#REF!</definedName>
    <definedName name="BExONXPUEU6ZRSIX4PDJ1DXY679I" hidden="1">#REF!</definedName>
    <definedName name="BExOO0KEG2WL5WKKMHN0S2UTIUNG" localSheetId="0" hidden="1">#REF!</definedName>
    <definedName name="BExOO0KEG2WL5WKKMHN0S2UTIUNG" localSheetId="12" hidden="1">#REF!</definedName>
    <definedName name="BExOO0KEG2WL5WKKMHN0S2UTIUNG" localSheetId="3" hidden="1">#REF!</definedName>
    <definedName name="BExOO0KEG2WL5WKKMHN0S2UTIUNG" localSheetId="10" hidden="1">#REF!</definedName>
    <definedName name="BExOO0KEG2WL5WKKMHN0S2UTIUNG" localSheetId="9" hidden="1">#REF!</definedName>
    <definedName name="BExOO0KEG2WL5WKKMHN0S2UTIUNG" localSheetId="8" hidden="1">#REF!</definedName>
    <definedName name="BExOO0KEG2WL5WKKMHN0S2UTIUNG" localSheetId="11" hidden="1">#REF!</definedName>
    <definedName name="BExOO0KEG2WL5WKKMHN0S2UTIUNG" localSheetId="13" hidden="1">#REF!</definedName>
    <definedName name="BExOO0KEG2WL5WKKMHN0S2UTIUNG" hidden="1">#REF!</definedName>
    <definedName name="BExOO1WWIZSGB0YTGKESB45TSVMZ" localSheetId="0" hidden="1">#REF!</definedName>
    <definedName name="BExOO1WWIZSGB0YTGKESB45TSVMZ" localSheetId="12" hidden="1">#REF!</definedName>
    <definedName name="BExOO1WWIZSGB0YTGKESB45TSVMZ" localSheetId="3" hidden="1">#REF!</definedName>
    <definedName name="BExOO1WWIZSGB0YTGKESB45TSVMZ" localSheetId="10" hidden="1">#REF!</definedName>
    <definedName name="BExOO1WWIZSGB0YTGKESB45TSVMZ" localSheetId="9" hidden="1">#REF!</definedName>
    <definedName name="BExOO1WWIZSGB0YTGKESB45TSVMZ" localSheetId="8" hidden="1">#REF!</definedName>
    <definedName name="BExOO1WWIZSGB0YTGKESB45TSVMZ" localSheetId="11" hidden="1">#REF!</definedName>
    <definedName name="BExOO1WWIZSGB0YTGKESB45TSVMZ" localSheetId="13" hidden="1">#REF!</definedName>
    <definedName name="BExOO1WWIZSGB0YTGKESB45TSVMZ" hidden="1">#REF!</definedName>
    <definedName name="BExOO4B8FPAFYPHCTYTX37P1TQM5" localSheetId="0" hidden="1">#REF!</definedName>
    <definedName name="BExOO4B8FPAFYPHCTYTX37P1TQM5" localSheetId="12" hidden="1">#REF!</definedName>
    <definedName name="BExOO4B8FPAFYPHCTYTX37P1TQM5" localSheetId="3" hidden="1">#REF!</definedName>
    <definedName name="BExOO4B8FPAFYPHCTYTX37P1TQM5" localSheetId="10" hidden="1">#REF!</definedName>
    <definedName name="BExOO4B8FPAFYPHCTYTX37P1TQM5" localSheetId="9" hidden="1">#REF!</definedName>
    <definedName name="BExOO4B8FPAFYPHCTYTX37P1TQM5" localSheetId="8" hidden="1">#REF!</definedName>
    <definedName name="BExOO4B8FPAFYPHCTYTX37P1TQM5" localSheetId="11" hidden="1">#REF!</definedName>
    <definedName name="BExOO4B8FPAFYPHCTYTX37P1TQM5" localSheetId="13" hidden="1">#REF!</definedName>
    <definedName name="BExOO4B8FPAFYPHCTYTX37P1TQM5" hidden="1">#REF!</definedName>
    <definedName name="BExOOIULUDOJRMYABWV5CCL906X6" localSheetId="0" hidden="1">#REF!</definedName>
    <definedName name="BExOOIULUDOJRMYABWV5CCL906X6" localSheetId="12" hidden="1">#REF!</definedName>
    <definedName name="BExOOIULUDOJRMYABWV5CCL906X6" localSheetId="3" hidden="1">#REF!</definedName>
    <definedName name="BExOOIULUDOJRMYABWV5CCL906X6" localSheetId="10" hidden="1">#REF!</definedName>
    <definedName name="BExOOIULUDOJRMYABWV5CCL906X6" localSheetId="9" hidden="1">#REF!</definedName>
    <definedName name="BExOOIULUDOJRMYABWV5CCL906X6" localSheetId="8" hidden="1">#REF!</definedName>
    <definedName name="BExOOIULUDOJRMYABWV5CCL906X6" localSheetId="11" hidden="1">#REF!</definedName>
    <definedName name="BExOOIULUDOJRMYABWV5CCL906X6" localSheetId="13" hidden="1">#REF!</definedName>
    <definedName name="BExOOIULUDOJRMYABWV5CCL906X6" hidden="1">#REF!</definedName>
    <definedName name="BExOOJLIWKJW5S7XWJXD8TYV5HQ9" localSheetId="0" hidden="1">#REF!</definedName>
    <definedName name="BExOOJLIWKJW5S7XWJXD8TYV5HQ9" localSheetId="12" hidden="1">#REF!</definedName>
    <definedName name="BExOOJLIWKJW5S7XWJXD8TYV5HQ9" localSheetId="3" hidden="1">#REF!</definedName>
    <definedName name="BExOOJLIWKJW5S7XWJXD8TYV5HQ9" localSheetId="10" hidden="1">#REF!</definedName>
    <definedName name="BExOOJLIWKJW5S7XWJXD8TYV5HQ9" localSheetId="9" hidden="1">#REF!</definedName>
    <definedName name="BExOOJLIWKJW5S7XWJXD8TYV5HQ9" localSheetId="8" hidden="1">#REF!</definedName>
    <definedName name="BExOOJLIWKJW5S7XWJXD8TYV5HQ9" localSheetId="11" hidden="1">#REF!</definedName>
    <definedName name="BExOOJLIWKJW5S7XWJXD8TYV5HQ9" localSheetId="13" hidden="1">#REF!</definedName>
    <definedName name="BExOOJLIWKJW5S7XWJXD8TYV5HQ9" hidden="1">#REF!</definedName>
    <definedName name="BExOOQ1JVWQ9LYXD0V94BRXKTA1I" localSheetId="0" hidden="1">#REF!</definedName>
    <definedName name="BExOOQ1JVWQ9LYXD0V94BRXKTA1I" localSheetId="12" hidden="1">#REF!</definedName>
    <definedName name="BExOOQ1JVWQ9LYXD0V94BRXKTA1I" localSheetId="3" hidden="1">#REF!</definedName>
    <definedName name="BExOOQ1JVWQ9LYXD0V94BRXKTA1I" localSheetId="10" hidden="1">#REF!</definedName>
    <definedName name="BExOOQ1JVWQ9LYXD0V94BRXKTA1I" localSheetId="9" hidden="1">#REF!</definedName>
    <definedName name="BExOOQ1JVWQ9LYXD0V94BRXKTA1I" localSheetId="8" hidden="1">#REF!</definedName>
    <definedName name="BExOOQ1JVWQ9LYXD0V94BRXKTA1I" localSheetId="11" hidden="1">#REF!</definedName>
    <definedName name="BExOOQ1JVWQ9LYXD0V94BRXKTA1I" localSheetId="13" hidden="1">#REF!</definedName>
    <definedName name="BExOOQ1JVWQ9LYXD0V94BRXKTA1I" hidden="1">#REF!</definedName>
    <definedName name="BExOOTN0KTXJCL7E476XBN1CJ553" localSheetId="0" hidden="1">#REF!</definedName>
    <definedName name="BExOOTN0KTXJCL7E476XBN1CJ553" localSheetId="12" hidden="1">#REF!</definedName>
    <definedName name="BExOOTN0KTXJCL7E476XBN1CJ553" localSheetId="3" hidden="1">#REF!</definedName>
    <definedName name="BExOOTN0KTXJCL7E476XBN1CJ553" localSheetId="10" hidden="1">#REF!</definedName>
    <definedName name="BExOOTN0KTXJCL7E476XBN1CJ553" localSheetId="9" hidden="1">#REF!</definedName>
    <definedName name="BExOOTN0KTXJCL7E476XBN1CJ553" localSheetId="8" hidden="1">#REF!</definedName>
    <definedName name="BExOOTN0KTXJCL7E476XBN1CJ553" localSheetId="11" hidden="1">#REF!</definedName>
    <definedName name="BExOOTN0KTXJCL7E476XBN1CJ553" localSheetId="13" hidden="1">#REF!</definedName>
    <definedName name="BExOOTN0KTXJCL7E476XBN1CJ553" hidden="1">#REF!</definedName>
    <definedName name="BExOOVVUJIJNAYDICUUQQ9O7O3TW" localSheetId="0" hidden="1">#REF!</definedName>
    <definedName name="BExOOVVUJIJNAYDICUUQQ9O7O3TW" localSheetId="12" hidden="1">#REF!</definedName>
    <definedName name="BExOOVVUJIJNAYDICUUQQ9O7O3TW" localSheetId="3" hidden="1">#REF!</definedName>
    <definedName name="BExOOVVUJIJNAYDICUUQQ9O7O3TW" localSheetId="10" hidden="1">#REF!</definedName>
    <definedName name="BExOOVVUJIJNAYDICUUQQ9O7O3TW" localSheetId="9" hidden="1">#REF!</definedName>
    <definedName name="BExOOVVUJIJNAYDICUUQQ9O7O3TW" localSheetId="8" hidden="1">#REF!</definedName>
    <definedName name="BExOOVVUJIJNAYDICUUQQ9O7O3TW" localSheetId="11" hidden="1">#REF!</definedName>
    <definedName name="BExOOVVUJIJNAYDICUUQQ9O7O3TW" localSheetId="13" hidden="1">#REF!</definedName>
    <definedName name="BExOOVVUJIJNAYDICUUQQ9O7O3TW" hidden="1">#REF!</definedName>
    <definedName name="BExOP9DDU5MZJKWGFT0MKL44YKIV" localSheetId="0" hidden="1">#REF!</definedName>
    <definedName name="BExOP9DDU5MZJKWGFT0MKL44YKIV" localSheetId="12" hidden="1">#REF!</definedName>
    <definedName name="BExOP9DDU5MZJKWGFT0MKL44YKIV" localSheetId="3" hidden="1">#REF!</definedName>
    <definedName name="BExOP9DDU5MZJKWGFT0MKL44YKIV" localSheetId="10" hidden="1">#REF!</definedName>
    <definedName name="BExOP9DDU5MZJKWGFT0MKL44YKIV" localSheetId="9" hidden="1">#REF!</definedName>
    <definedName name="BExOP9DDU5MZJKWGFT0MKL44YKIV" localSheetId="8" hidden="1">#REF!</definedName>
    <definedName name="BExOP9DDU5MZJKWGFT0MKL44YKIV" localSheetId="11" hidden="1">#REF!</definedName>
    <definedName name="BExOP9DDU5MZJKWGFT0MKL44YKIV" localSheetId="13" hidden="1">#REF!</definedName>
    <definedName name="BExOP9DDU5MZJKWGFT0MKL44YKIV" hidden="1">#REF!</definedName>
    <definedName name="BExOP9DEBV5W5P4Q25J3XCJBP5S9" localSheetId="0" hidden="1">#REF!</definedName>
    <definedName name="BExOP9DEBV5W5P4Q25J3XCJBP5S9" localSheetId="12" hidden="1">#REF!</definedName>
    <definedName name="BExOP9DEBV5W5P4Q25J3XCJBP5S9" localSheetId="3" hidden="1">#REF!</definedName>
    <definedName name="BExOP9DEBV5W5P4Q25J3XCJBP5S9" localSheetId="10" hidden="1">#REF!</definedName>
    <definedName name="BExOP9DEBV5W5P4Q25J3XCJBP5S9" localSheetId="9" hidden="1">#REF!</definedName>
    <definedName name="BExOP9DEBV5W5P4Q25J3XCJBP5S9" localSheetId="8" hidden="1">#REF!</definedName>
    <definedName name="BExOP9DEBV5W5P4Q25J3XCJBP5S9" localSheetId="11" hidden="1">#REF!</definedName>
    <definedName name="BExOP9DEBV5W5P4Q25J3XCJBP5S9" localSheetId="13" hidden="1">#REF!</definedName>
    <definedName name="BExOP9DEBV5W5P4Q25J3XCJBP5S9" hidden="1">#REF!</definedName>
    <definedName name="BExOPFNYRBL0BFM23LZBJTADNOE4" localSheetId="0" hidden="1">#REF!</definedName>
    <definedName name="BExOPFNYRBL0BFM23LZBJTADNOE4" localSheetId="12" hidden="1">#REF!</definedName>
    <definedName name="BExOPFNYRBL0BFM23LZBJTADNOE4" localSheetId="3" hidden="1">#REF!</definedName>
    <definedName name="BExOPFNYRBL0BFM23LZBJTADNOE4" localSheetId="10" hidden="1">#REF!</definedName>
    <definedName name="BExOPFNYRBL0BFM23LZBJTADNOE4" localSheetId="9" hidden="1">#REF!</definedName>
    <definedName name="BExOPFNYRBL0BFM23LZBJTADNOE4" localSheetId="8" hidden="1">#REF!</definedName>
    <definedName name="BExOPFNYRBL0BFM23LZBJTADNOE4" localSheetId="11" hidden="1">#REF!</definedName>
    <definedName name="BExOPFNYRBL0BFM23LZBJTADNOE4" localSheetId="13" hidden="1">#REF!</definedName>
    <definedName name="BExOPFNYRBL0BFM23LZBJTADNOE4" hidden="1">#REF!</definedName>
    <definedName name="BExOPINVFSIZMCVT9YGT2AODVCX3" localSheetId="0" hidden="1">#REF!</definedName>
    <definedName name="BExOPINVFSIZMCVT9YGT2AODVCX3" localSheetId="12" hidden="1">#REF!</definedName>
    <definedName name="BExOPINVFSIZMCVT9YGT2AODVCX3" localSheetId="3" hidden="1">#REF!</definedName>
    <definedName name="BExOPINVFSIZMCVT9YGT2AODVCX3" localSheetId="10" hidden="1">#REF!</definedName>
    <definedName name="BExOPINVFSIZMCVT9YGT2AODVCX3" localSheetId="9" hidden="1">#REF!</definedName>
    <definedName name="BExOPINVFSIZMCVT9YGT2AODVCX3" localSheetId="8" hidden="1">#REF!</definedName>
    <definedName name="BExOPINVFSIZMCVT9YGT2AODVCX3" localSheetId="11" hidden="1">#REF!</definedName>
    <definedName name="BExOPINVFSIZMCVT9YGT2AODVCX3" localSheetId="13" hidden="1">#REF!</definedName>
    <definedName name="BExOPINVFSIZMCVT9YGT2AODVCX3" hidden="1">#REF!</definedName>
    <definedName name="BExOQ1JN4SAC44RTMZIGHSW023WA" localSheetId="0" hidden="1">#REF!</definedName>
    <definedName name="BExOQ1JN4SAC44RTMZIGHSW023WA" localSheetId="12" hidden="1">#REF!</definedName>
    <definedName name="BExOQ1JN4SAC44RTMZIGHSW023WA" localSheetId="3" hidden="1">#REF!</definedName>
    <definedName name="BExOQ1JN4SAC44RTMZIGHSW023WA" localSheetId="10" hidden="1">#REF!</definedName>
    <definedName name="BExOQ1JN4SAC44RTMZIGHSW023WA" localSheetId="9" hidden="1">#REF!</definedName>
    <definedName name="BExOQ1JN4SAC44RTMZIGHSW023WA" localSheetId="8" hidden="1">#REF!</definedName>
    <definedName name="BExOQ1JN4SAC44RTMZIGHSW023WA" localSheetId="11" hidden="1">#REF!</definedName>
    <definedName name="BExOQ1JN4SAC44RTMZIGHSW023WA" localSheetId="13" hidden="1">#REF!</definedName>
    <definedName name="BExOQ1JN4SAC44RTMZIGHSW023WA" hidden="1">#REF!</definedName>
    <definedName name="BExOQ256YMF115DJL3KBPNKABJ90" localSheetId="0" hidden="1">#REF!</definedName>
    <definedName name="BExOQ256YMF115DJL3KBPNKABJ90" localSheetId="12" hidden="1">#REF!</definedName>
    <definedName name="BExOQ256YMF115DJL3KBPNKABJ90" localSheetId="3" hidden="1">#REF!</definedName>
    <definedName name="BExOQ256YMF115DJL3KBPNKABJ90" localSheetId="10" hidden="1">#REF!</definedName>
    <definedName name="BExOQ256YMF115DJL3KBPNKABJ90" localSheetId="9" hidden="1">#REF!</definedName>
    <definedName name="BExOQ256YMF115DJL3KBPNKABJ90" localSheetId="8" hidden="1">#REF!</definedName>
    <definedName name="BExOQ256YMF115DJL3KBPNKABJ90" localSheetId="11" hidden="1">#REF!</definedName>
    <definedName name="BExOQ256YMF115DJL3KBPNKABJ90" localSheetId="13" hidden="1">#REF!</definedName>
    <definedName name="BExOQ256YMF115DJL3KBPNKABJ90" hidden="1">#REF!</definedName>
    <definedName name="BExQ19DEUOLC11IW32E2AMVZLFF1" localSheetId="0" hidden="1">#REF!</definedName>
    <definedName name="BExQ19DEUOLC11IW32E2AMVZLFF1" localSheetId="12" hidden="1">#REF!</definedName>
    <definedName name="BExQ19DEUOLC11IW32E2AMVZLFF1" localSheetId="3" hidden="1">#REF!</definedName>
    <definedName name="BExQ19DEUOLC11IW32E2AMVZLFF1" localSheetId="10" hidden="1">#REF!</definedName>
    <definedName name="BExQ19DEUOLC11IW32E2AMVZLFF1" localSheetId="9" hidden="1">#REF!</definedName>
    <definedName name="BExQ19DEUOLC11IW32E2AMVZLFF1" localSheetId="8" hidden="1">#REF!</definedName>
    <definedName name="BExQ19DEUOLC11IW32E2AMVZLFF1" localSheetId="11" hidden="1">#REF!</definedName>
    <definedName name="BExQ19DEUOLC11IW32E2AMVZLFF1" localSheetId="13" hidden="1">#REF!</definedName>
    <definedName name="BExQ19DEUOLC11IW32E2AMVZLFF1" hidden="1">#REF!</definedName>
    <definedName name="BExQ1OCW3L24TN0BYVRE2NE3IK1O" localSheetId="0" hidden="1">#REF!</definedName>
    <definedName name="BExQ1OCW3L24TN0BYVRE2NE3IK1O" localSheetId="12" hidden="1">#REF!</definedName>
    <definedName name="BExQ1OCW3L24TN0BYVRE2NE3IK1O" localSheetId="3" hidden="1">#REF!</definedName>
    <definedName name="BExQ1OCW3L24TN0BYVRE2NE3IK1O" localSheetId="10" hidden="1">#REF!</definedName>
    <definedName name="BExQ1OCW3L24TN0BYVRE2NE3IK1O" localSheetId="9" hidden="1">#REF!</definedName>
    <definedName name="BExQ1OCW3L24TN0BYVRE2NE3IK1O" localSheetId="8" hidden="1">#REF!</definedName>
    <definedName name="BExQ1OCW3L24TN0BYVRE2NE3IK1O" localSheetId="11" hidden="1">#REF!</definedName>
    <definedName name="BExQ1OCW3L24TN0BYVRE2NE3IK1O" localSheetId="13" hidden="1">#REF!</definedName>
    <definedName name="BExQ1OCW3L24TN0BYVRE2NE3IK1O" hidden="1">#REF!</definedName>
    <definedName name="BExQ29C73XR33S3668YYSYZAIHTG" localSheetId="0" hidden="1">#REF!</definedName>
    <definedName name="BExQ29C73XR33S3668YYSYZAIHTG" localSheetId="12" hidden="1">#REF!</definedName>
    <definedName name="BExQ29C73XR33S3668YYSYZAIHTG" localSheetId="3" hidden="1">#REF!</definedName>
    <definedName name="BExQ29C73XR33S3668YYSYZAIHTG" localSheetId="10" hidden="1">#REF!</definedName>
    <definedName name="BExQ29C73XR33S3668YYSYZAIHTG" localSheetId="9" hidden="1">#REF!</definedName>
    <definedName name="BExQ29C73XR33S3668YYSYZAIHTG" localSheetId="8" hidden="1">#REF!</definedName>
    <definedName name="BExQ29C73XR33S3668YYSYZAIHTG" localSheetId="11" hidden="1">#REF!</definedName>
    <definedName name="BExQ29C73XR33S3668YYSYZAIHTG" localSheetId="13" hidden="1">#REF!</definedName>
    <definedName name="BExQ29C73XR33S3668YYSYZAIHTG" hidden="1">#REF!</definedName>
    <definedName name="BExQ2FS228IUDUP2023RA1D4AO4C" localSheetId="0" hidden="1">#REF!</definedName>
    <definedName name="BExQ2FS228IUDUP2023RA1D4AO4C" localSheetId="12" hidden="1">#REF!</definedName>
    <definedName name="BExQ2FS228IUDUP2023RA1D4AO4C" localSheetId="3" hidden="1">#REF!</definedName>
    <definedName name="BExQ2FS228IUDUP2023RA1D4AO4C" localSheetId="10" hidden="1">#REF!</definedName>
    <definedName name="BExQ2FS228IUDUP2023RA1D4AO4C" localSheetId="9" hidden="1">#REF!</definedName>
    <definedName name="BExQ2FS228IUDUP2023RA1D4AO4C" localSheetId="8" hidden="1">#REF!</definedName>
    <definedName name="BExQ2FS228IUDUP2023RA1D4AO4C" localSheetId="11" hidden="1">#REF!</definedName>
    <definedName name="BExQ2FS228IUDUP2023RA1D4AO4C" localSheetId="13" hidden="1">#REF!</definedName>
    <definedName name="BExQ2FS228IUDUP2023RA1D4AO4C" hidden="1">#REF!</definedName>
    <definedName name="BExQ2L0XYWLY9VPZWXYYFRIRQRJ1" localSheetId="0" hidden="1">#REF!</definedName>
    <definedName name="BExQ2L0XYWLY9VPZWXYYFRIRQRJ1" localSheetId="12" hidden="1">#REF!</definedName>
    <definedName name="BExQ2L0XYWLY9VPZWXYYFRIRQRJ1" localSheetId="3" hidden="1">#REF!</definedName>
    <definedName name="BExQ2L0XYWLY9VPZWXYYFRIRQRJ1" localSheetId="10" hidden="1">#REF!</definedName>
    <definedName name="BExQ2L0XYWLY9VPZWXYYFRIRQRJ1" localSheetId="9" hidden="1">#REF!</definedName>
    <definedName name="BExQ2L0XYWLY9VPZWXYYFRIRQRJ1" localSheetId="8" hidden="1">#REF!</definedName>
    <definedName name="BExQ2L0XYWLY9VPZWXYYFRIRQRJ1" localSheetId="11" hidden="1">#REF!</definedName>
    <definedName name="BExQ2L0XYWLY9VPZWXYYFRIRQRJ1" localSheetId="13" hidden="1">#REF!</definedName>
    <definedName name="BExQ2L0XYWLY9VPZWXYYFRIRQRJ1" hidden="1">#REF!</definedName>
    <definedName name="BExQ2M841F5Z1BQYR8DG5FKK0LIU" localSheetId="0" hidden="1">#REF!</definedName>
    <definedName name="BExQ2M841F5Z1BQYR8DG5FKK0LIU" localSheetId="12" hidden="1">#REF!</definedName>
    <definedName name="BExQ2M841F5Z1BQYR8DG5FKK0LIU" localSheetId="3" hidden="1">#REF!</definedName>
    <definedName name="BExQ2M841F5Z1BQYR8DG5FKK0LIU" localSheetId="10" hidden="1">#REF!</definedName>
    <definedName name="BExQ2M841F5Z1BQYR8DG5FKK0LIU" localSheetId="9" hidden="1">#REF!</definedName>
    <definedName name="BExQ2M841F5Z1BQYR8DG5FKK0LIU" localSheetId="8" hidden="1">#REF!</definedName>
    <definedName name="BExQ2M841F5Z1BQYR8DG5FKK0LIU" localSheetId="11" hidden="1">#REF!</definedName>
    <definedName name="BExQ2M841F5Z1BQYR8DG5FKK0LIU" localSheetId="13" hidden="1">#REF!</definedName>
    <definedName name="BExQ2M841F5Z1BQYR8DG5FKK0LIU" hidden="1">#REF!</definedName>
    <definedName name="BExQ2STHO7AXYTS1VPPHQMX1WT30" localSheetId="0" hidden="1">#REF!</definedName>
    <definedName name="BExQ2STHO7AXYTS1VPPHQMX1WT30" localSheetId="12" hidden="1">#REF!</definedName>
    <definedName name="BExQ2STHO7AXYTS1VPPHQMX1WT30" localSheetId="3" hidden="1">#REF!</definedName>
    <definedName name="BExQ2STHO7AXYTS1VPPHQMX1WT30" localSheetId="10" hidden="1">#REF!</definedName>
    <definedName name="BExQ2STHO7AXYTS1VPPHQMX1WT30" localSheetId="9" hidden="1">#REF!</definedName>
    <definedName name="BExQ2STHO7AXYTS1VPPHQMX1WT30" localSheetId="8" hidden="1">#REF!</definedName>
    <definedName name="BExQ2STHO7AXYTS1VPPHQMX1WT30" localSheetId="11" hidden="1">#REF!</definedName>
    <definedName name="BExQ2STHO7AXYTS1VPPHQMX1WT30" localSheetId="13" hidden="1">#REF!</definedName>
    <definedName name="BExQ2STHO7AXYTS1VPPHQMX1WT30" hidden="1">#REF!</definedName>
    <definedName name="BExQ2XWXHMQMQ99FF9293AEQHABB" localSheetId="0" hidden="1">#REF!</definedName>
    <definedName name="BExQ2XWXHMQMQ99FF9293AEQHABB" localSheetId="12" hidden="1">#REF!</definedName>
    <definedName name="BExQ2XWXHMQMQ99FF9293AEQHABB" localSheetId="3" hidden="1">#REF!</definedName>
    <definedName name="BExQ2XWXHMQMQ99FF9293AEQHABB" localSheetId="10" hidden="1">#REF!</definedName>
    <definedName name="BExQ2XWXHMQMQ99FF9293AEQHABB" localSheetId="9" hidden="1">#REF!</definedName>
    <definedName name="BExQ2XWXHMQMQ99FF9293AEQHABB" localSheetId="8" hidden="1">#REF!</definedName>
    <definedName name="BExQ2XWXHMQMQ99FF9293AEQHABB" localSheetId="11" hidden="1">#REF!</definedName>
    <definedName name="BExQ2XWXHMQMQ99FF9293AEQHABB" localSheetId="13" hidden="1">#REF!</definedName>
    <definedName name="BExQ2XWXHMQMQ99FF9293AEQHABB" hidden="1">#REF!</definedName>
    <definedName name="BExQ300G8I8TK45A0MVHV15422EU" localSheetId="0" hidden="1">#REF!</definedName>
    <definedName name="BExQ300G8I8TK45A0MVHV15422EU" localSheetId="12" hidden="1">#REF!</definedName>
    <definedName name="BExQ300G8I8TK45A0MVHV15422EU" localSheetId="3" hidden="1">#REF!</definedName>
    <definedName name="BExQ300G8I8TK45A0MVHV15422EU" localSheetId="10" hidden="1">#REF!</definedName>
    <definedName name="BExQ300G8I8TK45A0MVHV15422EU" localSheetId="9" hidden="1">#REF!</definedName>
    <definedName name="BExQ300G8I8TK45A0MVHV15422EU" localSheetId="8" hidden="1">#REF!</definedName>
    <definedName name="BExQ300G8I8TK45A0MVHV15422EU" localSheetId="11" hidden="1">#REF!</definedName>
    <definedName name="BExQ300G8I8TK45A0MVHV15422EU" localSheetId="13" hidden="1">#REF!</definedName>
    <definedName name="BExQ300G8I8TK45A0MVHV15422EU" hidden="1">#REF!</definedName>
    <definedName name="BExQ305RBEODGNAETZ0EZQLLDZZD" localSheetId="0" hidden="1">#REF!</definedName>
    <definedName name="BExQ305RBEODGNAETZ0EZQLLDZZD" localSheetId="12" hidden="1">#REF!</definedName>
    <definedName name="BExQ305RBEODGNAETZ0EZQLLDZZD" localSheetId="3" hidden="1">#REF!</definedName>
    <definedName name="BExQ305RBEODGNAETZ0EZQLLDZZD" localSheetId="10" hidden="1">#REF!</definedName>
    <definedName name="BExQ305RBEODGNAETZ0EZQLLDZZD" localSheetId="9" hidden="1">#REF!</definedName>
    <definedName name="BExQ305RBEODGNAETZ0EZQLLDZZD" localSheetId="8" hidden="1">#REF!</definedName>
    <definedName name="BExQ305RBEODGNAETZ0EZQLLDZZD" localSheetId="11" hidden="1">#REF!</definedName>
    <definedName name="BExQ305RBEODGNAETZ0EZQLLDZZD" localSheetId="13" hidden="1">#REF!</definedName>
    <definedName name="BExQ305RBEODGNAETZ0EZQLLDZZD" hidden="1">#REF!</definedName>
    <definedName name="BExQ37SZQJSC2C73FY2IJY852LVP" localSheetId="0" hidden="1">#REF!</definedName>
    <definedName name="BExQ37SZQJSC2C73FY2IJY852LVP" localSheetId="12" hidden="1">#REF!</definedName>
    <definedName name="BExQ37SZQJSC2C73FY2IJY852LVP" localSheetId="3" hidden="1">#REF!</definedName>
    <definedName name="BExQ37SZQJSC2C73FY2IJY852LVP" localSheetId="10" hidden="1">#REF!</definedName>
    <definedName name="BExQ37SZQJSC2C73FY2IJY852LVP" localSheetId="9" hidden="1">#REF!</definedName>
    <definedName name="BExQ37SZQJSC2C73FY2IJY852LVP" localSheetId="8" hidden="1">#REF!</definedName>
    <definedName name="BExQ37SZQJSC2C73FY2IJY852LVP" localSheetId="11" hidden="1">#REF!</definedName>
    <definedName name="BExQ37SZQJSC2C73FY2IJY852LVP" localSheetId="13" hidden="1">#REF!</definedName>
    <definedName name="BExQ37SZQJSC2C73FY2IJY852LVP" hidden="1">#REF!</definedName>
    <definedName name="BExQ39R28MXSG2SEV956F0KZ20AN" localSheetId="0" hidden="1">#REF!</definedName>
    <definedName name="BExQ39R28MXSG2SEV956F0KZ20AN" localSheetId="12" hidden="1">#REF!</definedName>
    <definedName name="BExQ39R28MXSG2SEV956F0KZ20AN" localSheetId="3" hidden="1">#REF!</definedName>
    <definedName name="BExQ39R28MXSG2SEV956F0KZ20AN" localSheetId="10" hidden="1">#REF!</definedName>
    <definedName name="BExQ39R28MXSG2SEV956F0KZ20AN" localSheetId="9" hidden="1">#REF!</definedName>
    <definedName name="BExQ39R28MXSG2SEV956F0KZ20AN" localSheetId="8" hidden="1">#REF!</definedName>
    <definedName name="BExQ39R28MXSG2SEV956F0KZ20AN" localSheetId="11" hidden="1">#REF!</definedName>
    <definedName name="BExQ39R28MXSG2SEV956F0KZ20AN" localSheetId="13" hidden="1">#REF!</definedName>
    <definedName name="BExQ39R28MXSG2SEV956F0KZ20AN" hidden="1">#REF!</definedName>
    <definedName name="BExQ3D1P3M5Z3HLMEZ17E0BLEE4U" localSheetId="0" hidden="1">#REF!</definedName>
    <definedName name="BExQ3D1P3M5Z3HLMEZ17E0BLEE4U" localSheetId="12" hidden="1">#REF!</definedName>
    <definedName name="BExQ3D1P3M5Z3HLMEZ17E0BLEE4U" localSheetId="3" hidden="1">#REF!</definedName>
    <definedName name="BExQ3D1P3M5Z3HLMEZ17E0BLEE4U" localSheetId="10" hidden="1">#REF!</definedName>
    <definedName name="BExQ3D1P3M5Z3HLMEZ17E0BLEE4U" localSheetId="9" hidden="1">#REF!</definedName>
    <definedName name="BExQ3D1P3M5Z3HLMEZ17E0BLEE4U" localSheetId="8" hidden="1">#REF!</definedName>
    <definedName name="BExQ3D1P3M5Z3HLMEZ17E0BLEE4U" localSheetId="11" hidden="1">#REF!</definedName>
    <definedName name="BExQ3D1P3M5Z3HLMEZ17E0BLEE4U" localSheetId="13" hidden="1">#REF!</definedName>
    <definedName name="BExQ3D1P3M5Z3HLMEZ17E0BLEE4U" hidden="1">#REF!</definedName>
    <definedName name="BExQ3EZX6BA2WHKI84SG78UPRTSE" localSheetId="0" hidden="1">#REF!</definedName>
    <definedName name="BExQ3EZX6BA2WHKI84SG78UPRTSE" localSheetId="12" hidden="1">#REF!</definedName>
    <definedName name="BExQ3EZX6BA2WHKI84SG78UPRTSE" localSheetId="3" hidden="1">#REF!</definedName>
    <definedName name="BExQ3EZX6BA2WHKI84SG78UPRTSE" localSheetId="10" hidden="1">#REF!</definedName>
    <definedName name="BExQ3EZX6BA2WHKI84SG78UPRTSE" localSheetId="9" hidden="1">#REF!</definedName>
    <definedName name="BExQ3EZX6BA2WHKI84SG78UPRTSE" localSheetId="8" hidden="1">#REF!</definedName>
    <definedName name="BExQ3EZX6BA2WHKI84SG78UPRTSE" localSheetId="11" hidden="1">#REF!</definedName>
    <definedName name="BExQ3EZX6BA2WHKI84SG78UPRTSE" localSheetId="13" hidden="1">#REF!</definedName>
    <definedName name="BExQ3EZX6BA2WHKI84SG78UPRTSE" hidden="1">#REF!</definedName>
    <definedName name="BExQ3KOX6620WUSBG7PGACNC936P" localSheetId="0" hidden="1">#REF!</definedName>
    <definedName name="BExQ3KOX6620WUSBG7PGACNC936P" localSheetId="12" hidden="1">#REF!</definedName>
    <definedName name="BExQ3KOX6620WUSBG7PGACNC936P" localSheetId="3" hidden="1">#REF!</definedName>
    <definedName name="BExQ3KOX6620WUSBG7PGACNC936P" localSheetId="10" hidden="1">#REF!</definedName>
    <definedName name="BExQ3KOX6620WUSBG7PGACNC936P" localSheetId="9" hidden="1">#REF!</definedName>
    <definedName name="BExQ3KOX6620WUSBG7PGACNC936P" localSheetId="8" hidden="1">#REF!</definedName>
    <definedName name="BExQ3KOX6620WUSBG7PGACNC936P" localSheetId="11" hidden="1">#REF!</definedName>
    <definedName name="BExQ3KOX6620WUSBG7PGACNC936P" localSheetId="13" hidden="1">#REF!</definedName>
    <definedName name="BExQ3KOX6620WUSBG7PGACNC936P" hidden="1">#REF!</definedName>
    <definedName name="BExQ3O4W7QF8BOXTUT4IOGF6YKUD" localSheetId="0" hidden="1">#REF!</definedName>
    <definedName name="BExQ3O4W7QF8BOXTUT4IOGF6YKUD" localSheetId="12" hidden="1">#REF!</definedName>
    <definedName name="BExQ3O4W7QF8BOXTUT4IOGF6YKUD" localSheetId="3" hidden="1">#REF!</definedName>
    <definedName name="BExQ3O4W7QF8BOXTUT4IOGF6YKUD" localSheetId="10" hidden="1">#REF!</definedName>
    <definedName name="BExQ3O4W7QF8BOXTUT4IOGF6YKUD" localSheetId="9" hidden="1">#REF!</definedName>
    <definedName name="BExQ3O4W7QF8BOXTUT4IOGF6YKUD" localSheetId="8" hidden="1">#REF!</definedName>
    <definedName name="BExQ3O4W7QF8BOXTUT4IOGF6YKUD" localSheetId="11" hidden="1">#REF!</definedName>
    <definedName name="BExQ3O4W7QF8BOXTUT4IOGF6YKUD" localSheetId="13" hidden="1">#REF!</definedName>
    <definedName name="BExQ3O4W7QF8BOXTUT4IOGF6YKUD" hidden="1">#REF!</definedName>
    <definedName name="BExQ3PXOWSN8561ZR8IEY8ZASI3B" localSheetId="0" hidden="1">#REF!</definedName>
    <definedName name="BExQ3PXOWSN8561ZR8IEY8ZASI3B" localSheetId="12" hidden="1">#REF!</definedName>
    <definedName name="BExQ3PXOWSN8561ZR8IEY8ZASI3B" localSheetId="3" hidden="1">#REF!</definedName>
    <definedName name="BExQ3PXOWSN8561ZR8IEY8ZASI3B" localSheetId="10" hidden="1">#REF!</definedName>
    <definedName name="BExQ3PXOWSN8561ZR8IEY8ZASI3B" localSheetId="9" hidden="1">#REF!</definedName>
    <definedName name="BExQ3PXOWSN8561ZR8IEY8ZASI3B" localSheetId="8" hidden="1">#REF!</definedName>
    <definedName name="BExQ3PXOWSN8561ZR8IEY8ZASI3B" localSheetId="11" hidden="1">#REF!</definedName>
    <definedName name="BExQ3PXOWSN8561ZR8IEY8ZASI3B" localSheetId="13" hidden="1">#REF!</definedName>
    <definedName name="BExQ3PXOWSN8561ZR8IEY8ZASI3B" hidden="1">#REF!</definedName>
    <definedName name="BExQ3TZF04IPY0B0UG9CQQ5736UA" localSheetId="0" hidden="1">#REF!</definedName>
    <definedName name="BExQ3TZF04IPY0B0UG9CQQ5736UA" localSheetId="12" hidden="1">#REF!</definedName>
    <definedName name="BExQ3TZF04IPY0B0UG9CQQ5736UA" localSheetId="3" hidden="1">#REF!</definedName>
    <definedName name="BExQ3TZF04IPY0B0UG9CQQ5736UA" localSheetId="10" hidden="1">#REF!</definedName>
    <definedName name="BExQ3TZF04IPY0B0UG9CQQ5736UA" localSheetId="9" hidden="1">#REF!</definedName>
    <definedName name="BExQ3TZF04IPY0B0UG9CQQ5736UA" localSheetId="8" hidden="1">#REF!</definedName>
    <definedName name="BExQ3TZF04IPY0B0UG9CQQ5736UA" localSheetId="11" hidden="1">#REF!</definedName>
    <definedName name="BExQ3TZF04IPY0B0UG9CQQ5736UA" localSheetId="13" hidden="1">#REF!</definedName>
    <definedName name="BExQ3TZF04IPY0B0UG9CQQ5736UA" hidden="1">#REF!</definedName>
    <definedName name="BExQ42IU9MNDYLODP41DL6YTZMAR" localSheetId="0" hidden="1">#REF!</definedName>
    <definedName name="BExQ42IU9MNDYLODP41DL6YTZMAR" localSheetId="12" hidden="1">#REF!</definedName>
    <definedName name="BExQ42IU9MNDYLODP41DL6YTZMAR" localSheetId="3" hidden="1">#REF!</definedName>
    <definedName name="BExQ42IU9MNDYLODP41DL6YTZMAR" localSheetId="10" hidden="1">#REF!</definedName>
    <definedName name="BExQ42IU9MNDYLODP41DL6YTZMAR" localSheetId="9" hidden="1">#REF!</definedName>
    <definedName name="BExQ42IU9MNDYLODP41DL6YTZMAR" localSheetId="8" hidden="1">#REF!</definedName>
    <definedName name="BExQ42IU9MNDYLODP41DL6YTZMAR" localSheetId="11" hidden="1">#REF!</definedName>
    <definedName name="BExQ42IU9MNDYLODP41DL6YTZMAR" localSheetId="13" hidden="1">#REF!</definedName>
    <definedName name="BExQ42IU9MNDYLODP41DL6YTZMAR" hidden="1">#REF!</definedName>
    <definedName name="BExQ42O4PHH156IHXSW0JAYAC0NJ" localSheetId="0" hidden="1">#REF!</definedName>
    <definedName name="BExQ42O4PHH156IHXSW0JAYAC0NJ" localSheetId="12" hidden="1">#REF!</definedName>
    <definedName name="BExQ42O4PHH156IHXSW0JAYAC0NJ" localSheetId="3" hidden="1">#REF!</definedName>
    <definedName name="BExQ42O4PHH156IHXSW0JAYAC0NJ" localSheetId="10" hidden="1">#REF!</definedName>
    <definedName name="BExQ42O4PHH156IHXSW0JAYAC0NJ" localSheetId="9" hidden="1">#REF!</definedName>
    <definedName name="BExQ42O4PHH156IHXSW0JAYAC0NJ" localSheetId="8" hidden="1">#REF!</definedName>
    <definedName name="BExQ42O4PHH156IHXSW0JAYAC0NJ" localSheetId="11" hidden="1">#REF!</definedName>
    <definedName name="BExQ42O4PHH156IHXSW0JAYAC0NJ" localSheetId="13" hidden="1">#REF!</definedName>
    <definedName name="BExQ42O4PHH156IHXSW0JAYAC0NJ" hidden="1">#REF!</definedName>
    <definedName name="BExQ452HF7N1HYPXJXQ8WD6SOWUV" localSheetId="0" hidden="1">#REF!</definedName>
    <definedName name="BExQ452HF7N1HYPXJXQ8WD6SOWUV" localSheetId="12" hidden="1">#REF!</definedName>
    <definedName name="BExQ452HF7N1HYPXJXQ8WD6SOWUV" localSheetId="3" hidden="1">#REF!</definedName>
    <definedName name="BExQ452HF7N1HYPXJXQ8WD6SOWUV" localSheetId="10" hidden="1">#REF!</definedName>
    <definedName name="BExQ452HF7N1HYPXJXQ8WD6SOWUV" localSheetId="9" hidden="1">#REF!</definedName>
    <definedName name="BExQ452HF7N1HYPXJXQ8WD6SOWUV" localSheetId="8" hidden="1">#REF!</definedName>
    <definedName name="BExQ452HF7N1HYPXJXQ8WD6SOWUV" localSheetId="11" hidden="1">#REF!</definedName>
    <definedName name="BExQ452HF7N1HYPXJXQ8WD6SOWUV" localSheetId="13" hidden="1">#REF!</definedName>
    <definedName name="BExQ452HF7N1HYPXJXQ8WD6SOWUV" hidden="1">#REF!</definedName>
    <definedName name="BExQ4BTBSHPHVEDRCXC2ROW8PLFC" localSheetId="0" hidden="1">#REF!</definedName>
    <definedName name="BExQ4BTBSHPHVEDRCXC2ROW8PLFC" localSheetId="12" hidden="1">#REF!</definedName>
    <definedName name="BExQ4BTBSHPHVEDRCXC2ROW8PLFC" localSheetId="3" hidden="1">#REF!</definedName>
    <definedName name="BExQ4BTBSHPHVEDRCXC2ROW8PLFC" localSheetId="10" hidden="1">#REF!</definedName>
    <definedName name="BExQ4BTBSHPHVEDRCXC2ROW8PLFC" localSheetId="9" hidden="1">#REF!</definedName>
    <definedName name="BExQ4BTBSHPHVEDRCXC2ROW8PLFC" localSheetId="8" hidden="1">#REF!</definedName>
    <definedName name="BExQ4BTBSHPHVEDRCXC2ROW8PLFC" localSheetId="11" hidden="1">#REF!</definedName>
    <definedName name="BExQ4BTBSHPHVEDRCXC2ROW8PLFC" localSheetId="13" hidden="1">#REF!</definedName>
    <definedName name="BExQ4BTBSHPHVEDRCXC2ROW8PLFC" hidden="1">#REF!</definedName>
    <definedName name="BExQ4DGKF54SRKQUTUT4B1CZSS62" localSheetId="0" hidden="1">#REF!</definedName>
    <definedName name="BExQ4DGKF54SRKQUTUT4B1CZSS62" localSheetId="12" hidden="1">#REF!</definedName>
    <definedName name="BExQ4DGKF54SRKQUTUT4B1CZSS62" localSheetId="3" hidden="1">#REF!</definedName>
    <definedName name="BExQ4DGKF54SRKQUTUT4B1CZSS62" localSheetId="10" hidden="1">#REF!</definedName>
    <definedName name="BExQ4DGKF54SRKQUTUT4B1CZSS62" localSheetId="9" hidden="1">#REF!</definedName>
    <definedName name="BExQ4DGKF54SRKQUTUT4B1CZSS62" localSheetId="8" hidden="1">#REF!</definedName>
    <definedName name="BExQ4DGKF54SRKQUTUT4B1CZSS62" localSheetId="11" hidden="1">#REF!</definedName>
    <definedName name="BExQ4DGKF54SRKQUTUT4B1CZSS62" localSheetId="13" hidden="1">#REF!</definedName>
    <definedName name="BExQ4DGKF54SRKQUTUT4B1CZSS62" hidden="1">#REF!</definedName>
    <definedName name="BExQ4T74LQ5PYTV1MUQUW75A4BDY" localSheetId="0" hidden="1">#REF!</definedName>
    <definedName name="BExQ4T74LQ5PYTV1MUQUW75A4BDY" localSheetId="12" hidden="1">#REF!</definedName>
    <definedName name="BExQ4T74LQ5PYTV1MUQUW75A4BDY" localSheetId="3" hidden="1">#REF!</definedName>
    <definedName name="BExQ4T74LQ5PYTV1MUQUW75A4BDY" localSheetId="10" hidden="1">#REF!</definedName>
    <definedName name="BExQ4T74LQ5PYTV1MUQUW75A4BDY" localSheetId="9" hidden="1">#REF!</definedName>
    <definedName name="BExQ4T74LQ5PYTV1MUQUW75A4BDY" localSheetId="8" hidden="1">#REF!</definedName>
    <definedName name="BExQ4T74LQ5PYTV1MUQUW75A4BDY" localSheetId="11" hidden="1">#REF!</definedName>
    <definedName name="BExQ4T74LQ5PYTV1MUQUW75A4BDY" localSheetId="13" hidden="1">#REF!</definedName>
    <definedName name="BExQ4T74LQ5PYTV1MUQUW75A4BDY" hidden="1">#REF!</definedName>
    <definedName name="BExQ4XJHD7EJCNH7S1MJDZJ2MNWG" localSheetId="0" hidden="1">#REF!</definedName>
    <definedName name="BExQ4XJHD7EJCNH7S1MJDZJ2MNWG" localSheetId="12" hidden="1">#REF!</definedName>
    <definedName name="BExQ4XJHD7EJCNH7S1MJDZJ2MNWG" localSheetId="3" hidden="1">#REF!</definedName>
    <definedName name="BExQ4XJHD7EJCNH7S1MJDZJ2MNWG" localSheetId="10" hidden="1">#REF!</definedName>
    <definedName name="BExQ4XJHD7EJCNH7S1MJDZJ2MNWG" localSheetId="9" hidden="1">#REF!</definedName>
    <definedName name="BExQ4XJHD7EJCNH7S1MJDZJ2MNWG" localSheetId="8" hidden="1">#REF!</definedName>
    <definedName name="BExQ4XJHD7EJCNH7S1MJDZJ2MNWG" localSheetId="11" hidden="1">#REF!</definedName>
    <definedName name="BExQ4XJHD7EJCNH7S1MJDZJ2MNWG" localSheetId="13" hidden="1">#REF!</definedName>
    <definedName name="BExQ4XJHD7EJCNH7S1MJDZJ2MNWG" hidden="1">#REF!</definedName>
    <definedName name="BExQ5039ZCEWBUJHU682G4S89J03" localSheetId="0" hidden="1">#REF!</definedName>
    <definedName name="BExQ5039ZCEWBUJHU682G4S89J03" localSheetId="12" hidden="1">#REF!</definedName>
    <definedName name="BExQ5039ZCEWBUJHU682G4S89J03" localSheetId="3" hidden="1">#REF!</definedName>
    <definedName name="BExQ5039ZCEWBUJHU682G4S89J03" localSheetId="10" hidden="1">#REF!</definedName>
    <definedName name="BExQ5039ZCEWBUJHU682G4S89J03" localSheetId="9" hidden="1">#REF!</definedName>
    <definedName name="BExQ5039ZCEWBUJHU682G4S89J03" localSheetId="8" hidden="1">#REF!</definedName>
    <definedName name="BExQ5039ZCEWBUJHU682G4S89J03" localSheetId="11" hidden="1">#REF!</definedName>
    <definedName name="BExQ5039ZCEWBUJHU682G4S89J03" localSheetId="13" hidden="1">#REF!</definedName>
    <definedName name="BExQ5039ZCEWBUJHU682G4S89J03" hidden="1">#REF!</definedName>
    <definedName name="BExQ56Z9W6YHZHRXOFFI8EFA7CDI" localSheetId="0" hidden="1">#REF!</definedName>
    <definedName name="BExQ56Z9W6YHZHRXOFFI8EFA7CDI" localSheetId="12" hidden="1">#REF!</definedName>
    <definedName name="BExQ56Z9W6YHZHRXOFFI8EFA7CDI" localSheetId="3" hidden="1">#REF!</definedName>
    <definedName name="BExQ56Z9W6YHZHRXOFFI8EFA7CDI" localSheetId="10" hidden="1">#REF!</definedName>
    <definedName name="BExQ56Z9W6YHZHRXOFFI8EFA7CDI" localSheetId="9" hidden="1">#REF!</definedName>
    <definedName name="BExQ56Z9W6YHZHRXOFFI8EFA7CDI" localSheetId="8" hidden="1">#REF!</definedName>
    <definedName name="BExQ56Z9W6YHZHRXOFFI8EFA7CDI" localSheetId="11" hidden="1">#REF!</definedName>
    <definedName name="BExQ56Z9W6YHZHRXOFFI8EFA7CDI" localSheetId="13" hidden="1">#REF!</definedName>
    <definedName name="BExQ56Z9W6YHZHRXOFFI8EFA7CDI" hidden="1">#REF!</definedName>
    <definedName name="BExQ58MP5FO5Q5CIXVMMYWWPEFW3" localSheetId="0" hidden="1">#REF!</definedName>
    <definedName name="BExQ58MP5FO5Q5CIXVMMYWWPEFW3" localSheetId="12" hidden="1">#REF!</definedName>
    <definedName name="BExQ58MP5FO5Q5CIXVMMYWWPEFW3" localSheetId="3" hidden="1">#REF!</definedName>
    <definedName name="BExQ58MP5FO5Q5CIXVMMYWWPEFW3" localSheetId="10" hidden="1">#REF!</definedName>
    <definedName name="BExQ58MP5FO5Q5CIXVMMYWWPEFW3" localSheetId="9" hidden="1">#REF!</definedName>
    <definedName name="BExQ58MP5FO5Q5CIXVMMYWWPEFW3" localSheetId="8" hidden="1">#REF!</definedName>
    <definedName name="BExQ58MP5FO5Q5CIXVMMYWWPEFW3" localSheetId="11" hidden="1">#REF!</definedName>
    <definedName name="BExQ58MP5FO5Q5CIXVMMYWWPEFW3" localSheetId="13" hidden="1">#REF!</definedName>
    <definedName name="BExQ58MP5FO5Q5CIXVMMYWWPEFW3" hidden="1">#REF!</definedName>
    <definedName name="BExQ5KX3Z668H1KUCKZ9J24HUQ1F" localSheetId="0" hidden="1">#REF!</definedName>
    <definedName name="BExQ5KX3Z668H1KUCKZ9J24HUQ1F" localSheetId="12" hidden="1">#REF!</definedName>
    <definedName name="BExQ5KX3Z668H1KUCKZ9J24HUQ1F" localSheetId="3" hidden="1">#REF!</definedName>
    <definedName name="BExQ5KX3Z668H1KUCKZ9J24HUQ1F" localSheetId="10" hidden="1">#REF!</definedName>
    <definedName name="BExQ5KX3Z668H1KUCKZ9J24HUQ1F" localSheetId="9" hidden="1">#REF!</definedName>
    <definedName name="BExQ5KX3Z668H1KUCKZ9J24HUQ1F" localSheetId="8" hidden="1">#REF!</definedName>
    <definedName name="BExQ5KX3Z668H1KUCKZ9J24HUQ1F" localSheetId="11" hidden="1">#REF!</definedName>
    <definedName name="BExQ5KX3Z668H1KUCKZ9J24HUQ1F" localSheetId="13" hidden="1">#REF!</definedName>
    <definedName name="BExQ5KX3Z668H1KUCKZ9J24HUQ1F" hidden="1">#REF!</definedName>
    <definedName name="BExQ5SPMSOCJYLAY20NB5A6O32RE" localSheetId="0" hidden="1">#REF!</definedName>
    <definedName name="BExQ5SPMSOCJYLAY20NB5A6O32RE" localSheetId="12" hidden="1">#REF!</definedName>
    <definedName name="BExQ5SPMSOCJYLAY20NB5A6O32RE" localSheetId="3" hidden="1">#REF!</definedName>
    <definedName name="BExQ5SPMSOCJYLAY20NB5A6O32RE" localSheetId="10" hidden="1">#REF!</definedName>
    <definedName name="BExQ5SPMSOCJYLAY20NB5A6O32RE" localSheetId="9" hidden="1">#REF!</definedName>
    <definedName name="BExQ5SPMSOCJYLAY20NB5A6O32RE" localSheetId="8" hidden="1">#REF!</definedName>
    <definedName name="BExQ5SPMSOCJYLAY20NB5A6O32RE" localSheetId="11" hidden="1">#REF!</definedName>
    <definedName name="BExQ5SPMSOCJYLAY20NB5A6O32RE" localSheetId="13" hidden="1">#REF!</definedName>
    <definedName name="BExQ5SPMSOCJYLAY20NB5A6O32RE" hidden="1">#REF!</definedName>
    <definedName name="BExQ5UICMGTMK790KTLK49MAGXRC" localSheetId="0" hidden="1">#REF!</definedName>
    <definedName name="BExQ5UICMGTMK790KTLK49MAGXRC" localSheetId="12" hidden="1">#REF!</definedName>
    <definedName name="BExQ5UICMGTMK790KTLK49MAGXRC" localSheetId="3" hidden="1">#REF!</definedName>
    <definedName name="BExQ5UICMGTMK790KTLK49MAGXRC" localSheetId="10" hidden="1">#REF!</definedName>
    <definedName name="BExQ5UICMGTMK790KTLK49MAGXRC" localSheetId="9" hidden="1">#REF!</definedName>
    <definedName name="BExQ5UICMGTMK790KTLK49MAGXRC" localSheetId="8" hidden="1">#REF!</definedName>
    <definedName name="BExQ5UICMGTMK790KTLK49MAGXRC" localSheetId="11" hidden="1">#REF!</definedName>
    <definedName name="BExQ5UICMGTMK790KTLK49MAGXRC" localSheetId="13" hidden="1">#REF!</definedName>
    <definedName name="BExQ5UICMGTMK790KTLK49MAGXRC" hidden="1">#REF!</definedName>
    <definedName name="BExQ5YUUK9FD0QGTY4WD0W90O7OL" localSheetId="0" hidden="1">#REF!</definedName>
    <definedName name="BExQ5YUUK9FD0QGTY4WD0W90O7OL" localSheetId="12" hidden="1">#REF!</definedName>
    <definedName name="BExQ5YUUK9FD0QGTY4WD0W90O7OL" localSheetId="3" hidden="1">#REF!</definedName>
    <definedName name="BExQ5YUUK9FD0QGTY4WD0W90O7OL" localSheetId="10" hidden="1">#REF!</definedName>
    <definedName name="BExQ5YUUK9FD0QGTY4WD0W90O7OL" localSheetId="9" hidden="1">#REF!</definedName>
    <definedName name="BExQ5YUUK9FD0QGTY4WD0W90O7OL" localSheetId="8" hidden="1">#REF!</definedName>
    <definedName name="BExQ5YUUK9FD0QGTY4WD0W90O7OL" localSheetId="11" hidden="1">#REF!</definedName>
    <definedName name="BExQ5YUUK9FD0QGTY4WD0W90O7OL" localSheetId="13" hidden="1">#REF!</definedName>
    <definedName name="BExQ5YUUK9FD0QGTY4WD0W90O7OL" hidden="1">#REF!</definedName>
    <definedName name="BExQ62WGBSDPG7ZU34W0N8X45R3X" localSheetId="0" hidden="1">#REF!</definedName>
    <definedName name="BExQ62WGBSDPG7ZU34W0N8X45R3X" localSheetId="12" hidden="1">#REF!</definedName>
    <definedName name="BExQ62WGBSDPG7ZU34W0N8X45R3X" localSheetId="3" hidden="1">#REF!</definedName>
    <definedName name="BExQ62WGBSDPG7ZU34W0N8X45R3X" localSheetId="10" hidden="1">#REF!</definedName>
    <definedName name="BExQ62WGBSDPG7ZU34W0N8X45R3X" localSheetId="9" hidden="1">#REF!</definedName>
    <definedName name="BExQ62WGBSDPG7ZU34W0N8X45R3X" localSheetId="8" hidden="1">#REF!</definedName>
    <definedName name="BExQ62WGBSDPG7ZU34W0N8X45R3X" localSheetId="11" hidden="1">#REF!</definedName>
    <definedName name="BExQ62WGBSDPG7ZU34W0N8X45R3X" localSheetId="13" hidden="1">#REF!</definedName>
    <definedName name="BExQ62WGBSDPG7ZU34W0N8X45R3X" hidden="1">#REF!</definedName>
    <definedName name="BExQ63793YQ9BH7JLCNRIATIGTRG" localSheetId="0" hidden="1">#REF!</definedName>
    <definedName name="BExQ63793YQ9BH7JLCNRIATIGTRG" localSheetId="12" hidden="1">#REF!</definedName>
    <definedName name="BExQ63793YQ9BH7JLCNRIATIGTRG" localSheetId="3" hidden="1">#REF!</definedName>
    <definedName name="BExQ63793YQ9BH7JLCNRIATIGTRG" localSheetId="10" hidden="1">#REF!</definedName>
    <definedName name="BExQ63793YQ9BH7JLCNRIATIGTRG" localSheetId="9" hidden="1">#REF!</definedName>
    <definedName name="BExQ63793YQ9BH7JLCNRIATIGTRG" localSheetId="8" hidden="1">#REF!</definedName>
    <definedName name="BExQ63793YQ9BH7JLCNRIATIGTRG" localSheetId="11" hidden="1">#REF!</definedName>
    <definedName name="BExQ63793YQ9BH7JLCNRIATIGTRG" localSheetId="13" hidden="1">#REF!</definedName>
    <definedName name="BExQ63793YQ9BH7JLCNRIATIGTRG" hidden="1">#REF!</definedName>
    <definedName name="BExQ6CN1EF2UPZ57ZYMGK8TUJQSS" localSheetId="0" hidden="1">#REF!</definedName>
    <definedName name="BExQ6CN1EF2UPZ57ZYMGK8TUJQSS" localSheetId="12" hidden="1">#REF!</definedName>
    <definedName name="BExQ6CN1EF2UPZ57ZYMGK8TUJQSS" localSheetId="3" hidden="1">#REF!</definedName>
    <definedName name="BExQ6CN1EF2UPZ57ZYMGK8TUJQSS" localSheetId="10" hidden="1">#REF!</definedName>
    <definedName name="BExQ6CN1EF2UPZ57ZYMGK8TUJQSS" localSheetId="9" hidden="1">#REF!</definedName>
    <definedName name="BExQ6CN1EF2UPZ57ZYMGK8TUJQSS" localSheetId="8" hidden="1">#REF!</definedName>
    <definedName name="BExQ6CN1EF2UPZ57ZYMGK8TUJQSS" localSheetId="11" hidden="1">#REF!</definedName>
    <definedName name="BExQ6CN1EF2UPZ57ZYMGK8TUJQSS" localSheetId="13" hidden="1">#REF!</definedName>
    <definedName name="BExQ6CN1EF2UPZ57ZYMGK8TUJQSS" hidden="1">#REF!</definedName>
    <definedName name="BExQ6FSF8BMWVLJI7Y7MKPG9SU5O" localSheetId="0" hidden="1">#REF!</definedName>
    <definedName name="BExQ6FSF8BMWVLJI7Y7MKPG9SU5O" localSheetId="12" hidden="1">#REF!</definedName>
    <definedName name="BExQ6FSF8BMWVLJI7Y7MKPG9SU5O" localSheetId="3" hidden="1">#REF!</definedName>
    <definedName name="BExQ6FSF8BMWVLJI7Y7MKPG9SU5O" localSheetId="10" hidden="1">#REF!</definedName>
    <definedName name="BExQ6FSF8BMWVLJI7Y7MKPG9SU5O" localSheetId="9" hidden="1">#REF!</definedName>
    <definedName name="BExQ6FSF8BMWVLJI7Y7MKPG9SU5O" localSheetId="8" hidden="1">#REF!</definedName>
    <definedName name="BExQ6FSF8BMWVLJI7Y7MKPG9SU5O" localSheetId="11" hidden="1">#REF!</definedName>
    <definedName name="BExQ6FSF8BMWVLJI7Y7MKPG9SU5O" localSheetId="13" hidden="1">#REF!</definedName>
    <definedName name="BExQ6FSF8BMWVLJI7Y7MKPG9SU5O" hidden="1">#REF!</definedName>
    <definedName name="BExQ6M2YXJ8AMRJF3QGHC40ADAHZ" localSheetId="0" hidden="1">#REF!</definedName>
    <definedName name="BExQ6M2YXJ8AMRJF3QGHC40ADAHZ" localSheetId="12" hidden="1">#REF!</definedName>
    <definedName name="BExQ6M2YXJ8AMRJF3QGHC40ADAHZ" localSheetId="3" hidden="1">#REF!</definedName>
    <definedName name="BExQ6M2YXJ8AMRJF3QGHC40ADAHZ" localSheetId="10" hidden="1">#REF!</definedName>
    <definedName name="BExQ6M2YXJ8AMRJF3QGHC40ADAHZ" localSheetId="9" hidden="1">#REF!</definedName>
    <definedName name="BExQ6M2YXJ8AMRJF3QGHC40ADAHZ" localSheetId="8" hidden="1">#REF!</definedName>
    <definedName name="BExQ6M2YXJ8AMRJF3QGHC40ADAHZ" localSheetId="11" hidden="1">#REF!</definedName>
    <definedName name="BExQ6M2YXJ8AMRJF3QGHC40ADAHZ" localSheetId="13" hidden="1">#REF!</definedName>
    <definedName name="BExQ6M2YXJ8AMRJF3QGHC40ADAHZ" hidden="1">#REF!</definedName>
    <definedName name="BExQ6M8B0X44N9TV56ATUVHGDI00" localSheetId="0" hidden="1">#REF!</definedName>
    <definedName name="BExQ6M8B0X44N9TV56ATUVHGDI00" localSheetId="12" hidden="1">#REF!</definedName>
    <definedName name="BExQ6M8B0X44N9TV56ATUVHGDI00" localSheetId="3" hidden="1">#REF!</definedName>
    <definedName name="BExQ6M8B0X44N9TV56ATUVHGDI00" localSheetId="10" hidden="1">#REF!</definedName>
    <definedName name="BExQ6M8B0X44N9TV56ATUVHGDI00" localSheetId="9" hidden="1">#REF!</definedName>
    <definedName name="BExQ6M8B0X44N9TV56ATUVHGDI00" localSheetId="8" hidden="1">#REF!</definedName>
    <definedName name="BExQ6M8B0X44N9TV56ATUVHGDI00" localSheetId="11" hidden="1">#REF!</definedName>
    <definedName name="BExQ6M8B0X44N9TV56ATUVHGDI00" localSheetId="13" hidden="1">#REF!</definedName>
    <definedName name="BExQ6M8B0X44N9TV56ATUVHGDI00" hidden="1">#REF!</definedName>
    <definedName name="BExQ6POH065GV0I74XXVD0VUPBJW" localSheetId="0" hidden="1">#REF!</definedName>
    <definedName name="BExQ6POH065GV0I74XXVD0VUPBJW" localSheetId="12" hidden="1">#REF!</definedName>
    <definedName name="BExQ6POH065GV0I74XXVD0VUPBJW" localSheetId="3" hidden="1">#REF!</definedName>
    <definedName name="BExQ6POH065GV0I74XXVD0VUPBJW" localSheetId="10" hidden="1">#REF!</definedName>
    <definedName name="BExQ6POH065GV0I74XXVD0VUPBJW" localSheetId="9" hidden="1">#REF!</definedName>
    <definedName name="BExQ6POH065GV0I74XXVD0VUPBJW" localSheetId="8" hidden="1">#REF!</definedName>
    <definedName name="BExQ6POH065GV0I74XXVD0VUPBJW" localSheetId="11" hidden="1">#REF!</definedName>
    <definedName name="BExQ6POH065GV0I74XXVD0VUPBJW" localSheetId="13" hidden="1">#REF!</definedName>
    <definedName name="BExQ6POH065GV0I74XXVD0VUPBJW" hidden="1">#REF!</definedName>
    <definedName name="BExQ6WV9KPSMXPPLGZ3KK4WNYTHU" localSheetId="0" hidden="1">#REF!</definedName>
    <definedName name="BExQ6WV9KPSMXPPLGZ3KK4WNYTHU" localSheetId="12" hidden="1">#REF!</definedName>
    <definedName name="BExQ6WV9KPSMXPPLGZ3KK4WNYTHU" localSheetId="3" hidden="1">#REF!</definedName>
    <definedName name="BExQ6WV9KPSMXPPLGZ3KK4WNYTHU" localSheetId="10" hidden="1">#REF!</definedName>
    <definedName name="BExQ6WV9KPSMXPPLGZ3KK4WNYTHU" localSheetId="9" hidden="1">#REF!</definedName>
    <definedName name="BExQ6WV9KPSMXPPLGZ3KK4WNYTHU" localSheetId="8" hidden="1">#REF!</definedName>
    <definedName name="BExQ6WV9KPSMXPPLGZ3KK4WNYTHU" localSheetId="11" hidden="1">#REF!</definedName>
    <definedName name="BExQ6WV9KPSMXPPLGZ3KK4WNYTHU" localSheetId="13" hidden="1">#REF!</definedName>
    <definedName name="BExQ6WV9KPSMXPPLGZ3KK4WNYTHU" hidden="1">#REF!</definedName>
    <definedName name="BExQ7541G92R52ECOIYO6UXIWJJ4" localSheetId="0" hidden="1">#REF!</definedName>
    <definedName name="BExQ7541G92R52ECOIYO6UXIWJJ4" localSheetId="12" hidden="1">#REF!</definedName>
    <definedName name="BExQ7541G92R52ECOIYO6UXIWJJ4" localSheetId="3" hidden="1">#REF!</definedName>
    <definedName name="BExQ7541G92R52ECOIYO6UXIWJJ4" localSheetId="10" hidden="1">#REF!</definedName>
    <definedName name="BExQ7541G92R52ECOIYO6UXIWJJ4" localSheetId="9" hidden="1">#REF!</definedName>
    <definedName name="BExQ7541G92R52ECOIYO6UXIWJJ4" localSheetId="8" hidden="1">#REF!</definedName>
    <definedName name="BExQ7541G92R52ECOIYO6UXIWJJ4" localSheetId="11" hidden="1">#REF!</definedName>
    <definedName name="BExQ7541G92R52ECOIYO6UXIWJJ4" localSheetId="13" hidden="1">#REF!</definedName>
    <definedName name="BExQ7541G92R52ECOIYO6UXIWJJ4" hidden="1">#REF!</definedName>
    <definedName name="BExQ783XTMM2A9I3UKCFWJH1PP2N" localSheetId="0" hidden="1">#REF!</definedName>
    <definedName name="BExQ783XTMM2A9I3UKCFWJH1PP2N" localSheetId="12" hidden="1">#REF!</definedName>
    <definedName name="BExQ783XTMM2A9I3UKCFWJH1PP2N" localSheetId="3" hidden="1">#REF!</definedName>
    <definedName name="BExQ783XTMM2A9I3UKCFWJH1PP2N" localSheetId="10" hidden="1">#REF!</definedName>
    <definedName name="BExQ783XTMM2A9I3UKCFWJH1PP2N" localSheetId="9" hidden="1">#REF!</definedName>
    <definedName name="BExQ783XTMM2A9I3UKCFWJH1PP2N" localSheetId="8" hidden="1">#REF!</definedName>
    <definedName name="BExQ783XTMM2A9I3UKCFWJH1PP2N" localSheetId="11" hidden="1">#REF!</definedName>
    <definedName name="BExQ783XTMM2A9I3UKCFWJH1PP2N" localSheetId="13" hidden="1">#REF!</definedName>
    <definedName name="BExQ783XTMM2A9I3UKCFWJH1PP2N" hidden="1">#REF!</definedName>
    <definedName name="BExQ79LX01ZPQB8EGD1ZHR2VK2H3" localSheetId="0" hidden="1">#REF!</definedName>
    <definedName name="BExQ79LX01ZPQB8EGD1ZHR2VK2H3" localSheetId="12" hidden="1">#REF!</definedName>
    <definedName name="BExQ79LX01ZPQB8EGD1ZHR2VK2H3" localSheetId="3" hidden="1">#REF!</definedName>
    <definedName name="BExQ79LX01ZPQB8EGD1ZHR2VK2H3" localSheetId="10" hidden="1">#REF!</definedName>
    <definedName name="BExQ79LX01ZPQB8EGD1ZHR2VK2H3" localSheetId="9" hidden="1">#REF!</definedName>
    <definedName name="BExQ79LX01ZPQB8EGD1ZHR2VK2H3" localSheetId="8" hidden="1">#REF!</definedName>
    <definedName name="BExQ79LX01ZPQB8EGD1ZHR2VK2H3" localSheetId="11" hidden="1">#REF!</definedName>
    <definedName name="BExQ79LX01ZPQB8EGD1ZHR2VK2H3" localSheetId="13" hidden="1">#REF!</definedName>
    <definedName name="BExQ79LX01ZPQB8EGD1ZHR2VK2H3" hidden="1">#REF!</definedName>
    <definedName name="BExQ7B3V9MGDK2OIJ61XXFBFLJFZ" localSheetId="0" hidden="1">#REF!</definedName>
    <definedName name="BExQ7B3V9MGDK2OIJ61XXFBFLJFZ" localSheetId="12" hidden="1">#REF!</definedName>
    <definedName name="BExQ7B3V9MGDK2OIJ61XXFBFLJFZ" localSheetId="3" hidden="1">#REF!</definedName>
    <definedName name="BExQ7B3V9MGDK2OIJ61XXFBFLJFZ" localSheetId="10" hidden="1">#REF!</definedName>
    <definedName name="BExQ7B3V9MGDK2OIJ61XXFBFLJFZ" localSheetId="9" hidden="1">#REF!</definedName>
    <definedName name="BExQ7B3V9MGDK2OIJ61XXFBFLJFZ" localSheetId="8" hidden="1">#REF!</definedName>
    <definedName name="BExQ7B3V9MGDK2OIJ61XXFBFLJFZ" localSheetId="11" hidden="1">#REF!</definedName>
    <definedName name="BExQ7B3V9MGDK2OIJ61XXFBFLJFZ" localSheetId="13" hidden="1">#REF!</definedName>
    <definedName name="BExQ7B3V9MGDK2OIJ61XXFBFLJFZ" hidden="1">#REF!</definedName>
    <definedName name="BExQ7CB046NVPF9ZXDGA7OXOLSLX" localSheetId="0" hidden="1">#REF!</definedName>
    <definedName name="BExQ7CB046NVPF9ZXDGA7OXOLSLX" localSheetId="12" hidden="1">#REF!</definedName>
    <definedName name="BExQ7CB046NVPF9ZXDGA7OXOLSLX" localSheetId="3" hidden="1">#REF!</definedName>
    <definedName name="BExQ7CB046NVPF9ZXDGA7OXOLSLX" localSheetId="10" hidden="1">#REF!</definedName>
    <definedName name="BExQ7CB046NVPF9ZXDGA7OXOLSLX" localSheetId="9" hidden="1">#REF!</definedName>
    <definedName name="BExQ7CB046NVPF9ZXDGA7OXOLSLX" localSheetId="8" hidden="1">#REF!</definedName>
    <definedName name="BExQ7CB046NVPF9ZXDGA7OXOLSLX" localSheetId="11" hidden="1">#REF!</definedName>
    <definedName name="BExQ7CB046NVPF9ZXDGA7OXOLSLX" localSheetId="13" hidden="1">#REF!</definedName>
    <definedName name="BExQ7CB046NVPF9ZXDGA7OXOLSLX" hidden="1">#REF!</definedName>
    <definedName name="BExQ7IWDCGGOO1HTJ97YGO1CK3R9" localSheetId="0" hidden="1">#REF!</definedName>
    <definedName name="BExQ7IWDCGGOO1HTJ97YGO1CK3R9" localSheetId="12" hidden="1">#REF!</definedName>
    <definedName name="BExQ7IWDCGGOO1HTJ97YGO1CK3R9" localSheetId="3" hidden="1">#REF!</definedName>
    <definedName name="BExQ7IWDCGGOO1HTJ97YGO1CK3R9" localSheetId="10" hidden="1">#REF!</definedName>
    <definedName name="BExQ7IWDCGGOO1HTJ97YGO1CK3R9" localSheetId="9" hidden="1">#REF!</definedName>
    <definedName name="BExQ7IWDCGGOO1HTJ97YGO1CK3R9" localSheetId="8" hidden="1">#REF!</definedName>
    <definedName name="BExQ7IWDCGGOO1HTJ97YGO1CK3R9" localSheetId="11" hidden="1">#REF!</definedName>
    <definedName name="BExQ7IWDCGGOO1HTJ97YGO1CK3R9" localSheetId="13" hidden="1">#REF!</definedName>
    <definedName name="BExQ7IWDCGGOO1HTJ97YGO1CK3R9" hidden="1">#REF!</definedName>
    <definedName name="BExQ7JNFIEGS2HKNBALH3Q2N5G7Z" localSheetId="0" hidden="1">#REF!</definedName>
    <definedName name="BExQ7JNFIEGS2HKNBALH3Q2N5G7Z" localSheetId="12" hidden="1">#REF!</definedName>
    <definedName name="BExQ7JNFIEGS2HKNBALH3Q2N5G7Z" localSheetId="3" hidden="1">#REF!</definedName>
    <definedName name="BExQ7JNFIEGS2HKNBALH3Q2N5G7Z" localSheetId="10" hidden="1">#REF!</definedName>
    <definedName name="BExQ7JNFIEGS2HKNBALH3Q2N5G7Z" localSheetId="9" hidden="1">#REF!</definedName>
    <definedName name="BExQ7JNFIEGS2HKNBALH3Q2N5G7Z" localSheetId="8" hidden="1">#REF!</definedName>
    <definedName name="BExQ7JNFIEGS2HKNBALH3Q2N5G7Z" localSheetId="11" hidden="1">#REF!</definedName>
    <definedName name="BExQ7JNFIEGS2HKNBALH3Q2N5G7Z" localSheetId="13" hidden="1">#REF!</definedName>
    <definedName name="BExQ7JNFIEGS2HKNBALH3Q2N5G7Z" hidden="1">#REF!</definedName>
    <definedName name="BExQ7MY3U2Z1IZ71U5LJUD00VVB4" localSheetId="0" hidden="1">#REF!</definedName>
    <definedName name="BExQ7MY3U2Z1IZ71U5LJUD00VVB4" localSheetId="12" hidden="1">#REF!</definedName>
    <definedName name="BExQ7MY3U2Z1IZ71U5LJUD00VVB4" localSheetId="3" hidden="1">#REF!</definedName>
    <definedName name="BExQ7MY3U2Z1IZ71U5LJUD00VVB4" localSheetId="10" hidden="1">#REF!</definedName>
    <definedName name="BExQ7MY3U2Z1IZ71U5LJUD00VVB4" localSheetId="9" hidden="1">#REF!</definedName>
    <definedName name="BExQ7MY3U2Z1IZ71U5LJUD00VVB4" localSheetId="8" hidden="1">#REF!</definedName>
    <definedName name="BExQ7MY3U2Z1IZ71U5LJUD00VVB4" localSheetId="11" hidden="1">#REF!</definedName>
    <definedName name="BExQ7MY3U2Z1IZ71U5LJUD00VVB4" localSheetId="13" hidden="1">#REF!</definedName>
    <definedName name="BExQ7MY3U2Z1IZ71U5LJUD00VVB4" hidden="1">#REF!</definedName>
    <definedName name="BExQ7XL2Q1GVUFL1F9KK0K0EXMWG" localSheetId="0" hidden="1">#REF!</definedName>
    <definedName name="BExQ7XL2Q1GVUFL1F9KK0K0EXMWG" localSheetId="12" hidden="1">#REF!</definedName>
    <definedName name="BExQ7XL2Q1GVUFL1F9KK0K0EXMWG" localSheetId="3" hidden="1">#REF!</definedName>
    <definedName name="BExQ7XL2Q1GVUFL1F9KK0K0EXMWG" localSheetId="10" hidden="1">#REF!</definedName>
    <definedName name="BExQ7XL2Q1GVUFL1F9KK0K0EXMWG" localSheetId="9" hidden="1">#REF!</definedName>
    <definedName name="BExQ7XL2Q1GVUFL1F9KK0K0EXMWG" localSheetId="8" hidden="1">#REF!</definedName>
    <definedName name="BExQ7XL2Q1GVUFL1F9KK0K0EXMWG" localSheetId="11" hidden="1">#REF!</definedName>
    <definedName name="BExQ7XL2Q1GVUFL1F9KK0K0EXMWG" localSheetId="13" hidden="1">#REF!</definedName>
    <definedName name="BExQ7XL2Q1GVUFL1F9KK0K0EXMWG" hidden="1">#REF!</definedName>
    <definedName name="BExQ8469L3ZRZ3KYZPYMSJIDL7Y5" localSheetId="0" hidden="1">#REF!</definedName>
    <definedName name="BExQ8469L3ZRZ3KYZPYMSJIDL7Y5" localSheetId="12" hidden="1">#REF!</definedName>
    <definedName name="BExQ8469L3ZRZ3KYZPYMSJIDL7Y5" localSheetId="3" hidden="1">#REF!</definedName>
    <definedName name="BExQ8469L3ZRZ3KYZPYMSJIDL7Y5" localSheetId="10" hidden="1">#REF!</definedName>
    <definedName name="BExQ8469L3ZRZ3KYZPYMSJIDL7Y5" localSheetId="9" hidden="1">#REF!</definedName>
    <definedName name="BExQ8469L3ZRZ3KYZPYMSJIDL7Y5" localSheetId="8" hidden="1">#REF!</definedName>
    <definedName name="BExQ8469L3ZRZ3KYZPYMSJIDL7Y5" localSheetId="11" hidden="1">#REF!</definedName>
    <definedName name="BExQ8469L3ZRZ3KYZPYMSJIDL7Y5" localSheetId="13" hidden="1">#REF!</definedName>
    <definedName name="BExQ8469L3ZRZ3KYZPYMSJIDL7Y5" hidden="1">#REF!</definedName>
    <definedName name="BExQ84MJB94HL3BWRN50M4NCB6Z0" localSheetId="0" hidden="1">#REF!</definedName>
    <definedName name="BExQ84MJB94HL3BWRN50M4NCB6Z0" localSheetId="12" hidden="1">#REF!</definedName>
    <definedName name="BExQ84MJB94HL3BWRN50M4NCB6Z0" localSheetId="3" hidden="1">#REF!</definedName>
    <definedName name="BExQ84MJB94HL3BWRN50M4NCB6Z0" localSheetId="10" hidden="1">#REF!</definedName>
    <definedName name="BExQ84MJB94HL3BWRN50M4NCB6Z0" localSheetId="9" hidden="1">#REF!</definedName>
    <definedName name="BExQ84MJB94HL3BWRN50M4NCB6Z0" localSheetId="8" hidden="1">#REF!</definedName>
    <definedName name="BExQ84MJB94HL3BWRN50M4NCB6Z0" localSheetId="11" hidden="1">#REF!</definedName>
    <definedName name="BExQ84MJB94HL3BWRN50M4NCB6Z0" localSheetId="13" hidden="1">#REF!</definedName>
    <definedName name="BExQ84MJB94HL3BWRN50M4NCB6Z0" hidden="1">#REF!</definedName>
    <definedName name="BExQ8583ZE00NW7T9OF11OT9IA14" localSheetId="0" hidden="1">#REF!</definedName>
    <definedName name="BExQ8583ZE00NW7T9OF11OT9IA14" localSheetId="12" hidden="1">#REF!</definedName>
    <definedName name="BExQ8583ZE00NW7T9OF11OT9IA14" localSheetId="3" hidden="1">#REF!</definedName>
    <definedName name="BExQ8583ZE00NW7T9OF11OT9IA14" localSheetId="10" hidden="1">#REF!</definedName>
    <definedName name="BExQ8583ZE00NW7T9OF11OT9IA14" localSheetId="9" hidden="1">#REF!</definedName>
    <definedName name="BExQ8583ZE00NW7T9OF11OT9IA14" localSheetId="8" hidden="1">#REF!</definedName>
    <definedName name="BExQ8583ZE00NW7T9OF11OT9IA14" localSheetId="11" hidden="1">#REF!</definedName>
    <definedName name="BExQ8583ZE00NW7T9OF11OT9IA14" localSheetId="13" hidden="1">#REF!</definedName>
    <definedName name="BExQ8583ZE00NW7T9OF11OT9IA14" hidden="1">#REF!</definedName>
    <definedName name="BExQ8A0RPE3IMIFIZLUE7KD2N21W" localSheetId="0" hidden="1">#REF!</definedName>
    <definedName name="BExQ8A0RPE3IMIFIZLUE7KD2N21W" localSheetId="12" hidden="1">#REF!</definedName>
    <definedName name="BExQ8A0RPE3IMIFIZLUE7KD2N21W" localSheetId="3" hidden="1">#REF!</definedName>
    <definedName name="BExQ8A0RPE3IMIFIZLUE7KD2N21W" localSheetId="10" hidden="1">#REF!</definedName>
    <definedName name="BExQ8A0RPE3IMIFIZLUE7KD2N21W" localSheetId="9" hidden="1">#REF!</definedName>
    <definedName name="BExQ8A0RPE3IMIFIZLUE7KD2N21W" localSheetId="8" hidden="1">#REF!</definedName>
    <definedName name="BExQ8A0RPE3IMIFIZLUE7KD2N21W" localSheetId="11" hidden="1">#REF!</definedName>
    <definedName name="BExQ8A0RPE3IMIFIZLUE7KD2N21W" localSheetId="13" hidden="1">#REF!</definedName>
    <definedName name="BExQ8A0RPE3IMIFIZLUE7KD2N21W" hidden="1">#REF!</definedName>
    <definedName name="BExQ8ABK6H1ADV2R2OYT8NFFYG2N" localSheetId="0" hidden="1">#REF!</definedName>
    <definedName name="BExQ8ABK6H1ADV2R2OYT8NFFYG2N" localSheetId="12" hidden="1">#REF!</definedName>
    <definedName name="BExQ8ABK6H1ADV2R2OYT8NFFYG2N" localSheetId="3" hidden="1">#REF!</definedName>
    <definedName name="BExQ8ABK6H1ADV2R2OYT8NFFYG2N" localSheetId="10" hidden="1">#REF!</definedName>
    <definedName name="BExQ8ABK6H1ADV2R2OYT8NFFYG2N" localSheetId="9" hidden="1">#REF!</definedName>
    <definedName name="BExQ8ABK6H1ADV2R2OYT8NFFYG2N" localSheetId="8" hidden="1">#REF!</definedName>
    <definedName name="BExQ8ABK6H1ADV2R2OYT8NFFYG2N" localSheetId="11" hidden="1">#REF!</definedName>
    <definedName name="BExQ8ABK6H1ADV2R2OYT8NFFYG2N" localSheetId="13" hidden="1">#REF!</definedName>
    <definedName name="BExQ8ABK6H1ADV2R2OYT8NFFYG2N" hidden="1">#REF!</definedName>
    <definedName name="BExQ8DM90XJ6GCJIK9LC5O82I2TJ" localSheetId="0" hidden="1">#REF!</definedName>
    <definedName name="BExQ8DM90XJ6GCJIK9LC5O82I2TJ" localSheetId="12" hidden="1">#REF!</definedName>
    <definedName name="BExQ8DM90XJ6GCJIK9LC5O82I2TJ" localSheetId="3" hidden="1">#REF!</definedName>
    <definedName name="BExQ8DM90XJ6GCJIK9LC5O82I2TJ" localSheetId="10" hidden="1">#REF!</definedName>
    <definedName name="BExQ8DM90XJ6GCJIK9LC5O82I2TJ" localSheetId="9" hidden="1">#REF!</definedName>
    <definedName name="BExQ8DM90XJ6GCJIK9LC5O82I2TJ" localSheetId="8" hidden="1">#REF!</definedName>
    <definedName name="BExQ8DM90XJ6GCJIK9LC5O82I2TJ" localSheetId="11" hidden="1">#REF!</definedName>
    <definedName name="BExQ8DM90XJ6GCJIK9LC5O82I2TJ" localSheetId="13" hidden="1">#REF!</definedName>
    <definedName name="BExQ8DM90XJ6GCJIK9LC5O82I2TJ" hidden="1">#REF!</definedName>
    <definedName name="BExQ8G0K46ZORA0QVQTDI7Z8LXGF" localSheetId="0" hidden="1">#REF!</definedName>
    <definedName name="BExQ8G0K46ZORA0QVQTDI7Z8LXGF" localSheetId="12" hidden="1">#REF!</definedName>
    <definedName name="BExQ8G0K46ZORA0QVQTDI7Z8LXGF" localSheetId="3" hidden="1">#REF!</definedName>
    <definedName name="BExQ8G0K46ZORA0QVQTDI7Z8LXGF" localSheetId="10" hidden="1">#REF!</definedName>
    <definedName name="BExQ8G0K46ZORA0QVQTDI7Z8LXGF" localSheetId="9" hidden="1">#REF!</definedName>
    <definedName name="BExQ8G0K46ZORA0QVQTDI7Z8LXGF" localSheetId="8" hidden="1">#REF!</definedName>
    <definedName name="BExQ8G0K46ZORA0QVQTDI7Z8LXGF" localSheetId="11" hidden="1">#REF!</definedName>
    <definedName name="BExQ8G0K46ZORA0QVQTDI7Z8LXGF" localSheetId="13" hidden="1">#REF!</definedName>
    <definedName name="BExQ8G0K46ZORA0QVQTDI7Z8LXGF" hidden="1">#REF!</definedName>
    <definedName name="BExQ8O3WEU8HNTTGKTW5T0QSKCLP" localSheetId="0" hidden="1">#REF!</definedName>
    <definedName name="BExQ8O3WEU8HNTTGKTW5T0QSKCLP" localSheetId="12" hidden="1">#REF!</definedName>
    <definedName name="BExQ8O3WEU8HNTTGKTW5T0QSKCLP" localSheetId="3" hidden="1">#REF!</definedName>
    <definedName name="BExQ8O3WEU8HNTTGKTW5T0QSKCLP" localSheetId="10" hidden="1">#REF!</definedName>
    <definedName name="BExQ8O3WEU8HNTTGKTW5T0QSKCLP" localSheetId="9" hidden="1">#REF!</definedName>
    <definedName name="BExQ8O3WEU8HNTTGKTW5T0QSKCLP" localSheetId="8" hidden="1">#REF!</definedName>
    <definedName name="BExQ8O3WEU8HNTTGKTW5T0QSKCLP" localSheetId="11" hidden="1">#REF!</definedName>
    <definedName name="BExQ8O3WEU8HNTTGKTW5T0QSKCLP" localSheetId="13" hidden="1">#REF!</definedName>
    <definedName name="BExQ8O3WEU8HNTTGKTW5T0QSKCLP" hidden="1">#REF!</definedName>
    <definedName name="BExQ8ZCEDBOBJA3D9LDP5TU2WYGR" localSheetId="0" hidden="1">#REF!</definedName>
    <definedName name="BExQ8ZCEDBOBJA3D9LDP5TU2WYGR" localSheetId="12" hidden="1">#REF!</definedName>
    <definedName name="BExQ8ZCEDBOBJA3D9LDP5TU2WYGR" localSheetId="3" hidden="1">#REF!</definedName>
    <definedName name="BExQ8ZCEDBOBJA3D9LDP5TU2WYGR" localSheetId="10" hidden="1">#REF!</definedName>
    <definedName name="BExQ8ZCEDBOBJA3D9LDP5TU2WYGR" localSheetId="9" hidden="1">#REF!</definedName>
    <definedName name="BExQ8ZCEDBOBJA3D9LDP5TU2WYGR" localSheetId="8" hidden="1">#REF!</definedName>
    <definedName name="BExQ8ZCEDBOBJA3D9LDP5TU2WYGR" localSheetId="11" hidden="1">#REF!</definedName>
    <definedName name="BExQ8ZCEDBOBJA3D9LDP5TU2WYGR" localSheetId="13" hidden="1">#REF!</definedName>
    <definedName name="BExQ8ZCEDBOBJA3D9LDP5TU2WYGR" hidden="1">#REF!</definedName>
    <definedName name="BExQ94LAW6MAQBWY25WTBFV5PPZJ" localSheetId="0" hidden="1">#REF!</definedName>
    <definedName name="BExQ94LAW6MAQBWY25WTBFV5PPZJ" localSheetId="12" hidden="1">#REF!</definedName>
    <definedName name="BExQ94LAW6MAQBWY25WTBFV5PPZJ" localSheetId="3" hidden="1">#REF!</definedName>
    <definedName name="BExQ94LAW6MAQBWY25WTBFV5PPZJ" localSheetId="10" hidden="1">#REF!</definedName>
    <definedName name="BExQ94LAW6MAQBWY25WTBFV5PPZJ" localSheetId="9" hidden="1">#REF!</definedName>
    <definedName name="BExQ94LAW6MAQBWY25WTBFV5PPZJ" localSheetId="8" hidden="1">#REF!</definedName>
    <definedName name="BExQ94LAW6MAQBWY25WTBFV5PPZJ" localSheetId="11" hidden="1">#REF!</definedName>
    <definedName name="BExQ94LAW6MAQBWY25WTBFV5PPZJ" localSheetId="13" hidden="1">#REF!</definedName>
    <definedName name="BExQ94LAW6MAQBWY25WTBFV5PPZJ" hidden="1">#REF!</definedName>
    <definedName name="BExQ968K8V66L55PCVI3B4VR4FW6" localSheetId="0" hidden="1">#REF!</definedName>
    <definedName name="BExQ968K8V66L55PCVI3B4VR4FW6" localSheetId="12" hidden="1">#REF!</definedName>
    <definedName name="BExQ968K8V66L55PCVI3B4VR4FW6" localSheetId="3" hidden="1">#REF!</definedName>
    <definedName name="BExQ968K8V66L55PCVI3B4VR4FW6" localSheetId="10" hidden="1">#REF!</definedName>
    <definedName name="BExQ968K8V66L55PCVI3B4VR4FW6" localSheetId="9" hidden="1">#REF!</definedName>
    <definedName name="BExQ968K8V66L55PCVI3B4VR4FW6" localSheetId="8" hidden="1">#REF!</definedName>
    <definedName name="BExQ968K8V66L55PCVI3B4VR4FW6" localSheetId="11" hidden="1">#REF!</definedName>
    <definedName name="BExQ968K8V66L55PCVI3B4VR4FW6" localSheetId="13" hidden="1">#REF!</definedName>
    <definedName name="BExQ968K8V66L55PCVI3B4VR4FW6" hidden="1">#REF!</definedName>
    <definedName name="BExQ97QIPOSSRK978N8P234Y1XA4" localSheetId="0" hidden="1">#REF!</definedName>
    <definedName name="BExQ97QIPOSSRK978N8P234Y1XA4" localSheetId="12" hidden="1">#REF!</definedName>
    <definedName name="BExQ97QIPOSSRK978N8P234Y1XA4" localSheetId="3" hidden="1">#REF!</definedName>
    <definedName name="BExQ97QIPOSSRK978N8P234Y1XA4" localSheetId="10" hidden="1">#REF!</definedName>
    <definedName name="BExQ97QIPOSSRK978N8P234Y1XA4" localSheetId="9" hidden="1">#REF!</definedName>
    <definedName name="BExQ97QIPOSSRK978N8P234Y1XA4" localSheetId="8" hidden="1">#REF!</definedName>
    <definedName name="BExQ97QIPOSSRK978N8P234Y1XA4" localSheetId="11" hidden="1">#REF!</definedName>
    <definedName name="BExQ97QIPOSSRK978N8P234Y1XA4" localSheetId="13" hidden="1">#REF!</definedName>
    <definedName name="BExQ97QIPOSSRK978N8P234Y1XA4" hidden="1">#REF!</definedName>
    <definedName name="BExQ9DFHXLBKBS9DWH05G83SL12Z" localSheetId="0" hidden="1">#REF!</definedName>
    <definedName name="BExQ9DFHXLBKBS9DWH05G83SL12Z" localSheetId="12" hidden="1">#REF!</definedName>
    <definedName name="BExQ9DFHXLBKBS9DWH05G83SL12Z" localSheetId="3" hidden="1">#REF!</definedName>
    <definedName name="BExQ9DFHXLBKBS9DWH05G83SL12Z" localSheetId="10" hidden="1">#REF!</definedName>
    <definedName name="BExQ9DFHXLBKBS9DWH05G83SL12Z" localSheetId="9" hidden="1">#REF!</definedName>
    <definedName name="BExQ9DFHXLBKBS9DWH05G83SL12Z" localSheetId="8" hidden="1">#REF!</definedName>
    <definedName name="BExQ9DFHXLBKBS9DWH05G83SL12Z" localSheetId="11" hidden="1">#REF!</definedName>
    <definedName name="BExQ9DFHXLBKBS9DWH05G83SL12Z" localSheetId="13" hidden="1">#REF!</definedName>
    <definedName name="BExQ9DFHXLBKBS9DWH05G83SL12Z" hidden="1">#REF!</definedName>
    <definedName name="BExQ9E6FBAXTHGF3RXANFIA77GXP" localSheetId="0" hidden="1">#REF!</definedName>
    <definedName name="BExQ9E6FBAXTHGF3RXANFIA77GXP" localSheetId="12" hidden="1">#REF!</definedName>
    <definedName name="BExQ9E6FBAXTHGF3RXANFIA77GXP" localSheetId="3" hidden="1">#REF!</definedName>
    <definedName name="BExQ9E6FBAXTHGF3RXANFIA77GXP" localSheetId="10" hidden="1">#REF!</definedName>
    <definedName name="BExQ9E6FBAXTHGF3RXANFIA77GXP" localSheetId="9" hidden="1">#REF!</definedName>
    <definedName name="BExQ9E6FBAXTHGF3RXANFIA77GXP" localSheetId="8" hidden="1">#REF!</definedName>
    <definedName name="BExQ9E6FBAXTHGF3RXANFIA77GXP" localSheetId="11" hidden="1">#REF!</definedName>
    <definedName name="BExQ9E6FBAXTHGF3RXANFIA77GXP" localSheetId="13" hidden="1">#REF!</definedName>
    <definedName name="BExQ9E6FBAXTHGF3RXANFIA77GXP" hidden="1">#REF!</definedName>
    <definedName name="BExQ9J4ID0TGFFFJSQ9PFAMXOYZ1" localSheetId="0" hidden="1">#REF!</definedName>
    <definedName name="BExQ9J4ID0TGFFFJSQ9PFAMXOYZ1" localSheetId="12" hidden="1">#REF!</definedName>
    <definedName name="BExQ9J4ID0TGFFFJSQ9PFAMXOYZ1" localSheetId="3" hidden="1">#REF!</definedName>
    <definedName name="BExQ9J4ID0TGFFFJSQ9PFAMXOYZ1" localSheetId="10" hidden="1">#REF!</definedName>
    <definedName name="BExQ9J4ID0TGFFFJSQ9PFAMXOYZ1" localSheetId="9" hidden="1">#REF!</definedName>
    <definedName name="BExQ9J4ID0TGFFFJSQ9PFAMXOYZ1" localSheetId="8" hidden="1">#REF!</definedName>
    <definedName name="BExQ9J4ID0TGFFFJSQ9PFAMXOYZ1" localSheetId="11" hidden="1">#REF!</definedName>
    <definedName name="BExQ9J4ID0TGFFFJSQ9PFAMXOYZ1" localSheetId="13" hidden="1">#REF!</definedName>
    <definedName name="BExQ9J4ID0TGFFFJSQ9PFAMXOYZ1" hidden="1">#REF!</definedName>
    <definedName name="BExQ9KX9734KIAK7IMRLHCPYDHO2" localSheetId="0" hidden="1">#REF!</definedName>
    <definedName name="BExQ9KX9734KIAK7IMRLHCPYDHO2" localSheetId="12" hidden="1">#REF!</definedName>
    <definedName name="BExQ9KX9734KIAK7IMRLHCPYDHO2" localSheetId="3" hidden="1">#REF!</definedName>
    <definedName name="BExQ9KX9734KIAK7IMRLHCPYDHO2" localSheetId="10" hidden="1">#REF!</definedName>
    <definedName name="BExQ9KX9734KIAK7IMRLHCPYDHO2" localSheetId="9" hidden="1">#REF!</definedName>
    <definedName name="BExQ9KX9734KIAK7IMRLHCPYDHO2" localSheetId="8" hidden="1">#REF!</definedName>
    <definedName name="BExQ9KX9734KIAK7IMRLHCPYDHO2" localSheetId="11" hidden="1">#REF!</definedName>
    <definedName name="BExQ9KX9734KIAK7IMRLHCPYDHO2" localSheetId="13" hidden="1">#REF!</definedName>
    <definedName name="BExQ9KX9734KIAK7IMRLHCPYDHO2" hidden="1">#REF!</definedName>
    <definedName name="BExQ9L81FF4I7816VTPFBDWVU4CW" localSheetId="0" hidden="1">#REF!</definedName>
    <definedName name="BExQ9L81FF4I7816VTPFBDWVU4CW" localSheetId="12" hidden="1">#REF!</definedName>
    <definedName name="BExQ9L81FF4I7816VTPFBDWVU4CW" localSheetId="3" hidden="1">#REF!</definedName>
    <definedName name="BExQ9L81FF4I7816VTPFBDWVU4CW" localSheetId="10" hidden="1">#REF!</definedName>
    <definedName name="BExQ9L81FF4I7816VTPFBDWVU4CW" localSheetId="9" hidden="1">#REF!</definedName>
    <definedName name="BExQ9L81FF4I7816VTPFBDWVU4CW" localSheetId="8" hidden="1">#REF!</definedName>
    <definedName name="BExQ9L81FF4I7816VTPFBDWVU4CW" localSheetId="11" hidden="1">#REF!</definedName>
    <definedName name="BExQ9L81FF4I7816VTPFBDWVU4CW" localSheetId="13" hidden="1">#REF!</definedName>
    <definedName name="BExQ9L81FF4I7816VTPFBDWVU4CW" hidden="1">#REF!</definedName>
    <definedName name="BExQ9M4E2ACZOWWWP1JJIQO8AHUM" localSheetId="0" hidden="1">#REF!</definedName>
    <definedName name="BExQ9M4E2ACZOWWWP1JJIQO8AHUM" localSheetId="12" hidden="1">#REF!</definedName>
    <definedName name="BExQ9M4E2ACZOWWWP1JJIQO8AHUM" localSheetId="3" hidden="1">#REF!</definedName>
    <definedName name="BExQ9M4E2ACZOWWWP1JJIQO8AHUM" localSheetId="10" hidden="1">#REF!</definedName>
    <definedName name="BExQ9M4E2ACZOWWWP1JJIQO8AHUM" localSheetId="9" hidden="1">#REF!</definedName>
    <definedName name="BExQ9M4E2ACZOWWWP1JJIQO8AHUM" localSheetId="8" hidden="1">#REF!</definedName>
    <definedName name="BExQ9M4E2ACZOWWWP1JJIQO8AHUM" localSheetId="11" hidden="1">#REF!</definedName>
    <definedName name="BExQ9M4E2ACZOWWWP1JJIQO8AHUM" localSheetId="13" hidden="1">#REF!</definedName>
    <definedName name="BExQ9M4E2ACZOWWWP1JJIQO8AHUM" hidden="1">#REF!</definedName>
    <definedName name="BExQ9TBCP5IJKSQLYEBE6FQLF16I" localSheetId="0" hidden="1">#REF!</definedName>
    <definedName name="BExQ9TBCP5IJKSQLYEBE6FQLF16I" localSheetId="12" hidden="1">#REF!</definedName>
    <definedName name="BExQ9TBCP5IJKSQLYEBE6FQLF16I" localSheetId="3" hidden="1">#REF!</definedName>
    <definedName name="BExQ9TBCP5IJKSQLYEBE6FQLF16I" localSheetId="10" hidden="1">#REF!</definedName>
    <definedName name="BExQ9TBCP5IJKSQLYEBE6FQLF16I" localSheetId="9" hidden="1">#REF!</definedName>
    <definedName name="BExQ9TBCP5IJKSQLYEBE6FQLF16I" localSheetId="8" hidden="1">#REF!</definedName>
    <definedName name="BExQ9TBCP5IJKSQLYEBE6FQLF16I" localSheetId="11" hidden="1">#REF!</definedName>
    <definedName name="BExQ9TBCP5IJKSQLYEBE6FQLF16I" localSheetId="13" hidden="1">#REF!</definedName>
    <definedName name="BExQ9TBCP5IJKSQLYEBE6FQLF16I" hidden="1">#REF!</definedName>
    <definedName name="BExQ9UTANMJCK7LJ4OQMD6F2Q01L" localSheetId="0" hidden="1">#REF!</definedName>
    <definedName name="BExQ9UTANMJCK7LJ4OQMD6F2Q01L" localSheetId="12" hidden="1">#REF!</definedName>
    <definedName name="BExQ9UTANMJCK7LJ4OQMD6F2Q01L" localSheetId="3" hidden="1">#REF!</definedName>
    <definedName name="BExQ9UTANMJCK7LJ4OQMD6F2Q01L" localSheetId="10" hidden="1">#REF!</definedName>
    <definedName name="BExQ9UTANMJCK7LJ4OQMD6F2Q01L" localSheetId="9" hidden="1">#REF!</definedName>
    <definedName name="BExQ9UTANMJCK7LJ4OQMD6F2Q01L" localSheetId="8" hidden="1">#REF!</definedName>
    <definedName name="BExQ9UTANMJCK7LJ4OQMD6F2Q01L" localSheetId="11" hidden="1">#REF!</definedName>
    <definedName name="BExQ9UTANMJCK7LJ4OQMD6F2Q01L" localSheetId="13" hidden="1">#REF!</definedName>
    <definedName name="BExQ9UTANMJCK7LJ4OQMD6F2Q01L" hidden="1">#REF!</definedName>
    <definedName name="BExQ9ZLYHWABXAA9NJDW8ZS0UQ9P" localSheetId="0" hidden="1">#REF!</definedName>
    <definedName name="BExQ9ZLYHWABXAA9NJDW8ZS0UQ9P" localSheetId="12" hidden="1">#REF!</definedName>
    <definedName name="BExQ9ZLYHWABXAA9NJDW8ZS0UQ9P" localSheetId="3" hidden="1">#REF!</definedName>
    <definedName name="BExQ9ZLYHWABXAA9NJDW8ZS0UQ9P" localSheetId="10" hidden="1">#REF!</definedName>
    <definedName name="BExQ9ZLYHWABXAA9NJDW8ZS0UQ9P" localSheetId="9" hidden="1">#REF!</definedName>
    <definedName name="BExQ9ZLYHWABXAA9NJDW8ZS0UQ9P" localSheetId="8" hidden="1">#REF!</definedName>
    <definedName name="BExQ9ZLYHWABXAA9NJDW8ZS0UQ9P" localSheetId="11" hidden="1">#REF!</definedName>
    <definedName name="BExQ9ZLYHWABXAA9NJDW8ZS0UQ9P" localSheetId="13" hidden="1">#REF!</definedName>
    <definedName name="BExQ9ZLYHWABXAA9NJDW8ZS0UQ9P" hidden="1">#REF!</definedName>
    <definedName name="BExQ9ZWQ19KSRZNZNPY6ZNWEST1J" localSheetId="0" hidden="1">#REF!</definedName>
    <definedName name="BExQ9ZWQ19KSRZNZNPY6ZNWEST1J" localSheetId="12" hidden="1">#REF!</definedName>
    <definedName name="BExQ9ZWQ19KSRZNZNPY6ZNWEST1J" localSheetId="3" hidden="1">#REF!</definedName>
    <definedName name="BExQ9ZWQ19KSRZNZNPY6ZNWEST1J" localSheetId="10" hidden="1">#REF!</definedName>
    <definedName name="BExQ9ZWQ19KSRZNZNPY6ZNWEST1J" localSheetId="9" hidden="1">#REF!</definedName>
    <definedName name="BExQ9ZWQ19KSRZNZNPY6ZNWEST1J" localSheetId="8" hidden="1">#REF!</definedName>
    <definedName name="BExQ9ZWQ19KSRZNZNPY6ZNWEST1J" localSheetId="11" hidden="1">#REF!</definedName>
    <definedName name="BExQ9ZWQ19KSRZNZNPY6ZNWEST1J" localSheetId="13" hidden="1">#REF!</definedName>
    <definedName name="BExQ9ZWQ19KSRZNZNPY6ZNWEST1J" hidden="1">#REF!</definedName>
    <definedName name="BExQA324HSCK40ENJUT9CS9EC71B" localSheetId="0" hidden="1">#REF!</definedName>
    <definedName name="BExQA324HSCK40ENJUT9CS9EC71B" localSheetId="12" hidden="1">#REF!</definedName>
    <definedName name="BExQA324HSCK40ENJUT9CS9EC71B" localSheetId="3" hidden="1">#REF!</definedName>
    <definedName name="BExQA324HSCK40ENJUT9CS9EC71B" localSheetId="10" hidden="1">#REF!</definedName>
    <definedName name="BExQA324HSCK40ENJUT9CS9EC71B" localSheetId="9" hidden="1">#REF!</definedName>
    <definedName name="BExQA324HSCK40ENJUT9CS9EC71B" localSheetId="8" hidden="1">#REF!</definedName>
    <definedName name="BExQA324HSCK40ENJUT9CS9EC71B" localSheetId="11" hidden="1">#REF!</definedName>
    <definedName name="BExQA324HSCK40ENJUT9CS9EC71B" localSheetId="13" hidden="1">#REF!</definedName>
    <definedName name="BExQA324HSCK40ENJUT9CS9EC71B" hidden="1">#REF!</definedName>
    <definedName name="BExQA55GY0STSNBWQCWN8E31ZXCS" localSheetId="0" hidden="1">#REF!</definedName>
    <definedName name="BExQA55GY0STSNBWQCWN8E31ZXCS" localSheetId="12" hidden="1">#REF!</definedName>
    <definedName name="BExQA55GY0STSNBWQCWN8E31ZXCS" localSheetId="3" hidden="1">#REF!</definedName>
    <definedName name="BExQA55GY0STSNBWQCWN8E31ZXCS" localSheetId="10" hidden="1">#REF!</definedName>
    <definedName name="BExQA55GY0STSNBWQCWN8E31ZXCS" localSheetId="9" hidden="1">#REF!</definedName>
    <definedName name="BExQA55GY0STSNBWQCWN8E31ZXCS" localSheetId="8" hidden="1">#REF!</definedName>
    <definedName name="BExQA55GY0STSNBWQCWN8E31ZXCS" localSheetId="11" hidden="1">#REF!</definedName>
    <definedName name="BExQA55GY0STSNBWQCWN8E31ZXCS" localSheetId="13" hidden="1">#REF!</definedName>
    <definedName name="BExQA55GY0STSNBWQCWN8E31ZXCS" hidden="1">#REF!</definedName>
    <definedName name="BExQA7URC7M82I0T9RUF90GCS15S" localSheetId="0" hidden="1">#REF!</definedName>
    <definedName name="BExQA7URC7M82I0T9RUF90GCS15S" localSheetId="12" hidden="1">#REF!</definedName>
    <definedName name="BExQA7URC7M82I0T9RUF90GCS15S" localSheetId="3" hidden="1">#REF!</definedName>
    <definedName name="BExQA7URC7M82I0T9RUF90GCS15S" localSheetId="10" hidden="1">#REF!</definedName>
    <definedName name="BExQA7URC7M82I0T9RUF90GCS15S" localSheetId="9" hidden="1">#REF!</definedName>
    <definedName name="BExQA7URC7M82I0T9RUF90GCS15S" localSheetId="8" hidden="1">#REF!</definedName>
    <definedName name="BExQA7URC7M82I0T9RUF90GCS15S" localSheetId="11" hidden="1">#REF!</definedName>
    <definedName name="BExQA7URC7M82I0T9RUF90GCS15S" localSheetId="13" hidden="1">#REF!</definedName>
    <definedName name="BExQA7URC7M82I0T9RUF90GCS15S" hidden="1">#REF!</definedName>
    <definedName name="BExQA9HZIN9XEMHEEVHT99UU9Z82" localSheetId="0" hidden="1">#REF!</definedName>
    <definedName name="BExQA9HZIN9XEMHEEVHT99UU9Z82" localSheetId="12" hidden="1">#REF!</definedName>
    <definedName name="BExQA9HZIN9XEMHEEVHT99UU9Z82" localSheetId="3" hidden="1">#REF!</definedName>
    <definedName name="BExQA9HZIN9XEMHEEVHT99UU9Z82" localSheetId="10" hidden="1">#REF!</definedName>
    <definedName name="BExQA9HZIN9XEMHEEVHT99UU9Z82" localSheetId="9" hidden="1">#REF!</definedName>
    <definedName name="BExQA9HZIN9XEMHEEVHT99UU9Z82" localSheetId="8" hidden="1">#REF!</definedName>
    <definedName name="BExQA9HZIN9XEMHEEVHT99UU9Z82" localSheetId="11" hidden="1">#REF!</definedName>
    <definedName name="BExQA9HZIN9XEMHEEVHT99UU9Z82" localSheetId="13" hidden="1">#REF!</definedName>
    <definedName name="BExQA9HZIN9XEMHEEVHT99UU9Z82" hidden="1">#REF!</definedName>
    <definedName name="BExQAELFYH92K8CJL155181UDORO" localSheetId="0" hidden="1">#REF!</definedName>
    <definedName name="BExQAELFYH92K8CJL155181UDORO" localSheetId="12" hidden="1">#REF!</definedName>
    <definedName name="BExQAELFYH92K8CJL155181UDORO" localSheetId="3" hidden="1">#REF!</definedName>
    <definedName name="BExQAELFYH92K8CJL155181UDORO" localSheetId="10" hidden="1">#REF!</definedName>
    <definedName name="BExQAELFYH92K8CJL155181UDORO" localSheetId="9" hidden="1">#REF!</definedName>
    <definedName name="BExQAELFYH92K8CJL155181UDORO" localSheetId="8" hidden="1">#REF!</definedName>
    <definedName name="BExQAELFYH92K8CJL155181UDORO" localSheetId="11" hidden="1">#REF!</definedName>
    <definedName name="BExQAELFYH92K8CJL155181UDORO" localSheetId="13" hidden="1">#REF!</definedName>
    <definedName name="BExQAELFYH92K8CJL155181UDORO" hidden="1">#REF!</definedName>
    <definedName name="BExQAG8PP8R5NJKNQD1U4QOSD6X5" localSheetId="0" hidden="1">#REF!</definedName>
    <definedName name="BExQAG8PP8R5NJKNQD1U4QOSD6X5" localSheetId="12" hidden="1">#REF!</definedName>
    <definedName name="BExQAG8PP8R5NJKNQD1U4QOSD6X5" localSheetId="3" hidden="1">#REF!</definedName>
    <definedName name="BExQAG8PP8R5NJKNQD1U4QOSD6X5" localSheetId="10" hidden="1">#REF!</definedName>
    <definedName name="BExQAG8PP8R5NJKNQD1U4QOSD6X5" localSheetId="9" hidden="1">#REF!</definedName>
    <definedName name="BExQAG8PP8R5NJKNQD1U4QOSD6X5" localSheetId="8" hidden="1">#REF!</definedName>
    <definedName name="BExQAG8PP8R5NJKNQD1U4QOSD6X5" localSheetId="11" hidden="1">#REF!</definedName>
    <definedName name="BExQAG8PP8R5NJKNQD1U4QOSD6X5" localSheetId="13" hidden="1">#REF!</definedName>
    <definedName name="BExQAG8PP8R5NJKNQD1U4QOSD6X5" hidden="1">#REF!</definedName>
    <definedName name="BExQAVTR32SDHZQ69KNYF6UXXKS2" localSheetId="0" hidden="1">#REF!</definedName>
    <definedName name="BExQAVTR32SDHZQ69KNYF6UXXKS2" localSheetId="12" hidden="1">#REF!</definedName>
    <definedName name="BExQAVTR32SDHZQ69KNYF6UXXKS2" localSheetId="3" hidden="1">#REF!</definedName>
    <definedName name="BExQAVTR32SDHZQ69KNYF6UXXKS2" localSheetId="10" hidden="1">#REF!</definedName>
    <definedName name="BExQAVTR32SDHZQ69KNYF6UXXKS2" localSheetId="9" hidden="1">#REF!</definedName>
    <definedName name="BExQAVTR32SDHZQ69KNYF6UXXKS2" localSheetId="8" hidden="1">#REF!</definedName>
    <definedName name="BExQAVTR32SDHZQ69KNYF6UXXKS2" localSheetId="11" hidden="1">#REF!</definedName>
    <definedName name="BExQAVTR32SDHZQ69KNYF6UXXKS2" localSheetId="13" hidden="1">#REF!</definedName>
    <definedName name="BExQAVTR32SDHZQ69KNYF6UXXKS2" hidden="1">#REF!</definedName>
    <definedName name="BExQBBETZJ7LHJ9CLAL3GEKQFEGR" localSheetId="0" hidden="1">#REF!</definedName>
    <definedName name="BExQBBETZJ7LHJ9CLAL3GEKQFEGR" localSheetId="12" hidden="1">#REF!</definedName>
    <definedName name="BExQBBETZJ7LHJ9CLAL3GEKQFEGR" localSheetId="3" hidden="1">#REF!</definedName>
    <definedName name="BExQBBETZJ7LHJ9CLAL3GEKQFEGR" localSheetId="10" hidden="1">#REF!</definedName>
    <definedName name="BExQBBETZJ7LHJ9CLAL3GEKQFEGR" localSheetId="9" hidden="1">#REF!</definedName>
    <definedName name="BExQBBETZJ7LHJ9CLAL3GEKQFEGR" localSheetId="8" hidden="1">#REF!</definedName>
    <definedName name="BExQBBETZJ7LHJ9CLAL3GEKQFEGR" localSheetId="11" hidden="1">#REF!</definedName>
    <definedName name="BExQBBETZJ7LHJ9CLAL3GEKQFEGR" localSheetId="13" hidden="1">#REF!</definedName>
    <definedName name="BExQBBETZJ7LHJ9CLAL3GEKQFEGR" hidden="1">#REF!</definedName>
    <definedName name="BExQBDICMZTSA1X73TMHNO4JSFLN" localSheetId="0" hidden="1">#REF!</definedName>
    <definedName name="BExQBDICMZTSA1X73TMHNO4JSFLN" localSheetId="12" hidden="1">#REF!</definedName>
    <definedName name="BExQBDICMZTSA1X73TMHNO4JSFLN" localSheetId="3" hidden="1">#REF!</definedName>
    <definedName name="BExQBDICMZTSA1X73TMHNO4JSFLN" localSheetId="10" hidden="1">#REF!</definedName>
    <definedName name="BExQBDICMZTSA1X73TMHNO4JSFLN" localSheetId="9" hidden="1">#REF!</definedName>
    <definedName name="BExQBDICMZTSA1X73TMHNO4JSFLN" localSheetId="8" hidden="1">#REF!</definedName>
    <definedName name="BExQBDICMZTSA1X73TMHNO4JSFLN" localSheetId="11" hidden="1">#REF!</definedName>
    <definedName name="BExQBDICMZTSA1X73TMHNO4JSFLN" localSheetId="13" hidden="1">#REF!</definedName>
    <definedName name="BExQBDICMZTSA1X73TMHNO4JSFLN" hidden="1">#REF!</definedName>
    <definedName name="BExQBEER6CRCRPSSL61S0OMH57ZA" localSheetId="0" hidden="1">#REF!</definedName>
    <definedName name="BExQBEER6CRCRPSSL61S0OMH57ZA" localSheetId="12" hidden="1">#REF!</definedName>
    <definedName name="BExQBEER6CRCRPSSL61S0OMH57ZA" localSheetId="3" hidden="1">#REF!</definedName>
    <definedName name="BExQBEER6CRCRPSSL61S0OMH57ZA" localSheetId="10" hidden="1">#REF!</definedName>
    <definedName name="BExQBEER6CRCRPSSL61S0OMH57ZA" localSheetId="9" hidden="1">#REF!</definedName>
    <definedName name="BExQBEER6CRCRPSSL61S0OMH57ZA" localSheetId="8" hidden="1">#REF!</definedName>
    <definedName name="BExQBEER6CRCRPSSL61S0OMH57ZA" localSheetId="11" hidden="1">#REF!</definedName>
    <definedName name="BExQBEER6CRCRPSSL61S0OMH57ZA" localSheetId="13" hidden="1">#REF!</definedName>
    <definedName name="BExQBEER6CRCRPSSL61S0OMH57ZA" hidden="1">#REF!</definedName>
    <definedName name="BExQBFR753FNBMC27WEQJT8UKANJ" localSheetId="0" hidden="1">#REF!</definedName>
    <definedName name="BExQBFR753FNBMC27WEQJT8UKANJ" localSheetId="12" hidden="1">#REF!</definedName>
    <definedName name="BExQBFR753FNBMC27WEQJT8UKANJ" localSheetId="3" hidden="1">#REF!</definedName>
    <definedName name="BExQBFR753FNBMC27WEQJT8UKANJ" localSheetId="10" hidden="1">#REF!</definedName>
    <definedName name="BExQBFR753FNBMC27WEQJT8UKANJ" localSheetId="9" hidden="1">#REF!</definedName>
    <definedName name="BExQBFR753FNBMC27WEQJT8UKANJ" localSheetId="8" hidden="1">#REF!</definedName>
    <definedName name="BExQBFR753FNBMC27WEQJT8UKANJ" localSheetId="11" hidden="1">#REF!</definedName>
    <definedName name="BExQBFR753FNBMC27WEQJT8UKANJ" localSheetId="13" hidden="1">#REF!</definedName>
    <definedName name="BExQBFR753FNBMC27WEQJT8UKANJ" hidden="1">#REF!</definedName>
    <definedName name="BExQBIGGY5TXI2FJVVZSLZ0LTZYH" localSheetId="0" hidden="1">#REF!</definedName>
    <definedName name="BExQBIGGY5TXI2FJVVZSLZ0LTZYH" localSheetId="12" hidden="1">#REF!</definedName>
    <definedName name="BExQBIGGY5TXI2FJVVZSLZ0LTZYH" localSheetId="3" hidden="1">#REF!</definedName>
    <definedName name="BExQBIGGY5TXI2FJVVZSLZ0LTZYH" localSheetId="10" hidden="1">#REF!</definedName>
    <definedName name="BExQBIGGY5TXI2FJVVZSLZ0LTZYH" localSheetId="9" hidden="1">#REF!</definedName>
    <definedName name="BExQBIGGY5TXI2FJVVZSLZ0LTZYH" localSheetId="8" hidden="1">#REF!</definedName>
    <definedName name="BExQBIGGY5TXI2FJVVZSLZ0LTZYH" localSheetId="11" hidden="1">#REF!</definedName>
    <definedName name="BExQBIGGY5TXI2FJVVZSLZ0LTZYH" localSheetId="13" hidden="1">#REF!</definedName>
    <definedName name="BExQBIGGY5TXI2FJVVZSLZ0LTZYH" hidden="1">#REF!</definedName>
    <definedName name="BExQBM1RUSIQ85LLMM2159BYDPIP" localSheetId="0" hidden="1">#REF!</definedName>
    <definedName name="BExQBM1RUSIQ85LLMM2159BYDPIP" localSheetId="12" hidden="1">#REF!</definedName>
    <definedName name="BExQBM1RUSIQ85LLMM2159BYDPIP" localSheetId="3" hidden="1">#REF!</definedName>
    <definedName name="BExQBM1RUSIQ85LLMM2159BYDPIP" localSheetId="10" hidden="1">#REF!</definedName>
    <definedName name="BExQBM1RUSIQ85LLMM2159BYDPIP" localSheetId="9" hidden="1">#REF!</definedName>
    <definedName name="BExQBM1RUSIQ85LLMM2159BYDPIP" localSheetId="8" hidden="1">#REF!</definedName>
    <definedName name="BExQBM1RUSIQ85LLMM2159BYDPIP" localSheetId="11" hidden="1">#REF!</definedName>
    <definedName name="BExQBM1RUSIQ85LLMM2159BYDPIP" localSheetId="13" hidden="1">#REF!</definedName>
    <definedName name="BExQBM1RUSIQ85LLMM2159BYDPIP" hidden="1">#REF!</definedName>
    <definedName name="BExQBOWE543K7PGA5S7SVU2QKPM3" localSheetId="0" hidden="1">#REF!</definedName>
    <definedName name="BExQBOWE543K7PGA5S7SVU2QKPM3" localSheetId="12" hidden="1">#REF!</definedName>
    <definedName name="BExQBOWE543K7PGA5S7SVU2QKPM3" localSheetId="3" hidden="1">#REF!</definedName>
    <definedName name="BExQBOWE543K7PGA5S7SVU2QKPM3" localSheetId="10" hidden="1">#REF!</definedName>
    <definedName name="BExQBOWE543K7PGA5S7SVU2QKPM3" localSheetId="9" hidden="1">#REF!</definedName>
    <definedName name="BExQBOWE543K7PGA5S7SVU2QKPM3" localSheetId="8" hidden="1">#REF!</definedName>
    <definedName name="BExQBOWE543K7PGA5S7SVU2QKPM3" localSheetId="11" hidden="1">#REF!</definedName>
    <definedName name="BExQBOWE543K7PGA5S7SVU2QKPM3" localSheetId="13" hidden="1">#REF!</definedName>
    <definedName name="BExQBOWE543K7PGA5S7SVU2QKPM3" hidden="1">#REF!</definedName>
    <definedName name="BExQBPSOZ47V81YAEURP0NQJNTJH" localSheetId="0" hidden="1">#REF!</definedName>
    <definedName name="BExQBPSOZ47V81YAEURP0NQJNTJH" localSheetId="12" hidden="1">#REF!</definedName>
    <definedName name="BExQBPSOZ47V81YAEURP0NQJNTJH" localSheetId="3" hidden="1">#REF!</definedName>
    <definedName name="BExQBPSOZ47V81YAEURP0NQJNTJH" localSheetId="10" hidden="1">#REF!</definedName>
    <definedName name="BExQBPSOZ47V81YAEURP0NQJNTJH" localSheetId="9" hidden="1">#REF!</definedName>
    <definedName name="BExQBPSOZ47V81YAEURP0NQJNTJH" localSheetId="8" hidden="1">#REF!</definedName>
    <definedName name="BExQBPSOZ47V81YAEURP0NQJNTJH" localSheetId="11" hidden="1">#REF!</definedName>
    <definedName name="BExQBPSOZ47V81YAEURP0NQJNTJH" localSheetId="13" hidden="1">#REF!</definedName>
    <definedName name="BExQBPSOZ47V81YAEURP0NQJNTJH" hidden="1">#REF!</definedName>
    <definedName name="BExQC5TWT21CGBKD0IHAXTIN2QB8" localSheetId="0" hidden="1">#REF!</definedName>
    <definedName name="BExQC5TWT21CGBKD0IHAXTIN2QB8" localSheetId="12" hidden="1">#REF!</definedName>
    <definedName name="BExQC5TWT21CGBKD0IHAXTIN2QB8" localSheetId="3" hidden="1">#REF!</definedName>
    <definedName name="BExQC5TWT21CGBKD0IHAXTIN2QB8" localSheetId="10" hidden="1">#REF!</definedName>
    <definedName name="BExQC5TWT21CGBKD0IHAXTIN2QB8" localSheetId="9" hidden="1">#REF!</definedName>
    <definedName name="BExQC5TWT21CGBKD0IHAXTIN2QB8" localSheetId="8" hidden="1">#REF!</definedName>
    <definedName name="BExQC5TWT21CGBKD0IHAXTIN2QB8" localSheetId="11" hidden="1">#REF!</definedName>
    <definedName name="BExQC5TWT21CGBKD0IHAXTIN2QB8" localSheetId="13" hidden="1">#REF!</definedName>
    <definedName name="BExQC5TWT21CGBKD0IHAXTIN2QB8" hidden="1">#REF!</definedName>
    <definedName name="BExQC94JL9F5GW4S8DQCAF4WB2DA" localSheetId="0" hidden="1">#REF!</definedName>
    <definedName name="BExQC94JL9F5GW4S8DQCAF4WB2DA" localSheetId="12" hidden="1">#REF!</definedName>
    <definedName name="BExQC94JL9F5GW4S8DQCAF4WB2DA" localSheetId="3" hidden="1">#REF!</definedName>
    <definedName name="BExQC94JL9F5GW4S8DQCAF4WB2DA" localSheetId="10" hidden="1">#REF!</definedName>
    <definedName name="BExQC94JL9F5GW4S8DQCAF4WB2DA" localSheetId="9" hidden="1">#REF!</definedName>
    <definedName name="BExQC94JL9F5GW4S8DQCAF4WB2DA" localSheetId="8" hidden="1">#REF!</definedName>
    <definedName name="BExQC94JL9F5GW4S8DQCAF4WB2DA" localSheetId="11" hidden="1">#REF!</definedName>
    <definedName name="BExQC94JL9F5GW4S8DQCAF4WB2DA" localSheetId="13" hidden="1">#REF!</definedName>
    <definedName name="BExQC94JL9F5GW4S8DQCAF4WB2DA" hidden="1">#REF!</definedName>
    <definedName name="BExQCKTD8AT0824LGWREXM1B5D1X" localSheetId="0" hidden="1">#REF!</definedName>
    <definedName name="BExQCKTD8AT0824LGWREXM1B5D1X" localSheetId="12" hidden="1">#REF!</definedName>
    <definedName name="BExQCKTD8AT0824LGWREXM1B5D1X" localSheetId="3" hidden="1">#REF!</definedName>
    <definedName name="BExQCKTD8AT0824LGWREXM1B5D1X" localSheetId="10" hidden="1">#REF!</definedName>
    <definedName name="BExQCKTD8AT0824LGWREXM1B5D1X" localSheetId="9" hidden="1">#REF!</definedName>
    <definedName name="BExQCKTD8AT0824LGWREXM1B5D1X" localSheetId="8" hidden="1">#REF!</definedName>
    <definedName name="BExQCKTD8AT0824LGWREXM1B5D1X" localSheetId="11" hidden="1">#REF!</definedName>
    <definedName name="BExQCKTD8AT0824LGWREXM1B5D1X" localSheetId="13" hidden="1">#REF!</definedName>
    <definedName name="BExQCKTD8AT0824LGWREXM1B5D1X" hidden="1">#REF!</definedName>
    <definedName name="BExQCQ7KF4HVXSD72FF3DJGNNO3M" localSheetId="0" hidden="1">#REF!</definedName>
    <definedName name="BExQCQ7KF4HVXSD72FF3DJGNNO3M" localSheetId="12" hidden="1">#REF!</definedName>
    <definedName name="BExQCQ7KF4HVXSD72FF3DJGNNO3M" localSheetId="3" hidden="1">#REF!</definedName>
    <definedName name="BExQCQ7KF4HVXSD72FF3DJGNNO3M" localSheetId="10" hidden="1">#REF!</definedName>
    <definedName name="BExQCQ7KF4HVXSD72FF3DJGNNO3M" localSheetId="9" hidden="1">#REF!</definedName>
    <definedName name="BExQCQ7KF4HVXSD72FF3DJGNNO3M" localSheetId="8" hidden="1">#REF!</definedName>
    <definedName name="BExQCQ7KF4HVXSD72FF3DJGNNO3M" localSheetId="11" hidden="1">#REF!</definedName>
    <definedName name="BExQCQ7KF4HVXSD72FF3DJGNNO3M" localSheetId="13" hidden="1">#REF!</definedName>
    <definedName name="BExQCQ7KF4HVXSD72FF3DJGNNO3M" hidden="1">#REF!</definedName>
    <definedName name="BExQCRPJXI0WNJUFFAC39C0PFUFK" localSheetId="0" hidden="1">#REF!</definedName>
    <definedName name="BExQCRPJXI0WNJUFFAC39C0PFUFK" localSheetId="12" hidden="1">#REF!</definedName>
    <definedName name="BExQCRPJXI0WNJUFFAC39C0PFUFK" localSheetId="3" hidden="1">#REF!</definedName>
    <definedName name="BExQCRPJXI0WNJUFFAC39C0PFUFK" localSheetId="10" hidden="1">#REF!</definedName>
    <definedName name="BExQCRPJXI0WNJUFFAC39C0PFUFK" localSheetId="9" hidden="1">#REF!</definedName>
    <definedName name="BExQCRPJXI0WNJUFFAC39C0PFUFK" localSheetId="8" hidden="1">#REF!</definedName>
    <definedName name="BExQCRPJXI0WNJUFFAC39C0PFUFK" localSheetId="11" hidden="1">#REF!</definedName>
    <definedName name="BExQCRPJXI0WNJUFFAC39C0PFUFK" localSheetId="13" hidden="1">#REF!</definedName>
    <definedName name="BExQCRPJXI0WNJUFFAC39C0PFUFK" hidden="1">#REF!</definedName>
    <definedName name="BExQD571YWOXKR2SX85K5MKQ0AO2" localSheetId="0" hidden="1">#REF!</definedName>
    <definedName name="BExQD571YWOXKR2SX85K5MKQ0AO2" localSheetId="12" hidden="1">#REF!</definedName>
    <definedName name="BExQD571YWOXKR2SX85K5MKQ0AO2" localSheetId="3" hidden="1">#REF!</definedName>
    <definedName name="BExQD571YWOXKR2SX85K5MKQ0AO2" localSheetId="10" hidden="1">#REF!</definedName>
    <definedName name="BExQD571YWOXKR2SX85K5MKQ0AO2" localSheetId="9" hidden="1">#REF!</definedName>
    <definedName name="BExQD571YWOXKR2SX85K5MKQ0AO2" localSheetId="8" hidden="1">#REF!</definedName>
    <definedName name="BExQD571YWOXKR2SX85K5MKQ0AO2" localSheetId="11" hidden="1">#REF!</definedName>
    <definedName name="BExQD571YWOXKR2SX85K5MKQ0AO2" localSheetId="13" hidden="1">#REF!</definedName>
    <definedName name="BExQD571YWOXKR2SX85K5MKQ0AO2" hidden="1">#REF!</definedName>
    <definedName name="BExQDB6VCHN8PNX8EA6JNIEQ2JC2" localSheetId="0" hidden="1">#REF!</definedName>
    <definedName name="BExQDB6VCHN8PNX8EA6JNIEQ2JC2" localSheetId="12" hidden="1">#REF!</definedName>
    <definedName name="BExQDB6VCHN8PNX8EA6JNIEQ2JC2" localSheetId="3" hidden="1">#REF!</definedName>
    <definedName name="BExQDB6VCHN8PNX8EA6JNIEQ2JC2" localSheetId="10" hidden="1">#REF!</definedName>
    <definedName name="BExQDB6VCHN8PNX8EA6JNIEQ2JC2" localSheetId="9" hidden="1">#REF!</definedName>
    <definedName name="BExQDB6VCHN8PNX8EA6JNIEQ2JC2" localSheetId="8" hidden="1">#REF!</definedName>
    <definedName name="BExQDB6VCHN8PNX8EA6JNIEQ2JC2" localSheetId="11" hidden="1">#REF!</definedName>
    <definedName name="BExQDB6VCHN8PNX8EA6JNIEQ2JC2" localSheetId="13" hidden="1">#REF!</definedName>
    <definedName name="BExQDB6VCHN8PNX8EA6JNIEQ2JC2" hidden="1">#REF!</definedName>
    <definedName name="BExQDE1B6U2Q9B73KBENABP71YM1" localSheetId="0" hidden="1">#REF!</definedName>
    <definedName name="BExQDE1B6U2Q9B73KBENABP71YM1" localSheetId="12" hidden="1">#REF!</definedName>
    <definedName name="BExQDE1B6U2Q9B73KBENABP71YM1" localSheetId="3" hidden="1">#REF!</definedName>
    <definedName name="BExQDE1B6U2Q9B73KBENABP71YM1" localSheetId="10" hidden="1">#REF!</definedName>
    <definedName name="BExQDE1B6U2Q9B73KBENABP71YM1" localSheetId="9" hidden="1">#REF!</definedName>
    <definedName name="BExQDE1B6U2Q9B73KBENABP71YM1" localSheetId="8" hidden="1">#REF!</definedName>
    <definedName name="BExQDE1B6U2Q9B73KBENABP71YM1" localSheetId="11" hidden="1">#REF!</definedName>
    <definedName name="BExQDE1B6U2Q9B73KBENABP71YM1" localSheetId="13" hidden="1">#REF!</definedName>
    <definedName name="BExQDE1B6U2Q9B73KBENABP71YM1" hidden="1">#REF!</definedName>
    <definedName name="BExQDGQCN7ZW41QDUHOBJUGQAX40" localSheetId="0" hidden="1">#REF!</definedName>
    <definedName name="BExQDGQCN7ZW41QDUHOBJUGQAX40" localSheetId="12" hidden="1">#REF!</definedName>
    <definedName name="BExQDGQCN7ZW41QDUHOBJUGQAX40" localSheetId="3" hidden="1">#REF!</definedName>
    <definedName name="BExQDGQCN7ZW41QDUHOBJUGQAX40" localSheetId="10" hidden="1">#REF!</definedName>
    <definedName name="BExQDGQCN7ZW41QDUHOBJUGQAX40" localSheetId="9" hidden="1">#REF!</definedName>
    <definedName name="BExQDGQCN7ZW41QDUHOBJUGQAX40" localSheetId="8" hidden="1">#REF!</definedName>
    <definedName name="BExQDGQCN7ZW41QDUHOBJUGQAX40" localSheetId="11" hidden="1">#REF!</definedName>
    <definedName name="BExQDGQCN7ZW41QDUHOBJUGQAX40" localSheetId="13" hidden="1">#REF!</definedName>
    <definedName name="BExQDGQCN7ZW41QDUHOBJUGQAX40" hidden="1">#REF!</definedName>
    <definedName name="BExQED8ZZUEH0WRNOHXI7V9TVC8K" localSheetId="0" hidden="1">#REF!</definedName>
    <definedName name="BExQED8ZZUEH0WRNOHXI7V9TVC8K" localSheetId="12" hidden="1">#REF!</definedName>
    <definedName name="BExQED8ZZUEH0WRNOHXI7V9TVC8K" localSheetId="3" hidden="1">#REF!</definedName>
    <definedName name="BExQED8ZZUEH0WRNOHXI7V9TVC8K" localSheetId="10" hidden="1">#REF!</definedName>
    <definedName name="BExQED8ZZUEH0WRNOHXI7V9TVC8K" localSheetId="9" hidden="1">#REF!</definedName>
    <definedName name="BExQED8ZZUEH0WRNOHXI7V9TVC8K" localSheetId="8" hidden="1">#REF!</definedName>
    <definedName name="BExQED8ZZUEH0WRNOHXI7V9TVC8K" localSheetId="11" hidden="1">#REF!</definedName>
    <definedName name="BExQED8ZZUEH0WRNOHXI7V9TVC8K" localSheetId="13" hidden="1">#REF!</definedName>
    <definedName name="BExQED8ZZUEH0WRNOHXI7V9TVC8K" hidden="1">#REF!</definedName>
    <definedName name="BExQEF1PIJIB9J24OB0M4X1WLBB0" localSheetId="0" hidden="1">#REF!</definedName>
    <definedName name="BExQEF1PIJIB9J24OB0M4X1WLBB0" localSheetId="12" hidden="1">#REF!</definedName>
    <definedName name="BExQEF1PIJIB9J24OB0M4X1WLBB0" localSheetId="3" hidden="1">#REF!</definedName>
    <definedName name="BExQEF1PIJIB9J24OB0M4X1WLBB0" localSheetId="10" hidden="1">#REF!</definedName>
    <definedName name="BExQEF1PIJIB9J24OB0M4X1WLBB0" localSheetId="9" hidden="1">#REF!</definedName>
    <definedName name="BExQEF1PIJIB9J24OB0M4X1WLBB0" localSheetId="8" hidden="1">#REF!</definedName>
    <definedName name="BExQEF1PIJIB9J24OB0M4X1WLBB0" localSheetId="11" hidden="1">#REF!</definedName>
    <definedName name="BExQEF1PIJIB9J24OB0M4X1WLBB0" localSheetId="13" hidden="1">#REF!</definedName>
    <definedName name="BExQEF1PIJIB9J24OB0M4X1WLBB0" hidden="1">#REF!</definedName>
    <definedName name="BExQEMUA4HEFM4OVO8M8MA8PIAW1" localSheetId="0" hidden="1">#REF!</definedName>
    <definedName name="BExQEMUA4HEFM4OVO8M8MA8PIAW1" localSheetId="12" hidden="1">#REF!</definedName>
    <definedName name="BExQEMUA4HEFM4OVO8M8MA8PIAW1" localSheetId="3" hidden="1">#REF!</definedName>
    <definedName name="BExQEMUA4HEFM4OVO8M8MA8PIAW1" localSheetId="10" hidden="1">#REF!</definedName>
    <definedName name="BExQEMUA4HEFM4OVO8M8MA8PIAW1" localSheetId="9" hidden="1">#REF!</definedName>
    <definedName name="BExQEMUA4HEFM4OVO8M8MA8PIAW1" localSheetId="8" hidden="1">#REF!</definedName>
    <definedName name="BExQEMUA4HEFM4OVO8M8MA8PIAW1" localSheetId="11" hidden="1">#REF!</definedName>
    <definedName name="BExQEMUA4HEFM4OVO8M8MA8PIAW1" localSheetId="13" hidden="1">#REF!</definedName>
    <definedName name="BExQEMUA4HEFM4OVO8M8MA8PIAW1" hidden="1">#REF!</definedName>
    <definedName name="BExQEP38QPDKB85WG2WOL17IMB5S" localSheetId="0" hidden="1">#REF!</definedName>
    <definedName name="BExQEP38QPDKB85WG2WOL17IMB5S" localSheetId="12" hidden="1">#REF!</definedName>
    <definedName name="BExQEP38QPDKB85WG2WOL17IMB5S" localSheetId="3" hidden="1">#REF!</definedName>
    <definedName name="BExQEP38QPDKB85WG2WOL17IMB5S" localSheetId="10" hidden="1">#REF!</definedName>
    <definedName name="BExQEP38QPDKB85WG2WOL17IMB5S" localSheetId="9" hidden="1">#REF!</definedName>
    <definedName name="BExQEP38QPDKB85WG2WOL17IMB5S" localSheetId="8" hidden="1">#REF!</definedName>
    <definedName name="BExQEP38QPDKB85WG2WOL17IMB5S" localSheetId="11" hidden="1">#REF!</definedName>
    <definedName name="BExQEP38QPDKB85WG2WOL17IMB5S" localSheetId="13" hidden="1">#REF!</definedName>
    <definedName name="BExQEP38QPDKB85WG2WOL17IMB5S" hidden="1">#REF!</definedName>
    <definedName name="BExQEQ4XZQFIKUXNU9H7WE7AMZ1U" localSheetId="0" hidden="1">#REF!</definedName>
    <definedName name="BExQEQ4XZQFIKUXNU9H7WE7AMZ1U" localSheetId="12" hidden="1">#REF!</definedName>
    <definedName name="BExQEQ4XZQFIKUXNU9H7WE7AMZ1U" localSheetId="3" hidden="1">#REF!</definedName>
    <definedName name="BExQEQ4XZQFIKUXNU9H7WE7AMZ1U" localSheetId="10" hidden="1">#REF!</definedName>
    <definedName name="BExQEQ4XZQFIKUXNU9H7WE7AMZ1U" localSheetId="9" hidden="1">#REF!</definedName>
    <definedName name="BExQEQ4XZQFIKUXNU9H7WE7AMZ1U" localSheetId="8" hidden="1">#REF!</definedName>
    <definedName name="BExQEQ4XZQFIKUXNU9H7WE7AMZ1U" localSheetId="11" hidden="1">#REF!</definedName>
    <definedName name="BExQEQ4XZQFIKUXNU9H7WE7AMZ1U" localSheetId="13" hidden="1">#REF!</definedName>
    <definedName name="BExQEQ4XZQFIKUXNU9H7WE7AMZ1U" hidden="1">#REF!</definedName>
    <definedName name="BExQF1OEB07CRAP6ALNNMJNJ3P2D" localSheetId="0" hidden="1">#REF!</definedName>
    <definedName name="BExQF1OEB07CRAP6ALNNMJNJ3P2D" localSheetId="12" hidden="1">#REF!</definedName>
    <definedName name="BExQF1OEB07CRAP6ALNNMJNJ3P2D" localSheetId="3" hidden="1">#REF!</definedName>
    <definedName name="BExQF1OEB07CRAP6ALNNMJNJ3P2D" localSheetId="10" hidden="1">#REF!</definedName>
    <definedName name="BExQF1OEB07CRAP6ALNNMJNJ3P2D" localSheetId="9" hidden="1">#REF!</definedName>
    <definedName name="BExQF1OEB07CRAP6ALNNMJNJ3P2D" localSheetId="8" hidden="1">#REF!</definedName>
    <definedName name="BExQF1OEB07CRAP6ALNNMJNJ3P2D" localSheetId="11" hidden="1">#REF!</definedName>
    <definedName name="BExQF1OEB07CRAP6ALNNMJNJ3P2D" localSheetId="13" hidden="1">#REF!</definedName>
    <definedName name="BExQF1OEB07CRAP6ALNNMJNJ3P2D" hidden="1">#REF!</definedName>
    <definedName name="BExQF8KKL224NYD20XYLLM2RE7EW" localSheetId="0" hidden="1">#REF!</definedName>
    <definedName name="BExQF8KKL224NYD20XYLLM2RE7EW" localSheetId="12" hidden="1">#REF!</definedName>
    <definedName name="BExQF8KKL224NYD20XYLLM2RE7EW" localSheetId="3" hidden="1">#REF!</definedName>
    <definedName name="BExQF8KKL224NYD20XYLLM2RE7EW" localSheetId="10" hidden="1">#REF!</definedName>
    <definedName name="BExQF8KKL224NYD20XYLLM2RE7EW" localSheetId="9" hidden="1">#REF!</definedName>
    <definedName name="BExQF8KKL224NYD20XYLLM2RE7EW" localSheetId="8" hidden="1">#REF!</definedName>
    <definedName name="BExQF8KKL224NYD20XYLLM2RE7EW" localSheetId="11" hidden="1">#REF!</definedName>
    <definedName name="BExQF8KKL224NYD20XYLLM2RE7EW" localSheetId="13" hidden="1">#REF!</definedName>
    <definedName name="BExQF8KKL224NYD20XYLLM2RE7EW" hidden="1">#REF!</definedName>
    <definedName name="BExQF9X2AQPFJZTCHTU5PTTR0JAH" localSheetId="0" hidden="1">#REF!</definedName>
    <definedName name="BExQF9X2AQPFJZTCHTU5PTTR0JAH" localSheetId="12" hidden="1">#REF!</definedName>
    <definedName name="BExQF9X2AQPFJZTCHTU5PTTR0JAH" localSheetId="3" hidden="1">#REF!</definedName>
    <definedName name="BExQF9X2AQPFJZTCHTU5PTTR0JAH" localSheetId="10" hidden="1">#REF!</definedName>
    <definedName name="BExQF9X2AQPFJZTCHTU5PTTR0JAH" localSheetId="9" hidden="1">#REF!</definedName>
    <definedName name="BExQF9X2AQPFJZTCHTU5PTTR0JAH" localSheetId="8" hidden="1">#REF!</definedName>
    <definedName name="BExQF9X2AQPFJZTCHTU5PTTR0JAH" localSheetId="11" hidden="1">#REF!</definedName>
    <definedName name="BExQF9X2AQPFJZTCHTU5PTTR0JAH" localSheetId="13" hidden="1">#REF!</definedName>
    <definedName name="BExQF9X2AQPFJZTCHTU5PTTR0JAH" hidden="1">#REF!</definedName>
    <definedName name="BExQFAINO9ODQZX6NSM8EBTRD04E" localSheetId="0" hidden="1">#REF!</definedName>
    <definedName name="BExQFAINO9ODQZX6NSM8EBTRD04E" localSheetId="12" hidden="1">#REF!</definedName>
    <definedName name="BExQFAINO9ODQZX6NSM8EBTRD04E" localSheetId="3" hidden="1">#REF!</definedName>
    <definedName name="BExQFAINO9ODQZX6NSM8EBTRD04E" localSheetId="10" hidden="1">#REF!</definedName>
    <definedName name="BExQFAINO9ODQZX6NSM8EBTRD04E" localSheetId="9" hidden="1">#REF!</definedName>
    <definedName name="BExQFAINO9ODQZX6NSM8EBTRD04E" localSheetId="8" hidden="1">#REF!</definedName>
    <definedName name="BExQFAINO9ODQZX6NSM8EBTRD04E" localSheetId="11" hidden="1">#REF!</definedName>
    <definedName name="BExQFAINO9ODQZX6NSM8EBTRD04E" localSheetId="13" hidden="1">#REF!</definedName>
    <definedName name="BExQFAINO9ODQZX6NSM8EBTRD04E" hidden="1">#REF!</definedName>
    <definedName name="BExQFC0M9KKFMQKPLPEO2RQDB7MM" localSheetId="0" hidden="1">#REF!</definedName>
    <definedName name="BExQFC0M9KKFMQKPLPEO2RQDB7MM" localSheetId="12" hidden="1">#REF!</definedName>
    <definedName name="BExQFC0M9KKFMQKPLPEO2RQDB7MM" localSheetId="3" hidden="1">#REF!</definedName>
    <definedName name="BExQFC0M9KKFMQKPLPEO2RQDB7MM" localSheetId="10" hidden="1">#REF!</definedName>
    <definedName name="BExQFC0M9KKFMQKPLPEO2RQDB7MM" localSheetId="9" hidden="1">#REF!</definedName>
    <definedName name="BExQFC0M9KKFMQKPLPEO2RQDB7MM" localSheetId="8" hidden="1">#REF!</definedName>
    <definedName name="BExQFC0M9KKFMQKPLPEO2RQDB7MM" localSheetId="11" hidden="1">#REF!</definedName>
    <definedName name="BExQFC0M9KKFMQKPLPEO2RQDB7MM" localSheetId="13" hidden="1">#REF!</definedName>
    <definedName name="BExQFC0M9KKFMQKPLPEO2RQDB7MM" hidden="1">#REF!</definedName>
    <definedName name="BExQFEEV7627R8TYZCM28C6V6WHE" localSheetId="0" hidden="1">#REF!</definedName>
    <definedName name="BExQFEEV7627R8TYZCM28C6V6WHE" localSheetId="12" hidden="1">#REF!</definedName>
    <definedName name="BExQFEEV7627R8TYZCM28C6V6WHE" localSheetId="3" hidden="1">#REF!</definedName>
    <definedName name="BExQFEEV7627R8TYZCM28C6V6WHE" localSheetId="10" hidden="1">#REF!</definedName>
    <definedName name="BExQFEEV7627R8TYZCM28C6V6WHE" localSheetId="9" hidden="1">#REF!</definedName>
    <definedName name="BExQFEEV7627R8TYZCM28C6V6WHE" localSheetId="8" hidden="1">#REF!</definedName>
    <definedName name="BExQFEEV7627R8TYZCM28C6V6WHE" localSheetId="11" hidden="1">#REF!</definedName>
    <definedName name="BExQFEEV7627R8TYZCM28C6V6WHE" localSheetId="13" hidden="1">#REF!</definedName>
    <definedName name="BExQFEEV7627R8TYZCM28C6V6WHE" hidden="1">#REF!</definedName>
    <definedName name="BExQFEK8NUD04X2OBRA275ADPSDL" localSheetId="0" hidden="1">#REF!</definedName>
    <definedName name="BExQFEK8NUD04X2OBRA275ADPSDL" localSheetId="12" hidden="1">#REF!</definedName>
    <definedName name="BExQFEK8NUD04X2OBRA275ADPSDL" localSheetId="3" hidden="1">#REF!</definedName>
    <definedName name="BExQFEK8NUD04X2OBRA275ADPSDL" localSheetId="10" hidden="1">#REF!</definedName>
    <definedName name="BExQFEK8NUD04X2OBRA275ADPSDL" localSheetId="9" hidden="1">#REF!</definedName>
    <definedName name="BExQFEK8NUD04X2OBRA275ADPSDL" localSheetId="8" hidden="1">#REF!</definedName>
    <definedName name="BExQFEK8NUD04X2OBRA275ADPSDL" localSheetId="11" hidden="1">#REF!</definedName>
    <definedName name="BExQFEK8NUD04X2OBRA275ADPSDL" localSheetId="13" hidden="1">#REF!</definedName>
    <definedName name="BExQFEK8NUD04X2OBRA275ADPSDL" hidden="1">#REF!</definedName>
    <definedName name="BExQFGYIWDR4W0YF7XR6E4EWWJ02" localSheetId="0" hidden="1">#REF!</definedName>
    <definedName name="BExQFGYIWDR4W0YF7XR6E4EWWJ02" localSheetId="12" hidden="1">#REF!</definedName>
    <definedName name="BExQFGYIWDR4W0YF7XR6E4EWWJ02" localSheetId="3" hidden="1">#REF!</definedName>
    <definedName name="BExQFGYIWDR4W0YF7XR6E4EWWJ02" localSheetId="10" hidden="1">#REF!</definedName>
    <definedName name="BExQFGYIWDR4W0YF7XR6E4EWWJ02" localSheetId="9" hidden="1">#REF!</definedName>
    <definedName name="BExQFGYIWDR4W0YF7XR6E4EWWJ02" localSheetId="8" hidden="1">#REF!</definedName>
    <definedName name="BExQFGYIWDR4W0YF7XR6E4EWWJ02" localSheetId="11" hidden="1">#REF!</definedName>
    <definedName name="BExQFGYIWDR4W0YF7XR6E4EWWJ02" localSheetId="13" hidden="1">#REF!</definedName>
    <definedName name="BExQFGYIWDR4W0YF7XR6E4EWWJ02" hidden="1">#REF!</definedName>
    <definedName name="BExQFPNFKA36IAPS22LAUMBDI4KE" localSheetId="0" hidden="1">#REF!</definedName>
    <definedName name="BExQFPNFKA36IAPS22LAUMBDI4KE" localSheetId="12" hidden="1">#REF!</definedName>
    <definedName name="BExQFPNFKA36IAPS22LAUMBDI4KE" localSheetId="3" hidden="1">#REF!</definedName>
    <definedName name="BExQFPNFKA36IAPS22LAUMBDI4KE" localSheetId="10" hidden="1">#REF!</definedName>
    <definedName name="BExQFPNFKA36IAPS22LAUMBDI4KE" localSheetId="9" hidden="1">#REF!</definedName>
    <definedName name="BExQFPNFKA36IAPS22LAUMBDI4KE" localSheetId="8" hidden="1">#REF!</definedName>
    <definedName name="BExQFPNFKA36IAPS22LAUMBDI4KE" localSheetId="11" hidden="1">#REF!</definedName>
    <definedName name="BExQFPNFKA36IAPS22LAUMBDI4KE" localSheetId="13" hidden="1">#REF!</definedName>
    <definedName name="BExQFPNFKA36IAPS22LAUMBDI4KE" hidden="1">#REF!</definedName>
    <definedName name="BExQFPSWEMA8WBUZ4WK20LR13VSU" localSheetId="0" hidden="1">#REF!</definedName>
    <definedName name="BExQFPSWEMA8WBUZ4WK20LR13VSU" localSheetId="12" hidden="1">#REF!</definedName>
    <definedName name="BExQFPSWEMA8WBUZ4WK20LR13VSU" localSheetId="3" hidden="1">#REF!</definedName>
    <definedName name="BExQFPSWEMA8WBUZ4WK20LR13VSU" localSheetId="10" hidden="1">#REF!</definedName>
    <definedName name="BExQFPSWEMA8WBUZ4WK20LR13VSU" localSheetId="9" hidden="1">#REF!</definedName>
    <definedName name="BExQFPSWEMA8WBUZ4WK20LR13VSU" localSheetId="8" hidden="1">#REF!</definedName>
    <definedName name="BExQFPSWEMA8WBUZ4WK20LR13VSU" localSheetId="11" hidden="1">#REF!</definedName>
    <definedName name="BExQFPSWEMA8WBUZ4WK20LR13VSU" localSheetId="13" hidden="1">#REF!</definedName>
    <definedName name="BExQFPSWEMA8WBUZ4WK20LR13VSU" hidden="1">#REF!</definedName>
    <definedName name="BExQFVSPOSCCPF1TLJPIWYWYB8A9" localSheetId="0" hidden="1">#REF!</definedName>
    <definedName name="BExQFVSPOSCCPF1TLJPIWYWYB8A9" localSheetId="12" hidden="1">#REF!</definedName>
    <definedName name="BExQFVSPOSCCPF1TLJPIWYWYB8A9" localSheetId="3" hidden="1">#REF!</definedName>
    <definedName name="BExQFVSPOSCCPF1TLJPIWYWYB8A9" localSheetId="10" hidden="1">#REF!</definedName>
    <definedName name="BExQFVSPOSCCPF1TLJPIWYWYB8A9" localSheetId="9" hidden="1">#REF!</definedName>
    <definedName name="BExQFVSPOSCCPF1TLJPIWYWYB8A9" localSheetId="8" hidden="1">#REF!</definedName>
    <definedName name="BExQFVSPOSCCPF1TLJPIWYWYB8A9" localSheetId="11" hidden="1">#REF!</definedName>
    <definedName name="BExQFVSPOSCCPF1TLJPIWYWYB8A9" localSheetId="13" hidden="1">#REF!</definedName>
    <definedName name="BExQFVSPOSCCPF1TLJPIWYWYB8A9" hidden="1">#REF!</definedName>
    <definedName name="BExQFWJQXNQAW6LUMOEDS6KMJMYL" localSheetId="0" hidden="1">#REF!</definedName>
    <definedName name="BExQFWJQXNQAW6LUMOEDS6KMJMYL" localSheetId="12" hidden="1">#REF!</definedName>
    <definedName name="BExQFWJQXNQAW6LUMOEDS6KMJMYL" localSheetId="3" hidden="1">#REF!</definedName>
    <definedName name="BExQFWJQXNQAW6LUMOEDS6KMJMYL" localSheetId="10" hidden="1">#REF!</definedName>
    <definedName name="BExQFWJQXNQAW6LUMOEDS6KMJMYL" localSheetId="9" hidden="1">#REF!</definedName>
    <definedName name="BExQFWJQXNQAW6LUMOEDS6KMJMYL" localSheetId="8" hidden="1">#REF!</definedName>
    <definedName name="BExQFWJQXNQAW6LUMOEDS6KMJMYL" localSheetId="11" hidden="1">#REF!</definedName>
    <definedName name="BExQFWJQXNQAW6LUMOEDS6KMJMYL" localSheetId="13" hidden="1">#REF!</definedName>
    <definedName name="BExQFWJQXNQAW6LUMOEDS6KMJMYL" hidden="1">#REF!</definedName>
    <definedName name="BExQG8TYRD2G42UA5ZPCRLNKUDMX" localSheetId="0" hidden="1">#REF!</definedName>
    <definedName name="BExQG8TYRD2G42UA5ZPCRLNKUDMX" localSheetId="12" hidden="1">#REF!</definedName>
    <definedName name="BExQG8TYRD2G42UA5ZPCRLNKUDMX" localSheetId="3" hidden="1">#REF!</definedName>
    <definedName name="BExQG8TYRD2G42UA5ZPCRLNKUDMX" localSheetId="10" hidden="1">#REF!</definedName>
    <definedName name="BExQG8TYRD2G42UA5ZPCRLNKUDMX" localSheetId="9" hidden="1">#REF!</definedName>
    <definedName name="BExQG8TYRD2G42UA5ZPCRLNKUDMX" localSheetId="8" hidden="1">#REF!</definedName>
    <definedName name="BExQG8TYRD2G42UA5ZPCRLNKUDMX" localSheetId="11" hidden="1">#REF!</definedName>
    <definedName name="BExQG8TYRD2G42UA5ZPCRLNKUDMX" localSheetId="13" hidden="1">#REF!</definedName>
    <definedName name="BExQG8TYRD2G42UA5ZPCRLNKUDMX" hidden="1">#REF!</definedName>
    <definedName name="BExQG9A8OZ31BDN5QEGQGWG59A43" localSheetId="0" hidden="1">#REF!</definedName>
    <definedName name="BExQG9A8OZ31BDN5QEGQGWG59A43" localSheetId="12" hidden="1">#REF!</definedName>
    <definedName name="BExQG9A8OZ31BDN5QEGQGWG59A43" localSheetId="3" hidden="1">#REF!</definedName>
    <definedName name="BExQG9A8OZ31BDN5QEGQGWG59A43" localSheetId="10" hidden="1">#REF!</definedName>
    <definedName name="BExQG9A8OZ31BDN5QEGQGWG59A43" localSheetId="9" hidden="1">#REF!</definedName>
    <definedName name="BExQG9A8OZ31BDN5QEGQGWG59A43" localSheetId="8" hidden="1">#REF!</definedName>
    <definedName name="BExQG9A8OZ31BDN5QEGQGWG59A43" localSheetId="11" hidden="1">#REF!</definedName>
    <definedName name="BExQG9A8OZ31BDN5QEGQGWG59A43" localSheetId="13" hidden="1">#REF!</definedName>
    <definedName name="BExQG9A8OZ31BDN5QEGQGWG59A43" hidden="1">#REF!</definedName>
    <definedName name="BExQGGBQ2CMSPV4NV4RA7NMBQER6" localSheetId="0" hidden="1">#REF!</definedName>
    <definedName name="BExQGGBQ2CMSPV4NV4RA7NMBQER6" localSheetId="12" hidden="1">#REF!</definedName>
    <definedName name="BExQGGBQ2CMSPV4NV4RA7NMBQER6" localSheetId="3" hidden="1">#REF!</definedName>
    <definedName name="BExQGGBQ2CMSPV4NV4RA7NMBQER6" localSheetId="10" hidden="1">#REF!</definedName>
    <definedName name="BExQGGBQ2CMSPV4NV4RA7NMBQER6" localSheetId="9" hidden="1">#REF!</definedName>
    <definedName name="BExQGGBQ2CMSPV4NV4RA7NMBQER6" localSheetId="8" hidden="1">#REF!</definedName>
    <definedName name="BExQGGBQ2CMSPV4NV4RA7NMBQER6" localSheetId="11" hidden="1">#REF!</definedName>
    <definedName name="BExQGGBQ2CMSPV4NV4RA7NMBQER6" localSheetId="13" hidden="1">#REF!</definedName>
    <definedName name="BExQGGBQ2CMSPV4NV4RA7NMBQER6" hidden="1">#REF!</definedName>
    <definedName name="BExQGO48J9MPCDQ96RBB9UN9AIGT" localSheetId="0" hidden="1">#REF!</definedName>
    <definedName name="BExQGO48J9MPCDQ96RBB9UN9AIGT" localSheetId="12" hidden="1">#REF!</definedName>
    <definedName name="BExQGO48J9MPCDQ96RBB9UN9AIGT" localSheetId="3" hidden="1">#REF!</definedName>
    <definedName name="BExQGO48J9MPCDQ96RBB9UN9AIGT" localSheetId="10" hidden="1">#REF!</definedName>
    <definedName name="BExQGO48J9MPCDQ96RBB9UN9AIGT" localSheetId="9" hidden="1">#REF!</definedName>
    <definedName name="BExQGO48J9MPCDQ96RBB9UN9AIGT" localSheetId="8" hidden="1">#REF!</definedName>
    <definedName name="BExQGO48J9MPCDQ96RBB9UN9AIGT" localSheetId="11" hidden="1">#REF!</definedName>
    <definedName name="BExQGO48J9MPCDQ96RBB9UN9AIGT" localSheetId="13" hidden="1">#REF!</definedName>
    <definedName name="BExQGO48J9MPCDQ96RBB9UN9AIGT" hidden="1">#REF!</definedName>
    <definedName name="BExQGSBB6MJWDW7AYWA0MSFTXKRR" localSheetId="0" hidden="1">#REF!</definedName>
    <definedName name="BExQGSBB6MJWDW7AYWA0MSFTXKRR" localSheetId="12" hidden="1">#REF!</definedName>
    <definedName name="BExQGSBB6MJWDW7AYWA0MSFTXKRR" localSheetId="3" hidden="1">#REF!</definedName>
    <definedName name="BExQGSBB6MJWDW7AYWA0MSFTXKRR" localSheetId="10" hidden="1">#REF!</definedName>
    <definedName name="BExQGSBB6MJWDW7AYWA0MSFTXKRR" localSheetId="9" hidden="1">#REF!</definedName>
    <definedName name="BExQGSBB6MJWDW7AYWA0MSFTXKRR" localSheetId="8" hidden="1">#REF!</definedName>
    <definedName name="BExQGSBB6MJWDW7AYWA0MSFTXKRR" localSheetId="11" hidden="1">#REF!</definedName>
    <definedName name="BExQGSBB6MJWDW7AYWA0MSFTXKRR" localSheetId="13" hidden="1">#REF!</definedName>
    <definedName name="BExQGSBB6MJWDW7AYWA0MSFTXKRR" hidden="1">#REF!</definedName>
    <definedName name="BExQH0UURAJ13AVO5UI04HSRGVYW" localSheetId="0" hidden="1">#REF!</definedName>
    <definedName name="BExQH0UURAJ13AVO5UI04HSRGVYW" localSheetId="12" hidden="1">#REF!</definedName>
    <definedName name="BExQH0UURAJ13AVO5UI04HSRGVYW" localSheetId="3" hidden="1">#REF!</definedName>
    <definedName name="BExQH0UURAJ13AVO5UI04HSRGVYW" localSheetId="10" hidden="1">#REF!</definedName>
    <definedName name="BExQH0UURAJ13AVO5UI04HSRGVYW" localSheetId="9" hidden="1">#REF!</definedName>
    <definedName name="BExQH0UURAJ13AVO5UI04HSRGVYW" localSheetId="8" hidden="1">#REF!</definedName>
    <definedName name="BExQH0UURAJ13AVO5UI04HSRGVYW" localSheetId="11" hidden="1">#REF!</definedName>
    <definedName name="BExQH0UURAJ13AVO5UI04HSRGVYW" localSheetId="13" hidden="1">#REF!</definedName>
    <definedName name="BExQH0UURAJ13AVO5UI04HSRGVYW" hidden="1">#REF!</definedName>
    <definedName name="BExQH5I0FUT0822E2ITR6M5724UF" localSheetId="0" hidden="1">#REF!</definedName>
    <definedName name="BExQH5I0FUT0822E2ITR6M5724UF" localSheetId="12" hidden="1">#REF!</definedName>
    <definedName name="BExQH5I0FUT0822E2ITR6M5724UF" localSheetId="3" hidden="1">#REF!</definedName>
    <definedName name="BExQH5I0FUT0822E2ITR6M5724UF" localSheetId="10" hidden="1">#REF!</definedName>
    <definedName name="BExQH5I0FUT0822E2ITR6M5724UF" localSheetId="9" hidden="1">#REF!</definedName>
    <definedName name="BExQH5I0FUT0822E2ITR6M5724UF" localSheetId="8" hidden="1">#REF!</definedName>
    <definedName name="BExQH5I0FUT0822E2ITR6M5724UF" localSheetId="11" hidden="1">#REF!</definedName>
    <definedName name="BExQH5I0FUT0822E2ITR6M5724UF" localSheetId="13" hidden="1">#REF!</definedName>
    <definedName name="BExQH5I0FUT0822E2ITR6M5724UF" hidden="1">#REF!</definedName>
    <definedName name="BExQH6ZZY0NR8SE48PSI9D0CU1TC" localSheetId="0" hidden="1">#REF!</definedName>
    <definedName name="BExQH6ZZY0NR8SE48PSI9D0CU1TC" localSheetId="12" hidden="1">#REF!</definedName>
    <definedName name="BExQH6ZZY0NR8SE48PSI9D0CU1TC" localSheetId="3" hidden="1">#REF!</definedName>
    <definedName name="BExQH6ZZY0NR8SE48PSI9D0CU1TC" localSheetId="10" hidden="1">#REF!</definedName>
    <definedName name="BExQH6ZZY0NR8SE48PSI9D0CU1TC" localSheetId="9" hidden="1">#REF!</definedName>
    <definedName name="BExQH6ZZY0NR8SE48PSI9D0CU1TC" localSheetId="8" hidden="1">#REF!</definedName>
    <definedName name="BExQH6ZZY0NR8SE48PSI9D0CU1TC" localSheetId="11" hidden="1">#REF!</definedName>
    <definedName name="BExQH6ZZY0NR8SE48PSI9D0CU1TC" localSheetId="13" hidden="1">#REF!</definedName>
    <definedName name="BExQH6ZZY0NR8SE48PSI9D0CU1TC" hidden="1">#REF!</definedName>
    <definedName name="BExQH9P2MCXAJOVEO4GFQT6MNW22" localSheetId="0" hidden="1">#REF!</definedName>
    <definedName name="BExQH9P2MCXAJOVEO4GFQT6MNW22" localSheetId="12" hidden="1">#REF!</definedName>
    <definedName name="BExQH9P2MCXAJOVEO4GFQT6MNW22" localSheetId="3" hidden="1">#REF!</definedName>
    <definedName name="BExQH9P2MCXAJOVEO4GFQT6MNW22" localSheetId="10" hidden="1">#REF!</definedName>
    <definedName name="BExQH9P2MCXAJOVEO4GFQT6MNW22" localSheetId="9" hidden="1">#REF!</definedName>
    <definedName name="BExQH9P2MCXAJOVEO4GFQT6MNW22" localSheetId="8" hidden="1">#REF!</definedName>
    <definedName name="BExQH9P2MCXAJOVEO4GFQT6MNW22" localSheetId="11" hidden="1">#REF!</definedName>
    <definedName name="BExQH9P2MCXAJOVEO4GFQT6MNW22" localSheetId="13" hidden="1">#REF!</definedName>
    <definedName name="BExQH9P2MCXAJOVEO4GFQT6MNW22" hidden="1">#REF!</definedName>
    <definedName name="BExQHCZSBYUY8OKKJXFYWKBBM6AH" localSheetId="0" hidden="1">#REF!</definedName>
    <definedName name="BExQHCZSBYUY8OKKJXFYWKBBM6AH" localSheetId="12" hidden="1">#REF!</definedName>
    <definedName name="BExQHCZSBYUY8OKKJXFYWKBBM6AH" localSheetId="3" hidden="1">#REF!</definedName>
    <definedName name="BExQHCZSBYUY8OKKJXFYWKBBM6AH" localSheetId="10" hidden="1">#REF!</definedName>
    <definedName name="BExQHCZSBYUY8OKKJXFYWKBBM6AH" localSheetId="9" hidden="1">#REF!</definedName>
    <definedName name="BExQHCZSBYUY8OKKJXFYWKBBM6AH" localSheetId="8" hidden="1">#REF!</definedName>
    <definedName name="BExQHCZSBYUY8OKKJXFYWKBBM6AH" localSheetId="11" hidden="1">#REF!</definedName>
    <definedName name="BExQHCZSBYUY8OKKJXFYWKBBM6AH" localSheetId="13" hidden="1">#REF!</definedName>
    <definedName name="BExQHCZSBYUY8OKKJXFYWKBBM6AH" hidden="1">#REF!</definedName>
    <definedName name="BExQHML1J3V7M9VZ3S2S198637RP" localSheetId="0" hidden="1">#REF!</definedName>
    <definedName name="BExQHML1J3V7M9VZ3S2S198637RP" localSheetId="12" hidden="1">#REF!</definedName>
    <definedName name="BExQHML1J3V7M9VZ3S2S198637RP" localSheetId="3" hidden="1">#REF!</definedName>
    <definedName name="BExQHML1J3V7M9VZ3S2S198637RP" localSheetId="10" hidden="1">#REF!</definedName>
    <definedName name="BExQHML1J3V7M9VZ3S2S198637RP" localSheetId="9" hidden="1">#REF!</definedName>
    <definedName name="BExQHML1J3V7M9VZ3S2S198637RP" localSheetId="8" hidden="1">#REF!</definedName>
    <definedName name="BExQHML1J3V7M9VZ3S2S198637RP" localSheetId="11" hidden="1">#REF!</definedName>
    <definedName name="BExQHML1J3V7M9VZ3S2S198637RP" localSheetId="13" hidden="1">#REF!</definedName>
    <definedName name="BExQHML1J3V7M9VZ3S2S198637RP" hidden="1">#REF!</definedName>
    <definedName name="BExQHPKXZ1K33V2F90NZIQRZYIAW" localSheetId="0" hidden="1">#REF!</definedName>
    <definedName name="BExQHPKXZ1K33V2F90NZIQRZYIAW" localSheetId="12" hidden="1">#REF!</definedName>
    <definedName name="BExQHPKXZ1K33V2F90NZIQRZYIAW" localSheetId="3" hidden="1">#REF!</definedName>
    <definedName name="BExQHPKXZ1K33V2F90NZIQRZYIAW" localSheetId="10" hidden="1">#REF!</definedName>
    <definedName name="BExQHPKXZ1K33V2F90NZIQRZYIAW" localSheetId="9" hidden="1">#REF!</definedName>
    <definedName name="BExQHPKXZ1K33V2F90NZIQRZYIAW" localSheetId="8" hidden="1">#REF!</definedName>
    <definedName name="BExQHPKXZ1K33V2F90NZIQRZYIAW" localSheetId="11" hidden="1">#REF!</definedName>
    <definedName name="BExQHPKXZ1K33V2F90NZIQRZYIAW" localSheetId="13" hidden="1">#REF!</definedName>
    <definedName name="BExQHPKXZ1K33V2F90NZIQRZYIAW" hidden="1">#REF!</definedName>
    <definedName name="BExQHRDNW8YFGT2B35K9CYSS1VAI" localSheetId="0" hidden="1">#REF!</definedName>
    <definedName name="BExQHRDNW8YFGT2B35K9CYSS1VAI" localSheetId="12" hidden="1">#REF!</definedName>
    <definedName name="BExQHRDNW8YFGT2B35K9CYSS1VAI" localSheetId="3" hidden="1">#REF!</definedName>
    <definedName name="BExQHRDNW8YFGT2B35K9CYSS1VAI" localSheetId="10" hidden="1">#REF!</definedName>
    <definedName name="BExQHRDNW8YFGT2B35K9CYSS1VAI" localSheetId="9" hidden="1">#REF!</definedName>
    <definedName name="BExQHRDNW8YFGT2B35K9CYSS1VAI" localSheetId="8" hidden="1">#REF!</definedName>
    <definedName name="BExQHRDNW8YFGT2B35K9CYSS1VAI" localSheetId="11" hidden="1">#REF!</definedName>
    <definedName name="BExQHRDNW8YFGT2B35K9CYSS1VAI" localSheetId="13" hidden="1">#REF!</definedName>
    <definedName name="BExQHRDNW8YFGT2B35K9CYSS1VAI" hidden="1">#REF!</definedName>
    <definedName name="BExQHRZ9FBLUG6G6CC88UZA6V39L" localSheetId="0" hidden="1">#REF!</definedName>
    <definedName name="BExQHRZ9FBLUG6G6CC88UZA6V39L" localSheetId="12" hidden="1">#REF!</definedName>
    <definedName name="BExQHRZ9FBLUG6G6CC88UZA6V39L" localSheetId="3" hidden="1">#REF!</definedName>
    <definedName name="BExQHRZ9FBLUG6G6CC88UZA6V39L" localSheetId="10" hidden="1">#REF!</definedName>
    <definedName name="BExQHRZ9FBLUG6G6CC88UZA6V39L" localSheetId="9" hidden="1">#REF!</definedName>
    <definedName name="BExQHRZ9FBLUG6G6CC88UZA6V39L" localSheetId="8" hidden="1">#REF!</definedName>
    <definedName name="BExQHRZ9FBLUG6G6CC88UZA6V39L" localSheetId="11" hidden="1">#REF!</definedName>
    <definedName name="BExQHRZ9FBLUG6G6CC88UZA6V39L" localSheetId="13" hidden="1">#REF!</definedName>
    <definedName name="BExQHRZ9FBLUG6G6CC88UZA6V39L" hidden="1">#REF!</definedName>
    <definedName name="BExQHVF9KD06AG2RXUQJ9X4PVGX4" localSheetId="0" hidden="1">#REF!</definedName>
    <definedName name="BExQHVF9KD06AG2RXUQJ9X4PVGX4" localSheetId="12" hidden="1">#REF!</definedName>
    <definedName name="BExQHVF9KD06AG2RXUQJ9X4PVGX4" localSheetId="3" hidden="1">#REF!</definedName>
    <definedName name="BExQHVF9KD06AG2RXUQJ9X4PVGX4" localSheetId="10" hidden="1">#REF!</definedName>
    <definedName name="BExQHVF9KD06AG2RXUQJ9X4PVGX4" localSheetId="9" hidden="1">#REF!</definedName>
    <definedName name="BExQHVF9KD06AG2RXUQJ9X4PVGX4" localSheetId="8" hidden="1">#REF!</definedName>
    <definedName name="BExQHVF9KD06AG2RXUQJ9X4PVGX4" localSheetId="11" hidden="1">#REF!</definedName>
    <definedName name="BExQHVF9KD06AG2RXUQJ9X4PVGX4" localSheetId="13" hidden="1">#REF!</definedName>
    <definedName name="BExQHVF9KD06AG2RXUQJ9X4PVGX4" hidden="1">#REF!</definedName>
    <definedName name="BExQHZBHVN2L4HC7ACTR73T5OCV0" localSheetId="0" hidden="1">#REF!</definedName>
    <definedName name="BExQHZBHVN2L4HC7ACTR73T5OCV0" localSheetId="12" hidden="1">#REF!</definedName>
    <definedName name="BExQHZBHVN2L4HC7ACTR73T5OCV0" localSheetId="3" hidden="1">#REF!</definedName>
    <definedName name="BExQHZBHVN2L4HC7ACTR73T5OCV0" localSheetId="10" hidden="1">#REF!</definedName>
    <definedName name="BExQHZBHVN2L4HC7ACTR73T5OCV0" localSheetId="9" hidden="1">#REF!</definedName>
    <definedName name="BExQHZBHVN2L4HC7ACTR73T5OCV0" localSheetId="8" hidden="1">#REF!</definedName>
    <definedName name="BExQHZBHVN2L4HC7ACTR73T5OCV0" localSheetId="11" hidden="1">#REF!</definedName>
    <definedName name="BExQHZBHVN2L4HC7ACTR73T5OCV0" localSheetId="13" hidden="1">#REF!</definedName>
    <definedName name="BExQHZBHVN2L4HC7ACTR73T5OCV0" hidden="1">#REF!</definedName>
    <definedName name="BExQI3O3BBL6MXZNJD1S3UD8WBUU" localSheetId="0" hidden="1">#REF!</definedName>
    <definedName name="BExQI3O3BBL6MXZNJD1S3UD8WBUU" localSheetId="12" hidden="1">#REF!</definedName>
    <definedName name="BExQI3O3BBL6MXZNJD1S3UD8WBUU" localSheetId="3" hidden="1">#REF!</definedName>
    <definedName name="BExQI3O3BBL6MXZNJD1S3UD8WBUU" localSheetId="10" hidden="1">#REF!</definedName>
    <definedName name="BExQI3O3BBL6MXZNJD1S3UD8WBUU" localSheetId="9" hidden="1">#REF!</definedName>
    <definedName name="BExQI3O3BBL6MXZNJD1S3UD8WBUU" localSheetId="8" hidden="1">#REF!</definedName>
    <definedName name="BExQI3O3BBL6MXZNJD1S3UD8WBUU" localSheetId="11" hidden="1">#REF!</definedName>
    <definedName name="BExQI3O3BBL6MXZNJD1S3UD8WBUU" localSheetId="13" hidden="1">#REF!</definedName>
    <definedName name="BExQI3O3BBL6MXZNJD1S3UD8WBUU" hidden="1">#REF!</definedName>
    <definedName name="BExQI7431UOEBYKYPVVMNXBZ2ZP2" localSheetId="0" hidden="1">#REF!</definedName>
    <definedName name="BExQI7431UOEBYKYPVVMNXBZ2ZP2" localSheetId="12" hidden="1">#REF!</definedName>
    <definedName name="BExQI7431UOEBYKYPVVMNXBZ2ZP2" localSheetId="3" hidden="1">#REF!</definedName>
    <definedName name="BExQI7431UOEBYKYPVVMNXBZ2ZP2" localSheetId="10" hidden="1">#REF!</definedName>
    <definedName name="BExQI7431UOEBYKYPVVMNXBZ2ZP2" localSheetId="9" hidden="1">#REF!</definedName>
    <definedName name="BExQI7431UOEBYKYPVVMNXBZ2ZP2" localSheetId="8" hidden="1">#REF!</definedName>
    <definedName name="BExQI7431UOEBYKYPVVMNXBZ2ZP2" localSheetId="11" hidden="1">#REF!</definedName>
    <definedName name="BExQI7431UOEBYKYPVVMNXBZ2ZP2" localSheetId="13" hidden="1">#REF!</definedName>
    <definedName name="BExQI7431UOEBYKYPVVMNXBZ2ZP2" hidden="1">#REF!</definedName>
    <definedName name="BExQI85V9TNLDJT5LTRZS10Y26SG" localSheetId="0" hidden="1">#REF!</definedName>
    <definedName name="BExQI85V9TNLDJT5LTRZS10Y26SG" localSheetId="12" hidden="1">#REF!</definedName>
    <definedName name="BExQI85V9TNLDJT5LTRZS10Y26SG" localSheetId="3" hidden="1">#REF!</definedName>
    <definedName name="BExQI85V9TNLDJT5LTRZS10Y26SG" localSheetId="10" hidden="1">#REF!</definedName>
    <definedName name="BExQI85V9TNLDJT5LTRZS10Y26SG" localSheetId="9" hidden="1">#REF!</definedName>
    <definedName name="BExQI85V9TNLDJT5LTRZS10Y26SG" localSheetId="8" hidden="1">#REF!</definedName>
    <definedName name="BExQI85V9TNLDJT5LTRZS10Y26SG" localSheetId="11" hidden="1">#REF!</definedName>
    <definedName name="BExQI85V9TNLDJT5LTRZS10Y26SG" localSheetId="13" hidden="1">#REF!</definedName>
    <definedName name="BExQI85V9TNLDJT5LTRZS10Y26SG" hidden="1">#REF!</definedName>
    <definedName name="BExQI9ICYVAAXE7L1BQSE1VWSQA9" localSheetId="0" hidden="1">#REF!</definedName>
    <definedName name="BExQI9ICYVAAXE7L1BQSE1VWSQA9" localSheetId="12" hidden="1">#REF!</definedName>
    <definedName name="BExQI9ICYVAAXE7L1BQSE1VWSQA9" localSheetId="3" hidden="1">#REF!</definedName>
    <definedName name="BExQI9ICYVAAXE7L1BQSE1VWSQA9" localSheetId="10" hidden="1">#REF!</definedName>
    <definedName name="BExQI9ICYVAAXE7L1BQSE1VWSQA9" localSheetId="9" hidden="1">#REF!</definedName>
    <definedName name="BExQI9ICYVAAXE7L1BQSE1VWSQA9" localSheetId="8" hidden="1">#REF!</definedName>
    <definedName name="BExQI9ICYVAAXE7L1BQSE1VWSQA9" localSheetId="11" hidden="1">#REF!</definedName>
    <definedName name="BExQI9ICYVAAXE7L1BQSE1VWSQA9" localSheetId="13" hidden="1">#REF!</definedName>
    <definedName name="BExQI9ICYVAAXE7L1BQSE1VWSQA9" hidden="1">#REF!</definedName>
    <definedName name="BExQIAPKHVEV8CU1L3TTHJW67FJ5" localSheetId="0" hidden="1">#REF!</definedName>
    <definedName name="BExQIAPKHVEV8CU1L3TTHJW67FJ5" localSheetId="12" hidden="1">#REF!</definedName>
    <definedName name="BExQIAPKHVEV8CU1L3TTHJW67FJ5" localSheetId="3" hidden="1">#REF!</definedName>
    <definedName name="BExQIAPKHVEV8CU1L3TTHJW67FJ5" localSheetId="10" hidden="1">#REF!</definedName>
    <definedName name="BExQIAPKHVEV8CU1L3TTHJW67FJ5" localSheetId="9" hidden="1">#REF!</definedName>
    <definedName name="BExQIAPKHVEV8CU1L3TTHJW67FJ5" localSheetId="8" hidden="1">#REF!</definedName>
    <definedName name="BExQIAPKHVEV8CU1L3TTHJW67FJ5" localSheetId="11" hidden="1">#REF!</definedName>
    <definedName name="BExQIAPKHVEV8CU1L3TTHJW67FJ5" localSheetId="13" hidden="1">#REF!</definedName>
    <definedName name="BExQIAPKHVEV8CU1L3TTHJW67FJ5" hidden="1">#REF!</definedName>
    <definedName name="BExQIAV02RGEQG6AF0CWXU3MS9BZ" localSheetId="0" hidden="1">#REF!</definedName>
    <definedName name="BExQIAV02RGEQG6AF0CWXU3MS9BZ" localSheetId="12" hidden="1">#REF!</definedName>
    <definedName name="BExQIAV02RGEQG6AF0CWXU3MS9BZ" localSheetId="3" hidden="1">#REF!</definedName>
    <definedName name="BExQIAV02RGEQG6AF0CWXU3MS9BZ" localSheetId="10" hidden="1">#REF!</definedName>
    <definedName name="BExQIAV02RGEQG6AF0CWXU3MS9BZ" localSheetId="9" hidden="1">#REF!</definedName>
    <definedName name="BExQIAV02RGEQG6AF0CWXU3MS9BZ" localSheetId="8" hidden="1">#REF!</definedName>
    <definedName name="BExQIAV02RGEQG6AF0CWXU3MS9BZ" localSheetId="11" hidden="1">#REF!</definedName>
    <definedName name="BExQIAV02RGEQG6AF0CWXU3MS9BZ" localSheetId="13" hidden="1">#REF!</definedName>
    <definedName name="BExQIAV02RGEQG6AF0CWXU3MS9BZ" hidden="1">#REF!</definedName>
    <definedName name="BExQIBB4I3Z6AUU0HYV1DHRS13M4" localSheetId="0" hidden="1">#REF!</definedName>
    <definedName name="BExQIBB4I3Z6AUU0HYV1DHRS13M4" localSheetId="12" hidden="1">#REF!</definedName>
    <definedName name="BExQIBB4I3Z6AUU0HYV1DHRS13M4" localSheetId="3" hidden="1">#REF!</definedName>
    <definedName name="BExQIBB4I3Z6AUU0HYV1DHRS13M4" localSheetId="10" hidden="1">#REF!</definedName>
    <definedName name="BExQIBB4I3Z6AUU0HYV1DHRS13M4" localSheetId="9" hidden="1">#REF!</definedName>
    <definedName name="BExQIBB4I3Z6AUU0HYV1DHRS13M4" localSheetId="8" hidden="1">#REF!</definedName>
    <definedName name="BExQIBB4I3Z6AUU0HYV1DHRS13M4" localSheetId="11" hidden="1">#REF!</definedName>
    <definedName name="BExQIBB4I3Z6AUU0HYV1DHRS13M4" localSheetId="13" hidden="1">#REF!</definedName>
    <definedName name="BExQIBB4I3Z6AUU0HYV1DHRS13M4" hidden="1">#REF!</definedName>
    <definedName name="BExQIBWPAXU7HJZLKGJZY3EB7MIS" localSheetId="0" hidden="1">#REF!</definedName>
    <definedName name="BExQIBWPAXU7HJZLKGJZY3EB7MIS" localSheetId="12" hidden="1">#REF!</definedName>
    <definedName name="BExQIBWPAXU7HJZLKGJZY3EB7MIS" localSheetId="3" hidden="1">#REF!</definedName>
    <definedName name="BExQIBWPAXU7HJZLKGJZY3EB7MIS" localSheetId="10" hidden="1">#REF!</definedName>
    <definedName name="BExQIBWPAXU7HJZLKGJZY3EB7MIS" localSheetId="9" hidden="1">#REF!</definedName>
    <definedName name="BExQIBWPAXU7HJZLKGJZY3EB7MIS" localSheetId="8" hidden="1">#REF!</definedName>
    <definedName name="BExQIBWPAXU7HJZLKGJZY3EB7MIS" localSheetId="11" hidden="1">#REF!</definedName>
    <definedName name="BExQIBWPAXU7HJZLKGJZY3EB7MIS" localSheetId="13" hidden="1">#REF!</definedName>
    <definedName name="BExQIBWPAXU7HJZLKGJZY3EB7MIS" hidden="1">#REF!</definedName>
    <definedName name="BExQIHLP9AT969BKBF22IGW76GLI" localSheetId="0" hidden="1">#REF!</definedName>
    <definedName name="BExQIHLP9AT969BKBF22IGW76GLI" localSheetId="12" hidden="1">#REF!</definedName>
    <definedName name="BExQIHLP9AT969BKBF22IGW76GLI" localSheetId="3" hidden="1">#REF!</definedName>
    <definedName name="BExQIHLP9AT969BKBF22IGW76GLI" localSheetId="10" hidden="1">#REF!</definedName>
    <definedName name="BExQIHLP9AT969BKBF22IGW76GLI" localSheetId="9" hidden="1">#REF!</definedName>
    <definedName name="BExQIHLP9AT969BKBF22IGW76GLI" localSheetId="8" hidden="1">#REF!</definedName>
    <definedName name="BExQIHLP9AT969BKBF22IGW76GLI" localSheetId="11" hidden="1">#REF!</definedName>
    <definedName name="BExQIHLP9AT969BKBF22IGW76GLI" localSheetId="13" hidden="1">#REF!</definedName>
    <definedName name="BExQIHLP9AT969BKBF22IGW76GLI" hidden="1">#REF!</definedName>
    <definedName name="BExQIS8O6R36CI01XRY9ISM99TW9" localSheetId="0" hidden="1">#REF!</definedName>
    <definedName name="BExQIS8O6R36CI01XRY9ISM99TW9" localSheetId="12" hidden="1">#REF!</definedName>
    <definedName name="BExQIS8O6R36CI01XRY9ISM99TW9" localSheetId="3" hidden="1">#REF!</definedName>
    <definedName name="BExQIS8O6R36CI01XRY9ISM99TW9" localSheetId="10" hidden="1">#REF!</definedName>
    <definedName name="BExQIS8O6R36CI01XRY9ISM99TW9" localSheetId="9" hidden="1">#REF!</definedName>
    <definedName name="BExQIS8O6R36CI01XRY9ISM99TW9" localSheetId="8" hidden="1">#REF!</definedName>
    <definedName name="BExQIS8O6R36CI01XRY9ISM99TW9" localSheetId="11" hidden="1">#REF!</definedName>
    <definedName name="BExQIS8O6R36CI01XRY9ISM99TW9" localSheetId="13" hidden="1">#REF!</definedName>
    <definedName name="BExQIS8O6R36CI01XRY9ISM99TW9" hidden="1">#REF!</definedName>
    <definedName name="BExQIVJB9MJ25NDUHTCVMSODJY2C" localSheetId="0" hidden="1">#REF!</definedName>
    <definedName name="BExQIVJB9MJ25NDUHTCVMSODJY2C" localSheetId="12" hidden="1">#REF!</definedName>
    <definedName name="BExQIVJB9MJ25NDUHTCVMSODJY2C" localSheetId="3" hidden="1">#REF!</definedName>
    <definedName name="BExQIVJB9MJ25NDUHTCVMSODJY2C" localSheetId="10" hidden="1">#REF!</definedName>
    <definedName name="BExQIVJB9MJ25NDUHTCVMSODJY2C" localSheetId="9" hidden="1">#REF!</definedName>
    <definedName name="BExQIVJB9MJ25NDUHTCVMSODJY2C" localSheetId="8" hidden="1">#REF!</definedName>
    <definedName name="BExQIVJB9MJ25NDUHTCVMSODJY2C" localSheetId="11" hidden="1">#REF!</definedName>
    <definedName name="BExQIVJB9MJ25NDUHTCVMSODJY2C" localSheetId="13" hidden="1">#REF!</definedName>
    <definedName name="BExQIVJB9MJ25NDUHTCVMSODJY2C" hidden="1">#REF!</definedName>
    <definedName name="BExQIWAEMVTWAU39DWIXT17K2A9Z" localSheetId="0" hidden="1">#REF!</definedName>
    <definedName name="BExQIWAEMVTWAU39DWIXT17K2A9Z" localSheetId="12" hidden="1">#REF!</definedName>
    <definedName name="BExQIWAEMVTWAU39DWIXT17K2A9Z" localSheetId="3" hidden="1">#REF!</definedName>
    <definedName name="BExQIWAEMVTWAU39DWIXT17K2A9Z" localSheetId="10" hidden="1">#REF!</definedName>
    <definedName name="BExQIWAEMVTWAU39DWIXT17K2A9Z" localSheetId="9" hidden="1">#REF!</definedName>
    <definedName name="BExQIWAEMVTWAU39DWIXT17K2A9Z" localSheetId="8" hidden="1">#REF!</definedName>
    <definedName name="BExQIWAEMVTWAU39DWIXT17K2A9Z" localSheetId="11" hidden="1">#REF!</definedName>
    <definedName name="BExQIWAEMVTWAU39DWIXT17K2A9Z" localSheetId="13" hidden="1">#REF!</definedName>
    <definedName name="BExQIWAEMVTWAU39DWIXT17K2A9Z" hidden="1">#REF!</definedName>
    <definedName name="BExQJ72T8UR0U461ZLEGOOEPCDIG" localSheetId="0" hidden="1">#REF!</definedName>
    <definedName name="BExQJ72T8UR0U461ZLEGOOEPCDIG" localSheetId="12" hidden="1">#REF!</definedName>
    <definedName name="BExQJ72T8UR0U461ZLEGOOEPCDIG" localSheetId="3" hidden="1">#REF!</definedName>
    <definedName name="BExQJ72T8UR0U461ZLEGOOEPCDIG" localSheetId="10" hidden="1">#REF!</definedName>
    <definedName name="BExQJ72T8UR0U461ZLEGOOEPCDIG" localSheetId="9" hidden="1">#REF!</definedName>
    <definedName name="BExQJ72T8UR0U461ZLEGOOEPCDIG" localSheetId="8" hidden="1">#REF!</definedName>
    <definedName name="BExQJ72T8UR0U461ZLEGOOEPCDIG" localSheetId="11" hidden="1">#REF!</definedName>
    <definedName name="BExQJ72T8UR0U461ZLEGOOEPCDIG" localSheetId="13" hidden="1">#REF!</definedName>
    <definedName name="BExQJ72T8UR0U461ZLEGOOEPCDIG" hidden="1">#REF!</definedName>
    <definedName name="BExQJAZ2QDORCR0K8PR9VHQZ4Y3P" localSheetId="0" hidden="1">#REF!</definedName>
    <definedName name="BExQJAZ2QDORCR0K8PR9VHQZ4Y3P" localSheetId="12" hidden="1">#REF!</definedName>
    <definedName name="BExQJAZ2QDORCR0K8PR9VHQZ4Y3P" localSheetId="3" hidden="1">#REF!</definedName>
    <definedName name="BExQJAZ2QDORCR0K8PR9VHQZ4Y3P" localSheetId="10" hidden="1">#REF!</definedName>
    <definedName name="BExQJAZ2QDORCR0K8PR9VHQZ4Y3P" localSheetId="9" hidden="1">#REF!</definedName>
    <definedName name="BExQJAZ2QDORCR0K8PR9VHQZ4Y3P" localSheetId="8" hidden="1">#REF!</definedName>
    <definedName name="BExQJAZ2QDORCR0K8PR9VHQZ4Y3P" localSheetId="11" hidden="1">#REF!</definedName>
    <definedName name="BExQJAZ2QDORCR0K8PR9VHQZ4Y3P" localSheetId="13" hidden="1">#REF!</definedName>
    <definedName name="BExQJAZ2QDORCR0K8PR9VHQZ4Y3P" hidden="1">#REF!</definedName>
    <definedName name="BExQJBF7LAX128WR7VTMJC88ZLPG" localSheetId="0" hidden="1">#REF!</definedName>
    <definedName name="BExQJBF7LAX128WR7VTMJC88ZLPG" localSheetId="12" hidden="1">#REF!</definedName>
    <definedName name="BExQJBF7LAX128WR7VTMJC88ZLPG" localSheetId="3" hidden="1">#REF!</definedName>
    <definedName name="BExQJBF7LAX128WR7VTMJC88ZLPG" localSheetId="10" hidden="1">#REF!</definedName>
    <definedName name="BExQJBF7LAX128WR7VTMJC88ZLPG" localSheetId="9" hidden="1">#REF!</definedName>
    <definedName name="BExQJBF7LAX128WR7VTMJC88ZLPG" localSheetId="8" hidden="1">#REF!</definedName>
    <definedName name="BExQJBF7LAX128WR7VTMJC88ZLPG" localSheetId="11" hidden="1">#REF!</definedName>
    <definedName name="BExQJBF7LAX128WR7VTMJC88ZLPG" localSheetId="13" hidden="1">#REF!</definedName>
    <definedName name="BExQJBF7LAX128WR7VTMJC88ZLPG" hidden="1">#REF!</definedName>
    <definedName name="BExQJEVCKX6KZHNCLYXY7D0MX5KN" localSheetId="0" hidden="1">#REF!</definedName>
    <definedName name="BExQJEVCKX6KZHNCLYXY7D0MX5KN" localSheetId="12" hidden="1">#REF!</definedName>
    <definedName name="BExQJEVCKX6KZHNCLYXY7D0MX5KN" localSheetId="3" hidden="1">#REF!</definedName>
    <definedName name="BExQJEVCKX6KZHNCLYXY7D0MX5KN" localSheetId="10" hidden="1">#REF!</definedName>
    <definedName name="BExQJEVCKX6KZHNCLYXY7D0MX5KN" localSheetId="9" hidden="1">#REF!</definedName>
    <definedName name="BExQJEVCKX6KZHNCLYXY7D0MX5KN" localSheetId="8" hidden="1">#REF!</definedName>
    <definedName name="BExQJEVCKX6KZHNCLYXY7D0MX5KN" localSheetId="11" hidden="1">#REF!</definedName>
    <definedName name="BExQJEVCKX6KZHNCLYXY7D0MX5KN" localSheetId="13" hidden="1">#REF!</definedName>
    <definedName name="BExQJEVCKX6KZHNCLYXY7D0MX5KN" hidden="1">#REF!</definedName>
    <definedName name="BExQJJYSDX8B0J1QGF2HL071KKA3" localSheetId="0" hidden="1">#REF!</definedName>
    <definedName name="BExQJJYSDX8B0J1QGF2HL071KKA3" localSheetId="12" hidden="1">#REF!</definedName>
    <definedName name="BExQJJYSDX8B0J1QGF2HL071KKA3" localSheetId="3" hidden="1">#REF!</definedName>
    <definedName name="BExQJJYSDX8B0J1QGF2HL071KKA3" localSheetId="10" hidden="1">#REF!</definedName>
    <definedName name="BExQJJYSDX8B0J1QGF2HL071KKA3" localSheetId="9" hidden="1">#REF!</definedName>
    <definedName name="BExQJJYSDX8B0J1QGF2HL071KKA3" localSheetId="8" hidden="1">#REF!</definedName>
    <definedName name="BExQJJYSDX8B0J1QGF2HL071KKA3" localSheetId="11" hidden="1">#REF!</definedName>
    <definedName name="BExQJJYSDX8B0J1QGF2HL071KKA3" localSheetId="13" hidden="1">#REF!</definedName>
    <definedName name="BExQJJYSDX8B0J1QGF2HL071KKA3" hidden="1">#REF!</definedName>
    <definedName name="BExQK1HV6SQQ7CP8H8IUKI9TYXTD" localSheetId="0" hidden="1">#REF!</definedName>
    <definedName name="BExQK1HV6SQQ7CP8H8IUKI9TYXTD" localSheetId="12" hidden="1">#REF!</definedName>
    <definedName name="BExQK1HV6SQQ7CP8H8IUKI9TYXTD" localSheetId="3" hidden="1">#REF!</definedName>
    <definedName name="BExQK1HV6SQQ7CP8H8IUKI9TYXTD" localSheetId="10" hidden="1">#REF!</definedName>
    <definedName name="BExQK1HV6SQQ7CP8H8IUKI9TYXTD" localSheetId="9" hidden="1">#REF!</definedName>
    <definedName name="BExQK1HV6SQQ7CP8H8IUKI9TYXTD" localSheetId="8" hidden="1">#REF!</definedName>
    <definedName name="BExQK1HV6SQQ7CP8H8IUKI9TYXTD" localSheetId="11" hidden="1">#REF!</definedName>
    <definedName name="BExQK1HV6SQQ7CP8H8IUKI9TYXTD" localSheetId="13" hidden="1">#REF!</definedName>
    <definedName name="BExQK1HV6SQQ7CP8H8IUKI9TYXTD" hidden="1">#REF!</definedName>
    <definedName name="BExQK3LE5CSBW1E4H4KHW548FL2R" localSheetId="0" hidden="1">#REF!</definedName>
    <definedName name="BExQK3LE5CSBW1E4H4KHW548FL2R" localSheetId="12" hidden="1">#REF!</definedName>
    <definedName name="BExQK3LE5CSBW1E4H4KHW548FL2R" localSheetId="3" hidden="1">#REF!</definedName>
    <definedName name="BExQK3LE5CSBW1E4H4KHW548FL2R" localSheetId="10" hidden="1">#REF!</definedName>
    <definedName name="BExQK3LE5CSBW1E4H4KHW548FL2R" localSheetId="9" hidden="1">#REF!</definedName>
    <definedName name="BExQK3LE5CSBW1E4H4KHW548FL2R" localSheetId="8" hidden="1">#REF!</definedName>
    <definedName name="BExQK3LE5CSBW1E4H4KHW548FL2R" localSheetId="11" hidden="1">#REF!</definedName>
    <definedName name="BExQK3LE5CSBW1E4H4KHW548FL2R" localSheetId="13" hidden="1">#REF!</definedName>
    <definedName name="BExQK3LE5CSBW1E4H4KHW548FL2R" hidden="1">#REF!</definedName>
    <definedName name="BExQKG6LD6PLNDGNGO9DJXY865BR" localSheetId="0" hidden="1">#REF!</definedName>
    <definedName name="BExQKG6LD6PLNDGNGO9DJXY865BR" localSheetId="12" hidden="1">#REF!</definedName>
    <definedName name="BExQKG6LD6PLNDGNGO9DJXY865BR" localSheetId="3" hidden="1">#REF!</definedName>
    <definedName name="BExQKG6LD6PLNDGNGO9DJXY865BR" localSheetId="10" hidden="1">#REF!</definedName>
    <definedName name="BExQKG6LD6PLNDGNGO9DJXY865BR" localSheetId="9" hidden="1">#REF!</definedName>
    <definedName name="BExQKG6LD6PLNDGNGO9DJXY865BR" localSheetId="8" hidden="1">#REF!</definedName>
    <definedName name="BExQKG6LD6PLNDGNGO9DJXY865BR" localSheetId="11" hidden="1">#REF!</definedName>
    <definedName name="BExQKG6LD6PLNDGNGO9DJXY865BR" localSheetId="13" hidden="1">#REF!</definedName>
    <definedName name="BExQKG6LD6PLNDGNGO9DJXY865BR" hidden="1">#REF!</definedName>
    <definedName name="BExQKUKG8I4CGS9QYSD0H7NHP4JN" localSheetId="0" hidden="1">#REF!</definedName>
    <definedName name="BExQKUKG8I4CGS9QYSD0H7NHP4JN" localSheetId="12" hidden="1">#REF!</definedName>
    <definedName name="BExQKUKG8I4CGS9QYSD0H7NHP4JN" localSheetId="3" hidden="1">#REF!</definedName>
    <definedName name="BExQKUKG8I4CGS9QYSD0H7NHP4JN" localSheetId="10" hidden="1">#REF!</definedName>
    <definedName name="BExQKUKG8I4CGS9QYSD0H7NHP4JN" localSheetId="9" hidden="1">#REF!</definedName>
    <definedName name="BExQKUKG8I4CGS9QYSD0H7NHP4JN" localSheetId="8" hidden="1">#REF!</definedName>
    <definedName name="BExQKUKG8I4CGS9QYSD0H7NHP4JN" localSheetId="11" hidden="1">#REF!</definedName>
    <definedName name="BExQKUKG8I4CGS9QYSD0H7NHP4JN" localSheetId="13" hidden="1">#REF!</definedName>
    <definedName name="BExQKUKG8I4CGS9QYSD0H7NHP4JN" hidden="1">#REF!</definedName>
    <definedName name="BExQL2NSE8OYZFXQH8A23RMVMFW7" localSheetId="0" hidden="1">#REF!</definedName>
    <definedName name="BExQL2NSE8OYZFXQH8A23RMVMFW7" localSheetId="12" hidden="1">#REF!</definedName>
    <definedName name="BExQL2NSE8OYZFXQH8A23RMVMFW7" localSheetId="3" hidden="1">#REF!</definedName>
    <definedName name="BExQL2NSE8OYZFXQH8A23RMVMFW7" localSheetId="10" hidden="1">#REF!</definedName>
    <definedName name="BExQL2NSE8OYZFXQH8A23RMVMFW7" localSheetId="9" hidden="1">#REF!</definedName>
    <definedName name="BExQL2NSE8OYZFXQH8A23RMVMFW7" localSheetId="8" hidden="1">#REF!</definedName>
    <definedName name="BExQL2NSE8OYZFXQH8A23RMVMFW7" localSheetId="11" hidden="1">#REF!</definedName>
    <definedName name="BExQL2NSE8OYZFXQH8A23RMVMFW7" localSheetId="13" hidden="1">#REF!</definedName>
    <definedName name="BExQL2NSE8OYZFXQH8A23RMVMFW7" hidden="1">#REF!</definedName>
    <definedName name="BExQL4GJ3LZJL6JDEHT7UDXW90TV" localSheetId="0" hidden="1">#REF!</definedName>
    <definedName name="BExQL4GJ3LZJL6JDEHT7UDXW90TV" localSheetId="12" hidden="1">#REF!</definedName>
    <definedName name="BExQL4GJ3LZJL6JDEHT7UDXW90TV" localSheetId="3" hidden="1">#REF!</definedName>
    <definedName name="BExQL4GJ3LZJL6JDEHT7UDXW90TV" localSheetId="10" hidden="1">#REF!</definedName>
    <definedName name="BExQL4GJ3LZJL6JDEHT7UDXW90TV" localSheetId="9" hidden="1">#REF!</definedName>
    <definedName name="BExQL4GJ3LZJL6JDEHT7UDXW90TV" localSheetId="8" hidden="1">#REF!</definedName>
    <definedName name="BExQL4GJ3LZJL6JDEHT7UDXW90TV" localSheetId="11" hidden="1">#REF!</definedName>
    <definedName name="BExQL4GJ3LZJL6JDEHT7UDXW90TV" localSheetId="13" hidden="1">#REF!</definedName>
    <definedName name="BExQL4GJ3LZJL6JDEHT7UDXW90TV" hidden="1">#REF!</definedName>
    <definedName name="BExQLE1TOW3A287TQB0AVWENT8O1" localSheetId="0" hidden="1">#REF!</definedName>
    <definedName name="BExQLE1TOW3A287TQB0AVWENT8O1" localSheetId="12" hidden="1">#REF!</definedName>
    <definedName name="BExQLE1TOW3A287TQB0AVWENT8O1" localSheetId="3" hidden="1">#REF!</definedName>
    <definedName name="BExQLE1TOW3A287TQB0AVWENT8O1" localSheetId="10" hidden="1">#REF!</definedName>
    <definedName name="BExQLE1TOW3A287TQB0AVWENT8O1" localSheetId="9" hidden="1">#REF!</definedName>
    <definedName name="BExQLE1TOW3A287TQB0AVWENT8O1" localSheetId="8" hidden="1">#REF!</definedName>
    <definedName name="BExQLE1TOW3A287TQB0AVWENT8O1" localSheetId="11" hidden="1">#REF!</definedName>
    <definedName name="BExQLE1TOW3A287TQB0AVWENT8O1" localSheetId="13" hidden="1">#REF!</definedName>
    <definedName name="BExQLE1TOW3A287TQB0AVWENT8O1" hidden="1">#REF!</definedName>
    <definedName name="BExRYOYB4A3E5F6MTROY69LR0PMG" localSheetId="0" hidden="1">#REF!</definedName>
    <definedName name="BExRYOYB4A3E5F6MTROY69LR0PMG" localSheetId="12" hidden="1">#REF!</definedName>
    <definedName name="BExRYOYB4A3E5F6MTROY69LR0PMG" localSheetId="3" hidden="1">#REF!</definedName>
    <definedName name="BExRYOYB4A3E5F6MTROY69LR0PMG" localSheetId="10" hidden="1">#REF!</definedName>
    <definedName name="BExRYOYB4A3E5F6MTROY69LR0PMG" localSheetId="9" hidden="1">#REF!</definedName>
    <definedName name="BExRYOYB4A3E5F6MTROY69LR0PMG" localSheetId="8" hidden="1">#REF!</definedName>
    <definedName name="BExRYOYB4A3E5F6MTROY69LR0PMG" localSheetId="11" hidden="1">#REF!</definedName>
    <definedName name="BExRYOYB4A3E5F6MTROY69LR0PMG" localSheetId="13" hidden="1">#REF!</definedName>
    <definedName name="BExRYOYB4A3E5F6MTROY69LR0PMG" hidden="1">#REF!</definedName>
    <definedName name="BExRYZLA9EW71H4SXQR525S72LLP" localSheetId="0" hidden="1">#REF!</definedName>
    <definedName name="BExRYZLA9EW71H4SXQR525S72LLP" localSheetId="12" hidden="1">#REF!</definedName>
    <definedName name="BExRYZLA9EW71H4SXQR525S72LLP" localSheetId="3" hidden="1">#REF!</definedName>
    <definedName name="BExRYZLA9EW71H4SXQR525S72LLP" localSheetId="10" hidden="1">#REF!</definedName>
    <definedName name="BExRYZLA9EW71H4SXQR525S72LLP" localSheetId="9" hidden="1">#REF!</definedName>
    <definedName name="BExRYZLA9EW71H4SXQR525S72LLP" localSheetId="8" hidden="1">#REF!</definedName>
    <definedName name="BExRYZLA9EW71H4SXQR525S72LLP" localSheetId="11" hidden="1">#REF!</definedName>
    <definedName name="BExRYZLA9EW71H4SXQR525S72LLP" localSheetId="13" hidden="1">#REF!</definedName>
    <definedName name="BExRYZLA9EW71H4SXQR525S72LLP" hidden="1">#REF!</definedName>
    <definedName name="BExRZ66M8G9FQ0VFP077QSZBSOA5" localSheetId="0" hidden="1">#REF!</definedName>
    <definedName name="BExRZ66M8G9FQ0VFP077QSZBSOA5" localSheetId="12" hidden="1">#REF!</definedName>
    <definedName name="BExRZ66M8G9FQ0VFP077QSZBSOA5" localSheetId="3" hidden="1">#REF!</definedName>
    <definedName name="BExRZ66M8G9FQ0VFP077QSZBSOA5" localSheetId="10" hidden="1">#REF!</definedName>
    <definedName name="BExRZ66M8G9FQ0VFP077QSZBSOA5" localSheetId="9" hidden="1">#REF!</definedName>
    <definedName name="BExRZ66M8G9FQ0VFP077QSZBSOA5" localSheetId="8" hidden="1">#REF!</definedName>
    <definedName name="BExRZ66M8G9FQ0VFP077QSZBSOA5" localSheetId="11" hidden="1">#REF!</definedName>
    <definedName name="BExRZ66M8G9FQ0VFP077QSZBSOA5" localSheetId="13" hidden="1">#REF!</definedName>
    <definedName name="BExRZ66M8G9FQ0VFP077QSZBSOA5" hidden="1">#REF!</definedName>
    <definedName name="BExRZ8FMQQL46I8AQWU17LRNZD5T" localSheetId="0" hidden="1">#REF!</definedName>
    <definedName name="BExRZ8FMQQL46I8AQWU17LRNZD5T" localSheetId="12" hidden="1">#REF!</definedName>
    <definedName name="BExRZ8FMQQL46I8AQWU17LRNZD5T" localSheetId="3" hidden="1">#REF!</definedName>
    <definedName name="BExRZ8FMQQL46I8AQWU17LRNZD5T" localSheetId="10" hidden="1">#REF!</definedName>
    <definedName name="BExRZ8FMQQL46I8AQWU17LRNZD5T" localSheetId="9" hidden="1">#REF!</definedName>
    <definedName name="BExRZ8FMQQL46I8AQWU17LRNZD5T" localSheetId="8" hidden="1">#REF!</definedName>
    <definedName name="BExRZ8FMQQL46I8AQWU17LRNZD5T" localSheetId="11" hidden="1">#REF!</definedName>
    <definedName name="BExRZ8FMQQL46I8AQWU17LRNZD5T" localSheetId="13" hidden="1">#REF!</definedName>
    <definedName name="BExRZ8FMQQL46I8AQWU17LRNZD5T" hidden="1">#REF!</definedName>
    <definedName name="BExRZIRRIXRUMZ5GOO95S7460BMP" localSheetId="0" hidden="1">#REF!</definedName>
    <definedName name="BExRZIRRIXRUMZ5GOO95S7460BMP" localSheetId="12" hidden="1">#REF!</definedName>
    <definedName name="BExRZIRRIXRUMZ5GOO95S7460BMP" localSheetId="3" hidden="1">#REF!</definedName>
    <definedName name="BExRZIRRIXRUMZ5GOO95S7460BMP" localSheetId="10" hidden="1">#REF!</definedName>
    <definedName name="BExRZIRRIXRUMZ5GOO95S7460BMP" localSheetId="9" hidden="1">#REF!</definedName>
    <definedName name="BExRZIRRIXRUMZ5GOO95S7460BMP" localSheetId="8" hidden="1">#REF!</definedName>
    <definedName name="BExRZIRRIXRUMZ5GOO95S7460BMP" localSheetId="11" hidden="1">#REF!</definedName>
    <definedName name="BExRZIRRIXRUMZ5GOO95S7460BMP" localSheetId="13" hidden="1">#REF!</definedName>
    <definedName name="BExRZIRRIXRUMZ5GOO95S7460BMP" hidden="1">#REF!</definedName>
    <definedName name="BExRZJTNBKKPK7SB4LA31O3OH6PO" localSheetId="0" hidden="1">#REF!</definedName>
    <definedName name="BExRZJTNBKKPK7SB4LA31O3OH6PO" localSheetId="12" hidden="1">#REF!</definedName>
    <definedName name="BExRZJTNBKKPK7SB4LA31O3OH6PO" localSheetId="3" hidden="1">#REF!</definedName>
    <definedName name="BExRZJTNBKKPK7SB4LA31O3OH6PO" localSheetId="10" hidden="1">#REF!</definedName>
    <definedName name="BExRZJTNBKKPK7SB4LA31O3OH6PO" localSheetId="9" hidden="1">#REF!</definedName>
    <definedName name="BExRZJTNBKKPK7SB4LA31O3OH6PO" localSheetId="8" hidden="1">#REF!</definedName>
    <definedName name="BExRZJTNBKKPK7SB4LA31O3OH6PO" localSheetId="11" hidden="1">#REF!</definedName>
    <definedName name="BExRZJTNBKKPK7SB4LA31O3OH6PO" localSheetId="13" hidden="1">#REF!</definedName>
    <definedName name="BExRZJTNBKKPK7SB4LA31O3OH6PO" hidden="1">#REF!</definedName>
    <definedName name="BExRZK9RAHMM0ZLTNSK7A4LDC42D" localSheetId="0" hidden="1">#REF!</definedName>
    <definedName name="BExRZK9RAHMM0ZLTNSK7A4LDC42D" localSheetId="12" hidden="1">#REF!</definedName>
    <definedName name="BExRZK9RAHMM0ZLTNSK7A4LDC42D" localSheetId="3" hidden="1">#REF!</definedName>
    <definedName name="BExRZK9RAHMM0ZLTNSK7A4LDC42D" localSheetId="10" hidden="1">#REF!</definedName>
    <definedName name="BExRZK9RAHMM0ZLTNSK7A4LDC42D" localSheetId="9" hidden="1">#REF!</definedName>
    <definedName name="BExRZK9RAHMM0ZLTNSK7A4LDC42D" localSheetId="8" hidden="1">#REF!</definedName>
    <definedName name="BExRZK9RAHMM0ZLTNSK7A4LDC42D" localSheetId="11" hidden="1">#REF!</definedName>
    <definedName name="BExRZK9RAHMM0ZLTNSK7A4LDC42D" localSheetId="13" hidden="1">#REF!</definedName>
    <definedName name="BExRZK9RAHMM0ZLTNSK7A4LDC42D" hidden="1">#REF!</definedName>
    <definedName name="BExRZNF461H0WDF36L3U0UQSJGZB" localSheetId="0" hidden="1">#REF!</definedName>
    <definedName name="BExRZNF461H0WDF36L3U0UQSJGZB" localSheetId="12" hidden="1">#REF!</definedName>
    <definedName name="BExRZNF461H0WDF36L3U0UQSJGZB" localSheetId="3" hidden="1">#REF!</definedName>
    <definedName name="BExRZNF461H0WDF36L3U0UQSJGZB" localSheetId="10" hidden="1">#REF!</definedName>
    <definedName name="BExRZNF461H0WDF36L3U0UQSJGZB" localSheetId="9" hidden="1">#REF!</definedName>
    <definedName name="BExRZNF461H0WDF36L3U0UQSJGZB" localSheetId="8" hidden="1">#REF!</definedName>
    <definedName name="BExRZNF461H0WDF36L3U0UQSJGZB" localSheetId="11" hidden="1">#REF!</definedName>
    <definedName name="BExRZNF461H0WDF36L3U0UQSJGZB" localSheetId="13" hidden="1">#REF!</definedName>
    <definedName name="BExRZNF461H0WDF36L3U0UQSJGZB" hidden="1">#REF!</definedName>
    <definedName name="BExRZOGSR69INI6GAEPHDWSNK5Q4" localSheetId="0" hidden="1">#REF!</definedName>
    <definedName name="BExRZOGSR69INI6GAEPHDWSNK5Q4" localSheetId="12" hidden="1">#REF!</definedName>
    <definedName name="BExRZOGSR69INI6GAEPHDWSNK5Q4" localSheetId="3" hidden="1">#REF!</definedName>
    <definedName name="BExRZOGSR69INI6GAEPHDWSNK5Q4" localSheetId="10" hidden="1">#REF!</definedName>
    <definedName name="BExRZOGSR69INI6GAEPHDWSNK5Q4" localSheetId="9" hidden="1">#REF!</definedName>
    <definedName name="BExRZOGSR69INI6GAEPHDWSNK5Q4" localSheetId="8" hidden="1">#REF!</definedName>
    <definedName name="BExRZOGSR69INI6GAEPHDWSNK5Q4" localSheetId="11" hidden="1">#REF!</definedName>
    <definedName name="BExRZOGSR69INI6GAEPHDWSNK5Q4" localSheetId="13" hidden="1">#REF!</definedName>
    <definedName name="BExRZOGSR69INI6GAEPHDWSNK5Q4" hidden="1">#REF!</definedName>
    <definedName name="BExS0ASQBKRTPDWFK0KUDFOS9LE5" localSheetId="0" hidden="1">#REF!</definedName>
    <definedName name="BExS0ASQBKRTPDWFK0KUDFOS9LE5" localSheetId="12" hidden="1">#REF!</definedName>
    <definedName name="BExS0ASQBKRTPDWFK0KUDFOS9LE5" localSheetId="3" hidden="1">#REF!</definedName>
    <definedName name="BExS0ASQBKRTPDWFK0KUDFOS9LE5" localSheetId="10" hidden="1">#REF!</definedName>
    <definedName name="BExS0ASQBKRTPDWFK0KUDFOS9LE5" localSheetId="9" hidden="1">#REF!</definedName>
    <definedName name="BExS0ASQBKRTPDWFK0KUDFOS9LE5" localSheetId="8" hidden="1">#REF!</definedName>
    <definedName name="BExS0ASQBKRTPDWFK0KUDFOS9LE5" localSheetId="11" hidden="1">#REF!</definedName>
    <definedName name="BExS0ASQBKRTPDWFK0KUDFOS9LE5" localSheetId="13" hidden="1">#REF!</definedName>
    <definedName name="BExS0ASQBKRTPDWFK0KUDFOS9LE5" hidden="1">#REF!</definedName>
    <definedName name="BExS0GHQUF6YT0RU3TKDEO8CSJYB" localSheetId="0" hidden="1">#REF!</definedName>
    <definedName name="BExS0GHQUF6YT0RU3TKDEO8CSJYB" localSheetId="12" hidden="1">#REF!</definedName>
    <definedName name="BExS0GHQUF6YT0RU3TKDEO8CSJYB" localSheetId="3" hidden="1">#REF!</definedName>
    <definedName name="BExS0GHQUF6YT0RU3TKDEO8CSJYB" localSheetId="10" hidden="1">#REF!</definedName>
    <definedName name="BExS0GHQUF6YT0RU3TKDEO8CSJYB" localSheetId="9" hidden="1">#REF!</definedName>
    <definedName name="BExS0GHQUF6YT0RU3TKDEO8CSJYB" localSheetId="8" hidden="1">#REF!</definedName>
    <definedName name="BExS0GHQUF6YT0RU3TKDEO8CSJYB" localSheetId="11" hidden="1">#REF!</definedName>
    <definedName name="BExS0GHQUF6YT0RU3TKDEO8CSJYB" localSheetId="13" hidden="1">#REF!</definedName>
    <definedName name="BExS0GHQUF6YT0RU3TKDEO8CSJYB" hidden="1">#REF!</definedName>
    <definedName name="BExS0K8IHC45I78DMZBOJ1P13KQA" localSheetId="0" hidden="1">#REF!</definedName>
    <definedName name="BExS0K8IHC45I78DMZBOJ1P13KQA" localSheetId="12" hidden="1">#REF!</definedName>
    <definedName name="BExS0K8IHC45I78DMZBOJ1P13KQA" localSheetId="3" hidden="1">#REF!</definedName>
    <definedName name="BExS0K8IHC45I78DMZBOJ1P13KQA" localSheetId="10" hidden="1">#REF!</definedName>
    <definedName name="BExS0K8IHC45I78DMZBOJ1P13KQA" localSheetId="9" hidden="1">#REF!</definedName>
    <definedName name="BExS0K8IHC45I78DMZBOJ1P13KQA" localSheetId="8" hidden="1">#REF!</definedName>
    <definedName name="BExS0K8IHC45I78DMZBOJ1P13KQA" localSheetId="11" hidden="1">#REF!</definedName>
    <definedName name="BExS0K8IHC45I78DMZBOJ1P13KQA" localSheetId="13" hidden="1">#REF!</definedName>
    <definedName name="BExS0K8IHC45I78DMZBOJ1P13KQA" hidden="1">#REF!</definedName>
    <definedName name="BExS0L4WP69XXUFHED98XIEPB593" localSheetId="0" hidden="1">#REF!</definedName>
    <definedName name="BExS0L4WP69XXUFHED98XIEPB593" localSheetId="12" hidden="1">#REF!</definedName>
    <definedName name="BExS0L4WP69XXUFHED98XIEPB593" localSheetId="3" hidden="1">#REF!</definedName>
    <definedName name="BExS0L4WP69XXUFHED98XIEPB593" localSheetId="10" hidden="1">#REF!</definedName>
    <definedName name="BExS0L4WP69XXUFHED98XIEPB593" localSheetId="9" hidden="1">#REF!</definedName>
    <definedName name="BExS0L4WP69XXUFHED98XIEPB593" localSheetId="8" hidden="1">#REF!</definedName>
    <definedName name="BExS0L4WP69XXUFHED98XIEPB593" localSheetId="11" hidden="1">#REF!</definedName>
    <definedName name="BExS0L4WP69XXUFHED98XIEPB593" localSheetId="13" hidden="1">#REF!</definedName>
    <definedName name="BExS0L4WP69XXUFHED98XIEPB593" hidden="1">#REF!</definedName>
    <definedName name="BExS0Z2O2N4AJXFEPN87NU9ZGAHG" localSheetId="0" hidden="1">#REF!</definedName>
    <definedName name="BExS0Z2O2N4AJXFEPN87NU9ZGAHG" localSheetId="12" hidden="1">#REF!</definedName>
    <definedName name="BExS0Z2O2N4AJXFEPN87NU9ZGAHG" localSheetId="3" hidden="1">#REF!</definedName>
    <definedName name="BExS0Z2O2N4AJXFEPN87NU9ZGAHG" localSheetId="10" hidden="1">#REF!</definedName>
    <definedName name="BExS0Z2O2N4AJXFEPN87NU9ZGAHG" localSheetId="9" hidden="1">#REF!</definedName>
    <definedName name="BExS0Z2O2N4AJXFEPN87NU9ZGAHG" localSheetId="8" hidden="1">#REF!</definedName>
    <definedName name="BExS0Z2O2N4AJXFEPN87NU9ZGAHG" localSheetId="11" hidden="1">#REF!</definedName>
    <definedName name="BExS0Z2O2N4AJXFEPN87NU9ZGAHG" localSheetId="13" hidden="1">#REF!</definedName>
    <definedName name="BExS0Z2O2N4AJXFEPN87NU9ZGAHG" hidden="1">#REF!</definedName>
    <definedName name="BExS15IJV0WW662NXQUVT3FGP4ST" localSheetId="0" hidden="1">#REF!</definedName>
    <definedName name="BExS15IJV0WW662NXQUVT3FGP4ST" localSheetId="12" hidden="1">#REF!</definedName>
    <definedName name="BExS15IJV0WW662NXQUVT3FGP4ST" localSheetId="3" hidden="1">#REF!</definedName>
    <definedName name="BExS15IJV0WW662NXQUVT3FGP4ST" localSheetId="10" hidden="1">#REF!</definedName>
    <definedName name="BExS15IJV0WW662NXQUVT3FGP4ST" localSheetId="9" hidden="1">#REF!</definedName>
    <definedName name="BExS15IJV0WW662NXQUVT3FGP4ST" localSheetId="8" hidden="1">#REF!</definedName>
    <definedName name="BExS15IJV0WW662NXQUVT3FGP4ST" localSheetId="11" hidden="1">#REF!</definedName>
    <definedName name="BExS15IJV0WW662NXQUVT3FGP4ST" localSheetId="13" hidden="1">#REF!</definedName>
    <definedName name="BExS15IJV0WW662NXQUVT3FGP4ST" hidden="1">#REF!</definedName>
    <definedName name="BExS18T8TBNEPF4AU1VJ268XLF3L" localSheetId="0" hidden="1">#REF!</definedName>
    <definedName name="BExS18T8TBNEPF4AU1VJ268XLF3L" localSheetId="12" hidden="1">#REF!</definedName>
    <definedName name="BExS18T8TBNEPF4AU1VJ268XLF3L" localSheetId="3" hidden="1">#REF!</definedName>
    <definedName name="BExS18T8TBNEPF4AU1VJ268XLF3L" localSheetId="10" hidden="1">#REF!</definedName>
    <definedName name="BExS18T8TBNEPF4AU1VJ268XLF3L" localSheetId="9" hidden="1">#REF!</definedName>
    <definedName name="BExS18T8TBNEPF4AU1VJ268XLF3L" localSheetId="8" hidden="1">#REF!</definedName>
    <definedName name="BExS18T8TBNEPF4AU1VJ268XLF3L" localSheetId="11" hidden="1">#REF!</definedName>
    <definedName name="BExS18T8TBNEPF4AU1VJ268XLF3L" localSheetId="13" hidden="1">#REF!</definedName>
    <definedName name="BExS18T8TBNEPF4AU1VJ268XLF3L" hidden="1">#REF!</definedName>
    <definedName name="BExS194110MR25BYJI3CJ2EGZ8XT" localSheetId="0" hidden="1">#REF!</definedName>
    <definedName name="BExS194110MR25BYJI3CJ2EGZ8XT" localSheetId="12" hidden="1">#REF!</definedName>
    <definedName name="BExS194110MR25BYJI3CJ2EGZ8XT" localSheetId="3" hidden="1">#REF!</definedName>
    <definedName name="BExS194110MR25BYJI3CJ2EGZ8XT" localSheetId="10" hidden="1">#REF!</definedName>
    <definedName name="BExS194110MR25BYJI3CJ2EGZ8XT" localSheetId="9" hidden="1">#REF!</definedName>
    <definedName name="BExS194110MR25BYJI3CJ2EGZ8XT" localSheetId="8" hidden="1">#REF!</definedName>
    <definedName name="BExS194110MR25BYJI3CJ2EGZ8XT" localSheetId="11" hidden="1">#REF!</definedName>
    <definedName name="BExS194110MR25BYJI3CJ2EGZ8XT" localSheetId="13" hidden="1">#REF!</definedName>
    <definedName name="BExS194110MR25BYJI3CJ2EGZ8XT" hidden="1">#REF!</definedName>
    <definedName name="BExS1BNVGNSGD4EP90QL8WXYWZ66" localSheetId="0" hidden="1">#REF!</definedName>
    <definedName name="BExS1BNVGNSGD4EP90QL8WXYWZ66" localSheetId="12" hidden="1">#REF!</definedName>
    <definedName name="BExS1BNVGNSGD4EP90QL8WXYWZ66" localSheetId="3" hidden="1">#REF!</definedName>
    <definedName name="BExS1BNVGNSGD4EP90QL8WXYWZ66" localSheetId="10" hidden="1">#REF!</definedName>
    <definedName name="BExS1BNVGNSGD4EP90QL8WXYWZ66" localSheetId="9" hidden="1">#REF!</definedName>
    <definedName name="BExS1BNVGNSGD4EP90QL8WXYWZ66" localSheetId="8" hidden="1">#REF!</definedName>
    <definedName name="BExS1BNVGNSGD4EP90QL8WXYWZ66" localSheetId="11" hidden="1">#REF!</definedName>
    <definedName name="BExS1BNVGNSGD4EP90QL8WXYWZ66" localSheetId="13" hidden="1">#REF!</definedName>
    <definedName name="BExS1BNVGNSGD4EP90QL8WXYWZ66" hidden="1">#REF!</definedName>
    <definedName name="BExS1UE39N6NCND7MAARSBWXS6HU" localSheetId="0" hidden="1">#REF!</definedName>
    <definedName name="BExS1UE39N6NCND7MAARSBWXS6HU" localSheetId="12" hidden="1">#REF!</definedName>
    <definedName name="BExS1UE39N6NCND7MAARSBWXS6HU" localSheetId="3" hidden="1">#REF!</definedName>
    <definedName name="BExS1UE39N6NCND7MAARSBWXS6HU" localSheetId="10" hidden="1">#REF!</definedName>
    <definedName name="BExS1UE39N6NCND7MAARSBWXS6HU" localSheetId="9" hidden="1">#REF!</definedName>
    <definedName name="BExS1UE39N6NCND7MAARSBWXS6HU" localSheetId="8" hidden="1">#REF!</definedName>
    <definedName name="BExS1UE39N6NCND7MAARSBWXS6HU" localSheetId="11" hidden="1">#REF!</definedName>
    <definedName name="BExS1UE39N6NCND7MAARSBWXS6HU" localSheetId="13" hidden="1">#REF!</definedName>
    <definedName name="BExS1UE39N6NCND7MAARSBWXS6HU" hidden="1">#REF!</definedName>
    <definedName name="BExS226HTWL5WVC76MP5A1IBI8WD" localSheetId="0" hidden="1">#REF!</definedName>
    <definedName name="BExS226HTWL5WVC76MP5A1IBI8WD" localSheetId="12" hidden="1">#REF!</definedName>
    <definedName name="BExS226HTWL5WVC76MP5A1IBI8WD" localSheetId="3" hidden="1">#REF!</definedName>
    <definedName name="BExS226HTWL5WVC76MP5A1IBI8WD" localSheetId="10" hidden="1">#REF!</definedName>
    <definedName name="BExS226HTWL5WVC76MP5A1IBI8WD" localSheetId="9" hidden="1">#REF!</definedName>
    <definedName name="BExS226HTWL5WVC76MP5A1IBI8WD" localSheetId="8" hidden="1">#REF!</definedName>
    <definedName name="BExS226HTWL5WVC76MP5A1IBI8WD" localSheetId="11" hidden="1">#REF!</definedName>
    <definedName name="BExS226HTWL5WVC76MP5A1IBI8WD" localSheetId="13" hidden="1">#REF!</definedName>
    <definedName name="BExS226HTWL5WVC76MP5A1IBI8WD" hidden="1">#REF!</definedName>
    <definedName name="BExS26OI2QNNAH2WMDD95Z400048" localSheetId="0" hidden="1">#REF!</definedName>
    <definedName name="BExS26OI2QNNAH2WMDD95Z400048" localSheetId="12" hidden="1">#REF!</definedName>
    <definedName name="BExS26OI2QNNAH2WMDD95Z400048" localSheetId="3" hidden="1">#REF!</definedName>
    <definedName name="BExS26OI2QNNAH2WMDD95Z400048" localSheetId="10" hidden="1">#REF!</definedName>
    <definedName name="BExS26OI2QNNAH2WMDD95Z400048" localSheetId="9" hidden="1">#REF!</definedName>
    <definedName name="BExS26OI2QNNAH2WMDD95Z400048" localSheetId="8" hidden="1">#REF!</definedName>
    <definedName name="BExS26OI2QNNAH2WMDD95Z400048" localSheetId="11" hidden="1">#REF!</definedName>
    <definedName name="BExS26OI2QNNAH2WMDD95Z400048" localSheetId="13" hidden="1">#REF!</definedName>
    <definedName name="BExS26OI2QNNAH2WMDD95Z400048" hidden="1">#REF!</definedName>
    <definedName name="BExS2D4EI622QRKZKVDPRE66M4XA" localSheetId="0" hidden="1">#REF!</definedName>
    <definedName name="BExS2D4EI622QRKZKVDPRE66M4XA" localSheetId="12" hidden="1">#REF!</definedName>
    <definedName name="BExS2D4EI622QRKZKVDPRE66M4XA" localSheetId="3" hidden="1">#REF!</definedName>
    <definedName name="BExS2D4EI622QRKZKVDPRE66M4XA" localSheetId="10" hidden="1">#REF!</definedName>
    <definedName name="BExS2D4EI622QRKZKVDPRE66M4XA" localSheetId="9" hidden="1">#REF!</definedName>
    <definedName name="BExS2D4EI622QRKZKVDPRE66M4XA" localSheetId="8" hidden="1">#REF!</definedName>
    <definedName name="BExS2D4EI622QRKZKVDPRE66M4XA" localSheetId="11" hidden="1">#REF!</definedName>
    <definedName name="BExS2D4EI622QRKZKVDPRE66M4XA" localSheetId="13" hidden="1">#REF!</definedName>
    <definedName name="BExS2D4EI622QRKZKVDPRE66M4XA" hidden="1">#REF!</definedName>
    <definedName name="BExS2DF6B4ZUF3VZLI4G6LJ3BF38" localSheetId="0" hidden="1">#REF!</definedName>
    <definedName name="BExS2DF6B4ZUF3VZLI4G6LJ3BF38" localSheetId="12" hidden="1">#REF!</definedName>
    <definedName name="BExS2DF6B4ZUF3VZLI4G6LJ3BF38" localSheetId="3" hidden="1">#REF!</definedName>
    <definedName name="BExS2DF6B4ZUF3VZLI4G6LJ3BF38" localSheetId="10" hidden="1">#REF!</definedName>
    <definedName name="BExS2DF6B4ZUF3VZLI4G6LJ3BF38" localSheetId="9" hidden="1">#REF!</definedName>
    <definedName name="BExS2DF6B4ZUF3VZLI4G6LJ3BF38" localSheetId="8" hidden="1">#REF!</definedName>
    <definedName name="BExS2DF6B4ZUF3VZLI4G6LJ3BF38" localSheetId="11" hidden="1">#REF!</definedName>
    <definedName name="BExS2DF6B4ZUF3VZLI4G6LJ3BF38" localSheetId="13" hidden="1">#REF!</definedName>
    <definedName name="BExS2DF6B4ZUF3VZLI4G6LJ3BF38" hidden="1">#REF!</definedName>
    <definedName name="BExS2GKEA6VM3PDWKD7XI0KRUHTW" localSheetId="0" hidden="1">#REF!</definedName>
    <definedName name="BExS2GKEA6VM3PDWKD7XI0KRUHTW" localSheetId="12" hidden="1">#REF!</definedName>
    <definedName name="BExS2GKEA6VM3PDWKD7XI0KRUHTW" localSheetId="3" hidden="1">#REF!</definedName>
    <definedName name="BExS2GKEA6VM3PDWKD7XI0KRUHTW" localSheetId="10" hidden="1">#REF!</definedName>
    <definedName name="BExS2GKEA6VM3PDWKD7XI0KRUHTW" localSheetId="9" hidden="1">#REF!</definedName>
    <definedName name="BExS2GKEA6VM3PDWKD7XI0KRUHTW" localSheetId="8" hidden="1">#REF!</definedName>
    <definedName name="BExS2GKEA6VM3PDWKD7XI0KRUHTW" localSheetId="11" hidden="1">#REF!</definedName>
    <definedName name="BExS2GKEA6VM3PDWKD7XI0KRUHTW" localSheetId="13" hidden="1">#REF!</definedName>
    <definedName name="BExS2GKEA6VM3PDWKD7XI0KRUHTW" hidden="1">#REF!</definedName>
    <definedName name="BExS2I2HVU314TXI2DYFRY8XV913" localSheetId="0" hidden="1">#REF!</definedName>
    <definedName name="BExS2I2HVU314TXI2DYFRY8XV913" localSheetId="12" hidden="1">#REF!</definedName>
    <definedName name="BExS2I2HVU314TXI2DYFRY8XV913" localSheetId="3" hidden="1">#REF!</definedName>
    <definedName name="BExS2I2HVU314TXI2DYFRY8XV913" localSheetId="10" hidden="1">#REF!</definedName>
    <definedName name="BExS2I2HVU314TXI2DYFRY8XV913" localSheetId="9" hidden="1">#REF!</definedName>
    <definedName name="BExS2I2HVU314TXI2DYFRY8XV913" localSheetId="8" hidden="1">#REF!</definedName>
    <definedName name="BExS2I2HVU314TXI2DYFRY8XV913" localSheetId="11" hidden="1">#REF!</definedName>
    <definedName name="BExS2I2HVU314TXI2DYFRY8XV913" localSheetId="13" hidden="1">#REF!</definedName>
    <definedName name="BExS2I2HVU314TXI2DYFRY8XV913" hidden="1">#REF!</definedName>
    <definedName name="BExS2QB5FS5LYTFYO4BROTWG3OV5" localSheetId="0" hidden="1">#REF!</definedName>
    <definedName name="BExS2QB5FS5LYTFYO4BROTWG3OV5" localSheetId="12" hidden="1">#REF!</definedName>
    <definedName name="BExS2QB5FS5LYTFYO4BROTWG3OV5" localSheetId="3" hidden="1">#REF!</definedName>
    <definedName name="BExS2QB5FS5LYTFYO4BROTWG3OV5" localSheetId="10" hidden="1">#REF!</definedName>
    <definedName name="BExS2QB5FS5LYTFYO4BROTWG3OV5" localSheetId="9" hidden="1">#REF!</definedName>
    <definedName name="BExS2QB5FS5LYTFYO4BROTWG3OV5" localSheetId="8" hidden="1">#REF!</definedName>
    <definedName name="BExS2QB5FS5LYTFYO4BROTWG3OV5" localSheetId="11" hidden="1">#REF!</definedName>
    <definedName name="BExS2QB5FS5LYTFYO4BROTWG3OV5" localSheetId="13" hidden="1">#REF!</definedName>
    <definedName name="BExS2QB5FS5LYTFYO4BROTWG3OV5" hidden="1">#REF!</definedName>
    <definedName name="BExS2TLU1HONYV6S3ZD9T12D7CIG" localSheetId="0" hidden="1">#REF!</definedName>
    <definedName name="BExS2TLU1HONYV6S3ZD9T12D7CIG" localSheetId="12" hidden="1">#REF!</definedName>
    <definedName name="BExS2TLU1HONYV6S3ZD9T12D7CIG" localSheetId="3" hidden="1">#REF!</definedName>
    <definedName name="BExS2TLU1HONYV6S3ZD9T12D7CIG" localSheetId="10" hidden="1">#REF!</definedName>
    <definedName name="BExS2TLU1HONYV6S3ZD9T12D7CIG" localSheetId="9" hidden="1">#REF!</definedName>
    <definedName name="BExS2TLU1HONYV6S3ZD9T12D7CIG" localSheetId="8" hidden="1">#REF!</definedName>
    <definedName name="BExS2TLU1HONYV6S3ZD9T12D7CIG" localSheetId="11" hidden="1">#REF!</definedName>
    <definedName name="BExS2TLU1HONYV6S3ZD9T12D7CIG" localSheetId="13" hidden="1">#REF!</definedName>
    <definedName name="BExS2TLU1HONYV6S3ZD9T12D7CIG" hidden="1">#REF!</definedName>
    <definedName name="BExS2WLQUVBRZJWQTWUU4CYDY4IN" localSheetId="0" hidden="1">#REF!</definedName>
    <definedName name="BExS2WLQUVBRZJWQTWUU4CYDY4IN" localSheetId="12" hidden="1">#REF!</definedName>
    <definedName name="BExS2WLQUVBRZJWQTWUU4CYDY4IN" localSheetId="3" hidden="1">#REF!</definedName>
    <definedName name="BExS2WLQUVBRZJWQTWUU4CYDY4IN" localSheetId="10" hidden="1">#REF!</definedName>
    <definedName name="BExS2WLQUVBRZJWQTWUU4CYDY4IN" localSheetId="9" hidden="1">#REF!</definedName>
    <definedName name="BExS2WLQUVBRZJWQTWUU4CYDY4IN" localSheetId="8" hidden="1">#REF!</definedName>
    <definedName name="BExS2WLQUVBRZJWQTWUU4CYDY4IN" localSheetId="11" hidden="1">#REF!</definedName>
    <definedName name="BExS2WLQUVBRZJWQTWUU4CYDY4IN" localSheetId="13" hidden="1">#REF!</definedName>
    <definedName name="BExS2WLQUVBRZJWQTWUU4CYDY4IN" hidden="1">#REF!</definedName>
    <definedName name="BExS2YJQV4NUX6135T90Z1Y5R26Q" localSheetId="0" hidden="1">#REF!</definedName>
    <definedName name="BExS2YJQV4NUX6135T90Z1Y5R26Q" localSheetId="12" hidden="1">#REF!</definedName>
    <definedName name="BExS2YJQV4NUX6135T90Z1Y5R26Q" localSheetId="3" hidden="1">#REF!</definedName>
    <definedName name="BExS2YJQV4NUX6135T90Z1Y5R26Q" localSheetId="10" hidden="1">#REF!</definedName>
    <definedName name="BExS2YJQV4NUX6135T90Z1Y5R26Q" localSheetId="9" hidden="1">#REF!</definedName>
    <definedName name="BExS2YJQV4NUX6135T90Z1Y5R26Q" localSheetId="8" hidden="1">#REF!</definedName>
    <definedName name="BExS2YJQV4NUX6135T90Z1Y5R26Q" localSheetId="11" hidden="1">#REF!</definedName>
    <definedName name="BExS2YJQV4NUX6135T90Z1Y5R26Q" localSheetId="13" hidden="1">#REF!</definedName>
    <definedName name="BExS2YJQV4NUX6135T90Z1Y5R26Q" hidden="1">#REF!</definedName>
    <definedName name="BExS318UV9I2FXPQQWUKKX00QLPJ" localSheetId="0" hidden="1">#REF!</definedName>
    <definedName name="BExS318UV9I2FXPQQWUKKX00QLPJ" localSheetId="12" hidden="1">#REF!</definedName>
    <definedName name="BExS318UV9I2FXPQQWUKKX00QLPJ" localSheetId="3" hidden="1">#REF!</definedName>
    <definedName name="BExS318UV9I2FXPQQWUKKX00QLPJ" localSheetId="10" hidden="1">#REF!</definedName>
    <definedName name="BExS318UV9I2FXPQQWUKKX00QLPJ" localSheetId="9" hidden="1">#REF!</definedName>
    <definedName name="BExS318UV9I2FXPQQWUKKX00QLPJ" localSheetId="8" hidden="1">#REF!</definedName>
    <definedName name="BExS318UV9I2FXPQQWUKKX00QLPJ" localSheetId="11" hidden="1">#REF!</definedName>
    <definedName name="BExS318UV9I2FXPQQWUKKX00QLPJ" localSheetId="13" hidden="1">#REF!</definedName>
    <definedName name="BExS318UV9I2FXPQQWUKKX00QLPJ" hidden="1">#REF!</definedName>
    <definedName name="BExS3LBS0SMTHALVM4NRI1BAV1NP" localSheetId="0" hidden="1">#REF!</definedName>
    <definedName name="BExS3LBS0SMTHALVM4NRI1BAV1NP" localSheetId="12" hidden="1">#REF!</definedName>
    <definedName name="BExS3LBS0SMTHALVM4NRI1BAV1NP" localSheetId="3" hidden="1">#REF!</definedName>
    <definedName name="BExS3LBS0SMTHALVM4NRI1BAV1NP" localSheetId="10" hidden="1">#REF!</definedName>
    <definedName name="BExS3LBS0SMTHALVM4NRI1BAV1NP" localSheetId="9" hidden="1">#REF!</definedName>
    <definedName name="BExS3LBS0SMTHALVM4NRI1BAV1NP" localSheetId="8" hidden="1">#REF!</definedName>
    <definedName name="BExS3LBS0SMTHALVM4NRI1BAV1NP" localSheetId="11" hidden="1">#REF!</definedName>
    <definedName name="BExS3LBS0SMTHALVM4NRI1BAV1NP" localSheetId="13" hidden="1">#REF!</definedName>
    <definedName name="BExS3LBS0SMTHALVM4NRI1BAV1NP" hidden="1">#REF!</definedName>
    <definedName name="BExS3MTQ75VBXDGEBURP6YT8RROE" localSheetId="0" hidden="1">#REF!</definedName>
    <definedName name="BExS3MTQ75VBXDGEBURP6YT8RROE" localSheetId="12" hidden="1">#REF!</definedName>
    <definedName name="BExS3MTQ75VBXDGEBURP6YT8RROE" localSheetId="3" hidden="1">#REF!</definedName>
    <definedName name="BExS3MTQ75VBXDGEBURP6YT8RROE" localSheetId="10" hidden="1">#REF!</definedName>
    <definedName name="BExS3MTQ75VBXDGEBURP6YT8RROE" localSheetId="9" hidden="1">#REF!</definedName>
    <definedName name="BExS3MTQ75VBXDGEBURP6YT8RROE" localSheetId="8" hidden="1">#REF!</definedName>
    <definedName name="BExS3MTQ75VBXDGEBURP6YT8RROE" localSheetId="11" hidden="1">#REF!</definedName>
    <definedName name="BExS3MTQ75VBXDGEBURP6YT8RROE" localSheetId="13" hidden="1">#REF!</definedName>
    <definedName name="BExS3MTQ75VBXDGEBURP6YT8RROE" hidden="1">#REF!</definedName>
    <definedName name="BExS3OMGYO0DFN5186UFKEXZ2RX3" localSheetId="0" hidden="1">#REF!</definedName>
    <definedName name="BExS3OMGYO0DFN5186UFKEXZ2RX3" localSheetId="12" hidden="1">#REF!</definedName>
    <definedName name="BExS3OMGYO0DFN5186UFKEXZ2RX3" localSheetId="3" hidden="1">#REF!</definedName>
    <definedName name="BExS3OMGYO0DFN5186UFKEXZ2RX3" localSheetId="10" hidden="1">#REF!</definedName>
    <definedName name="BExS3OMGYO0DFN5186UFKEXZ2RX3" localSheetId="9" hidden="1">#REF!</definedName>
    <definedName name="BExS3OMGYO0DFN5186UFKEXZ2RX3" localSheetId="8" hidden="1">#REF!</definedName>
    <definedName name="BExS3OMGYO0DFN5186UFKEXZ2RX3" localSheetId="11" hidden="1">#REF!</definedName>
    <definedName name="BExS3OMGYO0DFN5186UFKEXZ2RX3" localSheetId="13" hidden="1">#REF!</definedName>
    <definedName name="BExS3OMGYO0DFN5186UFKEXZ2RX3" hidden="1">#REF!</definedName>
    <definedName name="BExS3SDERJ27OER67TIGOVZU13A2" localSheetId="0" hidden="1">#REF!</definedName>
    <definedName name="BExS3SDERJ27OER67TIGOVZU13A2" localSheetId="12" hidden="1">#REF!</definedName>
    <definedName name="BExS3SDERJ27OER67TIGOVZU13A2" localSheetId="3" hidden="1">#REF!</definedName>
    <definedName name="BExS3SDERJ27OER67TIGOVZU13A2" localSheetId="10" hidden="1">#REF!</definedName>
    <definedName name="BExS3SDERJ27OER67TIGOVZU13A2" localSheetId="9" hidden="1">#REF!</definedName>
    <definedName name="BExS3SDERJ27OER67TIGOVZU13A2" localSheetId="8" hidden="1">#REF!</definedName>
    <definedName name="BExS3SDERJ27OER67TIGOVZU13A2" localSheetId="11" hidden="1">#REF!</definedName>
    <definedName name="BExS3SDERJ27OER67TIGOVZU13A2" localSheetId="13" hidden="1">#REF!</definedName>
    <definedName name="BExS3SDERJ27OER67TIGOVZU13A2" hidden="1">#REF!</definedName>
    <definedName name="BExS3STIH9SFG0R6H30P191QZE98" localSheetId="0" hidden="1">#REF!</definedName>
    <definedName name="BExS3STIH9SFG0R6H30P191QZE98" localSheetId="12" hidden="1">#REF!</definedName>
    <definedName name="BExS3STIH9SFG0R6H30P191QZE98" localSheetId="3" hidden="1">#REF!</definedName>
    <definedName name="BExS3STIH9SFG0R6H30P191QZE98" localSheetId="10" hidden="1">#REF!</definedName>
    <definedName name="BExS3STIH9SFG0R6H30P191QZE98" localSheetId="9" hidden="1">#REF!</definedName>
    <definedName name="BExS3STIH9SFG0R6H30P191QZE98" localSheetId="8" hidden="1">#REF!</definedName>
    <definedName name="BExS3STIH9SFG0R6H30P191QZE98" localSheetId="11" hidden="1">#REF!</definedName>
    <definedName name="BExS3STIH9SFG0R6H30P191QZE98" localSheetId="13" hidden="1">#REF!</definedName>
    <definedName name="BExS3STIH9SFG0R6H30P191QZE98" hidden="1">#REF!</definedName>
    <definedName name="BExS46R5WDNU5KL04FKY5LHJUCB8" localSheetId="0" hidden="1">#REF!</definedName>
    <definedName name="BExS46R5WDNU5KL04FKY5LHJUCB8" localSheetId="12" hidden="1">#REF!</definedName>
    <definedName name="BExS46R5WDNU5KL04FKY5LHJUCB8" localSheetId="3" hidden="1">#REF!</definedName>
    <definedName name="BExS46R5WDNU5KL04FKY5LHJUCB8" localSheetId="10" hidden="1">#REF!</definedName>
    <definedName name="BExS46R5WDNU5KL04FKY5LHJUCB8" localSheetId="9" hidden="1">#REF!</definedName>
    <definedName name="BExS46R5WDNU5KL04FKY5LHJUCB8" localSheetId="8" hidden="1">#REF!</definedName>
    <definedName name="BExS46R5WDNU5KL04FKY5LHJUCB8" localSheetId="11" hidden="1">#REF!</definedName>
    <definedName name="BExS46R5WDNU5KL04FKY5LHJUCB8" localSheetId="13" hidden="1">#REF!</definedName>
    <definedName name="BExS46R5WDNU5KL04FKY5LHJUCB8" hidden="1">#REF!</definedName>
    <definedName name="BExS4ASWKM93XA275AXHYP8AG6SU" localSheetId="0" hidden="1">#REF!</definedName>
    <definedName name="BExS4ASWKM93XA275AXHYP8AG6SU" localSheetId="12" hidden="1">#REF!</definedName>
    <definedName name="BExS4ASWKM93XA275AXHYP8AG6SU" localSheetId="3" hidden="1">#REF!</definedName>
    <definedName name="BExS4ASWKM93XA275AXHYP8AG6SU" localSheetId="10" hidden="1">#REF!</definedName>
    <definedName name="BExS4ASWKM93XA275AXHYP8AG6SU" localSheetId="9" hidden="1">#REF!</definedName>
    <definedName name="BExS4ASWKM93XA275AXHYP8AG6SU" localSheetId="8" hidden="1">#REF!</definedName>
    <definedName name="BExS4ASWKM93XA275AXHYP8AG6SU" localSheetId="11" hidden="1">#REF!</definedName>
    <definedName name="BExS4ASWKM93XA275AXHYP8AG6SU" localSheetId="13" hidden="1">#REF!</definedName>
    <definedName name="BExS4ASWKM93XA275AXHYP8AG6SU" hidden="1">#REF!</definedName>
    <definedName name="BExS4IANBC4RO7HIK0MZZ2RPQU78" localSheetId="0" hidden="1">#REF!</definedName>
    <definedName name="BExS4IANBC4RO7HIK0MZZ2RPQU78" localSheetId="12" hidden="1">#REF!</definedName>
    <definedName name="BExS4IANBC4RO7HIK0MZZ2RPQU78" localSheetId="3" hidden="1">#REF!</definedName>
    <definedName name="BExS4IANBC4RO7HIK0MZZ2RPQU78" localSheetId="10" hidden="1">#REF!</definedName>
    <definedName name="BExS4IANBC4RO7HIK0MZZ2RPQU78" localSheetId="9" hidden="1">#REF!</definedName>
    <definedName name="BExS4IANBC4RO7HIK0MZZ2RPQU78" localSheetId="8" hidden="1">#REF!</definedName>
    <definedName name="BExS4IANBC4RO7HIK0MZZ2RPQU78" localSheetId="11" hidden="1">#REF!</definedName>
    <definedName name="BExS4IANBC4RO7HIK0MZZ2RPQU78" localSheetId="13" hidden="1">#REF!</definedName>
    <definedName name="BExS4IANBC4RO7HIK0MZZ2RPQU78" hidden="1">#REF!</definedName>
    <definedName name="BExS4JN3Y6SVBKILQK0R9HS45Y52" localSheetId="0" hidden="1">#REF!</definedName>
    <definedName name="BExS4JN3Y6SVBKILQK0R9HS45Y52" localSheetId="12" hidden="1">#REF!</definedName>
    <definedName name="BExS4JN3Y6SVBKILQK0R9HS45Y52" localSheetId="3" hidden="1">#REF!</definedName>
    <definedName name="BExS4JN3Y6SVBKILQK0R9HS45Y52" localSheetId="10" hidden="1">#REF!</definedName>
    <definedName name="BExS4JN3Y6SVBKILQK0R9HS45Y52" localSheetId="9" hidden="1">#REF!</definedName>
    <definedName name="BExS4JN3Y6SVBKILQK0R9HS45Y52" localSheetId="8" hidden="1">#REF!</definedName>
    <definedName name="BExS4JN3Y6SVBKILQK0R9HS45Y52" localSheetId="11" hidden="1">#REF!</definedName>
    <definedName name="BExS4JN3Y6SVBKILQK0R9HS45Y52" localSheetId="13" hidden="1">#REF!</definedName>
    <definedName name="BExS4JN3Y6SVBKILQK0R9HS45Y52" hidden="1">#REF!</definedName>
    <definedName name="BExS4P6S41O6Z6BED77U3GD9PNH1" localSheetId="0" hidden="1">#REF!</definedName>
    <definedName name="BExS4P6S41O6Z6BED77U3GD9PNH1" localSheetId="12" hidden="1">#REF!</definedName>
    <definedName name="BExS4P6S41O6Z6BED77U3GD9PNH1" localSheetId="3" hidden="1">#REF!</definedName>
    <definedName name="BExS4P6S41O6Z6BED77U3GD9PNH1" localSheetId="10" hidden="1">#REF!</definedName>
    <definedName name="BExS4P6S41O6Z6BED77U3GD9PNH1" localSheetId="9" hidden="1">#REF!</definedName>
    <definedName name="BExS4P6S41O6Z6BED77U3GD9PNH1" localSheetId="8" hidden="1">#REF!</definedName>
    <definedName name="BExS4P6S41O6Z6BED77U3GD9PNH1" localSheetId="11" hidden="1">#REF!</definedName>
    <definedName name="BExS4P6S41O6Z6BED77U3GD9PNH1" localSheetId="13" hidden="1">#REF!</definedName>
    <definedName name="BExS4P6S41O6Z6BED77U3GD9PNH1" hidden="1">#REF!</definedName>
    <definedName name="BExS4PXPURUHFBOKYFJD5J1J2RXC" localSheetId="0" hidden="1">#REF!</definedName>
    <definedName name="BExS4PXPURUHFBOKYFJD5J1J2RXC" localSheetId="12" hidden="1">#REF!</definedName>
    <definedName name="BExS4PXPURUHFBOKYFJD5J1J2RXC" localSheetId="3" hidden="1">#REF!</definedName>
    <definedName name="BExS4PXPURUHFBOKYFJD5J1J2RXC" localSheetId="10" hidden="1">#REF!</definedName>
    <definedName name="BExS4PXPURUHFBOKYFJD5J1J2RXC" localSheetId="9" hidden="1">#REF!</definedName>
    <definedName name="BExS4PXPURUHFBOKYFJD5J1J2RXC" localSheetId="8" hidden="1">#REF!</definedName>
    <definedName name="BExS4PXPURUHFBOKYFJD5J1J2RXC" localSheetId="11" hidden="1">#REF!</definedName>
    <definedName name="BExS4PXPURUHFBOKYFJD5J1J2RXC" localSheetId="13" hidden="1">#REF!</definedName>
    <definedName name="BExS4PXPURUHFBOKYFJD5J1J2RXC" hidden="1">#REF!</definedName>
    <definedName name="BExS4T32HD3YGJ91HTJ2IGVX6V4O" localSheetId="0" hidden="1">#REF!</definedName>
    <definedName name="BExS4T32HD3YGJ91HTJ2IGVX6V4O" localSheetId="12" hidden="1">#REF!</definedName>
    <definedName name="BExS4T32HD3YGJ91HTJ2IGVX6V4O" localSheetId="3" hidden="1">#REF!</definedName>
    <definedName name="BExS4T32HD3YGJ91HTJ2IGVX6V4O" localSheetId="10" hidden="1">#REF!</definedName>
    <definedName name="BExS4T32HD3YGJ91HTJ2IGVX6V4O" localSheetId="9" hidden="1">#REF!</definedName>
    <definedName name="BExS4T32HD3YGJ91HTJ2IGVX6V4O" localSheetId="8" hidden="1">#REF!</definedName>
    <definedName name="BExS4T32HD3YGJ91HTJ2IGVX6V4O" localSheetId="11" hidden="1">#REF!</definedName>
    <definedName name="BExS4T32HD3YGJ91HTJ2IGVX6V4O" localSheetId="13" hidden="1">#REF!</definedName>
    <definedName name="BExS4T32HD3YGJ91HTJ2IGVX6V4O" hidden="1">#REF!</definedName>
    <definedName name="BExS51H0N51UT0FZOPZRCF1GU063" localSheetId="0" hidden="1">#REF!</definedName>
    <definedName name="BExS51H0N51UT0FZOPZRCF1GU063" localSheetId="12" hidden="1">#REF!</definedName>
    <definedName name="BExS51H0N51UT0FZOPZRCF1GU063" localSheetId="3" hidden="1">#REF!</definedName>
    <definedName name="BExS51H0N51UT0FZOPZRCF1GU063" localSheetId="10" hidden="1">#REF!</definedName>
    <definedName name="BExS51H0N51UT0FZOPZRCF1GU063" localSheetId="9" hidden="1">#REF!</definedName>
    <definedName name="BExS51H0N51UT0FZOPZRCF1GU063" localSheetId="8" hidden="1">#REF!</definedName>
    <definedName name="BExS51H0N51UT0FZOPZRCF1GU063" localSheetId="11" hidden="1">#REF!</definedName>
    <definedName name="BExS51H0N51UT0FZOPZRCF1GU063" localSheetId="13" hidden="1">#REF!</definedName>
    <definedName name="BExS51H0N51UT0FZOPZRCF1GU063" hidden="1">#REF!</definedName>
    <definedName name="BExS54X72TJFC41FJK72MLRR2OO7" localSheetId="0" hidden="1">#REF!</definedName>
    <definedName name="BExS54X72TJFC41FJK72MLRR2OO7" localSheetId="12" hidden="1">#REF!</definedName>
    <definedName name="BExS54X72TJFC41FJK72MLRR2OO7" localSheetId="3" hidden="1">#REF!</definedName>
    <definedName name="BExS54X72TJFC41FJK72MLRR2OO7" localSheetId="10" hidden="1">#REF!</definedName>
    <definedName name="BExS54X72TJFC41FJK72MLRR2OO7" localSheetId="9" hidden="1">#REF!</definedName>
    <definedName name="BExS54X72TJFC41FJK72MLRR2OO7" localSheetId="8" hidden="1">#REF!</definedName>
    <definedName name="BExS54X72TJFC41FJK72MLRR2OO7" localSheetId="11" hidden="1">#REF!</definedName>
    <definedName name="BExS54X72TJFC41FJK72MLRR2OO7" localSheetId="13" hidden="1">#REF!</definedName>
    <definedName name="BExS54X72TJFC41FJK72MLRR2OO7" hidden="1">#REF!</definedName>
    <definedName name="BExS59F0PA1V2ZC7S5TN6IT41SXP" localSheetId="0" hidden="1">#REF!</definedName>
    <definedName name="BExS59F0PA1V2ZC7S5TN6IT41SXP" localSheetId="12" hidden="1">#REF!</definedName>
    <definedName name="BExS59F0PA1V2ZC7S5TN6IT41SXP" localSheetId="3" hidden="1">#REF!</definedName>
    <definedName name="BExS59F0PA1V2ZC7S5TN6IT41SXP" localSheetId="10" hidden="1">#REF!</definedName>
    <definedName name="BExS59F0PA1V2ZC7S5TN6IT41SXP" localSheetId="9" hidden="1">#REF!</definedName>
    <definedName name="BExS59F0PA1V2ZC7S5TN6IT41SXP" localSheetId="8" hidden="1">#REF!</definedName>
    <definedName name="BExS59F0PA1V2ZC7S5TN6IT41SXP" localSheetId="11" hidden="1">#REF!</definedName>
    <definedName name="BExS59F0PA1V2ZC7S5TN6IT41SXP" localSheetId="13" hidden="1">#REF!</definedName>
    <definedName name="BExS59F0PA1V2ZC7S5TN6IT41SXP" hidden="1">#REF!</definedName>
    <definedName name="BExS5L3TGB8JVW9ROYWTKYTUPW27" localSheetId="0" hidden="1">#REF!</definedName>
    <definedName name="BExS5L3TGB8JVW9ROYWTKYTUPW27" localSheetId="12" hidden="1">#REF!</definedName>
    <definedName name="BExS5L3TGB8JVW9ROYWTKYTUPW27" localSheetId="3" hidden="1">#REF!</definedName>
    <definedName name="BExS5L3TGB8JVW9ROYWTKYTUPW27" localSheetId="10" hidden="1">#REF!</definedName>
    <definedName name="BExS5L3TGB8JVW9ROYWTKYTUPW27" localSheetId="9" hidden="1">#REF!</definedName>
    <definedName name="BExS5L3TGB8JVW9ROYWTKYTUPW27" localSheetId="8" hidden="1">#REF!</definedName>
    <definedName name="BExS5L3TGB8JVW9ROYWTKYTUPW27" localSheetId="11" hidden="1">#REF!</definedName>
    <definedName name="BExS5L3TGB8JVW9ROYWTKYTUPW27" localSheetId="13" hidden="1">#REF!</definedName>
    <definedName name="BExS5L3TGB8JVW9ROYWTKYTUPW27" hidden="1">#REF!</definedName>
    <definedName name="BExS6GKQ96EHVLYWNJDWXZXUZW90" localSheetId="0" hidden="1">#REF!</definedName>
    <definedName name="BExS6GKQ96EHVLYWNJDWXZXUZW90" localSheetId="12" hidden="1">#REF!</definedName>
    <definedName name="BExS6GKQ96EHVLYWNJDWXZXUZW90" localSheetId="3" hidden="1">#REF!</definedName>
    <definedName name="BExS6GKQ96EHVLYWNJDWXZXUZW90" localSheetId="10" hidden="1">#REF!</definedName>
    <definedName name="BExS6GKQ96EHVLYWNJDWXZXUZW90" localSheetId="9" hidden="1">#REF!</definedName>
    <definedName name="BExS6GKQ96EHVLYWNJDWXZXUZW90" localSheetId="8" hidden="1">#REF!</definedName>
    <definedName name="BExS6GKQ96EHVLYWNJDWXZXUZW90" localSheetId="11" hidden="1">#REF!</definedName>
    <definedName name="BExS6GKQ96EHVLYWNJDWXZXUZW90" localSheetId="13" hidden="1">#REF!</definedName>
    <definedName name="BExS6GKQ96EHVLYWNJDWXZXUZW90" hidden="1">#REF!</definedName>
    <definedName name="BExS6ITKSZFRR01YD5B0F676SYN7" localSheetId="0" hidden="1">#REF!</definedName>
    <definedName name="BExS6ITKSZFRR01YD5B0F676SYN7" localSheetId="12" hidden="1">#REF!</definedName>
    <definedName name="BExS6ITKSZFRR01YD5B0F676SYN7" localSheetId="3" hidden="1">#REF!</definedName>
    <definedName name="BExS6ITKSZFRR01YD5B0F676SYN7" localSheetId="10" hidden="1">#REF!</definedName>
    <definedName name="BExS6ITKSZFRR01YD5B0F676SYN7" localSheetId="9" hidden="1">#REF!</definedName>
    <definedName name="BExS6ITKSZFRR01YD5B0F676SYN7" localSheetId="8" hidden="1">#REF!</definedName>
    <definedName name="BExS6ITKSZFRR01YD5B0F676SYN7" localSheetId="11" hidden="1">#REF!</definedName>
    <definedName name="BExS6ITKSZFRR01YD5B0F676SYN7" localSheetId="13" hidden="1">#REF!</definedName>
    <definedName name="BExS6ITKSZFRR01YD5B0F676SYN7" hidden="1">#REF!</definedName>
    <definedName name="BExS6N0LI574IAC89EFW6CLTCQ33" localSheetId="0" hidden="1">#REF!</definedName>
    <definedName name="BExS6N0LI574IAC89EFW6CLTCQ33" localSheetId="12" hidden="1">#REF!</definedName>
    <definedName name="BExS6N0LI574IAC89EFW6CLTCQ33" localSheetId="3" hidden="1">#REF!</definedName>
    <definedName name="BExS6N0LI574IAC89EFW6CLTCQ33" localSheetId="10" hidden="1">#REF!</definedName>
    <definedName name="BExS6N0LI574IAC89EFW6CLTCQ33" localSheetId="9" hidden="1">#REF!</definedName>
    <definedName name="BExS6N0LI574IAC89EFW6CLTCQ33" localSheetId="8" hidden="1">#REF!</definedName>
    <definedName name="BExS6N0LI574IAC89EFW6CLTCQ33" localSheetId="11" hidden="1">#REF!</definedName>
    <definedName name="BExS6N0LI574IAC89EFW6CLTCQ33" localSheetId="13" hidden="1">#REF!</definedName>
    <definedName name="BExS6N0LI574IAC89EFW6CLTCQ33" hidden="1">#REF!</definedName>
    <definedName name="BExS6N0NEF7XCTT5R600QZ71A44O" localSheetId="0" hidden="1">#REF!</definedName>
    <definedName name="BExS6N0NEF7XCTT5R600QZ71A44O" localSheetId="12" hidden="1">#REF!</definedName>
    <definedName name="BExS6N0NEF7XCTT5R600QZ71A44O" localSheetId="3" hidden="1">#REF!</definedName>
    <definedName name="BExS6N0NEF7XCTT5R600QZ71A44O" localSheetId="10" hidden="1">#REF!</definedName>
    <definedName name="BExS6N0NEF7XCTT5R600QZ71A44O" localSheetId="9" hidden="1">#REF!</definedName>
    <definedName name="BExS6N0NEF7XCTT5R600QZ71A44O" localSheetId="8" hidden="1">#REF!</definedName>
    <definedName name="BExS6N0NEF7XCTT5R600QZ71A44O" localSheetId="11" hidden="1">#REF!</definedName>
    <definedName name="BExS6N0NEF7XCTT5R600QZ71A44O" localSheetId="13" hidden="1">#REF!</definedName>
    <definedName name="BExS6N0NEF7XCTT5R600QZ71A44O" hidden="1">#REF!</definedName>
    <definedName name="BExS6WRDBF3ST86ZOBBUL3GTCR11" localSheetId="0" hidden="1">#REF!</definedName>
    <definedName name="BExS6WRDBF3ST86ZOBBUL3GTCR11" localSheetId="12" hidden="1">#REF!</definedName>
    <definedName name="BExS6WRDBF3ST86ZOBBUL3GTCR11" localSheetId="3" hidden="1">#REF!</definedName>
    <definedName name="BExS6WRDBF3ST86ZOBBUL3GTCR11" localSheetId="10" hidden="1">#REF!</definedName>
    <definedName name="BExS6WRDBF3ST86ZOBBUL3GTCR11" localSheetId="9" hidden="1">#REF!</definedName>
    <definedName name="BExS6WRDBF3ST86ZOBBUL3GTCR11" localSheetId="8" hidden="1">#REF!</definedName>
    <definedName name="BExS6WRDBF3ST86ZOBBUL3GTCR11" localSheetId="11" hidden="1">#REF!</definedName>
    <definedName name="BExS6WRDBF3ST86ZOBBUL3GTCR11" localSheetId="13" hidden="1">#REF!</definedName>
    <definedName name="BExS6WRDBF3ST86ZOBBUL3GTCR11" hidden="1">#REF!</definedName>
    <definedName name="BExS6XNRKR0C3MTA0LV5B60UB908" localSheetId="0" hidden="1">#REF!</definedName>
    <definedName name="BExS6XNRKR0C3MTA0LV5B60UB908" localSheetId="12" hidden="1">#REF!</definedName>
    <definedName name="BExS6XNRKR0C3MTA0LV5B60UB908" localSheetId="3" hidden="1">#REF!</definedName>
    <definedName name="BExS6XNRKR0C3MTA0LV5B60UB908" localSheetId="10" hidden="1">#REF!</definedName>
    <definedName name="BExS6XNRKR0C3MTA0LV5B60UB908" localSheetId="9" hidden="1">#REF!</definedName>
    <definedName name="BExS6XNRKR0C3MTA0LV5B60UB908" localSheetId="8" hidden="1">#REF!</definedName>
    <definedName name="BExS6XNRKR0C3MTA0LV5B60UB908" localSheetId="11" hidden="1">#REF!</definedName>
    <definedName name="BExS6XNRKR0C3MTA0LV5B60UB908" localSheetId="13" hidden="1">#REF!</definedName>
    <definedName name="BExS6XNRKR0C3MTA0LV5B60UB908" hidden="1">#REF!</definedName>
    <definedName name="BExS73NELZEK2MDOLXO2Q7H3EG71" localSheetId="0" hidden="1">#REF!</definedName>
    <definedName name="BExS73NELZEK2MDOLXO2Q7H3EG71" localSheetId="12" hidden="1">#REF!</definedName>
    <definedName name="BExS73NELZEK2MDOLXO2Q7H3EG71" localSheetId="3" hidden="1">#REF!</definedName>
    <definedName name="BExS73NELZEK2MDOLXO2Q7H3EG71" localSheetId="10" hidden="1">#REF!</definedName>
    <definedName name="BExS73NELZEK2MDOLXO2Q7H3EG71" localSheetId="9" hidden="1">#REF!</definedName>
    <definedName name="BExS73NELZEK2MDOLXO2Q7H3EG71" localSheetId="8" hidden="1">#REF!</definedName>
    <definedName name="BExS73NELZEK2MDOLXO2Q7H3EG71" localSheetId="11" hidden="1">#REF!</definedName>
    <definedName name="BExS73NELZEK2MDOLXO2Q7H3EG71" localSheetId="13" hidden="1">#REF!</definedName>
    <definedName name="BExS73NELZEK2MDOLXO2Q7H3EG71" hidden="1">#REF!</definedName>
    <definedName name="BExS7DJF6AXTWAJD7K4ZCD7L6BHV" localSheetId="0" hidden="1">#REF!</definedName>
    <definedName name="BExS7DJF6AXTWAJD7K4ZCD7L6BHV" localSheetId="12" hidden="1">#REF!</definedName>
    <definedName name="BExS7DJF6AXTWAJD7K4ZCD7L6BHV" localSheetId="3" hidden="1">#REF!</definedName>
    <definedName name="BExS7DJF6AXTWAJD7K4ZCD7L6BHV" localSheetId="10" hidden="1">#REF!</definedName>
    <definedName name="BExS7DJF6AXTWAJD7K4ZCD7L6BHV" localSheetId="9" hidden="1">#REF!</definedName>
    <definedName name="BExS7DJF6AXTWAJD7K4ZCD7L6BHV" localSheetId="8" hidden="1">#REF!</definedName>
    <definedName name="BExS7DJF6AXTWAJD7K4ZCD7L6BHV" localSheetId="11" hidden="1">#REF!</definedName>
    <definedName name="BExS7DJF6AXTWAJD7K4ZCD7L6BHV" localSheetId="13" hidden="1">#REF!</definedName>
    <definedName name="BExS7DJF6AXTWAJD7K4ZCD7L6BHV" hidden="1">#REF!</definedName>
    <definedName name="BExS7GOTHHOK287MX2RC853NWQAL" localSheetId="0" hidden="1">#REF!</definedName>
    <definedName name="BExS7GOTHHOK287MX2RC853NWQAL" localSheetId="12" hidden="1">#REF!</definedName>
    <definedName name="BExS7GOTHHOK287MX2RC853NWQAL" localSheetId="3" hidden="1">#REF!</definedName>
    <definedName name="BExS7GOTHHOK287MX2RC853NWQAL" localSheetId="10" hidden="1">#REF!</definedName>
    <definedName name="BExS7GOTHHOK287MX2RC853NWQAL" localSheetId="9" hidden="1">#REF!</definedName>
    <definedName name="BExS7GOTHHOK287MX2RC853NWQAL" localSheetId="8" hidden="1">#REF!</definedName>
    <definedName name="BExS7GOTHHOK287MX2RC853NWQAL" localSheetId="11" hidden="1">#REF!</definedName>
    <definedName name="BExS7GOTHHOK287MX2RC853NWQAL" localSheetId="13" hidden="1">#REF!</definedName>
    <definedName name="BExS7GOTHHOK287MX2RC853NWQAL" hidden="1">#REF!</definedName>
    <definedName name="BExS7TKQYLRZGM93UY3ZJZJBQNFJ" localSheetId="0" hidden="1">#REF!</definedName>
    <definedName name="BExS7TKQYLRZGM93UY3ZJZJBQNFJ" localSheetId="12" hidden="1">#REF!</definedName>
    <definedName name="BExS7TKQYLRZGM93UY3ZJZJBQNFJ" localSheetId="3" hidden="1">#REF!</definedName>
    <definedName name="BExS7TKQYLRZGM93UY3ZJZJBQNFJ" localSheetId="10" hidden="1">#REF!</definedName>
    <definedName name="BExS7TKQYLRZGM93UY3ZJZJBQNFJ" localSheetId="9" hidden="1">#REF!</definedName>
    <definedName name="BExS7TKQYLRZGM93UY3ZJZJBQNFJ" localSheetId="8" hidden="1">#REF!</definedName>
    <definedName name="BExS7TKQYLRZGM93UY3ZJZJBQNFJ" localSheetId="11" hidden="1">#REF!</definedName>
    <definedName name="BExS7TKQYLRZGM93UY3ZJZJBQNFJ" localSheetId="13" hidden="1">#REF!</definedName>
    <definedName name="BExS7TKQYLRZGM93UY3ZJZJBQNFJ" hidden="1">#REF!</definedName>
    <definedName name="BExS7Y2LNGVHSIBKC7C3R6X4LDR6" localSheetId="0" hidden="1">#REF!</definedName>
    <definedName name="BExS7Y2LNGVHSIBKC7C3R6X4LDR6" localSheetId="12" hidden="1">#REF!</definedName>
    <definedName name="BExS7Y2LNGVHSIBKC7C3R6X4LDR6" localSheetId="3" hidden="1">#REF!</definedName>
    <definedName name="BExS7Y2LNGVHSIBKC7C3R6X4LDR6" localSheetId="10" hidden="1">#REF!</definedName>
    <definedName name="BExS7Y2LNGVHSIBKC7C3R6X4LDR6" localSheetId="9" hidden="1">#REF!</definedName>
    <definedName name="BExS7Y2LNGVHSIBKC7C3R6X4LDR6" localSheetId="8" hidden="1">#REF!</definedName>
    <definedName name="BExS7Y2LNGVHSIBKC7C3R6X4LDR6" localSheetId="11" hidden="1">#REF!</definedName>
    <definedName name="BExS7Y2LNGVHSIBKC7C3R6X4LDR6" localSheetId="13" hidden="1">#REF!</definedName>
    <definedName name="BExS7Y2LNGVHSIBKC7C3R6X4LDR6" hidden="1">#REF!</definedName>
    <definedName name="BExS81TE0EY44Y3W2M4Z4MGNP5OM" localSheetId="0" hidden="1">#REF!</definedName>
    <definedName name="BExS81TE0EY44Y3W2M4Z4MGNP5OM" localSheetId="12" hidden="1">#REF!</definedName>
    <definedName name="BExS81TE0EY44Y3W2M4Z4MGNP5OM" localSheetId="3" hidden="1">#REF!</definedName>
    <definedName name="BExS81TE0EY44Y3W2M4Z4MGNP5OM" localSheetId="10" hidden="1">#REF!</definedName>
    <definedName name="BExS81TE0EY44Y3W2M4Z4MGNP5OM" localSheetId="9" hidden="1">#REF!</definedName>
    <definedName name="BExS81TE0EY44Y3W2M4Z4MGNP5OM" localSheetId="8" hidden="1">#REF!</definedName>
    <definedName name="BExS81TE0EY44Y3W2M4Z4MGNP5OM" localSheetId="11" hidden="1">#REF!</definedName>
    <definedName name="BExS81TE0EY44Y3W2M4Z4MGNP5OM" localSheetId="13" hidden="1">#REF!</definedName>
    <definedName name="BExS81TE0EY44Y3W2M4Z4MGNP5OM" hidden="1">#REF!</definedName>
    <definedName name="BExS81YPDZDVJJVS15HV2HDXAC3Y" localSheetId="0" hidden="1">#REF!</definedName>
    <definedName name="BExS81YPDZDVJJVS15HV2HDXAC3Y" localSheetId="12" hidden="1">#REF!</definedName>
    <definedName name="BExS81YPDZDVJJVS15HV2HDXAC3Y" localSheetId="3" hidden="1">#REF!</definedName>
    <definedName name="BExS81YPDZDVJJVS15HV2HDXAC3Y" localSheetId="10" hidden="1">#REF!</definedName>
    <definedName name="BExS81YPDZDVJJVS15HV2HDXAC3Y" localSheetId="9" hidden="1">#REF!</definedName>
    <definedName name="BExS81YPDZDVJJVS15HV2HDXAC3Y" localSheetId="8" hidden="1">#REF!</definedName>
    <definedName name="BExS81YPDZDVJJVS15HV2HDXAC3Y" localSheetId="11" hidden="1">#REF!</definedName>
    <definedName name="BExS81YPDZDVJJVS15HV2HDXAC3Y" localSheetId="13" hidden="1">#REF!</definedName>
    <definedName name="BExS81YPDZDVJJVS15HV2HDXAC3Y" hidden="1">#REF!</definedName>
    <definedName name="BExS82PRVNUTEKQZS56YT2DVF6C2" localSheetId="0" hidden="1">#REF!</definedName>
    <definedName name="BExS82PRVNUTEKQZS56YT2DVF6C2" localSheetId="12" hidden="1">#REF!</definedName>
    <definedName name="BExS82PRVNUTEKQZS56YT2DVF6C2" localSheetId="3" hidden="1">#REF!</definedName>
    <definedName name="BExS82PRVNUTEKQZS56YT2DVF6C2" localSheetId="10" hidden="1">#REF!</definedName>
    <definedName name="BExS82PRVNUTEKQZS56YT2DVF6C2" localSheetId="9" hidden="1">#REF!</definedName>
    <definedName name="BExS82PRVNUTEKQZS56YT2DVF6C2" localSheetId="8" hidden="1">#REF!</definedName>
    <definedName name="BExS82PRVNUTEKQZS56YT2DVF6C2" localSheetId="11" hidden="1">#REF!</definedName>
    <definedName name="BExS82PRVNUTEKQZS56YT2DVF6C2" localSheetId="13" hidden="1">#REF!</definedName>
    <definedName name="BExS82PRVNUTEKQZS56YT2DVF6C2" hidden="1">#REF!</definedName>
    <definedName name="BExS83BCNFAV6DRCB1VTUF96491J" localSheetId="0" hidden="1">#REF!</definedName>
    <definedName name="BExS83BCNFAV6DRCB1VTUF96491J" localSheetId="12" hidden="1">#REF!</definedName>
    <definedName name="BExS83BCNFAV6DRCB1VTUF96491J" localSheetId="3" hidden="1">#REF!</definedName>
    <definedName name="BExS83BCNFAV6DRCB1VTUF96491J" localSheetId="10" hidden="1">#REF!</definedName>
    <definedName name="BExS83BCNFAV6DRCB1VTUF96491J" localSheetId="9" hidden="1">#REF!</definedName>
    <definedName name="BExS83BCNFAV6DRCB1VTUF96491J" localSheetId="8" hidden="1">#REF!</definedName>
    <definedName name="BExS83BCNFAV6DRCB1VTUF96491J" localSheetId="11" hidden="1">#REF!</definedName>
    <definedName name="BExS83BCNFAV6DRCB1VTUF96491J" localSheetId="13" hidden="1">#REF!</definedName>
    <definedName name="BExS83BCNFAV6DRCB1VTUF96491J" hidden="1">#REF!</definedName>
    <definedName name="BExS86GKM9ISCSNZD15BQ5E5L6A5" localSheetId="0" hidden="1">#REF!</definedName>
    <definedName name="BExS86GKM9ISCSNZD15BQ5E5L6A5" localSheetId="12" hidden="1">#REF!</definedName>
    <definedName name="BExS86GKM9ISCSNZD15BQ5E5L6A5" localSheetId="3" hidden="1">#REF!</definedName>
    <definedName name="BExS86GKM9ISCSNZD15BQ5E5L6A5" localSheetId="10" hidden="1">#REF!</definedName>
    <definedName name="BExS86GKM9ISCSNZD15BQ5E5L6A5" localSheetId="9" hidden="1">#REF!</definedName>
    <definedName name="BExS86GKM9ISCSNZD15BQ5E5L6A5" localSheetId="8" hidden="1">#REF!</definedName>
    <definedName name="BExS86GKM9ISCSNZD15BQ5E5L6A5" localSheetId="11" hidden="1">#REF!</definedName>
    <definedName name="BExS86GKM9ISCSNZD15BQ5E5L6A5" localSheetId="13" hidden="1">#REF!</definedName>
    <definedName name="BExS86GKM9ISCSNZD15BQ5E5L6A5" hidden="1">#REF!</definedName>
    <definedName name="BExS89GGRJ55EK546SM31UGE2K8T" localSheetId="0" hidden="1">#REF!</definedName>
    <definedName name="BExS89GGRJ55EK546SM31UGE2K8T" localSheetId="12" hidden="1">#REF!</definedName>
    <definedName name="BExS89GGRJ55EK546SM31UGE2K8T" localSheetId="3" hidden="1">#REF!</definedName>
    <definedName name="BExS89GGRJ55EK546SM31UGE2K8T" localSheetId="10" hidden="1">#REF!</definedName>
    <definedName name="BExS89GGRJ55EK546SM31UGE2K8T" localSheetId="9" hidden="1">#REF!</definedName>
    <definedName name="BExS89GGRJ55EK546SM31UGE2K8T" localSheetId="8" hidden="1">#REF!</definedName>
    <definedName name="BExS89GGRJ55EK546SM31UGE2K8T" localSheetId="11" hidden="1">#REF!</definedName>
    <definedName name="BExS89GGRJ55EK546SM31UGE2K8T" localSheetId="13" hidden="1">#REF!</definedName>
    <definedName name="BExS89GGRJ55EK546SM31UGE2K8T" hidden="1">#REF!</definedName>
    <definedName name="BExS8BPG5A0GR5AO1U951NDGGR0L" localSheetId="0" hidden="1">#REF!</definedName>
    <definedName name="BExS8BPG5A0GR5AO1U951NDGGR0L" localSheetId="12" hidden="1">#REF!</definedName>
    <definedName name="BExS8BPG5A0GR5AO1U951NDGGR0L" localSheetId="3" hidden="1">#REF!</definedName>
    <definedName name="BExS8BPG5A0GR5AO1U951NDGGR0L" localSheetId="10" hidden="1">#REF!</definedName>
    <definedName name="BExS8BPG5A0GR5AO1U951NDGGR0L" localSheetId="9" hidden="1">#REF!</definedName>
    <definedName name="BExS8BPG5A0GR5AO1U951NDGGR0L" localSheetId="8" hidden="1">#REF!</definedName>
    <definedName name="BExS8BPG5A0GR5AO1U951NDGGR0L" localSheetId="11" hidden="1">#REF!</definedName>
    <definedName name="BExS8BPG5A0GR5AO1U951NDGGR0L" localSheetId="13" hidden="1">#REF!</definedName>
    <definedName name="BExS8BPG5A0GR5AO1U951NDGGR0L" hidden="1">#REF!</definedName>
    <definedName name="BExS8CGI0JXFUBD41VFLI0SZSV8F" localSheetId="0" hidden="1">#REF!</definedName>
    <definedName name="BExS8CGI0JXFUBD41VFLI0SZSV8F" localSheetId="12" hidden="1">#REF!</definedName>
    <definedName name="BExS8CGI0JXFUBD41VFLI0SZSV8F" localSheetId="3" hidden="1">#REF!</definedName>
    <definedName name="BExS8CGI0JXFUBD41VFLI0SZSV8F" localSheetId="10" hidden="1">#REF!</definedName>
    <definedName name="BExS8CGI0JXFUBD41VFLI0SZSV8F" localSheetId="9" hidden="1">#REF!</definedName>
    <definedName name="BExS8CGI0JXFUBD41VFLI0SZSV8F" localSheetId="8" hidden="1">#REF!</definedName>
    <definedName name="BExS8CGI0JXFUBD41VFLI0SZSV8F" localSheetId="11" hidden="1">#REF!</definedName>
    <definedName name="BExS8CGI0JXFUBD41VFLI0SZSV8F" localSheetId="13" hidden="1">#REF!</definedName>
    <definedName name="BExS8CGI0JXFUBD41VFLI0SZSV8F" hidden="1">#REF!</definedName>
    <definedName name="BExS8D22FXVQKOEJP01LT0CDI3PS" localSheetId="0" hidden="1">#REF!</definedName>
    <definedName name="BExS8D22FXVQKOEJP01LT0CDI3PS" localSheetId="12" hidden="1">#REF!</definedName>
    <definedName name="BExS8D22FXVQKOEJP01LT0CDI3PS" localSheetId="3" hidden="1">#REF!</definedName>
    <definedName name="BExS8D22FXVQKOEJP01LT0CDI3PS" localSheetId="10" hidden="1">#REF!</definedName>
    <definedName name="BExS8D22FXVQKOEJP01LT0CDI3PS" localSheetId="9" hidden="1">#REF!</definedName>
    <definedName name="BExS8D22FXVQKOEJP01LT0CDI3PS" localSheetId="8" hidden="1">#REF!</definedName>
    <definedName name="BExS8D22FXVQKOEJP01LT0CDI3PS" localSheetId="11" hidden="1">#REF!</definedName>
    <definedName name="BExS8D22FXVQKOEJP01LT0CDI3PS" localSheetId="13" hidden="1">#REF!</definedName>
    <definedName name="BExS8D22FXVQKOEJP01LT0CDI3PS" hidden="1">#REF!</definedName>
    <definedName name="BExS8EEJOZFBUWZDOM3O25AJRUVU" localSheetId="0" hidden="1">#REF!</definedName>
    <definedName name="BExS8EEJOZFBUWZDOM3O25AJRUVU" localSheetId="12" hidden="1">#REF!</definedName>
    <definedName name="BExS8EEJOZFBUWZDOM3O25AJRUVU" localSheetId="3" hidden="1">#REF!</definedName>
    <definedName name="BExS8EEJOZFBUWZDOM3O25AJRUVU" localSheetId="10" hidden="1">#REF!</definedName>
    <definedName name="BExS8EEJOZFBUWZDOM3O25AJRUVU" localSheetId="9" hidden="1">#REF!</definedName>
    <definedName name="BExS8EEJOZFBUWZDOM3O25AJRUVU" localSheetId="8" hidden="1">#REF!</definedName>
    <definedName name="BExS8EEJOZFBUWZDOM3O25AJRUVU" localSheetId="11" hidden="1">#REF!</definedName>
    <definedName name="BExS8EEJOZFBUWZDOM3O25AJRUVU" localSheetId="13" hidden="1">#REF!</definedName>
    <definedName name="BExS8EEJOZFBUWZDOM3O25AJRUVU" hidden="1">#REF!</definedName>
    <definedName name="BExS8GSUS17UY50TEM2AWF36BR9Z" localSheetId="0" hidden="1">#REF!</definedName>
    <definedName name="BExS8GSUS17UY50TEM2AWF36BR9Z" localSheetId="12" hidden="1">#REF!</definedName>
    <definedName name="BExS8GSUS17UY50TEM2AWF36BR9Z" localSheetId="3" hidden="1">#REF!</definedName>
    <definedName name="BExS8GSUS17UY50TEM2AWF36BR9Z" localSheetId="10" hidden="1">#REF!</definedName>
    <definedName name="BExS8GSUS17UY50TEM2AWF36BR9Z" localSheetId="9" hidden="1">#REF!</definedName>
    <definedName name="BExS8GSUS17UY50TEM2AWF36BR9Z" localSheetId="8" hidden="1">#REF!</definedName>
    <definedName name="BExS8GSUS17UY50TEM2AWF36BR9Z" localSheetId="11" hidden="1">#REF!</definedName>
    <definedName name="BExS8GSUS17UY50TEM2AWF36BR9Z" localSheetId="13" hidden="1">#REF!</definedName>
    <definedName name="BExS8GSUS17UY50TEM2AWF36BR9Z" hidden="1">#REF!</definedName>
    <definedName name="BExS8HJRBVG0XI6PWA9KTMJZMQXK" localSheetId="0" hidden="1">#REF!</definedName>
    <definedName name="BExS8HJRBVG0XI6PWA9KTMJZMQXK" localSheetId="12" hidden="1">#REF!</definedName>
    <definedName name="BExS8HJRBVG0XI6PWA9KTMJZMQXK" localSheetId="3" hidden="1">#REF!</definedName>
    <definedName name="BExS8HJRBVG0XI6PWA9KTMJZMQXK" localSheetId="10" hidden="1">#REF!</definedName>
    <definedName name="BExS8HJRBVG0XI6PWA9KTMJZMQXK" localSheetId="9" hidden="1">#REF!</definedName>
    <definedName name="BExS8HJRBVG0XI6PWA9KTMJZMQXK" localSheetId="8" hidden="1">#REF!</definedName>
    <definedName name="BExS8HJRBVG0XI6PWA9KTMJZMQXK" localSheetId="11" hidden="1">#REF!</definedName>
    <definedName name="BExS8HJRBVG0XI6PWA9KTMJZMQXK" localSheetId="13" hidden="1">#REF!</definedName>
    <definedName name="BExS8HJRBVG0XI6PWA9KTMJZMQXK" hidden="1">#REF!</definedName>
    <definedName name="BExS8NE9HUZJH13OXLREOV1BX0OZ" localSheetId="0" hidden="1">#REF!</definedName>
    <definedName name="BExS8NE9HUZJH13OXLREOV1BX0OZ" localSheetId="12" hidden="1">#REF!</definedName>
    <definedName name="BExS8NE9HUZJH13OXLREOV1BX0OZ" localSheetId="3" hidden="1">#REF!</definedName>
    <definedName name="BExS8NE9HUZJH13OXLREOV1BX0OZ" localSheetId="10" hidden="1">#REF!</definedName>
    <definedName name="BExS8NE9HUZJH13OXLREOV1BX0OZ" localSheetId="9" hidden="1">#REF!</definedName>
    <definedName name="BExS8NE9HUZJH13OXLREOV1BX0OZ" localSheetId="8" hidden="1">#REF!</definedName>
    <definedName name="BExS8NE9HUZJH13OXLREOV1BX0OZ" localSheetId="11" hidden="1">#REF!</definedName>
    <definedName name="BExS8NE9HUZJH13OXLREOV1BX0OZ" localSheetId="13" hidden="1">#REF!</definedName>
    <definedName name="BExS8NE9HUZJH13OXLREOV1BX0OZ" hidden="1">#REF!</definedName>
    <definedName name="BExS8R51C8RM2FS6V6IRTYO9GA4A" localSheetId="0" hidden="1">#REF!</definedName>
    <definedName name="BExS8R51C8RM2FS6V6IRTYO9GA4A" localSheetId="12" hidden="1">#REF!</definedName>
    <definedName name="BExS8R51C8RM2FS6V6IRTYO9GA4A" localSheetId="3" hidden="1">#REF!</definedName>
    <definedName name="BExS8R51C8RM2FS6V6IRTYO9GA4A" localSheetId="10" hidden="1">#REF!</definedName>
    <definedName name="BExS8R51C8RM2FS6V6IRTYO9GA4A" localSheetId="9" hidden="1">#REF!</definedName>
    <definedName name="BExS8R51C8RM2FS6V6IRTYO9GA4A" localSheetId="8" hidden="1">#REF!</definedName>
    <definedName name="BExS8R51C8RM2FS6V6IRTYO9GA4A" localSheetId="11" hidden="1">#REF!</definedName>
    <definedName name="BExS8R51C8RM2FS6V6IRTYO9GA4A" localSheetId="13" hidden="1">#REF!</definedName>
    <definedName name="BExS8R51C8RM2FS6V6IRTYO9GA4A" hidden="1">#REF!</definedName>
    <definedName name="BExS8WDX408F60MH1X9B9UZ2H4R7" localSheetId="0" hidden="1">#REF!</definedName>
    <definedName name="BExS8WDX408F60MH1X9B9UZ2H4R7" localSheetId="12" hidden="1">#REF!</definedName>
    <definedName name="BExS8WDX408F60MH1X9B9UZ2H4R7" localSheetId="3" hidden="1">#REF!</definedName>
    <definedName name="BExS8WDX408F60MH1X9B9UZ2H4R7" localSheetId="10" hidden="1">#REF!</definedName>
    <definedName name="BExS8WDX408F60MH1X9B9UZ2H4R7" localSheetId="9" hidden="1">#REF!</definedName>
    <definedName name="BExS8WDX408F60MH1X9B9UZ2H4R7" localSheetId="8" hidden="1">#REF!</definedName>
    <definedName name="BExS8WDX408F60MH1X9B9UZ2H4R7" localSheetId="11" hidden="1">#REF!</definedName>
    <definedName name="BExS8WDX408F60MH1X9B9UZ2H4R7" localSheetId="13" hidden="1">#REF!</definedName>
    <definedName name="BExS8WDX408F60MH1X9B9UZ2H4R7" hidden="1">#REF!</definedName>
    <definedName name="BExS8X4UTVOFE2YEVLO8LTKMSI3A" localSheetId="0" hidden="1">#REF!</definedName>
    <definedName name="BExS8X4UTVOFE2YEVLO8LTKMSI3A" localSheetId="12" hidden="1">#REF!</definedName>
    <definedName name="BExS8X4UTVOFE2YEVLO8LTKMSI3A" localSheetId="3" hidden="1">#REF!</definedName>
    <definedName name="BExS8X4UTVOFE2YEVLO8LTKMSI3A" localSheetId="10" hidden="1">#REF!</definedName>
    <definedName name="BExS8X4UTVOFE2YEVLO8LTKMSI3A" localSheetId="9" hidden="1">#REF!</definedName>
    <definedName name="BExS8X4UTVOFE2YEVLO8LTKMSI3A" localSheetId="8" hidden="1">#REF!</definedName>
    <definedName name="BExS8X4UTVOFE2YEVLO8LTKMSI3A" localSheetId="11" hidden="1">#REF!</definedName>
    <definedName name="BExS8X4UTVOFE2YEVLO8LTKMSI3A" localSheetId="13" hidden="1">#REF!</definedName>
    <definedName name="BExS8X4UTVOFE2YEVLO8LTKMSI3A" hidden="1">#REF!</definedName>
    <definedName name="BExS8Z2W2QEC3MH0BZIYLDFQNUIP" localSheetId="0" hidden="1">#REF!</definedName>
    <definedName name="BExS8Z2W2QEC3MH0BZIYLDFQNUIP" localSheetId="12" hidden="1">#REF!</definedName>
    <definedName name="BExS8Z2W2QEC3MH0BZIYLDFQNUIP" localSheetId="3" hidden="1">#REF!</definedName>
    <definedName name="BExS8Z2W2QEC3MH0BZIYLDFQNUIP" localSheetId="10" hidden="1">#REF!</definedName>
    <definedName name="BExS8Z2W2QEC3MH0BZIYLDFQNUIP" localSheetId="9" hidden="1">#REF!</definedName>
    <definedName name="BExS8Z2W2QEC3MH0BZIYLDFQNUIP" localSheetId="8" hidden="1">#REF!</definedName>
    <definedName name="BExS8Z2W2QEC3MH0BZIYLDFQNUIP" localSheetId="11" hidden="1">#REF!</definedName>
    <definedName name="BExS8Z2W2QEC3MH0BZIYLDFQNUIP" localSheetId="13" hidden="1">#REF!</definedName>
    <definedName name="BExS8Z2W2QEC3MH0BZIYLDFQNUIP" hidden="1">#REF!</definedName>
    <definedName name="BExS92DKGRFFCIA9C0IXDOLO57EP" localSheetId="0" hidden="1">#REF!</definedName>
    <definedName name="BExS92DKGRFFCIA9C0IXDOLO57EP" localSheetId="12" hidden="1">#REF!</definedName>
    <definedName name="BExS92DKGRFFCIA9C0IXDOLO57EP" localSheetId="3" hidden="1">#REF!</definedName>
    <definedName name="BExS92DKGRFFCIA9C0IXDOLO57EP" localSheetId="10" hidden="1">#REF!</definedName>
    <definedName name="BExS92DKGRFFCIA9C0IXDOLO57EP" localSheetId="9" hidden="1">#REF!</definedName>
    <definedName name="BExS92DKGRFFCIA9C0IXDOLO57EP" localSheetId="8" hidden="1">#REF!</definedName>
    <definedName name="BExS92DKGRFFCIA9C0IXDOLO57EP" localSheetId="11" hidden="1">#REF!</definedName>
    <definedName name="BExS92DKGRFFCIA9C0IXDOLO57EP" localSheetId="13" hidden="1">#REF!</definedName>
    <definedName name="BExS92DKGRFFCIA9C0IXDOLO57EP" hidden="1">#REF!</definedName>
    <definedName name="BExS98OB4321YCHLCQ022PXKTT2W" localSheetId="0" hidden="1">#REF!</definedName>
    <definedName name="BExS98OB4321YCHLCQ022PXKTT2W" localSheetId="12" hidden="1">#REF!</definedName>
    <definedName name="BExS98OB4321YCHLCQ022PXKTT2W" localSheetId="3" hidden="1">#REF!</definedName>
    <definedName name="BExS98OB4321YCHLCQ022PXKTT2W" localSheetId="10" hidden="1">#REF!</definedName>
    <definedName name="BExS98OB4321YCHLCQ022PXKTT2W" localSheetId="9" hidden="1">#REF!</definedName>
    <definedName name="BExS98OB4321YCHLCQ022PXKTT2W" localSheetId="8" hidden="1">#REF!</definedName>
    <definedName name="BExS98OB4321YCHLCQ022PXKTT2W" localSheetId="11" hidden="1">#REF!</definedName>
    <definedName name="BExS98OB4321YCHLCQ022PXKTT2W" localSheetId="13" hidden="1">#REF!</definedName>
    <definedName name="BExS98OB4321YCHLCQ022PXKTT2W" hidden="1">#REF!</definedName>
    <definedName name="BExS9C9N8GFISC6HUERJ0EI06GB2" localSheetId="0" hidden="1">#REF!</definedName>
    <definedName name="BExS9C9N8GFISC6HUERJ0EI06GB2" localSheetId="12" hidden="1">#REF!</definedName>
    <definedName name="BExS9C9N8GFISC6HUERJ0EI06GB2" localSheetId="3" hidden="1">#REF!</definedName>
    <definedName name="BExS9C9N8GFISC6HUERJ0EI06GB2" localSheetId="10" hidden="1">#REF!</definedName>
    <definedName name="BExS9C9N8GFISC6HUERJ0EI06GB2" localSheetId="9" hidden="1">#REF!</definedName>
    <definedName name="BExS9C9N8GFISC6HUERJ0EI06GB2" localSheetId="8" hidden="1">#REF!</definedName>
    <definedName name="BExS9C9N8GFISC6HUERJ0EI06GB2" localSheetId="11" hidden="1">#REF!</definedName>
    <definedName name="BExS9C9N8GFISC6HUERJ0EI06GB2" localSheetId="13" hidden="1">#REF!</definedName>
    <definedName name="BExS9C9N8GFISC6HUERJ0EI06GB2" hidden="1">#REF!</definedName>
    <definedName name="BExS9D6619QNINF06KHZHYUAH0S9" localSheetId="0" hidden="1">#REF!</definedName>
    <definedName name="BExS9D6619QNINF06KHZHYUAH0S9" localSheetId="12" hidden="1">#REF!</definedName>
    <definedName name="BExS9D6619QNINF06KHZHYUAH0S9" localSheetId="3" hidden="1">#REF!</definedName>
    <definedName name="BExS9D6619QNINF06KHZHYUAH0S9" localSheetId="10" hidden="1">#REF!</definedName>
    <definedName name="BExS9D6619QNINF06KHZHYUAH0S9" localSheetId="9" hidden="1">#REF!</definedName>
    <definedName name="BExS9D6619QNINF06KHZHYUAH0S9" localSheetId="8" hidden="1">#REF!</definedName>
    <definedName name="BExS9D6619QNINF06KHZHYUAH0S9" localSheetId="11" hidden="1">#REF!</definedName>
    <definedName name="BExS9D6619QNINF06KHZHYUAH0S9" localSheetId="13" hidden="1">#REF!</definedName>
    <definedName name="BExS9D6619QNINF06KHZHYUAH0S9" hidden="1">#REF!</definedName>
    <definedName name="BExS9DX13CACP3J8JDREK30JB1SQ" localSheetId="0" hidden="1">#REF!</definedName>
    <definedName name="BExS9DX13CACP3J8JDREK30JB1SQ" localSheetId="12" hidden="1">#REF!</definedName>
    <definedName name="BExS9DX13CACP3J8JDREK30JB1SQ" localSheetId="3" hidden="1">#REF!</definedName>
    <definedName name="BExS9DX13CACP3J8JDREK30JB1SQ" localSheetId="10" hidden="1">#REF!</definedName>
    <definedName name="BExS9DX13CACP3J8JDREK30JB1SQ" localSheetId="9" hidden="1">#REF!</definedName>
    <definedName name="BExS9DX13CACP3J8JDREK30JB1SQ" localSheetId="8" hidden="1">#REF!</definedName>
    <definedName name="BExS9DX13CACP3J8JDREK30JB1SQ" localSheetId="11" hidden="1">#REF!</definedName>
    <definedName name="BExS9DX13CACP3J8JDREK30JB1SQ" localSheetId="13" hidden="1">#REF!</definedName>
    <definedName name="BExS9DX13CACP3J8JDREK30JB1SQ" hidden="1">#REF!</definedName>
    <definedName name="BExS9FPRS2KRRCS33SE6WFNF5GYL" localSheetId="0" hidden="1">#REF!</definedName>
    <definedName name="BExS9FPRS2KRRCS33SE6WFNF5GYL" localSheetId="12" hidden="1">#REF!</definedName>
    <definedName name="BExS9FPRS2KRRCS33SE6WFNF5GYL" localSheetId="3" hidden="1">#REF!</definedName>
    <definedName name="BExS9FPRS2KRRCS33SE6WFNF5GYL" localSheetId="10" hidden="1">#REF!</definedName>
    <definedName name="BExS9FPRS2KRRCS33SE6WFNF5GYL" localSheetId="9" hidden="1">#REF!</definedName>
    <definedName name="BExS9FPRS2KRRCS33SE6WFNF5GYL" localSheetId="8" hidden="1">#REF!</definedName>
    <definedName name="BExS9FPRS2KRRCS33SE6WFNF5GYL" localSheetId="11" hidden="1">#REF!</definedName>
    <definedName name="BExS9FPRS2KRRCS33SE6WFNF5GYL" localSheetId="13" hidden="1">#REF!</definedName>
    <definedName name="BExS9FPRS2KRRCS33SE6WFNF5GYL" hidden="1">#REF!</definedName>
    <definedName name="BExS9M5VN3VE822UH6TLACVY24CJ" localSheetId="0" hidden="1">#REF!</definedName>
    <definedName name="BExS9M5VN3VE822UH6TLACVY24CJ" localSheetId="12" hidden="1">#REF!</definedName>
    <definedName name="BExS9M5VN3VE822UH6TLACVY24CJ" localSheetId="3" hidden="1">#REF!</definedName>
    <definedName name="BExS9M5VN3VE822UH6TLACVY24CJ" localSheetId="10" hidden="1">#REF!</definedName>
    <definedName name="BExS9M5VN3VE822UH6TLACVY24CJ" localSheetId="9" hidden="1">#REF!</definedName>
    <definedName name="BExS9M5VN3VE822UH6TLACVY24CJ" localSheetId="8" hidden="1">#REF!</definedName>
    <definedName name="BExS9M5VN3VE822UH6TLACVY24CJ" localSheetId="11" hidden="1">#REF!</definedName>
    <definedName name="BExS9M5VN3VE822UH6TLACVY24CJ" localSheetId="13" hidden="1">#REF!</definedName>
    <definedName name="BExS9M5VN3VE822UH6TLACVY24CJ" hidden="1">#REF!</definedName>
    <definedName name="BExS9WI0A6PSEB8N9GPXF2Z7MWHM" localSheetId="0" hidden="1">#REF!</definedName>
    <definedName name="BExS9WI0A6PSEB8N9GPXF2Z7MWHM" localSheetId="12" hidden="1">#REF!</definedName>
    <definedName name="BExS9WI0A6PSEB8N9GPXF2Z7MWHM" localSheetId="3" hidden="1">#REF!</definedName>
    <definedName name="BExS9WI0A6PSEB8N9GPXF2Z7MWHM" localSheetId="10" hidden="1">#REF!</definedName>
    <definedName name="BExS9WI0A6PSEB8N9GPXF2Z7MWHM" localSheetId="9" hidden="1">#REF!</definedName>
    <definedName name="BExS9WI0A6PSEB8N9GPXF2Z7MWHM" localSheetId="8" hidden="1">#REF!</definedName>
    <definedName name="BExS9WI0A6PSEB8N9GPXF2Z7MWHM" localSheetId="11" hidden="1">#REF!</definedName>
    <definedName name="BExS9WI0A6PSEB8N9GPXF2Z7MWHM" localSheetId="13" hidden="1">#REF!</definedName>
    <definedName name="BExS9WI0A6PSEB8N9GPXF2Z7MWHM" hidden="1">#REF!</definedName>
    <definedName name="BExS9XJPZ07ND34OHX60QD382FV6" localSheetId="0" hidden="1">#REF!</definedName>
    <definedName name="BExS9XJPZ07ND34OHX60QD382FV6" localSheetId="12" hidden="1">#REF!</definedName>
    <definedName name="BExS9XJPZ07ND34OHX60QD382FV6" localSheetId="3" hidden="1">#REF!</definedName>
    <definedName name="BExS9XJPZ07ND34OHX60QD382FV6" localSheetId="10" hidden="1">#REF!</definedName>
    <definedName name="BExS9XJPZ07ND34OHX60QD382FV6" localSheetId="9" hidden="1">#REF!</definedName>
    <definedName name="BExS9XJPZ07ND34OHX60QD382FV6" localSheetId="8" hidden="1">#REF!</definedName>
    <definedName name="BExS9XJPZ07ND34OHX60QD382FV6" localSheetId="11" hidden="1">#REF!</definedName>
    <definedName name="BExS9XJPZ07ND34OHX60QD382FV6" localSheetId="13" hidden="1">#REF!</definedName>
    <definedName name="BExS9XJPZ07ND34OHX60QD382FV6" hidden="1">#REF!</definedName>
    <definedName name="BExSA4AJLEEN4R7HU4FRSMYR17TR" localSheetId="0" hidden="1">#REF!</definedName>
    <definedName name="BExSA4AJLEEN4R7HU4FRSMYR17TR" localSheetId="12" hidden="1">#REF!</definedName>
    <definedName name="BExSA4AJLEEN4R7HU4FRSMYR17TR" localSheetId="3" hidden="1">#REF!</definedName>
    <definedName name="BExSA4AJLEEN4R7HU4FRSMYR17TR" localSheetId="10" hidden="1">#REF!</definedName>
    <definedName name="BExSA4AJLEEN4R7HU4FRSMYR17TR" localSheetId="9" hidden="1">#REF!</definedName>
    <definedName name="BExSA4AJLEEN4R7HU4FRSMYR17TR" localSheetId="8" hidden="1">#REF!</definedName>
    <definedName name="BExSA4AJLEEN4R7HU4FRSMYR17TR" localSheetId="11" hidden="1">#REF!</definedName>
    <definedName name="BExSA4AJLEEN4R7HU4FRSMYR17TR" localSheetId="13" hidden="1">#REF!</definedName>
    <definedName name="BExSA4AJLEEN4R7HU4FRSMYR17TR" hidden="1">#REF!</definedName>
    <definedName name="BExSA5HP306TN9XJS0TU619DLRR7" localSheetId="0" hidden="1">#REF!</definedName>
    <definedName name="BExSA5HP306TN9XJS0TU619DLRR7" localSheetId="12" hidden="1">#REF!</definedName>
    <definedName name="BExSA5HP306TN9XJS0TU619DLRR7" localSheetId="3" hidden="1">#REF!</definedName>
    <definedName name="BExSA5HP306TN9XJS0TU619DLRR7" localSheetId="10" hidden="1">#REF!</definedName>
    <definedName name="BExSA5HP306TN9XJS0TU619DLRR7" localSheetId="9" hidden="1">#REF!</definedName>
    <definedName name="BExSA5HP306TN9XJS0TU619DLRR7" localSheetId="8" hidden="1">#REF!</definedName>
    <definedName name="BExSA5HP306TN9XJS0TU619DLRR7" localSheetId="11" hidden="1">#REF!</definedName>
    <definedName name="BExSA5HP306TN9XJS0TU619DLRR7" localSheetId="13" hidden="1">#REF!</definedName>
    <definedName name="BExSA5HP306TN9XJS0TU619DLRR7" hidden="1">#REF!</definedName>
    <definedName name="BExSAAVWQOOIA6B3JHQVGP08HFEM" localSheetId="0" hidden="1">#REF!</definedName>
    <definedName name="BExSAAVWQOOIA6B3JHQVGP08HFEM" localSheetId="12" hidden="1">#REF!</definedName>
    <definedName name="BExSAAVWQOOIA6B3JHQVGP08HFEM" localSheetId="3" hidden="1">#REF!</definedName>
    <definedName name="BExSAAVWQOOIA6B3JHQVGP08HFEM" localSheetId="10" hidden="1">#REF!</definedName>
    <definedName name="BExSAAVWQOOIA6B3JHQVGP08HFEM" localSheetId="9" hidden="1">#REF!</definedName>
    <definedName name="BExSAAVWQOOIA6B3JHQVGP08HFEM" localSheetId="8" hidden="1">#REF!</definedName>
    <definedName name="BExSAAVWQOOIA6B3JHQVGP08HFEM" localSheetId="11" hidden="1">#REF!</definedName>
    <definedName name="BExSAAVWQOOIA6B3JHQVGP08HFEM" localSheetId="13" hidden="1">#REF!</definedName>
    <definedName name="BExSAAVWQOOIA6B3JHQVGP08HFEM" hidden="1">#REF!</definedName>
    <definedName name="BExSAFJ3IICU2M7QPVE4ARYMXZKX" localSheetId="0" hidden="1">#REF!</definedName>
    <definedName name="BExSAFJ3IICU2M7QPVE4ARYMXZKX" localSheetId="12" hidden="1">#REF!</definedName>
    <definedName name="BExSAFJ3IICU2M7QPVE4ARYMXZKX" localSheetId="3" hidden="1">#REF!</definedName>
    <definedName name="BExSAFJ3IICU2M7QPVE4ARYMXZKX" localSheetId="10" hidden="1">#REF!</definedName>
    <definedName name="BExSAFJ3IICU2M7QPVE4ARYMXZKX" localSheetId="9" hidden="1">#REF!</definedName>
    <definedName name="BExSAFJ3IICU2M7QPVE4ARYMXZKX" localSheetId="8" hidden="1">#REF!</definedName>
    <definedName name="BExSAFJ3IICU2M7QPVE4ARYMXZKX" localSheetId="11" hidden="1">#REF!</definedName>
    <definedName name="BExSAFJ3IICU2M7QPVE4ARYMXZKX" localSheetId="13" hidden="1">#REF!</definedName>
    <definedName name="BExSAFJ3IICU2M7QPVE4ARYMXZKX" hidden="1">#REF!</definedName>
    <definedName name="BExSAH6ID8OHX379UXVNGFO8J6KQ" localSheetId="0" hidden="1">#REF!</definedName>
    <definedName name="BExSAH6ID8OHX379UXVNGFO8J6KQ" localSheetId="12" hidden="1">#REF!</definedName>
    <definedName name="BExSAH6ID8OHX379UXVNGFO8J6KQ" localSheetId="3" hidden="1">#REF!</definedName>
    <definedName name="BExSAH6ID8OHX379UXVNGFO8J6KQ" localSheetId="10" hidden="1">#REF!</definedName>
    <definedName name="BExSAH6ID8OHX379UXVNGFO8J6KQ" localSheetId="9" hidden="1">#REF!</definedName>
    <definedName name="BExSAH6ID8OHX379UXVNGFO8J6KQ" localSheetId="8" hidden="1">#REF!</definedName>
    <definedName name="BExSAH6ID8OHX379UXVNGFO8J6KQ" localSheetId="11" hidden="1">#REF!</definedName>
    <definedName name="BExSAH6ID8OHX379UXVNGFO8J6KQ" localSheetId="13" hidden="1">#REF!</definedName>
    <definedName name="BExSAH6ID8OHX379UXVNGFO8J6KQ" hidden="1">#REF!</definedName>
    <definedName name="BExSAQBHIXGQRNIRGCJMBXUPCZQA" localSheetId="0" hidden="1">#REF!</definedName>
    <definedName name="BExSAQBHIXGQRNIRGCJMBXUPCZQA" localSheetId="12" hidden="1">#REF!</definedName>
    <definedName name="BExSAQBHIXGQRNIRGCJMBXUPCZQA" localSheetId="3" hidden="1">#REF!</definedName>
    <definedName name="BExSAQBHIXGQRNIRGCJMBXUPCZQA" localSheetId="10" hidden="1">#REF!</definedName>
    <definedName name="BExSAQBHIXGQRNIRGCJMBXUPCZQA" localSheetId="9" hidden="1">#REF!</definedName>
    <definedName name="BExSAQBHIXGQRNIRGCJMBXUPCZQA" localSheetId="8" hidden="1">#REF!</definedName>
    <definedName name="BExSAQBHIXGQRNIRGCJMBXUPCZQA" localSheetId="11" hidden="1">#REF!</definedName>
    <definedName name="BExSAQBHIXGQRNIRGCJMBXUPCZQA" localSheetId="13" hidden="1">#REF!</definedName>
    <definedName name="BExSAQBHIXGQRNIRGCJMBXUPCZQA" hidden="1">#REF!</definedName>
    <definedName name="BExSAUTCT4P7JP57NOR9MTX33QJZ" localSheetId="0" hidden="1">#REF!</definedName>
    <definedName name="BExSAUTCT4P7JP57NOR9MTX33QJZ" localSheetId="12" hidden="1">#REF!</definedName>
    <definedName name="BExSAUTCT4P7JP57NOR9MTX33QJZ" localSheetId="3" hidden="1">#REF!</definedName>
    <definedName name="BExSAUTCT4P7JP57NOR9MTX33QJZ" localSheetId="10" hidden="1">#REF!</definedName>
    <definedName name="BExSAUTCT4P7JP57NOR9MTX33QJZ" localSheetId="9" hidden="1">#REF!</definedName>
    <definedName name="BExSAUTCT4P7JP57NOR9MTX33QJZ" localSheetId="8" hidden="1">#REF!</definedName>
    <definedName name="BExSAUTCT4P7JP57NOR9MTX33QJZ" localSheetId="11" hidden="1">#REF!</definedName>
    <definedName name="BExSAUTCT4P7JP57NOR9MTX33QJZ" localSheetId="13" hidden="1">#REF!</definedName>
    <definedName name="BExSAUTCT4P7JP57NOR9MTX33QJZ" hidden="1">#REF!</definedName>
    <definedName name="BExSAY9CA9TFXQ9M9FBJRGJO9T9E" localSheetId="0" hidden="1">#REF!</definedName>
    <definedName name="BExSAY9CA9TFXQ9M9FBJRGJO9T9E" localSheetId="12" hidden="1">#REF!</definedName>
    <definedName name="BExSAY9CA9TFXQ9M9FBJRGJO9T9E" localSheetId="3" hidden="1">#REF!</definedName>
    <definedName name="BExSAY9CA9TFXQ9M9FBJRGJO9T9E" localSheetId="10" hidden="1">#REF!</definedName>
    <definedName name="BExSAY9CA9TFXQ9M9FBJRGJO9T9E" localSheetId="9" hidden="1">#REF!</definedName>
    <definedName name="BExSAY9CA9TFXQ9M9FBJRGJO9T9E" localSheetId="8" hidden="1">#REF!</definedName>
    <definedName name="BExSAY9CA9TFXQ9M9FBJRGJO9T9E" localSheetId="11" hidden="1">#REF!</definedName>
    <definedName name="BExSAY9CA9TFXQ9M9FBJRGJO9T9E" localSheetId="13" hidden="1">#REF!</definedName>
    <definedName name="BExSAY9CA9TFXQ9M9FBJRGJO9T9E" hidden="1">#REF!</definedName>
    <definedName name="BExSB4JYKQ3MINI7RAYK5M8BLJDC" localSheetId="0" hidden="1">#REF!</definedName>
    <definedName name="BExSB4JYKQ3MINI7RAYK5M8BLJDC" localSheetId="12" hidden="1">#REF!</definedName>
    <definedName name="BExSB4JYKQ3MINI7RAYK5M8BLJDC" localSheetId="3" hidden="1">#REF!</definedName>
    <definedName name="BExSB4JYKQ3MINI7RAYK5M8BLJDC" localSheetId="10" hidden="1">#REF!</definedName>
    <definedName name="BExSB4JYKQ3MINI7RAYK5M8BLJDC" localSheetId="9" hidden="1">#REF!</definedName>
    <definedName name="BExSB4JYKQ3MINI7RAYK5M8BLJDC" localSheetId="8" hidden="1">#REF!</definedName>
    <definedName name="BExSB4JYKQ3MINI7RAYK5M8BLJDC" localSheetId="11" hidden="1">#REF!</definedName>
    <definedName name="BExSB4JYKQ3MINI7RAYK5M8BLJDC" localSheetId="13" hidden="1">#REF!</definedName>
    <definedName name="BExSB4JYKQ3MINI7RAYK5M8BLJDC" hidden="1">#REF!</definedName>
    <definedName name="BExSBCY73CG3Q15P5BDLDT994XRL" localSheetId="0" hidden="1">#REF!</definedName>
    <definedName name="BExSBCY73CG3Q15P5BDLDT994XRL" localSheetId="12" hidden="1">#REF!</definedName>
    <definedName name="BExSBCY73CG3Q15P5BDLDT994XRL" localSheetId="3" hidden="1">#REF!</definedName>
    <definedName name="BExSBCY73CG3Q15P5BDLDT994XRL" localSheetId="10" hidden="1">#REF!</definedName>
    <definedName name="BExSBCY73CG3Q15P5BDLDT994XRL" localSheetId="9" hidden="1">#REF!</definedName>
    <definedName name="BExSBCY73CG3Q15P5BDLDT994XRL" localSheetId="8" hidden="1">#REF!</definedName>
    <definedName name="BExSBCY73CG3Q15P5BDLDT994XRL" localSheetId="11" hidden="1">#REF!</definedName>
    <definedName name="BExSBCY73CG3Q15P5BDLDT994XRL" localSheetId="13" hidden="1">#REF!</definedName>
    <definedName name="BExSBCY73CG3Q15P5BDLDT994XRL" hidden="1">#REF!</definedName>
    <definedName name="BExSBMOS41ZRLWYLOU29V6Y7YORR" localSheetId="0" hidden="1">#REF!</definedName>
    <definedName name="BExSBMOS41ZRLWYLOU29V6Y7YORR" localSheetId="12" hidden="1">#REF!</definedName>
    <definedName name="BExSBMOS41ZRLWYLOU29V6Y7YORR" localSheetId="3" hidden="1">#REF!</definedName>
    <definedName name="BExSBMOS41ZRLWYLOU29V6Y7YORR" localSheetId="10" hidden="1">#REF!</definedName>
    <definedName name="BExSBMOS41ZRLWYLOU29V6Y7YORR" localSheetId="9" hidden="1">#REF!</definedName>
    <definedName name="BExSBMOS41ZRLWYLOU29V6Y7YORR" localSheetId="8" hidden="1">#REF!</definedName>
    <definedName name="BExSBMOS41ZRLWYLOU29V6Y7YORR" localSheetId="11" hidden="1">#REF!</definedName>
    <definedName name="BExSBMOS41ZRLWYLOU29V6Y7YORR" localSheetId="13" hidden="1">#REF!</definedName>
    <definedName name="BExSBMOS41ZRLWYLOU29V6Y7YORR" hidden="1">#REF!</definedName>
    <definedName name="BExSBPZG22WAMZYIF7CZ686E8X80" localSheetId="0" hidden="1">#REF!</definedName>
    <definedName name="BExSBPZG22WAMZYIF7CZ686E8X80" localSheetId="12" hidden="1">#REF!</definedName>
    <definedName name="BExSBPZG22WAMZYIF7CZ686E8X80" localSheetId="3" hidden="1">#REF!</definedName>
    <definedName name="BExSBPZG22WAMZYIF7CZ686E8X80" localSheetId="10" hidden="1">#REF!</definedName>
    <definedName name="BExSBPZG22WAMZYIF7CZ686E8X80" localSheetId="9" hidden="1">#REF!</definedName>
    <definedName name="BExSBPZG22WAMZYIF7CZ686E8X80" localSheetId="8" hidden="1">#REF!</definedName>
    <definedName name="BExSBPZG22WAMZYIF7CZ686E8X80" localSheetId="11" hidden="1">#REF!</definedName>
    <definedName name="BExSBPZG22WAMZYIF7CZ686E8X80" localSheetId="13" hidden="1">#REF!</definedName>
    <definedName name="BExSBPZG22WAMZYIF7CZ686E8X80" hidden="1">#REF!</definedName>
    <definedName name="BExSBRBXXQMBU1TYDW1BXTEVEPRU" localSheetId="0" hidden="1">#REF!</definedName>
    <definedName name="BExSBRBXXQMBU1TYDW1BXTEVEPRU" localSheetId="12" hidden="1">#REF!</definedName>
    <definedName name="BExSBRBXXQMBU1TYDW1BXTEVEPRU" localSheetId="3" hidden="1">#REF!</definedName>
    <definedName name="BExSBRBXXQMBU1TYDW1BXTEVEPRU" localSheetId="10" hidden="1">#REF!</definedName>
    <definedName name="BExSBRBXXQMBU1TYDW1BXTEVEPRU" localSheetId="9" hidden="1">#REF!</definedName>
    <definedName name="BExSBRBXXQMBU1TYDW1BXTEVEPRU" localSheetId="8" hidden="1">#REF!</definedName>
    <definedName name="BExSBRBXXQMBU1TYDW1BXTEVEPRU" localSheetId="11" hidden="1">#REF!</definedName>
    <definedName name="BExSBRBXXQMBU1TYDW1BXTEVEPRU" localSheetId="13" hidden="1">#REF!</definedName>
    <definedName name="BExSBRBXXQMBU1TYDW1BXTEVEPRU" hidden="1">#REF!</definedName>
    <definedName name="BExSC54998WTZ21DSL0R8UN0Y9JH" localSheetId="0" hidden="1">#REF!</definedName>
    <definedName name="BExSC54998WTZ21DSL0R8UN0Y9JH" localSheetId="12" hidden="1">#REF!</definedName>
    <definedName name="BExSC54998WTZ21DSL0R8UN0Y9JH" localSheetId="3" hidden="1">#REF!</definedName>
    <definedName name="BExSC54998WTZ21DSL0R8UN0Y9JH" localSheetId="10" hidden="1">#REF!</definedName>
    <definedName name="BExSC54998WTZ21DSL0R8UN0Y9JH" localSheetId="9" hidden="1">#REF!</definedName>
    <definedName name="BExSC54998WTZ21DSL0R8UN0Y9JH" localSheetId="8" hidden="1">#REF!</definedName>
    <definedName name="BExSC54998WTZ21DSL0R8UN0Y9JH" localSheetId="11" hidden="1">#REF!</definedName>
    <definedName name="BExSC54998WTZ21DSL0R8UN0Y9JH" localSheetId="13" hidden="1">#REF!</definedName>
    <definedName name="BExSC54998WTZ21DSL0R8UN0Y9JH" hidden="1">#REF!</definedName>
    <definedName name="BExSC60N7WR9PJSNC9B7ORCX9NGY" localSheetId="0" hidden="1">#REF!</definedName>
    <definedName name="BExSC60N7WR9PJSNC9B7ORCX9NGY" localSheetId="12" hidden="1">#REF!</definedName>
    <definedName name="BExSC60N7WR9PJSNC9B7ORCX9NGY" localSheetId="3" hidden="1">#REF!</definedName>
    <definedName name="BExSC60N7WR9PJSNC9B7ORCX9NGY" localSheetId="10" hidden="1">#REF!</definedName>
    <definedName name="BExSC60N7WR9PJSNC9B7ORCX9NGY" localSheetId="9" hidden="1">#REF!</definedName>
    <definedName name="BExSC60N7WR9PJSNC9B7ORCX9NGY" localSheetId="8" hidden="1">#REF!</definedName>
    <definedName name="BExSC60N7WR9PJSNC9B7ORCX9NGY" localSheetId="11" hidden="1">#REF!</definedName>
    <definedName name="BExSC60N7WR9PJSNC9B7ORCX9NGY" localSheetId="13" hidden="1">#REF!</definedName>
    <definedName name="BExSC60N7WR9PJSNC9B7ORCX9NGY" hidden="1">#REF!</definedName>
    <definedName name="BExSCE99EZTILTTCE4NJJF96OYYM" localSheetId="0" hidden="1">#REF!</definedName>
    <definedName name="BExSCE99EZTILTTCE4NJJF96OYYM" localSheetId="12" hidden="1">#REF!</definedName>
    <definedName name="BExSCE99EZTILTTCE4NJJF96OYYM" localSheetId="3" hidden="1">#REF!</definedName>
    <definedName name="BExSCE99EZTILTTCE4NJJF96OYYM" localSheetId="10" hidden="1">#REF!</definedName>
    <definedName name="BExSCE99EZTILTTCE4NJJF96OYYM" localSheetId="9" hidden="1">#REF!</definedName>
    <definedName name="BExSCE99EZTILTTCE4NJJF96OYYM" localSheetId="8" hidden="1">#REF!</definedName>
    <definedName name="BExSCE99EZTILTTCE4NJJF96OYYM" localSheetId="11" hidden="1">#REF!</definedName>
    <definedName name="BExSCE99EZTILTTCE4NJJF96OYYM" localSheetId="13" hidden="1">#REF!</definedName>
    <definedName name="BExSCE99EZTILTTCE4NJJF96OYYM" hidden="1">#REF!</definedName>
    <definedName name="BExSCFWOMYELUEPWVJIRGIQZH5BV" localSheetId="0" hidden="1">#REF!</definedName>
    <definedName name="BExSCFWOMYELUEPWVJIRGIQZH5BV" localSheetId="12" hidden="1">#REF!</definedName>
    <definedName name="BExSCFWOMYELUEPWVJIRGIQZH5BV" localSheetId="3" hidden="1">#REF!</definedName>
    <definedName name="BExSCFWOMYELUEPWVJIRGIQZH5BV" localSheetId="10" hidden="1">#REF!</definedName>
    <definedName name="BExSCFWOMYELUEPWVJIRGIQZH5BV" localSheetId="9" hidden="1">#REF!</definedName>
    <definedName name="BExSCFWOMYELUEPWVJIRGIQZH5BV" localSheetId="8" hidden="1">#REF!</definedName>
    <definedName name="BExSCFWOMYELUEPWVJIRGIQZH5BV" localSheetId="11" hidden="1">#REF!</definedName>
    <definedName name="BExSCFWOMYELUEPWVJIRGIQZH5BV" localSheetId="13" hidden="1">#REF!</definedName>
    <definedName name="BExSCFWOMYELUEPWVJIRGIQZH5BV" hidden="1">#REF!</definedName>
    <definedName name="BExSCHUQZ2HFEWS54X67DIS8OSXZ" localSheetId="0" hidden="1">#REF!</definedName>
    <definedName name="BExSCHUQZ2HFEWS54X67DIS8OSXZ" localSheetId="12" hidden="1">#REF!</definedName>
    <definedName name="BExSCHUQZ2HFEWS54X67DIS8OSXZ" localSheetId="3" hidden="1">#REF!</definedName>
    <definedName name="BExSCHUQZ2HFEWS54X67DIS8OSXZ" localSheetId="10" hidden="1">#REF!</definedName>
    <definedName name="BExSCHUQZ2HFEWS54X67DIS8OSXZ" localSheetId="9" hidden="1">#REF!</definedName>
    <definedName name="BExSCHUQZ2HFEWS54X67DIS8OSXZ" localSheetId="8" hidden="1">#REF!</definedName>
    <definedName name="BExSCHUQZ2HFEWS54X67DIS8OSXZ" localSheetId="11" hidden="1">#REF!</definedName>
    <definedName name="BExSCHUQZ2HFEWS54X67DIS8OSXZ" localSheetId="13" hidden="1">#REF!</definedName>
    <definedName name="BExSCHUQZ2HFEWS54X67DIS8OSXZ" hidden="1">#REF!</definedName>
    <definedName name="BExSCOG41SKKG4GYU76WRWW1CTE6" localSheetId="0" hidden="1">#REF!</definedName>
    <definedName name="BExSCOG41SKKG4GYU76WRWW1CTE6" localSheetId="12" hidden="1">#REF!</definedName>
    <definedName name="BExSCOG41SKKG4GYU76WRWW1CTE6" localSheetId="3" hidden="1">#REF!</definedName>
    <definedName name="BExSCOG41SKKG4GYU76WRWW1CTE6" localSheetId="10" hidden="1">#REF!</definedName>
    <definedName name="BExSCOG41SKKG4GYU76WRWW1CTE6" localSheetId="9" hidden="1">#REF!</definedName>
    <definedName name="BExSCOG41SKKG4GYU76WRWW1CTE6" localSheetId="8" hidden="1">#REF!</definedName>
    <definedName name="BExSCOG41SKKG4GYU76WRWW1CTE6" localSheetId="11" hidden="1">#REF!</definedName>
    <definedName name="BExSCOG41SKKG4GYU76WRWW1CTE6" localSheetId="13" hidden="1">#REF!</definedName>
    <definedName name="BExSCOG41SKKG4GYU76WRWW1CTE6" hidden="1">#REF!</definedName>
    <definedName name="BExSCVC9P86YVFMRKKUVRV29MZXZ" localSheetId="0" hidden="1">#REF!</definedName>
    <definedName name="BExSCVC9P86YVFMRKKUVRV29MZXZ" localSheetId="12" hidden="1">#REF!</definedName>
    <definedName name="BExSCVC9P86YVFMRKKUVRV29MZXZ" localSheetId="3" hidden="1">#REF!</definedName>
    <definedName name="BExSCVC9P86YVFMRKKUVRV29MZXZ" localSheetId="10" hidden="1">#REF!</definedName>
    <definedName name="BExSCVC9P86YVFMRKKUVRV29MZXZ" localSheetId="9" hidden="1">#REF!</definedName>
    <definedName name="BExSCVC9P86YVFMRKKUVRV29MZXZ" localSheetId="8" hidden="1">#REF!</definedName>
    <definedName name="BExSCVC9P86YVFMRKKUVRV29MZXZ" localSheetId="11" hidden="1">#REF!</definedName>
    <definedName name="BExSCVC9P86YVFMRKKUVRV29MZXZ" localSheetId="13" hidden="1">#REF!</definedName>
    <definedName name="BExSCVC9P86YVFMRKKUVRV29MZXZ" hidden="1">#REF!</definedName>
    <definedName name="BExSD233CH4MU9ZMGNRF97ZV7KWU" localSheetId="0" hidden="1">#REF!</definedName>
    <definedName name="BExSD233CH4MU9ZMGNRF97ZV7KWU" localSheetId="12" hidden="1">#REF!</definedName>
    <definedName name="BExSD233CH4MU9ZMGNRF97ZV7KWU" localSheetId="3" hidden="1">#REF!</definedName>
    <definedName name="BExSD233CH4MU9ZMGNRF97ZV7KWU" localSheetId="10" hidden="1">#REF!</definedName>
    <definedName name="BExSD233CH4MU9ZMGNRF97ZV7KWU" localSheetId="9" hidden="1">#REF!</definedName>
    <definedName name="BExSD233CH4MU9ZMGNRF97ZV7KWU" localSheetId="8" hidden="1">#REF!</definedName>
    <definedName name="BExSD233CH4MU9ZMGNRF97ZV7KWU" localSheetId="11" hidden="1">#REF!</definedName>
    <definedName name="BExSD233CH4MU9ZMGNRF97ZV7KWU" localSheetId="13" hidden="1">#REF!</definedName>
    <definedName name="BExSD233CH4MU9ZMGNRF97ZV7KWU" hidden="1">#REF!</definedName>
    <definedName name="BExSD2U0F3BN6IN9N4R2DTTJG15H" localSheetId="0" hidden="1">#REF!</definedName>
    <definedName name="BExSD2U0F3BN6IN9N4R2DTTJG15H" localSheetId="12" hidden="1">#REF!</definedName>
    <definedName name="BExSD2U0F3BN6IN9N4R2DTTJG15H" localSheetId="3" hidden="1">#REF!</definedName>
    <definedName name="BExSD2U0F3BN6IN9N4R2DTTJG15H" localSheetId="10" hidden="1">#REF!</definedName>
    <definedName name="BExSD2U0F3BN6IN9N4R2DTTJG15H" localSheetId="9" hidden="1">#REF!</definedName>
    <definedName name="BExSD2U0F3BN6IN9N4R2DTTJG15H" localSheetId="8" hidden="1">#REF!</definedName>
    <definedName name="BExSD2U0F3BN6IN9N4R2DTTJG15H" localSheetId="11" hidden="1">#REF!</definedName>
    <definedName name="BExSD2U0F3BN6IN9N4R2DTTJG15H" localSheetId="13" hidden="1">#REF!</definedName>
    <definedName name="BExSD2U0F3BN6IN9N4R2DTTJG15H" hidden="1">#REF!</definedName>
    <definedName name="BExSD6A6NY15YSMFH51ST6XJY429" localSheetId="0" hidden="1">#REF!</definedName>
    <definedName name="BExSD6A6NY15YSMFH51ST6XJY429" localSheetId="12" hidden="1">#REF!</definedName>
    <definedName name="BExSD6A6NY15YSMFH51ST6XJY429" localSheetId="3" hidden="1">#REF!</definedName>
    <definedName name="BExSD6A6NY15YSMFH51ST6XJY429" localSheetId="10" hidden="1">#REF!</definedName>
    <definedName name="BExSD6A6NY15YSMFH51ST6XJY429" localSheetId="9" hidden="1">#REF!</definedName>
    <definedName name="BExSD6A6NY15YSMFH51ST6XJY429" localSheetId="8" hidden="1">#REF!</definedName>
    <definedName name="BExSD6A6NY15YSMFH51ST6XJY429" localSheetId="11" hidden="1">#REF!</definedName>
    <definedName name="BExSD6A6NY15YSMFH51ST6XJY429" localSheetId="13" hidden="1">#REF!</definedName>
    <definedName name="BExSD6A6NY15YSMFH51ST6XJY429" hidden="1">#REF!</definedName>
    <definedName name="BExSD9VH6PF6RQ135VOEE08YXPAW" localSheetId="0" hidden="1">#REF!</definedName>
    <definedName name="BExSD9VH6PF6RQ135VOEE08YXPAW" localSheetId="12" hidden="1">#REF!</definedName>
    <definedName name="BExSD9VH6PF6RQ135VOEE08YXPAW" localSheetId="3" hidden="1">#REF!</definedName>
    <definedName name="BExSD9VH6PF6RQ135VOEE08YXPAW" localSheetId="10" hidden="1">#REF!</definedName>
    <definedName name="BExSD9VH6PF6RQ135VOEE08YXPAW" localSheetId="9" hidden="1">#REF!</definedName>
    <definedName name="BExSD9VH6PF6RQ135VOEE08YXPAW" localSheetId="8" hidden="1">#REF!</definedName>
    <definedName name="BExSD9VH6PF6RQ135VOEE08YXPAW" localSheetId="11" hidden="1">#REF!</definedName>
    <definedName name="BExSD9VH6PF6RQ135VOEE08YXPAW" localSheetId="13" hidden="1">#REF!</definedName>
    <definedName name="BExSD9VH6PF6RQ135VOEE08YXPAW" hidden="1">#REF!</definedName>
    <definedName name="BExSDI9QWFD49GEZWZ3KOGM27XRB" localSheetId="0" hidden="1">#REF!</definedName>
    <definedName name="BExSDI9QWFD49GEZWZ3KOGM27XRB" localSheetId="12" hidden="1">#REF!</definedName>
    <definedName name="BExSDI9QWFD49GEZWZ3KOGM27XRB" localSheetId="3" hidden="1">#REF!</definedName>
    <definedName name="BExSDI9QWFD49GEZWZ3KOGM27XRB" localSheetId="10" hidden="1">#REF!</definedName>
    <definedName name="BExSDI9QWFD49GEZWZ3KOGM27XRB" localSheetId="9" hidden="1">#REF!</definedName>
    <definedName name="BExSDI9QWFD49GEZWZ3KOGM27XRB" localSheetId="8" hidden="1">#REF!</definedName>
    <definedName name="BExSDI9QWFD49GEZWZ3KOGM27XRB" localSheetId="11" hidden="1">#REF!</definedName>
    <definedName name="BExSDI9QWFD49GEZWZ3KOGM27XRB" localSheetId="13" hidden="1">#REF!</definedName>
    <definedName name="BExSDI9QWFD49GEZWZ3KOGM27XRB" hidden="1">#REF!</definedName>
    <definedName name="BExSDP5Y04WWMX2WWRITWOX8R5I9" localSheetId="0" hidden="1">#REF!</definedName>
    <definedName name="BExSDP5Y04WWMX2WWRITWOX8R5I9" localSheetId="12" hidden="1">#REF!</definedName>
    <definedName name="BExSDP5Y04WWMX2WWRITWOX8R5I9" localSheetId="3" hidden="1">#REF!</definedName>
    <definedName name="BExSDP5Y04WWMX2WWRITWOX8R5I9" localSheetId="10" hidden="1">#REF!</definedName>
    <definedName name="BExSDP5Y04WWMX2WWRITWOX8R5I9" localSheetId="9" hidden="1">#REF!</definedName>
    <definedName name="BExSDP5Y04WWMX2WWRITWOX8R5I9" localSheetId="8" hidden="1">#REF!</definedName>
    <definedName name="BExSDP5Y04WWMX2WWRITWOX8R5I9" localSheetId="11" hidden="1">#REF!</definedName>
    <definedName name="BExSDP5Y04WWMX2WWRITWOX8R5I9" localSheetId="13" hidden="1">#REF!</definedName>
    <definedName name="BExSDP5Y04WWMX2WWRITWOX8R5I9" hidden="1">#REF!</definedName>
    <definedName name="BExSDSGM203BJTNS9MKCBX453HMD" localSheetId="0" hidden="1">#REF!</definedName>
    <definedName name="BExSDSGM203BJTNS9MKCBX453HMD" localSheetId="12" hidden="1">#REF!</definedName>
    <definedName name="BExSDSGM203BJTNS9MKCBX453HMD" localSheetId="3" hidden="1">#REF!</definedName>
    <definedName name="BExSDSGM203BJTNS9MKCBX453HMD" localSheetId="10" hidden="1">#REF!</definedName>
    <definedName name="BExSDSGM203BJTNS9MKCBX453HMD" localSheetId="9" hidden="1">#REF!</definedName>
    <definedName name="BExSDSGM203BJTNS9MKCBX453HMD" localSheetId="8" hidden="1">#REF!</definedName>
    <definedName name="BExSDSGM203BJTNS9MKCBX453HMD" localSheetId="11" hidden="1">#REF!</definedName>
    <definedName name="BExSDSGM203BJTNS9MKCBX453HMD" localSheetId="13" hidden="1">#REF!</definedName>
    <definedName name="BExSDSGM203BJTNS9MKCBX453HMD" hidden="1">#REF!</definedName>
    <definedName name="BExSDT20XUFXTDM37M148AXAP7HN" localSheetId="0" hidden="1">#REF!</definedName>
    <definedName name="BExSDT20XUFXTDM37M148AXAP7HN" localSheetId="12" hidden="1">#REF!</definedName>
    <definedName name="BExSDT20XUFXTDM37M148AXAP7HN" localSheetId="3" hidden="1">#REF!</definedName>
    <definedName name="BExSDT20XUFXTDM37M148AXAP7HN" localSheetId="10" hidden="1">#REF!</definedName>
    <definedName name="BExSDT20XUFXTDM37M148AXAP7HN" localSheetId="9" hidden="1">#REF!</definedName>
    <definedName name="BExSDT20XUFXTDM37M148AXAP7HN" localSheetId="8" hidden="1">#REF!</definedName>
    <definedName name="BExSDT20XUFXTDM37M148AXAP7HN" localSheetId="11" hidden="1">#REF!</definedName>
    <definedName name="BExSDT20XUFXTDM37M148AXAP7HN" localSheetId="13" hidden="1">#REF!</definedName>
    <definedName name="BExSDT20XUFXTDM37M148AXAP7HN" hidden="1">#REF!</definedName>
    <definedName name="BExSDYLOWNTKCY92LFEDAV8LO7D3" localSheetId="0" hidden="1">#REF!</definedName>
    <definedName name="BExSDYLOWNTKCY92LFEDAV8LO7D3" localSheetId="12" hidden="1">#REF!</definedName>
    <definedName name="BExSDYLOWNTKCY92LFEDAV8LO7D3" localSheetId="3" hidden="1">#REF!</definedName>
    <definedName name="BExSDYLOWNTKCY92LFEDAV8LO7D3" localSheetId="10" hidden="1">#REF!</definedName>
    <definedName name="BExSDYLOWNTKCY92LFEDAV8LO7D3" localSheetId="9" hidden="1">#REF!</definedName>
    <definedName name="BExSDYLOWNTKCY92LFEDAV8LO7D3" localSheetId="8" hidden="1">#REF!</definedName>
    <definedName name="BExSDYLOWNTKCY92LFEDAV8LO7D3" localSheetId="11" hidden="1">#REF!</definedName>
    <definedName name="BExSDYLOWNTKCY92LFEDAV8LO7D3" localSheetId="13" hidden="1">#REF!</definedName>
    <definedName name="BExSDYLOWNTKCY92LFEDAV8LO7D3" hidden="1">#REF!</definedName>
    <definedName name="BExSE277VXZ807WBUB6A1UGQ1SF9" localSheetId="0" hidden="1">#REF!</definedName>
    <definedName name="BExSE277VXZ807WBUB6A1UGQ1SF9" localSheetId="12" hidden="1">#REF!</definedName>
    <definedName name="BExSE277VXZ807WBUB6A1UGQ1SF9" localSheetId="3" hidden="1">#REF!</definedName>
    <definedName name="BExSE277VXZ807WBUB6A1UGQ1SF9" localSheetId="10" hidden="1">#REF!</definedName>
    <definedName name="BExSE277VXZ807WBUB6A1UGQ1SF9" localSheetId="9" hidden="1">#REF!</definedName>
    <definedName name="BExSE277VXZ807WBUB6A1UGQ1SF9" localSheetId="8" hidden="1">#REF!</definedName>
    <definedName name="BExSE277VXZ807WBUB6A1UGQ1SF9" localSheetId="11" hidden="1">#REF!</definedName>
    <definedName name="BExSE277VXZ807WBUB6A1UGQ1SF9" localSheetId="13" hidden="1">#REF!</definedName>
    <definedName name="BExSE277VXZ807WBUB6A1UGQ1SF9" hidden="1">#REF!</definedName>
    <definedName name="BExSE3EDSP4UL6G0I3DZ5SBHMUBU" localSheetId="0" hidden="1">#REF!</definedName>
    <definedName name="BExSE3EDSP4UL6G0I3DZ5SBHMUBU" localSheetId="12" hidden="1">#REF!</definedName>
    <definedName name="BExSE3EDSP4UL6G0I3DZ5SBHMUBU" localSheetId="3" hidden="1">#REF!</definedName>
    <definedName name="BExSE3EDSP4UL6G0I3DZ5SBHMUBU" localSheetId="10" hidden="1">#REF!</definedName>
    <definedName name="BExSE3EDSP4UL6G0I3DZ5SBHMUBU" localSheetId="9" hidden="1">#REF!</definedName>
    <definedName name="BExSE3EDSP4UL6G0I3DZ5SBHMUBU" localSheetId="8" hidden="1">#REF!</definedName>
    <definedName name="BExSE3EDSP4UL6G0I3DZ5SBHMUBU" localSheetId="11" hidden="1">#REF!</definedName>
    <definedName name="BExSE3EDSP4UL6G0I3DZ5SBHMUBU" localSheetId="13" hidden="1">#REF!</definedName>
    <definedName name="BExSE3EDSP4UL6G0I3DZ5SBHMUBU" hidden="1">#REF!</definedName>
    <definedName name="BExSEEHK1VLWD7JBV9SVVVIKQZ3I" localSheetId="0" hidden="1">#REF!</definedName>
    <definedName name="BExSEEHK1VLWD7JBV9SVVVIKQZ3I" localSheetId="12" hidden="1">#REF!</definedName>
    <definedName name="BExSEEHK1VLWD7JBV9SVVVIKQZ3I" localSheetId="3" hidden="1">#REF!</definedName>
    <definedName name="BExSEEHK1VLWD7JBV9SVVVIKQZ3I" localSheetId="10" hidden="1">#REF!</definedName>
    <definedName name="BExSEEHK1VLWD7JBV9SVVVIKQZ3I" localSheetId="9" hidden="1">#REF!</definedName>
    <definedName name="BExSEEHK1VLWD7JBV9SVVVIKQZ3I" localSheetId="8" hidden="1">#REF!</definedName>
    <definedName name="BExSEEHK1VLWD7JBV9SVVVIKQZ3I" localSheetId="11" hidden="1">#REF!</definedName>
    <definedName name="BExSEEHK1VLWD7JBV9SVVVIKQZ3I" localSheetId="13" hidden="1">#REF!</definedName>
    <definedName name="BExSEEHK1VLWD7JBV9SVVVIKQZ3I" hidden="1">#REF!</definedName>
    <definedName name="BExSEITYG8XAMWJ1C8VKU1MB4TEO" localSheetId="0" hidden="1">#REF!</definedName>
    <definedName name="BExSEITYG8XAMWJ1C8VKU1MB4TEO" localSheetId="12" hidden="1">#REF!</definedName>
    <definedName name="BExSEITYG8XAMWJ1C8VKU1MB4TEO" localSheetId="3" hidden="1">#REF!</definedName>
    <definedName name="BExSEITYG8XAMWJ1C8VKU1MB4TEO" localSheetId="10" hidden="1">#REF!</definedName>
    <definedName name="BExSEITYG8XAMWJ1C8VKU1MB4TEO" localSheetId="9" hidden="1">#REF!</definedName>
    <definedName name="BExSEITYG8XAMWJ1C8VKU1MB4TEO" localSheetId="8" hidden="1">#REF!</definedName>
    <definedName name="BExSEITYG8XAMWJ1C8VKU1MB4TEO" localSheetId="11" hidden="1">#REF!</definedName>
    <definedName name="BExSEITYG8XAMWJ1C8VKU1MB4TEO" localSheetId="13" hidden="1">#REF!</definedName>
    <definedName name="BExSEITYG8XAMWJ1C8VKU1MB4TEO" hidden="1">#REF!</definedName>
    <definedName name="BExSEJKZLX37P3V33TRTFJ30BFRK" localSheetId="0" hidden="1">#REF!</definedName>
    <definedName name="BExSEJKZLX37P3V33TRTFJ30BFRK" localSheetId="12" hidden="1">#REF!</definedName>
    <definedName name="BExSEJKZLX37P3V33TRTFJ30BFRK" localSheetId="3" hidden="1">#REF!</definedName>
    <definedName name="BExSEJKZLX37P3V33TRTFJ30BFRK" localSheetId="10" hidden="1">#REF!</definedName>
    <definedName name="BExSEJKZLX37P3V33TRTFJ30BFRK" localSheetId="9" hidden="1">#REF!</definedName>
    <definedName name="BExSEJKZLX37P3V33TRTFJ30BFRK" localSheetId="8" hidden="1">#REF!</definedName>
    <definedName name="BExSEJKZLX37P3V33TRTFJ30BFRK" localSheetId="11" hidden="1">#REF!</definedName>
    <definedName name="BExSEJKZLX37P3V33TRTFJ30BFRK" localSheetId="13" hidden="1">#REF!</definedName>
    <definedName name="BExSEJKZLX37P3V33TRTFJ30BFRK" hidden="1">#REF!</definedName>
    <definedName name="BExSEKXG1AW54E28IG5EODEM0JJV" localSheetId="0" hidden="1">#REF!</definedName>
    <definedName name="BExSEKXG1AW54E28IG5EODEM0JJV" localSheetId="12" hidden="1">#REF!</definedName>
    <definedName name="BExSEKXG1AW54E28IG5EODEM0JJV" localSheetId="3" hidden="1">#REF!</definedName>
    <definedName name="BExSEKXG1AW54E28IG5EODEM0JJV" localSheetId="10" hidden="1">#REF!</definedName>
    <definedName name="BExSEKXG1AW54E28IG5EODEM0JJV" localSheetId="9" hidden="1">#REF!</definedName>
    <definedName name="BExSEKXG1AW54E28IG5EODEM0JJV" localSheetId="8" hidden="1">#REF!</definedName>
    <definedName name="BExSEKXG1AW54E28IG5EODEM0JJV" localSheetId="11" hidden="1">#REF!</definedName>
    <definedName name="BExSEKXG1AW54E28IG5EODEM0JJV" localSheetId="13" hidden="1">#REF!</definedName>
    <definedName name="BExSEKXG1AW54E28IG5EODEM0JJV" hidden="1">#REF!</definedName>
    <definedName name="BExSEO84KVM8R2IV5MFH0XI3IZSN" localSheetId="0" hidden="1">#REF!</definedName>
    <definedName name="BExSEO84KVM8R2IV5MFH0XI3IZSN" localSheetId="12" hidden="1">#REF!</definedName>
    <definedName name="BExSEO84KVM8R2IV5MFH0XI3IZSN" localSheetId="3" hidden="1">#REF!</definedName>
    <definedName name="BExSEO84KVM8R2IV5MFH0XI3IZSN" localSheetId="10" hidden="1">#REF!</definedName>
    <definedName name="BExSEO84KVM8R2IV5MFH0XI3IZSN" localSheetId="9" hidden="1">#REF!</definedName>
    <definedName name="BExSEO84KVM8R2IV5MFH0XI3IZSN" localSheetId="8" hidden="1">#REF!</definedName>
    <definedName name="BExSEO84KVM8R2IV5MFH0XI3IZSN" localSheetId="11" hidden="1">#REF!</definedName>
    <definedName name="BExSEO84KVM8R2IV5MFH0XI3IZSN" localSheetId="13" hidden="1">#REF!</definedName>
    <definedName name="BExSEO84KVM8R2IV5MFH0XI3IZSN" hidden="1">#REF!</definedName>
    <definedName name="BExSEP9UVOAI6TMXKNK587PQ3328" localSheetId="0" hidden="1">#REF!</definedName>
    <definedName name="BExSEP9UVOAI6TMXKNK587PQ3328" localSheetId="12" hidden="1">#REF!</definedName>
    <definedName name="BExSEP9UVOAI6TMXKNK587PQ3328" localSheetId="3" hidden="1">#REF!</definedName>
    <definedName name="BExSEP9UVOAI6TMXKNK587PQ3328" localSheetId="10" hidden="1">#REF!</definedName>
    <definedName name="BExSEP9UVOAI6TMXKNK587PQ3328" localSheetId="9" hidden="1">#REF!</definedName>
    <definedName name="BExSEP9UVOAI6TMXKNK587PQ3328" localSheetId="8" hidden="1">#REF!</definedName>
    <definedName name="BExSEP9UVOAI6TMXKNK587PQ3328" localSheetId="11" hidden="1">#REF!</definedName>
    <definedName name="BExSEP9UVOAI6TMXKNK587PQ3328" localSheetId="13" hidden="1">#REF!</definedName>
    <definedName name="BExSEP9UVOAI6TMXKNK587PQ3328" hidden="1">#REF!</definedName>
    <definedName name="BExSERIU9MUGR4NPZAUJCVXUZ74I" localSheetId="0" hidden="1">#REF!</definedName>
    <definedName name="BExSERIU9MUGR4NPZAUJCVXUZ74I" localSheetId="12" hidden="1">#REF!</definedName>
    <definedName name="BExSERIU9MUGR4NPZAUJCVXUZ74I" localSheetId="3" hidden="1">#REF!</definedName>
    <definedName name="BExSERIU9MUGR4NPZAUJCVXUZ74I" localSheetId="10" hidden="1">#REF!</definedName>
    <definedName name="BExSERIU9MUGR4NPZAUJCVXUZ74I" localSheetId="9" hidden="1">#REF!</definedName>
    <definedName name="BExSERIU9MUGR4NPZAUJCVXUZ74I" localSheetId="8" hidden="1">#REF!</definedName>
    <definedName name="BExSERIU9MUGR4NPZAUJCVXUZ74I" localSheetId="11" hidden="1">#REF!</definedName>
    <definedName name="BExSERIU9MUGR4NPZAUJCVXUZ74I" localSheetId="13" hidden="1">#REF!</definedName>
    <definedName name="BExSERIU9MUGR4NPZAUJCVXUZ74I" hidden="1">#REF!</definedName>
    <definedName name="BExSF07QFLZCO4P6K6QF05XG7PH1" localSheetId="0" hidden="1">#REF!</definedName>
    <definedName name="BExSF07QFLZCO4P6K6QF05XG7PH1" localSheetId="12" hidden="1">#REF!</definedName>
    <definedName name="BExSF07QFLZCO4P6K6QF05XG7PH1" localSheetId="3" hidden="1">#REF!</definedName>
    <definedName name="BExSF07QFLZCO4P6K6QF05XG7PH1" localSheetId="10" hidden="1">#REF!</definedName>
    <definedName name="BExSF07QFLZCO4P6K6QF05XG7PH1" localSheetId="9" hidden="1">#REF!</definedName>
    <definedName name="BExSF07QFLZCO4P6K6QF05XG7PH1" localSheetId="8" hidden="1">#REF!</definedName>
    <definedName name="BExSF07QFLZCO4P6K6QF05XG7PH1" localSheetId="11" hidden="1">#REF!</definedName>
    <definedName name="BExSF07QFLZCO4P6K6QF05XG7PH1" localSheetId="13" hidden="1">#REF!</definedName>
    <definedName name="BExSF07QFLZCO4P6K6QF05XG7PH1" hidden="1">#REF!</definedName>
    <definedName name="BExSFJ8ZAGQ63A4MVMZRQWLVRGQ5" localSheetId="0" hidden="1">#REF!</definedName>
    <definedName name="BExSFJ8ZAGQ63A4MVMZRQWLVRGQ5" localSheetId="12" hidden="1">#REF!</definedName>
    <definedName name="BExSFJ8ZAGQ63A4MVMZRQWLVRGQ5" localSheetId="3" hidden="1">#REF!</definedName>
    <definedName name="BExSFJ8ZAGQ63A4MVMZRQWLVRGQ5" localSheetId="10" hidden="1">#REF!</definedName>
    <definedName name="BExSFJ8ZAGQ63A4MVMZRQWLVRGQ5" localSheetId="9" hidden="1">#REF!</definedName>
    <definedName name="BExSFJ8ZAGQ63A4MVMZRQWLVRGQ5" localSheetId="8" hidden="1">#REF!</definedName>
    <definedName name="BExSFJ8ZAGQ63A4MVMZRQWLVRGQ5" localSheetId="11" hidden="1">#REF!</definedName>
    <definedName name="BExSFJ8ZAGQ63A4MVMZRQWLVRGQ5" localSheetId="13" hidden="1">#REF!</definedName>
    <definedName name="BExSFJ8ZAGQ63A4MVMZRQWLVRGQ5" hidden="1">#REF!</definedName>
    <definedName name="BExSFKQRST2S9KXWWLCXYLKSF4G1" localSheetId="0" hidden="1">#REF!</definedName>
    <definedName name="BExSFKQRST2S9KXWWLCXYLKSF4G1" localSheetId="12" hidden="1">#REF!</definedName>
    <definedName name="BExSFKQRST2S9KXWWLCXYLKSF4G1" localSheetId="3" hidden="1">#REF!</definedName>
    <definedName name="BExSFKQRST2S9KXWWLCXYLKSF4G1" localSheetId="10" hidden="1">#REF!</definedName>
    <definedName name="BExSFKQRST2S9KXWWLCXYLKSF4G1" localSheetId="9" hidden="1">#REF!</definedName>
    <definedName name="BExSFKQRST2S9KXWWLCXYLKSF4G1" localSheetId="8" hidden="1">#REF!</definedName>
    <definedName name="BExSFKQRST2S9KXWWLCXYLKSF4G1" localSheetId="11" hidden="1">#REF!</definedName>
    <definedName name="BExSFKQRST2S9KXWWLCXYLKSF4G1" localSheetId="13" hidden="1">#REF!</definedName>
    <definedName name="BExSFKQRST2S9KXWWLCXYLKSF4G1" hidden="1">#REF!</definedName>
    <definedName name="BExSFOHO6VZ5Y463KL3XYTZBVE3P" localSheetId="0" hidden="1">#REF!</definedName>
    <definedName name="BExSFOHO6VZ5Y463KL3XYTZBVE3P" localSheetId="12" hidden="1">#REF!</definedName>
    <definedName name="BExSFOHO6VZ5Y463KL3XYTZBVE3P" localSheetId="3" hidden="1">#REF!</definedName>
    <definedName name="BExSFOHO6VZ5Y463KL3XYTZBVE3P" localSheetId="10" hidden="1">#REF!</definedName>
    <definedName name="BExSFOHO6VZ5Y463KL3XYTZBVE3P" localSheetId="9" hidden="1">#REF!</definedName>
    <definedName name="BExSFOHO6VZ5Y463KL3XYTZBVE3P" localSheetId="8" hidden="1">#REF!</definedName>
    <definedName name="BExSFOHO6VZ5Y463KL3XYTZBVE3P" localSheetId="11" hidden="1">#REF!</definedName>
    <definedName name="BExSFOHO6VZ5Y463KL3XYTZBVE3P" localSheetId="13" hidden="1">#REF!</definedName>
    <definedName name="BExSFOHO6VZ5Y463KL3XYTZBVE3P" hidden="1">#REF!</definedName>
    <definedName name="BExSFY2ZJOYUEYBX21QZ7AMN2WK1" localSheetId="0" hidden="1">#REF!</definedName>
    <definedName name="BExSFY2ZJOYUEYBX21QZ7AMN2WK1" localSheetId="12" hidden="1">#REF!</definedName>
    <definedName name="BExSFY2ZJOYUEYBX21QZ7AMN2WK1" localSheetId="3" hidden="1">#REF!</definedName>
    <definedName name="BExSFY2ZJOYUEYBX21QZ7AMN2WK1" localSheetId="10" hidden="1">#REF!</definedName>
    <definedName name="BExSFY2ZJOYUEYBX21QZ7AMN2WK1" localSheetId="9" hidden="1">#REF!</definedName>
    <definedName name="BExSFY2ZJOYUEYBX21QZ7AMN2WK1" localSheetId="8" hidden="1">#REF!</definedName>
    <definedName name="BExSFY2ZJOYUEYBX21QZ7AMN2WK1" localSheetId="11" hidden="1">#REF!</definedName>
    <definedName name="BExSFY2ZJOYUEYBX21QZ7AMN2WK1" localSheetId="13" hidden="1">#REF!</definedName>
    <definedName name="BExSFY2ZJOYUEYBX21QZ7AMN2WK1" hidden="1">#REF!</definedName>
    <definedName name="BExSFYDRRTAZVPXRWUF5PDQ97WFF" localSheetId="0" hidden="1">#REF!</definedName>
    <definedName name="BExSFYDRRTAZVPXRWUF5PDQ97WFF" localSheetId="12" hidden="1">#REF!</definedName>
    <definedName name="BExSFYDRRTAZVPXRWUF5PDQ97WFF" localSheetId="3" hidden="1">#REF!</definedName>
    <definedName name="BExSFYDRRTAZVPXRWUF5PDQ97WFF" localSheetId="10" hidden="1">#REF!</definedName>
    <definedName name="BExSFYDRRTAZVPXRWUF5PDQ97WFF" localSheetId="9" hidden="1">#REF!</definedName>
    <definedName name="BExSFYDRRTAZVPXRWUF5PDQ97WFF" localSheetId="8" hidden="1">#REF!</definedName>
    <definedName name="BExSFYDRRTAZVPXRWUF5PDQ97WFF" localSheetId="11" hidden="1">#REF!</definedName>
    <definedName name="BExSFYDRRTAZVPXRWUF5PDQ97WFF" localSheetId="13" hidden="1">#REF!</definedName>
    <definedName name="BExSFYDRRTAZVPXRWUF5PDQ97WFF" hidden="1">#REF!</definedName>
    <definedName name="BExSFZVPFTXA3F0IJ2NGH1GXX9R7" localSheetId="0" hidden="1">#REF!</definedName>
    <definedName name="BExSFZVPFTXA3F0IJ2NGH1GXX9R7" localSheetId="12" hidden="1">#REF!</definedName>
    <definedName name="BExSFZVPFTXA3F0IJ2NGH1GXX9R7" localSheetId="3" hidden="1">#REF!</definedName>
    <definedName name="BExSFZVPFTXA3F0IJ2NGH1GXX9R7" localSheetId="10" hidden="1">#REF!</definedName>
    <definedName name="BExSFZVPFTXA3F0IJ2NGH1GXX9R7" localSheetId="9" hidden="1">#REF!</definedName>
    <definedName name="BExSFZVPFTXA3F0IJ2NGH1GXX9R7" localSheetId="8" hidden="1">#REF!</definedName>
    <definedName name="BExSFZVPFTXA3F0IJ2NGH1GXX9R7" localSheetId="11" hidden="1">#REF!</definedName>
    <definedName name="BExSFZVPFTXA3F0IJ2NGH1GXX9R7" localSheetId="13" hidden="1">#REF!</definedName>
    <definedName name="BExSFZVPFTXA3F0IJ2NGH1GXX9R7" hidden="1">#REF!</definedName>
    <definedName name="BExSG2Q34XRC1K28H4XG6PQM3FTW" localSheetId="0" hidden="1">#REF!</definedName>
    <definedName name="BExSG2Q34XRC1K28H4XG6PQM3FTW" localSheetId="12" hidden="1">#REF!</definedName>
    <definedName name="BExSG2Q34XRC1K28H4XG6PQM3FTW" localSheetId="3" hidden="1">#REF!</definedName>
    <definedName name="BExSG2Q34XRC1K28H4XG6PQM3FTW" localSheetId="10" hidden="1">#REF!</definedName>
    <definedName name="BExSG2Q34XRC1K28H4XG6PQM3FTW" localSheetId="9" hidden="1">#REF!</definedName>
    <definedName name="BExSG2Q34XRC1K28H4XG6PQM3FTW" localSheetId="8" hidden="1">#REF!</definedName>
    <definedName name="BExSG2Q34XRC1K28H4XG6PQM3FTW" localSheetId="11" hidden="1">#REF!</definedName>
    <definedName name="BExSG2Q34XRC1K28H4XG6PQM3FTW" localSheetId="13" hidden="1">#REF!</definedName>
    <definedName name="BExSG2Q34XRC1K28H4XG6PQM3FTW" hidden="1">#REF!</definedName>
    <definedName name="BExSG90Q4ZUU2IPGDYOM169NJV9S" localSheetId="0" hidden="1">#REF!</definedName>
    <definedName name="BExSG90Q4ZUU2IPGDYOM169NJV9S" localSheetId="12" hidden="1">#REF!</definedName>
    <definedName name="BExSG90Q4ZUU2IPGDYOM169NJV9S" localSheetId="3" hidden="1">#REF!</definedName>
    <definedName name="BExSG90Q4ZUU2IPGDYOM169NJV9S" localSheetId="10" hidden="1">#REF!</definedName>
    <definedName name="BExSG90Q4ZUU2IPGDYOM169NJV9S" localSheetId="9" hidden="1">#REF!</definedName>
    <definedName name="BExSG90Q4ZUU2IPGDYOM169NJV9S" localSheetId="8" hidden="1">#REF!</definedName>
    <definedName name="BExSG90Q4ZUU2IPGDYOM169NJV9S" localSheetId="11" hidden="1">#REF!</definedName>
    <definedName name="BExSG90Q4ZUU2IPGDYOM169NJV9S" localSheetId="13" hidden="1">#REF!</definedName>
    <definedName name="BExSG90Q4ZUU2IPGDYOM169NJV9S" hidden="1">#REF!</definedName>
    <definedName name="BExSG9X3DU845PNXYJGGLBQY2UHG" localSheetId="0" hidden="1">#REF!</definedName>
    <definedName name="BExSG9X3DU845PNXYJGGLBQY2UHG" localSheetId="12" hidden="1">#REF!</definedName>
    <definedName name="BExSG9X3DU845PNXYJGGLBQY2UHG" localSheetId="3" hidden="1">#REF!</definedName>
    <definedName name="BExSG9X3DU845PNXYJGGLBQY2UHG" localSheetId="10" hidden="1">#REF!</definedName>
    <definedName name="BExSG9X3DU845PNXYJGGLBQY2UHG" localSheetId="9" hidden="1">#REF!</definedName>
    <definedName name="BExSG9X3DU845PNXYJGGLBQY2UHG" localSheetId="8" hidden="1">#REF!</definedName>
    <definedName name="BExSG9X3DU845PNXYJGGLBQY2UHG" localSheetId="11" hidden="1">#REF!</definedName>
    <definedName name="BExSG9X3DU845PNXYJGGLBQY2UHG" localSheetId="13" hidden="1">#REF!</definedName>
    <definedName name="BExSG9X3DU845PNXYJGGLBQY2UHG" hidden="1">#REF!</definedName>
    <definedName name="BExSGE45J27MDUUNXW7Z8Q33UAON" localSheetId="0" hidden="1">#REF!</definedName>
    <definedName name="BExSGE45J27MDUUNXW7Z8Q33UAON" localSheetId="12" hidden="1">#REF!</definedName>
    <definedName name="BExSGE45J27MDUUNXW7Z8Q33UAON" localSheetId="3" hidden="1">#REF!</definedName>
    <definedName name="BExSGE45J27MDUUNXW7Z8Q33UAON" localSheetId="10" hidden="1">#REF!</definedName>
    <definedName name="BExSGE45J27MDUUNXW7Z8Q33UAON" localSheetId="9" hidden="1">#REF!</definedName>
    <definedName name="BExSGE45J27MDUUNXW7Z8Q33UAON" localSheetId="8" hidden="1">#REF!</definedName>
    <definedName name="BExSGE45J27MDUUNXW7Z8Q33UAON" localSheetId="11" hidden="1">#REF!</definedName>
    <definedName name="BExSGE45J27MDUUNXW7Z8Q33UAON" localSheetId="13" hidden="1">#REF!</definedName>
    <definedName name="BExSGE45J27MDUUNXW7Z8Q33UAON" hidden="1">#REF!</definedName>
    <definedName name="BExSGE9LY91Q0URHB4YAMX0UAMYI" localSheetId="0" hidden="1">#REF!</definedName>
    <definedName name="BExSGE9LY91Q0URHB4YAMX0UAMYI" localSheetId="12" hidden="1">#REF!</definedName>
    <definedName name="BExSGE9LY91Q0URHB4YAMX0UAMYI" localSheetId="3" hidden="1">#REF!</definedName>
    <definedName name="BExSGE9LY91Q0URHB4YAMX0UAMYI" localSheetId="10" hidden="1">#REF!</definedName>
    <definedName name="BExSGE9LY91Q0URHB4YAMX0UAMYI" localSheetId="9" hidden="1">#REF!</definedName>
    <definedName name="BExSGE9LY91Q0URHB4YAMX0UAMYI" localSheetId="8" hidden="1">#REF!</definedName>
    <definedName name="BExSGE9LY91Q0URHB4YAMX0UAMYI" localSheetId="11" hidden="1">#REF!</definedName>
    <definedName name="BExSGE9LY91Q0URHB4YAMX0UAMYI" localSheetId="13" hidden="1">#REF!</definedName>
    <definedName name="BExSGE9LY91Q0URHB4YAMX0UAMYI" hidden="1">#REF!</definedName>
    <definedName name="BExSGLB2URTLBCKBB4Y885W925F2" localSheetId="0" hidden="1">#REF!</definedName>
    <definedName name="BExSGLB2URTLBCKBB4Y885W925F2" localSheetId="12" hidden="1">#REF!</definedName>
    <definedName name="BExSGLB2URTLBCKBB4Y885W925F2" localSheetId="3" hidden="1">#REF!</definedName>
    <definedName name="BExSGLB2URTLBCKBB4Y885W925F2" localSheetId="10" hidden="1">#REF!</definedName>
    <definedName name="BExSGLB2URTLBCKBB4Y885W925F2" localSheetId="9" hidden="1">#REF!</definedName>
    <definedName name="BExSGLB2URTLBCKBB4Y885W925F2" localSheetId="8" hidden="1">#REF!</definedName>
    <definedName name="BExSGLB2URTLBCKBB4Y885W925F2" localSheetId="11" hidden="1">#REF!</definedName>
    <definedName name="BExSGLB2URTLBCKBB4Y885W925F2" localSheetId="13" hidden="1">#REF!</definedName>
    <definedName name="BExSGLB2URTLBCKBB4Y885W925F2" hidden="1">#REF!</definedName>
    <definedName name="BExSGNEL2G0PC04ATVS20W5179EK" localSheetId="0" hidden="1">#REF!</definedName>
    <definedName name="BExSGNEL2G0PC04ATVS20W5179EK" localSheetId="12" hidden="1">#REF!</definedName>
    <definedName name="BExSGNEL2G0PC04ATVS20W5179EK" localSheetId="3" hidden="1">#REF!</definedName>
    <definedName name="BExSGNEL2G0PC04ATVS20W5179EK" localSheetId="10" hidden="1">#REF!</definedName>
    <definedName name="BExSGNEL2G0PC04ATVS20W5179EK" localSheetId="9" hidden="1">#REF!</definedName>
    <definedName name="BExSGNEL2G0PC04ATVS20W5179EK" localSheetId="8" hidden="1">#REF!</definedName>
    <definedName name="BExSGNEL2G0PC04ATVS20W5179EK" localSheetId="11" hidden="1">#REF!</definedName>
    <definedName name="BExSGNEL2G0PC04ATVS20W5179EK" localSheetId="13" hidden="1">#REF!</definedName>
    <definedName name="BExSGNEL2G0PC04ATVS20W5179EK" hidden="1">#REF!</definedName>
    <definedName name="BExSGOAYG73SFWOPAQV80P710GID" localSheetId="0" hidden="1">#REF!</definedName>
    <definedName name="BExSGOAYG73SFWOPAQV80P710GID" localSheetId="12" hidden="1">#REF!</definedName>
    <definedName name="BExSGOAYG73SFWOPAQV80P710GID" localSheetId="3" hidden="1">#REF!</definedName>
    <definedName name="BExSGOAYG73SFWOPAQV80P710GID" localSheetId="10" hidden="1">#REF!</definedName>
    <definedName name="BExSGOAYG73SFWOPAQV80P710GID" localSheetId="9" hidden="1">#REF!</definedName>
    <definedName name="BExSGOAYG73SFWOPAQV80P710GID" localSheetId="8" hidden="1">#REF!</definedName>
    <definedName name="BExSGOAYG73SFWOPAQV80P710GID" localSheetId="11" hidden="1">#REF!</definedName>
    <definedName name="BExSGOAYG73SFWOPAQV80P710GID" localSheetId="13" hidden="1">#REF!</definedName>
    <definedName name="BExSGOAYG73SFWOPAQV80P710GID" hidden="1">#REF!</definedName>
    <definedName name="BExSGOWJHRW7FWKLO2EHUOOGHNAF" localSheetId="0" hidden="1">#REF!</definedName>
    <definedName name="BExSGOWJHRW7FWKLO2EHUOOGHNAF" localSheetId="12" hidden="1">#REF!</definedName>
    <definedName name="BExSGOWJHRW7FWKLO2EHUOOGHNAF" localSheetId="3" hidden="1">#REF!</definedName>
    <definedName name="BExSGOWJHRW7FWKLO2EHUOOGHNAF" localSheetId="10" hidden="1">#REF!</definedName>
    <definedName name="BExSGOWJHRW7FWKLO2EHUOOGHNAF" localSheetId="9" hidden="1">#REF!</definedName>
    <definedName name="BExSGOWJHRW7FWKLO2EHUOOGHNAF" localSheetId="8" hidden="1">#REF!</definedName>
    <definedName name="BExSGOWJHRW7FWKLO2EHUOOGHNAF" localSheetId="11" hidden="1">#REF!</definedName>
    <definedName name="BExSGOWJHRW7FWKLO2EHUOOGHNAF" localSheetId="13" hidden="1">#REF!</definedName>
    <definedName name="BExSGOWJHRW7FWKLO2EHUOOGHNAF" hidden="1">#REF!</definedName>
    <definedName name="BExSGOWJTAP41ZV5Q23H7MI9C76W" localSheetId="0" hidden="1">#REF!</definedName>
    <definedName name="BExSGOWJTAP41ZV5Q23H7MI9C76W" localSheetId="12" hidden="1">#REF!</definedName>
    <definedName name="BExSGOWJTAP41ZV5Q23H7MI9C76W" localSheetId="3" hidden="1">#REF!</definedName>
    <definedName name="BExSGOWJTAP41ZV5Q23H7MI9C76W" localSheetId="10" hidden="1">#REF!</definedName>
    <definedName name="BExSGOWJTAP41ZV5Q23H7MI9C76W" localSheetId="9" hidden="1">#REF!</definedName>
    <definedName name="BExSGOWJTAP41ZV5Q23H7MI9C76W" localSheetId="8" hidden="1">#REF!</definedName>
    <definedName name="BExSGOWJTAP41ZV5Q23H7MI9C76W" localSheetId="11" hidden="1">#REF!</definedName>
    <definedName name="BExSGOWJTAP41ZV5Q23H7MI9C76W" localSheetId="13" hidden="1">#REF!</definedName>
    <definedName name="BExSGOWJTAP41ZV5Q23H7MI9C76W" hidden="1">#REF!</definedName>
    <definedName name="BExSGR5JQVX2HQ0PKCGZNSSUM1RV" localSheetId="0" hidden="1">#REF!</definedName>
    <definedName name="BExSGR5JQVX2HQ0PKCGZNSSUM1RV" localSheetId="12" hidden="1">#REF!</definedName>
    <definedName name="BExSGR5JQVX2HQ0PKCGZNSSUM1RV" localSheetId="3" hidden="1">#REF!</definedName>
    <definedName name="BExSGR5JQVX2HQ0PKCGZNSSUM1RV" localSheetId="10" hidden="1">#REF!</definedName>
    <definedName name="BExSGR5JQVX2HQ0PKCGZNSSUM1RV" localSheetId="9" hidden="1">#REF!</definedName>
    <definedName name="BExSGR5JQVX2HQ0PKCGZNSSUM1RV" localSheetId="8" hidden="1">#REF!</definedName>
    <definedName name="BExSGR5JQVX2HQ0PKCGZNSSUM1RV" localSheetId="11" hidden="1">#REF!</definedName>
    <definedName name="BExSGR5JQVX2HQ0PKCGZNSSUM1RV" localSheetId="13" hidden="1">#REF!</definedName>
    <definedName name="BExSGR5JQVX2HQ0PKCGZNSSUM1RV" hidden="1">#REF!</definedName>
    <definedName name="BExSGT3MKX7YVLVP6YLL6KVO8UGV" localSheetId="0" hidden="1">#REF!</definedName>
    <definedName name="BExSGT3MKX7YVLVP6YLL6KVO8UGV" localSheetId="12" hidden="1">#REF!</definedName>
    <definedName name="BExSGT3MKX7YVLVP6YLL6KVO8UGV" localSheetId="3" hidden="1">#REF!</definedName>
    <definedName name="BExSGT3MKX7YVLVP6YLL6KVO8UGV" localSheetId="10" hidden="1">#REF!</definedName>
    <definedName name="BExSGT3MKX7YVLVP6YLL6KVO8UGV" localSheetId="9" hidden="1">#REF!</definedName>
    <definedName name="BExSGT3MKX7YVLVP6YLL6KVO8UGV" localSheetId="8" hidden="1">#REF!</definedName>
    <definedName name="BExSGT3MKX7YVLVP6YLL6KVO8UGV" localSheetId="11" hidden="1">#REF!</definedName>
    <definedName name="BExSGT3MKX7YVLVP6YLL6KVO8UGV" localSheetId="13" hidden="1">#REF!</definedName>
    <definedName name="BExSGT3MKX7YVLVP6YLL6KVO8UGV" hidden="1">#REF!</definedName>
    <definedName name="BExSGVHX69GJZHD99DKE4RZ042B1" localSheetId="0" hidden="1">#REF!</definedName>
    <definedName name="BExSGVHX69GJZHD99DKE4RZ042B1" localSheetId="12" hidden="1">#REF!</definedName>
    <definedName name="BExSGVHX69GJZHD99DKE4RZ042B1" localSheetId="3" hidden="1">#REF!</definedName>
    <definedName name="BExSGVHX69GJZHD99DKE4RZ042B1" localSheetId="10" hidden="1">#REF!</definedName>
    <definedName name="BExSGVHX69GJZHD99DKE4RZ042B1" localSheetId="9" hidden="1">#REF!</definedName>
    <definedName name="BExSGVHX69GJZHD99DKE4RZ042B1" localSheetId="8" hidden="1">#REF!</definedName>
    <definedName name="BExSGVHX69GJZHD99DKE4RZ042B1" localSheetId="11" hidden="1">#REF!</definedName>
    <definedName name="BExSGVHX69GJZHD99DKE4RZ042B1" localSheetId="13" hidden="1">#REF!</definedName>
    <definedName name="BExSGVHX69GJZHD99DKE4RZ042B1" hidden="1">#REF!</definedName>
    <definedName name="BExSGZJO4J4ZO04E2N2ECVYS9DEZ" localSheetId="0" hidden="1">#REF!</definedName>
    <definedName name="BExSGZJO4J4ZO04E2N2ECVYS9DEZ" localSheetId="12" hidden="1">#REF!</definedName>
    <definedName name="BExSGZJO4J4ZO04E2N2ECVYS9DEZ" localSheetId="3" hidden="1">#REF!</definedName>
    <definedName name="BExSGZJO4J4ZO04E2N2ECVYS9DEZ" localSheetId="10" hidden="1">#REF!</definedName>
    <definedName name="BExSGZJO4J4ZO04E2N2ECVYS9DEZ" localSheetId="9" hidden="1">#REF!</definedName>
    <definedName name="BExSGZJO4J4ZO04E2N2ECVYS9DEZ" localSheetId="8" hidden="1">#REF!</definedName>
    <definedName name="BExSGZJO4J4ZO04E2N2ECVYS9DEZ" localSheetId="11" hidden="1">#REF!</definedName>
    <definedName name="BExSGZJO4J4ZO04E2N2ECVYS9DEZ" localSheetId="13" hidden="1">#REF!</definedName>
    <definedName name="BExSGZJO4J4ZO04E2N2ECVYS9DEZ" hidden="1">#REF!</definedName>
    <definedName name="BExSHAHFHS7MMNJR8JPVABRGBVIT" localSheetId="0" hidden="1">#REF!</definedName>
    <definedName name="BExSHAHFHS7MMNJR8JPVABRGBVIT" localSheetId="12" hidden="1">#REF!</definedName>
    <definedName name="BExSHAHFHS7MMNJR8JPVABRGBVIT" localSheetId="3" hidden="1">#REF!</definedName>
    <definedName name="BExSHAHFHS7MMNJR8JPVABRGBVIT" localSheetId="10" hidden="1">#REF!</definedName>
    <definedName name="BExSHAHFHS7MMNJR8JPVABRGBVIT" localSheetId="9" hidden="1">#REF!</definedName>
    <definedName name="BExSHAHFHS7MMNJR8JPVABRGBVIT" localSheetId="8" hidden="1">#REF!</definedName>
    <definedName name="BExSHAHFHS7MMNJR8JPVABRGBVIT" localSheetId="11" hidden="1">#REF!</definedName>
    <definedName name="BExSHAHFHS7MMNJR8JPVABRGBVIT" localSheetId="13" hidden="1">#REF!</definedName>
    <definedName name="BExSHAHFHS7MMNJR8JPVABRGBVIT" hidden="1">#REF!</definedName>
    <definedName name="BExSHGH88QZWW4RNAX4YKAZ5JEBL" localSheetId="0" hidden="1">#REF!</definedName>
    <definedName name="BExSHGH88QZWW4RNAX4YKAZ5JEBL" localSheetId="12" hidden="1">#REF!</definedName>
    <definedName name="BExSHGH88QZWW4RNAX4YKAZ5JEBL" localSheetId="3" hidden="1">#REF!</definedName>
    <definedName name="BExSHGH88QZWW4RNAX4YKAZ5JEBL" localSheetId="10" hidden="1">#REF!</definedName>
    <definedName name="BExSHGH88QZWW4RNAX4YKAZ5JEBL" localSheetId="9" hidden="1">#REF!</definedName>
    <definedName name="BExSHGH88QZWW4RNAX4YKAZ5JEBL" localSheetId="8" hidden="1">#REF!</definedName>
    <definedName name="BExSHGH88QZWW4RNAX4YKAZ5JEBL" localSheetId="11" hidden="1">#REF!</definedName>
    <definedName name="BExSHGH88QZWW4RNAX4YKAZ5JEBL" localSheetId="13" hidden="1">#REF!</definedName>
    <definedName name="BExSHGH88QZWW4RNAX4YKAZ5JEBL" hidden="1">#REF!</definedName>
    <definedName name="BExSHOKK1OO3CX9Z28C58E5J1D9W" localSheetId="0" hidden="1">#REF!</definedName>
    <definedName name="BExSHOKK1OO3CX9Z28C58E5J1D9W" localSheetId="12" hidden="1">#REF!</definedName>
    <definedName name="BExSHOKK1OO3CX9Z28C58E5J1D9W" localSheetId="3" hidden="1">#REF!</definedName>
    <definedName name="BExSHOKK1OO3CX9Z28C58E5J1D9W" localSheetId="10" hidden="1">#REF!</definedName>
    <definedName name="BExSHOKK1OO3CX9Z28C58E5J1D9W" localSheetId="9" hidden="1">#REF!</definedName>
    <definedName name="BExSHOKK1OO3CX9Z28C58E5J1D9W" localSheetId="8" hidden="1">#REF!</definedName>
    <definedName name="BExSHOKK1OO3CX9Z28C58E5J1D9W" localSheetId="11" hidden="1">#REF!</definedName>
    <definedName name="BExSHOKK1OO3CX9Z28C58E5J1D9W" localSheetId="13" hidden="1">#REF!</definedName>
    <definedName name="BExSHOKK1OO3CX9Z28C58E5J1D9W" hidden="1">#REF!</definedName>
    <definedName name="BExSHQD8KYLTQGDXIRKCHQQ7MKIH" localSheetId="0" hidden="1">#REF!</definedName>
    <definedName name="BExSHQD8KYLTQGDXIRKCHQQ7MKIH" localSheetId="12" hidden="1">#REF!</definedName>
    <definedName name="BExSHQD8KYLTQGDXIRKCHQQ7MKIH" localSheetId="3" hidden="1">#REF!</definedName>
    <definedName name="BExSHQD8KYLTQGDXIRKCHQQ7MKIH" localSheetId="10" hidden="1">#REF!</definedName>
    <definedName name="BExSHQD8KYLTQGDXIRKCHQQ7MKIH" localSheetId="9" hidden="1">#REF!</definedName>
    <definedName name="BExSHQD8KYLTQGDXIRKCHQQ7MKIH" localSheetId="8" hidden="1">#REF!</definedName>
    <definedName name="BExSHQD8KYLTQGDXIRKCHQQ7MKIH" localSheetId="11" hidden="1">#REF!</definedName>
    <definedName name="BExSHQD8KYLTQGDXIRKCHQQ7MKIH" localSheetId="13" hidden="1">#REF!</definedName>
    <definedName name="BExSHQD8KYLTQGDXIRKCHQQ7MKIH" hidden="1">#REF!</definedName>
    <definedName name="BExSHVGPIAHXI97UBLI9G4I4M29F" localSheetId="0" hidden="1">#REF!</definedName>
    <definedName name="BExSHVGPIAHXI97UBLI9G4I4M29F" localSheetId="12" hidden="1">#REF!</definedName>
    <definedName name="BExSHVGPIAHXI97UBLI9G4I4M29F" localSheetId="3" hidden="1">#REF!</definedName>
    <definedName name="BExSHVGPIAHXI97UBLI9G4I4M29F" localSheetId="10" hidden="1">#REF!</definedName>
    <definedName name="BExSHVGPIAHXI97UBLI9G4I4M29F" localSheetId="9" hidden="1">#REF!</definedName>
    <definedName name="BExSHVGPIAHXI97UBLI9G4I4M29F" localSheetId="8" hidden="1">#REF!</definedName>
    <definedName name="BExSHVGPIAHXI97UBLI9G4I4M29F" localSheetId="11" hidden="1">#REF!</definedName>
    <definedName name="BExSHVGPIAHXI97UBLI9G4I4M29F" localSheetId="13" hidden="1">#REF!</definedName>
    <definedName name="BExSHVGPIAHXI97UBLI9G4I4M29F" hidden="1">#REF!</definedName>
    <definedName name="BExSI0K2YL3HTCQAD8A7TR4QCUR6" localSheetId="0" hidden="1">#REF!</definedName>
    <definedName name="BExSI0K2YL3HTCQAD8A7TR4QCUR6" localSheetId="12" hidden="1">#REF!</definedName>
    <definedName name="BExSI0K2YL3HTCQAD8A7TR4QCUR6" localSheetId="3" hidden="1">#REF!</definedName>
    <definedName name="BExSI0K2YL3HTCQAD8A7TR4QCUR6" localSheetId="10" hidden="1">#REF!</definedName>
    <definedName name="BExSI0K2YL3HTCQAD8A7TR4QCUR6" localSheetId="9" hidden="1">#REF!</definedName>
    <definedName name="BExSI0K2YL3HTCQAD8A7TR4QCUR6" localSheetId="8" hidden="1">#REF!</definedName>
    <definedName name="BExSI0K2YL3HTCQAD8A7TR4QCUR6" localSheetId="11" hidden="1">#REF!</definedName>
    <definedName name="BExSI0K2YL3HTCQAD8A7TR4QCUR6" localSheetId="13" hidden="1">#REF!</definedName>
    <definedName name="BExSI0K2YL3HTCQAD8A7TR4QCUR6" hidden="1">#REF!</definedName>
    <definedName name="BExSIFUDNRWXWIWNGCCFOOD8WIAZ" localSheetId="0" hidden="1">#REF!</definedName>
    <definedName name="BExSIFUDNRWXWIWNGCCFOOD8WIAZ" localSheetId="12" hidden="1">#REF!</definedName>
    <definedName name="BExSIFUDNRWXWIWNGCCFOOD8WIAZ" localSheetId="3" hidden="1">#REF!</definedName>
    <definedName name="BExSIFUDNRWXWIWNGCCFOOD8WIAZ" localSheetId="10" hidden="1">#REF!</definedName>
    <definedName name="BExSIFUDNRWXWIWNGCCFOOD8WIAZ" localSheetId="9" hidden="1">#REF!</definedName>
    <definedName name="BExSIFUDNRWXWIWNGCCFOOD8WIAZ" localSheetId="8" hidden="1">#REF!</definedName>
    <definedName name="BExSIFUDNRWXWIWNGCCFOOD8WIAZ" localSheetId="11" hidden="1">#REF!</definedName>
    <definedName name="BExSIFUDNRWXWIWNGCCFOOD8WIAZ" localSheetId="13" hidden="1">#REF!</definedName>
    <definedName name="BExSIFUDNRWXWIWNGCCFOOD8WIAZ" hidden="1">#REF!</definedName>
    <definedName name="BExTTZNS2PBCR93C9IUW49UZ4I6T" localSheetId="0" hidden="1">#REF!</definedName>
    <definedName name="BExTTZNS2PBCR93C9IUW49UZ4I6T" localSheetId="12" hidden="1">#REF!</definedName>
    <definedName name="BExTTZNS2PBCR93C9IUW49UZ4I6T" localSheetId="3" hidden="1">#REF!</definedName>
    <definedName name="BExTTZNS2PBCR93C9IUW49UZ4I6T" localSheetId="10" hidden="1">#REF!</definedName>
    <definedName name="BExTTZNS2PBCR93C9IUW49UZ4I6T" localSheetId="9" hidden="1">#REF!</definedName>
    <definedName name="BExTTZNS2PBCR93C9IUW49UZ4I6T" localSheetId="8" hidden="1">#REF!</definedName>
    <definedName name="BExTTZNS2PBCR93C9IUW49UZ4I6T" localSheetId="11" hidden="1">#REF!</definedName>
    <definedName name="BExTTZNS2PBCR93C9IUW49UZ4I6T" localSheetId="13" hidden="1">#REF!</definedName>
    <definedName name="BExTTZNS2PBCR93C9IUW49UZ4I6T" hidden="1">#REF!</definedName>
    <definedName name="BExTU2YFQ25JQ6MEMRHHN66VLTPJ" localSheetId="0" hidden="1">#REF!</definedName>
    <definedName name="BExTU2YFQ25JQ6MEMRHHN66VLTPJ" localSheetId="12" hidden="1">#REF!</definedName>
    <definedName name="BExTU2YFQ25JQ6MEMRHHN66VLTPJ" localSheetId="3" hidden="1">#REF!</definedName>
    <definedName name="BExTU2YFQ25JQ6MEMRHHN66VLTPJ" localSheetId="10" hidden="1">#REF!</definedName>
    <definedName name="BExTU2YFQ25JQ6MEMRHHN66VLTPJ" localSheetId="9" hidden="1">#REF!</definedName>
    <definedName name="BExTU2YFQ25JQ6MEMRHHN66VLTPJ" localSheetId="8" hidden="1">#REF!</definedName>
    <definedName name="BExTU2YFQ25JQ6MEMRHHN66VLTPJ" localSheetId="11" hidden="1">#REF!</definedName>
    <definedName name="BExTU2YFQ25JQ6MEMRHHN66VLTPJ" localSheetId="13" hidden="1">#REF!</definedName>
    <definedName name="BExTU2YFQ25JQ6MEMRHHN66VLTPJ" hidden="1">#REF!</definedName>
    <definedName name="BExTU75IOII1V5O0C9X2VAYYVJUG" localSheetId="0" hidden="1">#REF!</definedName>
    <definedName name="BExTU75IOII1V5O0C9X2VAYYVJUG" localSheetId="12" hidden="1">#REF!</definedName>
    <definedName name="BExTU75IOII1V5O0C9X2VAYYVJUG" localSheetId="3" hidden="1">#REF!</definedName>
    <definedName name="BExTU75IOII1V5O0C9X2VAYYVJUG" localSheetId="10" hidden="1">#REF!</definedName>
    <definedName name="BExTU75IOII1V5O0C9X2VAYYVJUG" localSheetId="9" hidden="1">#REF!</definedName>
    <definedName name="BExTU75IOII1V5O0C9X2VAYYVJUG" localSheetId="8" hidden="1">#REF!</definedName>
    <definedName name="BExTU75IOII1V5O0C9X2VAYYVJUG" localSheetId="11" hidden="1">#REF!</definedName>
    <definedName name="BExTU75IOII1V5O0C9X2VAYYVJUG" localSheetId="13" hidden="1">#REF!</definedName>
    <definedName name="BExTU75IOII1V5O0C9X2VAYYVJUG" hidden="1">#REF!</definedName>
    <definedName name="BExTUA5F7V4LUIIAM17J3A8XF3JE" localSheetId="0" hidden="1">#REF!</definedName>
    <definedName name="BExTUA5F7V4LUIIAM17J3A8XF3JE" localSheetId="12" hidden="1">#REF!</definedName>
    <definedName name="BExTUA5F7V4LUIIAM17J3A8XF3JE" localSheetId="3" hidden="1">#REF!</definedName>
    <definedName name="BExTUA5F7V4LUIIAM17J3A8XF3JE" localSheetId="10" hidden="1">#REF!</definedName>
    <definedName name="BExTUA5F7V4LUIIAM17J3A8XF3JE" localSheetId="9" hidden="1">#REF!</definedName>
    <definedName name="BExTUA5F7V4LUIIAM17J3A8XF3JE" localSheetId="8" hidden="1">#REF!</definedName>
    <definedName name="BExTUA5F7V4LUIIAM17J3A8XF3JE" localSheetId="11" hidden="1">#REF!</definedName>
    <definedName name="BExTUA5F7V4LUIIAM17J3A8XF3JE" localSheetId="13" hidden="1">#REF!</definedName>
    <definedName name="BExTUA5F7V4LUIIAM17J3A8XF3JE" hidden="1">#REF!</definedName>
    <definedName name="BExTUBY3AA9B91YRRWFOT21LUL8Q" localSheetId="0" hidden="1">#REF!</definedName>
    <definedName name="BExTUBY3AA9B91YRRWFOT21LUL8Q" localSheetId="12" hidden="1">#REF!</definedName>
    <definedName name="BExTUBY3AA9B91YRRWFOT21LUL8Q" localSheetId="3" hidden="1">#REF!</definedName>
    <definedName name="BExTUBY3AA9B91YRRWFOT21LUL8Q" localSheetId="10" hidden="1">#REF!</definedName>
    <definedName name="BExTUBY3AA9B91YRRWFOT21LUL8Q" localSheetId="9" hidden="1">#REF!</definedName>
    <definedName name="BExTUBY3AA9B91YRRWFOT21LUL8Q" localSheetId="8" hidden="1">#REF!</definedName>
    <definedName name="BExTUBY3AA9B91YRRWFOT21LUL8Q" localSheetId="11" hidden="1">#REF!</definedName>
    <definedName name="BExTUBY3AA9B91YRRWFOT21LUL8Q" localSheetId="13" hidden="1">#REF!</definedName>
    <definedName name="BExTUBY3AA9B91YRRWFOT21LUL8Q" hidden="1">#REF!</definedName>
    <definedName name="BExTUJ53ANGZ3H1KDK4CR4Q0OD6P" localSheetId="0" hidden="1">#REF!</definedName>
    <definedName name="BExTUJ53ANGZ3H1KDK4CR4Q0OD6P" localSheetId="12" hidden="1">#REF!</definedName>
    <definedName name="BExTUJ53ANGZ3H1KDK4CR4Q0OD6P" localSheetId="3" hidden="1">#REF!</definedName>
    <definedName name="BExTUJ53ANGZ3H1KDK4CR4Q0OD6P" localSheetId="10" hidden="1">#REF!</definedName>
    <definedName name="BExTUJ53ANGZ3H1KDK4CR4Q0OD6P" localSheetId="9" hidden="1">#REF!</definedName>
    <definedName name="BExTUJ53ANGZ3H1KDK4CR4Q0OD6P" localSheetId="8" hidden="1">#REF!</definedName>
    <definedName name="BExTUJ53ANGZ3H1KDK4CR4Q0OD6P" localSheetId="11" hidden="1">#REF!</definedName>
    <definedName name="BExTUJ53ANGZ3H1KDK4CR4Q0OD6P" localSheetId="13" hidden="1">#REF!</definedName>
    <definedName name="BExTUJ53ANGZ3H1KDK4CR4Q0OD6P" hidden="1">#REF!</definedName>
    <definedName name="BExTUKXSZBM7C57G6NGLWGU4WOHY" localSheetId="0" hidden="1">#REF!</definedName>
    <definedName name="BExTUKXSZBM7C57G6NGLWGU4WOHY" localSheetId="12" hidden="1">#REF!</definedName>
    <definedName name="BExTUKXSZBM7C57G6NGLWGU4WOHY" localSheetId="3" hidden="1">#REF!</definedName>
    <definedName name="BExTUKXSZBM7C57G6NGLWGU4WOHY" localSheetId="10" hidden="1">#REF!</definedName>
    <definedName name="BExTUKXSZBM7C57G6NGLWGU4WOHY" localSheetId="9" hidden="1">#REF!</definedName>
    <definedName name="BExTUKXSZBM7C57G6NGLWGU4WOHY" localSheetId="8" hidden="1">#REF!</definedName>
    <definedName name="BExTUKXSZBM7C57G6NGLWGU4WOHY" localSheetId="11" hidden="1">#REF!</definedName>
    <definedName name="BExTUKXSZBM7C57G6NGLWGU4WOHY" localSheetId="13" hidden="1">#REF!</definedName>
    <definedName name="BExTUKXSZBM7C57G6NGLWGU4WOHY" hidden="1">#REF!</definedName>
    <definedName name="BExTUNC5INBE8Y5OA5GQUTXX6QJW" localSheetId="0" hidden="1">#REF!</definedName>
    <definedName name="BExTUNC5INBE8Y5OA5GQUTXX6QJW" localSheetId="12" hidden="1">#REF!</definedName>
    <definedName name="BExTUNC5INBE8Y5OA5GQUTXX6QJW" localSheetId="3" hidden="1">#REF!</definedName>
    <definedName name="BExTUNC5INBE8Y5OA5GQUTXX6QJW" localSheetId="10" hidden="1">#REF!</definedName>
    <definedName name="BExTUNC5INBE8Y5OA5GQUTXX6QJW" localSheetId="9" hidden="1">#REF!</definedName>
    <definedName name="BExTUNC5INBE8Y5OA5GQUTXX6QJW" localSheetId="8" hidden="1">#REF!</definedName>
    <definedName name="BExTUNC5INBE8Y5OA5GQUTXX6QJW" localSheetId="11" hidden="1">#REF!</definedName>
    <definedName name="BExTUNC5INBE8Y5OA5GQUTXX6QJW" localSheetId="13" hidden="1">#REF!</definedName>
    <definedName name="BExTUNC5INBE8Y5OA5GQUTXX6QJW" hidden="1">#REF!</definedName>
    <definedName name="BExTUSQCFFYZCDNHWHADBC2E1ZP1" localSheetId="0" hidden="1">#REF!</definedName>
    <definedName name="BExTUSQCFFYZCDNHWHADBC2E1ZP1" localSheetId="12" hidden="1">#REF!</definedName>
    <definedName name="BExTUSQCFFYZCDNHWHADBC2E1ZP1" localSheetId="3" hidden="1">#REF!</definedName>
    <definedName name="BExTUSQCFFYZCDNHWHADBC2E1ZP1" localSheetId="10" hidden="1">#REF!</definedName>
    <definedName name="BExTUSQCFFYZCDNHWHADBC2E1ZP1" localSheetId="9" hidden="1">#REF!</definedName>
    <definedName name="BExTUSQCFFYZCDNHWHADBC2E1ZP1" localSheetId="8" hidden="1">#REF!</definedName>
    <definedName name="BExTUSQCFFYZCDNHWHADBC2E1ZP1" localSheetId="11" hidden="1">#REF!</definedName>
    <definedName name="BExTUSQCFFYZCDNHWHADBC2E1ZP1" localSheetId="13" hidden="1">#REF!</definedName>
    <definedName name="BExTUSQCFFYZCDNHWHADBC2E1ZP1" hidden="1">#REF!</definedName>
    <definedName name="BExTUV4NQDZVAENZPSZGF7A3DDFN" localSheetId="0" hidden="1">#REF!</definedName>
    <definedName name="BExTUV4NQDZVAENZPSZGF7A3DDFN" localSheetId="12" hidden="1">#REF!</definedName>
    <definedName name="BExTUV4NQDZVAENZPSZGF7A3DDFN" localSheetId="3" hidden="1">#REF!</definedName>
    <definedName name="BExTUV4NQDZVAENZPSZGF7A3DDFN" localSheetId="10" hidden="1">#REF!</definedName>
    <definedName name="BExTUV4NQDZVAENZPSZGF7A3DDFN" localSheetId="9" hidden="1">#REF!</definedName>
    <definedName name="BExTUV4NQDZVAENZPSZGF7A3DDFN" localSheetId="8" hidden="1">#REF!</definedName>
    <definedName name="BExTUV4NQDZVAENZPSZGF7A3DDFN" localSheetId="11" hidden="1">#REF!</definedName>
    <definedName name="BExTUV4NQDZVAENZPSZGF7A3DDFN" localSheetId="13" hidden="1">#REF!</definedName>
    <definedName name="BExTUV4NQDZVAENZPSZGF7A3DDFN" hidden="1">#REF!</definedName>
    <definedName name="BExTUVFGOJEYS28JURA5KHQFDU5J" localSheetId="0" hidden="1">#REF!</definedName>
    <definedName name="BExTUVFGOJEYS28JURA5KHQFDU5J" localSheetId="12" hidden="1">#REF!</definedName>
    <definedName name="BExTUVFGOJEYS28JURA5KHQFDU5J" localSheetId="3" hidden="1">#REF!</definedName>
    <definedName name="BExTUVFGOJEYS28JURA5KHQFDU5J" localSheetId="10" hidden="1">#REF!</definedName>
    <definedName name="BExTUVFGOJEYS28JURA5KHQFDU5J" localSheetId="9" hidden="1">#REF!</definedName>
    <definedName name="BExTUVFGOJEYS28JURA5KHQFDU5J" localSheetId="8" hidden="1">#REF!</definedName>
    <definedName name="BExTUVFGOJEYS28JURA5KHQFDU5J" localSheetId="11" hidden="1">#REF!</definedName>
    <definedName name="BExTUVFGOJEYS28JURA5KHQFDU5J" localSheetId="13" hidden="1">#REF!</definedName>
    <definedName name="BExTUVFGOJEYS28JURA5KHQFDU5J" hidden="1">#REF!</definedName>
    <definedName name="BExTUW10U40QCYGHM5NJ3YR1O5SP" localSheetId="0" hidden="1">#REF!</definedName>
    <definedName name="BExTUW10U40QCYGHM5NJ3YR1O5SP" localSheetId="12" hidden="1">#REF!</definedName>
    <definedName name="BExTUW10U40QCYGHM5NJ3YR1O5SP" localSheetId="3" hidden="1">#REF!</definedName>
    <definedName name="BExTUW10U40QCYGHM5NJ3YR1O5SP" localSheetId="10" hidden="1">#REF!</definedName>
    <definedName name="BExTUW10U40QCYGHM5NJ3YR1O5SP" localSheetId="9" hidden="1">#REF!</definedName>
    <definedName name="BExTUW10U40QCYGHM5NJ3YR1O5SP" localSheetId="8" hidden="1">#REF!</definedName>
    <definedName name="BExTUW10U40QCYGHM5NJ3YR1O5SP" localSheetId="11" hidden="1">#REF!</definedName>
    <definedName name="BExTUW10U40QCYGHM5NJ3YR1O5SP" localSheetId="13" hidden="1">#REF!</definedName>
    <definedName name="BExTUW10U40QCYGHM5NJ3YR1O5SP" hidden="1">#REF!</definedName>
    <definedName name="BExTUWXFQHINU66YG82BI20ATMB5" localSheetId="0" hidden="1">#REF!</definedName>
    <definedName name="BExTUWXFQHINU66YG82BI20ATMB5" localSheetId="12" hidden="1">#REF!</definedName>
    <definedName name="BExTUWXFQHINU66YG82BI20ATMB5" localSheetId="3" hidden="1">#REF!</definedName>
    <definedName name="BExTUWXFQHINU66YG82BI20ATMB5" localSheetId="10" hidden="1">#REF!</definedName>
    <definedName name="BExTUWXFQHINU66YG82BI20ATMB5" localSheetId="9" hidden="1">#REF!</definedName>
    <definedName name="BExTUWXFQHINU66YG82BI20ATMB5" localSheetId="8" hidden="1">#REF!</definedName>
    <definedName name="BExTUWXFQHINU66YG82BI20ATMB5" localSheetId="11" hidden="1">#REF!</definedName>
    <definedName name="BExTUWXFQHINU66YG82BI20ATMB5" localSheetId="13" hidden="1">#REF!</definedName>
    <definedName name="BExTUWXFQHINU66YG82BI20ATMB5" hidden="1">#REF!</definedName>
    <definedName name="BExTUY9WNSJ91GV8CP0SKJTEIV82" localSheetId="0" hidden="1">#REF!</definedName>
    <definedName name="BExTUY9WNSJ91GV8CP0SKJTEIV82" localSheetId="12" hidden="1">#REF!</definedName>
    <definedName name="BExTUY9WNSJ91GV8CP0SKJTEIV82" localSheetId="3" hidden="1">#REF!</definedName>
    <definedName name="BExTUY9WNSJ91GV8CP0SKJTEIV82" localSheetId="10" hidden="1">#REF!</definedName>
    <definedName name="BExTUY9WNSJ91GV8CP0SKJTEIV82" localSheetId="9" hidden="1">#REF!</definedName>
    <definedName name="BExTUY9WNSJ91GV8CP0SKJTEIV82" localSheetId="8" hidden="1">#REF!</definedName>
    <definedName name="BExTUY9WNSJ91GV8CP0SKJTEIV82" localSheetId="11" hidden="1">#REF!</definedName>
    <definedName name="BExTUY9WNSJ91GV8CP0SKJTEIV82" localSheetId="13" hidden="1">#REF!</definedName>
    <definedName name="BExTUY9WNSJ91GV8CP0SKJTEIV82" hidden="1">#REF!</definedName>
    <definedName name="BExTV67VIM8PV6KO253M4DUBJQLC" localSheetId="0" hidden="1">#REF!</definedName>
    <definedName name="BExTV67VIM8PV6KO253M4DUBJQLC" localSheetId="12" hidden="1">#REF!</definedName>
    <definedName name="BExTV67VIM8PV6KO253M4DUBJQLC" localSheetId="3" hidden="1">#REF!</definedName>
    <definedName name="BExTV67VIM8PV6KO253M4DUBJQLC" localSheetId="10" hidden="1">#REF!</definedName>
    <definedName name="BExTV67VIM8PV6KO253M4DUBJQLC" localSheetId="9" hidden="1">#REF!</definedName>
    <definedName name="BExTV67VIM8PV6KO253M4DUBJQLC" localSheetId="8" hidden="1">#REF!</definedName>
    <definedName name="BExTV67VIM8PV6KO253M4DUBJQLC" localSheetId="11" hidden="1">#REF!</definedName>
    <definedName name="BExTV67VIM8PV6KO253M4DUBJQLC" localSheetId="13" hidden="1">#REF!</definedName>
    <definedName name="BExTV67VIM8PV6KO253M4DUBJQLC" hidden="1">#REF!</definedName>
    <definedName name="BExTVELZCF2YA5L6F23BYZZR6WHF" localSheetId="0" hidden="1">#REF!</definedName>
    <definedName name="BExTVELZCF2YA5L6F23BYZZR6WHF" localSheetId="12" hidden="1">#REF!</definedName>
    <definedName name="BExTVELZCF2YA5L6F23BYZZR6WHF" localSheetId="3" hidden="1">#REF!</definedName>
    <definedName name="BExTVELZCF2YA5L6F23BYZZR6WHF" localSheetId="10" hidden="1">#REF!</definedName>
    <definedName name="BExTVELZCF2YA5L6F23BYZZR6WHF" localSheetId="9" hidden="1">#REF!</definedName>
    <definedName name="BExTVELZCF2YA5L6F23BYZZR6WHF" localSheetId="8" hidden="1">#REF!</definedName>
    <definedName name="BExTVELZCF2YA5L6F23BYZZR6WHF" localSheetId="11" hidden="1">#REF!</definedName>
    <definedName name="BExTVELZCF2YA5L6F23BYZZR6WHF" localSheetId="13" hidden="1">#REF!</definedName>
    <definedName name="BExTVELZCF2YA5L6F23BYZZR6WHF" hidden="1">#REF!</definedName>
    <definedName name="BExTVGPIQZ99YFXUC8OONUX5BD42" localSheetId="0" hidden="1">#REF!</definedName>
    <definedName name="BExTVGPIQZ99YFXUC8OONUX5BD42" localSheetId="12" hidden="1">#REF!</definedName>
    <definedName name="BExTVGPIQZ99YFXUC8OONUX5BD42" localSheetId="3" hidden="1">#REF!</definedName>
    <definedName name="BExTVGPIQZ99YFXUC8OONUX5BD42" localSheetId="10" hidden="1">#REF!</definedName>
    <definedName name="BExTVGPIQZ99YFXUC8OONUX5BD42" localSheetId="9" hidden="1">#REF!</definedName>
    <definedName name="BExTVGPIQZ99YFXUC8OONUX5BD42" localSheetId="8" hidden="1">#REF!</definedName>
    <definedName name="BExTVGPIQZ99YFXUC8OONUX5BD42" localSheetId="11" hidden="1">#REF!</definedName>
    <definedName name="BExTVGPIQZ99YFXUC8OONUX5BD42" localSheetId="13" hidden="1">#REF!</definedName>
    <definedName name="BExTVGPIQZ99YFXUC8OONUX5BD42" hidden="1">#REF!</definedName>
    <definedName name="BExTVQG4F5RF0LZXG06AZ6EU1GQ3" localSheetId="0" hidden="1">#REF!</definedName>
    <definedName name="BExTVQG4F5RF0LZXG06AZ6EU1GQ3" localSheetId="12" hidden="1">#REF!</definedName>
    <definedName name="BExTVQG4F5RF0LZXG06AZ6EU1GQ3" localSheetId="3" hidden="1">#REF!</definedName>
    <definedName name="BExTVQG4F5RF0LZXG06AZ6EU1GQ3" localSheetId="10" hidden="1">#REF!</definedName>
    <definedName name="BExTVQG4F5RF0LZXG06AZ6EU1GQ3" localSheetId="9" hidden="1">#REF!</definedName>
    <definedName name="BExTVQG4F5RF0LZXG06AZ6EU1GQ3" localSheetId="8" hidden="1">#REF!</definedName>
    <definedName name="BExTVQG4F5RF0LZXG06AZ6EU1GQ3" localSheetId="11" hidden="1">#REF!</definedName>
    <definedName name="BExTVQG4F5RF0LZXG06AZ6EU1GQ3" localSheetId="13" hidden="1">#REF!</definedName>
    <definedName name="BExTVQG4F5RF0LZXG06AZ6EU1GQ3" hidden="1">#REF!</definedName>
    <definedName name="BExTVZQLP9VFLEYQ9280W13X7E8K" localSheetId="0" hidden="1">#REF!</definedName>
    <definedName name="BExTVZQLP9VFLEYQ9280W13X7E8K" localSheetId="12" hidden="1">#REF!</definedName>
    <definedName name="BExTVZQLP9VFLEYQ9280W13X7E8K" localSheetId="3" hidden="1">#REF!</definedName>
    <definedName name="BExTVZQLP9VFLEYQ9280W13X7E8K" localSheetId="10" hidden="1">#REF!</definedName>
    <definedName name="BExTVZQLP9VFLEYQ9280W13X7E8K" localSheetId="9" hidden="1">#REF!</definedName>
    <definedName name="BExTVZQLP9VFLEYQ9280W13X7E8K" localSheetId="8" hidden="1">#REF!</definedName>
    <definedName name="BExTVZQLP9VFLEYQ9280W13X7E8K" localSheetId="11" hidden="1">#REF!</definedName>
    <definedName name="BExTVZQLP9VFLEYQ9280W13X7E8K" localSheetId="13" hidden="1">#REF!</definedName>
    <definedName name="BExTVZQLP9VFLEYQ9280W13X7E8K" hidden="1">#REF!</definedName>
    <definedName name="BExTWB4LA1PODQOH4LDTHQKBN16K" localSheetId="0" hidden="1">#REF!</definedName>
    <definedName name="BExTWB4LA1PODQOH4LDTHQKBN16K" localSheetId="12" hidden="1">#REF!</definedName>
    <definedName name="BExTWB4LA1PODQOH4LDTHQKBN16K" localSheetId="3" hidden="1">#REF!</definedName>
    <definedName name="BExTWB4LA1PODQOH4LDTHQKBN16K" localSheetId="10" hidden="1">#REF!</definedName>
    <definedName name="BExTWB4LA1PODQOH4LDTHQKBN16K" localSheetId="9" hidden="1">#REF!</definedName>
    <definedName name="BExTWB4LA1PODQOH4LDTHQKBN16K" localSheetId="8" hidden="1">#REF!</definedName>
    <definedName name="BExTWB4LA1PODQOH4LDTHQKBN16K" localSheetId="11" hidden="1">#REF!</definedName>
    <definedName name="BExTWB4LA1PODQOH4LDTHQKBN16K" localSheetId="13" hidden="1">#REF!</definedName>
    <definedName name="BExTWB4LA1PODQOH4LDTHQKBN16K" hidden="1">#REF!</definedName>
    <definedName name="BExTWI0Q8AWXUA3ZN7I5V3QK2KM1" localSheetId="0" hidden="1">#REF!</definedName>
    <definedName name="BExTWI0Q8AWXUA3ZN7I5V3QK2KM1" localSheetId="12" hidden="1">#REF!</definedName>
    <definedName name="BExTWI0Q8AWXUA3ZN7I5V3QK2KM1" localSheetId="3" hidden="1">#REF!</definedName>
    <definedName name="BExTWI0Q8AWXUA3ZN7I5V3QK2KM1" localSheetId="10" hidden="1">#REF!</definedName>
    <definedName name="BExTWI0Q8AWXUA3ZN7I5V3QK2KM1" localSheetId="9" hidden="1">#REF!</definedName>
    <definedName name="BExTWI0Q8AWXUA3ZN7I5V3QK2KM1" localSheetId="8" hidden="1">#REF!</definedName>
    <definedName name="BExTWI0Q8AWXUA3ZN7I5V3QK2KM1" localSheetId="11" hidden="1">#REF!</definedName>
    <definedName name="BExTWI0Q8AWXUA3ZN7I5V3QK2KM1" localSheetId="13" hidden="1">#REF!</definedName>
    <definedName name="BExTWI0Q8AWXUA3ZN7I5V3QK2KM1" hidden="1">#REF!</definedName>
    <definedName name="BExTWJTIA3WUW1PUWXAOP9O8NKLZ" localSheetId="0" hidden="1">#REF!</definedName>
    <definedName name="BExTWJTIA3WUW1PUWXAOP9O8NKLZ" localSheetId="12" hidden="1">#REF!</definedName>
    <definedName name="BExTWJTIA3WUW1PUWXAOP9O8NKLZ" localSheetId="3" hidden="1">#REF!</definedName>
    <definedName name="BExTWJTIA3WUW1PUWXAOP9O8NKLZ" localSheetId="10" hidden="1">#REF!</definedName>
    <definedName name="BExTWJTIA3WUW1PUWXAOP9O8NKLZ" localSheetId="9" hidden="1">#REF!</definedName>
    <definedName name="BExTWJTIA3WUW1PUWXAOP9O8NKLZ" localSheetId="8" hidden="1">#REF!</definedName>
    <definedName name="BExTWJTIA3WUW1PUWXAOP9O8NKLZ" localSheetId="11" hidden="1">#REF!</definedName>
    <definedName name="BExTWJTIA3WUW1PUWXAOP9O8NKLZ" localSheetId="13" hidden="1">#REF!</definedName>
    <definedName name="BExTWJTIA3WUW1PUWXAOP9O8NKLZ" hidden="1">#REF!</definedName>
    <definedName name="BExTWW95OX07FNA01WF5MSSSFQLX" localSheetId="0" hidden="1">#REF!</definedName>
    <definedName name="BExTWW95OX07FNA01WF5MSSSFQLX" localSheetId="12" hidden="1">#REF!</definedName>
    <definedName name="BExTWW95OX07FNA01WF5MSSSFQLX" localSheetId="3" hidden="1">#REF!</definedName>
    <definedName name="BExTWW95OX07FNA01WF5MSSSFQLX" localSheetId="10" hidden="1">#REF!</definedName>
    <definedName name="BExTWW95OX07FNA01WF5MSSSFQLX" localSheetId="9" hidden="1">#REF!</definedName>
    <definedName name="BExTWW95OX07FNA01WF5MSSSFQLX" localSheetId="8" hidden="1">#REF!</definedName>
    <definedName name="BExTWW95OX07FNA01WF5MSSSFQLX" localSheetId="11" hidden="1">#REF!</definedName>
    <definedName name="BExTWW95OX07FNA01WF5MSSSFQLX" localSheetId="13" hidden="1">#REF!</definedName>
    <definedName name="BExTWW95OX07FNA01WF5MSSSFQLX" hidden="1">#REF!</definedName>
    <definedName name="BExTX005F4GLW03J0PLPRPMI1SEG" localSheetId="0" hidden="1">#REF!</definedName>
    <definedName name="BExTX005F4GLW03J0PLPRPMI1SEG" localSheetId="12" hidden="1">#REF!</definedName>
    <definedName name="BExTX005F4GLW03J0PLPRPMI1SEG" localSheetId="3" hidden="1">#REF!</definedName>
    <definedName name="BExTX005F4GLW03J0PLPRPMI1SEG" localSheetId="10" hidden="1">#REF!</definedName>
    <definedName name="BExTX005F4GLW03J0PLPRPMI1SEG" localSheetId="9" hidden="1">#REF!</definedName>
    <definedName name="BExTX005F4GLW03J0PLPRPMI1SEG" localSheetId="8" hidden="1">#REF!</definedName>
    <definedName name="BExTX005F4GLW03J0PLPRPMI1SEG" localSheetId="11" hidden="1">#REF!</definedName>
    <definedName name="BExTX005F4GLW03J0PLPRPMI1SEG" localSheetId="13" hidden="1">#REF!</definedName>
    <definedName name="BExTX005F4GLW03J0PLPRPMI1SEG" hidden="1">#REF!</definedName>
    <definedName name="BExTX476KI0RNB71XI5TYMANSGBG" localSheetId="0" hidden="1">#REF!</definedName>
    <definedName name="BExTX476KI0RNB71XI5TYMANSGBG" localSheetId="12" hidden="1">#REF!</definedName>
    <definedName name="BExTX476KI0RNB71XI5TYMANSGBG" localSheetId="3" hidden="1">#REF!</definedName>
    <definedName name="BExTX476KI0RNB71XI5TYMANSGBG" localSheetId="10" hidden="1">#REF!</definedName>
    <definedName name="BExTX476KI0RNB71XI5TYMANSGBG" localSheetId="9" hidden="1">#REF!</definedName>
    <definedName name="BExTX476KI0RNB71XI5TYMANSGBG" localSheetId="8" hidden="1">#REF!</definedName>
    <definedName name="BExTX476KI0RNB71XI5TYMANSGBG" localSheetId="11" hidden="1">#REF!</definedName>
    <definedName name="BExTX476KI0RNB71XI5TYMANSGBG" localSheetId="13" hidden="1">#REF!</definedName>
    <definedName name="BExTX476KI0RNB71XI5TYMANSGBG" hidden="1">#REF!</definedName>
    <definedName name="BExTXBJFKNSCUO7IOL6CSKERP06D" localSheetId="0" hidden="1">#REF!</definedName>
    <definedName name="BExTXBJFKNSCUO7IOL6CSKERP06D" localSheetId="12" hidden="1">#REF!</definedName>
    <definedName name="BExTXBJFKNSCUO7IOL6CSKERP06D" localSheetId="3" hidden="1">#REF!</definedName>
    <definedName name="BExTXBJFKNSCUO7IOL6CSKERP06D" localSheetId="10" hidden="1">#REF!</definedName>
    <definedName name="BExTXBJFKNSCUO7IOL6CSKERP06D" localSheetId="9" hidden="1">#REF!</definedName>
    <definedName name="BExTXBJFKNSCUO7IOL6CSKERP06D" localSheetId="8" hidden="1">#REF!</definedName>
    <definedName name="BExTXBJFKNSCUO7IOL6CSKERP06D" localSheetId="11" hidden="1">#REF!</definedName>
    <definedName name="BExTXBJFKNSCUO7IOL6CSKERP06D" localSheetId="13" hidden="1">#REF!</definedName>
    <definedName name="BExTXBJFKNSCUO7IOL6CSKERP06D" hidden="1">#REF!</definedName>
    <definedName name="BExTXDMZDQ9U1FD9T7F79J29SYYN" localSheetId="0" hidden="1">#REF!</definedName>
    <definedName name="BExTXDMZDQ9U1FD9T7F79J29SYYN" localSheetId="12" hidden="1">#REF!</definedName>
    <definedName name="BExTXDMZDQ9U1FD9T7F79J29SYYN" localSheetId="3" hidden="1">#REF!</definedName>
    <definedName name="BExTXDMZDQ9U1FD9T7F79J29SYYN" localSheetId="10" hidden="1">#REF!</definedName>
    <definedName name="BExTXDMZDQ9U1FD9T7F79J29SYYN" localSheetId="9" hidden="1">#REF!</definedName>
    <definedName name="BExTXDMZDQ9U1FD9T7F79J29SYYN" localSheetId="8" hidden="1">#REF!</definedName>
    <definedName name="BExTXDMZDQ9U1FD9T7F79J29SYYN" localSheetId="11" hidden="1">#REF!</definedName>
    <definedName name="BExTXDMZDQ9U1FD9T7F79J29SYYN" localSheetId="13" hidden="1">#REF!</definedName>
    <definedName name="BExTXDMZDQ9U1FD9T7F79J29SYYN" hidden="1">#REF!</definedName>
    <definedName name="BExTXJ6HBAIXMMWKZTJNFDYVZCAY" localSheetId="0" hidden="1">#REF!</definedName>
    <definedName name="BExTXJ6HBAIXMMWKZTJNFDYVZCAY" localSheetId="12" hidden="1">#REF!</definedName>
    <definedName name="BExTXJ6HBAIXMMWKZTJNFDYVZCAY" localSheetId="3" hidden="1">#REF!</definedName>
    <definedName name="BExTXJ6HBAIXMMWKZTJNFDYVZCAY" localSheetId="10" hidden="1">#REF!</definedName>
    <definedName name="BExTXJ6HBAIXMMWKZTJNFDYVZCAY" localSheetId="9" hidden="1">#REF!</definedName>
    <definedName name="BExTXJ6HBAIXMMWKZTJNFDYVZCAY" localSheetId="8" hidden="1">#REF!</definedName>
    <definedName name="BExTXJ6HBAIXMMWKZTJNFDYVZCAY" localSheetId="11" hidden="1">#REF!</definedName>
    <definedName name="BExTXJ6HBAIXMMWKZTJNFDYVZCAY" localSheetId="13" hidden="1">#REF!</definedName>
    <definedName name="BExTXJ6HBAIXMMWKZTJNFDYVZCAY" hidden="1">#REF!</definedName>
    <definedName name="BExTXT812NQT8GAEGH738U29BI0D" localSheetId="0" hidden="1">#REF!</definedName>
    <definedName name="BExTXT812NQT8GAEGH738U29BI0D" localSheetId="12" hidden="1">#REF!</definedName>
    <definedName name="BExTXT812NQT8GAEGH738U29BI0D" localSheetId="3" hidden="1">#REF!</definedName>
    <definedName name="BExTXT812NQT8GAEGH738U29BI0D" localSheetId="10" hidden="1">#REF!</definedName>
    <definedName name="BExTXT812NQT8GAEGH738U29BI0D" localSheetId="9" hidden="1">#REF!</definedName>
    <definedName name="BExTXT812NQT8GAEGH738U29BI0D" localSheetId="8" hidden="1">#REF!</definedName>
    <definedName name="BExTXT812NQT8GAEGH738U29BI0D" localSheetId="11" hidden="1">#REF!</definedName>
    <definedName name="BExTXT812NQT8GAEGH738U29BI0D" localSheetId="13" hidden="1">#REF!</definedName>
    <definedName name="BExTXT812NQT8GAEGH738U29BI0D" hidden="1">#REF!</definedName>
    <definedName name="BExTXWIP2TFPTQ76NHFOB72NICRZ" localSheetId="0" hidden="1">#REF!</definedName>
    <definedName name="BExTXWIP2TFPTQ76NHFOB72NICRZ" localSheetId="12" hidden="1">#REF!</definedName>
    <definedName name="BExTXWIP2TFPTQ76NHFOB72NICRZ" localSheetId="3" hidden="1">#REF!</definedName>
    <definedName name="BExTXWIP2TFPTQ76NHFOB72NICRZ" localSheetId="10" hidden="1">#REF!</definedName>
    <definedName name="BExTXWIP2TFPTQ76NHFOB72NICRZ" localSheetId="9" hidden="1">#REF!</definedName>
    <definedName name="BExTXWIP2TFPTQ76NHFOB72NICRZ" localSheetId="8" hidden="1">#REF!</definedName>
    <definedName name="BExTXWIP2TFPTQ76NHFOB72NICRZ" localSheetId="11" hidden="1">#REF!</definedName>
    <definedName name="BExTXWIP2TFPTQ76NHFOB72NICRZ" localSheetId="13" hidden="1">#REF!</definedName>
    <definedName name="BExTXWIP2TFPTQ76NHFOB72NICRZ" hidden="1">#REF!</definedName>
    <definedName name="BExTY5T62H651VC86QM4X7E28JVA" localSheetId="0" hidden="1">#REF!</definedName>
    <definedName name="BExTY5T62H651VC86QM4X7E28JVA" localSheetId="12" hidden="1">#REF!</definedName>
    <definedName name="BExTY5T62H651VC86QM4X7E28JVA" localSheetId="3" hidden="1">#REF!</definedName>
    <definedName name="BExTY5T62H651VC86QM4X7E28JVA" localSheetId="10" hidden="1">#REF!</definedName>
    <definedName name="BExTY5T62H651VC86QM4X7E28JVA" localSheetId="9" hidden="1">#REF!</definedName>
    <definedName name="BExTY5T62H651VC86QM4X7E28JVA" localSheetId="8" hidden="1">#REF!</definedName>
    <definedName name="BExTY5T62H651VC86QM4X7E28JVA" localSheetId="11" hidden="1">#REF!</definedName>
    <definedName name="BExTY5T62H651VC86QM4X7E28JVA" localSheetId="13" hidden="1">#REF!</definedName>
    <definedName name="BExTY5T62H651VC86QM4X7E28JVA" hidden="1">#REF!</definedName>
    <definedName name="BExTYB7EHGVTJ4RSYOXWSG87U5WI" localSheetId="0" hidden="1">#REF!</definedName>
    <definedName name="BExTYB7EHGVTJ4RSYOXWSG87U5WI" localSheetId="12" hidden="1">#REF!</definedName>
    <definedName name="BExTYB7EHGVTJ4RSYOXWSG87U5WI" localSheetId="3" hidden="1">#REF!</definedName>
    <definedName name="BExTYB7EHGVTJ4RSYOXWSG87U5WI" localSheetId="10" hidden="1">#REF!</definedName>
    <definedName name="BExTYB7EHGVTJ4RSYOXWSG87U5WI" localSheetId="9" hidden="1">#REF!</definedName>
    <definedName name="BExTYB7EHGVTJ4RSYOXWSG87U5WI" localSheetId="8" hidden="1">#REF!</definedName>
    <definedName name="BExTYB7EHGVTJ4RSYOXWSG87U5WI" localSheetId="11" hidden="1">#REF!</definedName>
    <definedName name="BExTYB7EHGVTJ4RSYOXWSG87U5WI" localSheetId="13" hidden="1">#REF!</definedName>
    <definedName name="BExTYB7EHGVTJ4RSYOXWSG87U5WI" hidden="1">#REF!</definedName>
    <definedName name="BExTYC93RS0KNKFOD35WG37LS9LY" localSheetId="0" hidden="1">#REF!</definedName>
    <definedName name="BExTYC93RS0KNKFOD35WG37LS9LY" localSheetId="12" hidden="1">#REF!</definedName>
    <definedName name="BExTYC93RS0KNKFOD35WG37LS9LY" localSheetId="3" hidden="1">#REF!</definedName>
    <definedName name="BExTYC93RS0KNKFOD35WG37LS9LY" localSheetId="10" hidden="1">#REF!</definedName>
    <definedName name="BExTYC93RS0KNKFOD35WG37LS9LY" localSheetId="9" hidden="1">#REF!</definedName>
    <definedName name="BExTYC93RS0KNKFOD35WG37LS9LY" localSheetId="8" hidden="1">#REF!</definedName>
    <definedName name="BExTYC93RS0KNKFOD35WG37LS9LY" localSheetId="11" hidden="1">#REF!</definedName>
    <definedName name="BExTYC93RS0KNKFOD35WG37LS9LY" localSheetId="13" hidden="1">#REF!</definedName>
    <definedName name="BExTYC93RS0KNKFOD35WG37LS9LY" hidden="1">#REF!</definedName>
    <definedName name="BExTYKCEFJ83LZM95M1V7CSFQVEA" localSheetId="0" hidden="1">#REF!</definedName>
    <definedName name="BExTYKCEFJ83LZM95M1V7CSFQVEA" localSheetId="12" hidden="1">#REF!</definedName>
    <definedName name="BExTYKCEFJ83LZM95M1V7CSFQVEA" localSheetId="3" hidden="1">#REF!</definedName>
    <definedName name="BExTYKCEFJ83LZM95M1V7CSFQVEA" localSheetId="10" hidden="1">#REF!</definedName>
    <definedName name="BExTYKCEFJ83LZM95M1V7CSFQVEA" localSheetId="9" hidden="1">#REF!</definedName>
    <definedName name="BExTYKCEFJ83LZM95M1V7CSFQVEA" localSheetId="8" hidden="1">#REF!</definedName>
    <definedName name="BExTYKCEFJ83LZM95M1V7CSFQVEA" localSheetId="11" hidden="1">#REF!</definedName>
    <definedName name="BExTYKCEFJ83LZM95M1V7CSFQVEA" localSheetId="13" hidden="1">#REF!</definedName>
    <definedName name="BExTYKCEFJ83LZM95M1V7CSFQVEA" hidden="1">#REF!</definedName>
    <definedName name="BExTYPLA9N640MFRJJQPKXT7P88M" localSheetId="0" hidden="1">#REF!</definedName>
    <definedName name="BExTYPLA9N640MFRJJQPKXT7P88M" localSheetId="12" hidden="1">#REF!</definedName>
    <definedName name="BExTYPLA9N640MFRJJQPKXT7P88M" localSheetId="3" hidden="1">#REF!</definedName>
    <definedName name="BExTYPLA9N640MFRJJQPKXT7P88M" localSheetId="10" hidden="1">#REF!</definedName>
    <definedName name="BExTYPLA9N640MFRJJQPKXT7P88M" localSheetId="9" hidden="1">#REF!</definedName>
    <definedName name="BExTYPLA9N640MFRJJQPKXT7P88M" localSheetId="8" hidden="1">#REF!</definedName>
    <definedName name="BExTYPLA9N640MFRJJQPKXT7P88M" localSheetId="11" hidden="1">#REF!</definedName>
    <definedName name="BExTYPLA9N640MFRJJQPKXT7P88M" localSheetId="13" hidden="1">#REF!</definedName>
    <definedName name="BExTYPLA9N640MFRJJQPKXT7P88M" hidden="1">#REF!</definedName>
    <definedName name="BExTYW1794M1TLJ2QQQCEEUZN18F" localSheetId="0" hidden="1">#REF!</definedName>
    <definedName name="BExTYW1794M1TLJ2QQQCEEUZN18F" localSheetId="12" hidden="1">#REF!</definedName>
    <definedName name="BExTYW1794M1TLJ2QQQCEEUZN18F" localSheetId="3" hidden="1">#REF!</definedName>
    <definedName name="BExTYW1794M1TLJ2QQQCEEUZN18F" localSheetId="10" hidden="1">#REF!</definedName>
    <definedName name="BExTYW1794M1TLJ2QQQCEEUZN18F" localSheetId="9" hidden="1">#REF!</definedName>
    <definedName name="BExTYW1794M1TLJ2QQQCEEUZN18F" localSheetId="8" hidden="1">#REF!</definedName>
    <definedName name="BExTYW1794M1TLJ2QQQCEEUZN18F" localSheetId="11" hidden="1">#REF!</definedName>
    <definedName name="BExTYW1794M1TLJ2QQQCEEUZN18F" localSheetId="13" hidden="1">#REF!</definedName>
    <definedName name="BExTYW1794M1TLJ2QQQCEEUZN18F" hidden="1">#REF!</definedName>
    <definedName name="BExTZ7F71SNTOX4LLZCK5R9VUMIJ" localSheetId="0" hidden="1">#REF!</definedName>
    <definedName name="BExTZ7F71SNTOX4LLZCK5R9VUMIJ" localSheetId="12" hidden="1">#REF!</definedName>
    <definedName name="BExTZ7F71SNTOX4LLZCK5R9VUMIJ" localSheetId="3" hidden="1">#REF!</definedName>
    <definedName name="BExTZ7F71SNTOX4LLZCK5R9VUMIJ" localSheetId="10" hidden="1">#REF!</definedName>
    <definedName name="BExTZ7F71SNTOX4LLZCK5R9VUMIJ" localSheetId="9" hidden="1">#REF!</definedName>
    <definedName name="BExTZ7F71SNTOX4LLZCK5R9VUMIJ" localSheetId="8" hidden="1">#REF!</definedName>
    <definedName name="BExTZ7F71SNTOX4LLZCK5R9VUMIJ" localSheetId="11" hidden="1">#REF!</definedName>
    <definedName name="BExTZ7F71SNTOX4LLZCK5R9VUMIJ" localSheetId="13" hidden="1">#REF!</definedName>
    <definedName name="BExTZ7F71SNTOX4LLZCK5R9VUMIJ" hidden="1">#REF!</definedName>
    <definedName name="BExTZ80SWE36T1QSIIPJU7NJ65JL" localSheetId="0" hidden="1">#REF!</definedName>
    <definedName name="BExTZ80SWE36T1QSIIPJU7NJ65JL" localSheetId="12" hidden="1">#REF!</definedName>
    <definedName name="BExTZ80SWE36T1QSIIPJU7NJ65JL" localSheetId="3" hidden="1">#REF!</definedName>
    <definedName name="BExTZ80SWE36T1QSIIPJU7NJ65JL" localSheetId="10" hidden="1">#REF!</definedName>
    <definedName name="BExTZ80SWE36T1QSIIPJU7NJ65JL" localSheetId="9" hidden="1">#REF!</definedName>
    <definedName name="BExTZ80SWE36T1QSIIPJU7NJ65JL" localSheetId="8" hidden="1">#REF!</definedName>
    <definedName name="BExTZ80SWE36T1QSIIPJU7NJ65JL" localSheetId="11" hidden="1">#REF!</definedName>
    <definedName name="BExTZ80SWE36T1QSIIPJU7NJ65JL" localSheetId="13" hidden="1">#REF!</definedName>
    <definedName name="BExTZ80SWE36T1QSIIPJU7NJ65JL" hidden="1">#REF!</definedName>
    <definedName name="BExTZ869RSO739T4Q78JLOVO7G0C" localSheetId="0" hidden="1">#REF!</definedName>
    <definedName name="BExTZ869RSO739T4Q78JLOVO7G0C" localSheetId="12" hidden="1">#REF!</definedName>
    <definedName name="BExTZ869RSO739T4Q78JLOVO7G0C" localSheetId="3" hidden="1">#REF!</definedName>
    <definedName name="BExTZ869RSO739T4Q78JLOVO7G0C" localSheetId="10" hidden="1">#REF!</definedName>
    <definedName name="BExTZ869RSO739T4Q78JLOVO7G0C" localSheetId="9" hidden="1">#REF!</definedName>
    <definedName name="BExTZ869RSO739T4Q78JLOVO7G0C" localSheetId="8" hidden="1">#REF!</definedName>
    <definedName name="BExTZ869RSO739T4Q78JLOVO7G0C" localSheetId="11" hidden="1">#REF!</definedName>
    <definedName name="BExTZ869RSO739T4Q78JLOVO7G0C" localSheetId="13" hidden="1">#REF!</definedName>
    <definedName name="BExTZ869RSO739T4Q78JLOVO7G0C" hidden="1">#REF!</definedName>
    <definedName name="BExTZ8X5G9S3PA4FPSNK7T69W7QT" localSheetId="0" hidden="1">#REF!</definedName>
    <definedName name="BExTZ8X5G9S3PA4FPSNK7T69W7QT" localSheetId="12" hidden="1">#REF!</definedName>
    <definedName name="BExTZ8X5G9S3PA4FPSNK7T69W7QT" localSheetId="3" hidden="1">#REF!</definedName>
    <definedName name="BExTZ8X5G9S3PA4FPSNK7T69W7QT" localSheetId="10" hidden="1">#REF!</definedName>
    <definedName name="BExTZ8X5G9S3PA4FPSNK7T69W7QT" localSheetId="9" hidden="1">#REF!</definedName>
    <definedName name="BExTZ8X5G9S3PA4FPSNK7T69W7QT" localSheetId="8" hidden="1">#REF!</definedName>
    <definedName name="BExTZ8X5G9S3PA4FPSNK7T69W7QT" localSheetId="11" hidden="1">#REF!</definedName>
    <definedName name="BExTZ8X5G9S3PA4FPSNK7T69W7QT" localSheetId="13" hidden="1">#REF!</definedName>
    <definedName name="BExTZ8X5G9S3PA4FPSNK7T69W7QT" hidden="1">#REF!</definedName>
    <definedName name="BExTZ97Y0RMR8V5BI9F2H4MFB77O" localSheetId="0" hidden="1">#REF!</definedName>
    <definedName name="BExTZ97Y0RMR8V5BI9F2H4MFB77O" localSheetId="12" hidden="1">#REF!</definedName>
    <definedName name="BExTZ97Y0RMR8V5BI9F2H4MFB77O" localSheetId="3" hidden="1">#REF!</definedName>
    <definedName name="BExTZ97Y0RMR8V5BI9F2H4MFB77O" localSheetId="10" hidden="1">#REF!</definedName>
    <definedName name="BExTZ97Y0RMR8V5BI9F2H4MFB77O" localSheetId="9" hidden="1">#REF!</definedName>
    <definedName name="BExTZ97Y0RMR8V5BI9F2H4MFB77O" localSheetId="8" hidden="1">#REF!</definedName>
    <definedName name="BExTZ97Y0RMR8V5BI9F2H4MFB77O" localSheetId="11" hidden="1">#REF!</definedName>
    <definedName name="BExTZ97Y0RMR8V5BI9F2H4MFB77O" localSheetId="13" hidden="1">#REF!</definedName>
    <definedName name="BExTZ97Y0RMR8V5BI9F2H4MFB77O" hidden="1">#REF!</definedName>
    <definedName name="BExTZK5PMCAXJL4DUIGL6H9Y8U4C" localSheetId="0" hidden="1">#REF!</definedName>
    <definedName name="BExTZK5PMCAXJL4DUIGL6H9Y8U4C" localSheetId="12" hidden="1">#REF!</definedName>
    <definedName name="BExTZK5PMCAXJL4DUIGL6H9Y8U4C" localSheetId="3" hidden="1">#REF!</definedName>
    <definedName name="BExTZK5PMCAXJL4DUIGL6H9Y8U4C" localSheetId="10" hidden="1">#REF!</definedName>
    <definedName name="BExTZK5PMCAXJL4DUIGL6H9Y8U4C" localSheetId="9" hidden="1">#REF!</definedName>
    <definedName name="BExTZK5PMCAXJL4DUIGL6H9Y8U4C" localSheetId="8" hidden="1">#REF!</definedName>
    <definedName name="BExTZK5PMCAXJL4DUIGL6H9Y8U4C" localSheetId="11" hidden="1">#REF!</definedName>
    <definedName name="BExTZK5PMCAXJL4DUIGL6H9Y8U4C" localSheetId="13" hidden="1">#REF!</definedName>
    <definedName name="BExTZK5PMCAXJL4DUIGL6H9Y8U4C" hidden="1">#REF!</definedName>
    <definedName name="BExTZKB6L5SXV5UN71YVTCBEIGWY" localSheetId="0" hidden="1">#REF!</definedName>
    <definedName name="BExTZKB6L5SXV5UN71YVTCBEIGWY" localSheetId="12" hidden="1">#REF!</definedName>
    <definedName name="BExTZKB6L5SXV5UN71YVTCBEIGWY" localSheetId="3" hidden="1">#REF!</definedName>
    <definedName name="BExTZKB6L5SXV5UN71YVTCBEIGWY" localSheetId="10" hidden="1">#REF!</definedName>
    <definedName name="BExTZKB6L5SXV5UN71YVTCBEIGWY" localSheetId="9" hidden="1">#REF!</definedName>
    <definedName name="BExTZKB6L5SXV5UN71YVTCBEIGWY" localSheetId="8" hidden="1">#REF!</definedName>
    <definedName name="BExTZKB6L5SXV5UN71YVTCBEIGWY" localSheetId="11" hidden="1">#REF!</definedName>
    <definedName name="BExTZKB6L5SXV5UN71YVTCBEIGWY" localSheetId="13" hidden="1">#REF!</definedName>
    <definedName name="BExTZKB6L5SXV5UN71YVTCBEIGWY" hidden="1">#REF!</definedName>
    <definedName name="BExTZLICVKK4NBJFEGL270GJ2VQO" localSheetId="0" hidden="1">#REF!</definedName>
    <definedName name="BExTZLICVKK4NBJFEGL270GJ2VQO" localSheetId="12" hidden="1">#REF!</definedName>
    <definedName name="BExTZLICVKK4NBJFEGL270GJ2VQO" localSheetId="3" hidden="1">#REF!</definedName>
    <definedName name="BExTZLICVKK4NBJFEGL270GJ2VQO" localSheetId="10" hidden="1">#REF!</definedName>
    <definedName name="BExTZLICVKK4NBJFEGL270GJ2VQO" localSheetId="9" hidden="1">#REF!</definedName>
    <definedName name="BExTZLICVKK4NBJFEGL270GJ2VQO" localSheetId="8" hidden="1">#REF!</definedName>
    <definedName name="BExTZLICVKK4NBJFEGL270GJ2VQO" localSheetId="11" hidden="1">#REF!</definedName>
    <definedName name="BExTZLICVKK4NBJFEGL270GJ2VQO" localSheetId="13" hidden="1">#REF!</definedName>
    <definedName name="BExTZLICVKK4NBJFEGL270GJ2VQO" hidden="1">#REF!</definedName>
    <definedName name="BExTZO2596CBZKPI7YNA1QQNPAIJ" localSheetId="0" hidden="1">#REF!</definedName>
    <definedName name="BExTZO2596CBZKPI7YNA1QQNPAIJ" localSheetId="12" hidden="1">#REF!</definedName>
    <definedName name="BExTZO2596CBZKPI7YNA1QQNPAIJ" localSheetId="3" hidden="1">#REF!</definedName>
    <definedName name="BExTZO2596CBZKPI7YNA1QQNPAIJ" localSheetId="10" hidden="1">#REF!</definedName>
    <definedName name="BExTZO2596CBZKPI7YNA1QQNPAIJ" localSheetId="9" hidden="1">#REF!</definedName>
    <definedName name="BExTZO2596CBZKPI7YNA1QQNPAIJ" localSheetId="8" hidden="1">#REF!</definedName>
    <definedName name="BExTZO2596CBZKPI7YNA1QQNPAIJ" localSheetId="11" hidden="1">#REF!</definedName>
    <definedName name="BExTZO2596CBZKPI7YNA1QQNPAIJ" localSheetId="13" hidden="1">#REF!</definedName>
    <definedName name="BExTZO2596CBZKPI7YNA1QQNPAIJ" hidden="1">#REF!</definedName>
    <definedName name="BExTZY8TDV4U7FQL7O10G6VKWKPJ" localSheetId="0" hidden="1">#REF!</definedName>
    <definedName name="BExTZY8TDV4U7FQL7O10G6VKWKPJ" localSheetId="12" hidden="1">#REF!</definedName>
    <definedName name="BExTZY8TDV4U7FQL7O10G6VKWKPJ" localSheetId="3" hidden="1">#REF!</definedName>
    <definedName name="BExTZY8TDV4U7FQL7O10G6VKWKPJ" localSheetId="10" hidden="1">#REF!</definedName>
    <definedName name="BExTZY8TDV4U7FQL7O10G6VKWKPJ" localSheetId="9" hidden="1">#REF!</definedName>
    <definedName name="BExTZY8TDV4U7FQL7O10G6VKWKPJ" localSheetId="8" hidden="1">#REF!</definedName>
    <definedName name="BExTZY8TDV4U7FQL7O10G6VKWKPJ" localSheetId="11" hidden="1">#REF!</definedName>
    <definedName name="BExTZY8TDV4U7FQL7O10G6VKWKPJ" localSheetId="13" hidden="1">#REF!</definedName>
    <definedName name="BExTZY8TDV4U7FQL7O10G6VKWKPJ" hidden="1">#REF!</definedName>
    <definedName name="BExU02QNT4LT7H9JPUC4FXTLVGZT" localSheetId="0" hidden="1">#REF!</definedName>
    <definedName name="BExU02QNT4LT7H9JPUC4FXTLVGZT" localSheetId="12" hidden="1">#REF!</definedName>
    <definedName name="BExU02QNT4LT7H9JPUC4FXTLVGZT" localSheetId="3" hidden="1">#REF!</definedName>
    <definedName name="BExU02QNT4LT7H9JPUC4FXTLVGZT" localSheetId="10" hidden="1">#REF!</definedName>
    <definedName name="BExU02QNT4LT7H9JPUC4FXTLVGZT" localSheetId="9" hidden="1">#REF!</definedName>
    <definedName name="BExU02QNT4LT7H9JPUC4FXTLVGZT" localSheetId="8" hidden="1">#REF!</definedName>
    <definedName name="BExU02QNT4LT7H9JPUC4FXTLVGZT" localSheetId="11" hidden="1">#REF!</definedName>
    <definedName name="BExU02QNT4LT7H9JPUC4FXTLVGZT" localSheetId="13" hidden="1">#REF!</definedName>
    <definedName name="BExU02QNT4LT7H9JPUC4FXTLVGZT" hidden="1">#REF!</definedName>
    <definedName name="BExU0BFJJQO1HJZKI14QGOQ6JROO" localSheetId="0" hidden="1">#REF!</definedName>
    <definedName name="BExU0BFJJQO1HJZKI14QGOQ6JROO" localSheetId="12" hidden="1">#REF!</definedName>
    <definedName name="BExU0BFJJQO1HJZKI14QGOQ6JROO" localSheetId="3" hidden="1">#REF!</definedName>
    <definedName name="BExU0BFJJQO1HJZKI14QGOQ6JROO" localSheetId="10" hidden="1">#REF!</definedName>
    <definedName name="BExU0BFJJQO1HJZKI14QGOQ6JROO" localSheetId="9" hidden="1">#REF!</definedName>
    <definedName name="BExU0BFJJQO1HJZKI14QGOQ6JROO" localSheetId="8" hidden="1">#REF!</definedName>
    <definedName name="BExU0BFJJQO1HJZKI14QGOQ6JROO" localSheetId="11" hidden="1">#REF!</definedName>
    <definedName name="BExU0BFJJQO1HJZKI14QGOQ6JROO" localSheetId="13" hidden="1">#REF!</definedName>
    <definedName name="BExU0BFJJQO1HJZKI14QGOQ6JROO" hidden="1">#REF!</definedName>
    <definedName name="BExU0FH5WTGW8MRFUFMDDSMJ6YQ5" localSheetId="0" hidden="1">#REF!</definedName>
    <definedName name="BExU0FH5WTGW8MRFUFMDDSMJ6YQ5" localSheetId="12" hidden="1">#REF!</definedName>
    <definedName name="BExU0FH5WTGW8MRFUFMDDSMJ6YQ5" localSheetId="3" hidden="1">#REF!</definedName>
    <definedName name="BExU0FH5WTGW8MRFUFMDDSMJ6YQ5" localSheetId="10" hidden="1">#REF!</definedName>
    <definedName name="BExU0FH5WTGW8MRFUFMDDSMJ6YQ5" localSheetId="9" hidden="1">#REF!</definedName>
    <definedName name="BExU0FH5WTGW8MRFUFMDDSMJ6YQ5" localSheetId="8" hidden="1">#REF!</definedName>
    <definedName name="BExU0FH5WTGW8MRFUFMDDSMJ6YQ5" localSheetId="11" hidden="1">#REF!</definedName>
    <definedName name="BExU0FH5WTGW8MRFUFMDDSMJ6YQ5" localSheetId="13" hidden="1">#REF!</definedName>
    <definedName name="BExU0FH5WTGW8MRFUFMDDSMJ6YQ5" hidden="1">#REF!</definedName>
    <definedName name="BExU0GDOIL9U33QGU9ZU3YX3V1I4" localSheetId="0" hidden="1">#REF!</definedName>
    <definedName name="BExU0GDOIL9U33QGU9ZU3YX3V1I4" localSheetId="12" hidden="1">#REF!</definedName>
    <definedName name="BExU0GDOIL9U33QGU9ZU3YX3V1I4" localSheetId="3" hidden="1">#REF!</definedName>
    <definedName name="BExU0GDOIL9U33QGU9ZU3YX3V1I4" localSheetId="10" hidden="1">#REF!</definedName>
    <definedName name="BExU0GDOIL9U33QGU9ZU3YX3V1I4" localSheetId="9" hidden="1">#REF!</definedName>
    <definedName name="BExU0GDOIL9U33QGU9ZU3YX3V1I4" localSheetId="8" hidden="1">#REF!</definedName>
    <definedName name="BExU0GDOIL9U33QGU9ZU3YX3V1I4" localSheetId="11" hidden="1">#REF!</definedName>
    <definedName name="BExU0GDOIL9U33QGU9ZU3YX3V1I4" localSheetId="13" hidden="1">#REF!</definedName>
    <definedName name="BExU0GDOIL9U33QGU9ZU3YX3V1I4" hidden="1">#REF!</definedName>
    <definedName name="BExU0HKTO8WJDQDWRTUK5TETM3HS" localSheetId="0" hidden="1">#REF!</definedName>
    <definedName name="BExU0HKTO8WJDQDWRTUK5TETM3HS" localSheetId="12" hidden="1">#REF!</definedName>
    <definedName name="BExU0HKTO8WJDQDWRTUK5TETM3HS" localSheetId="3" hidden="1">#REF!</definedName>
    <definedName name="BExU0HKTO8WJDQDWRTUK5TETM3HS" localSheetId="10" hidden="1">#REF!</definedName>
    <definedName name="BExU0HKTO8WJDQDWRTUK5TETM3HS" localSheetId="9" hidden="1">#REF!</definedName>
    <definedName name="BExU0HKTO8WJDQDWRTUK5TETM3HS" localSheetId="8" hidden="1">#REF!</definedName>
    <definedName name="BExU0HKTO8WJDQDWRTUK5TETM3HS" localSheetId="11" hidden="1">#REF!</definedName>
    <definedName name="BExU0HKTO8WJDQDWRTUK5TETM3HS" localSheetId="13" hidden="1">#REF!</definedName>
    <definedName name="BExU0HKTO8WJDQDWRTUK5TETM3HS" hidden="1">#REF!</definedName>
    <definedName name="BExU0MTJQPE041ZN7H8UKGV6MZT7" localSheetId="0" hidden="1">#REF!</definedName>
    <definedName name="BExU0MTJQPE041ZN7H8UKGV6MZT7" localSheetId="12" hidden="1">#REF!</definedName>
    <definedName name="BExU0MTJQPE041ZN7H8UKGV6MZT7" localSheetId="3" hidden="1">#REF!</definedName>
    <definedName name="BExU0MTJQPE041ZN7H8UKGV6MZT7" localSheetId="10" hidden="1">#REF!</definedName>
    <definedName name="BExU0MTJQPE041ZN7H8UKGV6MZT7" localSheetId="9" hidden="1">#REF!</definedName>
    <definedName name="BExU0MTJQPE041ZN7H8UKGV6MZT7" localSheetId="8" hidden="1">#REF!</definedName>
    <definedName name="BExU0MTJQPE041ZN7H8UKGV6MZT7" localSheetId="11" hidden="1">#REF!</definedName>
    <definedName name="BExU0MTJQPE041ZN7H8UKGV6MZT7" localSheetId="13" hidden="1">#REF!</definedName>
    <definedName name="BExU0MTJQPE041ZN7H8UKGV6MZT7" hidden="1">#REF!</definedName>
    <definedName name="BExU0ZUUFYHLUK4M4E8GLGIBBNT0" localSheetId="0" hidden="1">#REF!</definedName>
    <definedName name="BExU0ZUUFYHLUK4M4E8GLGIBBNT0" localSheetId="12" hidden="1">#REF!</definedName>
    <definedName name="BExU0ZUUFYHLUK4M4E8GLGIBBNT0" localSheetId="3" hidden="1">#REF!</definedName>
    <definedName name="BExU0ZUUFYHLUK4M4E8GLGIBBNT0" localSheetId="10" hidden="1">#REF!</definedName>
    <definedName name="BExU0ZUUFYHLUK4M4E8GLGIBBNT0" localSheetId="9" hidden="1">#REF!</definedName>
    <definedName name="BExU0ZUUFYHLUK4M4E8GLGIBBNT0" localSheetId="8" hidden="1">#REF!</definedName>
    <definedName name="BExU0ZUUFYHLUK4M4E8GLGIBBNT0" localSheetId="11" hidden="1">#REF!</definedName>
    <definedName name="BExU0ZUUFYHLUK4M4E8GLGIBBNT0" localSheetId="13" hidden="1">#REF!</definedName>
    <definedName name="BExU0ZUUFYHLUK4M4E8GLGIBBNT0" hidden="1">#REF!</definedName>
    <definedName name="BExU147D6RPG6ZVTSXRKFSVRHSBG" localSheetId="0" hidden="1">#REF!</definedName>
    <definedName name="BExU147D6RPG6ZVTSXRKFSVRHSBG" localSheetId="12" hidden="1">#REF!</definedName>
    <definedName name="BExU147D6RPG6ZVTSXRKFSVRHSBG" localSheetId="3" hidden="1">#REF!</definedName>
    <definedName name="BExU147D6RPG6ZVTSXRKFSVRHSBG" localSheetId="10" hidden="1">#REF!</definedName>
    <definedName name="BExU147D6RPG6ZVTSXRKFSVRHSBG" localSheetId="9" hidden="1">#REF!</definedName>
    <definedName name="BExU147D6RPG6ZVTSXRKFSVRHSBG" localSheetId="8" hidden="1">#REF!</definedName>
    <definedName name="BExU147D6RPG6ZVTSXRKFSVRHSBG" localSheetId="11" hidden="1">#REF!</definedName>
    <definedName name="BExU147D6RPG6ZVTSXRKFSVRHSBG" localSheetId="13" hidden="1">#REF!</definedName>
    <definedName name="BExU147D6RPG6ZVTSXRKFSVRHSBG" hidden="1">#REF!</definedName>
    <definedName name="BExU16R10W1SOAPNG4CDJ01T7JRE" localSheetId="0" hidden="1">#REF!</definedName>
    <definedName name="BExU16R10W1SOAPNG4CDJ01T7JRE" localSheetId="12" hidden="1">#REF!</definedName>
    <definedName name="BExU16R10W1SOAPNG4CDJ01T7JRE" localSheetId="3" hidden="1">#REF!</definedName>
    <definedName name="BExU16R10W1SOAPNG4CDJ01T7JRE" localSheetId="10" hidden="1">#REF!</definedName>
    <definedName name="BExU16R10W1SOAPNG4CDJ01T7JRE" localSheetId="9" hidden="1">#REF!</definedName>
    <definedName name="BExU16R10W1SOAPNG4CDJ01T7JRE" localSheetId="8" hidden="1">#REF!</definedName>
    <definedName name="BExU16R10W1SOAPNG4CDJ01T7JRE" localSheetId="11" hidden="1">#REF!</definedName>
    <definedName name="BExU16R10W1SOAPNG4CDJ01T7JRE" localSheetId="13" hidden="1">#REF!</definedName>
    <definedName name="BExU16R10W1SOAPNG4CDJ01T7JRE" hidden="1">#REF!</definedName>
    <definedName name="BExU17CKOR3GNIHDNVLH9L1IOJS9" localSheetId="0" hidden="1">#REF!</definedName>
    <definedName name="BExU17CKOR3GNIHDNVLH9L1IOJS9" localSheetId="12" hidden="1">#REF!</definedName>
    <definedName name="BExU17CKOR3GNIHDNVLH9L1IOJS9" localSheetId="3" hidden="1">#REF!</definedName>
    <definedName name="BExU17CKOR3GNIHDNVLH9L1IOJS9" localSheetId="10" hidden="1">#REF!</definedName>
    <definedName name="BExU17CKOR3GNIHDNVLH9L1IOJS9" localSheetId="9" hidden="1">#REF!</definedName>
    <definedName name="BExU17CKOR3GNIHDNVLH9L1IOJS9" localSheetId="8" hidden="1">#REF!</definedName>
    <definedName name="BExU17CKOR3GNIHDNVLH9L1IOJS9" localSheetId="11" hidden="1">#REF!</definedName>
    <definedName name="BExU17CKOR3GNIHDNVLH9L1IOJS9" localSheetId="13" hidden="1">#REF!</definedName>
    <definedName name="BExU17CKOR3GNIHDNVLH9L1IOJS9" hidden="1">#REF!</definedName>
    <definedName name="BExU1DXYI5DAD9DSFIEAUOB5XFZ9" localSheetId="0" hidden="1">#REF!</definedName>
    <definedName name="BExU1DXYI5DAD9DSFIEAUOB5XFZ9" localSheetId="12" hidden="1">#REF!</definedName>
    <definedName name="BExU1DXYI5DAD9DSFIEAUOB5XFZ9" localSheetId="3" hidden="1">#REF!</definedName>
    <definedName name="BExU1DXYI5DAD9DSFIEAUOB5XFZ9" localSheetId="10" hidden="1">#REF!</definedName>
    <definedName name="BExU1DXYI5DAD9DSFIEAUOB5XFZ9" localSheetId="9" hidden="1">#REF!</definedName>
    <definedName name="BExU1DXYI5DAD9DSFIEAUOB5XFZ9" localSheetId="8" hidden="1">#REF!</definedName>
    <definedName name="BExU1DXYI5DAD9DSFIEAUOB5XFZ9" localSheetId="11" hidden="1">#REF!</definedName>
    <definedName name="BExU1DXYI5DAD9DSFIEAUOB5XFZ9" localSheetId="13" hidden="1">#REF!</definedName>
    <definedName name="BExU1DXYI5DAD9DSFIEAUOB5XFZ9" hidden="1">#REF!</definedName>
    <definedName name="BExU1GXUTLRPJN4MRINLAPHSZQFG" localSheetId="0" hidden="1">#REF!</definedName>
    <definedName name="BExU1GXUTLRPJN4MRINLAPHSZQFG" localSheetId="12" hidden="1">#REF!</definedName>
    <definedName name="BExU1GXUTLRPJN4MRINLAPHSZQFG" localSheetId="3" hidden="1">#REF!</definedName>
    <definedName name="BExU1GXUTLRPJN4MRINLAPHSZQFG" localSheetId="10" hidden="1">#REF!</definedName>
    <definedName name="BExU1GXUTLRPJN4MRINLAPHSZQFG" localSheetId="9" hidden="1">#REF!</definedName>
    <definedName name="BExU1GXUTLRPJN4MRINLAPHSZQFG" localSheetId="8" hidden="1">#REF!</definedName>
    <definedName name="BExU1GXUTLRPJN4MRINLAPHSZQFG" localSheetId="11" hidden="1">#REF!</definedName>
    <definedName name="BExU1GXUTLRPJN4MRINLAPHSZQFG" localSheetId="13" hidden="1">#REF!</definedName>
    <definedName name="BExU1GXUTLRPJN4MRINLAPHSZQFG" hidden="1">#REF!</definedName>
    <definedName name="BExU1IL9AOHFO85BZB6S60DK3N8H" localSheetId="0" hidden="1">#REF!</definedName>
    <definedName name="BExU1IL9AOHFO85BZB6S60DK3N8H" localSheetId="12" hidden="1">#REF!</definedName>
    <definedName name="BExU1IL9AOHFO85BZB6S60DK3N8H" localSheetId="3" hidden="1">#REF!</definedName>
    <definedName name="BExU1IL9AOHFO85BZB6S60DK3N8H" localSheetId="10" hidden="1">#REF!</definedName>
    <definedName name="BExU1IL9AOHFO85BZB6S60DK3N8H" localSheetId="9" hidden="1">#REF!</definedName>
    <definedName name="BExU1IL9AOHFO85BZB6S60DK3N8H" localSheetId="8" hidden="1">#REF!</definedName>
    <definedName name="BExU1IL9AOHFO85BZB6S60DK3N8H" localSheetId="11" hidden="1">#REF!</definedName>
    <definedName name="BExU1IL9AOHFO85BZB6S60DK3N8H" localSheetId="13" hidden="1">#REF!</definedName>
    <definedName name="BExU1IL9AOHFO85BZB6S60DK3N8H" hidden="1">#REF!</definedName>
    <definedName name="BExU1LAEKWJ0U6NP9G2AC9CTBYH6" localSheetId="0" hidden="1">#REF!</definedName>
    <definedName name="BExU1LAEKWJ0U6NP9G2AC9CTBYH6" localSheetId="12" hidden="1">#REF!</definedName>
    <definedName name="BExU1LAEKWJ0U6NP9G2AC9CTBYH6" localSheetId="3" hidden="1">#REF!</definedName>
    <definedName name="BExU1LAEKWJ0U6NP9G2AC9CTBYH6" localSheetId="10" hidden="1">#REF!</definedName>
    <definedName name="BExU1LAEKWJ0U6NP9G2AC9CTBYH6" localSheetId="9" hidden="1">#REF!</definedName>
    <definedName name="BExU1LAEKWJ0U6NP9G2AC9CTBYH6" localSheetId="8" hidden="1">#REF!</definedName>
    <definedName name="BExU1LAEKWJ0U6NP9G2AC9CTBYH6" localSheetId="11" hidden="1">#REF!</definedName>
    <definedName name="BExU1LAEKWJ0U6NP9G2AC9CTBYH6" localSheetId="13" hidden="1">#REF!</definedName>
    <definedName name="BExU1LAEKWJ0U6NP9G2AC9CTBYH6" hidden="1">#REF!</definedName>
    <definedName name="BExU1NOPS09CLFZL1O31RAF9BQNQ" localSheetId="0" hidden="1">#REF!</definedName>
    <definedName name="BExU1NOPS09CLFZL1O31RAF9BQNQ" localSheetId="12" hidden="1">#REF!</definedName>
    <definedName name="BExU1NOPS09CLFZL1O31RAF9BQNQ" localSheetId="3" hidden="1">#REF!</definedName>
    <definedName name="BExU1NOPS09CLFZL1O31RAF9BQNQ" localSheetId="10" hidden="1">#REF!</definedName>
    <definedName name="BExU1NOPS09CLFZL1O31RAF9BQNQ" localSheetId="9" hidden="1">#REF!</definedName>
    <definedName name="BExU1NOPS09CLFZL1O31RAF9BQNQ" localSheetId="8" hidden="1">#REF!</definedName>
    <definedName name="BExU1NOPS09CLFZL1O31RAF9BQNQ" localSheetId="11" hidden="1">#REF!</definedName>
    <definedName name="BExU1NOPS09CLFZL1O31RAF9BQNQ" localSheetId="13" hidden="1">#REF!</definedName>
    <definedName name="BExU1NOPS09CLFZL1O31RAF9BQNQ" hidden="1">#REF!</definedName>
    <definedName name="BExU1PH9MOEX1JZVZ3D5M9DXB191" localSheetId="0" hidden="1">#REF!</definedName>
    <definedName name="BExU1PH9MOEX1JZVZ3D5M9DXB191" localSheetId="12" hidden="1">#REF!</definedName>
    <definedName name="BExU1PH9MOEX1JZVZ3D5M9DXB191" localSheetId="3" hidden="1">#REF!</definedName>
    <definedName name="BExU1PH9MOEX1JZVZ3D5M9DXB191" localSheetId="10" hidden="1">#REF!</definedName>
    <definedName name="BExU1PH9MOEX1JZVZ3D5M9DXB191" localSheetId="9" hidden="1">#REF!</definedName>
    <definedName name="BExU1PH9MOEX1JZVZ3D5M9DXB191" localSheetId="8" hidden="1">#REF!</definedName>
    <definedName name="BExU1PH9MOEX1JZVZ3D5M9DXB191" localSheetId="11" hidden="1">#REF!</definedName>
    <definedName name="BExU1PH9MOEX1JZVZ3D5M9DXB191" localSheetId="13" hidden="1">#REF!</definedName>
    <definedName name="BExU1PH9MOEX1JZVZ3D5M9DXB191" hidden="1">#REF!</definedName>
    <definedName name="BExU1QZEEKJA35IMEOLOJ3ODX0ZA" localSheetId="0" hidden="1">#REF!</definedName>
    <definedName name="BExU1QZEEKJA35IMEOLOJ3ODX0ZA" localSheetId="12" hidden="1">#REF!</definedName>
    <definedName name="BExU1QZEEKJA35IMEOLOJ3ODX0ZA" localSheetId="3" hidden="1">#REF!</definedName>
    <definedName name="BExU1QZEEKJA35IMEOLOJ3ODX0ZA" localSheetId="10" hidden="1">#REF!</definedName>
    <definedName name="BExU1QZEEKJA35IMEOLOJ3ODX0ZA" localSheetId="9" hidden="1">#REF!</definedName>
    <definedName name="BExU1QZEEKJA35IMEOLOJ3ODX0ZA" localSheetId="8" hidden="1">#REF!</definedName>
    <definedName name="BExU1QZEEKJA35IMEOLOJ3ODX0ZA" localSheetId="11" hidden="1">#REF!</definedName>
    <definedName name="BExU1QZEEKJA35IMEOLOJ3ODX0ZA" localSheetId="13" hidden="1">#REF!</definedName>
    <definedName name="BExU1QZEEKJA35IMEOLOJ3ODX0ZA" hidden="1">#REF!</definedName>
    <definedName name="BExU1VRURIWWVJ95O40WA23LMTJD" localSheetId="0" hidden="1">#REF!</definedName>
    <definedName name="BExU1VRURIWWVJ95O40WA23LMTJD" localSheetId="12" hidden="1">#REF!</definedName>
    <definedName name="BExU1VRURIWWVJ95O40WA23LMTJD" localSheetId="3" hidden="1">#REF!</definedName>
    <definedName name="BExU1VRURIWWVJ95O40WA23LMTJD" localSheetId="10" hidden="1">#REF!</definedName>
    <definedName name="BExU1VRURIWWVJ95O40WA23LMTJD" localSheetId="9" hidden="1">#REF!</definedName>
    <definedName name="BExU1VRURIWWVJ95O40WA23LMTJD" localSheetId="8" hidden="1">#REF!</definedName>
    <definedName name="BExU1VRURIWWVJ95O40WA23LMTJD" localSheetId="11" hidden="1">#REF!</definedName>
    <definedName name="BExU1VRURIWWVJ95O40WA23LMTJD" localSheetId="13" hidden="1">#REF!</definedName>
    <definedName name="BExU1VRURIWWVJ95O40WA23LMTJD" hidden="1">#REF!</definedName>
    <definedName name="BExU2A0FXVBDX9LO3VWEXB4TLFT0" localSheetId="0" hidden="1">#REF!</definedName>
    <definedName name="BExU2A0FXVBDX9LO3VWEXB4TLFT0" localSheetId="12" hidden="1">#REF!</definedName>
    <definedName name="BExU2A0FXVBDX9LO3VWEXB4TLFT0" localSheetId="3" hidden="1">#REF!</definedName>
    <definedName name="BExU2A0FXVBDX9LO3VWEXB4TLFT0" localSheetId="10" hidden="1">#REF!</definedName>
    <definedName name="BExU2A0FXVBDX9LO3VWEXB4TLFT0" localSheetId="9" hidden="1">#REF!</definedName>
    <definedName name="BExU2A0FXVBDX9LO3VWEXB4TLFT0" localSheetId="8" hidden="1">#REF!</definedName>
    <definedName name="BExU2A0FXVBDX9LO3VWEXB4TLFT0" localSheetId="11" hidden="1">#REF!</definedName>
    <definedName name="BExU2A0FXVBDX9LO3VWEXB4TLFT0" localSheetId="13" hidden="1">#REF!</definedName>
    <definedName name="BExU2A0FXVBDX9LO3VWEXB4TLFT0" hidden="1">#REF!</definedName>
    <definedName name="BExU2LEH667H33V81XVEZUP2O0UQ" localSheetId="0" hidden="1">#REF!</definedName>
    <definedName name="BExU2LEH667H33V81XVEZUP2O0UQ" localSheetId="12" hidden="1">#REF!</definedName>
    <definedName name="BExU2LEH667H33V81XVEZUP2O0UQ" localSheetId="3" hidden="1">#REF!</definedName>
    <definedName name="BExU2LEH667H33V81XVEZUP2O0UQ" localSheetId="10" hidden="1">#REF!</definedName>
    <definedName name="BExU2LEH667H33V81XVEZUP2O0UQ" localSheetId="9" hidden="1">#REF!</definedName>
    <definedName name="BExU2LEH667H33V81XVEZUP2O0UQ" localSheetId="8" hidden="1">#REF!</definedName>
    <definedName name="BExU2LEH667H33V81XVEZUP2O0UQ" localSheetId="11" hidden="1">#REF!</definedName>
    <definedName name="BExU2LEH667H33V81XVEZUP2O0UQ" localSheetId="13" hidden="1">#REF!</definedName>
    <definedName name="BExU2LEH667H33V81XVEZUP2O0UQ" hidden="1">#REF!</definedName>
    <definedName name="BExU2M5CK6XK55UIHDVYRXJJJRI4" localSheetId="0" hidden="1">#REF!</definedName>
    <definedName name="BExU2M5CK6XK55UIHDVYRXJJJRI4" localSheetId="12" hidden="1">#REF!</definedName>
    <definedName name="BExU2M5CK6XK55UIHDVYRXJJJRI4" localSheetId="3" hidden="1">#REF!</definedName>
    <definedName name="BExU2M5CK6XK55UIHDVYRXJJJRI4" localSheetId="10" hidden="1">#REF!</definedName>
    <definedName name="BExU2M5CK6XK55UIHDVYRXJJJRI4" localSheetId="9" hidden="1">#REF!</definedName>
    <definedName name="BExU2M5CK6XK55UIHDVYRXJJJRI4" localSheetId="8" hidden="1">#REF!</definedName>
    <definedName name="BExU2M5CK6XK55UIHDVYRXJJJRI4" localSheetId="11" hidden="1">#REF!</definedName>
    <definedName name="BExU2M5CK6XK55UIHDVYRXJJJRI4" localSheetId="13" hidden="1">#REF!</definedName>
    <definedName name="BExU2M5CK6XK55UIHDVYRXJJJRI4" hidden="1">#REF!</definedName>
    <definedName name="BExU2TXVT25ZTOFQAF6CM53Z1RLF" localSheetId="0" hidden="1">#REF!</definedName>
    <definedName name="BExU2TXVT25ZTOFQAF6CM53Z1RLF" localSheetId="12" hidden="1">#REF!</definedName>
    <definedName name="BExU2TXVT25ZTOFQAF6CM53Z1RLF" localSheetId="3" hidden="1">#REF!</definedName>
    <definedName name="BExU2TXVT25ZTOFQAF6CM53Z1RLF" localSheetId="10" hidden="1">#REF!</definedName>
    <definedName name="BExU2TXVT25ZTOFQAF6CM53Z1RLF" localSheetId="9" hidden="1">#REF!</definedName>
    <definedName name="BExU2TXVT25ZTOFQAF6CM53Z1RLF" localSheetId="8" hidden="1">#REF!</definedName>
    <definedName name="BExU2TXVT25ZTOFQAF6CM53Z1RLF" localSheetId="11" hidden="1">#REF!</definedName>
    <definedName name="BExU2TXVT25ZTOFQAF6CM53Z1RLF" localSheetId="13" hidden="1">#REF!</definedName>
    <definedName name="BExU2TXVT25ZTOFQAF6CM53Z1RLF" hidden="1">#REF!</definedName>
    <definedName name="BExU2XZLYIU19G7358W5T9E87AFR" localSheetId="0" hidden="1">#REF!</definedName>
    <definedName name="BExU2XZLYIU19G7358W5T9E87AFR" localSheetId="12" hidden="1">#REF!</definedName>
    <definedName name="BExU2XZLYIU19G7358W5T9E87AFR" localSheetId="3" hidden="1">#REF!</definedName>
    <definedName name="BExU2XZLYIU19G7358W5T9E87AFR" localSheetId="10" hidden="1">#REF!</definedName>
    <definedName name="BExU2XZLYIU19G7358W5T9E87AFR" localSheetId="9" hidden="1">#REF!</definedName>
    <definedName name="BExU2XZLYIU19G7358W5T9E87AFR" localSheetId="8" hidden="1">#REF!</definedName>
    <definedName name="BExU2XZLYIU19G7358W5T9E87AFR" localSheetId="11" hidden="1">#REF!</definedName>
    <definedName name="BExU2XZLYIU19G7358W5T9E87AFR" localSheetId="13" hidden="1">#REF!</definedName>
    <definedName name="BExU2XZLYIU19G7358W5T9E87AFR" hidden="1">#REF!</definedName>
    <definedName name="BExU2ZXMKRBQEX0CT3ZPZ3UFZP1G" localSheetId="0" hidden="1">#REF!</definedName>
    <definedName name="BExU2ZXMKRBQEX0CT3ZPZ3UFZP1G" localSheetId="12" hidden="1">#REF!</definedName>
    <definedName name="BExU2ZXMKRBQEX0CT3ZPZ3UFZP1G" localSheetId="3" hidden="1">#REF!</definedName>
    <definedName name="BExU2ZXMKRBQEX0CT3ZPZ3UFZP1G" localSheetId="10" hidden="1">#REF!</definedName>
    <definedName name="BExU2ZXMKRBQEX0CT3ZPZ3UFZP1G" localSheetId="9" hidden="1">#REF!</definedName>
    <definedName name="BExU2ZXMKRBQEX0CT3ZPZ3UFZP1G" localSheetId="8" hidden="1">#REF!</definedName>
    <definedName name="BExU2ZXMKRBQEX0CT3ZPZ3UFZP1G" localSheetId="11" hidden="1">#REF!</definedName>
    <definedName name="BExU2ZXMKRBQEX0CT3ZPZ3UFZP1G" localSheetId="13" hidden="1">#REF!</definedName>
    <definedName name="BExU2ZXMKRBQEX0CT3ZPZ3UFZP1G" hidden="1">#REF!</definedName>
    <definedName name="BExU35XHF1K1XEQUSZ292S5T61YA" localSheetId="0" hidden="1">#REF!</definedName>
    <definedName name="BExU35XHF1K1XEQUSZ292S5T61YA" localSheetId="12" hidden="1">#REF!</definedName>
    <definedName name="BExU35XHF1K1XEQUSZ292S5T61YA" localSheetId="3" hidden="1">#REF!</definedName>
    <definedName name="BExU35XHF1K1XEQUSZ292S5T61YA" localSheetId="10" hidden="1">#REF!</definedName>
    <definedName name="BExU35XHF1K1XEQUSZ292S5T61YA" localSheetId="9" hidden="1">#REF!</definedName>
    <definedName name="BExU35XHF1K1XEQUSZ292S5T61YA" localSheetId="8" hidden="1">#REF!</definedName>
    <definedName name="BExU35XHF1K1XEQUSZ292S5T61YA" localSheetId="11" hidden="1">#REF!</definedName>
    <definedName name="BExU35XHF1K1XEQUSZ292S5T61YA" localSheetId="13" hidden="1">#REF!</definedName>
    <definedName name="BExU35XHF1K1XEQUSZ292S5T61YA" hidden="1">#REF!</definedName>
    <definedName name="BExU38S1U5IC1T5A3P2TZU5OV0LN" localSheetId="0" hidden="1">#REF!</definedName>
    <definedName name="BExU38S1U5IC1T5A3P2TZU5OV0LN" localSheetId="12" hidden="1">#REF!</definedName>
    <definedName name="BExU38S1U5IC1T5A3P2TZU5OV0LN" localSheetId="3" hidden="1">#REF!</definedName>
    <definedName name="BExU38S1U5IC1T5A3P2TZU5OV0LN" localSheetId="10" hidden="1">#REF!</definedName>
    <definedName name="BExU38S1U5IC1T5A3P2TZU5OV0LN" localSheetId="9" hidden="1">#REF!</definedName>
    <definedName name="BExU38S1U5IC1T5A3P2TZU5OV0LN" localSheetId="8" hidden="1">#REF!</definedName>
    <definedName name="BExU38S1U5IC1T5A3P2TZU5OV0LN" localSheetId="11" hidden="1">#REF!</definedName>
    <definedName name="BExU38S1U5IC1T5A3P2TZU5OV0LN" localSheetId="13" hidden="1">#REF!</definedName>
    <definedName name="BExU38S1U5IC1T5A3P2TZU5OV0LN" hidden="1">#REF!</definedName>
    <definedName name="BExU3B66MCKJFSKT3HL8B5EJGVX0" localSheetId="0" hidden="1">#REF!</definedName>
    <definedName name="BExU3B66MCKJFSKT3HL8B5EJGVX0" localSheetId="12" hidden="1">#REF!</definedName>
    <definedName name="BExU3B66MCKJFSKT3HL8B5EJGVX0" localSheetId="3" hidden="1">#REF!</definedName>
    <definedName name="BExU3B66MCKJFSKT3HL8B5EJGVX0" localSheetId="10" hidden="1">#REF!</definedName>
    <definedName name="BExU3B66MCKJFSKT3HL8B5EJGVX0" localSheetId="9" hidden="1">#REF!</definedName>
    <definedName name="BExU3B66MCKJFSKT3HL8B5EJGVX0" localSheetId="8" hidden="1">#REF!</definedName>
    <definedName name="BExU3B66MCKJFSKT3HL8B5EJGVX0" localSheetId="11" hidden="1">#REF!</definedName>
    <definedName name="BExU3B66MCKJFSKT3HL8B5EJGVX0" localSheetId="13" hidden="1">#REF!</definedName>
    <definedName name="BExU3B66MCKJFSKT3HL8B5EJGVX0" hidden="1">#REF!</definedName>
    <definedName name="BExU3FDFDB2NVPYUR5V7OA3HF474" localSheetId="0" hidden="1">#REF!</definedName>
    <definedName name="BExU3FDFDB2NVPYUR5V7OA3HF474" localSheetId="12" hidden="1">#REF!</definedName>
    <definedName name="BExU3FDFDB2NVPYUR5V7OA3HF474" localSheetId="3" hidden="1">#REF!</definedName>
    <definedName name="BExU3FDFDB2NVPYUR5V7OA3HF474" localSheetId="10" hidden="1">#REF!</definedName>
    <definedName name="BExU3FDFDB2NVPYUR5V7OA3HF474" localSheetId="9" hidden="1">#REF!</definedName>
    <definedName name="BExU3FDFDB2NVPYUR5V7OA3HF474" localSheetId="8" hidden="1">#REF!</definedName>
    <definedName name="BExU3FDFDB2NVPYUR5V7OA3HF474" localSheetId="11" hidden="1">#REF!</definedName>
    <definedName name="BExU3FDFDB2NVPYUR5V7OA3HF474" localSheetId="13" hidden="1">#REF!</definedName>
    <definedName name="BExU3FDFDB2NVPYUR5V7OA3HF474" hidden="1">#REF!</definedName>
    <definedName name="BExU3R7J076KUCCEUGKAYMANTUT5" localSheetId="0" hidden="1">#REF!</definedName>
    <definedName name="BExU3R7J076KUCCEUGKAYMANTUT5" localSheetId="12" hidden="1">#REF!</definedName>
    <definedName name="BExU3R7J076KUCCEUGKAYMANTUT5" localSheetId="3" hidden="1">#REF!</definedName>
    <definedName name="BExU3R7J076KUCCEUGKAYMANTUT5" localSheetId="10" hidden="1">#REF!</definedName>
    <definedName name="BExU3R7J076KUCCEUGKAYMANTUT5" localSheetId="9" hidden="1">#REF!</definedName>
    <definedName name="BExU3R7J076KUCCEUGKAYMANTUT5" localSheetId="8" hidden="1">#REF!</definedName>
    <definedName name="BExU3R7J076KUCCEUGKAYMANTUT5" localSheetId="11" hidden="1">#REF!</definedName>
    <definedName name="BExU3R7J076KUCCEUGKAYMANTUT5" localSheetId="13" hidden="1">#REF!</definedName>
    <definedName name="BExU3R7J076KUCCEUGKAYMANTUT5" hidden="1">#REF!</definedName>
    <definedName name="BExU3UNI9NR1RNZR07NSLSZMDOQQ" localSheetId="0" hidden="1">#REF!</definedName>
    <definedName name="BExU3UNI9NR1RNZR07NSLSZMDOQQ" localSheetId="12" hidden="1">#REF!</definedName>
    <definedName name="BExU3UNI9NR1RNZR07NSLSZMDOQQ" localSheetId="3" hidden="1">#REF!</definedName>
    <definedName name="BExU3UNI9NR1RNZR07NSLSZMDOQQ" localSheetId="10" hidden="1">#REF!</definedName>
    <definedName name="BExU3UNI9NR1RNZR07NSLSZMDOQQ" localSheetId="9" hidden="1">#REF!</definedName>
    <definedName name="BExU3UNI9NR1RNZR07NSLSZMDOQQ" localSheetId="8" hidden="1">#REF!</definedName>
    <definedName name="BExU3UNI9NR1RNZR07NSLSZMDOQQ" localSheetId="11" hidden="1">#REF!</definedName>
    <definedName name="BExU3UNI9NR1RNZR07NSLSZMDOQQ" localSheetId="13" hidden="1">#REF!</definedName>
    <definedName name="BExU3UNI9NR1RNZR07NSLSZMDOQQ" hidden="1">#REF!</definedName>
    <definedName name="BExU401R18N6XKZKL7CNFOZQCM14" localSheetId="0" hidden="1">#REF!</definedName>
    <definedName name="BExU401R18N6XKZKL7CNFOZQCM14" localSheetId="12" hidden="1">#REF!</definedName>
    <definedName name="BExU401R18N6XKZKL7CNFOZQCM14" localSheetId="3" hidden="1">#REF!</definedName>
    <definedName name="BExU401R18N6XKZKL7CNFOZQCM14" localSheetId="10" hidden="1">#REF!</definedName>
    <definedName name="BExU401R18N6XKZKL7CNFOZQCM14" localSheetId="9" hidden="1">#REF!</definedName>
    <definedName name="BExU401R18N6XKZKL7CNFOZQCM14" localSheetId="8" hidden="1">#REF!</definedName>
    <definedName name="BExU401R18N6XKZKL7CNFOZQCM14" localSheetId="11" hidden="1">#REF!</definedName>
    <definedName name="BExU401R18N6XKZKL7CNFOZQCM14" localSheetId="13" hidden="1">#REF!</definedName>
    <definedName name="BExU401R18N6XKZKL7CNFOZQCM14" hidden="1">#REF!</definedName>
    <definedName name="BExU42QVGY7TK39W1BIN6CDRG2OE" localSheetId="0" hidden="1">#REF!</definedName>
    <definedName name="BExU42QVGY7TK39W1BIN6CDRG2OE" localSheetId="12" hidden="1">#REF!</definedName>
    <definedName name="BExU42QVGY7TK39W1BIN6CDRG2OE" localSheetId="3" hidden="1">#REF!</definedName>
    <definedName name="BExU42QVGY7TK39W1BIN6CDRG2OE" localSheetId="10" hidden="1">#REF!</definedName>
    <definedName name="BExU42QVGY7TK39W1BIN6CDRG2OE" localSheetId="9" hidden="1">#REF!</definedName>
    <definedName name="BExU42QVGY7TK39W1BIN6CDRG2OE" localSheetId="8" hidden="1">#REF!</definedName>
    <definedName name="BExU42QVGY7TK39W1BIN6CDRG2OE" localSheetId="11" hidden="1">#REF!</definedName>
    <definedName name="BExU42QVGY7TK39W1BIN6CDRG2OE" localSheetId="13" hidden="1">#REF!</definedName>
    <definedName name="BExU42QVGY7TK39W1BIN6CDRG2OE" hidden="1">#REF!</definedName>
    <definedName name="BExU431LXP7LIUNGJB9OSXEANFGX" localSheetId="0" hidden="1">#REF!</definedName>
    <definedName name="BExU431LXP7LIUNGJB9OSXEANFGX" localSheetId="12" hidden="1">#REF!</definedName>
    <definedName name="BExU431LXP7LIUNGJB9OSXEANFGX" localSheetId="3" hidden="1">#REF!</definedName>
    <definedName name="BExU431LXP7LIUNGJB9OSXEANFGX" localSheetId="10" hidden="1">#REF!</definedName>
    <definedName name="BExU431LXP7LIUNGJB9OSXEANFGX" localSheetId="9" hidden="1">#REF!</definedName>
    <definedName name="BExU431LXP7LIUNGJB9OSXEANFGX" localSheetId="8" hidden="1">#REF!</definedName>
    <definedName name="BExU431LXP7LIUNGJB9OSXEANFGX" localSheetId="11" hidden="1">#REF!</definedName>
    <definedName name="BExU431LXP7LIUNGJB9OSXEANFGX" localSheetId="13" hidden="1">#REF!</definedName>
    <definedName name="BExU431LXP7LIUNGJB9OSXEANFGX" hidden="1">#REF!</definedName>
    <definedName name="BExU47OZMS6TCWMEHHF0UCSFLLPI" localSheetId="0" hidden="1">#REF!</definedName>
    <definedName name="BExU47OZMS6TCWMEHHF0UCSFLLPI" localSheetId="12" hidden="1">#REF!</definedName>
    <definedName name="BExU47OZMS6TCWMEHHF0UCSFLLPI" localSheetId="3" hidden="1">#REF!</definedName>
    <definedName name="BExU47OZMS6TCWMEHHF0UCSFLLPI" localSheetId="10" hidden="1">#REF!</definedName>
    <definedName name="BExU47OZMS6TCWMEHHF0UCSFLLPI" localSheetId="9" hidden="1">#REF!</definedName>
    <definedName name="BExU47OZMS6TCWMEHHF0UCSFLLPI" localSheetId="8" hidden="1">#REF!</definedName>
    <definedName name="BExU47OZMS6TCWMEHHF0UCSFLLPI" localSheetId="11" hidden="1">#REF!</definedName>
    <definedName name="BExU47OZMS6TCWMEHHF0UCSFLLPI" localSheetId="13" hidden="1">#REF!</definedName>
    <definedName name="BExU47OZMS6TCWMEHHF0UCSFLLPI" hidden="1">#REF!</definedName>
    <definedName name="BExU4D36E8TXN0M8KSNGEAFYP4DQ" localSheetId="0" hidden="1">#REF!</definedName>
    <definedName name="BExU4D36E8TXN0M8KSNGEAFYP4DQ" localSheetId="12" hidden="1">#REF!</definedName>
    <definedName name="BExU4D36E8TXN0M8KSNGEAFYP4DQ" localSheetId="3" hidden="1">#REF!</definedName>
    <definedName name="BExU4D36E8TXN0M8KSNGEAFYP4DQ" localSheetId="10" hidden="1">#REF!</definedName>
    <definedName name="BExU4D36E8TXN0M8KSNGEAFYP4DQ" localSheetId="9" hidden="1">#REF!</definedName>
    <definedName name="BExU4D36E8TXN0M8KSNGEAFYP4DQ" localSheetId="8" hidden="1">#REF!</definedName>
    <definedName name="BExU4D36E8TXN0M8KSNGEAFYP4DQ" localSheetId="11" hidden="1">#REF!</definedName>
    <definedName name="BExU4D36E8TXN0M8KSNGEAFYP4DQ" localSheetId="13" hidden="1">#REF!</definedName>
    <definedName name="BExU4D36E8TXN0M8KSNGEAFYP4DQ" hidden="1">#REF!</definedName>
    <definedName name="BExU4G31RRVLJ3AC6E1FNEFMXM3O" localSheetId="0" hidden="1">#REF!</definedName>
    <definedName name="BExU4G31RRVLJ3AC6E1FNEFMXM3O" localSheetId="12" hidden="1">#REF!</definedName>
    <definedName name="BExU4G31RRVLJ3AC6E1FNEFMXM3O" localSheetId="3" hidden="1">#REF!</definedName>
    <definedName name="BExU4G31RRVLJ3AC6E1FNEFMXM3O" localSheetId="10" hidden="1">#REF!</definedName>
    <definedName name="BExU4G31RRVLJ3AC6E1FNEFMXM3O" localSheetId="9" hidden="1">#REF!</definedName>
    <definedName name="BExU4G31RRVLJ3AC6E1FNEFMXM3O" localSheetId="8" hidden="1">#REF!</definedName>
    <definedName name="BExU4G31RRVLJ3AC6E1FNEFMXM3O" localSheetId="11" hidden="1">#REF!</definedName>
    <definedName name="BExU4G31RRVLJ3AC6E1FNEFMXM3O" localSheetId="13" hidden="1">#REF!</definedName>
    <definedName name="BExU4G31RRVLJ3AC6E1FNEFMXM3O" hidden="1">#REF!</definedName>
    <definedName name="BExU4GDVLPUEWBA4MRYRTQAUNO7B" localSheetId="0" hidden="1">#REF!</definedName>
    <definedName name="BExU4GDVLPUEWBA4MRYRTQAUNO7B" localSheetId="12" hidden="1">#REF!</definedName>
    <definedName name="BExU4GDVLPUEWBA4MRYRTQAUNO7B" localSheetId="3" hidden="1">#REF!</definedName>
    <definedName name="BExU4GDVLPUEWBA4MRYRTQAUNO7B" localSheetId="10" hidden="1">#REF!</definedName>
    <definedName name="BExU4GDVLPUEWBA4MRYRTQAUNO7B" localSheetId="9" hidden="1">#REF!</definedName>
    <definedName name="BExU4GDVLPUEWBA4MRYRTQAUNO7B" localSheetId="8" hidden="1">#REF!</definedName>
    <definedName name="BExU4GDVLPUEWBA4MRYRTQAUNO7B" localSheetId="11" hidden="1">#REF!</definedName>
    <definedName name="BExU4GDVLPUEWBA4MRYRTQAUNO7B" localSheetId="13" hidden="1">#REF!</definedName>
    <definedName name="BExU4GDVLPUEWBA4MRYRTQAUNO7B" hidden="1">#REF!</definedName>
    <definedName name="BExU4H4RAMAX0XVAWT5WFYQNPAL3" localSheetId="0" hidden="1">#REF!</definedName>
    <definedName name="BExU4H4RAMAX0XVAWT5WFYQNPAL3" localSheetId="12" hidden="1">#REF!</definedName>
    <definedName name="BExU4H4RAMAX0XVAWT5WFYQNPAL3" localSheetId="3" hidden="1">#REF!</definedName>
    <definedName name="BExU4H4RAMAX0XVAWT5WFYQNPAL3" localSheetId="10" hidden="1">#REF!</definedName>
    <definedName name="BExU4H4RAMAX0XVAWT5WFYQNPAL3" localSheetId="9" hidden="1">#REF!</definedName>
    <definedName name="BExU4H4RAMAX0XVAWT5WFYQNPAL3" localSheetId="8" hidden="1">#REF!</definedName>
    <definedName name="BExU4H4RAMAX0XVAWT5WFYQNPAL3" localSheetId="11" hidden="1">#REF!</definedName>
    <definedName name="BExU4H4RAMAX0XVAWT5WFYQNPAL3" localSheetId="13" hidden="1">#REF!</definedName>
    <definedName name="BExU4H4RAMAX0XVAWT5WFYQNPAL3" hidden="1">#REF!</definedName>
    <definedName name="BExU4I148DA7PRCCISLWQ6ABXFK6" localSheetId="0" hidden="1">#REF!</definedName>
    <definedName name="BExU4I148DA7PRCCISLWQ6ABXFK6" localSheetId="12" hidden="1">#REF!</definedName>
    <definedName name="BExU4I148DA7PRCCISLWQ6ABXFK6" localSheetId="3" hidden="1">#REF!</definedName>
    <definedName name="BExU4I148DA7PRCCISLWQ6ABXFK6" localSheetId="10" hidden="1">#REF!</definedName>
    <definedName name="BExU4I148DA7PRCCISLWQ6ABXFK6" localSheetId="9" hidden="1">#REF!</definedName>
    <definedName name="BExU4I148DA7PRCCISLWQ6ABXFK6" localSheetId="8" hidden="1">#REF!</definedName>
    <definedName name="BExU4I148DA7PRCCISLWQ6ABXFK6" localSheetId="11" hidden="1">#REF!</definedName>
    <definedName name="BExU4I148DA7PRCCISLWQ6ABXFK6" localSheetId="13" hidden="1">#REF!</definedName>
    <definedName name="BExU4I148DA7PRCCISLWQ6ABXFK6" hidden="1">#REF!</definedName>
    <definedName name="BExU4L101H2KQHVKCKQ4PBAWZV6K" localSheetId="0" hidden="1">#REF!</definedName>
    <definedName name="BExU4L101H2KQHVKCKQ4PBAWZV6K" localSheetId="12" hidden="1">#REF!</definedName>
    <definedName name="BExU4L101H2KQHVKCKQ4PBAWZV6K" localSheetId="3" hidden="1">#REF!</definedName>
    <definedName name="BExU4L101H2KQHVKCKQ4PBAWZV6K" localSheetId="10" hidden="1">#REF!</definedName>
    <definedName name="BExU4L101H2KQHVKCKQ4PBAWZV6K" localSheetId="9" hidden="1">#REF!</definedName>
    <definedName name="BExU4L101H2KQHVKCKQ4PBAWZV6K" localSheetId="8" hidden="1">#REF!</definedName>
    <definedName name="BExU4L101H2KQHVKCKQ4PBAWZV6K" localSheetId="11" hidden="1">#REF!</definedName>
    <definedName name="BExU4L101H2KQHVKCKQ4PBAWZV6K" localSheetId="13" hidden="1">#REF!</definedName>
    <definedName name="BExU4L101H2KQHVKCKQ4PBAWZV6K" hidden="1">#REF!</definedName>
    <definedName name="BExU4LML14Q7KDTYIKJWXF68W7X1" localSheetId="0" hidden="1">#REF!</definedName>
    <definedName name="BExU4LML14Q7KDTYIKJWXF68W7X1" localSheetId="12" hidden="1">#REF!</definedName>
    <definedName name="BExU4LML14Q7KDTYIKJWXF68W7X1" localSheetId="3" hidden="1">#REF!</definedName>
    <definedName name="BExU4LML14Q7KDTYIKJWXF68W7X1" localSheetId="10" hidden="1">#REF!</definedName>
    <definedName name="BExU4LML14Q7KDTYIKJWXF68W7X1" localSheetId="9" hidden="1">#REF!</definedName>
    <definedName name="BExU4LML14Q7KDTYIKJWXF68W7X1" localSheetId="8" hidden="1">#REF!</definedName>
    <definedName name="BExU4LML14Q7KDTYIKJWXF68W7X1" localSheetId="11" hidden="1">#REF!</definedName>
    <definedName name="BExU4LML14Q7KDTYIKJWXF68W7X1" localSheetId="13" hidden="1">#REF!</definedName>
    <definedName name="BExU4LML14Q7KDTYIKJWXF68W7X1" hidden="1">#REF!</definedName>
    <definedName name="BExU4NA00RRRBGRT6TOB0MXZRCRZ" localSheetId="0" hidden="1">#REF!</definedName>
    <definedName name="BExU4NA00RRRBGRT6TOB0MXZRCRZ" localSheetId="12" hidden="1">#REF!</definedName>
    <definedName name="BExU4NA00RRRBGRT6TOB0MXZRCRZ" localSheetId="3" hidden="1">#REF!</definedName>
    <definedName name="BExU4NA00RRRBGRT6TOB0MXZRCRZ" localSheetId="10" hidden="1">#REF!</definedName>
    <definedName name="BExU4NA00RRRBGRT6TOB0MXZRCRZ" localSheetId="9" hidden="1">#REF!</definedName>
    <definedName name="BExU4NA00RRRBGRT6TOB0MXZRCRZ" localSheetId="8" hidden="1">#REF!</definedName>
    <definedName name="BExU4NA00RRRBGRT6TOB0MXZRCRZ" localSheetId="11" hidden="1">#REF!</definedName>
    <definedName name="BExU4NA00RRRBGRT6TOB0MXZRCRZ" localSheetId="13" hidden="1">#REF!</definedName>
    <definedName name="BExU4NA00RRRBGRT6TOB0MXZRCRZ" hidden="1">#REF!</definedName>
    <definedName name="BExU529I6YHVOG83TJHWSILIQU1S" localSheetId="0" hidden="1">#REF!</definedName>
    <definedName name="BExU529I6YHVOG83TJHWSILIQU1S" localSheetId="12" hidden="1">#REF!</definedName>
    <definedName name="BExU529I6YHVOG83TJHWSILIQU1S" localSheetId="3" hidden="1">#REF!</definedName>
    <definedName name="BExU529I6YHVOG83TJHWSILIQU1S" localSheetId="10" hidden="1">#REF!</definedName>
    <definedName name="BExU529I6YHVOG83TJHWSILIQU1S" localSheetId="9" hidden="1">#REF!</definedName>
    <definedName name="BExU529I6YHVOG83TJHWSILIQU1S" localSheetId="8" hidden="1">#REF!</definedName>
    <definedName name="BExU529I6YHVOG83TJHWSILIQU1S" localSheetId="11" hidden="1">#REF!</definedName>
    <definedName name="BExU529I6YHVOG83TJHWSILIQU1S" localSheetId="13" hidden="1">#REF!</definedName>
    <definedName name="BExU529I6YHVOG83TJHWSILIQU1S" hidden="1">#REF!</definedName>
    <definedName name="BExU57YCIKPRD8QWL6EU0YR3NG3J" localSheetId="0" hidden="1">#REF!</definedName>
    <definedName name="BExU57YCIKPRD8QWL6EU0YR3NG3J" localSheetId="12" hidden="1">#REF!</definedName>
    <definedName name="BExU57YCIKPRD8QWL6EU0YR3NG3J" localSheetId="3" hidden="1">#REF!</definedName>
    <definedName name="BExU57YCIKPRD8QWL6EU0YR3NG3J" localSheetId="10" hidden="1">#REF!</definedName>
    <definedName name="BExU57YCIKPRD8QWL6EU0YR3NG3J" localSheetId="9" hidden="1">#REF!</definedName>
    <definedName name="BExU57YCIKPRD8QWL6EU0YR3NG3J" localSheetId="8" hidden="1">#REF!</definedName>
    <definedName name="BExU57YCIKPRD8QWL6EU0YR3NG3J" localSheetId="11" hidden="1">#REF!</definedName>
    <definedName name="BExU57YCIKPRD8QWL6EU0YR3NG3J" localSheetId="13" hidden="1">#REF!</definedName>
    <definedName name="BExU57YCIKPRD8QWL6EU0YR3NG3J" hidden="1">#REF!</definedName>
    <definedName name="BExU5DSTBWXLN6E59B757KRWRI6E" localSheetId="0" hidden="1">#REF!</definedName>
    <definedName name="BExU5DSTBWXLN6E59B757KRWRI6E" localSheetId="12" hidden="1">#REF!</definedName>
    <definedName name="BExU5DSTBWXLN6E59B757KRWRI6E" localSheetId="3" hidden="1">#REF!</definedName>
    <definedName name="BExU5DSTBWXLN6E59B757KRWRI6E" localSheetId="10" hidden="1">#REF!</definedName>
    <definedName name="BExU5DSTBWXLN6E59B757KRWRI6E" localSheetId="9" hidden="1">#REF!</definedName>
    <definedName name="BExU5DSTBWXLN6E59B757KRWRI6E" localSheetId="8" hidden="1">#REF!</definedName>
    <definedName name="BExU5DSTBWXLN6E59B757KRWRI6E" localSheetId="11" hidden="1">#REF!</definedName>
    <definedName name="BExU5DSTBWXLN6E59B757KRWRI6E" localSheetId="13" hidden="1">#REF!</definedName>
    <definedName name="BExU5DSTBWXLN6E59B757KRWRI6E" hidden="1">#REF!</definedName>
    <definedName name="BExU5JSMO03X9M4WIRPP8JPSMQKJ" localSheetId="0" hidden="1">#REF!</definedName>
    <definedName name="BExU5JSMO03X9M4WIRPP8JPSMQKJ" localSheetId="12" hidden="1">#REF!</definedName>
    <definedName name="BExU5JSMO03X9M4WIRPP8JPSMQKJ" localSheetId="3" hidden="1">#REF!</definedName>
    <definedName name="BExU5JSMO03X9M4WIRPP8JPSMQKJ" localSheetId="10" hidden="1">#REF!</definedName>
    <definedName name="BExU5JSMO03X9M4WIRPP8JPSMQKJ" localSheetId="9" hidden="1">#REF!</definedName>
    <definedName name="BExU5JSMO03X9M4WIRPP8JPSMQKJ" localSheetId="8" hidden="1">#REF!</definedName>
    <definedName name="BExU5JSMO03X9M4WIRPP8JPSMQKJ" localSheetId="11" hidden="1">#REF!</definedName>
    <definedName name="BExU5JSMO03X9M4WIRPP8JPSMQKJ" localSheetId="13" hidden="1">#REF!</definedName>
    <definedName name="BExU5JSMO03X9M4WIRPP8JPSMQKJ" hidden="1">#REF!</definedName>
    <definedName name="BExU5TDWM8NNDHYPQ7OQODTQ368A" localSheetId="0" hidden="1">#REF!</definedName>
    <definedName name="BExU5TDWM8NNDHYPQ7OQODTQ368A" localSheetId="12" hidden="1">#REF!</definedName>
    <definedName name="BExU5TDWM8NNDHYPQ7OQODTQ368A" localSheetId="3" hidden="1">#REF!</definedName>
    <definedName name="BExU5TDWM8NNDHYPQ7OQODTQ368A" localSheetId="10" hidden="1">#REF!</definedName>
    <definedName name="BExU5TDWM8NNDHYPQ7OQODTQ368A" localSheetId="9" hidden="1">#REF!</definedName>
    <definedName name="BExU5TDWM8NNDHYPQ7OQODTQ368A" localSheetId="8" hidden="1">#REF!</definedName>
    <definedName name="BExU5TDWM8NNDHYPQ7OQODTQ368A" localSheetId="11" hidden="1">#REF!</definedName>
    <definedName name="BExU5TDWM8NNDHYPQ7OQODTQ368A" localSheetId="13" hidden="1">#REF!</definedName>
    <definedName name="BExU5TDWM8NNDHYPQ7OQODTQ368A" hidden="1">#REF!</definedName>
    <definedName name="BExU5X4OX1V1XHS6WSSORVQPP6Z3" localSheetId="0" hidden="1">#REF!</definedName>
    <definedName name="BExU5X4OX1V1XHS6WSSORVQPP6Z3" localSheetId="12" hidden="1">#REF!</definedName>
    <definedName name="BExU5X4OX1V1XHS6WSSORVQPP6Z3" localSheetId="3" hidden="1">#REF!</definedName>
    <definedName name="BExU5X4OX1V1XHS6WSSORVQPP6Z3" localSheetId="10" hidden="1">#REF!</definedName>
    <definedName name="BExU5X4OX1V1XHS6WSSORVQPP6Z3" localSheetId="9" hidden="1">#REF!</definedName>
    <definedName name="BExU5X4OX1V1XHS6WSSORVQPP6Z3" localSheetId="8" hidden="1">#REF!</definedName>
    <definedName name="BExU5X4OX1V1XHS6WSSORVQPP6Z3" localSheetId="11" hidden="1">#REF!</definedName>
    <definedName name="BExU5X4OX1V1XHS6WSSORVQPP6Z3" localSheetId="13" hidden="1">#REF!</definedName>
    <definedName name="BExU5X4OX1V1XHS6WSSORVQPP6Z3" hidden="1">#REF!</definedName>
    <definedName name="BExU5XVPARTFMRYHNUTBKDIL4UJN" localSheetId="0" hidden="1">#REF!</definedName>
    <definedName name="BExU5XVPARTFMRYHNUTBKDIL4UJN" localSheetId="12" hidden="1">#REF!</definedName>
    <definedName name="BExU5XVPARTFMRYHNUTBKDIL4UJN" localSheetId="3" hidden="1">#REF!</definedName>
    <definedName name="BExU5XVPARTFMRYHNUTBKDIL4UJN" localSheetId="10" hidden="1">#REF!</definedName>
    <definedName name="BExU5XVPARTFMRYHNUTBKDIL4UJN" localSheetId="9" hidden="1">#REF!</definedName>
    <definedName name="BExU5XVPARTFMRYHNUTBKDIL4UJN" localSheetId="8" hidden="1">#REF!</definedName>
    <definedName name="BExU5XVPARTFMRYHNUTBKDIL4UJN" localSheetId="11" hidden="1">#REF!</definedName>
    <definedName name="BExU5XVPARTFMRYHNUTBKDIL4UJN" localSheetId="13" hidden="1">#REF!</definedName>
    <definedName name="BExU5XVPARTFMRYHNUTBKDIL4UJN" hidden="1">#REF!</definedName>
    <definedName name="BExU66KMFBAP8JCVG9VM1RD1TNFF" localSheetId="0" hidden="1">#REF!</definedName>
    <definedName name="BExU66KMFBAP8JCVG9VM1RD1TNFF" localSheetId="12" hidden="1">#REF!</definedName>
    <definedName name="BExU66KMFBAP8JCVG9VM1RD1TNFF" localSheetId="3" hidden="1">#REF!</definedName>
    <definedName name="BExU66KMFBAP8JCVG9VM1RD1TNFF" localSheetId="10" hidden="1">#REF!</definedName>
    <definedName name="BExU66KMFBAP8JCVG9VM1RD1TNFF" localSheetId="9" hidden="1">#REF!</definedName>
    <definedName name="BExU66KMFBAP8JCVG9VM1RD1TNFF" localSheetId="8" hidden="1">#REF!</definedName>
    <definedName name="BExU66KMFBAP8JCVG9VM1RD1TNFF" localSheetId="11" hidden="1">#REF!</definedName>
    <definedName name="BExU66KMFBAP8JCVG9VM1RD1TNFF" localSheetId="13" hidden="1">#REF!</definedName>
    <definedName name="BExU66KMFBAP8JCVG9VM1RD1TNFF" hidden="1">#REF!</definedName>
    <definedName name="BExU68IOM3CB3TACNAE9565TW7SH" localSheetId="0" hidden="1">#REF!</definedName>
    <definedName name="BExU68IOM3CB3TACNAE9565TW7SH" localSheetId="12" hidden="1">#REF!</definedName>
    <definedName name="BExU68IOM3CB3TACNAE9565TW7SH" localSheetId="3" hidden="1">#REF!</definedName>
    <definedName name="BExU68IOM3CB3TACNAE9565TW7SH" localSheetId="10" hidden="1">#REF!</definedName>
    <definedName name="BExU68IOM3CB3TACNAE9565TW7SH" localSheetId="9" hidden="1">#REF!</definedName>
    <definedName name="BExU68IOM3CB3TACNAE9565TW7SH" localSheetId="8" hidden="1">#REF!</definedName>
    <definedName name="BExU68IOM3CB3TACNAE9565TW7SH" localSheetId="11" hidden="1">#REF!</definedName>
    <definedName name="BExU68IOM3CB3TACNAE9565TW7SH" localSheetId="13" hidden="1">#REF!</definedName>
    <definedName name="BExU68IOM3CB3TACNAE9565TW7SH" hidden="1">#REF!</definedName>
    <definedName name="BExU6AM82KN21E82HMWVP3LWP9IL" localSheetId="0" hidden="1">#REF!</definedName>
    <definedName name="BExU6AM82KN21E82HMWVP3LWP9IL" localSheetId="12" hidden="1">#REF!</definedName>
    <definedName name="BExU6AM82KN21E82HMWVP3LWP9IL" localSheetId="3" hidden="1">#REF!</definedName>
    <definedName name="BExU6AM82KN21E82HMWVP3LWP9IL" localSheetId="10" hidden="1">#REF!</definedName>
    <definedName name="BExU6AM82KN21E82HMWVP3LWP9IL" localSheetId="9" hidden="1">#REF!</definedName>
    <definedName name="BExU6AM82KN21E82HMWVP3LWP9IL" localSheetId="8" hidden="1">#REF!</definedName>
    <definedName name="BExU6AM82KN21E82HMWVP3LWP9IL" localSheetId="11" hidden="1">#REF!</definedName>
    <definedName name="BExU6AM82KN21E82HMWVP3LWP9IL" localSheetId="13" hidden="1">#REF!</definedName>
    <definedName name="BExU6AM82KN21E82HMWVP3LWP9IL" hidden="1">#REF!</definedName>
    <definedName name="BExU6FEU1MRHU98R9YOJC5OKUJ6L" localSheetId="0" hidden="1">#REF!</definedName>
    <definedName name="BExU6FEU1MRHU98R9YOJC5OKUJ6L" localSheetId="12" hidden="1">#REF!</definedName>
    <definedName name="BExU6FEU1MRHU98R9YOJC5OKUJ6L" localSheetId="3" hidden="1">#REF!</definedName>
    <definedName name="BExU6FEU1MRHU98R9YOJC5OKUJ6L" localSheetId="10" hidden="1">#REF!</definedName>
    <definedName name="BExU6FEU1MRHU98R9YOJC5OKUJ6L" localSheetId="9" hidden="1">#REF!</definedName>
    <definedName name="BExU6FEU1MRHU98R9YOJC5OKUJ6L" localSheetId="8" hidden="1">#REF!</definedName>
    <definedName name="BExU6FEU1MRHU98R9YOJC5OKUJ6L" localSheetId="11" hidden="1">#REF!</definedName>
    <definedName name="BExU6FEU1MRHU98R9YOJC5OKUJ6L" localSheetId="13" hidden="1">#REF!</definedName>
    <definedName name="BExU6FEU1MRHU98R9YOJC5OKUJ6L" hidden="1">#REF!</definedName>
    <definedName name="BExU6KIAJ663Y8W8QMU4HCF183DF" localSheetId="0" hidden="1">#REF!</definedName>
    <definedName name="BExU6KIAJ663Y8W8QMU4HCF183DF" localSheetId="12" hidden="1">#REF!</definedName>
    <definedName name="BExU6KIAJ663Y8W8QMU4HCF183DF" localSheetId="3" hidden="1">#REF!</definedName>
    <definedName name="BExU6KIAJ663Y8W8QMU4HCF183DF" localSheetId="10" hidden="1">#REF!</definedName>
    <definedName name="BExU6KIAJ663Y8W8QMU4HCF183DF" localSheetId="9" hidden="1">#REF!</definedName>
    <definedName name="BExU6KIAJ663Y8W8QMU4HCF183DF" localSheetId="8" hidden="1">#REF!</definedName>
    <definedName name="BExU6KIAJ663Y8W8QMU4HCF183DF" localSheetId="11" hidden="1">#REF!</definedName>
    <definedName name="BExU6KIAJ663Y8W8QMU4HCF183DF" localSheetId="13" hidden="1">#REF!</definedName>
    <definedName name="BExU6KIAJ663Y8W8QMU4HCF183DF" hidden="1">#REF!</definedName>
    <definedName name="BExU6KT19B4PG6SHXFBGBPLM66KT" localSheetId="0" hidden="1">#REF!</definedName>
    <definedName name="BExU6KT19B4PG6SHXFBGBPLM66KT" localSheetId="12" hidden="1">#REF!</definedName>
    <definedName name="BExU6KT19B4PG6SHXFBGBPLM66KT" localSheetId="3" hidden="1">#REF!</definedName>
    <definedName name="BExU6KT19B4PG6SHXFBGBPLM66KT" localSheetId="10" hidden="1">#REF!</definedName>
    <definedName name="BExU6KT19B4PG6SHXFBGBPLM66KT" localSheetId="9" hidden="1">#REF!</definedName>
    <definedName name="BExU6KT19B4PG6SHXFBGBPLM66KT" localSheetId="8" hidden="1">#REF!</definedName>
    <definedName name="BExU6KT19B4PG6SHXFBGBPLM66KT" localSheetId="11" hidden="1">#REF!</definedName>
    <definedName name="BExU6KT19B4PG6SHXFBGBPLM66KT" localSheetId="13" hidden="1">#REF!</definedName>
    <definedName name="BExU6KT19B4PG6SHXFBGBPLM66KT" hidden="1">#REF!</definedName>
    <definedName name="BExU6PAVKIOAIMQ9XQIHHF1SUAGO" localSheetId="0" hidden="1">#REF!</definedName>
    <definedName name="BExU6PAVKIOAIMQ9XQIHHF1SUAGO" localSheetId="12" hidden="1">#REF!</definedName>
    <definedName name="BExU6PAVKIOAIMQ9XQIHHF1SUAGO" localSheetId="3" hidden="1">#REF!</definedName>
    <definedName name="BExU6PAVKIOAIMQ9XQIHHF1SUAGO" localSheetId="10" hidden="1">#REF!</definedName>
    <definedName name="BExU6PAVKIOAIMQ9XQIHHF1SUAGO" localSheetId="9" hidden="1">#REF!</definedName>
    <definedName name="BExU6PAVKIOAIMQ9XQIHHF1SUAGO" localSheetId="8" hidden="1">#REF!</definedName>
    <definedName name="BExU6PAVKIOAIMQ9XQIHHF1SUAGO" localSheetId="11" hidden="1">#REF!</definedName>
    <definedName name="BExU6PAVKIOAIMQ9XQIHHF1SUAGO" localSheetId="13" hidden="1">#REF!</definedName>
    <definedName name="BExU6PAVKIOAIMQ9XQIHHF1SUAGO" hidden="1">#REF!</definedName>
    <definedName name="BExU6SLKTWV0YINVLTI6BCG9ANZM" localSheetId="0" hidden="1">#REF!</definedName>
    <definedName name="BExU6SLKTWV0YINVLTI6BCG9ANZM" localSheetId="12" hidden="1">#REF!</definedName>
    <definedName name="BExU6SLKTWV0YINVLTI6BCG9ANZM" localSheetId="3" hidden="1">#REF!</definedName>
    <definedName name="BExU6SLKTWV0YINVLTI6BCG9ANZM" localSheetId="10" hidden="1">#REF!</definedName>
    <definedName name="BExU6SLKTWV0YINVLTI6BCG9ANZM" localSheetId="9" hidden="1">#REF!</definedName>
    <definedName name="BExU6SLKTWV0YINVLTI6BCG9ANZM" localSheetId="8" hidden="1">#REF!</definedName>
    <definedName name="BExU6SLKTWV0YINVLTI6BCG9ANZM" localSheetId="11" hidden="1">#REF!</definedName>
    <definedName name="BExU6SLKTWV0YINVLTI6BCG9ANZM" localSheetId="13" hidden="1">#REF!</definedName>
    <definedName name="BExU6SLKTWV0YINVLTI6BCG9ANZM" hidden="1">#REF!</definedName>
    <definedName name="BExU6WXXC7SSQDMHSLUN5C2V4IYX" localSheetId="0" hidden="1">#REF!</definedName>
    <definedName name="BExU6WXXC7SSQDMHSLUN5C2V4IYX" localSheetId="12" hidden="1">#REF!</definedName>
    <definedName name="BExU6WXXC7SSQDMHSLUN5C2V4IYX" localSheetId="3" hidden="1">#REF!</definedName>
    <definedName name="BExU6WXXC7SSQDMHSLUN5C2V4IYX" localSheetId="10" hidden="1">#REF!</definedName>
    <definedName name="BExU6WXXC7SSQDMHSLUN5C2V4IYX" localSheetId="9" hidden="1">#REF!</definedName>
    <definedName name="BExU6WXXC7SSQDMHSLUN5C2V4IYX" localSheetId="8" hidden="1">#REF!</definedName>
    <definedName name="BExU6WXXC7SSQDMHSLUN5C2V4IYX" localSheetId="11" hidden="1">#REF!</definedName>
    <definedName name="BExU6WXXC7SSQDMHSLUN5C2V4IYX" localSheetId="13" hidden="1">#REF!</definedName>
    <definedName name="BExU6WXXC7SSQDMHSLUN5C2V4IYX" hidden="1">#REF!</definedName>
    <definedName name="BExU73387E74XE8A9UKZLZNJYY65" localSheetId="0" hidden="1">#REF!</definedName>
    <definedName name="BExU73387E74XE8A9UKZLZNJYY65" localSheetId="12" hidden="1">#REF!</definedName>
    <definedName name="BExU73387E74XE8A9UKZLZNJYY65" localSheetId="3" hidden="1">#REF!</definedName>
    <definedName name="BExU73387E74XE8A9UKZLZNJYY65" localSheetId="10" hidden="1">#REF!</definedName>
    <definedName name="BExU73387E74XE8A9UKZLZNJYY65" localSheetId="9" hidden="1">#REF!</definedName>
    <definedName name="BExU73387E74XE8A9UKZLZNJYY65" localSheetId="8" hidden="1">#REF!</definedName>
    <definedName name="BExU73387E74XE8A9UKZLZNJYY65" localSheetId="11" hidden="1">#REF!</definedName>
    <definedName name="BExU73387E74XE8A9UKZLZNJYY65" localSheetId="13" hidden="1">#REF!</definedName>
    <definedName name="BExU73387E74XE8A9UKZLZNJYY65" hidden="1">#REF!</definedName>
    <definedName name="BExU76ZHCJM8I7VSICCMSTC33O6U" localSheetId="0" hidden="1">#REF!</definedName>
    <definedName name="BExU76ZHCJM8I7VSICCMSTC33O6U" localSheetId="12" hidden="1">#REF!</definedName>
    <definedName name="BExU76ZHCJM8I7VSICCMSTC33O6U" localSheetId="3" hidden="1">#REF!</definedName>
    <definedName name="BExU76ZHCJM8I7VSICCMSTC33O6U" localSheetId="10" hidden="1">#REF!</definedName>
    <definedName name="BExU76ZHCJM8I7VSICCMSTC33O6U" localSheetId="9" hidden="1">#REF!</definedName>
    <definedName name="BExU76ZHCJM8I7VSICCMSTC33O6U" localSheetId="8" hidden="1">#REF!</definedName>
    <definedName name="BExU76ZHCJM8I7VSICCMSTC33O6U" localSheetId="11" hidden="1">#REF!</definedName>
    <definedName name="BExU76ZHCJM8I7VSICCMSTC33O6U" localSheetId="13" hidden="1">#REF!</definedName>
    <definedName name="BExU76ZHCJM8I7VSICCMSTC33O6U" hidden="1">#REF!</definedName>
    <definedName name="BExU7BBTUF8BQ42DSGM94X5TG5GF" localSheetId="0" hidden="1">#REF!</definedName>
    <definedName name="BExU7BBTUF8BQ42DSGM94X5TG5GF" localSheetId="12" hidden="1">#REF!</definedName>
    <definedName name="BExU7BBTUF8BQ42DSGM94X5TG5GF" localSheetId="3" hidden="1">#REF!</definedName>
    <definedName name="BExU7BBTUF8BQ42DSGM94X5TG5GF" localSheetId="10" hidden="1">#REF!</definedName>
    <definedName name="BExU7BBTUF8BQ42DSGM94X5TG5GF" localSheetId="9" hidden="1">#REF!</definedName>
    <definedName name="BExU7BBTUF8BQ42DSGM94X5TG5GF" localSheetId="8" hidden="1">#REF!</definedName>
    <definedName name="BExU7BBTUF8BQ42DSGM94X5TG5GF" localSheetId="11" hidden="1">#REF!</definedName>
    <definedName name="BExU7BBTUF8BQ42DSGM94X5TG5GF" localSheetId="13" hidden="1">#REF!</definedName>
    <definedName name="BExU7BBTUF8BQ42DSGM94X5TG5GF" hidden="1">#REF!</definedName>
    <definedName name="BExU7HH4EAHFQHT4AXKGWAWZP3I0" localSheetId="0" hidden="1">#REF!</definedName>
    <definedName name="BExU7HH4EAHFQHT4AXKGWAWZP3I0" localSheetId="12" hidden="1">#REF!</definedName>
    <definedName name="BExU7HH4EAHFQHT4AXKGWAWZP3I0" localSheetId="3" hidden="1">#REF!</definedName>
    <definedName name="BExU7HH4EAHFQHT4AXKGWAWZP3I0" localSheetId="10" hidden="1">#REF!</definedName>
    <definedName name="BExU7HH4EAHFQHT4AXKGWAWZP3I0" localSheetId="9" hidden="1">#REF!</definedName>
    <definedName name="BExU7HH4EAHFQHT4AXKGWAWZP3I0" localSheetId="8" hidden="1">#REF!</definedName>
    <definedName name="BExU7HH4EAHFQHT4AXKGWAWZP3I0" localSheetId="11" hidden="1">#REF!</definedName>
    <definedName name="BExU7HH4EAHFQHT4AXKGWAWZP3I0" localSheetId="13" hidden="1">#REF!</definedName>
    <definedName name="BExU7HH4EAHFQHT4AXKGWAWZP3I0" hidden="1">#REF!</definedName>
    <definedName name="BExU7L7WPQSA0ELXZ0I86V33QCCJ" localSheetId="0" hidden="1">#REF!</definedName>
    <definedName name="BExU7L7WPQSA0ELXZ0I86V33QCCJ" localSheetId="12" hidden="1">#REF!</definedName>
    <definedName name="BExU7L7WPQSA0ELXZ0I86V33QCCJ" localSheetId="3" hidden="1">#REF!</definedName>
    <definedName name="BExU7L7WPQSA0ELXZ0I86V33QCCJ" localSheetId="10" hidden="1">#REF!</definedName>
    <definedName name="BExU7L7WPQSA0ELXZ0I86V33QCCJ" localSheetId="9" hidden="1">#REF!</definedName>
    <definedName name="BExU7L7WPQSA0ELXZ0I86V33QCCJ" localSheetId="8" hidden="1">#REF!</definedName>
    <definedName name="BExU7L7WPQSA0ELXZ0I86V33QCCJ" localSheetId="11" hidden="1">#REF!</definedName>
    <definedName name="BExU7L7WPQSA0ELXZ0I86V33QCCJ" localSheetId="13" hidden="1">#REF!</definedName>
    <definedName name="BExU7L7WPQSA0ELXZ0I86V33QCCJ" hidden="1">#REF!</definedName>
    <definedName name="BExU7MF1ZVPDHOSMCAXOSYICHZ4I" localSheetId="0" hidden="1">#REF!</definedName>
    <definedName name="BExU7MF1ZVPDHOSMCAXOSYICHZ4I" localSheetId="12" hidden="1">#REF!</definedName>
    <definedName name="BExU7MF1ZVPDHOSMCAXOSYICHZ4I" localSheetId="3" hidden="1">#REF!</definedName>
    <definedName name="BExU7MF1ZVPDHOSMCAXOSYICHZ4I" localSheetId="10" hidden="1">#REF!</definedName>
    <definedName name="BExU7MF1ZVPDHOSMCAXOSYICHZ4I" localSheetId="9" hidden="1">#REF!</definedName>
    <definedName name="BExU7MF1ZVPDHOSMCAXOSYICHZ4I" localSheetId="8" hidden="1">#REF!</definedName>
    <definedName name="BExU7MF1ZVPDHOSMCAXOSYICHZ4I" localSheetId="11" hidden="1">#REF!</definedName>
    <definedName name="BExU7MF1ZVPDHOSMCAXOSYICHZ4I" localSheetId="13" hidden="1">#REF!</definedName>
    <definedName name="BExU7MF1ZVPDHOSMCAXOSYICHZ4I" hidden="1">#REF!</definedName>
    <definedName name="BExU7O2BJ6D5YCKEL6FD2EFCWYRX" localSheetId="0" hidden="1">#REF!</definedName>
    <definedName name="BExU7O2BJ6D5YCKEL6FD2EFCWYRX" localSheetId="12" hidden="1">#REF!</definedName>
    <definedName name="BExU7O2BJ6D5YCKEL6FD2EFCWYRX" localSheetId="3" hidden="1">#REF!</definedName>
    <definedName name="BExU7O2BJ6D5YCKEL6FD2EFCWYRX" localSheetId="10" hidden="1">#REF!</definedName>
    <definedName name="BExU7O2BJ6D5YCKEL6FD2EFCWYRX" localSheetId="9" hidden="1">#REF!</definedName>
    <definedName name="BExU7O2BJ6D5YCKEL6FD2EFCWYRX" localSheetId="8" hidden="1">#REF!</definedName>
    <definedName name="BExU7O2BJ6D5YCKEL6FD2EFCWYRX" localSheetId="11" hidden="1">#REF!</definedName>
    <definedName name="BExU7O2BJ6D5YCKEL6FD2EFCWYRX" localSheetId="13" hidden="1">#REF!</definedName>
    <definedName name="BExU7O2BJ6D5YCKEL6FD2EFCWYRX" hidden="1">#REF!</definedName>
    <definedName name="BExU7Q0JS9YIUKUPNSSAIDK2KJAV" localSheetId="0" hidden="1">#REF!</definedName>
    <definedName name="BExU7Q0JS9YIUKUPNSSAIDK2KJAV" localSheetId="12" hidden="1">#REF!</definedName>
    <definedName name="BExU7Q0JS9YIUKUPNSSAIDK2KJAV" localSheetId="3" hidden="1">#REF!</definedName>
    <definedName name="BExU7Q0JS9YIUKUPNSSAIDK2KJAV" localSheetId="10" hidden="1">#REF!</definedName>
    <definedName name="BExU7Q0JS9YIUKUPNSSAIDK2KJAV" localSheetId="9" hidden="1">#REF!</definedName>
    <definedName name="BExU7Q0JS9YIUKUPNSSAIDK2KJAV" localSheetId="8" hidden="1">#REF!</definedName>
    <definedName name="BExU7Q0JS9YIUKUPNSSAIDK2KJAV" localSheetId="11" hidden="1">#REF!</definedName>
    <definedName name="BExU7Q0JS9YIUKUPNSSAIDK2KJAV" localSheetId="13" hidden="1">#REF!</definedName>
    <definedName name="BExU7Q0JS9YIUKUPNSSAIDK2KJAV" hidden="1">#REF!</definedName>
    <definedName name="BExU80I6AE5OU7P7F5V7HWIZBJ4P" localSheetId="0" hidden="1">#REF!</definedName>
    <definedName name="BExU80I6AE5OU7P7F5V7HWIZBJ4P" localSheetId="12" hidden="1">#REF!</definedName>
    <definedName name="BExU80I6AE5OU7P7F5V7HWIZBJ4P" localSheetId="3" hidden="1">#REF!</definedName>
    <definedName name="BExU80I6AE5OU7P7F5V7HWIZBJ4P" localSheetId="10" hidden="1">#REF!</definedName>
    <definedName name="BExU80I6AE5OU7P7F5V7HWIZBJ4P" localSheetId="9" hidden="1">#REF!</definedName>
    <definedName name="BExU80I6AE5OU7P7F5V7HWIZBJ4P" localSheetId="8" hidden="1">#REF!</definedName>
    <definedName name="BExU80I6AE5OU7P7F5V7HWIZBJ4P" localSheetId="11" hidden="1">#REF!</definedName>
    <definedName name="BExU80I6AE5OU7P7F5V7HWIZBJ4P" localSheetId="13" hidden="1">#REF!</definedName>
    <definedName name="BExU80I6AE5OU7P7F5V7HWIZBJ4P" hidden="1">#REF!</definedName>
    <definedName name="BExU86NB26MCPYIISZ36HADONGT2" localSheetId="0" hidden="1">#REF!</definedName>
    <definedName name="BExU86NB26MCPYIISZ36HADONGT2" localSheetId="12" hidden="1">#REF!</definedName>
    <definedName name="BExU86NB26MCPYIISZ36HADONGT2" localSheetId="3" hidden="1">#REF!</definedName>
    <definedName name="BExU86NB26MCPYIISZ36HADONGT2" localSheetId="10" hidden="1">#REF!</definedName>
    <definedName name="BExU86NB26MCPYIISZ36HADONGT2" localSheetId="9" hidden="1">#REF!</definedName>
    <definedName name="BExU86NB26MCPYIISZ36HADONGT2" localSheetId="8" hidden="1">#REF!</definedName>
    <definedName name="BExU86NB26MCPYIISZ36HADONGT2" localSheetId="11" hidden="1">#REF!</definedName>
    <definedName name="BExU86NB26MCPYIISZ36HADONGT2" localSheetId="13" hidden="1">#REF!</definedName>
    <definedName name="BExU86NB26MCPYIISZ36HADONGT2" hidden="1">#REF!</definedName>
    <definedName name="BExU885EZZNSZV3GP298UJ8LB7OL" localSheetId="0" hidden="1">#REF!</definedName>
    <definedName name="BExU885EZZNSZV3GP298UJ8LB7OL" localSheetId="12" hidden="1">#REF!</definedName>
    <definedName name="BExU885EZZNSZV3GP298UJ8LB7OL" localSheetId="3" hidden="1">#REF!</definedName>
    <definedName name="BExU885EZZNSZV3GP298UJ8LB7OL" localSheetId="10" hidden="1">#REF!</definedName>
    <definedName name="BExU885EZZNSZV3GP298UJ8LB7OL" localSheetId="9" hidden="1">#REF!</definedName>
    <definedName name="BExU885EZZNSZV3GP298UJ8LB7OL" localSheetId="8" hidden="1">#REF!</definedName>
    <definedName name="BExU885EZZNSZV3GP298UJ8LB7OL" localSheetId="11" hidden="1">#REF!</definedName>
    <definedName name="BExU885EZZNSZV3GP298UJ8LB7OL" localSheetId="13" hidden="1">#REF!</definedName>
    <definedName name="BExU885EZZNSZV3GP298UJ8LB7OL" hidden="1">#REF!</definedName>
    <definedName name="BExU8FSAUP9TUZ1NO9WXK80QPHWV" localSheetId="0" hidden="1">#REF!</definedName>
    <definedName name="BExU8FSAUP9TUZ1NO9WXK80QPHWV" localSheetId="12" hidden="1">#REF!</definedName>
    <definedName name="BExU8FSAUP9TUZ1NO9WXK80QPHWV" localSheetId="3" hidden="1">#REF!</definedName>
    <definedName name="BExU8FSAUP9TUZ1NO9WXK80QPHWV" localSheetId="10" hidden="1">#REF!</definedName>
    <definedName name="BExU8FSAUP9TUZ1NO9WXK80QPHWV" localSheetId="9" hidden="1">#REF!</definedName>
    <definedName name="BExU8FSAUP9TUZ1NO9WXK80QPHWV" localSheetId="8" hidden="1">#REF!</definedName>
    <definedName name="BExU8FSAUP9TUZ1NO9WXK80QPHWV" localSheetId="11" hidden="1">#REF!</definedName>
    <definedName name="BExU8FSAUP9TUZ1NO9WXK80QPHWV" localSheetId="13" hidden="1">#REF!</definedName>
    <definedName name="BExU8FSAUP9TUZ1NO9WXK80QPHWV" hidden="1">#REF!</definedName>
    <definedName name="BExU8KFLAN778MBN93NYZB0FV30G" localSheetId="0" hidden="1">#REF!</definedName>
    <definedName name="BExU8KFLAN778MBN93NYZB0FV30G" localSheetId="12" hidden="1">#REF!</definedName>
    <definedName name="BExU8KFLAN778MBN93NYZB0FV30G" localSheetId="3" hidden="1">#REF!</definedName>
    <definedName name="BExU8KFLAN778MBN93NYZB0FV30G" localSheetId="10" hidden="1">#REF!</definedName>
    <definedName name="BExU8KFLAN778MBN93NYZB0FV30G" localSheetId="9" hidden="1">#REF!</definedName>
    <definedName name="BExU8KFLAN778MBN93NYZB0FV30G" localSheetId="8" hidden="1">#REF!</definedName>
    <definedName name="BExU8KFLAN778MBN93NYZB0FV30G" localSheetId="11" hidden="1">#REF!</definedName>
    <definedName name="BExU8KFLAN778MBN93NYZB0FV30G" localSheetId="13" hidden="1">#REF!</definedName>
    <definedName name="BExU8KFLAN778MBN93NYZB0FV30G" hidden="1">#REF!</definedName>
    <definedName name="BExU8PZC6845UUDFG9M8FTC3P3DK" localSheetId="0" hidden="1">#REF!</definedName>
    <definedName name="BExU8PZC6845UUDFG9M8FTC3P3DK" localSheetId="12" hidden="1">#REF!</definedName>
    <definedName name="BExU8PZC6845UUDFG9M8FTC3P3DK" localSheetId="3" hidden="1">#REF!</definedName>
    <definedName name="BExU8PZC6845UUDFG9M8FTC3P3DK" localSheetId="10" hidden="1">#REF!</definedName>
    <definedName name="BExU8PZC6845UUDFG9M8FTC3P3DK" localSheetId="9" hidden="1">#REF!</definedName>
    <definedName name="BExU8PZC6845UUDFG9M8FTC3P3DK" localSheetId="8" hidden="1">#REF!</definedName>
    <definedName name="BExU8PZC6845UUDFG9M8FTC3P3DK" localSheetId="11" hidden="1">#REF!</definedName>
    <definedName name="BExU8PZC6845UUDFG9M8FTC3P3DK" localSheetId="13" hidden="1">#REF!</definedName>
    <definedName name="BExU8PZC6845UUDFG9M8FTC3P3DK" hidden="1">#REF!</definedName>
    <definedName name="BExU8UX9JX3XLB47YZ8GFXE0V7R2" localSheetId="0" hidden="1">#REF!</definedName>
    <definedName name="BExU8UX9JX3XLB47YZ8GFXE0V7R2" localSheetId="12" hidden="1">#REF!</definedName>
    <definedName name="BExU8UX9JX3XLB47YZ8GFXE0V7R2" localSheetId="3" hidden="1">#REF!</definedName>
    <definedName name="BExU8UX9JX3XLB47YZ8GFXE0V7R2" localSheetId="10" hidden="1">#REF!</definedName>
    <definedName name="BExU8UX9JX3XLB47YZ8GFXE0V7R2" localSheetId="9" hidden="1">#REF!</definedName>
    <definedName name="BExU8UX9JX3XLB47YZ8GFXE0V7R2" localSheetId="8" hidden="1">#REF!</definedName>
    <definedName name="BExU8UX9JX3XLB47YZ8GFXE0V7R2" localSheetId="11" hidden="1">#REF!</definedName>
    <definedName name="BExU8UX9JX3XLB47YZ8GFXE0V7R2" localSheetId="13" hidden="1">#REF!</definedName>
    <definedName name="BExU8UX9JX3XLB47YZ8GFXE0V7R2" hidden="1">#REF!</definedName>
    <definedName name="BExU8WVGMRSFNWCNHODQ9JQCMZB0" localSheetId="0" hidden="1">#REF!</definedName>
    <definedName name="BExU8WVGMRSFNWCNHODQ9JQCMZB0" localSheetId="12" hidden="1">#REF!</definedName>
    <definedName name="BExU8WVGMRSFNWCNHODQ9JQCMZB0" localSheetId="3" hidden="1">#REF!</definedName>
    <definedName name="BExU8WVGMRSFNWCNHODQ9JQCMZB0" localSheetId="10" hidden="1">#REF!</definedName>
    <definedName name="BExU8WVGMRSFNWCNHODQ9JQCMZB0" localSheetId="9" hidden="1">#REF!</definedName>
    <definedName name="BExU8WVGMRSFNWCNHODQ9JQCMZB0" localSheetId="8" hidden="1">#REF!</definedName>
    <definedName name="BExU8WVGMRSFNWCNHODQ9JQCMZB0" localSheetId="11" hidden="1">#REF!</definedName>
    <definedName name="BExU8WVGMRSFNWCNHODQ9JQCMZB0" localSheetId="13" hidden="1">#REF!</definedName>
    <definedName name="BExU8WVGMRSFNWCNHODQ9JQCMZB0" hidden="1">#REF!</definedName>
    <definedName name="BExU96M1J7P9DZQ3S9H0C12KGYTW" localSheetId="0" hidden="1">#REF!</definedName>
    <definedName name="BExU96M1J7P9DZQ3S9H0C12KGYTW" localSheetId="12" hidden="1">#REF!</definedName>
    <definedName name="BExU96M1J7P9DZQ3S9H0C12KGYTW" localSheetId="3" hidden="1">#REF!</definedName>
    <definedName name="BExU96M1J7P9DZQ3S9H0C12KGYTW" localSheetId="10" hidden="1">#REF!</definedName>
    <definedName name="BExU96M1J7P9DZQ3S9H0C12KGYTW" localSheetId="9" hidden="1">#REF!</definedName>
    <definedName name="BExU96M1J7P9DZQ3S9H0C12KGYTW" localSheetId="8" hidden="1">#REF!</definedName>
    <definedName name="BExU96M1J7P9DZQ3S9H0C12KGYTW" localSheetId="11" hidden="1">#REF!</definedName>
    <definedName name="BExU96M1J7P9DZQ3S9H0C12KGYTW" localSheetId="13" hidden="1">#REF!</definedName>
    <definedName name="BExU96M1J7P9DZQ3S9H0C12KGYTW" hidden="1">#REF!</definedName>
    <definedName name="BExU9F05OR1GZ3057R6UL3WPEIYI" localSheetId="0" hidden="1">#REF!</definedName>
    <definedName name="BExU9F05OR1GZ3057R6UL3WPEIYI" localSheetId="12" hidden="1">#REF!</definedName>
    <definedName name="BExU9F05OR1GZ3057R6UL3WPEIYI" localSheetId="3" hidden="1">#REF!</definedName>
    <definedName name="BExU9F05OR1GZ3057R6UL3WPEIYI" localSheetId="10" hidden="1">#REF!</definedName>
    <definedName name="BExU9F05OR1GZ3057R6UL3WPEIYI" localSheetId="9" hidden="1">#REF!</definedName>
    <definedName name="BExU9F05OR1GZ3057R6UL3WPEIYI" localSheetId="8" hidden="1">#REF!</definedName>
    <definedName name="BExU9F05OR1GZ3057R6UL3WPEIYI" localSheetId="11" hidden="1">#REF!</definedName>
    <definedName name="BExU9F05OR1GZ3057R6UL3WPEIYI" localSheetId="13" hidden="1">#REF!</definedName>
    <definedName name="BExU9F05OR1GZ3057R6UL3WPEIYI" hidden="1">#REF!</definedName>
    <definedName name="BExU9GCSO5YILIKG6VAHN13DL75K" localSheetId="0" hidden="1">#REF!</definedName>
    <definedName name="BExU9GCSO5YILIKG6VAHN13DL75K" localSheetId="12" hidden="1">#REF!</definedName>
    <definedName name="BExU9GCSO5YILIKG6VAHN13DL75K" localSheetId="3" hidden="1">#REF!</definedName>
    <definedName name="BExU9GCSO5YILIKG6VAHN13DL75K" localSheetId="10" hidden="1">#REF!</definedName>
    <definedName name="BExU9GCSO5YILIKG6VAHN13DL75K" localSheetId="9" hidden="1">#REF!</definedName>
    <definedName name="BExU9GCSO5YILIKG6VAHN13DL75K" localSheetId="8" hidden="1">#REF!</definedName>
    <definedName name="BExU9GCSO5YILIKG6VAHN13DL75K" localSheetId="11" hidden="1">#REF!</definedName>
    <definedName name="BExU9GCSO5YILIKG6VAHN13DL75K" localSheetId="13" hidden="1">#REF!</definedName>
    <definedName name="BExU9GCSO5YILIKG6VAHN13DL75K" hidden="1">#REF!</definedName>
    <definedName name="BExU9KJOZLO15N11MJVN782NFGJ0" localSheetId="0" hidden="1">#REF!</definedName>
    <definedName name="BExU9KJOZLO15N11MJVN782NFGJ0" localSheetId="12" hidden="1">#REF!</definedName>
    <definedName name="BExU9KJOZLO15N11MJVN782NFGJ0" localSheetId="3" hidden="1">#REF!</definedName>
    <definedName name="BExU9KJOZLO15N11MJVN782NFGJ0" localSheetId="10" hidden="1">#REF!</definedName>
    <definedName name="BExU9KJOZLO15N11MJVN782NFGJ0" localSheetId="9" hidden="1">#REF!</definedName>
    <definedName name="BExU9KJOZLO15N11MJVN782NFGJ0" localSheetId="8" hidden="1">#REF!</definedName>
    <definedName name="BExU9KJOZLO15N11MJVN782NFGJ0" localSheetId="11" hidden="1">#REF!</definedName>
    <definedName name="BExU9KJOZLO15N11MJVN782NFGJ0" localSheetId="13" hidden="1">#REF!</definedName>
    <definedName name="BExU9KJOZLO15N11MJVN782NFGJ0" hidden="1">#REF!</definedName>
    <definedName name="BExU9LG29XU2K1GNKRO4438JYQZE" localSheetId="0" hidden="1">#REF!</definedName>
    <definedName name="BExU9LG29XU2K1GNKRO4438JYQZE" localSheetId="12" hidden="1">#REF!</definedName>
    <definedName name="BExU9LG29XU2K1GNKRO4438JYQZE" localSheetId="3" hidden="1">#REF!</definedName>
    <definedName name="BExU9LG29XU2K1GNKRO4438JYQZE" localSheetId="10" hidden="1">#REF!</definedName>
    <definedName name="BExU9LG29XU2K1GNKRO4438JYQZE" localSheetId="9" hidden="1">#REF!</definedName>
    <definedName name="BExU9LG29XU2K1GNKRO4438JYQZE" localSheetId="8" hidden="1">#REF!</definedName>
    <definedName name="BExU9LG29XU2K1GNKRO4438JYQZE" localSheetId="11" hidden="1">#REF!</definedName>
    <definedName name="BExU9LG29XU2K1GNKRO4438JYQZE" localSheetId="13" hidden="1">#REF!</definedName>
    <definedName name="BExU9LG29XU2K1GNKRO4438JYQZE" hidden="1">#REF!</definedName>
    <definedName name="BExU9RW36I5Z6JIXUIUB3PJH86LT" localSheetId="0" hidden="1">#REF!</definedName>
    <definedName name="BExU9RW36I5Z6JIXUIUB3PJH86LT" localSheetId="12" hidden="1">#REF!</definedName>
    <definedName name="BExU9RW36I5Z6JIXUIUB3PJH86LT" localSheetId="3" hidden="1">#REF!</definedName>
    <definedName name="BExU9RW36I5Z6JIXUIUB3PJH86LT" localSheetId="10" hidden="1">#REF!</definedName>
    <definedName name="BExU9RW36I5Z6JIXUIUB3PJH86LT" localSheetId="9" hidden="1">#REF!</definedName>
    <definedName name="BExU9RW36I5Z6JIXUIUB3PJH86LT" localSheetId="8" hidden="1">#REF!</definedName>
    <definedName name="BExU9RW36I5Z6JIXUIUB3PJH86LT" localSheetId="11" hidden="1">#REF!</definedName>
    <definedName name="BExU9RW36I5Z6JIXUIUB3PJH86LT" localSheetId="13" hidden="1">#REF!</definedName>
    <definedName name="BExU9RW36I5Z6JIXUIUB3PJH86LT" hidden="1">#REF!</definedName>
    <definedName name="BExU9WU19DJ2VAGISPFEGDWWOO4V" localSheetId="0" hidden="1">#REF!</definedName>
    <definedName name="BExU9WU19DJ2VAGISPFEGDWWOO4V" localSheetId="12" hidden="1">#REF!</definedName>
    <definedName name="BExU9WU19DJ2VAGISPFEGDWWOO4V" localSheetId="3" hidden="1">#REF!</definedName>
    <definedName name="BExU9WU19DJ2VAGISPFEGDWWOO4V" localSheetId="10" hidden="1">#REF!</definedName>
    <definedName name="BExU9WU19DJ2VAGISPFEGDWWOO4V" localSheetId="9" hidden="1">#REF!</definedName>
    <definedName name="BExU9WU19DJ2VAGISPFEGDWWOO4V" localSheetId="8" hidden="1">#REF!</definedName>
    <definedName name="BExU9WU19DJ2VAGISPFEGDWWOO4V" localSheetId="11" hidden="1">#REF!</definedName>
    <definedName name="BExU9WU19DJ2VAGISPFEGDWWOO4V" localSheetId="13" hidden="1">#REF!</definedName>
    <definedName name="BExU9WU19DJ2VAGISPFEGDWWOO4V" hidden="1">#REF!</definedName>
    <definedName name="BExUA28AO7OWDG3H23Q0CL4B7BHW" localSheetId="0" hidden="1">#REF!</definedName>
    <definedName name="BExUA28AO7OWDG3H23Q0CL4B7BHW" localSheetId="12" hidden="1">#REF!</definedName>
    <definedName name="BExUA28AO7OWDG3H23Q0CL4B7BHW" localSheetId="3" hidden="1">#REF!</definedName>
    <definedName name="BExUA28AO7OWDG3H23Q0CL4B7BHW" localSheetId="10" hidden="1">#REF!</definedName>
    <definedName name="BExUA28AO7OWDG3H23Q0CL4B7BHW" localSheetId="9" hidden="1">#REF!</definedName>
    <definedName name="BExUA28AO7OWDG3H23Q0CL4B7BHW" localSheetId="8" hidden="1">#REF!</definedName>
    <definedName name="BExUA28AO7OWDG3H23Q0CL4B7BHW" localSheetId="11" hidden="1">#REF!</definedName>
    <definedName name="BExUA28AO7OWDG3H23Q0CL4B7BHW" localSheetId="13" hidden="1">#REF!</definedName>
    <definedName name="BExUA28AO7OWDG3H23Q0CL4B7BHW" hidden="1">#REF!</definedName>
    <definedName name="BExUA34N2C083NSTAHQGZZ3BCYGK" localSheetId="0" hidden="1">#REF!</definedName>
    <definedName name="BExUA34N2C083NSTAHQGZZ3BCYGK" localSheetId="12" hidden="1">#REF!</definedName>
    <definedName name="BExUA34N2C083NSTAHQGZZ3BCYGK" localSheetId="3" hidden="1">#REF!</definedName>
    <definedName name="BExUA34N2C083NSTAHQGZZ3BCYGK" localSheetId="10" hidden="1">#REF!</definedName>
    <definedName name="BExUA34N2C083NSTAHQGZZ3BCYGK" localSheetId="9" hidden="1">#REF!</definedName>
    <definedName name="BExUA34N2C083NSTAHQGZZ3BCYGK" localSheetId="8" hidden="1">#REF!</definedName>
    <definedName name="BExUA34N2C083NSTAHQGZZ3BCYGK" localSheetId="11" hidden="1">#REF!</definedName>
    <definedName name="BExUA34N2C083NSTAHQGZZ3BCYGK" localSheetId="13" hidden="1">#REF!</definedName>
    <definedName name="BExUA34N2C083NSTAHQGZZ3BCYGK" hidden="1">#REF!</definedName>
    <definedName name="BExUA5O923FFNEBY8BPO1TU3QGBM" localSheetId="0" hidden="1">#REF!</definedName>
    <definedName name="BExUA5O923FFNEBY8BPO1TU3QGBM" localSheetId="12" hidden="1">#REF!</definedName>
    <definedName name="BExUA5O923FFNEBY8BPO1TU3QGBM" localSheetId="3" hidden="1">#REF!</definedName>
    <definedName name="BExUA5O923FFNEBY8BPO1TU3QGBM" localSheetId="10" hidden="1">#REF!</definedName>
    <definedName name="BExUA5O923FFNEBY8BPO1TU3QGBM" localSheetId="9" hidden="1">#REF!</definedName>
    <definedName name="BExUA5O923FFNEBY8BPO1TU3QGBM" localSheetId="8" hidden="1">#REF!</definedName>
    <definedName name="BExUA5O923FFNEBY8BPO1TU3QGBM" localSheetId="11" hidden="1">#REF!</definedName>
    <definedName name="BExUA5O923FFNEBY8BPO1TU3QGBM" localSheetId="13" hidden="1">#REF!</definedName>
    <definedName name="BExUA5O923FFNEBY8BPO1TU3QGBM" hidden="1">#REF!</definedName>
    <definedName name="BExUA6Q4K25VH452AQ3ZIRBCMS61" localSheetId="0" hidden="1">#REF!</definedName>
    <definedName name="BExUA6Q4K25VH452AQ3ZIRBCMS61" localSheetId="12" hidden="1">#REF!</definedName>
    <definedName name="BExUA6Q4K25VH452AQ3ZIRBCMS61" localSheetId="3" hidden="1">#REF!</definedName>
    <definedName name="BExUA6Q4K25VH452AQ3ZIRBCMS61" localSheetId="10" hidden="1">#REF!</definedName>
    <definedName name="BExUA6Q4K25VH452AQ3ZIRBCMS61" localSheetId="9" hidden="1">#REF!</definedName>
    <definedName name="BExUA6Q4K25VH452AQ3ZIRBCMS61" localSheetId="8" hidden="1">#REF!</definedName>
    <definedName name="BExUA6Q4K25VH452AQ3ZIRBCMS61" localSheetId="11" hidden="1">#REF!</definedName>
    <definedName name="BExUA6Q4K25VH452AQ3ZIRBCMS61" localSheetId="13" hidden="1">#REF!</definedName>
    <definedName name="BExUA6Q4K25VH452AQ3ZIRBCMS61" hidden="1">#REF!</definedName>
    <definedName name="BExUAFV4JMBSM2SKBQL9NHL0NIBS" localSheetId="0" hidden="1">#REF!</definedName>
    <definedName name="BExUAFV4JMBSM2SKBQL9NHL0NIBS" localSheetId="12" hidden="1">#REF!</definedName>
    <definedName name="BExUAFV4JMBSM2SKBQL9NHL0NIBS" localSheetId="3" hidden="1">#REF!</definedName>
    <definedName name="BExUAFV4JMBSM2SKBQL9NHL0NIBS" localSheetId="10" hidden="1">#REF!</definedName>
    <definedName name="BExUAFV4JMBSM2SKBQL9NHL0NIBS" localSheetId="9" hidden="1">#REF!</definedName>
    <definedName name="BExUAFV4JMBSM2SKBQL9NHL0NIBS" localSheetId="8" hidden="1">#REF!</definedName>
    <definedName name="BExUAFV4JMBSM2SKBQL9NHL0NIBS" localSheetId="11" hidden="1">#REF!</definedName>
    <definedName name="BExUAFV4JMBSM2SKBQL9NHL0NIBS" localSheetId="13" hidden="1">#REF!</definedName>
    <definedName name="BExUAFV4JMBSM2SKBQL9NHL0NIBS" hidden="1">#REF!</definedName>
    <definedName name="BExUAMWQODKBXMRH1QCMJLJBF8M7" localSheetId="0" hidden="1">#REF!</definedName>
    <definedName name="BExUAMWQODKBXMRH1QCMJLJBF8M7" localSheetId="12" hidden="1">#REF!</definedName>
    <definedName name="BExUAMWQODKBXMRH1QCMJLJBF8M7" localSheetId="3" hidden="1">#REF!</definedName>
    <definedName name="BExUAMWQODKBXMRH1QCMJLJBF8M7" localSheetId="10" hidden="1">#REF!</definedName>
    <definedName name="BExUAMWQODKBXMRH1QCMJLJBF8M7" localSheetId="9" hidden="1">#REF!</definedName>
    <definedName name="BExUAMWQODKBXMRH1QCMJLJBF8M7" localSheetId="8" hidden="1">#REF!</definedName>
    <definedName name="BExUAMWQODKBXMRH1QCMJLJBF8M7" localSheetId="11" hidden="1">#REF!</definedName>
    <definedName name="BExUAMWQODKBXMRH1QCMJLJBF8M7" localSheetId="13" hidden="1">#REF!</definedName>
    <definedName name="BExUAMWQODKBXMRH1QCMJLJBF8M7" hidden="1">#REF!</definedName>
    <definedName name="BExUAPR6Y32097JKJCTGC4C6EGE9" localSheetId="0" hidden="1">#REF!</definedName>
    <definedName name="BExUAPR6Y32097JKJCTGC4C6EGE9" localSheetId="12" hidden="1">#REF!</definedName>
    <definedName name="BExUAPR6Y32097JKJCTGC4C6EGE9" localSheetId="3" hidden="1">#REF!</definedName>
    <definedName name="BExUAPR6Y32097JKJCTGC4C6EGE9" localSheetId="10" hidden="1">#REF!</definedName>
    <definedName name="BExUAPR6Y32097JKJCTGC4C6EGE9" localSheetId="9" hidden="1">#REF!</definedName>
    <definedName name="BExUAPR6Y32097JKJCTGC4C6EGE9" localSheetId="8" hidden="1">#REF!</definedName>
    <definedName name="BExUAPR6Y32097JKJCTGC4C6EGE9" localSheetId="11" hidden="1">#REF!</definedName>
    <definedName name="BExUAPR6Y32097JKJCTGC4C6EGE9" localSheetId="13" hidden="1">#REF!</definedName>
    <definedName name="BExUAPR6Y32097JKJCTGC4C6EGE9" hidden="1">#REF!</definedName>
    <definedName name="BExUARUP0MX710TNZSAA01HUEAVC" localSheetId="0" hidden="1">#REF!</definedName>
    <definedName name="BExUARUP0MX710TNZSAA01HUEAVC" localSheetId="12" hidden="1">#REF!</definedName>
    <definedName name="BExUARUP0MX710TNZSAA01HUEAVC" localSheetId="3" hidden="1">#REF!</definedName>
    <definedName name="BExUARUP0MX710TNZSAA01HUEAVC" localSheetId="10" hidden="1">#REF!</definedName>
    <definedName name="BExUARUP0MX710TNZSAA01HUEAVC" localSheetId="9" hidden="1">#REF!</definedName>
    <definedName name="BExUARUP0MX710TNZSAA01HUEAVC" localSheetId="8" hidden="1">#REF!</definedName>
    <definedName name="BExUARUP0MX710TNZSAA01HUEAVC" localSheetId="11" hidden="1">#REF!</definedName>
    <definedName name="BExUARUP0MX710TNZSAA01HUEAVC" localSheetId="13" hidden="1">#REF!</definedName>
    <definedName name="BExUARUP0MX710TNZSAA01HUEAVC" hidden="1">#REF!</definedName>
    <definedName name="BExUAX8WS5OPVLCDXRGKTU2QMTFO" localSheetId="0" hidden="1">#REF!</definedName>
    <definedName name="BExUAX8WS5OPVLCDXRGKTU2QMTFO" localSheetId="12" hidden="1">#REF!</definedName>
    <definedName name="BExUAX8WS5OPVLCDXRGKTU2QMTFO" localSheetId="3" hidden="1">#REF!</definedName>
    <definedName name="BExUAX8WS5OPVLCDXRGKTU2QMTFO" localSheetId="10" hidden="1">#REF!</definedName>
    <definedName name="BExUAX8WS5OPVLCDXRGKTU2QMTFO" localSheetId="9" hidden="1">#REF!</definedName>
    <definedName name="BExUAX8WS5OPVLCDXRGKTU2QMTFO" localSheetId="8" hidden="1">#REF!</definedName>
    <definedName name="BExUAX8WS5OPVLCDXRGKTU2QMTFO" localSheetId="11" hidden="1">#REF!</definedName>
    <definedName name="BExUAX8WS5OPVLCDXRGKTU2QMTFO" localSheetId="13" hidden="1">#REF!</definedName>
    <definedName name="BExUAX8WS5OPVLCDXRGKTU2QMTFO" hidden="1">#REF!</definedName>
    <definedName name="BExUB1FYAZ433NX9GD7WGACX5IZD" localSheetId="0" hidden="1">#REF!</definedName>
    <definedName name="BExUB1FYAZ433NX9GD7WGACX5IZD" localSheetId="12" hidden="1">#REF!</definedName>
    <definedName name="BExUB1FYAZ433NX9GD7WGACX5IZD" localSheetId="3" hidden="1">#REF!</definedName>
    <definedName name="BExUB1FYAZ433NX9GD7WGACX5IZD" localSheetId="10" hidden="1">#REF!</definedName>
    <definedName name="BExUB1FYAZ433NX9GD7WGACX5IZD" localSheetId="9" hidden="1">#REF!</definedName>
    <definedName name="BExUB1FYAZ433NX9GD7WGACX5IZD" localSheetId="8" hidden="1">#REF!</definedName>
    <definedName name="BExUB1FYAZ433NX9GD7WGACX5IZD" localSheetId="11" hidden="1">#REF!</definedName>
    <definedName name="BExUB1FYAZ433NX9GD7WGACX5IZD" localSheetId="13" hidden="1">#REF!</definedName>
    <definedName name="BExUB1FYAZ433NX9GD7WGACX5IZD" hidden="1">#REF!</definedName>
    <definedName name="BExUB8HLEXSBVPZ5AXNQEK96F1N4" localSheetId="0" hidden="1">#REF!</definedName>
    <definedName name="BExUB8HLEXSBVPZ5AXNQEK96F1N4" localSheetId="12" hidden="1">#REF!</definedName>
    <definedName name="BExUB8HLEXSBVPZ5AXNQEK96F1N4" localSheetId="3" hidden="1">#REF!</definedName>
    <definedName name="BExUB8HLEXSBVPZ5AXNQEK96F1N4" localSheetId="10" hidden="1">#REF!</definedName>
    <definedName name="BExUB8HLEXSBVPZ5AXNQEK96F1N4" localSheetId="9" hidden="1">#REF!</definedName>
    <definedName name="BExUB8HLEXSBVPZ5AXNQEK96F1N4" localSheetId="8" hidden="1">#REF!</definedName>
    <definedName name="BExUB8HLEXSBVPZ5AXNQEK96F1N4" localSheetId="11" hidden="1">#REF!</definedName>
    <definedName name="BExUB8HLEXSBVPZ5AXNQEK96F1N4" localSheetId="13" hidden="1">#REF!</definedName>
    <definedName name="BExUB8HLEXSBVPZ5AXNQEK96F1N4" hidden="1">#REF!</definedName>
    <definedName name="BExUBCDVZIEA7YT0LPSMHL5ZSERQ" localSheetId="0" hidden="1">#REF!</definedName>
    <definedName name="BExUBCDVZIEA7YT0LPSMHL5ZSERQ" localSheetId="12" hidden="1">#REF!</definedName>
    <definedName name="BExUBCDVZIEA7YT0LPSMHL5ZSERQ" localSheetId="3" hidden="1">#REF!</definedName>
    <definedName name="BExUBCDVZIEA7YT0LPSMHL5ZSERQ" localSheetId="10" hidden="1">#REF!</definedName>
    <definedName name="BExUBCDVZIEA7YT0LPSMHL5ZSERQ" localSheetId="9" hidden="1">#REF!</definedName>
    <definedName name="BExUBCDVZIEA7YT0LPSMHL5ZSERQ" localSheetId="8" hidden="1">#REF!</definedName>
    <definedName name="BExUBCDVZIEA7YT0LPSMHL5ZSERQ" localSheetId="11" hidden="1">#REF!</definedName>
    <definedName name="BExUBCDVZIEA7YT0LPSMHL5ZSERQ" localSheetId="13" hidden="1">#REF!</definedName>
    <definedName name="BExUBCDVZIEA7YT0LPSMHL5ZSERQ" hidden="1">#REF!</definedName>
    <definedName name="BExUBDA8WU087BUIMXC1U1CKA2RA" localSheetId="0" hidden="1">#REF!</definedName>
    <definedName name="BExUBDA8WU087BUIMXC1U1CKA2RA" localSheetId="12" hidden="1">#REF!</definedName>
    <definedName name="BExUBDA8WU087BUIMXC1U1CKA2RA" localSheetId="3" hidden="1">#REF!</definedName>
    <definedName name="BExUBDA8WU087BUIMXC1U1CKA2RA" localSheetId="10" hidden="1">#REF!</definedName>
    <definedName name="BExUBDA8WU087BUIMXC1U1CKA2RA" localSheetId="9" hidden="1">#REF!</definedName>
    <definedName name="BExUBDA8WU087BUIMXC1U1CKA2RA" localSheetId="8" hidden="1">#REF!</definedName>
    <definedName name="BExUBDA8WU087BUIMXC1U1CKA2RA" localSheetId="11" hidden="1">#REF!</definedName>
    <definedName name="BExUBDA8WU087BUIMXC1U1CKA2RA" localSheetId="13" hidden="1">#REF!</definedName>
    <definedName name="BExUBDA8WU087BUIMXC1U1CKA2RA" hidden="1">#REF!</definedName>
    <definedName name="BExUBKXBUCN760QYU7Q8GESBWOQH" localSheetId="0" hidden="1">#REF!</definedName>
    <definedName name="BExUBKXBUCN760QYU7Q8GESBWOQH" localSheetId="12" hidden="1">#REF!</definedName>
    <definedName name="BExUBKXBUCN760QYU7Q8GESBWOQH" localSheetId="3" hidden="1">#REF!</definedName>
    <definedName name="BExUBKXBUCN760QYU7Q8GESBWOQH" localSheetId="10" hidden="1">#REF!</definedName>
    <definedName name="BExUBKXBUCN760QYU7Q8GESBWOQH" localSheetId="9" hidden="1">#REF!</definedName>
    <definedName name="BExUBKXBUCN760QYU7Q8GESBWOQH" localSheetId="8" hidden="1">#REF!</definedName>
    <definedName name="BExUBKXBUCN760QYU7Q8GESBWOQH" localSheetId="11" hidden="1">#REF!</definedName>
    <definedName name="BExUBKXBUCN760QYU7Q8GESBWOQH" localSheetId="13" hidden="1">#REF!</definedName>
    <definedName name="BExUBKXBUCN760QYU7Q8GESBWOQH" hidden="1">#REF!</definedName>
    <definedName name="BExUBL83ED0P076RN9RJ8P1MZ299" localSheetId="0" hidden="1">#REF!</definedName>
    <definedName name="BExUBL83ED0P076RN9RJ8P1MZ299" localSheetId="12" hidden="1">#REF!</definedName>
    <definedName name="BExUBL83ED0P076RN9RJ8P1MZ299" localSheetId="3" hidden="1">#REF!</definedName>
    <definedName name="BExUBL83ED0P076RN9RJ8P1MZ299" localSheetId="10" hidden="1">#REF!</definedName>
    <definedName name="BExUBL83ED0P076RN9RJ8P1MZ299" localSheetId="9" hidden="1">#REF!</definedName>
    <definedName name="BExUBL83ED0P076RN9RJ8P1MZ299" localSheetId="8" hidden="1">#REF!</definedName>
    <definedName name="BExUBL83ED0P076RN9RJ8P1MZ299" localSheetId="11" hidden="1">#REF!</definedName>
    <definedName name="BExUBL83ED0P076RN9RJ8P1MZ299" localSheetId="13" hidden="1">#REF!</definedName>
    <definedName name="BExUBL83ED0P076RN9RJ8P1MZ299" hidden="1">#REF!</definedName>
    <definedName name="BExUC1EPS2CZ5CKFA0AQRIVRSHS8" localSheetId="0" hidden="1">#REF!</definedName>
    <definedName name="BExUC1EPS2CZ5CKFA0AQRIVRSHS8" localSheetId="12" hidden="1">#REF!</definedName>
    <definedName name="BExUC1EPS2CZ5CKFA0AQRIVRSHS8" localSheetId="3" hidden="1">#REF!</definedName>
    <definedName name="BExUC1EPS2CZ5CKFA0AQRIVRSHS8" localSheetId="10" hidden="1">#REF!</definedName>
    <definedName name="BExUC1EPS2CZ5CKFA0AQRIVRSHS8" localSheetId="9" hidden="1">#REF!</definedName>
    <definedName name="BExUC1EPS2CZ5CKFA0AQRIVRSHS8" localSheetId="8" hidden="1">#REF!</definedName>
    <definedName name="BExUC1EPS2CZ5CKFA0AQRIVRSHS8" localSheetId="11" hidden="1">#REF!</definedName>
    <definedName name="BExUC1EPS2CZ5CKFA0AQRIVRSHS8" localSheetId="13" hidden="1">#REF!</definedName>
    <definedName name="BExUC1EPS2CZ5CKFA0AQRIVRSHS8" hidden="1">#REF!</definedName>
    <definedName name="BExUC623BDYEODBN0N4DO6PJQ7NU" localSheetId="0" hidden="1">#REF!</definedName>
    <definedName name="BExUC623BDYEODBN0N4DO6PJQ7NU" localSheetId="12" hidden="1">#REF!</definedName>
    <definedName name="BExUC623BDYEODBN0N4DO6PJQ7NU" localSheetId="3" hidden="1">#REF!</definedName>
    <definedName name="BExUC623BDYEODBN0N4DO6PJQ7NU" localSheetId="10" hidden="1">#REF!</definedName>
    <definedName name="BExUC623BDYEODBN0N4DO6PJQ7NU" localSheetId="9" hidden="1">#REF!</definedName>
    <definedName name="BExUC623BDYEODBN0N4DO6PJQ7NU" localSheetId="8" hidden="1">#REF!</definedName>
    <definedName name="BExUC623BDYEODBN0N4DO6PJQ7NU" localSheetId="11" hidden="1">#REF!</definedName>
    <definedName name="BExUC623BDYEODBN0N4DO6PJQ7NU" localSheetId="13" hidden="1">#REF!</definedName>
    <definedName name="BExUC623BDYEODBN0N4DO6PJQ7NU" hidden="1">#REF!</definedName>
    <definedName name="BExUC8WH8TCKBB5313JGYYQ1WFLT" localSheetId="0" hidden="1">#REF!</definedName>
    <definedName name="BExUC8WH8TCKBB5313JGYYQ1WFLT" localSheetId="12" hidden="1">#REF!</definedName>
    <definedName name="BExUC8WH8TCKBB5313JGYYQ1WFLT" localSheetId="3" hidden="1">#REF!</definedName>
    <definedName name="BExUC8WH8TCKBB5313JGYYQ1WFLT" localSheetId="10" hidden="1">#REF!</definedName>
    <definedName name="BExUC8WH8TCKBB5313JGYYQ1WFLT" localSheetId="9" hidden="1">#REF!</definedName>
    <definedName name="BExUC8WH8TCKBB5313JGYYQ1WFLT" localSheetId="8" hidden="1">#REF!</definedName>
    <definedName name="BExUC8WH8TCKBB5313JGYYQ1WFLT" localSheetId="11" hidden="1">#REF!</definedName>
    <definedName name="BExUC8WH8TCKBB5313JGYYQ1WFLT" localSheetId="13" hidden="1">#REF!</definedName>
    <definedName name="BExUC8WH8TCKBB5313JGYYQ1WFLT" hidden="1">#REF!</definedName>
    <definedName name="BExUCAP7GOSYPHMQKK6719YLSDIQ" localSheetId="0" hidden="1">#REF!</definedName>
    <definedName name="BExUCAP7GOSYPHMQKK6719YLSDIQ" localSheetId="12" hidden="1">#REF!</definedName>
    <definedName name="BExUCAP7GOSYPHMQKK6719YLSDIQ" localSheetId="3" hidden="1">#REF!</definedName>
    <definedName name="BExUCAP7GOSYPHMQKK6719YLSDIQ" localSheetId="10" hidden="1">#REF!</definedName>
    <definedName name="BExUCAP7GOSYPHMQKK6719YLSDIQ" localSheetId="9" hidden="1">#REF!</definedName>
    <definedName name="BExUCAP7GOSYPHMQKK6719YLSDIQ" localSheetId="8" hidden="1">#REF!</definedName>
    <definedName name="BExUCAP7GOSYPHMQKK6719YLSDIQ" localSheetId="11" hidden="1">#REF!</definedName>
    <definedName name="BExUCAP7GOSYPHMQKK6719YLSDIQ" localSheetId="13" hidden="1">#REF!</definedName>
    <definedName name="BExUCAP7GOSYPHMQKK6719YLSDIQ" hidden="1">#REF!</definedName>
    <definedName name="BExUCFCDK6SPH86I6STXX8X3WMC4" localSheetId="0" hidden="1">#REF!</definedName>
    <definedName name="BExUCFCDK6SPH86I6STXX8X3WMC4" localSheetId="12" hidden="1">#REF!</definedName>
    <definedName name="BExUCFCDK6SPH86I6STXX8X3WMC4" localSheetId="3" hidden="1">#REF!</definedName>
    <definedName name="BExUCFCDK6SPH86I6STXX8X3WMC4" localSheetId="10" hidden="1">#REF!</definedName>
    <definedName name="BExUCFCDK6SPH86I6STXX8X3WMC4" localSheetId="9" hidden="1">#REF!</definedName>
    <definedName name="BExUCFCDK6SPH86I6STXX8X3WMC4" localSheetId="8" hidden="1">#REF!</definedName>
    <definedName name="BExUCFCDK6SPH86I6STXX8X3WMC4" localSheetId="11" hidden="1">#REF!</definedName>
    <definedName name="BExUCFCDK6SPH86I6STXX8X3WMC4" localSheetId="13" hidden="1">#REF!</definedName>
    <definedName name="BExUCFCDK6SPH86I6STXX8X3WMC4" hidden="1">#REF!</definedName>
    <definedName name="BExUCKL98JB87L3I6T6IFSWJNYAB" localSheetId="0" hidden="1">#REF!</definedName>
    <definedName name="BExUCKL98JB87L3I6T6IFSWJNYAB" localSheetId="12" hidden="1">#REF!</definedName>
    <definedName name="BExUCKL98JB87L3I6T6IFSWJNYAB" localSheetId="3" hidden="1">#REF!</definedName>
    <definedName name="BExUCKL98JB87L3I6T6IFSWJNYAB" localSheetId="10" hidden="1">#REF!</definedName>
    <definedName name="BExUCKL98JB87L3I6T6IFSWJNYAB" localSheetId="9" hidden="1">#REF!</definedName>
    <definedName name="BExUCKL98JB87L3I6T6IFSWJNYAB" localSheetId="8" hidden="1">#REF!</definedName>
    <definedName name="BExUCKL98JB87L3I6T6IFSWJNYAB" localSheetId="11" hidden="1">#REF!</definedName>
    <definedName name="BExUCKL98JB87L3I6T6IFSWJNYAB" localSheetId="13" hidden="1">#REF!</definedName>
    <definedName name="BExUCKL98JB87L3I6T6IFSWJNYAB" hidden="1">#REF!</definedName>
    <definedName name="BExUCLC6AQ5KR6LXSAXV4QQ8ASVG" localSheetId="0" hidden="1">#REF!</definedName>
    <definedName name="BExUCLC6AQ5KR6LXSAXV4QQ8ASVG" localSheetId="12" hidden="1">#REF!</definedName>
    <definedName name="BExUCLC6AQ5KR6LXSAXV4QQ8ASVG" localSheetId="3" hidden="1">#REF!</definedName>
    <definedName name="BExUCLC6AQ5KR6LXSAXV4QQ8ASVG" localSheetId="10" hidden="1">#REF!</definedName>
    <definedName name="BExUCLC6AQ5KR6LXSAXV4QQ8ASVG" localSheetId="9" hidden="1">#REF!</definedName>
    <definedName name="BExUCLC6AQ5KR6LXSAXV4QQ8ASVG" localSheetId="8" hidden="1">#REF!</definedName>
    <definedName name="BExUCLC6AQ5KR6LXSAXV4QQ8ASVG" localSheetId="11" hidden="1">#REF!</definedName>
    <definedName name="BExUCLC6AQ5KR6LXSAXV4QQ8ASVG" localSheetId="13" hidden="1">#REF!</definedName>
    <definedName name="BExUCLC6AQ5KR6LXSAXV4QQ8ASVG" hidden="1">#REF!</definedName>
    <definedName name="BExUD4IOJ12X3PJG5WXNNGDRCKAP" localSheetId="0" hidden="1">#REF!</definedName>
    <definedName name="BExUD4IOJ12X3PJG5WXNNGDRCKAP" localSheetId="12" hidden="1">#REF!</definedName>
    <definedName name="BExUD4IOJ12X3PJG5WXNNGDRCKAP" localSheetId="3" hidden="1">#REF!</definedName>
    <definedName name="BExUD4IOJ12X3PJG5WXNNGDRCKAP" localSheetId="10" hidden="1">#REF!</definedName>
    <definedName name="BExUD4IOJ12X3PJG5WXNNGDRCKAP" localSheetId="9" hidden="1">#REF!</definedName>
    <definedName name="BExUD4IOJ12X3PJG5WXNNGDRCKAP" localSheetId="8" hidden="1">#REF!</definedName>
    <definedName name="BExUD4IOJ12X3PJG5WXNNGDRCKAP" localSheetId="11" hidden="1">#REF!</definedName>
    <definedName name="BExUD4IOJ12X3PJG5WXNNGDRCKAP" localSheetId="13" hidden="1">#REF!</definedName>
    <definedName name="BExUD4IOJ12X3PJG5WXNNGDRCKAP" hidden="1">#REF!</definedName>
    <definedName name="BExUD9WX9BWK72UWVSLYZJLAY5VY" localSheetId="0" hidden="1">#REF!</definedName>
    <definedName name="BExUD9WX9BWK72UWVSLYZJLAY5VY" localSheetId="12" hidden="1">#REF!</definedName>
    <definedName name="BExUD9WX9BWK72UWVSLYZJLAY5VY" localSheetId="3" hidden="1">#REF!</definedName>
    <definedName name="BExUD9WX9BWK72UWVSLYZJLAY5VY" localSheetId="10" hidden="1">#REF!</definedName>
    <definedName name="BExUD9WX9BWK72UWVSLYZJLAY5VY" localSheetId="9" hidden="1">#REF!</definedName>
    <definedName name="BExUD9WX9BWK72UWVSLYZJLAY5VY" localSheetId="8" hidden="1">#REF!</definedName>
    <definedName name="BExUD9WX9BWK72UWVSLYZJLAY5VY" localSheetId="11" hidden="1">#REF!</definedName>
    <definedName name="BExUD9WX9BWK72UWVSLYZJLAY5VY" localSheetId="13" hidden="1">#REF!</definedName>
    <definedName name="BExUD9WX9BWK72UWVSLYZJLAY5VY" hidden="1">#REF!</definedName>
    <definedName name="BExUDEV0CYVO7Y5IQQBEJ6FUY9S6" localSheetId="0" hidden="1">#REF!</definedName>
    <definedName name="BExUDEV0CYVO7Y5IQQBEJ6FUY9S6" localSheetId="12" hidden="1">#REF!</definedName>
    <definedName name="BExUDEV0CYVO7Y5IQQBEJ6FUY9S6" localSheetId="3" hidden="1">#REF!</definedName>
    <definedName name="BExUDEV0CYVO7Y5IQQBEJ6FUY9S6" localSheetId="10" hidden="1">#REF!</definedName>
    <definedName name="BExUDEV0CYVO7Y5IQQBEJ6FUY9S6" localSheetId="9" hidden="1">#REF!</definedName>
    <definedName name="BExUDEV0CYVO7Y5IQQBEJ6FUY9S6" localSheetId="8" hidden="1">#REF!</definedName>
    <definedName name="BExUDEV0CYVO7Y5IQQBEJ6FUY9S6" localSheetId="11" hidden="1">#REF!</definedName>
    <definedName name="BExUDEV0CYVO7Y5IQQBEJ6FUY9S6" localSheetId="13" hidden="1">#REF!</definedName>
    <definedName name="BExUDEV0CYVO7Y5IQQBEJ6FUY9S6" hidden="1">#REF!</definedName>
    <definedName name="BExUDWOXQGIZW0EAIIYLQUPXF8YV" localSheetId="0" hidden="1">#REF!</definedName>
    <definedName name="BExUDWOXQGIZW0EAIIYLQUPXF8YV" localSheetId="12" hidden="1">#REF!</definedName>
    <definedName name="BExUDWOXQGIZW0EAIIYLQUPXF8YV" localSheetId="3" hidden="1">#REF!</definedName>
    <definedName name="BExUDWOXQGIZW0EAIIYLQUPXF8YV" localSheetId="10" hidden="1">#REF!</definedName>
    <definedName name="BExUDWOXQGIZW0EAIIYLQUPXF8YV" localSheetId="9" hidden="1">#REF!</definedName>
    <definedName name="BExUDWOXQGIZW0EAIIYLQUPXF8YV" localSheetId="8" hidden="1">#REF!</definedName>
    <definedName name="BExUDWOXQGIZW0EAIIYLQUPXF8YV" localSheetId="11" hidden="1">#REF!</definedName>
    <definedName name="BExUDWOXQGIZW0EAIIYLQUPXF8YV" localSheetId="13" hidden="1">#REF!</definedName>
    <definedName name="BExUDWOXQGIZW0EAIIYLQUPXF8YV" hidden="1">#REF!</definedName>
    <definedName name="BExUDXAIC17W1FUU8Z10XUAVB7CS" localSheetId="0" hidden="1">#REF!</definedName>
    <definedName name="BExUDXAIC17W1FUU8Z10XUAVB7CS" localSheetId="12" hidden="1">#REF!</definedName>
    <definedName name="BExUDXAIC17W1FUU8Z10XUAVB7CS" localSheetId="3" hidden="1">#REF!</definedName>
    <definedName name="BExUDXAIC17W1FUU8Z10XUAVB7CS" localSheetId="10" hidden="1">#REF!</definedName>
    <definedName name="BExUDXAIC17W1FUU8Z10XUAVB7CS" localSheetId="9" hidden="1">#REF!</definedName>
    <definedName name="BExUDXAIC17W1FUU8Z10XUAVB7CS" localSheetId="8" hidden="1">#REF!</definedName>
    <definedName name="BExUDXAIC17W1FUU8Z10XUAVB7CS" localSheetId="11" hidden="1">#REF!</definedName>
    <definedName name="BExUDXAIC17W1FUU8Z10XUAVB7CS" localSheetId="13" hidden="1">#REF!</definedName>
    <definedName name="BExUDXAIC17W1FUU8Z10XUAVB7CS" hidden="1">#REF!</definedName>
    <definedName name="BExUE5OMY7OAJQ9WR8C8HG311ORP" localSheetId="0" hidden="1">#REF!</definedName>
    <definedName name="BExUE5OMY7OAJQ9WR8C8HG311ORP" localSheetId="12" hidden="1">#REF!</definedName>
    <definedName name="BExUE5OMY7OAJQ9WR8C8HG311ORP" localSheetId="3" hidden="1">#REF!</definedName>
    <definedName name="BExUE5OMY7OAJQ9WR8C8HG311ORP" localSheetId="10" hidden="1">#REF!</definedName>
    <definedName name="BExUE5OMY7OAJQ9WR8C8HG311ORP" localSheetId="9" hidden="1">#REF!</definedName>
    <definedName name="BExUE5OMY7OAJQ9WR8C8HG311ORP" localSheetId="8" hidden="1">#REF!</definedName>
    <definedName name="BExUE5OMY7OAJQ9WR8C8HG311ORP" localSheetId="11" hidden="1">#REF!</definedName>
    <definedName name="BExUE5OMY7OAJQ9WR8C8HG311ORP" localSheetId="13" hidden="1">#REF!</definedName>
    <definedName name="BExUE5OMY7OAJQ9WR8C8HG311ORP" hidden="1">#REF!</definedName>
    <definedName name="BExUEFKOQWXXGRNLAOJV2BJ66UB8" localSheetId="0" hidden="1">#REF!</definedName>
    <definedName name="BExUEFKOQWXXGRNLAOJV2BJ66UB8" localSheetId="12" hidden="1">#REF!</definedName>
    <definedName name="BExUEFKOQWXXGRNLAOJV2BJ66UB8" localSheetId="3" hidden="1">#REF!</definedName>
    <definedName name="BExUEFKOQWXXGRNLAOJV2BJ66UB8" localSheetId="10" hidden="1">#REF!</definedName>
    <definedName name="BExUEFKOQWXXGRNLAOJV2BJ66UB8" localSheetId="9" hidden="1">#REF!</definedName>
    <definedName name="BExUEFKOQWXXGRNLAOJV2BJ66UB8" localSheetId="8" hidden="1">#REF!</definedName>
    <definedName name="BExUEFKOQWXXGRNLAOJV2BJ66UB8" localSheetId="11" hidden="1">#REF!</definedName>
    <definedName name="BExUEFKOQWXXGRNLAOJV2BJ66UB8" localSheetId="13" hidden="1">#REF!</definedName>
    <definedName name="BExUEFKOQWXXGRNLAOJV2BJ66UB8" hidden="1">#REF!</definedName>
    <definedName name="BExUEJGX3OQQP5KFRJSRCZ70EI9V" localSheetId="0" hidden="1">#REF!</definedName>
    <definedName name="BExUEJGX3OQQP5KFRJSRCZ70EI9V" localSheetId="12" hidden="1">#REF!</definedName>
    <definedName name="BExUEJGX3OQQP5KFRJSRCZ70EI9V" localSheetId="3" hidden="1">#REF!</definedName>
    <definedName name="BExUEJGX3OQQP5KFRJSRCZ70EI9V" localSheetId="10" hidden="1">#REF!</definedName>
    <definedName name="BExUEJGX3OQQP5KFRJSRCZ70EI9V" localSheetId="9" hidden="1">#REF!</definedName>
    <definedName name="BExUEJGX3OQQP5KFRJSRCZ70EI9V" localSheetId="8" hidden="1">#REF!</definedName>
    <definedName name="BExUEJGX3OQQP5KFRJSRCZ70EI9V" localSheetId="11" hidden="1">#REF!</definedName>
    <definedName name="BExUEJGX3OQQP5KFRJSRCZ70EI9V" localSheetId="13" hidden="1">#REF!</definedName>
    <definedName name="BExUEJGX3OQQP5KFRJSRCZ70EI9V" hidden="1">#REF!</definedName>
    <definedName name="BExUEKDB2RWXF3WMTZ6JSBCHNSDT" localSheetId="0" hidden="1">#REF!</definedName>
    <definedName name="BExUEKDB2RWXF3WMTZ6JSBCHNSDT" localSheetId="12" hidden="1">#REF!</definedName>
    <definedName name="BExUEKDB2RWXF3WMTZ6JSBCHNSDT" localSheetId="3" hidden="1">#REF!</definedName>
    <definedName name="BExUEKDB2RWXF3WMTZ6JSBCHNSDT" localSheetId="10" hidden="1">#REF!</definedName>
    <definedName name="BExUEKDB2RWXF3WMTZ6JSBCHNSDT" localSheetId="9" hidden="1">#REF!</definedName>
    <definedName name="BExUEKDB2RWXF3WMTZ6JSBCHNSDT" localSheetId="8" hidden="1">#REF!</definedName>
    <definedName name="BExUEKDB2RWXF3WMTZ6JSBCHNSDT" localSheetId="11" hidden="1">#REF!</definedName>
    <definedName name="BExUEKDB2RWXF3WMTZ6JSBCHNSDT" localSheetId="13" hidden="1">#REF!</definedName>
    <definedName name="BExUEKDB2RWXF3WMTZ6JSBCHNSDT" hidden="1">#REF!</definedName>
    <definedName name="BExUEYR71COFS2X8PDNU21IPMQEU" localSheetId="0" hidden="1">#REF!</definedName>
    <definedName name="BExUEYR71COFS2X8PDNU21IPMQEU" localSheetId="12" hidden="1">#REF!</definedName>
    <definedName name="BExUEYR71COFS2X8PDNU21IPMQEU" localSheetId="3" hidden="1">#REF!</definedName>
    <definedName name="BExUEYR71COFS2X8PDNU21IPMQEU" localSheetId="10" hidden="1">#REF!</definedName>
    <definedName name="BExUEYR71COFS2X8PDNU21IPMQEU" localSheetId="9" hidden="1">#REF!</definedName>
    <definedName name="BExUEYR71COFS2X8PDNU21IPMQEU" localSheetId="8" hidden="1">#REF!</definedName>
    <definedName name="BExUEYR71COFS2X8PDNU21IPMQEU" localSheetId="11" hidden="1">#REF!</definedName>
    <definedName name="BExUEYR71COFS2X8PDNU21IPMQEU" localSheetId="13" hidden="1">#REF!</definedName>
    <definedName name="BExUEYR71COFS2X8PDNU21IPMQEU" hidden="1">#REF!</definedName>
    <definedName name="BExVPRLJ9I6RX45EDVFSQGCPJSOK" localSheetId="0" hidden="1">#REF!</definedName>
    <definedName name="BExVPRLJ9I6RX45EDVFSQGCPJSOK" localSheetId="12" hidden="1">#REF!</definedName>
    <definedName name="BExVPRLJ9I6RX45EDVFSQGCPJSOK" localSheetId="3" hidden="1">#REF!</definedName>
    <definedName name="BExVPRLJ9I6RX45EDVFSQGCPJSOK" localSheetId="10" hidden="1">#REF!</definedName>
    <definedName name="BExVPRLJ9I6RX45EDVFSQGCPJSOK" localSheetId="9" hidden="1">#REF!</definedName>
    <definedName name="BExVPRLJ9I6RX45EDVFSQGCPJSOK" localSheetId="8" hidden="1">#REF!</definedName>
    <definedName name="BExVPRLJ9I6RX45EDVFSQGCPJSOK" localSheetId="11" hidden="1">#REF!</definedName>
    <definedName name="BExVPRLJ9I6RX45EDVFSQGCPJSOK" localSheetId="13" hidden="1">#REF!</definedName>
    <definedName name="BExVPRLJ9I6RX45EDVFSQGCPJSOK" hidden="1">#REF!</definedName>
    <definedName name="BExVRFU8RWFT8A80ZVAW185SG2G6" localSheetId="0" hidden="1">#REF!</definedName>
    <definedName name="BExVRFU8RWFT8A80ZVAW185SG2G6" localSheetId="12" hidden="1">#REF!</definedName>
    <definedName name="BExVRFU8RWFT8A80ZVAW185SG2G6" localSheetId="3" hidden="1">#REF!</definedName>
    <definedName name="BExVRFU8RWFT8A80ZVAW185SG2G6" localSheetId="10" hidden="1">#REF!</definedName>
    <definedName name="BExVRFU8RWFT8A80ZVAW185SG2G6" localSheetId="9" hidden="1">#REF!</definedName>
    <definedName name="BExVRFU8RWFT8A80ZVAW185SG2G6" localSheetId="8" hidden="1">#REF!</definedName>
    <definedName name="BExVRFU8RWFT8A80ZVAW185SG2G6" localSheetId="11" hidden="1">#REF!</definedName>
    <definedName name="BExVRFU8RWFT8A80ZVAW185SG2G6" localSheetId="13" hidden="1">#REF!</definedName>
    <definedName name="BExVRFU8RWFT8A80ZVAW185SG2G6" hidden="1">#REF!</definedName>
    <definedName name="BExVSJ3NHETBAIZTZQSM8LAVT76V" localSheetId="0" hidden="1">#REF!</definedName>
    <definedName name="BExVSJ3NHETBAIZTZQSM8LAVT76V" localSheetId="12" hidden="1">#REF!</definedName>
    <definedName name="BExVSJ3NHETBAIZTZQSM8LAVT76V" localSheetId="3" hidden="1">#REF!</definedName>
    <definedName name="BExVSJ3NHETBAIZTZQSM8LAVT76V" localSheetId="10" hidden="1">#REF!</definedName>
    <definedName name="BExVSJ3NHETBAIZTZQSM8LAVT76V" localSheetId="9" hidden="1">#REF!</definedName>
    <definedName name="BExVSJ3NHETBAIZTZQSM8LAVT76V" localSheetId="8" hidden="1">#REF!</definedName>
    <definedName name="BExVSJ3NHETBAIZTZQSM8LAVT76V" localSheetId="11" hidden="1">#REF!</definedName>
    <definedName name="BExVSJ3NHETBAIZTZQSM8LAVT76V" localSheetId="13" hidden="1">#REF!</definedName>
    <definedName name="BExVSJ3NHETBAIZTZQSM8LAVT76V" hidden="1">#REF!</definedName>
    <definedName name="BExVSL787C8E4HFQZ2NVLT35I2XV" localSheetId="0" hidden="1">#REF!</definedName>
    <definedName name="BExVSL787C8E4HFQZ2NVLT35I2XV" localSheetId="12" hidden="1">#REF!</definedName>
    <definedName name="BExVSL787C8E4HFQZ2NVLT35I2XV" localSheetId="3" hidden="1">#REF!</definedName>
    <definedName name="BExVSL787C8E4HFQZ2NVLT35I2XV" localSheetId="10" hidden="1">#REF!</definedName>
    <definedName name="BExVSL787C8E4HFQZ2NVLT35I2XV" localSheetId="9" hidden="1">#REF!</definedName>
    <definedName name="BExVSL787C8E4HFQZ2NVLT35I2XV" localSheetId="8" hidden="1">#REF!</definedName>
    <definedName name="BExVSL787C8E4HFQZ2NVLT35I2XV" localSheetId="11" hidden="1">#REF!</definedName>
    <definedName name="BExVSL787C8E4HFQZ2NVLT35I2XV" localSheetId="13" hidden="1">#REF!</definedName>
    <definedName name="BExVSL787C8E4HFQZ2NVLT35I2XV" hidden="1">#REF!</definedName>
    <definedName name="BExVSTFTVV14SFGHQUOJL5SQ5TX9" localSheetId="0" hidden="1">#REF!</definedName>
    <definedName name="BExVSTFTVV14SFGHQUOJL5SQ5TX9" localSheetId="12" hidden="1">#REF!</definedName>
    <definedName name="BExVSTFTVV14SFGHQUOJL5SQ5TX9" localSheetId="3" hidden="1">#REF!</definedName>
    <definedName name="BExVSTFTVV14SFGHQUOJL5SQ5TX9" localSheetId="10" hidden="1">#REF!</definedName>
    <definedName name="BExVSTFTVV14SFGHQUOJL5SQ5TX9" localSheetId="9" hidden="1">#REF!</definedName>
    <definedName name="BExVSTFTVV14SFGHQUOJL5SQ5TX9" localSheetId="8" hidden="1">#REF!</definedName>
    <definedName name="BExVSTFTVV14SFGHQUOJL5SQ5TX9" localSheetId="11" hidden="1">#REF!</definedName>
    <definedName name="BExVSTFTVV14SFGHQUOJL5SQ5TX9" localSheetId="13" hidden="1">#REF!</definedName>
    <definedName name="BExVSTFTVV14SFGHQUOJL5SQ5TX9" hidden="1">#REF!</definedName>
    <definedName name="BExVT017S14M5X928ARKQ2GNUFE0" localSheetId="0" hidden="1">#REF!</definedName>
    <definedName name="BExVT017S14M5X928ARKQ2GNUFE0" localSheetId="12" hidden="1">#REF!</definedName>
    <definedName name="BExVT017S14M5X928ARKQ2GNUFE0" localSheetId="3" hidden="1">#REF!</definedName>
    <definedName name="BExVT017S14M5X928ARKQ2GNUFE0" localSheetId="10" hidden="1">#REF!</definedName>
    <definedName name="BExVT017S14M5X928ARKQ2GNUFE0" localSheetId="9" hidden="1">#REF!</definedName>
    <definedName name="BExVT017S14M5X928ARKQ2GNUFE0" localSheetId="8" hidden="1">#REF!</definedName>
    <definedName name="BExVT017S14M5X928ARKQ2GNUFE0" localSheetId="11" hidden="1">#REF!</definedName>
    <definedName name="BExVT017S14M5X928ARKQ2GNUFE0" localSheetId="13" hidden="1">#REF!</definedName>
    <definedName name="BExVT017S14M5X928ARKQ2GNUFE0" hidden="1">#REF!</definedName>
    <definedName name="BExVT3MPE8LQ5JFN3HQIFKSQ80U4" localSheetId="0" hidden="1">#REF!</definedName>
    <definedName name="BExVT3MPE8LQ5JFN3HQIFKSQ80U4" localSheetId="12" hidden="1">#REF!</definedName>
    <definedName name="BExVT3MPE8LQ5JFN3HQIFKSQ80U4" localSheetId="3" hidden="1">#REF!</definedName>
    <definedName name="BExVT3MPE8LQ5JFN3HQIFKSQ80U4" localSheetId="10" hidden="1">#REF!</definedName>
    <definedName name="BExVT3MPE8LQ5JFN3HQIFKSQ80U4" localSheetId="9" hidden="1">#REF!</definedName>
    <definedName name="BExVT3MPE8LQ5JFN3HQIFKSQ80U4" localSheetId="8" hidden="1">#REF!</definedName>
    <definedName name="BExVT3MPE8LQ5JFN3HQIFKSQ80U4" localSheetId="11" hidden="1">#REF!</definedName>
    <definedName name="BExVT3MPE8LQ5JFN3HQIFKSQ80U4" localSheetId="13" hidden="1">#REF!</definedName>
    <definedName name="BExVT3MPE8LQ5JFN3HQIFKSQ80U4" hidden="1">#REF!</definedName>
    <definedName name="BExVT7TRK3NZHPME2TFBXOF1WBR9" localSheetId="0" hidden="1">#REF!</definedName>
    <definedName name="BExVT7TRK3NZHPME2TFBXOF1WBR9" localSheetId="12" hidden="1">#REF!</definedName>
    <definedName name="BExVT7TRK3NZHPME2TFBXOF1WBR9" localSheetId="3" hidden="1">#REF!</definedName>
    <definedName name="BExVT7TRK3NZHPME2TFBXOF1WBR9" localSheetId="10" hidden="1">#REF!</definedName>
    <definedName name="BExVT7TRK3NZHPME2TFBXOF1WBR9" localSheetId="9" hidden="1">#REF!</definedName>
    <definedName name="BExVT7TRK3NZHPME2TFBXOF1WBR9" localSheetId="8" hidden="1">#REF!</definedName>
    <definedName name="BExVT7TRK3NZHPME2TFBXOF1WBR9" localSheetId="11" hidden="1">#REF!</definedName>
    <definedName name="BExVT7TRK3NZHPME2TFBXOF1WBR9" localSheetId="13" hidden="1">#REF!</definedName>
    <definedName name="BExVT7TRK3NZHPME2TFBXOF1WBR9" hidden="1">#REF!</definedName>
    <definedName name="BExVT9H0R0T7WGQAAC0HABMG54YM" localSheetId="0" hidden="1">#REF!</definedName>
    <definedName name="BExVT9H0R0T7WGQAAC0HABMG54YM" localSheetId="12" hidden="1">#REF!</definedName>
    <definedName name="BExVT9H0R0T7WGQAAC0HABMG54YM" localSheetId="3" hidden="1">#REF!</definedName>
    <definedName name="BExVT9H0R0T7WGQAAC0HABMG54YM" localSheetId="10" hidden="1">#REF!</definedName>
    <definedName name="BExVT9H0R0T7WGQAAC0HABMG54YM" localSheetId="9" hidden="1">#REF!</definedName>
    <definedName name="BExVT9H0R0T7WGQAAC0HABMG54YM" localSheetId="8" hidden="1">#REF!</definedName>
    <definedName name="BExVT9H0R0T7WGQAAC0HABMG54YM" localSheetId="11" hidden="1">#REF!</definedName>
    <definedName name="BExVT9H0R0T7WGQAAC0HABMG54YM" localSheetId="13" hidden="1">#REF!</definedName>
    <definedName name="BExVT9H0R0T7WGQAAC0HABMG54YM" hidden="1">#REF!</definedName>
    <definedName name="BExVTAO57POUXSZQJQ6MABMZQA13" localSheetId="0" hidden="1">#REF!</definedName>
    <definedName name="BExVTAO57POUXSZQJQ6MABMZQA13" localSheetId="12" hidden="1">#REF!</definedName>
    <definedName name="BExVTAO57POUXSZQJQ6MABMZQA13" localSheetId="3" hidden="1">#REF!</definedName>
    <definedName name="BExVTAO57POUXSZQJQ6MABMZQA13" localSheetId="10" hidden="1">#REF!</definedName>
    <definedName name="BExVTAO57POUXSZQJQ6MABMZQA13" localSheetId="9" hidden="1">#REF!</definedName>
    <definedName name="BExVTAO57POUXSZQJQ6MABMZQA13" localSheetId="8" hidden="1">#REF!</definedName>
    <definedName name="BExVTAO57POUXSZQJQ6MABMZQA13" localSheetId="11" hidden="1">#REF!</definedName>
    <definedName name="BExVTAO57POUXSZQJQ6MABMZQA13" localSheetId="13" hidden="1">#REF!</definedName>
    <definedName name="BExVTAO57POUXSZQJQ6MABMZQA13" hidden="1">#REF!</definedName>
    <definedName name="BExVTCMDDEDGLUIMUU6BSFHEWTOP" localSheetId="0" hidden="1">#REF!</definedName>
    <definedName name="BExVTCMDDEDGLUIMUU6BSFHEWTOP" localSheetId="12" hidden="1">#REF!</definedName>
    <definedName name="BExVTCMDDEDGLUIMUU6BSFHEWTOP" localSheetId="3" hidden="1">#REF!</definedName>
    <definedName name="BExVTCMDDEDGLUIMUU6BSFHEWTOP" localSheetId="10" hidden="1">#REF!</definedName>
    <definedName name="BExVTCMDDEDGLUIMUU6BSFHEWTOP" localSheetId="9" hidden="1">#REF!</definedName>
    <definedName name="BExVTCMDDEDGLUIMUU6BSFHEWTOP" localSheetId="8" hidden="1">#REF!</definedName>
    <definedName name="BExVTCMDDEDGLUIMUU6BSFHEWTOP" localSheetId="11" hidden="1">#REF!</definedName>
    <definedName name="BExVTCMDDEDGLUIMUU6BSFHEWTOP" localSheetId="13" hidden="1">#REF!</definedName>
    <definedName name="BExVTCMDDEDGLUIMUU6BSFHEWTOP" hidden="1">#REF!</definedName>
    <definedName name="BExVTCMDQMLKRA2NQR72XU6Y54IK" localSheetId="0" hidden="1">#REF!</definedName>
    <definedName name="BExVTCMDQMLKRA2NQR72XU6Y54IK" localSheetId="12" hidden="1">#REF!</definedName>
    <definedName name="BExVTCMDQMLKRA2NQR72XU6Y54IK" localSheetId="3" hidden="1">#REF!</definedName>
    <definedName name="BExVTCMDQMLKRA2NQR72XU6Y54IK" localSheetId="10" hidden="1">#REF!</definedName>
    <definedName name="BExVTCMDQMLKRA2NQR72XU6Y54IK" localSheetId="9" hidden="1">#REF!</definedName>
    <definedName name="BExVTCMDQMLKRA2NQR72XU6Y54IK" localSheetId="8" hidden="1">#REF!</definedName>
    <definedName name="BExVTCMDQMLKRA2NQR72XU6Y54IK" localSheetId="11" hidden="1">#REF!</definedName>
    <definedName name="BExVTCMDQMLKRA2NQR72XU6Y54IK" localSheetId="13" hidden="1">#REF!</definedName>
    <definedName name="BExVTCMDQMLKRA2NQR72XU6Y54IK" hidden="1">#REF!</definedName>
    <definedName name="BExVTCRV8FQ5U9OYWWL44N6KFNHU" localSheetId="0" hidden="1">#REF!</definedName>
    <definedName name="BExVTCRV8FQ5U9OYWWL44N6KFNHU" localSheetId="12" hidden="1">#REF!</definedName>
    <definedName name="BExVTCRV8FQ5U9OYWWL44N6KFNHU" localSheetId="3" hidden="1">#REF!</definedName>
    <definedName name="BExVTCRV8FQ5U9OYWWL44N6KFNHU" localSheetId="10" hidden="1">#REF!</definedName>
    <definedName name="BExVTCRV8FQ5U9OYWWL44N6KFNHU" localSheetId="9" hidden="1">#REF!</definedName>
    <definedName name="BExVTCRV8FQ5U9OYWWL44N6KFNHU" localSheetId="8" hidden="1">#REF!</definedName>
    <definedName name="BExVTCRV8FQ5U9OYWWL44N6KFNHU" localSheetId="11" hidden="1">#REF!</definedName>
    <definedName name="BExVTCRV8FQ5U9OYWWL44N6KFNHU" localSheetId="13" hidden="1">#REF!</definedName>
    <definedName name="BExVTCRV8FQ5U9OYWWL44N6KFNHU" hidden="1">#REF!</definedName>
    <definedName name="BExVTNESHPVG0A0KZ7BRX26MS0PF" localSheetId="0" hidden="1">#REF!</definedName>
    <definedName name="BExVTNESHPVG0A0KZ7BRX26MS0PF" localSheetId="12" hidden="1">#REF!</definedName>
    <definedName name="BExVTNESHPVG0A0KZ7BRX26MS0PF" localSheetId="3" hidden="1">#REF!</definedName>
    <definedName name="BExVTNESHPVG0A0KZ7BRX26MS0PF" localSheetId="10" hidden="1">#REF!</definedName>
    <definedName name="BExVTNESHPVG0A0KZ7BRX26MS0PF" localSheetId="9" hidden="1">#REF!</definedName>
    <definedName name="BExVTNESHPVG0A0KZ7BRX26MS0PF" localSheetId="8" hidden="1">#REF!</definedName>
    <definedName name="BExVTNESHPVG0A0KZ7BRX26MS0PF" localSheetId="11" hidden="1">#REF!</definedName>
    <definedName name="BExVTNESHPVG0A0KZ7BRX26MS0PF" localSheetId="13" hidden="1">#REF!</definedName>
    <definedName name="BExVTNESHPVG0A0KZ7BRX26MS0PF" hidden="1">#REF!</definedName>
    <definedName name="BExVTTJVTNRSBHBTUZ78WG2JM5MK" localSheetId="0" hidden="1">#REF!</definedName>
    <definedName name="BExVTTJVTNRSBHBTUZ78WG2JM5MK" localSheetId="12" hidden="1">#REF!</definedName>
    <definedName name="BExVTTJVTNRSBHBTUZ78WG2JM5MK" localSheetId="3" hidden="1">#REF!</definedName>
    <definedName name="BExVTTJVTNRSBHBTUZ78WG2JM5MK" localSheetId="10" hidden="1">#REF!</definedName>
    <definedName name="BExVTTJVTNRSBHBTUZ78WG2JM5MK" localSheetId="9" hidden="1">#REF!</definedName>
    <definedName name="BExVTTJVTNRSBHBTUZ78WG2JM5MK" localSheetId="8" hidden="1">#REF!</definedName>
    <definedName name="BExVTTJVTNRSBHBTUZ78WG2JM5MK" localSheetId="11" hidden="1">#REF!</definedName>
    <definedName name="BExVTTJVTNRSBHBTUZ78WG2JM5MK" localSheetId="13" hidden="1">#REF!</definedName>
    <definedName name="BExVTTJVTNRSBHBTUZ78WG2JM5MK" hidden="1">#REF!</definedName>
    <definedName name="BExVTXLMYR87BC04D1ERALPUFVPG" localSheetId="0" hidden="1">#REF!</definedName>
    <definedName name="BExVTXLMYR87BC04D1ERALPUFVPG" localSheetId="12" hidden="1">#REF!</definedName>
    <definedName name="BExVTXLMYR87BC04D1ERALPUFVPG" localSheetId="3" hidden="1">#REF!</definedName>
    <definedName name="BExVTXLMYR87BC04D1ERALPUFVPG" localSheetId="10" hidden="1">#REF!</definedName>
    <definedName name="BExVTXLMYR87BC04D1ERALPUFVPG" localSheetId="9" hidden="1">#REF!</definedName>
    <definedName name="BExVTXLMYR87BC04D1ERALPUFVPG" localSheetId="8" hidden="1">#REF!</definedName>
    <definedName name="BExVTXLMYR87BC04D1ERALPUFVPG" localSheetId="11" hidden="1">#REF!</definedName>
    <definedName name="BExVTXLMYR87BC04D1ERALPUFVPG" localSheetId="13" hidden="1">#REF!</definedName>
    <definedName name="BExVTXLMYR87BC04D1ERALPUFVPG" hidden="1">#REF!</definedName>
    <definedName name="BExVUL9V3H8ZF6Y72LQBBN639YAA" localSheetId="0" hidden="1">#REF!</definedName>
    <definedName name="BExVUL9V3H8ZF6Y72LQBBN639YAA" localSheetId="12" hidden="1">#REF!</definedName>
    <definedName name="BExVUL9V3H8ZF6Y72LQBBN639YAA" localSheetId="3" hidden="1">#REF!</definedName>
    <definedName name="BExVUL9V3H8ZF6Y72LQBBN639YAA" localSheetId="10" hidden="1">#REF!</definedName>
    <definedName name="BExVUL9V3H8ZF6Y72LQBBN639YAA" localSheetId="9" hidden="1">#REF!</definedName>
    <definedName name="BExVUL9V3H8ZF6Y72LQBBN639YAA" localSheetId="8" hidden="1">#REF!</definedName>
    <definedName name="BExVUL9V3H8ZF6Y72LQBBN639YAA" localSheetId="11" hidden="1">#REF!</definedName>
    <definedName name="BExVUL9V3H8ZF6Y72LQBBN639YAA" localSheetId="13" hidden="1">#REF!</definedName>
    <definedName name="BExVUL9V3H8ZF6Y72LQBBN639YAA" hidden="1">#REF!</definedName>
    <definedName name="BExVUZT95UAU8XG5X9XSE25CHQGA" localSheetId="0" hidden="1">#REF!</definedName>
    <definedName name="BExVUZT95UAU8XG5X9XSE25CHQGA" localSheetId="12" hidden="1">#REF!</definedName>
    <definedName name="BExVUZT95UAU8XG5X9XSE25CHQGA" localSheetId="3" hidden="1">#REF!</definedName>
    <definedName name="BExVUZT95UAU8XG5X9XSE25CHQGA" localSheetId="10" hidden="1">#REF!</definedName>
    <definedName name="BExVUZT95UAU8XG5X9XSE25CHQGA" localSheetId="9" hidden="1">#REF!</definedName>
    <definedName name="BExVUZT95UAU8XG5X9XSE25CHQGA" localSheetId="8" hidden="1">#REF!</definedName>
    <definedName name="BExVUZT95UAU8XG5X9XSE25CHQGA" localSheetId="11" hidden="1">#REF!</definedName>
    <definedName name="BExVUZT95UAU8XG5X9XSE25CHQGA" localSheetId="13" hidden="1">#REF!</definedName>
    <definedName name="BExVUZT95UAU8XG5X9XSE25CHQGA" hidden="1">#REF!</definedName>
    <definedName name="BExVV5T14N2HZIK7HQ4P2KG09U0J" localSheetId="0" hidden="1">#REF!</definedName>
    <definedName name="BExVV5T14N2HZIK7HQ4P2KG09U0J" localSheetId="12" hidden="1">#REF!</definedName>
    <definedName name="BExVV5T14N2HZIK7HQ4P2KG09U0J" localSheetId="3" hidden="1">#REF!</definedName>
    <definedName name="BExVV5T14N2HZIK7HQ4P2KG09U0J" localSheetId="10" hidden="1">#REF!</definedName>
    <definedName name="BExVV5T14N2HZIK7HQ4P2KG09U0J" localSheetId="9" hidden="1">#REF!</definedName>
    <definedName name="BExVV5T14N2HZIK7HQ4P2KG09U0J" localSheetId="8" hidden="1">#REF!</definedName>
    <definedName name="BExVV5T14N2HZIK7HQ4P2KG09U0J" localSheetId="11" hidden="1">#REF!</definedName>
    <definedName name="BExVV5T14N2HZIK7HQ4P2KG09U0J" localSheetId="13" hidden="1">#REF!</definedName>
    <definedName name="BExVV5T14N2HZIK7HQ4P2KG09U0J" hidden="1">#REF!</definedName>
    <definedName name="BExVV7R410VYLADLX9LNG63ID6H1" localSheetId="0" hidden="1">#REF!</definedName>
    <definedName name="BExVV7R410VYLADLX9LNG63ID6H1" localSheetId="12" hidden="1">#REF!</definedName>
    <definedName name="BExVV7R410VYLADLX9LNG63ID6H1" localSheetId="3" hidden="1">#REF!</definedName>
    <definedName name="BExVV7R410VYLADLX9LNG63ID6H1" localSheetId="10" hidden="1">#REF!</definedName>
    <definedName name="BExVV7R410VYLADLX9LNG63ID6H1" localSheetId="9" hidden="1">#REF!</definedName>
    <definedName name="BExVV7R410VYLADLX9LNG63ID6H1" localSheetId="8" hidden="1">#REF!</definedName>
    <definedName name="BExVV7R410VYLADLX9LNG63ID6H1" localSheetId="11" hidden="1">#REF!</definedName>
    <definedName name="BExVV7R410VYLADLX9LNG63ID6H1" localSheetId="13" hidden="1">#REF!</definedName>
    <definedName name="BExVV7R410VYLADLX9LNG63ID6H1" hidden="1">#REF!</definedName>
    <definedName name="BExVVAAVDXGWAVI6J2W0BCU58MBM" localSheetId="0" hidden="1">#REF!</definedName>
    <definedName name="BExVVAAVDXGWAVI6J2W0BCU58MBM" localSheetId="12" hidden="1">#REF!</definedName>
    <definedName name="BExVVAAVDXGWAVI6J2W0BCU58MBM" localSheetId="3" hidden="1">#REF!</definedName>
    <definedName name="BExVVAAVDXGWAVI6J2W0BCU58MBM" localSheetId="10" hidden="1">#REF!</definedName>
    <definedName name="BExVVAAVDXGWAVI6J2W0BCU58MBM" localSheetId="9" hidden="1">#REF!</definedName>
    <definedName name="BExVVAAVDXGWAVI6J2W0BCU58MBM" localSheetId="8" hidden="1">#REF!</definedName>
    <definedName name="BExVVAAVDXGWAVI6J2W0BCU58MBM" localSheetId="11" hidden="1">#REF!</definedName>
    <definedName name="BExVVAAVDXGWAVI6J2W0BCU58MBM" localSheetId="13" hidden="1">#REF!</definedName>
    <definedName name="BExVVAAVDXGWAVI6J2W0BCU58MBM" hidden="1">#REF!</definedName>
    <definedName name="BExVVCEED4JEKF59OV0G3T4XFMFO" localSheetId="0" hidden="1">#REF!</definedName>
    <definedName name="BExVVCEED4JEKF59OV0G3T4XFMFO" localSheetId="12" hidden="1">#REF!</definedName>
    <definedName name="BExVVCEED4JEKF59OV0G3T4XFMFO" localSheetId="3" hidden="1">#REF!</definedName>
    <definedName name="BExVVCEED4JEKF59OV0G3T4XFMFO" localSheetId="10" hidden="1">#REF!</definedName>
    <definedName name="BExVVCEED4JEKF59OV0G3T4XFMFO" localSheetId="9" hidden="1">#REF!</definedName>
    <definedName name="BExVVCEED4JEKF59OV0G3T4XFMFO" localSheetId="8" hidden="1">#REF!</definedName>
    <definedName name="BExVVCEED4JEKF59OV0G3T4XFMFO" localSheetId="11" hidden="1">#REF!</definedName>
    <definedName name="BExVVCEED4JEKF59OV0G3T4XFMFO" localSheetId="13" hidden="1">#REF!</definedName>
    <definedName name="BExVVCEED4JEKF59OV0G3T4XFMFO" hidden="1">#REF!</definedName>
    <definedName name="BExVVPFO2J7FMSRPD36909HN4BZJ" localSheetId="0" hidden="1">#REF!</definedName>
    <definedName name="BExVVPFO2J7FMSRPD36909HN4BZJ" localSheetId="12" hidden="1">#REF!</definedName>
    <definedName name="BExVVPFO2J7FMSRPD36909HN4BZJ" localSheetId="3" hidden="1">#REF!</definedName>
    <definedName name="BExVVPFO2J7FMSRPD36909HN4BZJ" localSheetId="10" hidden="1">#REF!</definedName>
    <definedName name="BExVVPFO2J7FMSRPD36909HN4BZJ" localSheetId="9" hidden="1">#REF!</definedName>
    <definedName name="BExVVPFO2J7FMSRPD36909HN4BZJ" localSheetId="8" hidden="1">#REF!</definedName>
    <definedName name="BExVVPFO2J7FMSRPD36909HN4BZJ" localSheetId="11" hidden="1">#REF!</definedName>
    <definedName name="BExVVPFO2J7FMSRPD36909HN4BZJ" localSheetId="13" hidden="1">#REF!</definedName>
    <definedName name="BExVVPFO2J7FMSRPD36909HN4BZJ" hidden="1">#REF!</definedName>
    <definedName name="BExVVQ19AQ3VCARJOC38SF7OYE9Y" localSheetId="0" hidden="1">#REF!</definedName>
    <definedName name="BExVVQ19AQ3VCARJOC38SF7OYE9Y" localSheetId="12" hidden="1">#REF!</definedName>
    <definedName name="BExVVQ19AQ3VCARJOC38SF7OYE9Y" localSheetId="3" hidden="1">#REF!</definedName>
    <definedName name="BExVVQ19AQ3VCARJOC38SF7OYE9Y" localSheetId="10" hidden="1">#REF!</definedName>
    <definedName name="BExVVQ19AQ3VCARJOC38SF7OYE9Y" localSheetId="9" hidden="1">#REF!</definedName>
    <definedName name="BExVVQ19AQ3VCARJOC38SF7OYE9Y" localSheetId="8" hidden="1">#REF!</definedName>
    <definedName name="BExVVQ19AQ3VCARJOC38SF7OYE9Y" localSheetId="11" hidden="1">#REF!</definedName>
    <definedName name="BExVVQ19AQ3VCARJOC38SF7OYE9Y" localSheetId="13" hidden="1">#REF!</definedName>
    <definedName name="BExVVQ19AQ3VCARJOC38SF7OYE9Y" hidden="1">#REF!</definedName>
    <definedName name="BExVVQ19TAECID45CS4HXT1RD3AQ" localSheetId="0" hidden="1">#REF!</definedName>
    <definedName name="BExVVQ19TAECID45CS4HXT1RD3AQ" localSheetId="12" hidden="1">#REF!</definedName>
    <definedName name="BExVVQ19TAECID45CS4HXT1RD3AQ" localSheetId="3" hidden="1">#REF!</definedName>
    <definedName name="BExVVQ19TAECID45CS4HXT1RD3AQ" localSheetId="10" hidden="1">#REF!</definedName>
    <definedName name="BExVVQ19TAECID45CS4HXT1RD3AQ" localSheetId="9" hidden="1">#REF!</definedName>
    <definedName name="BExVVQ19TAECID45CS4HXT1RD3AQ" localSheetId="8" hidden="1">#REF!</definedName>
    <definedName name="BExVVQ19TAECID45CS4HXT1RD3AQ" localSheetId="11" hidden="1">#REF!</definedName>
    <definedName name="BExVVQ19TAECID45CS4HXT1RD3AQ" localSheetId="13" hidden="1">#REF!</definedName>
    <definedName name="BExVVQ19TAECID45CS4HXT1RD3AQ" hidden="1">#REF!</definedName>
    <definedName name="BExVVYKOYB7OX8Y0B4UIUF79PVDO" localSheetId="0" hidden="1">#REF!</definedName>
    <definedName name="BExVVYKOYB7OX8Y0B4UIUF79PVDO" localSheetId="12" hidden="1">#REF!</definedName>
    <definedName name="BExVVYKOYB7OX8Y0B4UIUF79PVDO" localSheetId="3" hidden="1">#REF!</definedName>
    <definedName name="BExVVYKOYB7OX8Y0B4UIUF79PVDO" localSheetId="10" hidden="1">#REF!</definedName>
    <definedName name="BExVVYKOYB7OX8Y0B4UIUF79PVDO" localSheetId="9" hidden="1">#REF!</definedName>
    <definedName name="BExVVYKOYB7OX8Y0B4UIUF79PVDO" localSheetId="8" hidden="1">#REF!</definedName>
    <definedName name="BExVVYKOYB7OX8Y0B4UIUF79PVDO" localSheetId="11" hidden="1">#REF!</definedName>
    <definedName name="BExVVYKOYB7OX8Y0B4UIUF79PVDO" localSheetId="13" hidden="1">#REF!</definedName>
    <definedName name="BExVVYKOYB7OX8Y0B4UIUF79PVDO" hidden="1">#REF!</definedName>
    <definedName name="BExVW3YV5XGIVJ97UUPDJGJ2P15B" localSheetId="0" hidden="1">#REF!</definedName>
    <definedName name="BExVW3YV5XGIVJ97UUPDJGJ2P15B" localSheetId="12" hidden="1">#REF!</definedName>
    <definedName name="BExVW3YV5XGIVJ97UUPDJGJ2P15B" localSheetId="3" hidden="1">#REF!</definedName>
    <definedName name="BExVW3YV5XGIVJ97UUPDJGJ2P15B" localSheetId="10" hidden="1">#REF!</definedName>
    <definedName name="BExVW3YV5XGIVJ97UUPDJGJ2P15B" localSheetId="9" hidden="1">#REF!</definedName>
    <definedName name="BExVW3YV5XGIVJ97UUPDJGJ2P15B" localSheetId="8" hidden="1">#REF!</definedName>
    <definedName name="BExVW3YV5XGIVJ97UUPDJGJ2P15B" localSheetId="11" hidden="1">#REF!</definedName>
    <definedName name="BExVW3YV5XGIVJ97UUPDJGJ2P15B" localSheetId="13" hidden="1">#REF!</definedName>
    <definedName name="BExVW3YV5XGIVJ97UUPDJGJ2P15B" hidden="1">#REF!</definedName>
    <definedName name="BExVW5X571GEYR5SCU1Z2DHKWM79" localSheetId="0" hidden="1">#REF!</definedName>
    <definedName name="BExVW5X571GEYR5SCU1Z2DHKWM79" localSheetId="12" hidden="1">#REF!</definedName>
    <definedName name="BExVW5X571GEYR5SCU1Z2DHKWM79" localSheetId="3" hidden="1">#REF!</definedName>
    <definedName name="BExVW5X571GEYR5SCU1Z2DHKWM79" localSheetId="10" hidden="1">#REF!</definedName>
    <definedName name="BExVW5X571GEYR5SCU1Z2DHKWM79" localSheetId="9" hidden="1">#REF!</definedName>
    <definedName name="BExVW5X571GEYR5SCU1Z2DHKWM79" localSheetId="8" hidden="1">#REF!</definedName>
    <definedName name="BExVW5X571GEYR5SCU1Z2DHKWM79" localSheetId="11" hidden="1">#REF!</definedName>
    <definedName name="BExVW5X571GEYR5SCU1Z2DHKWM79" localSheetId="13" hidden="1">#REF!</definedName>
    <definedName name="BExVW5X571GEYR5SCU1Z2DHKWM79" hidden="1">#REF!</definedName>
    <definedName name="BExVW6YTKA098AF57M4PHNQ54XMH" localSheetId="0" hidden="1">#REF!</definedName>
    <definedName name="BExVW6YTKA098AF57M4PHNQ54XMH" localSheetId="12" hidden="1">#REF!</definedName>
    <definedName name="BExVW6YTKA098AF57M4PHNQ54XMH" localSheetId="3" hidden="1">#REF!</definedName>
    <definedName name="BExVW6YTKA098AF57M4PHNQ54XMH" localSheetId="10" hidden="1">#REF!</definedName>
    <definedName name="BExVW6YTKA098AF57M4PHNQ54XMH" localSheetId="9" hidden="1">#REF!</definedName>
    <definedName name="BExVW6YTKA098AF57M4PHNQ54XMH" localSheetId="8" hidden="1">#REF!</definedName>
    <definedName name="BExVW6YTKA098AF57M4PHNQ54XMH" localSheetId="11" hidden="1">#REF!</definedName>
    <definedName name="BExVW6YTKA098AF57M4PHNQ54XMH" localSheetId="13" hidden="1">#REF!</definedName>
    <definedName name="BExVW6YTKA098AF57M4PHNQ54XMH" hidden="1">#REF!</definedName>
    <definedName name="BExVWHRDIJBRFANMKJFY05BHP7RS" localSheetId="0" hidden="1">#REF!</definedName>
    <definedName name="BExVWHRDIJBRFANMKJFY05BHP7RS" localSheetId="12" hidden="1">#REF!</definedName>
    <definedName name="BExVWHRDIJBRFANMKJFY05BHP7RS" localSheetId="3" hidden="1">#REF!</definedName>
    <definedName name="BExVWHRDIJBRFANMKJFY05BHP7RS" localSheetId="10" hidden="1">#REF!</definedName>
    <definedName name="BExVWHRDIJBRFANMKJFY05BHP7RS" localSheetId="9" hidden="1">#REF!</definedName>
    <definedName name="BExVWHRDIJBRFANMKJFY05BHP7RS" localSheetId="8" hidden="1">#REF!</definedName>
    <definedName name="BExVWHRDIJBRFANMKJFY05BHP7RS" localSheetId="11" hidden="1">#REF!</definedName>
    <definedName name="BExVWHRDIJBRFANMKJFY05BHP7RS" localSheetId="13" hidden="1">#REF!</definedName>
    <definedName name="BExVWHRDIJBRFANMKJFY05BHP7RS" hidden="1">#REF!</definedName>
    <definedName name="BExVWINKCH0V0NUWH363SMXAZE62" localSheetId="0" hidden="1">#REF!</definedName>
    <definedName name="BExVWINKCH0V0NUWH363SMXAZE62" localSheetId="12" hidden="1">#REF!</definedName>
    <definedName name="BExVWINKCH0V0NUWH363SMXAZE62" localSheetId="3" hidden="1">#REF!</definedName>
    <definedName name="BExVWINKCH0V0NUWH363SMXAZE62" localSheetId="10" hidden="1">#REF!</definedName>
    <definedName name="BExVWINKCH0V0NUWH363SMXAZE62" localSheetId="9" hidden="1">#REF!</definedName>
    <definedName name="BExVWINKCH0V0NUWH363SMXAZE62" localSheetId="8" hidden="1">#REF!</definedName>
    <definedName name="BExVWINKCH0V0NUWH363SMXAZE62" localSheetId="11" hidden="1">#REF!</definedName>
    <definedName name="BExVWINKCH0V0NUWH363SMXAZE62" localSheetId="13" hidden="1">#REF!</definedName>
    <definedName name="BExVWINKCH0V0NUWH363SMXAZE62" hidden="1">#REF!</definedName>
    <definedName name="BExVWYU8EK669NP172GEIGCTVPPA" localSheetId="0" hidden="1">#REF!</definedName>
    <definedName name="BExVWYU8EK669NP172GEIGCTVPPA" localSheetId="12" hidden="1">#REF!</definedName>
    <definedName name="BExVWYU8EK669NP172GEIGCTVPPA" localSheetId="3" hidden="1">#REF!</definedName>
    <definedName name="BExVWYU8EK669NP172GEIGCTVPPA" localSheetId="10" hidden="1">#REF!</definedName>
    <definedName name="BExVWYU8EK669NP172GEIGCTVPPA" localSheetId="9" hidden="1">#REF!</definedName>
    <definedName name="BExVWYU8EK669NP172GEIGCTVPPA" localSheetId="8" hidden="1">#REF!</definedName>
    <definedName name="BExVWYU8EK669NP172GEIGCTVPPA" localSheetId="11" hidden="1">#REF!</definedName>
    <definedName name="BExVWYU8EK669NP172GEIGCTVPPA" localSheetId="13" hidden="1">#REF!</definedName>
    <definedName name="BExVWYU8EK669NP172GEIGCTVPPA" hidden="1">#REF!</definedName>
    <definedName name="BExVX3XN2DRJKL8EDBIG58RYQ36R" localSheetId="0" hidden="1">#REF!</definedName>
    <definedName name="BExVX3XN2DRJKL8EDBIG58RYQ36R" localSheetId="12" hidden="1">#REF!</definedName>
    <definedName name="BExVX3XN2DRJKL8EDBIG58RYQ36R" localSheetId="3" hidden="1">#REF!</definedName>
    <definedName name="BExVX3XN2DRJKL8EDBIG58RYQ36R" localSheetId="10" hidden="1">#REF!</definedName>
    <definedName name="BExVX3XN2DRJKL8EDBIG58RYQ36R" localSheetId="9" hidden="1">#REF!</definedName>
    <definedName name="BExVX3XN2DRJKL8EDBIG58RYQ36R" localSheetId="8" hidden="1">#REF!</definedName>
    <definedName name="BExVX3XN2DRJKL8EDBIG58RYQ36R" localSheetId="11" hidden="1">#REF!</definedName>
    <definedName name="BExVX3XN2DRJKL8EDBIG58RYQ36R" localSheetId="13" hidden="1">#REF!</definedName>
    <definedName name="BExVX3XN2DRJKL8EDBIG58RYQ36R" hidden="1">#REF!</definedName>
    <definedName name="BExVXBA38Z5WNQUH39HHZ2SAMC1T" localSheetId="0" hidden="1">#REF!</definedName>
    <definedName name="BExVXBA38Z5WNQUH39HHZ2SAMC1T" localSheetId="12" hidden="1">#REF!</definedName>
    <definedName name="BExVXBA38Z5WNQUH39HHZ2SAMC1T" localSheetId="3" hidden="1">#REF!</definedName>
    <definedName name="BExVXBA38Z5WNQUH39HHZ2SAMC1T" localSheetId="10" hidden="1">#REF!</definedName>
    <definedName name="BExVXBA38Z5WNQUH39HHZ2SAMC1T" localSheetId="9" hidden="1">#REF!</definedName>
    <definedName name="BExVXBA38Z5WNQUH39HHZ2SAMC1T" localSheetId="8" hidden="1">#REF!</definedName>
    <definedName name="BExVXBA38Z5WNQUH39HHZ2SAMC1T" localSheetId="11" hidden="1">#REF!</definedName>
    <definedName name="BExVXBA38Z5WNQUH39HHZ2SAMC1T" localSheetId="13" hidden="1">#REF!</definedName>
    <definedName name="BExVXBA38Z5WNQUH39HHZ2SAMC1T" hidden="1">#REF!</definedName>
    <definedName name="BExVXDZ63PUART77BBR5SI63TPC6" localSheetId="0" hidden="1">#REF!</definedName>
    <definedName name="BExVXDZ63PUART77BBR5SI63TPC6" localSheetId="12" hidden="1">#REF!</definedName>
    <definedName name="BExVXDZ63PUART77BBR5SI63TPC6" localSheetId="3" hidden="1">#REF!</definedName>
    <definedName name="BExVXDZ63PUART77BBR5SI63TPC6" localSheetId="10" hidden="1">#REF!</definedName>
    <definedName name="BExVXDZ63PUART77BBR5SI63TPC6" localSheetId="9" hidden="1">#REF!</definedName>
    <definedName name="BExVXDZ63PUART77BBR5SI63TPC6" localSheetId="8" hidden="1">#REF!</definedName>
    <definedName name="BExVXDZ63PUART77BBR5SI63TPC6" localSheetId="11" hidden="1">#REF!</definedName>
    <definedName name="BExVXDZ63PUART77BBR5SI63TPC6" localSheetId="13" hidden="1">#REF!</definedName>
    <definedName name="BExVXDZ63PUART77BBR5SI63TPC6" hidden="1">#REF!</definedName>
    <definedName name="BExVXHKI6LFYMGWISMPACMO247HL" localSheetId="0" hidden="1">#REF!</definedName>
    <definedName name="BExVXHKI6LFYMGWISMPACMO247HL" localSheetId="12" hidden="1">#REF!</definedName>
    <definedName name="BExVXHKI6LFYMGWISMPACMO247HL" localSheetId="3" hidden="1">#REF!</definedName>
    <definedName name="BExVXHKI6LFYMGWISMPACMO247HL" localSheetId="10" hidden="1">#REF!</definedName>
    <definedName name="BExVXHKI6LFYMGWISMPACMO247HL" localSheetId="9" hidden="1">#REF!</definedName>
    <definedName name="BExVXHKI6LFYMGWISMPACMO247HL" localSheetId="8" hidden="1">#REF!</definedName>
    <definedName name="BExVXHKI6LFYMGWISMPACMO247HL" localSheetId="11" hidden="1">#REF!</definedName>
    <definedName name="BExVXHKI6LFYMGWISMPACMO247HL" localSheetId="13" hidden="1">#REF!</definedName>
    <definedName name="BExVXHKI6LFYMGWISMPACMO247HL" hidden="1">#REF!</definedName>
    <definedName name="BExVXK9SK580O7MYHVNJ3V911ALP" localSheetId="0" hidden="1">#REF!</definedName>
    <definedName name="BExVXK9SK580O7MYHVNJ3V911ALP" localSheetId="12" hidden="1">#REF!</definedName>
    <definedName name="BExVXK9SK580O7MYHVNJ3V911ALP" localSheetId="3" hidden="1">#REF!</definedName>
    <definedName name="BExVXK9SK580O7MYHVNJ3V911ALP" localSheetId="10" hidden="1">#REF!</definedName>
    <definedName name="BExVXK9SK580O7MYHVNJ3V911ALP" localSheetId="9" hidden="1">#REF!</definedName>
    <definedName name="BExVXK9SK580O7MYHVNJ3V911ALP" localSheetId="8" hidden="1">#REF!</definedName>
    <definedName name="BExVXK9SK580O7MYHVNJ3V911ALP" localSheetId="11" hidden="1">#REF!</definedName>
    <definedName name="BExVXK9SK580O7MYHVNJ3V911ALP" localSheetId="13" hidden="1">#REF!</definedName>
    <definedName name="BExVXK9SK580O7MYHVNJ3V911ALP" hidden="1">#REF!</definedName>
    <definedName name="BExVXLX2BZ5EF2X6R41BTKRJR1NM" localSheetId="0" hidden="1">#REF!</definedName>
    <definedName name="BExVXLX2BZ5EF2X6R41BTKRJR1NM" localSheetId="12" hidden="1">#REF!</definedName>
    <definedName name="BExVXLX2BZ5EF2X6R41BTKRJR1NM" localSheetId="3" hidden="1">#REF!</definedName>
    <definedName name="BExVXLX2BZ5EF2X6R41BTKRJR1NM" localSheetId="10" hidden="1">#REF!</definedName>
    <definedName name="BExVXLX2BZ5EF2X6R41BTKRJR1NM" localSheetId="9" hidden="1">#REF!</definedName>
    <definedName name="BExVXLX2BZ5EF2X6R41BTKRJR1NM" localSheetId="8" hidden="1">#REF!</definedName>
    <definedName name="BExVXLX2BZ5EF2X6R41BTKRJR1NM" localSheetId="11" hidden="1">#REF!</definedName>
    <definedName name="BExVXLX2BZ5EF2X6R41BTKRJR1NM" localSheetId="13" hidden="1">#REF!</definedName>
    <definedName name="BExVXLX2BZ5EF2X6R41BTKRJR1NM" hidden="1">#REF!</definedName>
    <definedName name="BExVXYT01U5IPYA7E44FWS6KCEFC" localSheetId="0" hidden="1">#REF!</definedName>
    <definedName name="BExVXYT01U5IPYA7E44FWS6KCEFC" localSheetId="12" hidden="1">#REF!</definedName>
    <definedName name="BExVXYT01U5IPYA7E44FWS6KCEFC" localSheetId="3" hidden="1">#REF!</definedName>
    <definedName name="BExVXYT01U5IPYA7E44FWS6KCEFC" localSheetId="10" hidden="1">#REF!</definedName>
    <definedName name="BExVXYT01U5IPYA7E44FWS6KCEFC" localSheetId="9" hidden="1">#REF!</definedName>
    <definedName name="BExVXYT01U5IPYA7E44FWS6KCEFC" localSheetId="8" hidden="1">#REF!</definedName>
    <definedName name="BExVXYT01U5IPYA7E44FWS6KCEFC" localSheetId="11" hidden="1">#REF!</definedName>
    <definedName name="BExVXYT01U5IPYA7E44FWS6KCEFC" localSheetId="13" hidden="1">#REF!</definedName>
    <definedName name="BExVXYT01U5IPYA7E44FWS6KCEFC" hidden="1">#REF!</definedName>
    <definedName name="BExVY11V7U1SAY4QKYE0PBSPD7LW" localSheetId="0" hidden="1">#REF!</definedName>
    <definedName name="BExVY11V7U1SAY4QKYE0PBSPD7LW" localSheetId="12" hidden="1">#REF!</definedName>
    <definedName name="BExVY11V7U1SAY4QKYE0PBSPD7LW" localSheetId="3" hidden="1">#REF!</definedName>
    <definedName name="BExVY11V7U1SAY4QKYE0PBSPD7LW" localSheetId="10" hidden="1">#REF!</definedName>
    <definedName name="BExVY11V7U1SAY4QKYE0PBSPD7LW" localSheetId="9" hidden="1">#REF!</definedName>
    <definedName name="BExVY11V7U1SAY4QKYE0PBSPD7LW" localSheetId="8" hidden="1">#REF!</definedName>
    <definedName name="BExVY11V7U1SAY4QKYE0PBSPD7LW" localSheetId="11" hidden="1">#REF!</definedName>
    <definedName name="BExVY11V7U1SAY4QKYE0PBSPD7LW" localSheetId="13" hidden="1">#REF!</definedName>
    <definedName name="BExVY11V7U1SAY4QKYE0PBSPD7LW" hidden="1">#REF!</definedName>
    <definedName name="BExVY1SV37DL5YU59HS4IG3VBCP4" localSheetId="0" hidden="1">#REF!</definedName>
    <definedName name="BExVY1SV37DL5YU59HS4IG3VBCP4" localSheetId="12" hidden="1">#REF!</definedName>
    <definedName name="BExVY1SV37DL5YU59HS4IG3VBCP4" localSheetId="3" hidden="1">#REF!</definedName>
    <definedName name="BExVY1SV37DL5YU59HS4IG3VBCP4" localSheetId="10" hidden="1">#REF!</definedName>
    <definedName name="BExVY1SV37DL5YU59HS4IG3VBCP4" localSheetId="9" hidden="1">#REF!</definedName>
    <definedName name="BExVY1SV37DL5YU59HS4IG3VBCP4" localSheetId="8" hidden="1">#REF!</definedName>
    <definedName name="BExVY1SV37DL5YU59HS4IG3VBCP4" localSheetId="11" hidden="1">#REF!</definedName>
    <definedName name="BExVY1SV37DL5YU59HS4IG3VBCP4" localSheetId="13" hidden="1">#REF!</definedName>
    <definedName name="BExVY1SV37DL5YU59HS4IG3VBCP4" hidden="1">#REF!</definedName>
    <definedName name="BExVY3WFGJKSQA08UF9NCMST928Y" localSheetId="0" hidden="1">#REF!</definedName>
    <definedName name="BExVY3WFGJKSQA08UF9NCMST928Y" localSheetId="12" hidden="1">#REF!</definedName>
    <definedName name="BExVY3WFGJKSQA08UF9NCMST928Y" localSheetId="3" hidden="1">#REF!</definedName>
    <definedName name="BExVY3WFGJKSQA08UF9NCMST928Y" localSheetId="10" hidden="1">#REF!</definedName>
    <definedName name="BExVY3WFGJKSQA08UF9NCMST928Y" localSheetId="9" hidden="1">#REF!</definedName>
    <definedName name="BExVY3WFGJKSQA08UF9NCMST928Y" localSheetId="8" hidden="1">#REF!</definedName>
    <definedName name="BExVY3WFGJKSQA08UF9NCMST928Y" localSheetId="11" hidden="1">#REF!</definedName>
    <definedName name="BExVY3WFGJKSQA08UF9NCMST928Y" localSheetId="13" hidden="1">#REF!</definedName>
    <definedName name="BExVY3WFGJKSQA08UF9NCMST928Y" hidden="1">#REF!</definedName>
    <definedName name="BExVY954UOEVQEIC5OFO4NEWVKAQ" localSheetId="0" hidden="1">#REF!</definedName>
    <definedName name="BExVY954UOEVQEIC5OFO4NEWVKAQ" localSheetId="12" hidden="1">#REF!</definedName>
    <definedName name="BExVY954UOEVQEIC5OFO4NEWVKAQ" localSheetId="3" hidden="1">#REF!</definedName>
    <definedName name="BExVY954UOEVQEIC5OFO4NEWVKAQ" localSheetId="10" hidden="1">#REF!</definedName>
    <definedName name="BExVY954UOEVQEIC5OFO4NEWVKAQ" localSheetId="9" hidden="1">#REF!</definedName>
    <definedName name="BExVY954UOEVQEIC5OFO4NEWVKAQ" localSheetId="8" hidden="1">#REF!</definedName>
    <definedName name="BExVY954UOEVQEIC5OFO4NEWVKAQ" localSheetId="11" hidden="1">#REF!</definedName>
    <definedName name="BExVY954UOEVQEIC5OFO4NEWVKAQ" localSheetId="13" hidden="1">#REF!</definedName>
    <definedName name="BExVY954UOEVQEIC5OFO4NEWVKAQ" hidden="1">#REF!</definedName>
    <definedName name="BExVYHDYIV5397LC02V4FEP8VD6W" localSheetId="0" hidden="1">#REF!</definedName>
    <definedName name="BExVYHDYIV5397LC02V4FEP8VD6W" localSheetId="12" hidden="1">#REF!</definedName>
    <definedName name="BExVYHDYIV5397LC02V4FEP8VD6W" localSheetId="3" hidden="1">#REF!</definedName>
    <definedName name="BExVYHDYIV5397LC02V4FEP8VD6W" localSheetId="10" hidden="1">#REF!</definedName>
    <definedName name="BExVYHDYIV5397LC02V4FEP8VD6W" localSheetId="9" hidden="1">#REF!</definedName>
    <definedName name="BExVYHDYIV5397LC02V4FEP8VD6W" localSheetId="8" hidden="1">#REF!</definedName>
    <definedName name="BExVYHDYIV5397LC02V4FEP8VD6W" localSheetId="11" hidden="1">#REF!</definedName>
    <definedName name="BExVYHDYIV5397LC02V4FEP8VD6W" localSheetId="13" hidden="1">#REF!</definedName>
    <definedName name="BExVYHDYIV5397LC02V4FEP8VD6W" hidden="1">#REF!</definedName>
    <definedName name="BExVYO4NFDGC4ZOGHANQWX5CH4BT" localSheetId="0" hidden="1">#REF!</definedName>
    <definedName name="BExVYO4NFDGC4ZOGHANQWX5CH4BT" localSheetId="12" hidden="1">#REF!</definedName>
    <definedName name="BExVYO4NFDGC4ZOGHANQWX5CH4BT" localSheetId="3" hidden="1">#REF!</definedName>
    <definedName name="BExVYO4NFDGC4ZOGHANQWX5CH4BT" localSheetId="10" hidden="1">#REF!</definedName>
    <definedName name="BExVYO4NFDGC4ZOGHANQWX5CH4BT" localSheetId="9" hidden="1">#REF!</definedName>
    <definedName name="BExVYO4NFDGC4ZOGHANQWX5CH4BT" localSheetId="8" hidden="1">#REF!</definedName>
    <definedName name="BExVYO4NFDGC4ZOGHANQWX5CH4BT" localSheetId="11" hidden="1">#REF!</definedName>
    <definedName name="BExVYO4NFDGC4ZOGHANQWX5CH4BT" localSheetId="13" hidden="1">#REF!</definedName>
    <definedName name="BExVYO4NFDGC4ZOGHANQWX5CH4BT" hidden="1">#REF!</definedName>
    <definedName name="BExVYOVIZDA18YIQ0A30Q052PCAK" localSheetId="0" hidden="1">#REF!</definedName>
    <definedName name="BExVYOVIZDA18YIQ0A30Q052PCAK" localSheetId="12" hidden="1">#REF!</definedName>
    <definedName name="BExVYOVIZDA18YIQ0A30Q052PCAK" localSheetId="3" hidden="1">#REF!</definedName>
    <definedName name="BExVYOVIZDA18YIQ0A30Q052PCAK" localSheetId="10" hidden="1">#REF!</definedName>
    <definedName name="BExVYOVIZDA18YIQ0A30Q052PCAK" localSheetId="9" hidden="1">#REF!</definedName>
    <definedName name="BExVYOVIZDA18YIQ0A30Q052PCAK" localSheetId="8" hidden="1">#REF!</definedName>
    <definedName name="BExVYOVIZDA18YIQ0A30Q052PCAK" localSheetId="11" hidden="1">#REF!</definedName>
    <definedName name="BExVYOVIZDA18YIQ0A30Q052PCAK" localSheetId="13" hidden="1">#REF!</definedName>
    <definedName name="BExVYOVIZDA18YIQ0A30Q052PCAK" hidden="1">#REF!</definedName>
    <definedName name="BExVYPS2R6B75R1EFIUJ6G5TE4Q4" localSheetId="0" hidden="1">#REF!</definedName>
    <definedName name="BExVYPS2R6B75R1EFIUJ6G5TE4Q4" localSheetId="12" hidden="1">#REF!</definedName>
    <definedName name="BExVYPS2R6B75R1EFIUJ6G5TE4Q4" localSheetId="3" hidden="1">#REF!</definedName>
    <definedName name="BExVYPS2R6B75R1EFIUJ6G5TE4Q4" localSheetId="10" hidden="1">#REF!</definedName>
    <definedName name="BExVYPS2R6B75R1EFIUJ6G5TE4Q4" localSheetId="9" hidden="1">#REF!</definedName>
    <definedName name="BExVYPS2R6B75R1EFIUJ6G5TE4Q4" localSheetId="8" hidden="1">#REF!</definedName>
    <definedName name="BExVYPS2R6B75R1EFIUJ6G5TE4Q4" localSheetId="11" hidden="1">#REF!</definedName>
    <definedName name="BExVYPS2R6B75R1EFIUJ6G5TE4Q4" localSheetId="13" hidden="1">#REF!</definedName>
    <definedName name="BExVYPS2R6B75R1EFIUJ6G5TE4Q4" hidden="1">#REF!</definedName>
    <definedName name="BExVYQIXPEM6J4JVP78BRHIC05PV" localSheetId="0" hidden="1">#REF!</definedName>
    <definedName name="BExVYQIXPEM6J4JVP78BRHIC05PV" localSheetId="12" hidden="1">#REF!</definedName>
    <definedName name="BExVYQIXPEM6J4JVP78BRHIC05PV" localSheetId="3" hidden="1">#REF!</definedName>
    <definedName name="BExVYQIXPEM6J4JVP78BRHIC05PV" localSheetId="10" hidden="1">#REF!</definedName>
    <definedName name="BExVYQIXPEM6J4JVP78BRHIC05PV" localSheetId="9" hidden="1">#REF!</definedName>
    <definedName name="BExVYQIXPEM6J4JVP78BRHIC05PV" localSheetId="8" hidden="1">#REF!</definedName>
    <definedName name="BExVYQIXPEM6J4JVP78BRHIC05PV" localSheetId="11" hidden="1">#REF!</definedName>
    <definedName name="BExVYQIXPEM6J4JVP78BRHIC05PV" localSheetId="13" hidden="1">#REF!</definedName>
    <definedName name="BExVYQIXPEM6J4JVP78BRHIC05PV" hidden="1">#REF!</definedName>
    <definedName name="BExVYVGWN7SONLVDH9WJ2F1JS264" localSheetId="0" hidden="1">#REF!</definedName>
    <definedName name="BExVYVGWN7SONLVDH9WJ2F1JS264" localSheetId="12" hidden="1">#REF!</definedName>
    <definedName name="BExVYVGWN7SONLVDH9WJ2F1JS264" localSheetId="3" hidden="1">#REF!</definedName>
    <definedName name="BExVYVGWN7SONLVDH9WJ2F1JS264" localSheetId="10" hidden="1">#REF!</definedName>
    <definedName name="BExVYVGWN7SONLVDH9WJ2F1JS264" localSheetId="9" hidden="1">#REF!</definedName>
    <definedName name="BExVYVGWN7SONLVDH9WJ2F1JS264" localSheetId="8" hidden="1">#REF!</definedName>
    <definedName name="BExVYVGWN7SONLVDH9WJ2F1JS264" localSheetId="11" hidden="1">#REF!</definedName>
    <definedName name="BExVYVGWN7SONLVDH9WJ2F1JS264" localSheetId="13" hidden="1">#REF!</definedName>
    <definedName name="BExVYVGWN7SONLVDH9WJ2F1JS264" hidden="1">#REF!</definedName>
    <definedName name="BExVZ40HNAZRM8JHYYNQ7F6A4GU0" localSheetId="0" hidden="1">#REF!</definedName>
    <definedName name="BExVZ40HNAZRM8JHYYNQ7F6A4GU0" localSheetId="12" hidden="1">#REF!</definedName>
    <definedName name="BExVZ40HNAZRM8JHYYNQ7F6A4GU0" localSheetId="3" hidden="1">#REF!</definedName>
    <definedName name="BExVZ40HNAZRM8JHYYNQ7F6A4GU0" localSheetId="10" hidden="1">#REF!</definedName>
    <definedName name="BExVZ40HNAZRM8JHYYNQ7F6A4GU0" localSheetId="9" hidden="1">#REF!</definedName>
    <definedName name="BExVZ40HNAZRM8JHYYNQ7F6A4GU0" localSheetId="8" hidden="1">#REF!</definedName>
    <definedName name="BExVZ40HNAZRM8JHYYNQ7F6A4GU0" localSheetId="11" hidden="1">#REF!</definedName>
    <definedName name="BExVZ40HNAZRM8JHYYNQ7F6A4GU0" localSheetId="13" hidden="1">#REF!</definedName>
    <definedName name="BExVZ40HNAZRM8JHYYNQ7F6A4GU0" hidden="1">#REF!</definedName>
    <definedName name="BExVZ7WRO17PYILJEJGPQCO5IL66" localSheetId="0" hidden="1">#REF!</definedName>
    <definedName name="BExVZ7WRO17PYILJEJGPQCO5IL66" localSheetId="12" hidden="1">#REF!</definedName>
    <definedName name="BExVZ7WRO17PYILJEJGPQCO5IL66" localSheetId="3" hidden="1">#REF!</definedName>
    <definedName name="BExVZ7WRO17PYILJEJGPQCO5IL66" localSheetId="10" hidden="1">#REF!</definedName>
    <definedName name="BExVZ7WRO17PYILJEJGPQCO5IL66" localSheetId="9" hidden="1">#REF!</definedName>
    <definedName name="BExVZ7WRO17PYILJEJGPQCO5IL66" localSheetId="8" hidden="1">#REF!</definedName>
    <definedName name="BExVZ7WRO17PYILJEJGPQCO5IL66" localSheetId="11" hidden="1">#REF!</definedName>
    <definedName name="BExVZ7WRO17PYILJEJGPQCO5IL66" localSheetId="13" hidden="1">#REF!</definedName>
    <definedName name="BExVZ7WRO17PYILJEJGPQCO5IL66" hidden="1">#REF!</definedName>
    <definedName name="BExVZ9EO732IK6MNMG17Y1EFTJQC" localSheetId="0" hidden="1">#REF!</definedName>
    <definedName name="BExVZ9EO732IK6MNMG17Y1EFTJQC" localSheetId="12" hidden="1">#REF!</definedName>
    <definedName name="BExVZ9EO732IK6MNMG17Y1EFTJQC" localSheetId="3" hidden="1">#REF!</definedName>
    <definedName name="BExVZ9EO732IK6MNMG17Y1EFTJQC" localSheetId="10" hidden="1">#REF!</definedName>
    <definedName name="BExVZ9EO732IK6MNMG17Y1EFTJQC" localSheetId="9" hidden="1">#REF!</definedName>
    <definedName name="BExVZ9EO732IK6MNMG17Y1EFTJQC" localSheetId="8" hidden="1">#REF!</definedName>
    <definedName name="BExVZ9EO732IK6MNMG17Y1EFTJQC" localSheetId="11" hidden="1">#REF!</definedName>
    <definedName name="BExVZ9EO732IK6MNMG17Y1EFTJQC" localSheetId="13" hidden="1">#REF!</definedName>
    <definedName name="BExVZ9EO732IK6MNMG17Y1EFTJQC" hidden="1">#REF!</definedName>
    <definedName name="BExVZB1Y5J4UL2LKK0363EU7GIJ1" localSheetId="0" hidden="1">#REF!</definedName>
    <definedName name="BExVZB1Y5J4UL2LKK0363EU7GIJ1" localSheetId="12" hidden="1">#REF!</definedName>
    <definedName name="BExVZB1Y5J4UL2LKK0363EU7GIJ1" localSheetId="3" hidden="1">#REF!</definedName>
    <definedName name="BExVZB1Y5J4UL2LKK0363EU7GIJ1" localSheetId="10" hidden="1">#REF!</definedName>
    <definedName name="BExVZB1Y5J4UL2LKK0363EU7GIJ1" localSheetId="9" hidden="1">#REF!</definedName>
    <definedName name="BExVZB1Y5J4UL2LKK0363EU7GIJ1" localSheetId="8" hidden="1">#REF!</definedName>
    <definedName name="BExVZB1Y5J4UL2LKK0363EU7GIJ1" localSheetId="11" hidden="1">#REF!</definedName>
    <definedName name="BExVZB1Y5J4UL2LKK0363EU7GIJ1" localSheetId="13" hidden="1">#REF!</definedName>
    <definedName name="BExVZB1Y5J4UL2LKK0363EU7GIJ1" hidden="1">#REF!</definedName>
    <definedName name="BExVZGQXYK2ICC9JSNFPRHBD5KNU" localSheetId="0" hidden="1">#REF!</definedName>
    <definedName name="BExVZGQXYK2ICC9JSNFPRHBD5KNU" localSheetId="12" hidden="1">#REF!</definedName>
    <definedName name="BExVZGQXYK2ICC9JSNFPRHBD5KNU" localSheetId="3" hidden="1">#REF!</definedName>
    <definedName name="BExVZGQXYK2ICC9JSNFPRHBD5KNU" localSheetId="10" hidden="1">#REF!</definedName>
    <definedName name="BExVZGQXYK2ICC9JSNFPRHBD5KNU" localSheetId="9" hidden="1">#REF!</definedName>
    <definedName name="BExVZGQXYK2ICC9JSNFPRHBD5KNU" localSheetId="8" hidden="1">#REF!</definedName>
    <definedName name="BExVZGQXYK2ICC9JSNFPRHBD5KNU" localSheetId="11" hidden="1">#REF!</definedName>
    <definedName name="BExVZGQXYK2ICC9JSNFPRHBD5KNU" localSheetId="13" hidden="1">#REF!</definedName>
    <definedName name="BExVZGQXYK2ICC9JSNFPRHBD5KNU" hidden="1">#REF!</definedName>
    <definedName name="BExVZJQVO5LQ0BJH5JEN5NOBIAF6" localSheetId="0" hidden="1">#REF!</definedName>
    <definedName name="BExVZJQVO5LQ0BJH5JEN5NOBIAF6" localSheetId="12" hidden="1">#REF!</definedName>
    <definedName name="BExVZJQVO5LQ0BJH5JEN5NOBIAF6" localSheetId="3" hidden="1">#REF!</definedName>
    <definedName name="BExVZJQVO5LQ0BJH5JEN5NOBIAF6" localSheetId="10" hidden="1">#REF!</definedName>
    <definedName name="BExVZJQVO5LQ0BJH5JEN5NOBIAF6" localSheetId="9" hidden="1">#REF!</definedName>
    <definedName name="BExVZJQVO5LQ0BJH5JEN5NOBIAF6" localSheetId="8" hidden="1">#REF!</definedName>
    <definedName name="BExVZJQVO5LQ0BJH5JEN5NOBIAF6" localSheetId="11" hidden="1">#REF!</definedName>
    <definedName name="BExVZJQVO5LQ0BJH5JEN5NOBIAF6" localSheetId="13" hidden="1">#REF!</definedName>
    <definedName name="BExVZJQVO5LQ0BJH5JEN5NOBIAF6" hidden="1">#REF!</definedName>
    <definedName name="BExVZNXWS91RD7NXV5NE2R3C8WW7" localSheetId="0" hidden="1">#REF!</definedName>
    <definedName name="BExVZNXWS91RD7NXV5NE2R3C8WW7" localSheetId="12" hidden="1">#REF!</definedName>
    <definedName name="BExVZNXWS91RD7NXV5NE2R3C8WW7" localSheetId="3" hidden="1">#REF!</definedName>
    <definedName name="BExVZNXWS91RD7NXV5NE2R3C8WW7" localSheetId="10" hidden="1">#REF!</definedName>
    <definedName name="BExVZNXWS91RD7NXV5NE2R3C8WW7" localSheetId="9" hidden="1">#REF!</definedName>
    <definedName name="BExVZNXWS91RD7NXV5NE2R3C8WW7" localSheetId="8" hidden="1">#REF!</definedName>
    <definedName name="BExVZNXWS91RD7NXV5NE2R3C8WW7" localSheetId="11" hidden="1">#REF!</definedName>
    <definedName name="BExVZNXWS91RD7NXV5NE2R3C8WW7" localSheetId="13" hidden="1">#REF!</definedName>
    <definedName name="BExVZNXWS91RD7NXV5NE2R3C8WW7" hidden="1">#REF!</definedName>
    <definedName name="BExW008AGT1ZRN5DFG4YOH5F7G47" localSheetId="0" hidden="1">#REF!</definedName>
    <definedName name="BExW008AGT1ZRN5DFG4YOH5F7G47" localSheetId="12" hidden="1">#REF!</definedName>
    <definedName name="BExW008AGT1ZRN5DFG4YOH5F7G47" localSheetId="3" hidden="1">#REF!</definedName>
    <definedName name="BExW008AGT1ZRN5DFG4YOH5F7G47" localSheetId="10" hidden="1">#REF!</definedName>
    <definedName name="BExW008AGT1ZRN5DFG4YOH5F7G47" localSheetId="9" hidden="1">#REF!</definedName>
    <definedName name="BExW008AGT1ZRN5DFG4YOH5F7G47" localSheetId="8" hidden="1">#REF!</definedName>
    <definedName name="BExW008AGT1ZRN5DFG4YOH5F7G47" localSheetId="11" hidden="1">#REF!</definedName>
    <definedName name="BExW008AGT1ZRN5DFG4YOH5F7G47" localSheetId="13" hidden="1">#REF!</definedName>
    <definedName name="BExW008AGT1ZRN5DFG4YOH5F7G47" hidden="1">#REF!</definedName>
    <definedName name="BExW0386REQRCQCVT9BCX80UPTRY" localSheetId="0" hidden="1">#REF!</definedName>
    <definedName name="BExW0386REQRCQCVT9BCX80UPTRY" localSheetId="12" hidden="1">#REF!</definedName>
    <definedName name="BExW0386REQRCQCVT9BCX80UPTRY" localSheetId="3" hidden="1">#REF!</definedName>
    <definedName name="BExW0386REQRCQCVT9BCX80UPTRY" localSheetId="10" hidden="1">#REF!</definedName>
    <definedName name="BExW0386REQRCQCVT9BCX80UPTRY" localSheetId="9" hidden="1">#REF!</definedName>
    <definedName name="BExW0386REQRCQCVT9BCX80UPTRY" localSheetId="8" hidden="1">#REF!</definedName>
    <definedName name="BExW0386REQRCQCVT9BCX80UPTRY" localSheetId="11" hidden="1">#REF!</definedName>
    <definedName name="BExW0386REQRCQCVT9BCX80UPTRY" localSheetId="13" hidden="1">#REF!</definedName>
    <definedName name="BExW0386REQRCQCVT9BCX80UPTRY" hidden="1">#REF!</definedName>
    <definedName name="BExW0FYP4WXY71CYUG40SUBG9UWU" localSheetId="0" hidden="1">#REF!</definedName>
    <definedName name="BExW0FYP4WXY71CYUG40SUBG9UWU" localSheetId="12" hidden="1">#REF!</definedName>
    <definedName name="BExW0FYP4WXY71CYUG40SUBG9UWU" localSheetId="3" hidden="1">#REF!</definedName>
    <definedName name="BExW0FYP4WXY71CYUG40SUBG9UWU" localSheetId="10" hidden="1">#REF!</definedName>
    <definedName name="BExW0FYP4WXY71CYUG40SUBG9UWU" localSheetId="9" hidden="1">#REF!</definedName>
    <definedName name="BExW0FYP4WXY71CYUG40SUBG9UWU" localSheetId="8" hidden="1">#REF!</definedName>
    <definedName name="BExW0FYP4WXY71CYUG40SUBG9UWU" localSheetId="11" hidden="1">#REF!</definedName>
    <definedName name="BExW0FYP4WXY71CYUG40SUBG9UWU" localSheetId="13" hidden="1">#REF!</definedName>
    <definedName name="BExW0FYP4WXY71CYUG40SUBG9UWU" hidden="1">#REF!</definedName>
    <definedName name="BExW0MPJNQOJ7D6U780WU5XBL97X" localSheetId="0" hidden="1">#REF!</definedName>
    <definedName name="BExW0MPJNQOJ7D6U780WU5XBL97X" localSheetId="12" hidden="1">#REF!</definedName>
    <definedName name="BExW0MPJNQOJ7D6U780WU5XBL97X" localSheetId="3" hidden="1">#REF!</definedName>
    <definedName name="BExW0MPJNQOJ7D6U780WU5XBL97X" localSheetId="10" hidden="1">#REF!</definedName>
    <definedName name="BExW0MPJNQOJ7D6U780WU5XBL97X" localSheetId="9" hidden="1">#REF!</definedName>
    <definedName name="BExW0MPJNQOJ7D6U780WU5XBL97X" localSheetId="8" hidden="1">#REF!</definedName>
    <definedName name="BExW0MPJNQOJ7D6U780WU5XBL97X" localSheetId="11" hidden="1">#REF!</definedName>
    <definedName name="BExW0MPJNQOJ7D6U780WU5XBL97X" localSheetId="13" hidden="1">#REF!</definedName>
    <definedName name="BExW0MPJNQOJ7D6U780WU5XBL97X" hidden="1">#REF!</definedName>
    <definedName name="BExW0RI61B4VV0ARXTFVBAWRA1C5" localSheetId="0" hidden="1">#REF!</definedName>
    <definedName name="BExW0RI61B4VV0ARXTFVBAWRA1C5" localSheetId="12" hidden="1">#REF!</definedName>
    <definedName name="BExW0RI61B4VV0ARXTFVBAWRA1C5" localSheetId="3" hidden="1">#REF!</definedName>
    <definedName name="BExW0RI61B4VV0ARXTFVBAWRA1C5" localSheetId="10" hidden="1">#REF!</definedName>
    <definedName name="BExW0RI61B4VV0ARXTFVBAWRA1C5" localSheetId="9" hidden="1">#REF!</definedName>
    <definedName name="BExW0RI61B4VV0ARXTFVBAWRA1C5" localSheetId="8" hidden="1">#REF!</definedName>
    <definedName name="BExW0RI61B4VV0ARXTFVBAWRA1C5" localSheetId="11" hidden="1">#REF!</definedName>
    <definedName name="BExW0RI61B4VV0ARXTFVBAWRA1C5" localSheetId="13" hidden="1">#REF!</definedName>
    <definedName name="BExW0RI61B4VV0ARXTFVBAWRA1C5" hidden="1">#REF!</definedName>
    <definedName name="BExW0Y8T85LBE0WS6FPX6ILTX9ON" localSheetId="0" hidden="1">#REF!</definedName>
    <definedName name="BExW0Y8T85LBE0WS6FPX6ILTX9ON" localSheetId="12" hidden="1">#REF!</definedName>
    <definedName name="BExW0Y8T85LBE0WS6FPX6ILTX9ON" localSheetId="3" hidden="1">#REF!</definedName>
    <definedName name="BExW0Y8T85LBE0WS6FPX6ILTX9ON" localSheetId="10" hidden="1">#REF!</definedName>
    <definedName name="BExW0Y8T85LBE0WS6FPX6ILTX9ON" localSheetId="9" hidden="1">#REF!</definedName>
    <definedName name="BExW0Y8T85LBE0WS6FPX6ILTX9ON" localSheetId="8" hidden="1">#REF!</definedName>
    <definedName name="BExW0Y8T85LBE0WS6FPX6ILTX9ON" localSheetId="11" hidden="1">#REF!</definedName>
    <definedName name="BExW0Y8T85LBE0WS6FPX6ILTX9ON" localSheetId="13" hidden="1">#REF!</definedName>
    <definedName name="BExW0Y8T85LBE0WS6FPX6ILTX9ON" hidden="1">#REF!</definedName>
    <definedName name="BExW1BVUYQTKMOR56MW7RVRX4L1L" localSheetId="0" hidden="1">#REF!</definedName>
    <definedName name="BExW1BVUYQTKMOR56MW7RVRX4L1L" localSheetId="12" hidden="1">#REF!</definedName>
    <definedName name="BExW1BVUYQTKMOR56MW7RVRX4L1L" localSheetId="3" hidden="1">#REF!</definedName>
    <definedName name="BExW1BVUYQTKMOR56MW7RVRX4L1L" localSheetId="10" hidden="1">#REF!</definedName>
    <definedName name="BExW1BVUYQTKMOR56MW7RVRX4L1L" localSheetId="9" hidden="1">#REF!</definedName>
    <definedName name="BExW1BVUYQTKMOR56MW7RVRX4L1L" localSheetId="8" hidden="1">#REF!</definedName>
    <definedName name="BExW1BVUYQTKMOR56MW7RVRX4L1L" localSheetId="11" hidden="1">#REF!</definedName>
    <definedName name="BExW1BVUYQTKMOR56MW7RVRX4L1L" localSheetId="13" hidden="1">#REF!</definedName>
    <definedName name="BExW1BVUYQTKMOR56MW7RVRX4L1L" hidden="1">#REF!</definedName>
    <definedName name="BExW1F1220628FOMTW5UAATHRJHK" localSheetId="0" hidden="1">#REF!</definedName>
    <definedName name="BExW1F1220628FOMTW5UAATHRJHK" localSheetId="12" hidden="1">#REF!</definedName>
    <definedName name="BExW1F1220628FOMTW5UAATHRJHK" localSheetId="3" hidden="1">#REF!</definedName>
    <definedName name="BExW1F1220628FOMTW5UAATHRJHK" localSheetId="10" hidden="1">#REF!</definedName>
    <definedName name="BExW1F1220628FOMTW5UAATHRJHK" localSheetId="9" hidden="1">#REF!</definedName>
    <definedName name="BExW1F1220628FOMTW5UAATHRJHK" localSheetId="8" hidden="1">#REF!</definedName>
    <definedName name="BExW1F1220628FOMTW5UAATHRJHK" localSheetId="11" hidden="1">#REF!</definedName>
    <definedName name="BExW1F1220628FOMTW5UAATHRJHK" localSheetId="13" hidden="1">#REF!</definedName>
    <definedName name="BExW1F1220628FOMTW5UAATHRJHK" hidden="1">#REF!</definedName>
    <definedName name="BExW1PTHB0NZUF0GTD2J1UUL693E" localSheetId="0" hidden="1">#REF!</definedName>
    <definedName name="BExW1PTHB0NZUF0GTD2J1UUL693E" localSheetId="12" hidden="1">#REF!</definedName>
    <definedName name="BExW1PTHB0NZUF0GTD2J1UUL693E" localSheetId="3" hidden="1">#REF!</definedName>
    <definedName name="BExW1PTHB0NZUF0GTD2J1UUL693E" localSheetId="10" hidden="1">#REF!</definedName>
    <definedName name="BExW1PTHB0NZUF0GTD2J1UUL693E" localSheetId="9" hidden="1">#REF!</definedName>
    <definedName name="BExW1PTHB0NZUF0GTD2J1UUL693E" localSheetId="8" hidden="1">#REF!</definedName>
    <definedName name="BExW1PTHB0NZUF0GTD2J1UUL693E" localSheetId="11" hidden="1">#REF!</definedName>
    <definedName name="BExW1PTHB0NZUF0GTD2J1UUL693E" localSheetId="13" hidden="1">#REF!</definedName>
    <definedName name="BExW1PTHB0NZUF0GTD2J1UUL693E" hidden="1">#REF!</definedName>
    <definedName name="BExW1TKA0Z9OP2DTG50GZR5EG8C7" localSheetId="0" hidden="1">#REF!</definedName>
    <definedName name="BExW1TKA0Z9OP2DTG50GZR5EG8C7" localSheetId="12" hidden="1">#REF!</definedName>
    <definedName name="BExW1TKA0Z9OP2DTG50GZR5EG8C7" localSheetId="3" hidden="1">#REF!</definedName>
    <definedName name="BExW1TKA0Z9OP2DTG50GZR5EG8C7" localSheetId="10" hidden="1">#REF!</definedName>
    <definedName name="BExW1TKA0Z9OP2DTG50GZR5EG8C7" localSheetId="9" hidden="1">#REF!</definedName>
    <definedName name="BExW1TKA0Z9OP2DTG50GZR5EG8C7" localSheetId="8" hidden="1">#REF!</definedName>
    <definedName name="BExW1TKA0Z9OP2DTG50GZR5EG8C7" localSheetId="11" hidden="1">#REF!</definedName>
    <definedName name="BExW1TKA0Z9OP2DTG50GZR5EG8C7" localSheetId="13" hidden="1">#REF!</definedName>
    <definedName name="BExW1TKA0Z9OP2DTG50GZR5EG8C7" hidden="1">#REF!</definedName>
    <definedName name="BExW1U0JLKQ094DW5MMOI8UHO09V" localSheetId="0" hidden="1">#REF!</definedName>
    <definedName name="BExW1U0JLKQ094DW5MMOI8UHO09V" localSheetId="12" hidden="1">#REF!</definedName>
    <definedName name="BExW1U0JLKQ094DW5MMOI8UHO09V" localSheetId="3" hidden="1">#REF!</definedName>
    <definedName name="BExW1U0JLKQ094DW5MMOI8UHO09V" localSheetId="10" hidden="1">#REF!</definedName>
    <definedName name="BExW1U0JLKQ094DW5MMOI8UHO09V" localSheetId="9" hidden="1">#REF!</definedName>
    <definedName name="BExW1U0JLKQ094DW5MMOI8UHO09V" localSheetId="8" hidden="1">#REF!</definedName>
    <definedName name="BExW1U0JLKQ094DW5MMOI8UHO09V" localSheetId="11" hidden="1">#REF!</definedName>
    <definedName name="BExW1U0JLKQ094DW5MMOI8UHO09V" localSheetId="13" hidden="1">#REF!</definedName>
    <definedName name="BExW1U0JLKQ094DW5MMOI8UHO09V" hidden="1">#REF!</definedName>
    <definedName name="BExW1VNZHNB5P9V6232N0DQCE0WE" localSheetId="0" hidden="1">#REF!</definedName>
    <definedName name="BExW1VNZHNB5P9V6232N0DQCE0WE" localSheetId="12" hidden="1">#REF!</definedName>
    <definedName name="BExW1VNZHNB5P9V6232N0DQCE0WE" localSheetId="3" hidden="1">#REF!</definedName>
    <definedName name="BExW1VNZHNB5P9V6232N0DQCE0WE" localSheetId="10" hidden="1">#REF!</definedName>
    <definedName name="BExW1VNZHNB5P9V6232N0DQCE0WE" localSheetId="9" hidden="1">#REF!</definedName>
    <definedName name="BExW1VNZHNB5P9V6232N0DQCE0WE" localSheetId="8" hidden="1">#REF!</definedName>
    <definedName name="BExW1VNZHNB5P9V6232N0DQCE0WE" localSheetId="11" hidden="1">#REF!</definedName>
    <definedName name="BExW1VNZHNB5P9V6232N0DQCE0WE" localSheetId="13" hidden="1">#REF!</definedName>
    <definedName name="BExW1VNZHNB5P9V6232N0DQCE0WE" hidden="1">#REF!</definedName>
    <definedName name="BExW1WK6J1TDP29S3QDPTYZJBLIW" localSheetId="0" hidden="1">#REF!</definedName>
    <definedName name="BExW1WK6J1TDP29S3QDPTYZJBLIW" localSheetId="12" hidden="1">#REF!</definedName>
    <definedName name="BExW1WK6J1TDP29S3QDPTYZJBLIW" localSheetId="3" hidden="1">#REF!</definedName>
    <definedName name="BExW1WK6J1TDP29S3QDPTYZJBLIW" localSheetId="10" hidden="1">#REF!</definedName>
    <definedName name="BExW1WK6J1TDP29S3QDPTYZJBLIW" localSheetId="9" hidden="1">#REF!</definedName>
    <definedName name="BExW1WK6J1TDP29S3QDPTYZJBLIW" localSheetId="8" hidden="1">#REF!</definedName>
    <definedName name="BExW1WK6J1TDP29S3QDPTYZJBLIW" localSheetId="11" hidden="1">#REF!</definedName>
    <definedName name="BExW1WK6J1TDP29S3QDPTYZJBLIW" localSheetId="13" hidden="1">#REF!</definedName>
    <definedName name="BExW1WK6J1TDP29S3QDPTYZJBLIW" hidden="1">#REF!</definedName>
    <definedName name="BExW283NP9D366XFPXLGSCI5UB0L" localSheetId="0" hidden="1">#REF!</definedName>
    <definedName name="BExW283NP9D366XFPXLGSCI5UB0L" localSheetId="12" hidden="1">#REF!</definedName>
    <definedName name="BExW283NP9D366XFPXLGSCI5UB0L" localSheetId="3" hidden="1">#REF!</definedName>
    <definedName name="BExW283NP9D366XFPXLGSCI5UB0L" localSheetId="10" hidden="1">#REF!</definedName>
    <definedName name="BExW283NP9D366XFPXLGSCI5UB0L" localSheetId="9" hidden="1">#REF!</definedName>
    <definedName name="BExW283NP9D366XFPXLGSCI5UB0L" localSheetId="8" hidden="1">#REF!</definedName>
    <definedName name="BExW283NP9D366XFPXLGSCI5UB0L" localSheetId="11" hidden="1">#REF!</definedName>
    <definedName name="BExW283NP9D366XFPXLGSCI5UB0L" localSheetId="13" hidden="1">#REF!</definedName>
    <definedName name="BExW283NP9D366XFPXLGSCI5UB0L" hidden="1">#REF!</definedName>
    <definedName name="BExW2H3C8WJSBW5FGTFKVDVJC4CL" localSheetId="0" hidden="1">#REF!</definedName>
    <definedName name="BExW2H3C8WJSBW5FGTFKVDVJC4CL" localSheetId="12" hidden="1">#REF!</definedName>
    <definedName name="BExW2H3C8WJSBW5FGTFKVDVJC4CL" localSheetId="3" hidden="1">#REF!</definedName>
    <definedName name="BExW2H3C8WJSBW5FGTFKVDVJC4CL" localSheetId="10" hidden="1">#REF!</definedName>
    <definedName name="BExW2H3C8WJSBW5FGTFKVDVJC4CL" localSheetId="9" hidden="1">#REF!</definedName>
    <definedName name="BExW2H3C8WJSBW5FGTFKVDVJC4CL" localSheetId="8" hidden="1">#REF!</definedName>
    <definedName name="BExW2H3C8WJSBW5FGTFKVDVJC4CL" localSheetId="11" hidden="1">#REF!</definedName>
    <definedName name="BExW2H3C8WJSBW5FGTFKVDVJC4CL" localSheetId="13" hidden="1">#REF!</definedName>
    <definedName name="BExW2H3C8WJSBW5FGTFKVDVJC4CL" hidden="1">#REF!</definedName>
    <definedName name="BExW2MSCKPGF5K3I7TL4KF5ISUOL" localSheetId="0" hidden="1">#REF!</definedName>
    <definedName name="BExW2MSCKPGF5K3I7TL4KF5ISUOL" localSheetId="12" hidden="1">#REF!</definedName>
    <definedName name="BExW2MSCKPGF5K3I7TL4KF5ISUOL" localSheetId="3" hidden="1">#REF!</definedName>
    <definedName name="BExW2MSCKPGF5K3I7TL4KF5ISUOL" localSheetId="10" hidden="1">#REF!</definedName>
    <definedName name="BExW2MSCKPGF5K3I7TL4KF5ISUOL" localSheetId="9" hidden="1">#REF!</definedName>
    <definedName name="BExW2MSCKPGF5K3I7TL4KF5ISUOL" localSheetId="8" hidden="1">#REF!</definedName>
    <definedName name="BExW2MSCKPGF5K3I7TL4KF5ISUOL" localSheetId="11" hidden="1">#REF!</definedName>
    <definedName name="BExW2MSCKPGF5K3I7TL4KF5ISUOL" localSheetId="13" hidden="1">#REF!</definedName>
    <definedName name="BExW2MSCKPGF5K3I7TL4KF5ISUOL" hidden="1">#REF!</definedName>
    <definedName name="BExW2SMO90FU9W8DVVES6Q4E6BZR" localSheetId="0" hidden="1">#REF!</definedName>
    <definedName name="BExW2SMO90FU9W8DVVES6Q4E6BZR" localSheetId="12" hidden="1">#REF!</definedName>
    <definedName name="BExW2SMO90FU9W8DVVES6Q4E6BZR" localSheetId="3" hidden="1">#REF!</definedName>
    <definedName name="BExW2SMO90FU9W8DVVES6Q4E6BZR" localSheetId="10" hidden="1">#REF!</definedName>
    <definedName name="BExW2SMO90FU9W8DVVES6Q4E6BZR" localSheetId="9" hidden="1">#REF!</definedName>
    <definedName name="BExW2SMO90FU9W8DVVES6Q4E6BZR" localSheetId="8" hidden="1">#REF!</definedName>
    <definedName name="BExW2SMO90FU9W8DVVES6Q4E6BZR" localSheetId="11" hidden="1">#REF!</definedName>
    <definedName name="BExW2SMO90FU9W8DVVES6Q4E6BZR" localSheetId="13" hidden="1">#REF!</definedName>
    <definedName name="BExW2SMO90FU9W8DVVES6Q4E6BZR" hidden="1">#REF!</definedName>
    <definedName name="BExW36V9N91OHCUMGWJQL3I5P4JK" localSheetId="0" hidden="1">#REF!</definedName>
    <definedName name="BExW36V9N91OHCUMGWJQL3I5P4JK" localSheetId="12" hidden="1">#REF!</definedName>
    <definedName name="BExW36V9N91OHCUMGWJQL3I5P4JK" localSheetId="3" hidden="1">#REF!</definedName>
    <definedName name="BExW36V9N91OHCUMGWJQL3I5P4JK" localSheetId="10" hidden="1">#REF!</definedName>
    <definedName name="BExW36V9N91OHCUMGWJQL3I5P4JK" localSheetId="9" hidden="1">#REF!</definedName>
    <definedName name="BExW36V9N91OHCUMGWJQL3I5P4JK" localSheetId="8" hidden="1">#REF!</definedName>
    <definedName name="BExW36V9N91OHCUMGWJQL3I5P4JK" localSheetId="11" hidden="1">#REF!</definedName>
    <definedName name="BExW36V9N91OHCUMGWJQL3I5P4JK" localSheetId="13" hidden="1">#REF!</definedName>
    <definedName name="BExW36V9N91OHCUMGWJQL3I5P4JK" hidden="1">#REF!</definedName>
    <definedName name="BExW39V04HTFFQE7DAW9MAJT0NNF" localSheetId="0" hidden="1">#REF!</definedName>
    <definedName name="BExW39V04HTFFQE7DAW9MAJT0NNF" localSheetId="12" hidden="1">#REF!</definedName>
    <definedName name="BExW39V04HTFFQE7DAW9MAJT0NNF" localSheetId="3" hidden="1">#REF!</definedName>
    <definedName name="BExW39V04HTFFQE7DAW9MAJT0NNF" localSheetId="10" hidden="1">#REF!</definedName>
    <definedName name="BExW39V04HTFFQE7DAW9MAJT0NNF" localSheetId="9" hidden="1">#REF!</definedName>
    <definedName name="BExW39V04HTFFQE7DAW9MAJT0NNF" localSheetId="8" hidden="1">#REF!</definedName>
    <definedName name="BExW39V04HTFFQE7DAW9MAJT0NNF" localSheetId="11" hidden="1">#REF!</definedName>
    <definedName name="BExW39V04HTFFQE7DAW9MAJT0NNF" localSheetId="13" hidden="1">#REF!</definedName>
    <definedName name="BExW39V04HTFFQE7DAW9MAJT0NNF" hidden="1">#REF!</definedName>
    <definedName name="BExW3ECU6QPMV99AITCPHAG0CGYK" localSheetId="0" hidden="1">#REF!</definedName>
    <definedName name="BExW3ECU6QPMV99AITCPHAG0CGYK" localSheetId="12" hidden="1">#REF!</definedName>
    <definedName name="BExW3ECU6QPMV99AITCPHAG0CGYK" localSheetId="3" hidden="1">#REF!</definedName>
    <definedName name="BExW3ECU6QPMV99AITCPHAG0CGYK" localSheetId="10" hidden="1">#REF!</definedName>
    <definedName name="BExW3ECU6QPMV99AITCPHAG0CGYK" localSheetId="9" hidden="1">#REF!</definedName>
    <definedName name="BExW3ECU6QPMV99AITCPHAG0CGYK" localSheetId="8" hidden="1">#REF!</definedName>
    <definedName name="BExW3ECU6QPMV99AITCPHAG0CGYK" localSheetId="11" hidden="1">#REF!</definedName>
    <definedName name="BExW3ECU6QPMV99AITCPHAG0CGYK" localSheetId="13" hidden="1">#REF!</definedName>
    <definedName name="BExW3ECU6QPMV99AITCPHAG0CGYK" hidden="1">#REF!</definedName>
    <definedName name="BExW3EIBA1J9Q9NA9VCGZGRS8WV7" localSheetId="0" hidden="1">#REF!</definedName>
    <definedName name="BExW3EIBA1J9Q9NA9VCGZGRS8WV7" localSheetId="12" hidden="1">#REF!</definedName>
    <definedName name="BExW3EIBA1J9Q9NA9VCGZGRS8WV7" localSheetId="3" hidden="1">#REF!</definedName>
    <definedName name="BExW3EIBA1J9Q9NA9VCGZGRS8WV7" localSheetId="10" hidden="1">#REF!</definedName>
    <definedName name="BExW3EIBA1J9Q9NA9VCGZGRS8WV7" localSheetId="9" hidden="1">#REF!</definedName>
    <definedName name="BExW3EIBA1J9Q9NA9VCGZGRS8WV7" localSheetId="8" hidden="1">#REF!</definedName>
    <definedName name="BExW3EIBA1J9Q9NA9VCGZGRS8WV7" localSheetId="11" hidden="1">#REF!</definedName>
    <definedName name="BExW3EIBA1J9Q9NA9VCGZGRS8WV7" localSheetId="13" hidden="1">#REF!</definedName>
    <definedName name="BExW3EIBA1J9Q9NA9VCGZGRS8WV7" hidden="1">#REF!</definedName>
    <definedName name="BExW3FEO8FI8N6AGQKYEG4SQVJWB" localSheetId="0" hidden="1">#REF!</definedName>
    <definedName name="BExW3FEO8FI8N6AGQKYEG4SQVJWB" localSheetId="12" hidden="1">#REF!</definedName>
    <definedName name="BExW3FEO8FI8N6AGQKYEG4SQVJWB" localSheetId="3" hidden="1">#REF!</definedName>
    <definedName name="BExW3FEO8FI8N6AGQKYEG4SQVJWB" localSheetId="10" hidden="1">#REF!</definedName>
    <definedName name="BExW3FEO8FI8N6AGQKYEG4SQVJWB" localSheetId="9" hidden="1">#REF!</definedName>
    <definedName name="BExW3FEO8FI8N6AGQKYEG4SQVJWB" localSheetId="8" hidden="1">#REF!</definedName>
    <definedName name="BExW3FEO8FI8N6AGQKYEG4SQVJWB" localSheetId="11" hidden="1">#REF!</definedName>
    <definedName name="BExW3FEO8FI8N6AGQKYEG4SQVJWB" localSheetId="13" hidden="1">#REF!</definedName>
    <definedName name="BExW3FEO8FI8N6AGQKYEG4SQVJWB" hidden="1">#REF!</definedName>
    <definedName name="BExW3GB28STOMJUSZEIA7YKYNS4Y" localSheetId="0" hidden="1">#REF!</definedName>
    <definedName name="BExW3GB28STOMJUSZEIA7YKYNS4Y" localSheetId="12" hidden="1">#REF!</definedName>
    <definedName name="BExW3GB28STOMJUSZEIA7YKYNS4Y" localSheetId="3" hidden="1">#REF!</definedName>
    <definedName name="BExW3GB28STOMJUSZEIA7YKYNS4Y" localSheetId="10" hidden="1">#REF!</definedName>
    <definedName name="BExW3GB28STOMJUSZEIA7YKYNS4Y" localSheetId="9" hidden="1">#REF!</definedName>
    <definedName name="BExW3GB28STOMJUSZEIA7YKYNS4Y" localSheetId="8" hidden="1">#REF!</definedName>
    <definedName name="BExW3GB28STOMJUSZEIA7YKYNS4Y" localSheetId="11" hidden="1">#REF!</definedName>
    <definedName name="BExW3GB28STOMJUSZEIA7YKYNS4Y" localSheetId="13" hidden="1">#REF!</definedName>
    <definedName name="BExW3GB28STOMJUSZEIA7YKYNS4Y" hidden="1">#REF!</definedName>
    <definedName name="BExW3T1K638HT5E0Y8MMK108P5JT" localSheetId="0" hidden="1">#REF!</definedName>
    <definedName name="BExW3T1K638HT5E0Y8MMK108P5JT" localSheetId="12" hidden="1">#REF!</definedName>
    <definedName name="BExW3T1K638HT5E0Y8MMK108P5JT" localSheetId="3" hidden="1">#REF!</definedName>
    <definedName name="BExW3T1K638HT5E0Y8MMK108P5JT" localSheetId="10" hidden="1">#REF!</definedName>
    <definedName name="BExW3T1K638HT5E0Y8MMK108P5JT" localSheetId="9" hidden="1">#REF!</definedName>
    <definedName name="BExW3T1K638HT5E0Y8MMK108P5JT" localSheetId="8" hidden="1">#REF!</definedName>
    <definedName name="BExW3T1K638HT5E0Y8MMK108P5JT" localSheetId="11" hidden="1">#REF!</definedName>
    <definedName name="BExW3T1K638HT5E0Y8MMK108P5JT" localSheetId="13" hidden="1">#REF!</definedName>
    <definedName name="BExW3T1K638HT5E0Y8MMK108P5JT" hidden="1">#REF!</definedName>
    <definedName name="BExW3U3D6FTAFTK3Q7DSA9FY454Q" localSheetId="0" hidden="1">#REF!</definedName>
    <definedName name="BExW3U3D6FTAFTK3Q7DSA9FY454Q" localSheetId="12" hidden="1">#REF!</definedName>
    <definedName name="BExW3U3D6FTAFTK3Q7DSA9FY454Q" localSheetId="3" hidden="1">#REF!</definedName>
    <definedName name="BExW3U3D6FTAFTK3Q7DSA9FY454Q" localSheetId="10" hidden="1">#REF!</definedName>
    <definedName name="BExW3U3D6FTAFTK3Q7DSA9FY454Q" localSheetId="9" hidden="1">#REF!</definedName>
    <definedName name="BExW3U3D6FTAFTK3Q7DSA9FY454Q" localSheetId="8" hidden="1">#REF!</definedName>
    <definedName name="BExW3U3D6FTAFTK3Q7DSA9FY454Q" localSheetId="11" hidden="1">#REF!</definedName>
    <definedName name="BExW3U3D6FTAFTK3Q7DSA9FY454Q" localSheetId="13" hidden="1">#REF!</definedName>
    <definedName name="BExW3U3D6FTAFTK3Q7DSA9FY454Q" hidden="1">#REF!</definedName>
    <definedName name="BExW4217ZHL9VO39POSTJOD090WU" localSheetId="0" hidden="1">#REF!</definedName>
    <definedName name="BExW4217ZHL9VO39POSTJOD090WU" localSheetId="12" hidden="1">#REF!</definedName>
    <definedName name="BExW4217ZHL9VO39POSTJOD090WU" localSheetId="3" hidden="1">#REF!</definedName>
    <definedName name="BExW4217ZHL9VO39POSTJOD090WU" localSheetId="10" hidden="1">#REF!</definedName>
    <definedName name="BExW4217ZHL9VO39POSTJOD090WU" localSheetId="9" hidden="1">#REF!</definedName>
    <definedName name="BExW4217ZHL9VO39POSTJOD090WU" localSheetId="8" hidden="1">#REF!</definedName>
    <definedName name="BExW4217ZHL9VO39POSTJOD090WU" localSheetId="11" hidden="1">#REF!</definedName>
    <definedName name="BExW4217ZHL9VO39POSTJOD090WU" localSheetId="13" hidden="1">#REF!</definedName>
    <definedName name="BExW4217ZHL9VO39POSTJOD090WU" hidden="1">#REF!</definedName>
    <definedName name="BExW4GPW71EBF8XPS2QGVQHBCDX3" localSheetId="0" hidden="1">#REF!</definedName>
    <definedName name="BExW4GPW71EBF8XPS2QGVQHBCDX3" localSheetId="12" hidden="1">#REF!</definedName>
    <definedName name="BExW4GPW71EBF8XPS2QGVQHBCDX3" localSheetId="3" hidden="1">#REF!</definedName>
    <definedName name="BExW4GPW71EBF8XPS2QGVQHBCDX3" localSheetId="10" hidden="1">#REF!</definedName>
    <definedName name="BExW4GPW71EBF8XPS2QGVQHBCDX3" localSheetId="9" hidden="1">#REF!</definedName>
    <definedName name="BExW4GPW71EBF8XPS2QGVQHBCDX3" localSheetId="8" hidden="1">#REF!</definedName>
    <definedName name="BExW4GPW71EBF8XPS2QGVQHBCDX3" localSheetId="11" hidden="1">#REF!</definedName>
    <definedName name="BExW4GPW71EBF8XPS2QGVQHBCDX3" localSheetId="13" hidden="1">#REF!</definedName>
    <definedName name="BExW4GPW71EBF8XPS2QGVQHBCDX3" hidden="1">#REF!</definedName>
    <definedName name="BExW4JKC5837JBPCOJV337ZVYYY3" localSheetId="0" hidden="1">#REF!</definedName>
    <definedName name="BExW4JKC5837JBPCOJV337ZVYYY3" localSheetId="12" hidden="1">#REF!</definedName>
    <definedName name="BExW4JKC5837JBPCOJV337ZVYYY3" localSheetId="3" hidden="1">#REF!</definedName>
    <definedName name="BExW4JKC5837JBPCOJV337ZVYYY3" localSheetId="10" hidden="1">#REF!</definedName>
    <definedName name="BExW4JKC5837JBPCOJV337ZVYYY3" localSheetId="9" hidden="1">#REF!</definedName>
    <definedName name="BExW4JKC5837JBPCOJV337ZVYYY3" localSheetId="8" hidden="1">#REF!</definedName>
    <definedName name="BExW4JKC5837JBPCOJV337ZVYYY3" localSheetId="11" hidden="1">#REF!</definedName>
    <definedName name="BExW4JKC5837JBPCOJV337ZVYYY3" localSheetId="13" hidden="1">#REF!</definedName>
    <definedName name="BExW4JKC5837JBPCOJV337ZVYYY3" hidden="1">#REF!</definedName>
    <definedName name="BExW4O2DBZGV8KGBO9EB4BAXIH4Y" localSheetId="0" hidden="1">#REF!</definedName>
    <definedName name="BExW4O2DBZGV8KGBO9EB4BAXIH4Y" localSheetId="12" hidden="1">#REF!</definedName>
    <definedName name="BExW4O2DBZGV8KGBO9EB4BAXIH4Y" localSheetId="3" hidden="1">#REF!</definedName>
    <definedName name="BExW4O2DBZGV8KGBO9EB4BAXIH4Y" localSheetId="10" hidden="1">#REF!</definedName>
    <definedName name="BExW4O2DBZGV8KGBO9EB4BAXIH4Y" localSheetId="9" hidden="1">#REF!</definedName>
    <definedName name="BExW4O2DBZGV8KGBO9EB4BAXIH4Y" localSheetId="8" hidden="1">#REF!</definedName>
    <definedName name="BExW4O2DBZGV8KGBO9EB4BAXIH4Y" localSheetId="11" hidden="1">#REF!</definedName>
    <definedName name="BExW4O2DBZGV8KGBO9EB4BAXIH4Y" localSheetId="13" hidden="1">#REF!</definedName>
    <definedName name="BExW4O2DBZGV8KGBO9EB4BAXIH4Y" hidden="1">#REF!</definedName>
    <definedName name="BExW4QR9FV9MP5K610THBSM51RYO" localSheetId="0" hidden="1">#REF!</definedName>
    <definedName name="BExW4QR9FV9MP5K610THBSM51RYO" localSheetId="12" hidden="1">#REF!</definedName>
    <definedName name="BExW4QR9FV9MP5K610THBSM51RYO" localSheetId="3" hidden="1">#REF!</definedName>
    <definedName name="BExW4QR9FV9MP5K610THBSM51RYO" localSheetId="10" hidden="1">#REF!</definedName>
    <definedName name="BExW4QR9FV9MP5K610THBSM51RYO" localSheetId="9" hidden="1">#REF!</definedName>
    <definedName name="BExW4QR9FV9MP5K610THBSM51RYO" localSheetId="8" hidden="1">#REF!</definedName>
    <definedName name="BExW4QR9FV9MP5K610THBSM51RYO" localSheetId="11" hidden="1">#REF!</definedName>
    <definedName name="BExW4QR9FV9MP5K610THBSM51RYO" localSheetId="13" hidden="1">#REF!</definedName>
    <definedName name="BExW4QR9FV9MP5K610THBSM51RYO" hidden="1">#REF!</definedName>
    <definedName name="BExW4Z029R9E19ZENN3WEA3VDAD1" localSheetId="0" hidden="1">#REF!</definedName>
    <definedName name="BExW4Z029R9E19ZENN3WEA3VDAD1" localSheetId="12" hidden="1">#REF!</definedName>
    <definedName name="BExW4Z029R9E19ZENN3WEA3VDAD1" localSheetId="3" hidden="1">#REF!</definedName>
    <definedName name="BExW4Z029R9E19ZENN3WEA3VDAD1" localSheetId="10" hidden="1">#REF!</definedName>
    <definedName name="BExW4Z029R9E19ZENN3WEA3VDAD1" localSheetId="9" hidden="1">#REF!</definedName>
    <definedName name="BExW4Z029R9E19ZENN3WEA3VDAD1" localSheetId="8" hidden="1">#REF!</definedName>
    <definedName name="BExW4Z029R9E19ZENN3WEA3VDAD1" localSheetId="11" hidden="1">#REF!</definedName>
    <definedName name="BExW4Z029R9E19ZENN3WEA3VDAD1" localSheetId="13" hidden="1">#REF!</definedName>
    <definedName name="BExW4Z029R9E19ZENN3WEA3VDAD1" hidden="1">#REF!</definedName>
    <definedName name="BExW53SPLW3K0Y0ZVTM4NYF1B2YH" localSheetId="0" hidden="1">#REF!</definedName>
    <definedName name="BExW53SPLW3K0Y0ZVTM4NYF1B2YH" localSheetId="12" hidden="1">#REF!</definedName>
    <definedName name="BExW53SPLW3K0Y0ZVTM4NYF1B2YH" localSheetId="3" hidden="1">#REF!</definedName>
    <definedName name="BExW53SPLW3K0Y0ZVTM4NYF1B2YH" localSheetId="10" hidden="1">#REF!</definedName>
    <definedName name="BExW53SPLW3K0Y0ZVTM4NYF1B2YH" localSheetId="9" hidden="1">#REF!</definedName>
    <definedName name="BExW53SPLW3K0Y0ZVTM4NYF1B2YH" localSheetId="8" hidden="1">#REF!</definedName>
    <definedName name="BExW53SPLW3K0Y0ZVTM4NYF1B2YH" localSheetId="11" hidden="1">#REF!</definedName>
    <definedName name="BExW53SPLW3K0Y0ZVTM4NYF1B2YH" localSheetId="13" hidden="1">#REF!</definedName>
    <definedName name="BExW53SPLW3K0Y0ZVTM4NYF1B2YH" hidden="1">#REF!</definedName>
    <definedName name="BExW591F7X34FVKJ2OUT09PFUW1B" localSheetId="0" hidden="1">#REF!</definedName>
    <definedName name="BExW591F7X34FVKJ2OUT09PFUW1B" localSheetId="12" hidden="1">#REF!</definedName>
    <definedName name="BExW591F7X34FVKJ2OUT09PFUW1B" localSheetId="3" hidden="1">#REF!</definedName>
    <definedName name="BExW591F7X34FVKJ2OUT09PFUW1B" localSheetId="10" hidden="1">#REF!</definedName>
    <definedName name="BExW591F7X34FVKJ2OUT09PFUW1B" localSheetId="9" hidden="1">#REF!</definedName>
    <definedName name="BExW591F7X34FVKJ2OUT09PFUW1B" localSheetId="8" hidden="1">#REF!</definedName>
    <definedName name="BExW591F7X34FVKJ2OUT09PFUW1B" localSheetId="11" hidden="1">#REF!</definedName>
    <definedName name="BExW591F7X34FVKJ2OUT09PFUW1B" localSheetId="13" hidden="1">#REF!</definedName>
    <definedName name="BExW591F7X34FVKJ2OUT09PFUW1B" hidden="1">#REF!</definedName>
    <definedName name="BExW5AZNT6IAZGNF2C879ODHY1B8" localSheetId="0" hidden="1">#REF!</definedName>
    <definedName name="BExW5AZNT6IAZGNF2C879ODHY1B8" localSheetId="12" hidden="1">#REF!</definedName>
    <definedName name="BExW5AZNT6IAZGNF2C879ODHY1B8" localSheetId="3" hidden="1">#REF!</definedName>
    <definedName name="BExW5AZNT6IAZGNF2C879ODHY1B8" localSheetId="10" hidden="1">#REF!</definedName>
    <definedName name="BExW5AZNT6IAZGNF2C879ODHY1B8" localSheetId="9" hidden="1">#REF!</definedName>
    <definedName name="BExW5AZNT6IAZGNF2C879ODHY1B8" localSheetId="8" hidden="1">#REF!</definedName>
    <definedName name="BExW5AZNT6IAZGNF2C879ODHY1B8" localSheetId="11" hidden="1">#REF!</definedName>
    <definedName name="BExW5AZNT6IAZGNF2C879ODHY1B8" localSheetId="13" hidden="1">#REF!</definedName>
    <definedName name="BExW5AZNT6IAZGNF2C879ODHY1B8" hidden="1">#REF!</definedName>
    <definedName name="BExW5F6OUXHEWQU5VYE7W7P8DD78" localSheetId="0" hidden="1">#REF!</definedName>
    <definedName name="BExW5F6OUXHEWQU5VYE7W7P8DD78" localSheetId="12" hidden="1">#REF!</definedName>
    <definedName name="BExW5F6OUXHEWQU5VYE7W7P8DD78" localSheetId="3" hidden="1">#REF!</definedName>
    <definedName name="BExW5F6OUXHEWQU5VYE7W7P8DD78" localSheetId="10" hidden="1">#REF!</definedName>
    <definedName name="BExW5F6OUXHEWQU5VYE7W7P8DD78" localSheetId="9" hidden="1">#REF!</definedName>
    <definedName name="BExW5F6OUXHEWQU5VYE7W7P8DD78" localSheetId="8" hidden="1">#REF!</definedName>
    <definedName name="BExW5F6OUXHEWQU5VYE7W7P8DD78" localSheetId="11" hidden="1">#REF!</definedName>
    <definedName name="BExW5F6OUXHEWQU5VYE7W7P8DD78" localSheetId="13" hidden="1">#REF!</definedName>
    <definedName name="BExW5F6OUXHEWQU5VYE7W7P8DD78" hidden="1">#REF!</definedName>
    <definedName name="BExW5WPU27WD4NWZOT0ZEJIDLX5J" localSheetId="0" hidden="1">#REF!</definedName>
    <definedName name="BExW5WPU27WD4NWZOT0ZEJIDLX5J" localSheetId="12" hidden="1">#REF!</definedName>
    <definedName name="BExW5WPU27WD4NWZOT0ZEJIDLX5J" localSheetId="3" hidden="1">#REF!</definedName>
    <definedName name="BExW5WPU27WD4NWZOT0ZEJIDLX5J" localSheetId="10" hidden="1">#REF!</definedName>
    <definedName name="BExW5WPU27WD4NWZOT0ZEJIDLX5J" localSheetId="9" hidden="1">#REF!</definedName>
    <definedName name="BExW5WPU27WD4NWZOT0ZEJIDLX5J" localSheetId="8" hidden="1">#REF!</definedName>
    <definedName name="BExW5WPU27WD4NWZOT0ZEJIDLX5J" localSheetId="11" hidden="1">#REF!</definedName>
    <definedName name="BExW5WPU27WD4NWZOT0ZEJIDLX5J" localSheetId="13" hidden="1">#REF!</definedName>
    <definedName name="BExW5WPU27WD4NWZOT0ZEJIDLX5J" hidden="1">#REF!</definedName>
    <definedName name="BExW5YD97EMSUYC4KDEFH1FB4FY3" localSheetId="0" hidden="1">#REF!</definedName>
    <definedName name="BExW5YD97EMSUYC4KDEFH1FB4FY3" localSheetId="12" hidden="1">#REF!</definedName>
    <definedName name="BExW5YD97EMSUYC4KDEFH1FB4FY3" localSheetId="3" hidden="1">#REF!</definedName>
    <definedName name="BExW5YD97EMSUYC4KDEFH1FB4FY3" localSheetId="10" hidden="1">#REF!</definedName>
    <definedName name="BExW5YD97EMSUYC4KDEFH1FB4FY3" localSheetId="9" hidden="1">#REF!</definedName>
    <definedName name="BExW5YD97EMSUYC4KDEFH1FB4FY3" localSheetId="8" hidden="1">#REF!</definedName>
    <definedName name="BExW5YD97EMSUYC4KDEFH1FB4FY3" localSheetId="11" hidden="1">#REF!</definedName>
    <definedName name="BExW5YD97EMSUYC4KDEFH1FB4FY3" localSheetId="13" hidden="1">#REF!</definedName>
    <definedName name="BExW5YD97EMSUYC4KDEFH1FB4FY3" hidden="1">#REF!</definedName>
    <definedName name="BExW5Z469DSRWTA6T0KVLA7SMIPL" localSheetId="0" hidden="1">#REF!</definedName>
    <definedName name="BExW5Z469DSRWTA6T0KVLA7SMIPL" localSheetId="12" hidden="1">#REF!</definedName>
    <definedName name="BExW5Z469DSRWTA6T0KVLA7SMIPL" localSheetId="3" hidden="1">#REF!</definedName>
    <definedName name="BExW5Z469DSRWTA6T0KVLA7SMIPL" localSheetId="10" hidden="1">#REF!</definedName>
    <definedName name="BExW5Z469DSRWTA6T0KVLA7SMIPL" localSheetId="9" hidden="1">#REF!</definedName>
    <definedName name="BExW5Z469DSRWTA6T0KVLA7SMIPL" localSheetId="8" hidden="1">#REF!</definedName>
    <definedName name="BExW5Z469DSRWTA6T0KVLA7SMIPL" localSheetId="11" hidden="1">#REF!</definedName>
    <definedName name="BExW5Z469DSRWTA6T0KVLA7SMIPL" localSheetId="13" hidden="1">#REF!</definedName>
    <definedName name="BExW5Z469DSRWTA6T0KVLA7SMIPL" hidden="1">#REF!</definedName>
    <definedName name="BExW62ETJAPBX5X53FTGUCHZXI2K" localSheetId="0" hidden="1">#REF!</definedName>
    <definedName name="BExW62ETJAPBX5X53FTGUCHZXI2K" localSheetId="12" hidden="1">#REF!</definedName>
    <definedName name="BExW62ETJAPBX5X53FTGUCHZXI2K" localSheetId="3" hidden="1">#REF!</definedName>
    <definedName name="BExW62ETJAPBX5X53FTGUCHZXI2K" localSheetId="10" hidden="1">#REF!</definedName>
    <definedName name="BExW62ETJAPBX5X53FTGUCHZXI2K" localSheetId="9" hidden="1">#REF!</definedName>
    <definedName name="BExW62ETJAPBX5X53FTGUCHZXI2K" localSheetId="8" hidden="1">#REF!</definedName>
    <definedName name="BExW62ETJAPBX5X53FTGUCHZXI2K" localSheetId="11" hidden="1">#REF!</definedName>
    <definedName name="BExW62ETJAPBX5X53FTGUCHZXI2K" localSheetId="13" hidden="1">#REF!</definedName>
    <definedName name="BExW62ETJAPBX5X53FTGUCHZXI2K" hidden="1">#REF!</definedName>
    <definedName name="BExW660AV1TUV2XNUPD65RZR3QOO" localSheetId="0" hidden="1">#REF!</definedName>
    <definedName name="BExW660AV1TUV2XNUPD65RZR3QOO" localSheetId="12" hidden="1">#REF!</definedName>
    <definedName name="BExW660AV1TUV2XNUPD65RZR3QOO" localSheetId="3" hidden="1">#REF!</definedName>
    <definedName name="BExW660AV1TUV2XNUPD65RZR3QOO" localSheetId="10" hidden="1">#REF!</definedName>
    <definedName name="BExW660AV1TUV2XNUPD65RZR3QOO" localSheetId="9" hidden="1">#REF!</definedName>
    <definedName name="BExW660AV1TUV2XNUPD65RZR3QOO" localSheetId="8" hidden="1">#REF!</definedName>
    <definedName name="BExW660AV1TUV2XNUPD65RZR3QOO" localSheetId="11" hidden="1">#REF!</definedName>
    <definedName name="BExW660AV1TUV2XNUPD65RZR3QOO" localSheetId="13" hidden="1">#REF!</definedName>
    <definedName name="BExW660AV1TUV2XNUPD65RZR3QOO" hidden="1">#REF!</definedName>
    <definedName name="BExW66LVVZK656PQY1257QMHP2AY" localSheetId="0" hidden="1">#REF!</definedName>
    <definedName name="BExW66LVVZK656PQY1257QMHP2AY" localSheetId="12" hidden="1">#REF!</definedName>
    <definedName name="BExW66LVVZK656PQY1257QMHP2AY" localSheetId="3" hidden="1">#REF!</definedName>
    <definedName name="BExW66LVVZK656PQY1257QMHP2AY" localSheetId="10" hidden="1">#REF!</definedName>
    <definedName name="BExW66LVVZK656PQY1257QMHP2AY" localSheetId="9" hidden="1">#REF!</definedName>
    <definedName name="BExW66LVVZK656PQY1257QMHP2AY" localSheetId="8" hidden="1">#REF!</definedName>
    <definedName name="BExW66LVVZK656PQY1257QMHP2AY" localSheetId="11" hidden="1">#REF!</definedName>
    <definedName name="BExW66LVVZK656PQY1257QMHP2AY" localSheetId="13" hidden="1">#REF!</definedName>
    <definedName name="BExW66LVVZK656PQY1257QMHP2AY" hidden="1">#REF!</definedName>
    <definedName name="BExW6EJPHAP1TWT380AZLXNHR22P" localSheetId="0" hidden="1">#REF!</definedName>
    <definedName name="BExW6EJPHAP1TWT380AZLXNHR22P" localSheetId="12" hidden="1">#REF!</definedName>
    <definedName name="BExW6EJPHAP1TWT380AZLXNHR22P" localSheetId="3" hidden="1">#REF!</definedName>
    <definedName name="BExW6EJPHAP1TWT380AZLXNHR22P" localSheetId="10" hidden="1">#REF!</definedName>
    <definedName name="BExW6EJPHAP1TWT380AZLXNHR22P" localSheetId="9" hidden="1">#REF!</definedName>
    <definedName name="BExW6EJPHAP1TWT380AZLXNHR22P" localSheetId="8" hidden="1">#REF!</definedName>
    <definedName name="BExW6EJPHAP1TWT380AZLXNHR22P" localSheetId="11" hidden="1">#REF!</definedName>
    <definedName name="BExW6EJPHAP1TWT380AZLXNHR22P" localSheetId="13" hidden="1">#REF!</definedName>
    <definedName name="BExW6EJPHAP1TWT380AZLXNHR22P" hidden="1">#REF!</definedName>
    <definedName name="BExW6G1PJ38H10DVLL8WPQ736OEB" localSheetId="0" hidden="1">#REF!</definedName>
    <definedName name="BExW6G1PJ38H10DVLL8WPQ736OEB" localSheetId="12" hidden="1">#REF!</definedName>
    <definedName name="BExW6G1PJ38H10DVLL8WPQ736OEB" localSheetId="3" hidden="1">#REF!</definedName>
    <definedName name="BExW6G1PJ38H10DVLL8WPQ736OEB" localSheetId="10" hidden="1">#REF!</definedName>
    <definedName name="BExW6G1PJ38H10DVLL8WPQ736OEB" localSheetId="9" hidden="1">#REF!</definedName>
    <definedName name="BExW6G1PJ38H10DVLL8WPQ736OEB" localSheetId="8" hidden="1">#REF!</definedName>
    <definedName name="BExW6G1PJ38H10DVLL8WPQ736OEB" localSheetId="11" hidden="1">#REF!</definedName>
    <definedName name="BExW6G1PJ38H10DVLL8WPQ736OEB" localSheetId="13" hidden="1">#REF!</definedName>
    <definedName name="BExW6G1PJ38H10DVLL8WPQ736OEB" hidden="1">#REF!</definedName>
    <definedName name="BExW794A74Z5F2K8LVQLD6VSKXUE" localSheetId="0" hidden="1">#REF!</definedName>
    <definedName name="BExW794A74Z5F2K8LVQLD6VSKXUE" localSheetId="12" hidden="1">#REF!</definedName>
    <definedName name="BExW794A74Z5F2K8LVQLD6VSKXUE" localSheetId="3" hidden="1">#REF!</definedName>
    <definedName name="BExW794A74Z5F2K8LVQLD6VSKXUE" localSheetId="10" hidden="1">#REF!</definedName>
    <definedName name="BExW794A74Z5F2K8LVQLD6VSKXUE" localSheetId="9" hidden="1">#REF!</definedName>
    <definedName name="BExW794A74Z5F2K8LVQLD6VSKXUE" localSheetId="8" hidden="1">#REF!</definedName>
    <definedName name="BExW794A74Z5F2K8LVQLD6VSKXUE" localSheetId="11" hidden="1">#REF!</definedName>
    <definedName name="BExW794A74Z5F2K8LVQLD6VSKXUE" localSheetId="13" hidden="1">#REF!</definedName>
    <definedName name="BExW794A74Z5F2K8LVQLD6VSKXUE" hidden="1">#REF!</definedName>
    <definedName name="BExW7Q1TQ8E6G4WYYNSOMV43S95R" localSheetId="0" hidden="1">#REF!</definedName>
    <definedName name="BExW7Q1TQ8E6G4WYYNSOMV43S95R" localSheetId="12" hidden="1">#REF!</definedName>
    <definedName name="BExW7Q1TQ8E6G4WYYNSOMV43S95R" localSheetId="3" hidden="1">#REF!</definedName>
    <definedName name="BExW7Q1TQ8E6G4WYYNSOMV43S95R" localSheetId="10" hidden="1">#REF!</definedName>
    <definedName name="BExW7Q1TQ8E6G4WYYNSOMV43S95R" localSheetId="9" hidden="1">#REF!</definedName>
    <definedName name="BExW7Q1TQ8E6G4WYYNSOMV43S95R" localSheetId="8" hidden="1">#REF!</definedName>
    <definedName name="BExW7Q1TQ8E6G4WYYNSOMV43S95R" localSheetId="11" hidden="1">#REF!</definedName>
    <definedName name="BExW7Q1TQ8E6G4WYYNSOMV43S95R" localSheetId="13" hidden="1">#REF!</definedName>
    <definedName name="BExW7Q1TQ8E6G4WYYNSOMV43S95R" hidden="1">#REF!</definedName>
    <definedName name="BExW7XZTFZV0N9YM9S4PM74A5X2O" localSheetId="0" hidden="1">#REF!</definedName>
    <definedName name="BExW7XZTFZV0N9YM9S4PM74A5X2O" localSheetId="12" hidden="1">#REF!</definedName>
    <definedName name="BExW7XZTFZV0N9YM9S4PM74A5X2O" localSheetId="3" hidden="1">#REF!</definedName>
    <definedName name="BExW7XZTFZV0N9YM9S4PM74A5X2O" localSheetId="10" hidden="1">#REF!</definedName>
    <definedName name="BExW7XZTFZV0N9YM9S4PM74A5X2O" localSheetId="9" hidden="1">#REF!</definedName>
    <definedName name="BExW7XZTFZV0N9YM9S4PM74A5X2O" localSheetId="8" hidden="1">#REF!</definedName>
    <definedName name="BExW7XZTFZV0N9YM9S4PM74A5X2O" localSheetId="11" hidden="1">#REF!</definedName>
    <definedName name="BExW7XZTFZV0N9YM9S4PM74A5X2O" localSheetId="13" hidden="1">#REF!</definedName>
    <definedName name="BExW7XZTFZV0N9YM9S4PM74A5X2O" hidden="1">#REF!</definedName>
    <definedName name="BExW8K0SSIPSKBVP06IJ71600HJZ" localSheetId="0" hidden="1">#REF!</definedName>
    <definedName name="BExW8K0SSIPSKBVP06IJ71600HJZ" localSheetId="12" hidden="1">#REF!</definedName>
    <definedName name="BExW8K0SSIPSKBVP06IJ71600HJZ" localSheetId="3" hidden="1">#REF!</definedName>
    <definedName name="BExW8K0SSIPSKBVP06IJ71600HJZ" localSheetId="10" hidden="1">#REF!</definedName>
    <definedName name="BExW8K0SSIPSKBVP06IJ71600HJZ" localSheetId="9" hidden="1">#REF!</definedName>
    <definedName name="BExW8K0SSIPSKBVP06IJ71600HJZ" localSheetId="8" hidden="1">#REF!</definedName>
    <definedName name="BExW8K0SSIPSKBVP06IJ71600HJZ" localSheetId="11" hidden="1">#REF!</definedName>
    <definedName name="BExW8K0SSIPSKBVP06IJ71600HJZ" localSheetId="13" hidden="1">#REF!</definedName>
    <definedName name="BExW8K0SSIPSKBVP06IJ71600HJZ" hidden="1">#REF!</definedName>
    <definedName name="BExW8T0GVY3ZYO4ACSBLHS8SH895" localSheetId="0" hidden="1">#REF!</definedName>
    <definedName name="BExW8T0GVY3ZYO4ACSBLHS8SH895" localSheetId="12" hidden="1">#REF!</definedName>
    <definedName name="BExW8T0GVY3ZYO4ACSBLHS8SH895" localSheetId="3" hidden="1">#REF!</definedName>
    <definedName name="BExW8T0GVY3ZYO4ACSBLHS8SH895" localSheetId="10" hidden="1">#REF!</definedName>
    <definedName name="BExW8T0GVY3ZYO4ACSBLHS8SH895" localSheetId="9" hidden="1">#REF!</definedName>
    <definedName name="BExW8T0GVY3ZYO4ACSBLHS8SH895" localSheetId="8" hidden="1">#REF!</definedName>
    <definedName name="BExW8T0GVY3ZYO4ACSBLHS8SH895" localSheetId="11" hidden="1">#REF!</definedName>
    <definedName name="BExW8T0GVY3ZYO4ACSBLHS8SH895" localSheetId="13" hidden="1">#REF!</definedName>
    <definedName name="BExW8T0GVY3ZYO4ACSBLHS8SH895" hidden="1">#REF!</definedName>
    <definedName name="BExW8YEP73JMMU9HZ08PM4WHJQZ4" localSheetId="0" hidden="1">#REF!</definedName>
    <definedName name="BExW8YEP73JMMU9HZ08PM4WHJQZ4" localSheetId="12" hidden="1">#REF!</definedName>
    <definedName name="BExW8YEP73JMMU9HZ08PM4WHJQZ4" localSheetId="3" hidden="1">#REF!</definedName>
    <definedName name="BExW8YEP73JMMU9HZ08PM4WHJQZ4" localSheetId="10" hidden="1">#REF!</definedName>
    <definedName name="BExW8YEP73JMMU9HZ08PM4WHJQZ4" localSheetId="9" hidden="1">#REF!</definedName>
    <definedName name="BExW8YEP73JMMU9HZ08PM4WHJQZ4" localSheetId="8" hidden="1">#REF!</definedName>
    <definedName name="BExW8YEP73JMMU9HZ08PM4WHJQZ4" localSheetId="11" hidden="1">#REF!</definedName>
    <definedName name="BExW8YEP73JMMU9HZ08PM4WHJQZ4" localSheetId="13" hidden="1">#REF!</definedName>
    <definedName name="BExW8YEP73JMMU9HZ08PM4WHJQZ4" hidden="1">#REF!</definedName>
    <definedName name="BExW937AT53OZQRHNWQZ5BVH24IE" localSheetId="0" hidden="1">#REF!</definedName>
    <definedName name="BExW937AT53OZQRHNWQZ5BVH24IE" localSheetId="12" hidden="1">#REF!</definedName>
    <definedName name="BExW937AT53OZQRHNWQZ5BVH24IE" localSheetId="3" hidden="1">#REF!</definedName>
    <definedName name="BExW937AT53OZQRHNWQZ5BVH24IE" localSheetId="10" hidden="1">#REF!</definedName>
    <definedName name="BExW937AT53OZQRHNWQZ5BVH24IE" localSheetId="9" hidden="1">#REF!</definedName>
    <definedName name="BExW937AT53OZQRHNWQZ5BVH24IE" localSheetId="8" hidden="1">#REF!</definedName>
    <definedName name="BExW937AT53OZQRHNWQZ5BVH24IE" localSheetId="11" hidden="1">#REF!</definedName>
    <definedName name="BExW937AT53OZQRHNWQZ5BVH24IE" localSheetId="13" hidden="1">#REF!</definedName>
    <definedName name="BExW937AT53OZQRHNWQZ5BVH24IE" hidden="1">#REF!</definedName>
    <definedName name="BExW95LN5N0LYFFVP7GJEGDVDLF0" localSheetId="0" hidden="1">#REF!</definedName>
    <definedName name="BExW95LN5N0LYFFVP7GJEGDVDLF0" localSheetId="12" hidden="1">#REF!</definedName>
    <definedName name="BExW95LN5N0LYFFVP7GJEGDVDLF0" localSheetId="3" hidden="1">#REF!</definedName>
    <definedName name="BExW95LN5N0LYFFVP7GJEGDVDLF0" localSheetId="10" hidden="1">#REF!</definedName>
    <definedName name="BExW95LN5N0LYFFVP7GJEGDVDLF0" localSheetId="9" hidden="1">#REF!</definedName>
    <definedName name="BExW95LN5N0LYFFVP7GJEGDVDLF0" localSheetId="8" hidden="1">#REF!</definedName>
    <definedName name="BExW95LN5N0LYFFVP7GJEGDVDLF0" localSheetId="11" hidden="1">#REF!</definedName>
    <definedName name="BExW95LN5N0LYFFVP7GJEGDVDLF0" localSheetId="13" hidden="1">#REF!</definedName>
    <definedName name="BExW95LN5N0LYFFVP7GJEGDVDLF0" hidden="1">#REF!</definedName>
    <definedName name="BExW967733Q8RAJOHR2GJ3HO8JIW" localSheetId="0" hidden="1">#REF!</definedName>
    <definedName name="BExW967733Q8RAJOHR2GJ3HO8JIW" localSheetId="12" hidden="1">#REF!</definedName>
    <definedName name="BExW967733Q8RAJOHR2GJ3HO8JIW" localSheetId="3" hidden="1">#REF!</definedName>
    <definedName name="BExW967733Q8RAJOHR2GJ3HO8JIW" localSheetId="10" hidden="1">#REF!</definedName>
    <definedName name="BExW967733Q8RAJOHR2GJ3HO8JIW" localSheetId="9" hidden="1">#REF!</definedName>
    <definedName name="BExW967733Q8RAJOHR2GJ3HO8JIW" localSheetId="8" hidden="1">#REF!</definedName>
    <definedName name="BExW967733Q8RAJOHR2GJ3HO8JIW" localSheetId="11" hidden="1">#REF!</definedName>
    <definedName name="BExW967733Q8RAJOHR2GJ3HO8JIW" localSheetId="13" hidden="1">#REF!</definedName>
    <definedName name="BExW967733Q8RAJOHR2GJ3HO8JIW" hidden="1">#REF!</definedName>
    <definedName name="BExW9POK1KIOI0ALS5MZIKTDIYMA" localSheetId="0" hidden="1">#REF!</definedName>
    <definedName name="BExW9POK1KIOI0ALS5MZIKTDIYMA" localSheetId="12" hidden="1">#REF!</definedName>
    <definedName name="BExW9POK1KIOI0ALS5MZIKTDIYMA" localSheetId="3" hidden="1">#REF!</definedName>
    <definedName name="BExW9POK1KIOI0ALS5MZIKTDIYMA" localSheetId="10" hidden="1">#REF!</definedName>
    <definedName name="BExW9POK1KIOI0ALS5MZIKTDIYMA" localSheetId="9" hidden="1">#REF!</definedName>
    <definedName name="BExW9POK1KIOI0ALS5MZIKTDIYMA" localSheetId="8" hidden="1">#REF!</definedName>
    <definedName name="BExW9POK1KIOI0ALS5MZIKTDIYMA" localSheetId="11" hidden="1">#REF!</definedName>
    <definedName name="BExW9POK1KIOI0ALS5MZIKTDIYMA" localSheetId="13" hidden="1">#REF!</definedName>
    <definedName name="BExW9POK1KIOI0ALS5MZIKTDIYMA" hidden="1">#REF!</definedName>
    <definedName name="BExXLDE6PN4ESWT3LXJNQCY94NE4" localSheetId="0" hidden="1">#REF!</definedName>
    <definedName name="BExXLDE6PN4ESWT3LXJNQCY94NE4" localSheetId="12" hidden="1">#REF!</definedName>
    <definedName name="BExXLDE6PN4ESWT3LXJNQCY94NE4" localSheetId="3" hidden="1">#REF!</definedName>
    <definedName name="BExXLDE6PN4ESWT3LXJNQCY94NE4" localSheetId="10" hidden="1">#REF!</definedName>
    <definedName name="BExXLDE6PN4ESWT3LXJNQCY94NE4" localSheetId="9" hidden="1">#REF!</definedName>
    <definedName name="BExXLDE6PN4ESWT3LXJNQCY94NE4" localSheetId="8" hidden="1">#REF!</definedName>
    <definedName name="BExXLDE6PN4ESWT3LXJNQCY94NE4" localSheetId="11" hidden="1">#REF!</definedName>
    <definedName name="BExXLDE6PN4ESWT3LXJNQCY94NE4" localSheetId="13" hidden="1">#REF!</definedName>
    <definedName name="BExXLDE6PN4ESWT3LXJNQCY94NE4" hidden="1">#REF!</definedName>
    <definedName name="BExXLQVPK2H3IF0NDDA5CT612EUK" localSheetId="0" hidden="1">#REF!</definedName>
    <definedName name="BExXLQVPK2H3IF0NDDA5CT612EUK" localSheetId="12" hidden="1">#REF!</definedName>
    <definedName name="BExXLQVPK2H3IF0NDDA5CT612EUK" localSheetId="3" hidden="1">#REF!</definedName>
    <definedName name="BExXLQVPK2H3IF0NDDA5CT612EUK" localSheetId="10" hidden="1">#REF!</definedName>
    <definedName name="BExXLQVPK2H3IF0NDDA5CT612EUK" localSheetId="9" hidden="1">#REF!</definedName>
    <definedName name="BExXLQVPK2H3IF0NDDA5CT612EUK" localSheetId="8" hidden="1">#REF!</definedName>
    <definedName name="BExXLQVPK2H3IF0NDDA5CT612EUK" localSheetId="11" hidden="1">#REF!</definedName>
    <definedName name="BExXLQVPK2H3IF0NDDA5CT612EUK" localSheetId="13" hidden="1">#REF!</definedName>
    <definedName name="BExXLQVPK2H3IF0NDDA5CT612EUK" hidden="1">#REF!</definedName>
    <definedName name="BExXLR6IO70TYTACKQH9M5PGV24J" localSheetId="0" hidden="1">#REF!</definedName>
    <definedName name="BExXLR6IO70TYTACKQH9M5PGV24J" localSheetId="12" hidden="1">#REF!</definedName>
    <definedName name="BExXLR6IO70TYTACKQH9M5PGV24J" localSheetId="3" hidden="1">#REF!</definedName>
    <definedName name="BExXLR6IO70TYTACKQH9M5PGV24J" localSheetId="10" hidden="1">#REF!</definedName>
    <definedName name="BExXLR6IO70TYTACKQH9M5PGV24J" localSheetId="9" hidden="1">#REF!</definedName>
    <definedName name="BExXLR6IO70TYTACKQH9M5PGV24J" localSheetId="8" hidden="1">#REF!</definedName>
    <definedName name="BExXLR6IO70TYTACKQH9M5PGV24J" localSheetId="11" hidden="1">#REF!</definedName>
    <definedName name="BExXLR6IO70TYTACKQH9M5PGV24J" localSheetId="13" hidden="1">#REF!</definedName>
    <definedName name="BExXLR6IO70TYTACKQH9M5PGV24J" hidden="1">#REF!</definedName>
    <definedName name="BExXM065WOLYRYHGHOJE0OOFXA4M" localSheetId="0" hidden="1">#REF!</definedName>
    <definedName name="BExXM065WOLYRYHGHOJE0OOFXA4M" localSheetId="12" hidden="1">#REF!</definedName>
    <definedName name="BExXM065WOLYRYHGHOJE0OOFXA4M" localSheetId="3" hidden="1">#REF!</definedName>
    <definedName name="BExXM065WOLYRYHGHOJE0OOFXA4M" localSheetId="10" hidden="1">#REF!</definedName>
    <definedName name="BExXM065WOLYRYHGHOJE0OOFXA4M" localSheetId="9" hidden="1">#REF!</definedName>
    <definedName name="BExXM065WOLYRYHGHOJE0OOFXA4M" localSheetId="8" hidden="1">#REF!</definedName>
    <definedName name="BExXM065WOLYRYHGHOJE0OOFXA4M" localSheetId="11" hidden="1">#REF!</definedName>
    <definedName name="BExXM065WOLYRYHGHOJE0OOFXA4M" localSheetId="13" hidden="1">#REF!</definedName>
    <definedName name="BExXM065WOLYRYHGHOJE0OOFXA4M" hidden="1">#REF!</definedName>
    <definedName name="BExXM3GUNXVDM82KUR17NNUMQCNI" localSheetId="0" hidden="1">#REF!</definedName>
    <definedName name="BExXM3GUNXVDM82KUR17NNUMQCNI" localSheetId="12" hidden="1">#REF!</definedName>
    <definedName name="BExXM3GUNXVDM82KUR17NNUMQCNI" localSheetId="3" hidden="1">#REF!</definedName>
    <definedName name="BExXM3GUNXVDM82KUR17NNUMQCNI" localSheetId="10" hidden="1">#REF!</definedName>
    <definedName name="BExXM3GUNXVDM82KUR17NNUMQCNI" localSheetId="9" hidden="1">#REF!</definedName>
    <definedName name="BExXM3GUNXVDM82KUR17NNUMQCNI" localSheetId="8" hidden="1">#REF!</definedName>
    <definedName name="BExXM3GUNXVDM82KUR17NNUMQCNI" localSheetId="11" hidden="1">#REF!</definedName>
    <definedName name="BExXM3GUNXVDM82KUR17NNUMQCNI" localSheetId="13" hidden="1">#REF!</definedName>
    <definedName name="BExXM3GUNXVDM82KUR17NNUMQCNI" hidden="1">#REF!</definedName>
    <definedName name="BExXMA28M8SH7MKIGETSDA72WUIZ" localSheetId="0" hidden="1">#REF!</definedName>
    <definedName name="BExXMA28M8SH7MKIGETSDA72WUIZ" localSheetId="12" hidden="1">#REF!</definedName>
    <definedName name="BExXMA28M8SH7MKIGETSDA72WUIZ" localSheetId="3" hidden="1">#REF!</definedName>
    <definedName name="BExXMA28M8SH7MKIGETSDA72WUIZ" localSheetId="10" hidden="1">#REF!</definedName>
    <definedName name="BExXMA28M8SH7MKIGETSDA72WUIZ" localSheetId="9" hidden="1">#REF!</definedName>
    <definedName name="BExXMA28M8SH7MKIGETSDA72WUIZ" localSheetId="8" hidden="1">#REF!</definedName>
    <definedName name="BExXMA28M8SH7MKIGETSDA72WUIZ" localSheetId="11" hidden="1">#REF!</definedName>
    <definedName name="BExXMA28M8SH7MKIGETSDA72WUIZ" localSheetId="13" hidden="1">#REF!</definedName>
    <definedName name="BExXMA28M8SH7MKIGETSDA72WUIZ" hidden="1">#REF!</definedName>
    <definedName name="BExXMOLHIAHDLFSA31PUB36SC3I9" localSheetId="0" hidden="1">#REF!</definedName>
    <definedName name="BExXMOLHIAHDLFSA31PUB36SC3I9" localSheetId="12" hidden="1">#REF!</definedName>
    <definedName name="BExXMOLHIAHDLFSA31PUB36SC3I9" localSheetId="3" hidden="1">#REF!</definedName>
    <definedName name="BExXMOLHIAHDLFSA31PUB36SC3I9" localSheetId="10" hidden="1">#REF!</definedName>
    <definedName name="BExXMOLHIAHDLFSA31PUB36SC3I9" localSheetId="9" hidden="1">#REF!</definedName>
    <definedName name="BExXMOLHIAHDLFSA31PUB36SC3I9" localSheetId="8" hidden="1">#REF!</definedName>
    <definedName name="BExXMOLHIAHDLFSA31PUB36SC3I9" localSheetId="11" hidden="1">#REF!</definedName>
    <definedName name="BExXMOLHIAHDLFSA31PUB36SC3I9" localSheetId="13" hidden="1">#REF!</definedName>
    <definedName name="BExXMOLHIAHDLFSA31PUB36SC3I9" hidden="1">#REF!</definedName>
    <definedName name="BExXMT8T5Z3M2JBQN65X2LKH0YQI" localSheetId="0" hidden="1">#REF!</definedName>
    <definedName name="BExXMT8T5Z3M2JBQN65X2LKH0YQI" localSheetId="12" hidden="1">#REF!</definedName>
    <definedName name="BExXMT8T5Z3M2JBQN65X2LKH0YQI" localSheetId="3" hidden="1">#REF!</definedName>
    <definedName name="BExXMT8T5Z3M2JBQN65X2LKH0YQI" localSheetId="10" hidden="1">#REF!</definedName>
    <definedName name="BExXMT8T5Z3M2JBQN65X2LKH0YQI" localSheetId="9" hidden="1">#REF!</definedName>
    <definedName name="BExXMT8T5Z3M2JBQN65X2LKH0YQI" localSheetId="8" hidden="1">#REF!</definedName>
    <definedName name="BExXMT8T5Z3M2JBQN65X2LKH0YQI" localSheetId="11" hidden="1">#REF!</definedName>
    <definedName name="BExXMT8T5Z3M2JBQN65X2LKH0YQI" localSheetId="13" hidden="1">#REF!</definedName>
    <definedName name="BExXMT8T5Z3M2JBQN65X2LKH0YQI" hidden="1">#REF!</definedName>
    <definedName name="BExXN1XNO7H60M9X1E7EVWFJDM5N" localSheetId="0" hidden="1">#REF!</definedName>
    <definedName name="BExXN1XNO7H60M9X1E7EVWFJDM5N" localSheetId="12" hidden="1">#REF!</definedName>
    <definedName name="BExXN1XNO7H60M9X1E7EVWFJDM5N" localSheetId="3" hidden="1">#REF!</definedName>
    <definedName name="BExXN1XNO7H60M9X1E7EVWFJDM5N" localSheetId="10" hidden="1">#REF!</definedName>
    <definedName name="BExXN1XNO7H60M9X1E7EVWFJDM5N" localSheetId="9" hidden="1">#REF!</definedName>
    <definedName name="BExXN1XNO7H60M9X1E7EVWFJDM5N" localSheetId="8" hidden="1">#REF!</definedName>
    <definedName name="BExXN1XNO7H60M9X1E7EVWFJDM5N" localSheetId="11" hidden="1">#REF!</definedName>
    <definedName name="BExXN1XNO7H60M9X1E7EVWFJDM5N" localSheetId="13" hidden="1">#REF!</definedName>
    <definedName name="BExXN1XNO7H60M9X1E7EVWFJDM5N" hidden="1">#REF!</definedName>
    <definedName name="BExXN1XOOOY51EZQ6II0LWEU2OYT" localSheetId="0" hidden="1">#REF!</definedName>
    <definedName name="BExXN1XOOOY51EZQ6II0LWEU2OYT" localSheetId="12" hidden="1">#REF!</definedName>
    <definedName name="BExXN1XOOOY51EZQ6II0LWEU2OYT" localSheetId="3" hidden="1">#REF!</definedName>
    <definedName name="BExXN1XOOOY51EZQ6II0LWEU2OYT" localSheetId="10" hidden="1">#REF!</definedName>
    <definedName name="BExXN1XOOOY51EZQ6II0LWEU2OYT" localSheetId="9" hidden="1">#REF!</definedName>
    <definedName name="BExXN1XOOOY51EZQ6II0LWEU2OYT" localSheetId="8" hidden="1">#REF!</definedName>
    <definedName name="BExXN1XOOOY51EZQ6II0LWEU2OYT" localSheetId="11" hidden="1">#REF!</definedName>
    <definedName name="BExXN1XOOOY51EZQ6II0LWEU2OYT" localSheetId="13" hidden="1">#REF!</definedName>
    <definedName name="BExXN1XOOOY51EZQ6II0LWEU2OYT" hidden="1">#REF!</definedName>
    <definedName name="BExXN22ZOTIW49GPLWFYKVM90FNZ" localSheetId="0" hidden="1">#REF!</definedName>
    <definedName name="BExXN22ZOTIW49GPLWFYKVM90FNZ" localSheetId="12" hidden="1">#REF!</definedName>
    <definedName name="BExXN22ZOTIW49GPLWFYKVM90FNZ" localSheetId="3" hidden="1">#REF!</definedName>
    <definedName name="BExXN22ZOTIW49GPLWFYKVM90FNZ" localSheetId="10" hidden="1">#REF!</definedName>
    <definedName name="BExXN22ZOTIW49GPLWFYKVM90FNZ" localSheetId="9" hidden="1">#REF!</definedName>
    <definedName name="BExXN22ZOTIW49GPLWFYKVM90FNZ" localSheetId="8" hidden="1">#REF!</definedName>
    <definedName name="BExXN22ZOTIW49GPLWFYKVM90FNZ" localSheetId="11" hidden="1">#REF!</definedName>
    <definedName name="BExXN22ZOTIW49GPLWFYKVM90FNZ" localSheetId="13" hidden="1">#REF!</definedName>
    <definedName name="BExXN22ZOTIW49GPLWFYKVM90FNZ" hidden="1">#REF!</definedName>
    <definedName name="BExXN6QAP8UJQVN4R4BQKPP4QK35" localSheetId="0" hidden="1">#REF!</definedName>
    <definedName name="BExXN6QAP8UJQVN4R4BQKPP4QK35" localSheetId="12" hidden="1">#REF!</definedName>
    <definedName name="BExXN6QAP8UJQVN4R4BQKPP4QK35" localSheetId="3" hidden="1">#REF!</definedName>
    <definedName name="BExXN6QAP8UJQVN4R4BQKPP4QK35" localSheetId="10" hidden="1">#REF!</definedName>
    <definedName name="BExXN6QAP8UJQVN4R4BQKPP4QK35" localSheetId="9" hidden="1">#REF!</definedName>
    <definedName name="BExXN6QAP8UJQVN4R4BQKPP4QK35" localSheetId="8" hidden="1">#REF!</definedName>
    <definedName name="BExXN6QAP8UJQVN4R4BQKPP4QK35" localSheetId="11" hidden="1">#REF!</definedName>
    <definedName name="BExXN6QAP8UJQVN4R4BQKPP4QK35" localSheetId="13" hidden="1">#REF!</definedName>
    <definedName name="BExXN6QAP8UJQVN4R4BQKPP4QK35" hidden="1">#REF!</definedName>
    <definedName name="BExXNBOA39T2X6Y5Y5GZ5DDNA1AX" localSheetId="0" hidden="1">#REF!</definedName>
    <definedName name="BExXNBOA39T2X6Y5Y5GZ5DDNA1AX" localSheetId="12" hidden="1">#REF!</definedName>
    <definedName name="BExXNBOA39T2X6Y5Y5GZ5DDNA1AX" localSheetId="3" hidden="1">#REF!</definedName>
    <definedName name="BExXNBOA39T2X6Y5Y5GZ5DDNA1AX" localSheetId="10" hidden="1">#REF!</definedName>
    <definedName name="BExXNBOA39T2X6Y5Y5GZ5DDNA1AX" localSheetId="9" hidden="1">#REF!</definedName>
    <definedName name="BExXNBOA39T2X6Y5Y5GZ5DDNA1AX" localSheetId="8" hidden="1">#REF!</definedName>
    <definedName name="BExXNBOA39T2X6Y5Y5GZ5DDNA1AX" localSheetId="11" hidden="1">#REF!</definedName>
    <definedName name="BExXNBOA39T2X6Y5Y5GZ5DDNA1AX" localSheetId="13" hidden="1">#REF!</definedName>
    <definedName name="BExXNBOA39T2X6Y5Y5GZ5DDNA1AX" hidden="1">#REF!</definedName>
    <definedName name="BExXNBZ1BRDK73S9XPRR1645KLVB" localSheetId="0" hidden="1">#REF!</definedName>
    <definedName name="BExXNBZ1BRDK73S9XPRR1645KLVB" localSheetId="12" hidden="1">#REF!</definedName>
    <definedName name="BExXNBZ1BRDK73S9XPRR1645KLVB" localSheetId="3" hidden="1">#REF!</definedName>
    <definedName name="BExXNBZ1BRDK73S9XPRR1645KLVB" localSheetId="10" hidden="1">#REF!</definedName>
    <definedName name="BExXNBZ1BRDK73S9XPRR1645KLVB" localSheetId="9" hidden="1">#REF!</definedName>
    <definedName name="BExXNBZ1BRDK73S9XPRR1645KLVB" localSheetId="8" hidden="1">#REF!</definedName>
    <definedName name="BExXNBZ1BRDK73S9XPRR1645KLVB" localSheetId="11" hidden="1">#REF!</definedName>
    <definedName name="BExXNBZ1BRDK73S9XPRR1645KLVB" localSheetId="13" hidden="1">#REF!</definedName>
    <definedName name="BExXNBZ1BRDK73S9XPRR1645KLVB" hidden="1">#REF!</definedName>
    <definedName name="BExXND6872VJ3M2PGT056WQMWBHD" localSheetId="0" hidden="1">#REF!</definedName>
    <definedName name="BExXND6872VJ3M2PGT056WQMWBHD" localSheetId="12" hidden="1">#REF!</definedName>
    <definedName name="BExXND6872VJ3M2PGT056WQMWBHD" localSheetId="3" hidden="1">#REF!</definedName>
    <definedName name="BExXND6872VJ3M2PGT056WQMWBHD" localSheetId="10" hidden="1">#REF!</definedName>
    <definedName name="BExXND6872VJ3M2PGT056WQMWBHD" localSheetId="9" hidden="1">#REF!</definedName>
    <definedName name="BExXND6872VJ3M2PGT056WQMWBHD" localSheetId="8" hidden="1">#REF!</definedName>
    <definedName name="BExXND6872VJ3M2PGT056WQMWBHD" localSheetId="11" hidden="1">#REF!</definedName>
    <definedName name="BExXND6872VJ3M2PGT056WQMWBHD" localSheetId="13" hidden="1">#REF!</definedName>
    <definedName name="BExXND6872VJ3M2PGT056WQMWBHD" hidden="1">#REF!</definedName>
    <definedName name="BExXNPM24UN2PGVL9D1TUBFRIKR4" localSheetId="0" hidden="1">#REF!</definedName>
    <definedName name="BExXNPM24UN2PGVL9D1TUBFRIKR4" localSheetId="12" hidden="1">#REF!</definedName>
    <definedName name="BExXNPM24UN2PGVL9D1TUBFRIKR4" localSheetId="3" hidden="1">#REF!</definedName>
    <definedName name="BExXNPM24UN2PGVL9D1TUBFRIKR4" localSheetId="10" hidden="1">#REF!</definedName>
    <definedName name="BExXNPM24UN2PGVL9D1TUBFRIKR4" localSheetId="9" hidden="1">#REF!</definedName>
    <definedName name="BExXNPM24UN2PGVL9D1TUBFRIKR4" localSheetId="8" hidden="1">#REF!</definedName>
    <definedName name="BExXNPM24UN2PGVL9D1TUBFRIKR4" localSheetId="11" hidden="1">#REF!</definedName>
    <definedName name="BExXNPM24UN2PGVL9D1TUBFRIKR4" localSheetId="13" hidden="1">#REF!</definedName>
    <definedName name="BExXNPM24UN2PGVL9D1TUBFRIKR4" hidden="1">#REF!</definedName>
    <definedName name="BExXNWCR6WOY5G3VTC96QCIFQE0E" localSheetId="0" hidden="1">#REF!</definedName>
    <definedName name="BExXNWCR6WOY5G3VTC96QCIFQE0E" localSheetId="12" hidden="1">#REF!</definedName>
    <definedName name="BExXNWCR6WOY5G3VTC96QCIFQE0E" localSheetId="3" hidden="1">#REF!</definedName>
    <definedName name="BExXNWCR6WOY5G3VTC96QCIFQE0E" localSheetId="10" hidden="1">#REF!</definedName>
    <definedName name="BExXNWCR6WOY5G3VTC96QCIFQE0E" localSheetId="9" hidden="1">#REF!</definedName>
    <definedName name="BExXNWCR6WOY5G3VTC96QCIFQE0E" localSheetId="8" hidden="1">#REF!</definedName>
    <definedName name="BExXNWCR6WOY5G3VTC96QCIFQE0E" localSheetId="11" hidden="1">#REF!</definedName>
    <definedName name="BExXNWCR6WOY5G3VTC96QCIFQE0E" localSheetId="13" hidden="1">#REF!</definedName>
    <definedName name="BExXNWCR6WOY5G3VTC96QCIFQE0E" hidden="1">#REF!</definedName>
    <definedName name="BExXNWYB165VO9MHARCL5WLCHWS0" localSheetId="0" hidden="1">#REF!</definedName>
    <definedName name="BExXNWYB165VO9MHARCL5WLCHWS0" localSheetId="12" hidden="1">#REF!</definedName>
    <definedName name="BExXNWYB165VO9MHARCL5WLCHWS0" localSheetId="3" hidden="1">#REF!</definedName>
    <definedName name="BExXNWYB165VO9MHARCL5WLCHWS0" localSheetId="10" hidden="1">#REF!</definedName>
    <definedName name="BExXNWYB165VO9MHARCL5WLCHWS0" localSheetId="9" hidden="1">#REF!</definedName>
    <definedName name="BExXNWYB165VO9MHARCL5WLCHWS0" localSheetId="8" hidden="1">#REF!</definedName>
    <definedName name="BExXNWYB165VO9MHARCL5WLCHWS0" localSheetId="11" hidden="1">#REF!</definedName>
    <definedName name="BExXNWYB165VO9MHARCL5WLCHWS0" localSheetId="13" hidden="1">#REF!</definedName>
    <definedName name="BExXNWYB165VO9MHARCL5WLCHWS0" hidden="1">#REF!</definedName>
    <definedName name="BExXO278QHQN8JDK5425EJ615ECC" localSheetId="0" hidden="1">#REF!</definedName>
    <definedName name="BExXO278QHQN8JDK5425EJ615ECC" localSheetId="12" hidden="1">#REF!</definedName>
    <definedName name="BExXO278QHQN8JDK5425EJ615ECC" localSheetId="3" hidden="1">#REF!</definedName>
    <definedName name="BExXO278QHQN8JDK5425EJ615ECC" localSheetId="10" hidden="1">#REF!</definedName>
    <definedName name="BExXO278QHQN8JDK5425EJ615ECC" localSheetId="9" hidden="1">#REF!</definedName>
    <definedName name="BExXO278QHQN8JDK5425EJ615ECC" localSheetId="8" hidden="1">#REF!</definedName>
    <definedName name="BExXO278QHQN8JDK5425EJ615ECC" localSheetId="11" hidden="1">#REF!</definedName>
    <definedName name="BExXO278QHQN8JDK5425EJ615ECC" localSheetId="13" hidden="1">#REF!</definedName>
    <definedName name="BExXO278QHQN8JDK5425EJ615ECC" hidden="1">#REF!</definedName>
    <definedName name="BExXO4QVV7YZ6L5A7WZEMIA5AZOV" localSheetId="0" hidden="1">#REF!</definedName>
    <definedName name="BExXO4QVV7YZ6L5A7WZEMIA5AZOV" localSheetId="12" hidden="1">#REF!</definedName>
    <definedName name="BExXO4QVV7YZ6L5A7WZEMIA5AZOV" localSheetId="3" hidden="1">#REF!</definedName>
    <definedName name="BExXO4QVV7YZ6L5A7WZEMIA5AZOV" localSheetId="10" hidden="1">#REF!</definedName>
    <definedName name="BExXO4QVV7YZ6L5A7WZEMIA5AZOV" localSheetId="9" hidden="1">#REF!</definedName>
    <definedName name="BExXO4QVV7YZ6L5A7WZEMIA5AZOV" localSheetId="8" hidden="1">#REF!</definedName>
    <definedName name="BExXO4QVV7YZ6L5A7WZEMIA5AZOV" localSheetId="11" hidden="1">#REF!</definedName>
    <definedName name="BExXO4QVV7YZ6L5A7WZEMIA5AZOV" localSheetId="13" hidden="1">#REF!</definedName>
    <definedName name="BExXO4QVV7YZ6L5A7WZEMIA5AZOV" hidden="1">#REF!</definedName>
    <definedName name="BExXOBHOP0WGFHI2Y9AO4L440UVQ" localSheetId="0" hidden="1">#REF!</definedName>
    <definedName name="BExXOBHOP0WGFHI2Y9AO4L440UVQ" localSheetId="12" hidden="1">#REF!</definedName>
    <definedName name="BExXOBHOP0WGFHI2Y9AO4L440UVQ" localSheetId="3" hidden="1">#REF!</definedName>
    <definedName name="BExXOBHOP0WGFHI2Y9AO4L440UVQ" localSheetId="10" hidden="1">#REF!</definedName>
    <definedName name="BExXOBHOP0WGFHI2Y9AO4L440UVQ" localSheetId="9" hidden="1">#REF!</definedName>
    <definedName name="BExXOBHOP0WGFHI2Y9AO4L440UVQ" localSheetId="8" hidden="1">#REF!</definedName>
    <definedName name="BExXOBHOP0WGFHI2Y9AO4L440UVQ" localSheetId="11" hidden="1">#REF!</definedName>
    <definedName name="BExXOBHOP0WGFHI2Y9AO4L440UVQ" localSheetId="13" hidden="1">#REF!</definedName>
    <definedName name="BExXOBHOP0WGFHI2Y9AO4L440UVQ" hidden="1">#REF!</definedName>
    <definedName name="BExXOHHHX25B8F97636QMXFUDZQK" localSheetId="0" hidden="1">#REF!</definedName>
    <definedName name="BExXOHHHX25B8F97636QMXFUDZQK" localSheetId="12" hidden="1">#REF!</definedName>
    <definedName name="BExXOHHHX25B8F97636QMXFUDZQK" localSheetId="3" hidden="1">#REF!</definedName>
    <definedName name="BExXOHHHX25B8F97636QMXFUDZQK" localSheetId="10" hidden="1">#REF!</definedName>
    <definedName name="BExXOHHHX25B8F97636QMXFUDZQK" localSheetId="9" hidden="1">#REF!</definedName>
    <definedName name="BExXOHHHX25B8F97636QMXFUDZQK" localSheetId="8" hidden="1">#REF!</definedName>
    <definedName name="BExXOHHHX25B8F97636QMXFUDZQK" localSheetId="11" hidden="1">#REF!</definedName>
    <definedName name="BExXOHHHX25B8F97636QMXFUDZQK" localSheetId="13" hidden="1">#REF!</definedName>
    <definedName name="BExXOHHHX25B8F97636QMXFUDZQK" hidden="1">#REF!</definedName>
    <definedName name="BExXOHSAD2NSHOLLMZ2JWA4I3I1R" localSheetId="0" hidden="1">#REF!</definedName>
    <definedName name="BExXOHSAD2NSHOLLMZ2JWA4I3I1R" localSheetId="12" hidden="1">#REF!</definedName>
    <definedName name="BExXOHSAD2NSHOLLMZ2JWA4I3I1R" localSheetId="3" hidden="1">#REF!</definedName>
    <definedName name="BExXOHSAD2NSHOLLMZ2JWA4I3I1R" localSheetId="10" hidden="1">#REF!</definedName>
    <definedName name="BExXOHSAD2NSHOLLMZ2JWA4I3I1R" localSheetId="9" hidden="1">#REF!</definedName>
    <definedName name="BExXOHSAD2NSHOLLMZ2JWA4I3I1R" localSheetId="8" hidden="1">#REF!</definedName>
    <definedName name="BExXOHSAD2NSHOLLMZ2JWA4I3I1R" localSheetId="11" hidden="1">#REF!</definedName>
    <definedName name="BExXOHSAD2NSHOLLMZ2JWA4I3I1R" localSheetId="13" hidden="1">#REF!</definedName>
    <definedName name="BExXOHSAD2NSHOLLMZ2JWA4I3I1R" hidden="1">#REF!</definedName>
    <definedName name="BExXOJKWIJ6IFTV1RHIWHR91EZMW" localSheetId="0" hidden="1">#REF!</definedName>
    <definedName name="BExXOJKWIJ6IFTV1RHIWHR91EZMW" localSheetId="12" hidden="1">#REF!</definedName>
    <definedName name="BExXOJKWIJ6IFTV1RHIWHR91EZMW" localSheetId="3" hidden="1">#REF!</definedName>
    <definedName name="BExXOJKWIJ6IFTV1RHIWHR91EZMW" localSheetId="10" hidden="1">#REF!</definedName>
    <definedName name="BExXOJKWIJ6IFTV1RHIWHR91EZMW" localSheetId="9" hidden="1">#REF!</definedName>
    <definedName name="BExXOJKWIJ6IFTV1RHIWHR91EZMW" localSheetId="8" hidden="1">#REF!</definedName>
    <definedName name="BExXOJKWIJ6IFTV1RHIWHR91EZMW" localSheetId="11" hidden="1">#REF!</definedName>
    <definedName name="BExXOJKWIJ6IFTV1RHIWHR91EZMW" localSheetId="13" hidden="1">#REF!</definedName>
    <definedName name="BExXOJKWIJ6IFTV1RHIWHR91EZMW" hidden="1">#REF!</definedName>
    <definedName name="BExXP80B5FGA00JCM7UXKPI3PB7Y" localSheetId="0" hidden="1">#REF!</definedName>
    <definedName name="BExXP80B5FGA00JCM7UXKPI3PB7Y" localSheetId="12" hidden="1">#REF!</definedName>
    <definedName name="BExXP80B5FGA00JCM7UXKPI3PB7Y" localSheetId="3" hidden="1">#REF!</definedName>
    <definedName name="BExXP80B5FGA00JCM7UXKPI3PB7Y" localSheetId="10" hidden="1">#REF!</definedName>
    <definedName name="BExXP80B5FGA00JCM7UXKPI3PB7Y" localSheetId="9" hidden="1">#REF!</definedName>
    <definedName name="BExXP80B5FGA00JCM7UXKPI3PB7Y" localSheetId="8" hidden="1">#REF!</definedName>
    <definedName name="BExXP80B5FGA00JCM7UXKPI3PB7Y" localSheetId="11" hidden="1">#REF!</definedName>
    <definedName name="BExXP80B5FGA00JCM7UXKPI3PB7Y" localSheetId="13" hidden="1">#REF!</definedName>
    <definedName name="BExXP80B5FGA00JCM7UXKPI3PB7Y" hidden="1">#REF!</definedName>
    <definedName name="BExXP85M4WXYVN1UVHUTOEKEG5XS" localSheetId="0" hidden="1">#REF!</definedName>
    <definedName name="BExXP85M4WXYVN1UVHUTOEKEG5XS" localSheetId="12" hidden="1">#REF!</definedName>
    <definedName name="BExXP85M4WXYVN1UVHUTOEKEG5XS" localSheetId="3" hidden="1">#REF!</definedName>
    <definedName name="BExXP85M4WXYVN1UVHUTOEKEG5XS" localSheetId="10" hidden="1">#REF!</definedName>
    <definedName name="BExXP85M4WXYVN1UVHUTOEKEG5XS" localSheetId="9" hidden="1">#REF!</definedName>
    <definedName name="BExXP85M4WXYVN1UVHUTOEKEG5XS" localSheetId="8" hidden="1">#REF!</definedName>
    <definedName name="BExXP85M4WXYVN1UVHUTOEKEG5XS" localSheetId="11" hidden="1">#REF!</definedName>
    <definedName name="BExXP85M4WXYVN1UVHUTOEKEG5XS" localSheetId="13" hidden="1">#REF!</definedName>
    <definedName name="BExXP85M4WXYVN1UVHUTOEKEG5XS" hidden="1">#REF!</definedName>
    <definedName name="BExXPELOTHOAG0OWILLAH94OZV5J" localSheetId="0" hidden="1">#REF!</definedName>
    <definedName name="BExXPELOTHOAG0OWILLAH94OZV5J" localSheetId="12" hidden="1">#REF!</definedName>
    <definedName name="BExXPELOTHOAG0OWILLAH94OZV5J" localSheetId="3" hidden="1">#REF!</definedName>
    <definedName name="BExXPELOTHOAG0OWILLAH94OZV5J" localSheetId="10" hidden="1">#REF!</definedName>
    <definedName name="BExXPELOTHOAG0OWILLAH94OZV5J" localSheetId="9" hidden="1">#REF!</definedName>
    <definedName name="BExXPELOTHOAG0OWILLAH94OZV5J" localSheetId="8" hidden="1">#REF!</definedName>
    <definedName name="BExXPELOTHOAG0OWILLAH94OZV5J" localSheetId="11" hidden="1">#REF!</definedName>
    <definedName name="BExXPELOTHOAG0OWILLAH94OZV5J" localSheetId="13" hidden="1">#REF!</definedName>
    <definedName name="BExXPELOTHOAG0OWILLAH94OZV5J" hidden="1">#REF!</definedName>
    <definedName name="BExXPOSJRLJNYPU01QNNQ5URXP2U" localSheetId="0" hidden="1">#REF!</definedName>
    <definedName name="BExXPOSJRLJNYPU01QNNQ5URXP2U" localSheetId="12" hidden="1">#REF!</definedName>
    <definedName name="BExXPOSJRLJNYPU01QNNQ5URXP2U" localSheetId="3" hidden="1">#REF!</definedName>
    <definedName name="BExXPOSJRLJNYPU01QNNQ5URXP2U" localSheetId="10" hidden="1">#REF!</definedName>
    <definedName name="BExXPOSJRLJNYPU01QNNQ5URXP2U" localSheetId="9" hidden="1">#REF!</definedName>
    <definedName name="BExXPOSJRLJNYPU01QNNQ5URXP2U" localSheetId="8" hidden="1">#REF!</definedName>
    <definedName name="BExXPOSJRLJNYPU01QNNQ5URXP2U" localSheetId="11" hidden="1">#REF!</definedName>
    <definedName name="BExXPOSJRLJNYPU01QNNQ5URXP2U" localSheetId="13" hidden="1">#REF!</definedName>
    <definedName name="BExXPOSJRLJNYPU01QNNQ5URXP2U" hidden="1">#REF!</definedName>
    <definedName name="BExXPS31W1VD2NMIE4E37LHVDF0L" localSheetId="0" hidden="1">#REF!</definedName>
    <definedName name="BExXPS31W1VD2NMIE4E37LHVDF0L" localSheetId="12" hidden="1">#REF!</definedName>
    <definedName name="BExXPS31W1VD2NMIE4E37LHVDF0L" localSheetId="3" hidden="1">#REF!</definedName>
    <definedName name="BExXPS31W1VD2NMIE4E37LHVDF0L" localSheetId="10" hidden="1">#REF!</definedName>
    <definedName name="BExXPS31W1VD2NMIE4E37LHVDF0L" localSheetId="9" hidden="1">#REF!</definedName>
    <definedName name="BExXPS31W1VD2NMIE4E37LHVDF0L" localSheetId="8" hidden="1">#REF!</definedName>
    <definedName name="BExXPS31W1VD2NMIE4E37LHVDF0L" localSheetId="11" hidden="1">#REF!</definedName>
    <definedName name="BExXPS31W1VD2NMIE4E37LHVDF0L" localSheetId="13" hidden="1">#REF!</definedName>
    <definedName name="BExXPS31W1VD2NMIE4E37LHVDF0L" hidden="1">#REF!</definedName>
    <definedName name="BExXPZKYEMVF5JOC14HYOOYQK6JK" localSheetId="0" hidden="1">#REF!</definedName>
    <definedName name="BExXPZKYEMVF5JOC14HYOOYQK6JK" localSheetId="12" hidden="1">#REF!</definedName>
    <definedName name="BExXPZKYEMVF5JOC14HYOOYQK6JK" localSheetId="3" hidden="1">#REF!</definedName>
    <definedName name="BExXPZKYEMVF5JOC14HYOOYQK6JK" localSheetId="10" hidden="1">#REF!</definedName>
    <definedName name="BExXPZKYEMVF5JOC14HYOOYQK6JK" localSheetId="9" hidden="1">#REF!</definedName>
    <definedName name="BExXPZKYEMVF5JOC14HYOOYQK6JK" localSheetId="8" hidden="1">#REF!</definedName>
    <definedName name="BExXPZKYEMVF5JOC14HYOOYQK6JK" localSheetId="11" hidden="1">#REF!</definedName>
    <definedName name="BExXPZKYEMVF5JOC14HYOOYQK6JK" localSheetId="13" hidden="1">#REF!</definedName>
    <definedName name="BExXPZKYEMVF5JOC14HYOOYQK6JK" hidden="1">#REF!</definedName>
    <definedName name="BExXQ89PA10X79WBWOEP1AJX1OQM" localSheetId="0" hidden="1">#REF!</definedName>
    <definedName name="BExXQ89PA10X79WBWOEP1AJX1OQM" localSheetId="12" hidden="1">#REF!</definedName>
    <definedName name="BExXQ89PA10X79WBWOEP1AJX1OQM" localSheetId="3" hidden="1">#REF!</definedName>
    <definedName name="BExXQ89PA10X79WBWOEP1AJX1OQM" localSheetId="10" hidden="1">#REF!</definedName>
    <definedName name="BExXQ89PA10X79WBWOEP1AJX1OQM" localSheetId="9" hidden="1">#REF!</definedName>
    <definedName name="BExXQ89PA10X79WBWOEP1AJX1OQM" localSheetId="8" hidden="1">#REF!</definedName>
    <definedName name="BExXQ89PA10X79WBWOEP1AJX1OQM" localSheetId="11" hidden="1">#REF!</definedName>
    <definedName name="BExXQ89PA10X79WBWOEP1AJX1OQM" localSheetId="13" hidden="1">#REF!</definedName>
    <definedName name="BExXQ89PA10X79WBWOEP1AJX1OQM" hidden="1">#REF!</definedName>
    <definedName name="BExXQCGQGGYSI0LTRVR73MUO50AW" localSheetId="0" hidden="1">#REF!</definedName>
    <definedName name="BExXQCGQGGYSI0LTRVR73MUO50AW" localSheetId="12" hidden="1">#REF!</definedName>
    <definedName name="BExXQCGQGGYSI0LTRVR73MUO50AW" localSheetId="3" hidden="1">#REF!</definedName>
    <definedName name="BExXQCGQGGYSI0LTRVR73MUO50AW" localSheetId="10" hidden="1">#REF!</definedName>
    <definedName name="BExXQCGQGGYSI0LTRVR73MUO50AW" localSheetId="9" hidden="1">#REF!</definedName>
    <definedName name="BExXQCGQGGYSI0LTRVR73MUO50AW" localSheetId="8" hidden="1">#REF!</definedName>
    <definedName name="BExXQCGQGGYSI0LTRVR73MUO50AW" localSheetId="11" hidden="1">#REF!</definedName>
    <definedName name="BExXQCGQGGYSI0LTRVR73MUO50AW" localSheetId="13" hidden="1">#REF!</definedName>
    <definedName name="BExXQCGQGGYSI0LTRVR73MUO50AW" hidden="1">#REF!</definedName>
    <definedName name="BExXQEEXFHDQ8DSRAJSB5ET6J004" localSheetId="0" hidden="1">#REF!</definedName>
    <definedName name="BExXQEEXFHDQ8DSRAJSB5ET6J004" localSheetId="12" hidden="1">#REF!</definedName>
    <definedName name="BExXQEEXFHDQ8DSRAJSB5ET6J004" localSheetId="3" hidden="1">#REF!</definedName>
    <definedName name="BExXQEEXFHDQ8DSRAJSB5ET6J004" localSheetId="10" hidden="1">#REF!</definedName>
    <definedName name="BExXQEEXFHDQ8DSRAJSB5ET6J004" localSheetId="9" hidden="1">#REF!</definedName>
    <definedName name="BExXQEEXFHDQ8DSRAJSB5ET6J004" localSheetId="8" hidden="1">#REF!</definedName>
    <definedName name="BExXQEEXFHDQ8DSRAJSB5ET6J004" localSheetId="11" hidden="1">#REF!</definedName>
    <definedName name="BExXQEEXFHDQ8DSRAJSB5ET6J004" localSheetId="13" hidden="1">#REF!</definedName>
    <definedName name="BExXQEEXFHDQ8DSRAJSB5ET6J004" hidden="1">#REF!</definedName>
    <definedName name="BExXQH41O5HZAH8BO6HCFY8YC3TU" localSheetId="0" hidden="1">#REF!</definedName>
    <definedName name="BExXQH41O5HZAH8BO6HCFY8YC3TU" localSheetId="12" hidden="1">#REF!</definedName>
    <definedName name="BExXQH41O5HZAH8BO6HCFY8YC3TU" localSheetId="3" hidden="1">#REF!</definedName>
    <definedName name="BExXQH41O5HZAH8BO6HCFY8YC3TU" localSheetId="10" hidden="1">#REF!</definedName>
    <definedName name="BExXQH41O5HZAH8BO6HCFY8YC3TU" localSheetId="9" hidden="1">#REF!</definedName>
    <definedName name="BExXQH41O5HZAH8BO6HCFY8YC3TU" localSheetId="8" hidden="1">#REF!</definedName>
    <definedName name="BExXQH41O5HZAH8BO6HCFY8YC3TU" localSheetId="11" hidden="1">#REF!</definedName>
    <definedName name="BExXQH41O5HZAH8BO6HCFY8YC3TU" localSheetId="13" hidden="1">#REF!</definedName>
    <definedName name="BExXQH41O5HZAH8BO6HCFY8YC3TU" hidden="1">#REF!</definedName>
    <definedName name="BExXQJIEF5R3QQ6D8HO3NGPU0IQC" localSheetId="0" hidden="1">#REF!</definedName>
    <definedName name="BExXQJIEF5R3QQ6D8HO3NGPU0IQC" localSheetId="12" hidden="1">#REF!</definedName>
    <definedName name="BExXQJIEF5R3QQ6D8HO3NGPU0IQC" localSheetId="3" hidden="1">#REF!</definedName>
    <definedName name="BExXQJIEF5R3QQ6D8HO3NGPU0IQC" localSheetId="10" hidden="1">#REF!</definedName>
    <definedName name="BExXQJIEF5R3QQ6D8HO3NGPU0IQC" localSheetId="9" hidden="1">#REF!</definedName>
    <definedName name="BExXQJIEF5R3QQ6D8HO3NGPU0IQC" localSheetId="8" hidden="1">#REF!</definedName>
    <definedName name="BExXQJIEF5R3QQ6D8HO3NGPU0IQC" localSheetId="11" hidden="1">#REF!</definedName>
    <definedName name="BExXQJIEF5R3QQ6D8HO3NGPU0IQC" localSheetId="13" hidden="1">#REF!</definedName>
    <definedName name="BExXQJIEF5R3QQ6D8HO3NGPU0IQC" hidden="1">#REF!</definedName>
    <definedName name="BExXQRAVW0KPQXIJ59NG6UGTZB59" localSheetId="0" hidden="1">#REF!</definedName>
    <definedName name="BExXQRAVW0KPQXIJ59NG6UGTZB59" localSheetId="12" hidden="1">#REF!</definedName>
    <definedName name="BExXQRAVW0KPQXIJ59NG6UGTZB59" localSheetId="3" hidden="1">#REF!</definedName>
    <definedName name="BExXQRAVW0KPQXIJ59NG6UGTZB59" localSheetId="10" hidden="1">#REF!</definedName>
    <definedName name="BExXQRAVW0KPQXIJ59NG6UGTZB59" localSheetId="9" hidden="1">#REF!</definedName>
    <definedName name="BExXQRAVW0KPQXIJ59NG6UGTZB59" localSheetId="8" hidden="1">#REF!</definedName>
    <definedName name="BExXQRAVW0KPQXIJ59NG6UGTZB59" localSheetId="11" hidden="1">#REF!</definedName>
    <definedName name="BExXQRAVW0KPQXIJ59NG6UGTZB59" localSheetId="13" hidden="1">#REF!</definedName>
    <definedName name="BExXQRAVW0KPQXIJ59NG6UGTZB59" hidden="1">#REF!</definedName>
    <definedName name="BExXQU00K9ER4I1WM7T9J0W1E7ZC" localSheetId="0" hidden="1">#REF!</definedName>
    <definedName name="BExXQU00K9ER4I1WM7T9J0W1E7ZC" localSheetId="12" hidden="1">#REF!</definedName>
    <definedName name="BExXQU00K9ER4I1WM7T9J0W1E7ZC" localSheetId="3" hidden="1">#REF!</definedName>
    <definedName name="BExXQU00K9ER4I1WM7T9J0W1E7ZC" localSheetId="10" hidden="1">#REF!</definedName>
    <definedName name="BExXQU00K9ER4I1WM7T9J0W1E7ZC" localSheetId="9" hidden="1">#REF!</definedName>
    <definedName name="BExXQU00K9ER4I1WM7T9J0W1E7ZC" localSheetId="8" hidden="1">#REF!</definedName>
    <definedName name="BExXQU00K9ER4I1WM7T9J0W1E7ZC" localSheetId="11" hidden="1">#REF!</definedName>
    <definedName name="BExXQU00K9ER4I1WM7T9J0W1E7ZC" localSheetId="13" hidden="1">#REF!</definedName>
    <definedName name="BExXQU00K9ER4I1WM7T9J0W1E7ZC" hidden="1">#REF!</definedName>
    <definedName name="BExXQU00KOR7XLM8B13DGJ1MIQDY" localSheetId="0" hidden="1">#REF!</definedName>
    <definedName name="BExXQU00KOR7XLM8B13DGJ1MIQDY" localSheetId="12" hidden="1">#REF!</definedName>
    <definedName name="BExXQU00KOR7XLM8B13DGJ1MIQDY" localSheetId="3" hidden="1">#REF!</definedName>
    <definedName name="BExXQU00KOR7XLM8B13DGJ1MIQDY" localSheetId="10" hidden="1">#REF!</definedName>
    <definedName name="BExXQU00KOR7XLM8B13DGJ1MIQDY" localSheetId="9" hidden="1">#REF!</definedName>
    <definedName name="BExXQU00KOR7XLM8B13DGJ1MIQDY" localSheetId="8" hidden="1">#REF!</definedName>
    <definedName name="BExXQU00KOR7XLM8B13DGJ1MIQDY" localSheetId="11" hidden="1">#REF!</definedName>
    <definedName name="BExXQU00KOR7XLM8B13DGJ1MIQDY" localSheetId="13" hidden="1">#REF!</definedName>
    <definedName name="BExXQU00KOR7XLM8B13DGJ1MIQDY" hidden="1">#REF!</definedName>
    <definedName name="BExXQUG48Q1ISN53FE4MRROM0HSJ" localSheetId="0" hidden="1">#REF!</definedName>
    <definedName name="BExXQUG48Q1ISN53FE4MRROM0HSJ" localSheetId="12" hidden="1">#REF!</definedName>
    <definedName name="BExXQUG48Q1ISN53FE4MRROM0HSJ" localSheetId="3" hidden="1">#REF!</definedName>
    <definedName name="BExXQUG48Q1ISN53FE4MRROM0HSJ" localSheetId="10" hidden="1">#REF!</definedName>
    <definedName name="BExXQUG48Q1ISN53FE4MRROM0HSJ" localSheetId="9" hidden="1">#REF!</definedName>
    <definedName name="BExXQUG48Q1ISN53FE4MRROM0HSJ" localSheetId="8" hidden="1">#REF!</definedName>
    <definedName name="BExXQUG48Q1ISN53FE4MRROM0HSJ" localSheetId="11" hidden="1">#REF!</definedName>
    <definedName name="BExXQUG48Q1ISN53FE4MRROM0HSJ" localSheetId="13" hidden="1">#REF!</definedName>
    <definedName name="BExXQUG48Q1ISN53FE4MRROM0HSJ" hidden="1">#REF!</definedName>
    <definedName name="BExXQXG18PS8HGBOS03OSTQ0KEYC" localSheetId="0" hidden="1">#REF!</definedName>
    <definedName name="BExXQXG18PS8HGBOS03OSTQ0KEYC" localSheetId="12" hidden="1">#REF!</definedName>
    <definedName name="BExXQXG18PS8HGBOS03OSTQ0KEYC" localSheetId="3" hidden="1">#REF!</definedName>
    <definedName name="BExXQXG18PS8HGBOS03OSTQ0KEYC" localSheetId="10" hidden="1">#REF!</definedName>
    <definedName name="BExXQXG18PS8HGBOS03OSTQ0KEYC" localSheetId="9" hidden="1">#REF!</definedName>
    <definedName name="BExXQXG18PS8HGBOS03OSTQ0KEYC" localSheetId="8" hidden="1">#REF!</definedName>
    <definedName name="BExXQXG18PS8HGBOS03OSTQ0KEYC" localSheetId="11" hidden="1">#REF!</definedName>
    <definedName name="BExXQXG18PS8HGBOS03OSTQ0KEYC" localSheetId="13" hidden="1">#REF!</definedName>
    <definedName name="BExXQXG18PS8HGBOS03OSTQ0KEYC" hidden="1">#REF!</definedName>
    <definedName name="BExXQXQT4OAFQT5B0YB3USDJOJOB" localSheetId="0" hidden="1">#REF!</definedName>
    <definedName name="BExXQXQT4OAFQT5B0YB3USDJOJOB" localSheetId="12" hidden="1">#REF!</definedName>
    <definedName name="BExXQXQT4OAFQT5B0YB3USDJOJOB" localSheetId="3" hidden="1">#REF!</definedName>
    <definedName name="BExXQXQT4OAFQT5B0YB3USDJOJOB" localSheetId="10" hidden="1">#REF!</definedName>
    <definedName name="BExXQXQT4OAFQT5B0YB3USDJOJOB" localSheetId="9" hidden="1">#REF!</definedName>
    <definedName name="BExXQXQT4OAFQT5B0YB3USDJOJOB" localSheetId="8" hidden="1">#REF!</definedName>
    <definedName name="BExXQXQT4OAFQT5B0YB3USDJOJOB" localSheetId="11" hidden="1">#REF!</definedName>
    <definedName name="BExXQXQT4OAFQT5B0YB3USDJOJOB" localSheetId="13" hidden="1">#REF!</definedName>
    <definedName name="BExXQXQT4OAFQT5B0YB3USDJOJOB" hidden="1">#REF!</definedName>
    <definedName name="BExXR3FSEXAHSXEQNJORWFCPX86N" localSheetId="0" hidden="1">#REF!</definedName>
    <definedName name="BExXR3FSEXAHSXEQNJORWFCPX86N" localSheetId="12" hidden="1">#REF!</definedName>
    <definedName name="BExXR3FSEXAHSXEQNJORWFCPX86N" localSheetId="3" hidden="1">#REF!</definedName>
    <definedName name="BExXR3FSEXAHSXEQNJORWFCPX86N" localSheetId="10" hidden="1">#REF!</definedName>
    <definedName name="BExXR3FSEXAHSXEQNJORWFCPX86N" localSheetId="9" hidden="1">#REF!</definedName>
    <definedName name="BExXR3FSEXAHSXEQNJORWFCPX86N" localSheetId="8" hidden="1">#REF!</definedName>
    <definedName name="BExXR3FSEXAHSXEQNJORWFCPX86N" localSheetId="11" hidden="1">#REF!</definedName>
    <definedName name="BExXR3FSEXAHSXEQNJORWFCPX86N" localSheetId="13" hidden="1">#REF!</definedName>
    <definedName name="BExXR3FSEXAHSXEQNJORWFCPX86N" hidden="1">#REF!</definedName>
    <definedName name="BExXR3W3FKYQBLR299HO9RZ70C43" localSheetId="0" hidden="1">#REF!</definedName>
    <definedName name="BExXR3W3FKYQBLR299HO9RZ70C43" localSheetId="12" hidden="1">#REF!</definedName>
    <definedName name="BExXR3W3FKYQBLR299HO9RZ70C43" localSheetId="3" hidden="1">#REF!</definedName>
    <definedName name="BExXR3W3FKYQBLR299HO9RZ70C43" localSheetId="10" hidden="1">#REF!</definedName>
    <definedName name="BExXR3W3FKYQBLR299HO9RZ70C43" localSheetId="9" hidden="1">#REF!</definedName>
    <definedName name="BExXR3W3FKYQBLR299HO9RZ70C43" localSheetId="8" hidden="1">#REF!</definedName>
    <definedName name="BExXR3W3FKYQBLR299HO9RZ70C43" localSheetId="11" hidden="1">#REF!</definedName>
    <definedName name="BExXR3W3FKYQBLR299HO9RZ70C43" localSheetId="13" hidden="1">#REF!</definedName>
    <definedName name="BExXR3W3FKYQBLR299HO9RZ70C43" hidden="1">#REF!</definedName>
    <definedName name="BExXR46U23CRRBV6IZT982MAEQKI" localSheetId="0" hidden="1">#REF!</definedName>
    <definedName name="BExXR46U23CRRBV6IZT982MAEQKI" localSheetId="12" hidden="1">#REF!</definedName>
    <definedName name="BExXR46U23CRRBV6IZT982MAEQKI" localSheetId="3" hidden="1">#REF!</definedName>
    <definedName name="BExXR46U23CRRBV6IZT982MAEQKI" localSheetId="10" hidden="1">#REF!</definedName>
    <definedName name="BExXR46U23CRRBV6IZT982MAEQKI" localSheetId="9" hidden="1">#REF!</definedName>
    <definedName name="BExXR46U23CRRBV6IZT982MAEQKI" localSheetId="8" hidden="1">#REF!</definedName>
    <definedName name="BExXR46U23CRRBV6IZT982MAEQKI" localSheetId="11" hidden="1">#REF!</definedName>
    <definedName name="BExXR46U23CRRBV6IZT982MAEQKI" localSheetId="13" hidden="1">#REF!</definedName>
    <definedName name="BExXR46U23CRRBV6IZT982MAEQKI" hidden="1">#REF!</definedName>
    <definedName name="BExXR6A8W3ND3XDZXBMQZ1VCAXHG" localSheetId="0" hidden="1">#REF!</definedName>
    <definedName name="BExXR6A8W3ND3XDZXBMQZ1VCAXHG" localSheetId="12" hidden="1">#REF!</definedName>
    <definedName name="BExXR6A8W3ND3XDZXBMQZ1VCAXHG" localSheetId="3" hidden="1">#REF!</definedName>
    <definedName name="BExXR6A8W3ND3XDZXBMQZ1VCAXHG" localSheetId="10" hidden="1">#REF!</definedName>
    <definedName name="BExXR6A8W3ND3XDZXBMQZ1VCAXHG" localSheetId="9" hidden="1">#REF!</definedName>
    <definedName name="BExXR6A8W3ND3XDZXBMQZ1VCAXHG" localSheetId="8" hidden="1">#REF!</definedName>
    <definedName name="BExXR6A8W3ND3XDZXBMQZ1VCAXHG" localSheetId="11" hidden="1">#REF!</definedName>
    <definedName name="BExXR6A8W3ND3XDZXBMQZ1VCAXHG" localSheetId="13" hidden="1">#REF!</definedName>
    <definedName name="BExXR6A8W3ND3XDZXBMQZ1VCAXHG" hidden="1">#REF!</definedName>
    <definedName name="BExXR7HKNHT37B4OOA9K9191PP22" localSheetId="0" hidden="1">#REF!</definedName>
    <definedName name="BExXR7HKNHT37B4OOA9K9191PP22" localSheetId="12" hidden="1">#REF!</definedName>
    <definedName name="BExXR7HKNHT37B4OOA9K9191PP22" localSheetId="3" hidden="1">#REF!</definedName>
    <definedName name="BExXR7HKNHT37B4OOA9K9191PP22" localSheetId="10" hidden="1">#REF!</definedName>
    <definedName name="BExXR7HKNHT37B4OOA9K9191PP22" localSheetId="9" hidden="1">#REF!</definedName>
    <definedName name="BExXR7HKNHT37B4OOA9K9191PP22" localSheetId="8" hidden="1">#REF!</definedName>
    <definedName name="BExXR7HKNHT37B4OOA9K9191PP22" localSheetId="11" hidden="1">#REF!</definedName>
    <definedName name="BExXR7HKNHT37B4OOA9K9191PP22" localSheetId="13" hidden="1">#REF!</definedName>
    <definedName name="BExXR7HKNHT37B4OOA9K9191PP22" hidden="1">#REF!</definedName>
    <definedName name="BExXR8OKAVX7O70V5IYG2PRKXSTI" localSheetId="0" hidden="1">#REF!</definedName>
    <definedName name="BExXR8OKAVX7O70V5IYG2PRKXSTI" localSheetId="12" hidden="1">#REF!</definedName>
    <definedName name="BExXR8OKAVX7O70V5IYG2PRKXSTI" localSheetId="3" hidden="1">#REF!</definedName>
    <definedName name="BExXR8OKAVX7O70V5IYG2PRKXSTI" localSheetId="10" hidden="1">#REF!</definedName>
    <definedName name="BExXR8OKAVX7O70V5IYG2PRKXSTI" localSheetId="9" hidden="1">#REF!</definedName>
    <definedName name="BExXR8OKAVX7O70V5IYG2PRKXSTI" localSheetId="8" hidden="1">#REF!</definedName>
    <definedName name="BExXR8OKAVX7O70V5IYG2PRKXSTI" localSheetId="11" hidden="1">#REF!</definedName>
    <definedName name="BExXR8OKAVX7O70V5IYG2PRKXSTI" localSheetId="13" hidden="1">#REF!</definedName>
    <definedName name="BExXR8OKAVX7O70V5IYG2PRKXSTI" hidden="1">#REF!</definedName>
    <definedName name="BExXRA6N6XCLQM6XDV724ZIH6G93" localSheetId="0" hidden="1">#REF!</definedName>
    <definedName name="BExXRA6N6XCLQM6XDV724ZIH6G93" localSheetId="12" hidden="1">#REF!</definedName>
    <definedName name="BExXRA6N6XCLQM6XDV724ZIH6G93" localSheetId="3" hidden="1">#REF!</definedName>
    <definedName name="BExXRA6N6XCLQM6XDV724ZIH6G93" localSheetId="10" hidden="1">#REF!</definedName>
    <definedName name="BExXRA6N6XCLQM6XDV724ZIH6G93" localSheetId="9" hidden="1">#REF!</definedName>
    <definedName name="BExXRA6N6XCLQM6XDV724ZIH6G93" localSheetId="8" hidden="1">#REF!</definedName>
    <definedName name="BExXRA6N6XCLQM6XDV724ZIH6G93" localSheetId="11" hidden="1">#REF!</definedName>
    <definedName name="BExXRA6N6XCLQM6XDV724ZIH6G93" localSheetId="13" hidden="1">#REF!</definedName>
    <definedName name="BExXRA6N6XCLQM6XDV724ZIH6G93" hidden="1">#REF!</definedName>
    <definedName name="BExXRABZ1CNKCG6K1MR6OUFHF7J9" localSheetId="0" hidden="1">#REF!</definedName>
    <definedName name="BExXRABZ1CNKCG6K1MR6OUFHF7J9" localSheetId="12" hidden="1">#REF!</definedName>
    <definedName name="BExXRABZ1CNKCG6K1MR6OUFHF7J9" localSheetId="3" hidden="1">#REF!</definedName>
    <definedName name="BExXRABZ1CNKCG6K1MR6OUFHF7J9" localSheetId="10" hidden="1">#REF!</definedName>
    <definedName name="BExXRABZ1CNKCG6K1MR6OUFHF7J9" localSheetId="9" hidden="1">#REF!</definedName>
    <definedName name="BExXRABZ1CNKCG6K1MR6OUFHF7J9" localSheetId="8" hidden="1">#REF!</definedName>
    <definedName name="BExXRABZ1CNKCG6K1MR6OUFHF7J9" localSheetId="11" hidden="1">#REF!</definedName>
    <definedName name="BExXRABZ1CNKCG6K1MR6OUFHF7J9" localSheetId="13" hidden="1">#REF!</definedName>
    <definedName name="BExXRABZ1CNKCG6K1MR6OUFHF7J9" hidden="1">#REF!</definedName>
    <definedName name="BExXRBOFETC0OTJ6WY3VPMFH03VB" localSheetId="0" hidden="1">#REF!</definedName>
    <definedName name="BExXRBOFETC0OTJ6WY3VPMFH03VB" localSheetId="12" hidden="1">#REF!</definedName>
    <definedName name="BExXRBOFETC0OTJ6WY3VPMFH03VB" localSheetId="3" hidden="1">#REF!</definedName>
    <definedName name="BExXRBOFETC0OTJ6WY3VPMFH03VB" localSheetId="10" hidden="1">#REF!</definedName>
    <definedName name="BExXRBOFETC0OTJ6WY3VPMFH03VB" localSheetId="9" hidden="1">#REF!</definedName>
    <definedName name="BExXRBOFETC0OTJ6WY3VPMFH03VB" localSheetId="8" hidden="1">#REF!</definedName>
    <definedName name="BExXRBOFETC0OTJ6WY3VPMFH03VB" localSheetId="11" hidden="1">#REF!</definedName>
    <definedName name="BExXRBOFETC0OTJ6WY3VPMFH03VB" localSheetId="13" hidden="1">#REF!</definedName>
    <definedName name="BExXRBOFETC0OTJ6WY3VPMFH03VB" hidden="1">#REF!</definedName>
    <definedName name="BExXRD13K1S9Y3JGR7CXSONT7RJZ" localSheetId="0" hidden="1">#REF!</definedName>
    <definedName name="BExXRD13K1S9Y3JGR7CXSONT7RJZ" localSheetId="12" hidden="1">#REF!</definedName>
    <definedName name="BExXRD13K1S9Y3JGR7CXSONT7RJZ" localSheetId="3" hidden="1">#REF!</definedName>
    <definedName name="BExXRD13K1S9Y3JGR7CXSONT7RJZ" localSheetId="10" hidden="1">#REF!</definedName>
    <definedName name="BExXRD13K1S9Y3JGR7CXSONT7RJZ" localSheetId="9" hidden="1">#REF!</definedName>
    <definedName name="BExXRD13K1S9Y3JGR7CXSONT7RJZ" localSheetId="8" hidden="1">#REF!</definedName>
    <definedName name="BExXRD13K1S9Y3JGR7CXSONT7RJZ" localSheetId="11" hidden="1">#REF!</definedName>
    <definedName name="BExXRD13K1S9Y3JGR7CXSONT7RJZ" localSheetId="13" hidden="1">#REF!</definedName>
    <definedName name="BExXRD13K1S9Y3JGR7CXSONT7RJZ" hidden="1">#REF!</definedName>
    <definedName name="BExXRIFB4QQ87QIGA9AG0NXP577K" localSheetId="0" hidden="1">#REF!</definedName>
    <definedName name="BExXRIFB4QQ87QIGA9AG0NXP577K" localSheetId="12" hidden="1">#REF!</definedName>
    <definedName name="BExXRIFB4QQ87QIGA9AG0NXP577K" localSheetId="3" hidden="1">#REF!</definedName>
    <definedName name="BExXRIFB4QQ87QIGA9AG0NXP577K" localSheetId="10" hidden="1">#REF!</definedName>
    <definedName name="BExXRIFB4QQ87QIGA9AG0NXP577K" localSheetId="9" hidden="1">#REF!</definedName>
    <definedName name="BExXRIFB4QQ87QIGA9AG0NXP577K" localSheetId="8" hidden="1">#REF!</definedName>
    <definedName name="BExXRIFB4QQ87QIGA9AG0NXP577K" localSheetId="11" hidden="1">#REF!</definedName>
    <definedName name="BExXRIFB4QQ87QIGA9AG0NXP577K" localSheetId="13" hidden="1">#REF!</definedName>
    <definedName name="BExXRIFB4QQ87QIGA9AG0NXP577K" hidden="1">#REF!</definedName>
    <definedName name="BExXRIQ2JF2CVTRDQX2D9SPH7FTN" localSheetId="0" hidden="1">#REF!</definedName>
    <definedName name="BExXRIQ2JF2CVTRDQX2D9SPH7FTN" localSheetId="12" hidden="1">#REF!</definedName>
    <definedName name="BExXRIQ2JF2CVTRDQX2D9SPH7FTN" localSheetId="3" hidden="1">#REF!</definedName>
    <definedName name="BExXRIQ2JF2CVTRDQX2D9SPH7FTN" localSheetId="10" hidden="1">#REF!</definedName>
    <definedName name="BExXRIQ2JF2CVTRDQX2D9SPH7FTN" localSheetId="9" hidden="1">#REF!</definedName>
    <definedName name="BExXRIQ2JF2CVTRDQX2D9SPH7FTN" localSheetId="8" hidden="1">#REF!</definedName>
    <definedName name="BExXRIQ2JF2CVTRDQX2D9SPH7FTN" localSheetId="11" hidden="1">#REF!</definedName>
    <definedName name="BExXRIQ2JF2CVTRDQX2D9SPH7FTN" localSheetId="13" hidden="1">#REF!</definedName>
    <definedName name="BExXRIQ2JF2CVTRDQX2D9SPH7FTN" hidden="1">#REF!</definedName>
    <definedName name="BExXRO4A6VUH1F4XV8N1BRJ4896W" localSheetId="0" hidden="1">#REF!</definedName>
    <definedName name="BExXRO4A6VUH1F4XV8N1BRJ4896W" localSheetId="12" hidden="1">#REF!</definedName>
    <definedName name="BExXRO4A6VUH1F4XV8N1BRJ4896W" localSheetId="3" hidden="1">#REF!</definedName>
    <definedName name="BExXRO4A6VUH1F4XV8N1BRJ4896W" localSheetId="10" hidden="1">#REF!</definedName>
    <definedName name="BExXRO4A6VUH1F4XV8N1BRJ4896W" localSheetId="9" hidden="1">#REF!</definedName>
    <definedName name="BExXRO4A6VUH1F4XV8N1BRJ4896W" localSheetId="8" hidden="1">#REF!</definedName>
    <definedName name="BExXRO4A6VUH1F4XV8N1BRJ4896W" localSheetId="11" hidden="1">#REF!</definedName>
    <definedName name="BExXRO4A6VUH1F4XV8N1BRJ4896W" localSheetId="13" hidden="1">#REF!</definedName>
    <definedName name="BExXRO4A6VUH1F4XV8N1BRJ4896W" hidden="1">#REF!</definedName>
    <definedName name="BExXRO9N1SNJZGKD90P4K7FU1J0P" localSheetId="0" hidden="1">#REF!</definedName>
    <definedName name="BExXRO9N1SNJZGKD90P4K7FU1J0P" localSheetId="12" hidden="1">#REF!</definedName>
    <definedName name="BExXRO9N1SNJZGKD90P4K7FU1J0P" localSheetId="3" hidden="1">#REF!</definedName>
    <definedName name="BExXRO9N1SNJZGKD90P4K7FU1J0P" localSheetId="10" hidden="1">#REF!</definedName>
    <definedName name="BExXRO9N1SNJZGKD90P4K7FU1J0P" localSheetId="9" hidden="1">#REF!</definedName>
    <definedName name="BExXRO9N1SNJZGKD90P4K7FU1J0P" localSheetId="8" hidden="1">#REF!</definedName>
    <definedName name="BExXRO9N1SNJZGKD90P4K7FU1J0P" localSheetId="11" hidden="1">#REF!</definedName>
    <definedName name="BExXRO9N1SNJZGKD90P4K7FU1J0P" localSheetId="13" hidden="1">#REF!</definedName>
    <definedName name="BExXRO9N1SNJZGKD90P4K7FU1J0P" hidden="1">#REF!</definedName>
    <definedName name="BExXROF2MWDZ7IFXX27XOJ79Q86E" localSheetId="0" hidden="1">#REF!</definedName>
    <definedName name="BExXROF2MWDZ7IFXX27XOJ79Q86E" localSheetId="12" hidden="1">#REF!</definedName>
    <definedName name="BExXROF2MWDZ7IFXX27XOJ79Q86E" localSheetId="3" hidden="1">#REF!</definedName>
    <definedName name="BExXROF2MWDZ7IFXX27XOJ79Q86E" localSheetId="10" hidden="1">#REF!</definedName>
    <definedName name="BExXROF2MWDZ7IFXX27XOJ79Q86E" localSheetId="9" hidden="1">#REF!</definedName>
    <definedName name="BExXROF2MWDZ7IFXX27XOJ79Q86E" localSheetId="8" hidden="1">#REF!</definedName>
    <definedName name="BExXROF2MWDZ7IFXX27XOJ79Q86E" localSheetId="11" hidden="1">#REF!</definedName>
    <definedName name="BExXROF2MWDZ7IFXX27XOJ79Q86E" localSheetId="13" hidden="1">#REF!</definedName>
    <definedName name="BExXROF2MWDZ7IFXX27XOJ79Q86E" hidden="1">#REF!</definedName>
    <definedName name="BExXRV5QP3Z0KAQ1EQT9JYT2FV0L" localSheetId="0" hidden="1">#REF!</definedName>
    <definedName name="BExXRV5QP3Z0KAQ1EQT9JYT2FV0L" localSheetId="12" hidden="1">#REF!</definedName>
    <definedName name="BExXRV5QP3Z0KAQ1EQT9JYT2FV0L" localSheetId="3" hidden="1">#REF!</definedName>
    <definedName name="BExXRV5QP3Z0KAQ1EQT9JYT2FV0L" localSheetId="10" hidden="1">#REF!</definedName>
    <definedName name="BExXRV5QP3Z0KAQ1EQT9JYT2FV0L" localSheetId="9" hidden="1">#REF!</definedName>
    <definedName name="BExXRV5QP3Z0KAQ1EQT9JYT2FV0L" localSheetId="8" hidden="1">#REF!</definedName>
    <definedName name="BExXRV5QP3Z0KAQ1EQT9JYT2FV0L" localSheetId="11" hidden="1">#REF!</definedName>
    <definedName name="BExXRV5QP3Z0KAQ1EQT9JYT2FV0L" localSheetId="13" hidden="1">#REF!</definedName>
    <definedName name="BExXRV5QP3Z0KAQ1EQT9JYT2FV0L" hidden="1">#REF!</definedName>
    <definedName name="BExXRZ20LZZCW8LVGDK0XETOTSAI" localSheetId="0" hidden="1">#REF!</definedName>
    <definedName name="BExXRZ20LZZCW8LVGDK0XETOTSAI" localSheetId="12" hidden="1">#REF!</definedName>
    <definedName name="BExXRZ20LZZCW8LVGDK0XETOTSAI" localSheetId="3" hidden="1">#REF!</definedName>
    <definedName name="BExXRZ20LZZCW8LVGDK0XETOTSAI" localSheetId="10" hidden="1">#REF!</definedName>
    <definedName name="BExXRZ20LZZCW8LVGDK0XETOTSAI" localSheetId="9" hidden="1">#REF!</definedName>
    <definedName name="BExXRZ20LZZCW8LVGDK0XETOTSAI" localSheetId="8" hidden="1">#REF!</definedName>
    <definedName name="BExXRZ20LZZCW8LVGDK0XETOTSAI" localSheetId="11" hidden="1">#REF!</definedName>
    <definedName name="BExXRZ20LZZCW8LVGDK0XETOTSAI" localSheetId="13" hidden="1">#REF!</definedName>
    <definedName name="BExXRZ20LZZCW8LVGDK0XETOTSAI" hidden="1">#REF!</definedName>
    <definedName name="BExXS4R1GKUJQX6MHUIUN4S3SCAS" localSheetId="0" hidden="1">#REF!</definedName>
    <definedName name="BExXS4R1GKUJQX6MHUIUN4S3SCAS" localSheetId="12" hidden="1">#REF!</definedName>
    <definedName name="BExXS4R1GKUJQX6MHUIUN4S3SCAS" localSheetId="3" hidden="1">#REF!</definedName>
    <definedName name="BExXS4R1GKUJQX6MHUIUN4S3SCAS" localSheetId="10" hidden="1">#REF!</definedName>
    <definedName name="BExXS4R1GKUJQX6MHUIUN4S3SCAS" localSheetId="9" hidden="1">#REF!</definedName>
    <definedName name="BExXS4R1GKUJQX6MHUIUN4S3SCAS" localSheetId="8" hidden="1">#REF!</definedName>
    <definedName name="BExXS4R1GKUJQX6MHUIUN4S3SCAS" localSheetId="11" hidden="1">#REF!</definedName>
    <definedName name="BExXS4R1GKUJQX6MHUIUN4S3SCAS" localSheetId="13" hidden="1">#REF!</definedName>
    <definedName name="BExXS4R1GKUJQX6MHUIUN4S3SCAS" hidden="1">#REF!</definedName>
    <definedName name="BExXS63O4OMWMNXXAODZQFSDG33N" localSheetId="0" hidden="1">#REF!</definedName>
    <definedName name="BExXS63O4OMWMNXXAODZQFSDG33N" localSheetId="12" hidden="1">#REF!</definedName>
    <definedName name="BExXS63O4OMWMNXXAODZQFSDG33N" localSheetId="3" hidden="1">#REF!</definedName>
    <definedName name="BExXS63O4OMWMNXXAODZQFSDG33N" localSheetId="10" hidden="1">#REF!</definedName>
    <definedName name="BExXS63O4OMWMNXXAODZQFSDG33N" localSheetId="9" hidden="1">#REF!</definedName>
    <definedName name="BExXS63O4OMWMNXXAODZQFSDG33N" localSheetId="8" hidden="1">#REF!</definedName>
    <definedName name="BExXS63O4OMWMNXXAODZQFSDG33N" localSheetId="11" hidden="1">#REF!</definedName>
    <definedName name="BExXS63O4OMWMNXXAODZQFSDG33N" localSheetId="13" hidden="1">#REF!</definedName>
    <definedName name="BExXS63O4OMWMNXXAODZQFSDG33N" hidden="1">#REF!</definedName>
    <definedName name="BExXSBSP1TOY051HSPEPM0AEIO2M" localSheetId="0" hidden="1">#REF!</definedName>
    <definedName name="BExXSBSP1TOY051HSPEPM0AEIO2M" localSheetId="12" hidden="1">#REF!</definedName>
    <definedName name="BExXSBSP1TOY051HSPEPM0AEIO2M" localSheetId="3" hidden="1">#REF!</definedName>
    <definedName name="BExXSBSP1TOY051HSPEPM0AEIO2M" localSheetId="10" hidden="1">#REF!</definedName>
    <definedName name="BExXSBSP1TOY051HSPEPM0AEIO2M" localSheetId="9" hidden="1">#REF!</definedName>
    <definedName name="BExXSBSP1TOY051HSPEPM0AEIO2M" localSheetId="8" hidden="1">#REF!</definedName>
    <definedName name="BExXSBSP1TOY051HSPEPM0AEIO2M" localSheetId="11" hidden="1">#REF!</definedName>
    <definedName name="BExXSBSP1TOY051HSPEPM0AEIO2M" localSheetId="13" hidden="1">#REF!</definedName>
    <definedName name="BExXSBSP1TOY051HSPEPM0AEIO2M" hidden="1">#REF!</definedName>
    <definedName name="BExXSC8RFK5D68FJD2HI4K66SA6I" localSheetId="0" hidden="1">#REF!</definedName>
    <definedName name="BExXSC8RFK5D68FJD2HI4K66SA6I" localSheetId="12" hidden="1">#REF!</definedName>
    <definedName name="BExXSC8RFK5D68FJD2HI4K66SA6I" localSheetId="3" hidden="1">#REF!</definedName>
    <definedName name="BExXSC8RFK5D68FJD2HI4K66SA6I" localSheetId="10" hidden="1">#REF!</definedName>
    <definedName name="BExXSC8RFK5D68FJD2HI4K66SA6I" localSheetId="9" hidden="1">#REF!</definedName>
    <definedName name="BExXSC8RFK5D68FJD2HI4K66SA6I" localSheetId="8" hidden="1">#REF!</definedName>
    <definedName name="BExXSC8RFK5D68FJD2HI4K66SA6I" localSheetId="11" hidden="1">#REF!</definedName>
    <definedName name="BExXSC8RFK5D68FJD2HI4K66SA6I" localSheetId="13" hidden="1">#REF!</definedName>
    <definedName name="BExXSC8RFK5D68FJD2HI4K66SA6I" hidden="1">#REF!</definedName>
    <definedName name="BExXSCP0AZ5MYCC2UFG2GLBCV1CC" localSheetId="0" hidden="1">#REF!</definedName>
    <definedName name="BExXSCP0AZ5MYCC2UFG2GLBCV1CC" localSheetId="12" hidden="1">#REF!</definedName>
    <definedName name="BExXSCP0AZ5MYCC2UFG2GLBCV1CC" localSheetId="3" hidden="1">#REF!</definedName>
    <definedName name="BExXSCP0AZ5MYCC2UFG2GLBCV1CC" localSheetId="10" hidden="1">#REF!</definedName>
    <definedName name="BExXSCP0AZ5MYCC2UFG2GLBCV1CC" localSheetId="9" hidden="1">#REF!</definedName>
    <definedName name="BExXSCP0AZ5MYCC2UFG2GLBCV1CC" localSheetId="8" hidden="1">#REF!</definedName>
    <definedName name="BExXSCP0AZ5MYCC2UFG2GLBCV1CC" localSheetId="11" hidden="1">#REF!</definedName>
    <definedName name="BExXSCP0AZ5MYCC2UFG2GLBCV1CC" localSheetId="13" hidden="1">#REF!</definedName>
    <definedName name="BExXSCP0AZ5MYCC2UFG2GLBCV1CC" hidden="1">#REF!</definedName>
    <definedName name="BExXSNHC88W4UMXEOIOOATJAIKZO" localSheetId="0" hidden="1">#REF!</definedName>
    <definedName name="BExXSNHC88W4UMXEOIOOATJAIKZO" localSheetId="12" hidden="1">#REF!</definedName>
    <definedName name="BExXSNHC88W4UMXEOIOOATJAIKZO" localSheetId="3" hidden="1">#REF!</definedName>
    <definedName name="BExXSNHC88W4UMXEOIOOATJAIKZO" localSheetId="10" hidden="1">#REF!</definedName>
    <definedName name="BExXSNHC88W4UMXEOIOOATJAIKZO" localSheetId="9" hidden="1">#REF!</definedName>
    <definedName name="BExXSNHC88W4UMXEOIOOATJAIKZO" localSheetId="8" hidden="1">#REF!</definedName>
    <definedName name="BExXSNHC88W4UMXEOIOOATJAIKZO" localSheetId="11" hidden="1">#REF!</definedName>
    <definedName name="BExXSNHC88W4UMXEOIOOATJAIKZO" localSheetId="13" hidden="1">#REF!</definedName>
    <definedName name="BExXSNHC88W4UMXEOIOOATJAIKZO" hidden="1">#REF!</definedName>
    <definedName name="BExXSTBS08WIA9TLALV3UQ2Z3MRG" localSheetId="0" hidden="1">#REF!</definedName>
    <definedName name="BExXSTBS08WIA9TLALV3UQ2Z3MRG" localSheetId="12" hidden="1">#REF!</definedName>
    <definedName name="BExXSTBS08WIA9TLALV3UQ2Z3MRG" localSheetId="3" hidden="1">#REF!</definedName>
    <definedName name="BExXSTBS08WIA9TLALV3UQ2Z3MRG" localSheetId="10" hidden="1">#REF!</definedName>
    <definedName name="BExXSTBS08WIA9TLALV3UQ2Z3MRG" localSheetId="9" hidden="1">#REF!</definedName>
    <definedName name="BExXSTBS08WIA9TLALV3UQ2Z3MRG" localSheetId="8" hidden="1">#REF!</definedName>
    <definedName name="BExXSTBS08WIA9TLALV3UQ2Z3MRG" localSheetId="11" hidden="1">#REF!</definedName>
    <definedName name="BExXSTBS08WIA9TLALV3UQ2Z3MRG" localSheetId="13" hidden="1">#REF!</definedName>
    <definedName name="BExXSTBS08WIA9TLALV3UQ2Z3MRG" hidden="1">#REF!</definedName>
    <definedName name="BExXSVQ2WOJJ73YEO8Q2FK60V4G8" localSheetId="0" hidden="1">#REF!</definedName>
    <definedName name="BExXSVQ2WOJJ73YEO8Q2FK60V4G8" localSheetId="12" hidden="1">#REF!</definedName>
    <definedName name="BExXSVQ2WOJJ73YEO8Q2FK60V4G8" localSheetId="3" hidden="1">#REF!</definedName>
    <definedName name="BExXSVQ2WOJJ73YEO8Q2FK60V4G8" localSheetId="10" hidden="1">#REF!</definedName>
    <definedName name="BExXSVQ2WOJJ73YEO8Q2FK60V4G8" localSheetId="9" hidden="1">#REF!</definedName>
    <definedName name="BExXSVQ2WOJJ73YEO8Q2FK60V4G8" localSheetId="8" hidden="1">#REF!</definedName>
    <definedName name="BExXSVQ2WOJJ73YEO8Q2FK60V4G8" localSheetId="11" hidden="1">#REF!</definedName>
    <definedName name="BExXSVQ2WOJJ73YEO8Q2FK60V4G8" localSheetId="13" hidden="1">#REF!</definedName>
    <definedName name="BExXSVQ2WOJJ73YEO8Q2FK60V4G8" hidden="1">#REF!</definedName>
    <definedName name="BExXTER5A2EQ14KN6J0MVATIHVKN" localSheetId="0" hidden="1">#REF!</definedName>
    <definedName name="BExXTER5A2EQ14KN6J0MVATIHVKN" localSheetId="12" hidden="1">#REF!</definedName>
    <definedName name="BExXTER5A2EQ14KN6J0MVATIHVKN" localSheetId="3" hidden="1">#REF!</definedName>
    <definedName name="BExXTER5A2EQ14KN6J0MVATIHVKN" localSheetId="10" hidden="1">#REF!</definedName>
    <definedName name="BExXTER5A2EQ14KN6J0MVATIHVKN" localSheetId="9" hidden="1">#REF!</definedName>
    <definedName name="BExXTER5A2EQ14KN6J0MVATIHVKN" localSheetId="8" hidden="1">#REF!</definedName>
    <definedName name="BExXTER5A2EQ14KN6J0MVATIHVKN" localSheetId="11" hidden="1">#REF!</definedName>
    <definedName name="BExXTER5A2EQ14KN6J0MVATIHVKN" localSheetId="13" hidden="1">#REF!</definedName>
    <definedName name="BExXTER5A2EQ14KN6J0MVATIHVKN" hidden="1">#REF!</definedName>
    <definedName name="BExXTHLRNL82GN7KZY3TOLO508N7" localSheetId="0" hidden="1">#REF!</definedName>
    <definedName name="BExXTHLRNL82GN7KZY3TOLO508N7" localSheetId="12" hidden="1">#REF!</definedName>
    <definedName name="BExXTHLRNL82GN7KZY3TOLO508N7" localSheetId="3" hidden="1">#REF!</definedName>
    <definedName name="BExXTHLRNL82GN7KZY3TOLO508N7" localSheetId="10" hidden="1">#REF!</definedName>
    <definedName name="BExXTHLRNL82GN7KZY3TOLO508N7" localSheetId="9" hidden="1">#REF!</definedName>
    <definedName name="BExXTHLRNL82GN7KZY3TOLO508N7" localSheetId="8" hidden="1">#REF!</definedName>
    <definedName name="BExXTHLRNL82GN7KZY3TOLO508N7" localSheetId="11" hidden="1">#REF!</definedName>
    <definedName name="BExXTHLRNL82GN7KZY3TOLO508N7" localSheetId="13" hidden="1">#REF!</definedName>
    <definedName name="BExXTHLRNL82GN7KZY3TOLO508N7" hidden="1">#REF!</definedName>
    <definedName name="BExXTL72MKEQSQH9L2OTFLU8DM2B" localSheetId="0" hidden="1">#REF!</definedName>
    <definedName name="BExXTL72MKEQSQH9L2OTFLU8DM2B" localSheetId="12" hidden="1">#REF!</definedName>
    <definedName name="BExXTL72MKEQSQH9L2OTFLU8DM2B" localSheetId="3" hidden="1">#REF!</definedName>
    <definedName name="BExXTL72MKEQSQH9L2OTFLU8DM2B" localSheetId="10" hidden="1">#REF!</definedName>
    <definedName name="BExXTL72MKEQSQH9L2OTFLU8DM2B" localSheetId="9" hidden="1">#REF!</definedName>
    <definedName name="BExXTL72MKEQSQH9L2OTFLU8DM2B" localSheetId="8" hidden="1">#REF!</definedName>
    <definedName name="BExXTL72MKEQSQH9L2OTFLU8DM2B" localSheetId="11" hidden="1">#REF!</definedName>
    <definedName name="BExXTL72MKEQSQH9L2OTFLU8DM2B" localSheetId="13" hidden="1">#REF!</definedName>
    <definedName name="BExXTL72MKEQSQH9L2OTFLU8DM2B" hidden="1">#REF!</definedName>
    <definedName name="BExXTM3M4RTCRSX7VGAXGQNPP668" localSheetId="0" hidden="1">#REF!</definedName>
    <definedName name="BExXTM3M4RTCRSX7VGAXGQNPP668" localSheetId="12" hidden="1">#REF!</definedName>
    <definedName name="BExXTM3M4RTCRSX7VGAXGQNPP668" localSheetId="3" hidden="1">#REF!</definedName>
    <definedName name="BExXTM3M4RTCRSX7VGAXGQNPP668" localSheetId="10" hidden="1">#REF!</definedName>
    <definedName name="BExXTM3M4RTCRSX7VGAXGQNPP668" localSheetId="9" hidden="1">#REF!</definedName>
    <definedName name="BExXTM3M4RTCRSX7VGAXGQNPP668" localSheetId="8" hidden="1">#REF!</definedName>
    <definedName name="BExXTM3M4RTCRSX7VGAXGQNPP668" localSheetId="11" hidden="1">#REF!</definedName>
    <definedName name="BExXTM3M4RTCRSX7VGAXGQNPP668" localSheetId="13" hidden="1">#REF!</definedName>
    <definedName name="BExXTM3M4RTCRSX7VGAXGQNPP668" hidden="1">#REF!</definedName>
    <definedName name="BExXTOCF78J7WY6FOVBRY1N2RBBR" localSheetId="0" hidden="1">#REF!</definedName>
    <definedName name="BExXTOCF78J7WY6FOVBRY1N2RBBR" localSheetId="12" hidden="1">#REF!</definedName>
    <definedName name="BExXTOCF78J7WY6FOVBRY1N2RBBR" localSheetId="3" hidden="1">#REF!</definedName>
    <definedName name="BExXTOCF78J7WY6FOVBRY1N2RBBR" localSheetId="10" hidden="1">#REF!</definedName>
    <definedName name="BExXTOCF78J7WY6FOVBRY1N2RBBR" localSheetId="9" hidden="1">#REF!</definedName>
    <definedName name="BExXTOCF78J7WY6FOVBRY1N2RBBR" localSheetId="8" hidden="1">#REF!</definedName>
    <definedName name="BExXTOCF78J7WY6FOVBRY1N2RBBR" localSheetId="11" hidden="1">#REF!</definedName>
    <definedName name="BExXTOCF78J7WY6FOVBRY1N2RBBR" localSheetId="13" hidden="1">#REF!</definedName>
    <definedName name="BExXTOCF78J7WY6FOVBRY1N2RBBR" hidden="1">#REF!</definedName>
    <definedName name="BExXTP3GYO6Z9RTKKT10XA0UTV3T" localSheetId="0" hidden="1">#REF!</definedName>
    <definedName name="BExXTP3GYO6Z9RTKKT10XA0UTV3T" localSheetId="12" hidden="1">#REF!</definedName>
    <definedName name="BExXTP3GYO6Z9RTKKT10XA0UTV3T" localSheetId="3" hidden="1">#REF!</definedName>
    <definedName name="BExXTP3GYO6Z9RTKKT10XA0UTV3T" localSheetId="10" hidden="1">#REF!</definedName>
    <definedName name="BExXTP3GYO6Z9RTKKT10XA0UTV3T" localSheetId="9" hidden="1">#REF!</definedName>
    <definedName name="BExXTP3GYO6Z9RTKKT10XA0UTV3T" localSheetId="8" hidden="1">#REF!</definedName>
    <definedName name="BExXTP3GYO6Z9RTKKT10XA0UTV3T" localSheetId="11" hidden="1">#REF!</definedName>
    <definedName name="BExXTP3GYO6Z9RTKKT10XA0UTV3T" localSheetId="13" hidden="1">#REF!</definedName>
    <definedName name="BExXTP3GYO6Z9RTKKT10XA0UTV3T" hidden="1">#REF!</definedName>
    <definedName name="BExXTRN4AFX9QW6YC4HNGBBD5R08" localSheetId="0" hidden="1">#REF!</definedName>
    <definedName name="BExXTRN4AFX9QW6YC4HNGBBD5R08" localSheetId="12" hidden="1">#REF!</definedName>
    <definedName name="BExXTRN4AFX9QW6YC4HNGBBD5R08" localSheetId="3" hidden="1">#REF!</definedName>
    <definedName name="BExXTRN4AFX9QW6YC4HNGBBD5R08" localSheetId="10" hidden="1">#REF!</definedName>
    <definedName name="BExXTRN4AFX9QW6YC4HNGBBD5R08" localSheetId="9" hidden="1">#REF!</definedName>
    <definedName name="BExXTRN4AFX9QW6YC4HNGBBD5R08" localSheetId="8" hidden="1">#REF!</definedName>
    <definedName name="BExXTRN4AFX9QW6YC4HNGBBD5R08" localSheetId="11" hidden="1">#REF!</definedName>
    <definedName name="BExXTRN4AFX9QW6YC4HNGBBD5R08" localSheetId="13" hidden="1">#REF!</definedName>
    <definedName name="BExXTRN4AFX9QW6YC4HNGBBD5R08" hidden="1">#REF!</definedName>
    <definedName name="BExXTV8M7YIG5C64O046DN613ZRO" localSheetId="0" hidden="1">#REF!</definedName>
    <definedName name="BExXTV8M7YIG5C64O046DN613ZRO" localSheetId="12" hidden="1">#REF!</definedName>
    <definedName name="BExXTV8M7YIG5C64O046DN613ZRO" localSheetId="3" hidden="1">#REF!</definedName>
    <definedName name="BExXTV8M7YIG5C64O046DN613ZRO" localSheetId="10" hidden="1">#REF!</definedName>
    <definedName name="BExXTV8M7YIG5C64O046DN613ZRO" localSheetId="9" hidden="1">#REF!</definedName>
    <definedName name="BExXTV8M7YIG5C64O046DN613ZRO" localSheetId="8" hidden="1">#REF!</definedName>
    <definedName name="BExXTV8M7YIG5C64O046DN613ZRO" localSheetId="11" hidden="1">#REF!</definedName>
    <definedName name="BExXTV8M7YIG5C64O046DN613ZRO" localSheetId="13" hidden="1">#REF!</definedName>
    <definedName name="BExXTV8M7YIG5C64O046DN613ZRO" hidden="1">#REF!</definedName>
    <definedName name="BExXTVDXQ7ZX3THNLFJXFAONW0AI" localSheetId="0" hidden="1">#REF!</definedName>
    <definedName name="BExXTVDXQ7ZX3THNLFJXFAONW0AI" localSheetId="12" hidden="1">#REF!</definedName>
    <definedName name="BExXTVDXQ7ZX3THNLFJXFAONW0AI" localSheetId="3" hidden="1">#REF!</definedName>
    <definedName name="BExXTVDXQ7ZX3THNLFJXFAONW0AI" localSheetId="10" hidden="1">#REF!</definedName>
    <definedName name="BExXTVDXQ7ZX3THNLFJXFAONW0AI" localSheetId="9" hidden="1">#REF!</definedName>
    <definedName name="BExXTVDXQ7ZX3THNLFJXFAONW0AI" localSheetId="8" hidden="1">#REF!</definedName>
    <definedName name="BExXTVDXQ7ZX3THNLFJXFAONW0AI" localSheetId="11" hidden="1">#REF!</definedName>
    <definedName name="BExXTVDXQ7ZX3THNLFJXFAONW0AI" localSheetId="13" hidden="1">#REF!</definedName>
    <definedName name="BExXTVDXQ7ZX3THNLFJXFAONW0AI" hidden="1">#REF!</definedName>
    <definedName name="BExXTZKZ4CG92ZQLIRKEXXH9BFIR" localSheetId="0" hidden="1">#REF!</definedName>
    <definedName name="BExXTZKZ4CG92ZQLIRKEXXH9BFIR" localSheetId="12" hidden="1">#REF!</definedName>
    <definedName name="BExXTZKZ4CG92ZQLIRKEXXH9BFIR" localSheetId="3" hidden="1">#REF!</definedName>
    <definedName name="BExXTZKZ4CG92ZQLIRKEXXH9BFIR" localSheetId="10" hidden="1">#REF!</definedName>
    <definedName name="BExXTZKZ4CG92ZQLIRKEXXH9BFIR" localSheetId="9" hidden="1">#REF!</definedName>
    <definedName name="BExXTZKZ4CG92ZQLIRKEXXH9BFIR" localSheetId="8" hidden="1">#REF!</definedName>
    <definedName name="BExXTZKZ4CG92ZQLIRKEXXH9BFIR" localSheetId="11" hidden="1">#REF!</definedName>
    <definedName name="BExXTZKZ4CG92ZQLIRKEXXH9BFIR" localSheetId="13" hidden="1">#REF!</definedName>
    <definedName name="BExXTZKZ4CG92ZQLIRKEXXH9BFIR" hidden="1">#REF!</definedName>
    <definedName name="BExXU4J2BM2964GD5UZHM752Q4NS" localSheetId="0" hidden="1">#REF!</definedName>
    <definedName name="BExXU4J2BM2964GD5UZHM752Q4NS" localSheetId="12" hidden="1">#REF!</definedName>
    <definedName name="BExXU4J2BM2964GD5UZHM752Q4NS" localSheetId="3" hidden="1">#REF!</definedName>
    <definedName name="BExXU4J2BM2964GD5UZHM752Q4NS" localSheetId="10" hidden="1">#REF!</definedName>
    <definedName name="BExXU4J2BM2964GD5UZHM752Q4NS" localSheetId="9" hidden="1">#REF!</definedName>
    <definedName name="BExXU4J2BM2964GD5UZHM752Q4NS" localSheetId="8" hidden="1">#REF!</definedName>
    <definedName name="BExXU4J2BM2964GD5UZHM752Q4NS" localSheetId="11" hidden="1">#REF!</definedName>
    <definedName name="BExXU4J2BM2964GD5UZHM752Q4NS" localSheetId="13" hidden="1">#REF!</definedName>
    <definedName name="BExXU4J2BM2964GD5UZHM752Q4NS" hidden="1">#REF!</definedName>
    <definedName name="BExXU6XDTT7RM93KILIDEYPA9XKF" localSheetId="0" hidden="1">#REF!</definedName>
    <definedName name="BExXU6XDTT7RM93KILIDEYPA9XKF" localSheetId="12" hidden="1">#REF!</definedName>
    <definedName name="BExXU6XDTT7RM93KILIDEYPA9XKF" localSheetId="3" hidden="1">#REF!</definedName>
    <definedName name="BExXU6XDTT7RM93KILIDEYPA9XKF" localSheetId="10" hidden="1">#REF!</definedName>
    <definedName name="BExXU6XDTT7RM93KILIDEYPA9XKF" localSheetId="9" hidden="1">#REF!</definedName>
    <definedName name="BExXU6XDTT7RM93KILIDEYPA9XKF" localSheetId="8" hidden="1">#REF!</definedName>
    <definedName name="BExXU6XDTT7RM93KILIDEYPA9XKF" localSheetId="11" hidden="1">#REF!</definedName>
    <definedName name="BExXU6XDTT7RM93KILIDEYPA9XKF" localSheetId="13" hidden="1">#REF!</definedName>
    <definedName name="BExXU6XDTT7RM93KILIDEYPA9XKF" hidden="1">#REF!</definedName>
    <definedName name="BExXU8VLZA7WLPZ3RAQZGNERUD26" localSheetId="0" hidden="1">#REF!</definedName>
    <definedName name="BExXU8VLZA7WLPZ3RAQZGNERUD26" localSheetId="12" hidden="1">#REF!</definedName>
    <definedName name="BExXU8VLZA7WLPZ3RAQZGNERUD26" localSheetId="3" hidden="1">#REF!</definedName>
    <definedName name="BExXU8VLZA7WLPZ3RAQZGNERUD26" localSheetId="10" hidden="1">#REF!</definedName>
    <definedName name="BExXU8VLZA7WLPZ3RAQZGNERUD26" localSheetId="9" hidden="1">#REF!</definedName>
    <definedName name="BExXU8VLZA7WLPZ3RAQZGNERUD26" localSheetId="8" hidden="1">#REF!</definedName>
    <definedName name="BExXU8VLZA7WLPZ3RAQZGNERUD26" localSheetId="11" hidden="1">#REF!</definedName>
    <definedName name="BExXU8VLZA7WLPZ3RAQZGNERUD26" localSheetId="13" hidden="1">#REF!</definedName>
    <definedName name="BExXU8VLZA7WLPZ3RAQZGNERUD26" hidden="1">#REF!</definedName>
    <definedName name="BExXUB9RSLSCNN5ETLXY72DAPZZM" localSheetId="0" hidden="1">#REF!</definedName>
    <definedName name="BExXUB9RSLSCNN5ETLXY72DAPZZM" localSheetId="12" hidden="1">#REF!</definedName>
    <definedName name="BExXUB9RSLSCNN5ETLXY72DAPZZM" localSheetId="3" hidden="1">#REF!</definedName>
    <definedName name="BExXUB9RSLSCNN5ETLXY72DAPZZM" localSheetId="10" hidden="1">#REF!</definedName>
    <definedName name="BExXUB9RSLSCNN5ETLXY72DAPZZM" localSheetId="9" hidden="1">#REF!</definedName>
    <definedName name="BExXUB9RSLSCNN5ETLXY72DAPZZM" localSheetId="8" hidden="1">#REF!</definedName>
    <definedName name="BExXUB9RSLSCNN5ETLXY72DAPZZM" localSheetId="11" hidden="1">#REF!</definedName>
    <definedName name="BExXUB9RSLSCNN5ETLXY72DAPZZM" localSheetId="13" hidden="1">#REF!</definedName>
    <definedName name="BExXUB9RSLSCNN5ETLXY72DAPZZM" hidden="1">#REF!</definedName>
    <definedName name="BExXUFRM82XQIN2T8KGLDQL1IBQW" localSheetId="0" hidden="1">#REF!</definedName>
    <definedName name="BExXUFRM82XQIN2T8KGLDQL1IBQW" localSheetId="12" hidden="1">#REF!</definedName>
    <definedName name="BExXUFRM82XQIN2T8KGLDQL1IBQW" localSheetId="3" hidden="1">#REF!</definedName>
    <definedName name="BExXUFRM82XQIN2T8KGLDQL1IBQW" localSheetId="10" hidden="1">#REF!</definedName>
    <definedName name="BExXUFRM82XQIN2T8KGLDQL1IBQW" localSheetId="9" hidden="1">#REF!</definedName>
    <definedName name="BExXUFRM82XQIN2T8KGLDQL1IBQW" localSheetId="8" hidden="1">#REF!</definedName>
    <definedName name="BExXUFRM82XQIN2T8KGLDQL1IBQW" localSheetId="11" hidden="1">#REF!</definedName>
    <definedName name="BExXUFRM82XQIN2T8KGLDQL1IBQW" localSheetId="13" hidden="1">#REF!</definedName>
    <definedName name="BExXUFRM82XQIN2T8KGLDQL1IBQW" hidden="1">#REF!</definedName>
    <definedName name="BExXUQEQBF6FI240ZGIF9YXZSRAU" localSheetId="0" hidden="1">#REF!</definedName>
    <definedName name="BExXUQEQBF6FI240ZGIF9YXZSRAU" localSheetId="12" hidden="1">#REF!</definedName>
    <definedName name="BExXUQEQBF6FI240ZGIF9YXZSRAU" localSheetId="3" hidden="1">#REF!</definedName>
    <definedName name="BExXUQEQBF6FI240ZGIF9YXZSRAU" localSheetId="10" hidden="1">#REF!</definedName>
    <definedName name="BExXUQEQBF6FI240ZGIF9YXZSRAU" localSheetId="9" hidden="1">#REF!</definedName>
    <definedName name="BExXUQEQBF6FI240ZGIF9YXZSRAU" localSheetId="8" hidden="1">#REF!</definedName>
    <definedName name="BExXUQEQBF6FI240ZGIF9YXZSRAU" localSheetId="11" hidden="1">#REF!</definedName>
    <definedName name="BExXUQEQBF6FI240ZGIF9YXZSRAU" localSheetId="13" hidden="1">#REF!</definedName>
    <definedName name="BExXUQEQBF6FI240ZGIF9YXZSRAU" hidden="1">#REF!</definedName>
    <definedName name="BExXUX02UQ8LJPBZ4YBORILFR0W0" localSheetId="0" hidden="1">#REF!</definedName>
    <definedName name="BExXUX02UQ8LJPBZ4YBORILFR0W0" localSheetId="12" hidden="1">#REF!</definedName>
    <definedName name="BExXUX02UQ8LJPBZ4YBORILFR0W0" localSheetId="3" hidden="1">#REF!</definedName>
    <definedName name="BExXUX02UQ8LJPBZ4YBORILFR0W0" localSheetId="10" hidden="1">#REF!</definedName>
    <definedName name="BExXUX02UQ8LJPBZ4YBORILFR0W0" localSheetId="9" hidden="1">#REF!</definedName>
    <definedName name="BExXUX02UQ8LJPBZ4YBORILFR0W0" localSheetId="8" hidden="1">#REF!</definedName>
    <definedName name="BExXUX02UQ8LJPBZ4YBORILFR0W0" localSheetId="11" hidden="1">#REF!</definedName>
    <definedName name="BExXUX02UQ8LJPBZ4YBORILFR0W0" localSheetId="13" hidden="1">#REF!</definedName>
    <definedName name="BExXUX02UQ8LJPBZ4YBORILFR0W0" hidden="1">#REF!</definedName>
    <definedName name="BExXUYND6EJO7CJ5KRICV4O1JNWK" localSheetId="0" hidden="1">#REF!</definedName>
    <definedName name="BExXUYND6EJO7CJ5KRICV4O1JNWK" localSheetId="12" hidden="1">#REF!</definedName>
    <definedName name="BExXUYND6EJO7CJ5KRICV4O1JNWK" localSheetId="3" hidden="1">#REF!</definedName>
    <definedName name="BExXUYND6EJO7CJ5KRICV4O1JNWK" localSheetId="10" hidden="1">#REF!</definedName>
    <definedName name="BExXUYND6EJO7CJ5KRICV4O1JNWK" localSheetId="9" hidden="1">#REF!</definedName>
    <definedName name="BExXUYND6EJO7CJ5KRICV4O1JNWK" localSheetId="8" hidden="1">#REF!</definedName>
    <definedName name="BExXUYND6EJO7CJ5KRICV4O1JNWK" localSheetId="11" hidden="1">#REF!</definedName>
    <definedName name="BExXUYND6EJO7CJ5KRICV4O1JNWK" localSheetId="13" hidden="1">#REF!</definedName>
    <definedName name="BExXUYND6EJO7CJ5KRICV4O1JNWK" hidden="1">#REF!</definedName>
    <definedName name="BExXV6FWG4H3S2QEUJZYIXILNGJ7" localSheetId="0" hidden="1">#REF!</definedName>
    <definedName name="BExXV6FWG4H3S2QEUJZYIXILNGJ7" localSheetId="12" hidden="1">#REF!</definedName>
    <definedName name="BExXV6FWG4H3S2QEUJZYIXILNGJ7" localSheetId="3" hidden="1">#REF!</definedName>
    <definedName name="BExXV6FWG4H3S2QEUJZYIXILNGJ7" localSheetId="10" hidden="1">#REF!</definedName>
    <definedName name="BExXV6FWG4H3S2QEUJZYIXILNGJ7" localSheetId="9" hidden="1">#REF!</definedName>
    <definedName name="BExXV6FWG4H3S2QEUJZYIXILNGJ7" localSheetId="8" hidden="1">#REF!</definedName>
    <definedName name="BExXV6FWG4H3S2QEUJZYIXILNGJ7" localSheetId="11" hidden="1">#REF!</definedName>
    <definedName name="BExXV6FWG4H3S2QEUJZYIXILNGJ7" localSheetId="13" hidden="1">#REF!</definedName>
    <definedName name="BExXV6FWG4H3S2QEUJZYIXILNGJ7" hidden="1">#REF!</definedName>
    <definedName name="BExXVK87BMMO6LHKV0CFDNIQVIBS" localSheetId="0" hidden="1">#REF!</definedName>
    <definedName name="BExXVK87BMMO6LHKV0CFDNIQVIBS" localSheetId="12" hidden="1">#REF!</definedName>
    <definedName name="BExXVK87BMMO6LHKV0CFDNIQVIBS" localSheetId="3" hidden="1">#REF!</definedName>
    <definedName name="BExXVK87BMMO6LHKV0CFDNIQVIBS" localSheetId="10" hidden="1">#REF!</definedName>
    <definedName name="BExXVK87BMMO6LHKV0CFDNIQVIBS" localSheetId="9" hidden="1">#REF!</definedName>
    <definedName name="BExXVK87BMMO6LHKV0CFDNIQVIBS" localSheetId="8" hidden="1">#REF!</definedName>
    <definedName name="BExXVK87BMMO6LHKV0CFDNIQVIBS" localSheetId="11" hidden="1">#REF!</definedName>
    <definedName name="BExXVK87BMMO6LHKV0CFDNIQVIBS" localSheetId="13" hidden="1">#REF!</definedName>
    <definedName name="BExXVK87BMMO6LHKV0CFDNIQVIBS" hidden="1">#REF!</definedName>
    <definedName name="BExXVKZ9WXPGL6IVY6T61IDD771I" localSheetId="0" hidden="1">#REF!</definedName>
    <definedName name="BExXVKZ9WXPGL6IVY6T61IDD771I" localSheetId="12" hidden="1">#REF!</definedName>
    <definedName name="BExXVKZ9WXPGL6IVY6T61IDD771I" localSheetId="3" hidden="1">#REF!</definedName>
    <definedName name="BExXVKZ9WXPGL6IVY6T61IDD771I" localSheetId="10" hidden="1">#REF!</definedName>
    <definedName name="BExXVKZ9WXPGL6IVY6T61IDD771I" localSheetId="9" hidden="1">#REF!</definedName>
    <definedName name="BExXVKZ9WXPGL6IVY6T61IDD771I" localSheetId="8" hidden="1">#REF!</definedName>
    <definedName name="BExXVKZ9WXPGL6IVY6T61IDD771I" localSheetId="11" hidden="1">#REF!</definedName>
    <definedName name="BExXVKZ9WXPGL6IVY6T61IDD771I" localSheetId="13" hidden="1">#REF!</definedName>
    <definedName name="BExXVKZ9WXPGL6IVY6T61IDD771I" hidden="1">#REF!</definedName>
    <definedName name="BExXVLA319WCSEOVHB05KDUSU054" localSheetId="0" hidden="1">#REF!</definedName>
    <definedName name="BExXVLA319WCSEOVHB05KDUSU054" localSheetId="12" hidden="1">#REF!</definedName>
    <definedName name="BExXVLA319WCSEOVHB05KDUSU054" localSheetId="3" hidden="1">#REF!</definedName>
    <definedName name="BExXVLA319WCSEOVHB05KDUSU054" localSheetId="10" hidden="1">#REF!</definedName>
    <definedName name="BExXVLA319WCSEOVHB05KDUSU054" localSheetId="9" hidden="1">#REF!</definedName>
    <definedName name="BExXVLA319WCSEOVHB05KDUSU054" localSheetId="8" hidden="1">#REF!</definedName>
    <definedName name="BExXVLA319WCSEOVHB05KDUSU054" localSheetId="11" hidden="1">#REF!</definedName>
    <definedName name="BExXVLA319WCSEOVHB05KDUSU054" localSheetId="13" hidden="1">#REF!</definedName>
    <definedName name="BExXVLA319WCSEOVHB05KDUSU054" hidden="1">#REF!</definedName>
    <definedName name="BExXVTTG5YRCSTI0UL141BKR36SU" localSheetId="0" hidden="1">#REF!</definedName>
    <definedName name="BExXVTTG5YRCSTI0UL141BKR36SU" localSheetId="12" hidden="1">#REF!</definedName>
    <definedName name="BExXVTTG5YRCSTI0UL141BKR36SU" localSheetId="3" hidden="1">#REF!</definedName>
    <definedName name="BExXVTTG5YRCSTI0UL141BKR36SU" localSheetId="10" hidden="1">#REF!</definedName>
    <definedName name="BExXVTTG5YRCSTI0UL141BKR36SU" localSheetId="9" hidden="1">#REF!</definedName>
    <definedName name="BExXVTTG5YRCSTI0UL141BKR36SU" localSheetId="8" hidden="1">#REF!</definedName>
    <definedName name="BExXVTTG5YRCSTI0UL141BKR36SU" localSheetId="11" hidden="1">#REF!</definedName>
    <definedName name="BExXVTTG5YRCSTI0UL141BKR36SU" localSheetId="13" hidden="1">#REF!</definedName>
    <definedName name="BExXVTTG5YRCSTI0UL141BKR36SU" hidden="1">#REF!</definedName>
    <definedName name="BExXVYWX74VKI8BDDSX9U85460MB" localSheetId="0" hidden="1">#REF!</definedName>
    <definedName name="BExXVYWX74VKI8BDDSX9U85460MB" localSheetId="12" hidden="1">#REF!</definedName>
    <definedName name="BExXVYWX74VKI8BDDSX9U85460MB" localSheetId="3" hidden="1">#REF!</definedName>
    <definedName name="BExXVYWX74VKI8BDDSX9U85460MB" localSheetId="10" hidden="1">#REF!</definedName>
    <definedName name="BExXVYWX74VKI8BDDSX9U85460MB" localSheetId="9" hidden="1">#REF!</definedName>
    <definedName name="BExXVYWX74VKI8BDDSX9U85460MB" localSheetId="8" hidden="1">#REF!</definedName>
    <definedName name="BExXVYWX74VKI8BDDSX9U85460MB" localSheetId="11" hidden="1">#REF!</definedName>
    <definedName name="BExXVYWX74VKI8BDDSX9U85460MB" localSheetId="13" hidden="1">#REF!</definedName>
    <definedName name="BExXVYWX74VKI8BDDSX9U85460MB" hidden="1">#REF!</definedName>
    <definedName name="BExXW27MMXHXUXX78SDTBE1JYTHT" localSheetId="0" hidden="1">#REF!</definedName>
    <definedName name="BExXW27MMXHXUXX78SDTBE1JYTHT" localSheetId="12" hidden="1">#REF!</definedName>
    <definedName name="BExXW27MMXHXUXX78SDTBE1JYTHT" localSheetId="3" hidden="1">#REF!</definedName>
    <definedName name="BExXW27MMXHXUXX78SDTBE1JYTHT" localSheetId="10" hidden="1">#REF!</definedName>
    <definedName name="BExXW27MMXHXUXX78SDTBE1JYTHT" localSheetId="9" hidden="1">#REF!</definedName>
    <definedName name="BExXW27MMXHXUXX78SDTBE1JYTHT" localSheetId="8" hidden="1">#REF!</definedName>
    <definedName name="BExXW27MMXHXUXX78SDTBE1JYTHT" localSheetId="11" hidden="1">#REF!</definedName>
    <definedName name="BExXW27MMXHXUXX78SDTBE1JYTHT" localSheetId="13" hidden="1">#REF!</definedName>
    <definedName name="BExXW27MMXHXUXX78SDTBE1JYTHT" hidden="1">#REF!</definedName>
    <definedName name="BExXW2YIM2MYBSHRIX0RP9D4PRMN" localSheetId="0" hidden="1">#REF!</definedName>
    <definedName name="BExXW2YIM2MYBSHRIX0RP9D4PRMN" localSheetId="12" hidden="1">#REF!</definedName>
    <definedName name="BExXW2YIM2MYBSHRIX0RP9D4PRMN" localSheetId="3" hidden="1">#REF!</definedName>
    <definedName name="BExXW2YIM2MYBSHRIX0RP9D4PRMN" localSheetId="10" hidden="1">#REF!</definedName>
    <definedName name="BExXW2YIM2MYBSHRIX0RP9D4PRMN" localSheetId="9" hidden="1">#REF!</definedName>
    <definedName name="BExXW2YIM2MYBSHRIX0RP9D4PRMN" localSheetId="8" hidden="1">#REF!</definedName>
    <definedName name="BExXW2YIM2MYBSHRIX0RP9D4PRMN" localSheetId="11" hidden="1">#REF!</definedName>
    <definedName name="BExXW2YIM2MYBSHRIX0RP9D4PRMN" localSheetId="13" hidden="1">#REF!</definedName>
    <definedName name="BExXW2YIM2MYBSHRIX0RP9D4PRMN" hidden="1">#REF!</definedName>
    <definedName name="BExXWBNE4KTFSXKVSRF6WX039WPB" localSheetId="0" hidden="1">#REF!</definedName>
    <definedName name="BExXWBNE4KTFSXKVSRF6WX039WPB" localSheetId="12" hidden="1">#REF!</definedName>
    <definedName name="BExXWBNE4KTFSXKVSRF6WX039WPB" localSheetId="3" hidden="1">#REF!</definedName>
    <definedName name="BExXWBNE4KTFSXKVSRF6WX039WPB" localSheetId="10" hidden="1">#REF!</definedName>
    <definedName name="BExXWBNE4KTFSXKVSRF6WX039WPB" localSheetId="9" hidden="1">#REF!</definedName>
    <definedName name="BExXWBNE4KTFSXKVSRF6WX039WPB" localSheetId="8" hidden="1">#REF!</definedName>
    <definedName name="BExXWBNE4KTFSXKVSRF6WX039WPB" localSheetId="11" hidden="1">#REF!</definedName>
    <definedName name="BExXWBNE4KTFSXKVSRF6WX039WPB" localSheetId="13" hidden="1">#REF!</definedName>
    <definedName name="BExXWBNE4KTFSXKVSRF6WX039WPB" hidden="1">#REF!</definedName>
    <definedName name="BExXWFP5AYE7EHYTJWBZSQ8PQ0YX" localSheetId="0" hidden="1">#REF!</definedName>
    <definedName name="BExXWFP5AYE7EHYTJWBZSQ8PQ0YX" localSheetId="12" hidden="1">#REF!</definedName>
    <definedName name="BExXWFP5AYE7EHYTJWBZSQ8PQ0YX" localSheetId="3" hidden="1">#REF!</definedName>
    <definedName name="BExXWFP5AYE7EHYTJWBZSQ8PQ0YX" localSheetId="10" hidden="1">#REF!</definedName>
    <definedName name="BExXWFP5AYE7EHYTJWBZSQ8PQ0YX" localSheetId="9" hidden="1">#REF!</definedName>
    <definedName name="BExXWFP5AYE7EHYTJWBZSQ8PQ0YX" localSheetId="8" hidden="1">#REF!</definedName>
    <definedName name="BExXWFP5AYE7EHYTJWBZSQ8PQ0YX" localSheetId="11" hidden="1">#REF!</definedName>
    <definedName name="BExXWFP5AYE7EHYTJWBZSQ8PQ0YX" localSheetId="13" hidden="1">#REF!</definedName>
    <definedName name="BExXWFP5AYE7EHYTJWBZSQ8PQ0YX" hidden="1">#REF!</definedName>
    <definedName name="BExXWIUCR0LXM58OVKZT2APLVTIA" localSheetId="0" hidden="1">#REF!</definedName>
    <definedName name="BExXWIUCR0LXM58OVKZT2APLVTIA" localSheetId="12" hidden="1">#REF!</definedName>
    <definedName name="BExXWIUCR0LXM58OVKZT2APLVTIA" localSheetId="3" hidden="1">#REF!</definedName>
    <definedName name="BExXWIUCR0LXM58OVKZT2APLVTIA" localSheetId="10" hidden="1">#REF!</definedName>
    <definedName name="BExXWIUCR0LXM58OVKZT2APLVTIA" localSheetId="9" hidden="1">#REF!</definedName>
    <definedName name="BExXWIUCR0LXM58OVKZT2APLVTIA" localSheetId="8" hidden="1">#REF!</definedName>
    <definedName name="BExXWIUCR0LXM58OVKZT2APLVTIA" localSheetId="11" hidden="1">#REF!</definedName>
    <definedName name="BExXWIUCR0LXM58OVKZT2APLVTIA" localSheetId="13" hidden="1">#REF!</definedName>
    <definedName name="BExXWIUCR0LXM58OVKZT2APLVTIA" hidden="1">#REF!</definedName>
    <definedName name="BExXWTXJEA32DLC6QKN10QB955JT" localSheetId="0" hidden="1">#REF!</definedName>
    <definedName name="BExXWTXJEA32DLC6QKN10QB955JT" localSheetId="12" hidden="1">#REF!</definedName>
    <definedName name="BExXWTXJEA32DLC6QKN10QB955JT" localSheetId="3" hidden="1">#REF!</definedName>
    <definedName name="BExXWTXJEA32DLC6QKN10QB955JT" localSheetId="10" hidden="1">#REF!</definedName>
    <definedName name="BExXWTXJEA32DLC6QKN10QB955JT" localSheetId="9" hidden="1">#REF!</definedName>
    <definedName name="BExXWTXJEA32DLC6QKN10QB955JT" localSheetId="8" hidden="1">#REF!</definedName>
    <definedName name="BExXWTXJEA32DLC6QKN10QB955JT" localSheetId="11" hidden="1">#REF!</definedName>
    <definedName name="BExXWTXJEA32DLC6QKN10QB955JT" localSheetId="13" hidden="1">#REF!</definedName>
    <definedName name="BExXWTXJEA32DLC6QKN10QB955JT" hidden="1">#REF!</definedName>
    <definedName name="BExXWVFIBQT8OY1O41FRFPFGXQHK" localSheetId="0" hidden="1">#REF!</definedName>
    <definedName name="BExXWVFIBQT8OY1O41FRFPFGXQHK" localSheetId="12" hidden="1">#REF!</definedName>
    <definedName name="BExXWVFIBQT8OY1O41FRFPFGXQHK" localSheetId="3" hidden="1">#REF!</definedName>
    <definedName name="BExXWVFIBQT8OY1O41FRFPFGXQHK" localSheetId="10" hidden="1">#REF!</definedName>
    <definedName name="BExXWVFIBQT8OY1O41FRFPFGXQHK" localSheetId="9" hidden="1">#REF!</definedName>
    <definedName name="BExXWVFIBQT8OY1O41FRFPFGXQHK" localSheetId="8" hidden="1">#REF!</definedName>
    <definedName name="BExXWVFIBQT8OY1O41FRFPFGXQHK" localSheetId="11" hidden="1">#REF!</definedName>
    <definedName name="BExXWVFIBQT8OY1O41FRFPFGXQHK" localSheetId="13" hidden="1">#REF!</definedName>
    <definedName name="BExXWVFIBQT8OY1O41FRFPFGXQHK" hidden="1">#REF!</definedName>
    <definedName name="BExXWWXHBZHA9J3N8K47F84X0M0L" localSheetId="0" hidden="1">#REF!</definedName>
    <definedName name="BExXWWXHBZHA9J3N8K47F84X0M0L" localSheetId="12" hidden="1">#REF!</definedName>
    <definedName name="BExXWWXHBZHA9J3N8K47F84X0M0L" localSheetId="3" hidden="1">#REF!</definedName>
    <definedName name="BExXWWXHBZHA9J3N8K47F84X0M0L" localSheetId="10" hidden="1">#REF!</definedName>
    <definedName name="BExXWWXHBZHA9J3N8K47F84X0M0L" localSheetId="9" hidden="1">#REF!</definedName>
    <definedName name="BExXWWXHBZHA9J3N8K47F84X0M0L" localSheetId="8" hidden="1">#REF!</definedName>
    <definedName name="BExXWWXHBZHA9J3N8K47F84X0M0L" localSheetId="11" hidden="1">#REF!</definedName>
    <definedName name="BExXWWXHBZHA9J3N8K47F84X0M0L" localSheetId="13" hidden="1">#REF!</definedName>
    <definedName name="BExXWWXHBZHA9J3N8K47F84X0M0L" hidden="1">#REF!</definedName>
    <definedName name="BExXXBM521DL8R4ZX7NZ3DBCUOR5" localSheetId="0" hidden="1">#REF!</definedName>
    <definedName name="BExXXBM521DL8R4ZX7NZ3DBCUOR5" localSheetId="12" hidden="1">#REF!</definedName>
    <definedName name="BExXXBM521DL8R4ZX7NZ3DBCUOR5" localSheetId="3" hidden="1">#REF!</definedName>
    <definedName name="BExXXBM521DL8R4ZX7NZ3DBCUOR5" localSheetId="10" hidden="1">#REF!</definedName>
    <definedName name="BExXXBM521DL8R4ZX7NZ3DBCUOR5" localSheetId="9" hidden="1">#REF!</definedName>
    <definedName name="BExXXBM521DL8R4ZX7NZ3DBCUOR5" localSheetId="8" hidden="1">#REF!</definedName>
    <definedName name="BExXXBM521DL8R4ZX7NZ3DBCUOR5" localSheetId="11" hidden="1">#REF!</definedName>
    <definedName name="BExXXBM521DL8R4ZX7NZ3DBCUOR5" localSheetId="13" hidden="1">#REF!</definedName>
    <definedName name="BExXXBM521DL8R4ZX7NZ3DBCUOR5" hidden="1">#REF!</definedName>
    <definedName name="BExXXC7OZI33XZ03NRMEP7VRLQK4" localSheetId="0" hidden="1">#REF!</definedName>
    <definedName name="BExXXC7OZI33XZ03NRMEP7VRLQK4" localSheetId="12" hidden="1">#REF!</definedName>
    <definedName name="BExXXC7OZI33XZ03NRMEP7VRLQK4" localSheetId="3" hidden="1">#REF!</definedName>
    <definedName name="BExXXC7OZI33XZ03NRMEP7VRLQK4" localSheetId="10" hidden="1">#REF!</definedName>
    <definedName name="BExXXC7OZI33XZ03NRMEP7VRLQK4" localSheetId="9" hidden="1">#REF!</definedName>
    <definedName name="BExXXC7OZI33XZ03NRMEP7VRLQK4" localSheetId="8" hidden="1">#REF!</definedName>
    <definedName name="BExXXC7OZI33XZ03NRMEP7VRLQK4" localSheetId="11" hidden="1">#REF!</definedName>
    <definedName name="BExXXC7OZI33XZ03NRMEP7VRLQK4" localSheetId="13" hidden="1">#REF!</definedName>
    <definedName name="BExXXC7OZI33XZ03NRMEP7VRLQK4" hidden="1">#REF!</definedName>
    <definedName name="BExXXH5N3NKBQ7BCJPJTBF8CYM2Q" localSheetId="0" hidden="1">#REF!</definedName>
    <definedName name="BExXXH5N3NKBQ7BCJPJTBF8CYM2Q" localSheetId="12" hidden="1">#REF!</definedName>
    <definedName name="BExXXH5N3NKBQ7BCJPJTBF8CYM2Q" localSheetId="3" hidden="1">#REF!</definedName>
    <definedName name="BExXXH5N3NKBQ7BCJPJTBF8CYM2Q" localSheetId="10" hidden="1">#REF!</definedName>
    <definedName name="BExXXH5N3NKBQ7BCJPJTBF8CYM2Q" localSheetId="9" hidden="1">#REF!</definedName>
    <definedName name="BExXXH5N3NKBQ7BCJPJTBF8CYM2Q" localSheetId="8" hidden="1">#REF!</definedName>
    <definedName name="BExXXH5N3NKBQ7BCJPJTBF8CYM2Q" localSheetId="11" hidden="1">#REF!</definedName>
    <definedName name="BExXXH5N3NKBQ7BCJPJTBF8CYM2Q" localSheetId="13" hidden="1">#REF!</definedName>
    <definedName name="BExXXH5N3NKBQ7BCJPJTBF8CYM2Q" hidden="1">#REF!</definedName>
    <definedName name="BExXXI7HHXLBLUEW7EQ73TALJF48" localSheetId="0" hidden="1">#REF!</definedName>
    <definedName name="BExXXI7HHXLBLUEW7EQ73TALJF48" localSheetId="12" hidden="1">#REF!</definedName>
    <definedName name="BExXXI7HHXLBLUEW7EQ73TALJF48" localSheetId="3" hidden="1">#REF!</definedName>
    <definedName name="BExXXI7HHXLBLUEW7EQ73TALJF48" localSheetId="10" hidden="1">#REF!</definedName>
    <definedName name="BExXXI7HHXLBLUEW7EQ73TALJF48" localSheetId="9" hidden="1">#REF!</definedName>
    <definedName name="BExXXI7HHXLBLUEW7EQ73TALJF48" localSheetId="8" hidden="1">#REF!</definedName>
    <definedName name="BExXXI7HHXLBLUEW7EQ73TALJF48" localSheetId="11" hidden="1">#REF!</definedName>
    <definedName name="BExXXI7HHXLBLUEW7EQ73TALJF48" localSheetId="13" hidden="1">#REF!</definedName>
    <definedName name="BExXXI7HHXLBLUEW7EQ73TALJF48" hidden="1">#REF!</definedName>
    <definedName name="BExXXKWLM4D541BH6O8GOJMHFHMW" localSheetId="0" hidden="1">#REF!</definedName>
    <definedName name="BExXXKWLM4D541BH6O8GOJMHFHMW" localSheetId="12" hidden="1">#REF!</definedName>
    <definedName name="BExXXKWLM4D541BH6O8GOJMHFHMW" localSheetId="3" hidden="1">#REF!</definedName>
    <definedName name="BExXXKWLM4D541BH6O8GOJMHFHMW" localSheetId="10" hidden="1">#REF!</definedName>
    <definedName name="BExXXKWLM4D541BH6O8GOJMHFHMW" localSheetId="9" hidden="1">#REF!</definedName>
    <definedName name="BExXXKWLM4D541BH6O8GOJMHFHMW" localSheetId="8" hidden="1">#REF!</definedName>
    <definedName name="BExXXKWLM4D541BH6O8GOJMHFHMW" localSheetId="11" hidden="1">#REF!</definedName>
    <definedName name="BExXXKWLM4D541BH6O8GOJMHFHMW" localSheetId="13" hidden="1">#REF!</definedName>
    <definedName name="BExXXKWLM4D541BH6O8GOJMHFHMW" hidden="1">#REF!</definedName>
    <definedName name="BExXXNR17I6P4FQZPQF2ZXDFYB6C" localSheetId="0" hidden="1">#REF!</definedName>
    <definedName name="BExXXNR17I6P4FQZPQF2ZXDFYB6C" localSheetId="12" hidden="1">#REF!</definedName>
    <definedName name="BExXXNR17I6P4FQZPQF2ZXDFYB6C" localSheetId="3" hidden="1">#REF!</definedName>
    <definedName name="BExXXNR17I6P4FQZPQF2ZXDFYB6C" localSheetId="10" hidden="1">#REF!</definedName>
    <definedName name="BExXXNR17I6P4FQZPQF2ZXDFYB6C" localSheetId="9" hidden="1">#REF!</definedName>
    <definedName name="BExXXNR17I6P4FQZPQF2ZXDFYB6C" localSheetId="8" hidden="1">#REF!</definedName>
    <definedName name="BExXXNR17I6P4FQZPQF2ZXDFYB6C" localSheetId="11" hidden="1">#REF!</definedName>
    <definedName name="BExXXNR17I6P4FQZPQF2ZXDFYB6C" localSheetId="13" hidden="1">#REF!</definedName>
    <definedName name="BExXXNR17I6P4FQZPQF2ZXDFYB6C" hidden="1">#REF!</definedName>
    <definedName name="BExXXPPA1Q87XPI97X0OXCPBPDON" localSheetId="0" hidden="1">#REF!</definedName>
    <definedName name="BExXXPPA1Q87XPI97X0OXCPBPDON" localSheetId="12" hidden="1">#REF!</definedName>
    <definedName name="BExXXPPA1Q87XPI97X0OXCPBPDON" localSheetId="3" hidden="1">#REF!</definedName>
    <definedName name="BExXXPPA1Q87XPI97X0OXCPBPDON" localSheetId="10" hidden="1">#REF!</definedName>
    <definedName name="BExXXPPA1Q87XPI97X0OXCPBPDON" localSheetId="9" hidden="1">#REF!</definedName>
    <definedName name="BExXXPPA1Q87XPI97X0OXCPBPDON" localSheetId="8" hidden="1">#REF!</definedName>
    <definedName name="BExXXPPA1Q87XPI97X0OXCPBPDON" localSheetId="11" hidden="1">#REF!</definedName>
    <definedName name="BExXXPPA1Q87XPI97X0OXCPBPDON" localSheetId="13" hidden="1">#REF!</definedName>
    <definedName name="BExXXPPA1Q87XPI97X0OXCPBPDON" hidden="1">#REF!</definedName>
    <definedName name="BExXXVUDA98IZTQ6MANKU4MTTDVR" localSheetId="0" hidden="1">#REF!</definedName>
    <definedName name="BExXXVUDA98IZTQ6MANKU4MTTDVR" localSheetId="12" hidden="1">#REF!</definedName>
    <definedName name="BExXXVUDA98IZTQ6MANKU4MTTDVR" localSheetId="3" hidden="1">#REF!</definedName>
    <definedName name="BExXXVUDA98IZTQ6MANKU4MTTDVR" localSheetId="10" hidden="1">#REF!</definedName>
    <definedName name="BExXXVUDA98IZTQ6MANKU4MTTDVR" localSheetId="9" hidden="1">#REF!</definedName>
    <definedName name="BExXXVUDA98IZTQ6MANKU4MTTDVR" localSheetId="8" hidden="1">#REF!</definedName>
    <definedName name="BExXXVUDA98IZTQ6MANKU4MTTDVR" localSheetId="11" hidden="1">#REF!</definedName>
    <definedName name="BExXXVUDA98IZTQ6MANKU4MTTDVR" localSheetId="13" hidden="1">#REF!</definedName>
    <definedName name="BExXXVUDA98IZTQ6MANKU4MTTDVR" hidden="1">#REF!</definedName>
    <definedName name="BExXXZQNZY6IZI45DJXJK0MQZWA7" localSheetId="0" hidden="1">#REF!</definedName>
    <definedName name="BExXXZQNZY6IZI45DJXJK0MQZWA7" localSheetId="12" hidden="1">#REF!</definedName>
    <definedName name="BExXXZQNZY6IZI45DJXJK0MQZWA7" localSheetId="3" hidden="1">#REF!</definedName>
    <definedName name="BExXXZQNZY6IZI45DJXJK0MQZWA7" localSheetId="10" hidden="1">#REF!</definedName>
    <definedName name="BExXXZQNZY6IZI45DJXJK0MQZWA7" localSheetId="9" hidden="1">#REF!</definedName>
    <definedName name="BExXXZQNZY6IZI45DJXJK0MQZWA7" localSheetId="8" hidden="1">#REF!</definedName>
    <definedName name="BExXXZQNZY6IZI45DJXJK0MQZWA7" localSheetId="11" hidden="1">#REF!</definedName>
    <definedName name="BExXXZQNZY6IZI45DJXJK0MQZWA7" localSheetId="13" hidden="1">#REF!</definedName>
    <definedName name="BExXXZQNZY6IZI45DJXJK0MQZWA7" hidden="1">#REF!</definedName>
    <definedName name="BExXY5QFG6QP94SFT3935OBM8Y4K" localSheetId="0" hidden="1">#REF!</definedName>
    <definedName name="BExXY5QFG6QP94SFT3935OBM8Y4K" localSheetId="12" hidden="1">#REF!</definedName>
    <definedName name="BExXY5QFG6QP94SFT3935OBM8Y4K" localSheetId="3" hidden="1">#REF!</definedName>
    <definedName name="BExXY5QFG6QP94SFT3935OBM8Y4K" localSheetId="10" hidden="1">#REF!</definedName>
    <definedName name="BExXY5QFG6QP94SFT3935OBM8Y4K" localSheetId="9" hidden="1">#REF!</definedName>
    <definedName name="BExXY5QFG6QP94SFT3935OBM8Y4K" localSheetId="8" hidden="1">#REF!</definedName>
    <definedName name="BExXY5QFG6QP94SFT3935OBM8Y4K" localSheetId="11" hidden="1">#REF!</definedName>
    <definedName name="BExXY5QFG6QP94SFT3935OBM8Y4K" localSheetId="13" hidden="1">#REF!</definedName>
    <definedName name="BExXY5QFG6QP94SFT3935OBM8Y4K" hidden="1">#REF!</definedName>
    <definedName name="BExXY7TYEBFXRYUYIFHTN65RJ8EW" localSheetId="0" hidden="1">#REF!</definedName>
    <definedName name="BExXY7TYEBFXRYUYIFHTN65RJ8EW" localSheetId="12" hidden="1">#REF!</definedName>
    <definedName name="BExXY7TYEBFXRYUYIFHTN65RJ8EW" localSheetId="3" hidden="1">#REF!</definedName>
    <definedName name="BExXY7TYEBFXRYUYIFHTN65RJ8EW" localSheetId="10" hidden="1">#REF!</definedName>
    <definedName name="BExXY7TYEBFXRYUYIFHTN65RJ8EW" localSheetId="9" hidden="1">#REF!</definedName>
    <definedName name="BExXY7TYEBFXRYUYIFHTN65RJ8EW" localSheetId="8" hidden="1">#REF!</definedName>
    <definedName name="BExXY7TYEBFXRYUYIFHTN65RJ8EW" localSheetId="11" hidden="1">#REF!</definedName>
    <definedName name="BExXY7TYEBFXRYUYIFHTN65RJ8EW" localSheetId="13" hidden="1">#REF!</definedName>
    <definedName name="BExXY7TYEBFXRYUYIFHTN65RJ8EW" hidden="1">#REF!</definedName>
    <definedName name="BExXYLBHANUXC5FCTDDTGOVD3GQS" localSheetId="0" hidden="1">#REF!</definedName>
    <definedName name="BExXYLBHANUXC5FCTDDTGOVD3GQS" localSheetId="12" hidden="1">#REF!</definedName>
    <definedName name="BExXYLBHANUXC5FCTDDTGOVD3GQS" localSheetId="3" hidden="1">#REF!</definedName>
    <definedName name="BExXYLBHANUXC5FCTDDTGOVD3GQS" localSheetId="10" hidden="1">#REF!</definedName>
    <definedName name="BExXYLBHANUXC5FCTDDTGOVD3GQS" localSheetId="9" hidden="1">#REF!</definedName>
    <definedName name="BExXYLBHANUXC5FCTDDTGOVD3GQS" localSheetId="8" hidden="1">#REF!</definedName>
    <definedName name="BExXYLBHANUXC5FCTDDTGOVD3GQS" localSheetId="11" hidden="1">#REF!</definedName>
    <definedName name="BExXYLBHANUXC5FCTDDTGOVD3GQS" localSheetId="13" hidden="1">#REF!</definedName>
    <definedName name="BExXYLBHANUXC5FCTDDTGOVD3GQS" hidden="1">#REF!</definedName>
    <definedName name="BExXYMNYAYH3WA2ZCFAYKZID9ZCI" localSheetId="0" hidden="1">#REF!</definedName>
    <definedName name="BExXYMNYAYH3WA2ZCFAYKZID9ZCI" localSheetId="12" hidden="1">#REF!</definedName>
    <definedName name="BExXYMNYAYH3WA2ZCFAYKZID9ZCI" localSheetId="3" hidden="1">#REF!</definedName>
    <definedName name="BExXYMNYAYH3WA2ZCFAYKZID9ZCI" localSheetId="10" hidden="1">#REF!</definedName>
    <definedName name="BExXYMNYAYH3WA2ZCFAYKZID9ZCI" localSheetId="9" hidden="1">#REF!</definedName>
    <definedName name="BExXYMNYAYH3WA2ZCFAYKZID9ZCI" localSheetId="8" hidden="1">#REF!</definedName>
    <definedName name="BExXYMNYAYH3WA2ZCFAYKZID9ZCI" localSheetId="11" hidden="1">#REF!</definedName>
    <definedName name="BExXYMNYAYH3WA2ZCFAYKZID9ZCI" localSheetId="13" hidden="1">#REF!</definedName>
    <definedName name="BExXYMNYAYH3WA2ZCFAYKZID9ZCI" hidden="1">#REF!</definedName>
    <definedName name="BExXYYT12SVN2VDMLVNV4P3ISD8T" localSheetId="0" hidden="1">#REF!</definedName>
    <definedName name="BExXYYT12SVN2VDMLVNV4P3ISD8T" localSheetId="12" hidden="1">#REF!</definedName>
    <definedName name="BExXYYT12SVN2VDMLVNV4P3ISD8T" localSheetId="3" hidden="1">#REF!</definedName>
    <definedName name="BExXYYT12SVN2VDMLVNV4P3ISD8T" localSheetId="10" hidden="1">#REF!</definedName>
    <definedName name="BExXYYT12SVN2VDMLVNV4P3ISD8T" localSheetId="9" hidden="1">#REF!</definedName>
    <definedName name="BExXYYT12SVN2VDMLVNV4P3ISD8T" localSheetId="8" hidden="1">#REF!</definedName>
    <definedName name="BExXYYT12SVN2VDMLVNV4P3ISD8T" localSheetId="11" hidden="1">#REF!</definedName>
    <definedName name="BExXYYT12SVN2VDMLVNV4P3ISD8T" localSheetId="13" hidden="1">#REF!</definedName>
    <definedName name="BExXYYT12SVN2VDMLVNV4P3ISD8T" hidden="1">#REF!</definedName>
    <definedName name="BExXYZ3SPSRCWM4YHTPZDCOLZPHR" localSheetId="0" hidden="1">#REF!</definedName>
    <definedName name="BExXYZ3SPSRCWM4YHTPZDCOLZPHR" localSheetId="12" hidden="1">#REF!</definedName>
    <definedName name="BExXYZ3SPSRCWM4YHTPZDCOLZPHR" localSheetId="3" hidden="1">#REF!</definedName>
    <definedName name="BExXYZ3SPSRCWM4YHTPZDCOLZPHR" localSheetId="10" hidden="1">#REF!</definedName>
    <definedName name="BExXYZ3SPSRCWM4YHTPZDCOLZPHR" localSheetId="9" hidden="1">#REF!</definedName>
    <definedName name="BExXYZ3SPSRCWM4YHTPZDCOLZPHR" localSheetId="8" hidden="1">#REF!</definedName>
    <definedName name="BExXYZ3SPSRCWM4YHTPZDCOLZPHR" localSheetId="11" hidden="1">#REF!</definedName>
    <definedName name="BExXYZ3SPSRCWM4YHTPZDCOLZPHR" localSheetId="13" hidden="1">#REF!</definedName>
    <definedName name="BExXYZ3SPSRCWM4YHTPZDCOLZPHR" hidden="1">#REF!</definedName>
    <definedName name="BExXZFVV4YB42AZ3H1I40YG3JAPU" localSheetId="0" hidden="1">#REF!</definedName>
    <definedName name="BExXZFVV4YB42AZ3H1I40YG3JAPU" localSheetId="12" hidden="1">#REF!</definedName>
    <definedName name="BExXZFVV4YB42AZ3H1I40YG3JAPU" localSheetId="3" hidden="1">#REF!</definedName>
    <definedName name="BExXZFVV4YB42AZ3H1I40YG3JAPU" localSheetId="10" hidden="1">#REF!</definedName>
    <definedName name="BExXZFVV4YB42AZ3H1I40YG3JAPU" localSheetId="9" hidden="1">#REF!</definedName>
    <definedName name="BExXZFVV4YB42AZ3H1I40YG3JAPU" localSheetId="8" hidden="1">#REF!</definedName>
    <definedName name="BExXZFVV4YB42AZ3H1I40YG3JAPU" localSheetId="11" hidden="1">#REF!</definedName>
    <definedName name="BExXZFVV4YB42AZ3H1I40YG3JAPU" localSheetId="13" hidden="1">#REF!</definedName>
    <definedName name="BExXZFVV4YB42AZ3H1I40YG3JAPU" hidden="1">#REF!</definedName>
    <definedName name="BExXZG1CQE1M9TDJ99253H6JVGIH" localSheetId="0" hidden="1">#REF!</definedName>
    <definedName name="BExXZG1CQE1M9TDJ99253H6JVGIH" localSheetId="12" hidden="1">#REF!</definedName>
    <definedName name="BExXZG1CQE1M9TDJ99253H6JVGIH" localSheetId="3" hidden="1">#REF!</definedName>
    <definedName name="BExXZG1CQE1M9TDJ99253H6JVGIH" localSheetId="10" hidden="1">#REF!</definedName>
    <definedName name="BExXZG1CQE1M9TDJ99253H6JVGIH" localSheetId="9" hidden="1">#REF!</definedName>
    <definedName name="BExXZG1CQE1M9TDJ99253H6JVGIH" localSheetId="8" hidden="1">#REF!</definedName>
    <definedName name="BExXZG1CQE1M9TDJ99253H6JVGIH" localSheetId="11" hidden="1">#REF!</definedName>
    <definedName name="BExXZG1CQE1M9TDJ99253H6JVGIH" localSheetId="13" hidden="1">#REF!</definedName>
    <definedName name="BExXZG1CQE1M9TDJ99253H6JVGIH" hidden="1">#REF!</definedName>
    <definedName name="BExXZHJ9T2JELF12CHHGD54J1B0C" localSheetId="0" hidden="1">#REF!</definedName>
    <definedName name="BExXZHJ9T2JELF12CHHGD54J1B0C" localSheetId="12" hidden="1">#REF!</definedName>
    <definedName name="BExXZHJ9T2JELF12CHHGD54J1B0C" localSheetId="3" hidden="1">#REF!</definedName>
    <definedName name="BExXZHJ9T2JELF12CHHGD54J1B0C" localSheetId="10" hidden="1">#REF!</definedName>
    <definedName name="BExXZHJ9T2JELF12CHHGD54J1B0C" localSheetId="9" hidden="1">#REF!</definedName>
    <definedName name="BExXZHJ9T2JELF12CHHGD54J1B0C" localSheetId="8" hidden="1">#REF!</definedName>
    <definedName name="BExXZHJ9T2JELF12CHHGD54J1B0C" localSheetId="11" hidden="1">#REF!</definedName>
    <definedName name="BExXZHJ9T2JELF12CHHGD54J1B0C" localSheetId="13" hidden="1">#REF!</definedName>
    <definedName name="BExXZHJ9T2JELF12CHHGD54J1B0C" hidden="1">#REF!</definedName>
    <definedName name="BExXZNJ2X1TK2LRK5ZY3MX49H5T7" localSheetId="0" hidden="1">#REF!</definedName>
    <definedName name="BExXZNJ2X1TK2LRK5ZY3MX49H5T7" localSheetId="12" hidden="1">#REF!</definedName>
    <definedName name="BExXZNJ2X1TK2LRK5ZY3MX49H5T7" localSheetId="3" hidden="1">#REF!</definedName>
    <definedName name="BExXZNJ2X1TK2LRK5ZY3MX49H5T7" localSheetId="10" hidden="1">#REF!</definedName>
    <definedName name="BExXZNJ2X1TK2LRK5ZY3MX49H5T7" localSheetId="9" hidden="1">#REF!</definedName>
    <definedName name="BExXZNJ2X1TK2LRK5ZY3MX49H5T7" localSheetId="8" hidden="1">#REF!</definedName>
    <definedName name="BExXZNJ2X1TK2LRK5ZY3MX49H5T7" localSheetId="11" hidden="1">#REF!</definedName>
    <definedName name="BExXZNJ2X1TK2LRK5ZY3MX49H5T7" localSheetId="13" hidden="1">#REF!</definedName>
    <definedName name="BExXZNJ2X1TK2LRK5ZY3MX49H5T7" hidden="1">#REF!</definedName>
    <definedName name="BExXZOVPCEP495TQSON6PSRQ8XCY" localSheetId="0" hidden="1">#REF!</definedName>
    <definedName name="BExXZOVPCEP495TQSON6PSRQ8XCY" localSheetId="12" hidden="1">#REF!</definedName>
    <definedName name="BExXZOVPCEP495TQSON6PSRQ8XCY" localSheetId="3" hidden="1">#REF!</definedName>
    <definedName name="BExXZOVPCEP495TQSON6PSRQ8XCY" localSheetId="10" hidden="1">#REF!</definedName>
    <definedName name="BExXZOVPCEP495TQSON6PSRQ8XCY" localSheetId="9" hidden="1">#REF!</definedName>
    <definedName name="BExXZOVPCEP495TQSON6PSRQ8XCY" localSheetId="8" hidden="1">#REF!</definedName>
    <definedName name="BExXZOVPCEP495TQSON6PSRQ8XCY" localSheetId="11" hidden="1">#REF!</definedName>
    <definedName name="BExXZOVPCEP495TQSON6PSRQ8XCY" localSheetId="13" hidden="1">#REF!</definedName>
    <definedName name="BExXZOVPCEP495TQSON6PSRQ8XCY" hidden="1">#REF!</definedName>
    <definedName name="BExXZXKH7NBARQQAZM69Z57IH1MM" localSheetId="0" hidden="1">#REF!</definedName>
    <definedName name="BExXZXKH7NBARQQAZM69Z57IH1MM" localSheetId="12" hidden="1">#REF!</definedName>
    <definedName name="BExXZXKH7NBARQQAZM69Z57IH1MM" localSheetId="3" hidden="1">#REF!</definedName>
    <definedName name="BExXZXKH7NBARQQAZM69Z57IH1MM" localSheetId="10" hidden="1">#REF!</definedName>
    <definedName name="BExXZXKH7NBARQQAZM69Z57IH1MM" localSheetId="9" hidden="1">#REF!</definedName>
    <definedName name="BExXZXKH7NBARQQAZM69Z57IH1MM" localSheetId="8" hidden="1">#REF!</definedName>
    <definedName name="BExXZXKH7NBARQQAZM69Z57IH1MM" localSheetId="11" hidden="1">#REF!</definedName>
    <definedName name="BExXZXKH7NBARQQAZM69Z57IH1MM" localSheetId="13" hidden="1">#REF!</definedName>
    <definedName name="BExXZXKH7NBARQQAZM69Z57IH1MM" hidden="1">#REF!</definedName>
    <definedName name="BExY07WSDH5QEVM7BJXJK2ZRAI1O" localSheetId="0" hidden="1">#REF!</definedName>
    <definedName name="BExY07WSDH5QEVM7BJXJK2ZRAI1O" localSheetId="12" hidden="1">#REF!</definedName>
    <definedName name="BExY07WSDH5QEVM7BJXJK2ZRAI1O" localSheetId="3" hidden="1">#REF!</definedName>
    <definedName name="BExY07WSDH5QEVM7BJXJK2ZRAI1O" localSheetId="10" hidden="1">#REF!</definedName>
    <definedName name="BExY07WSDH5QEVM7BJXJK2ZRAI1O" localSheetId="9" hidden="1">#REF!</definedName>
    <definedName name="BExY07WSDH5QEVM7BJXJK2ZRAI1O" localSheetId="8" hidden="1">#REF!</definedName>
    <definedName name="BExY07WSDH5QEVM7BJXJK2ZRAI1O" localSheetId="11" hidden="1">#REF!</definedName>
    <definedName name="BExY07WSDH5QEVM7BJXJK2ZRAI1O" localSheetId="13" hidden="1">#REF!</definedName>
    <definedName name="BExY07WSDH5QEVM7BJXJK2ZRAI1O" hidden="1">#REF!</definedName>
    <definedName name="BExY09PJJWYWGWWLX3YT8EVK0YV4" localSheetId="0" hidden="1">#REF!</definedName>
    <definedName name="BExY09PJJWYWGWWLX3YT8EVK0YV4" localSheetId="12" hidden="1">#REF!</definedName>
    <definedName name="BExY09PJJWYWGWWLX3YT8EVK0YV4" localSheetId="3" hidden="1">#REF!</definedName>
    <definedName name="BExY09PJJWYWGWWLX3YT8EVK0YV4" localSheetId="10" hidden="1">#REF!</definedName>
    <definedName name="BExY09PJJWYWGWWLX3YT8EVK0YV4" localSheetId="9" hidden="1">#REF!</definedName>
    <definedName name="BExY09PJJWYWGWWLX3YT8EVK0YV4" localSheetId="8" hidden="1">#REF!</definedName>
    <definedName name="BExY09PJJWYWGWWLX3YT8EVK0YV4" localSheetId="11" hidden="1">#REF!</definedName>
    <definedName name="BExY09PJJWYWGWWLX3YT8EVK0YV4" localSheetId="13" hidden="1">#REF!</definedName>
    <definedName name="BExY09PJJWYWGWWLX3YT8EVK0YV4" hidden="1">#REF!</definedName>
    <definedName name="BExY0C3UBVC4M59JIRXVQ8OWAJC1" localSheetId="0" hidden="1">#REF!</definedName>
    <definedName name="BExY0C3UBVC4M59JIRXVQ8OWAJC1" localSheetId="12" hidden="1">#REF!</definedName>
    <definedName name="BExY0C3UBVC4M59JIRXVQ8OWAJC1" localSheetId="3" hidden="1">#REF!</definedName>
    <definedName name="BExY0C3UBVC4M59JIRXVQ8OWAJC1" localSheetId="10" hidden="1">#REF!</definedName>
    <definedName name="BExY0C3UBVC4M59JIRXVQ8OWAJC1" localSheetId="9" hidden="1">#REF!</definedName>
    <definedName name="BExY0C3UBVC4M59JIRXVQ8OWAJC1" localSheetId="8" hidden="1">#REF!</definedName>
    <definedName name="BExY0C3UBVC4M59JIRXVQ8OWAJC1" localSheetId="11" hidden="1">#REF!</definedName>
    <definedName name="BExY0C3UBVC4M59JIRXVQ8OWAJC1" localSheetId="13" hidden="1">#REF!</definedName>
    <definedName name="BExY0C3UBVC4M59JIRXVQ8OWAJC1" hidden="1">#REF!</definedName>
    <definedName name="BExY0ENH6ZXHW155XIGS0F46T43M" localSheetId="0" hidden="1">#REF!</definedName>
    <definedName name="BExY0ENH6ZXHW155XIGS0F46T43M" localSheetId="12" hidden="1">#REF!</definedName>
    <definedName name="BExY0ENH6ZXHW155XIGS0F46T43M" localSheetId="3" hidden="1">#REF!</definedName>
    <definedName name="BExY0ENH6ZXHW155XIGS0F46T43M" localSheetId="10" hidden="1">#REF!</definedName>
    <definedName name="BExY0ENH6ZXHW155XIGS0F46T43M" localSheetId="9" hidden="1">#REF!</definedName>
    <definedName name="BExY0ENH6ZXHW155XIGS0F46T43M" localSheetId="8" hidden="1">#REF!</definedName>
    <definedName name="BExY0ENH6ZXHW155XIGS0F46T43M" localSheetId="11" hidden="1">#REF!</definedName>
    <definedName name="BExY0ENH6ZXHW155XIGS0F46T43M" localSheetId="13" hidden="1">#REF!</definedName>
    <definedName name="BExY0ENH6ZXHW155XIGS0F46T43M" hidden="1">#REF!</definedName>
    <definedName name="BExY0IEEUB9SRGD9I14IDCPO5GV4" localSheetId="0" hidden="1">#REF!</definedName>
    <definedName name="BExY0IEEUB9SRGD9I14IDCPO5GV4" localSheetId="12" hidden="1">#REF!</definedName>
    <definedName name="BExY0IEEUB9SRGD9I14IDCPO5GV4" localSheetId="3" hidden="1">#REF!</definedName>
    <definedName name="BExY0IEEUB9SRGD9I14IDCPO5GV4" localSheetId="10" hidden="1">#REF!</definedName>
    <definedName name="BExY0IEEUB9SRGD9I14IDCPO5GV4" localSheetId="9" hidden="1">#REF!</definedName>
    <definedName name="BExY0IEEUB9SRGD9I14IDCPO5GV4" localSheetId="8" hidden="1">#REF!</definedName>
    <definedName name="BExY0IEEUB9SRGD9I14IDCPO5GV4" localSheetId="11" hidden="1">#REF!</definedName>
    <definedName name="BExY0IEEUB9SRGD9I14IDCPO5GV4" localSheetId="13" hidden="1">#REF!</definedName>
    <definedName name="BExY0IEEUB9SRGD9I14IDCPO5GV4" hidden="1">#REF!</definedName>
    <definedName name="BExY0LEAAM7MUGBRLXD6KXBOHZ6S" localSheetId="0" hidden="1">#REF!</definedName>
    <definedName name="BExY0LEAAM7MUGBRLXD6KXBOHZ6S" localSheetId="12" hidden="1">#REF!</definedName>
    <definedName name="BExY0LEAAM7MUGBRLXD6KXBOHZ6S" localSheetId="3" hidden="1">#REF!</definedName>
    <definedName name="BExY0LEAAM7MUGBRLXD6KXBOHZ6S" localSheetId="10" hidden="1">#REF!</definedName>
    <definedName name="BExY0LEAAM7MUGBRLXD6KXBOHZ6S" localSheetId="9" hidden="1">#REF!</definedName>
    <definedName name="BExY0LEAAM7MUGBRLXD6KXBOHZ6S" localSheetId="8" hidden="1">#REF!</definedName>
    <definedName name="BExY0LEAAM7MUGBRLXD6KXBOHZ6S" localSheetId="11" hidden="1">#REF!</definedName>
    <definedName name="BExY0LEAAM7MUGBRLXD6KXBOHZ6S" localSheetId="13" hidden="1">#REF!</definedName>
    <definedName name="BExY0LEAAM7MUGBRLXD6KXBOHZ6S" hidden="1">#REF!</definedName>
    <definedName name="BExY0OE8GFHMLLTEAFIOQTOPEVPB" localSheetId="0" hidden="1">#REF!</definedName>
    <definedName name="BExY0OE8GFHMLLTEAFIOQTOPEVPB" localSheetId="12" hidden="1">#REF!</definedName>
    <definedName name="BExY0OE8GFHMLLTEAFIOQTOPEVPB" localSheetId="3" hidden="1">#REF!</definedName>
    <definedName name="BExY0OE8GFHMLLTEAFIOQTOPEVPB" localSheetId="10" hidden="1">#REF!</definedName>
    <definedName name="BExY0OE8GFHMLLTEAFIOQTOPEVPB" localSheetId="9" hidden="1">#REF!</definedName>
    <definedName name="BExY0OE8GFHMLLTEAFIOQTOPEVPB" localSheetId="8" hidden="1">#REF!</definedName>
    <definedName name="BExY0OE8GFHMLLTEAFIOQTOPEVPB" localSheetId="11" hidden="1">#REF!</definedName>
    <definedName name="BExY0OE8GFHMLLTEAFIOQTOPEVPB" localSheetId="13" hidden="1">#REF!</definedName>
    <definedName name="BExY0OE8GFHMLLTEAFIOQTOPEVPB" hidden="1">#REF!</definedName>
    <definedName name="BExY0OJHW85S0VKBA8T4HTYPYBOS" localSheetId="0" hidden="1">#REF!</definedName>
    <definedName name="BExY0OJHW85S0VKBA8T4HTYPYBOS" localSheetId="12" hidden="1">#REF!</definedName>
    <definedName name="BExY0OJHW85S0VKBA8T4HTYPYBOS" localSheetId="3" hidden="1">#REF!</definedName>
    <definedName name="BExY0OJHW85S0VKBA8T4HTYPYBOS" localSheetId="10" hidden="1">#REF!</definedName>
    <definedName name="BExY0OJHW85S0VKBA8T4HTYPYBOS" localSheetId="9" hidden="1">#REF!</definedName>
    <definedName name="BExY0OJHW85S0VKBA8T4HTYPYBOS" localSheetId="8" hidden="1">#REF!</definedName>
    <definedName name="BExY0OJHW85S0VKBA8T4HTYPYBOS" localSheetId="11" hidden="1">#REF!</definedName>
    <definedName name="BExY0OJHW85S0VKBA8T4HTYPYBOS" localSheetId="13" hidden="1">#REF!</definedName>
    <definedName name="BExY0OJHW85S0VKBA8T4HTYPYBOS" hidden="1">#REF!</definedName>
    <definedName name="BExY0T1E034D7XAXNC6F7540LLIE" localSheetId="0" hidden="1">#REF!</definedName>
    <definedName name="BExY0T1E034D7XAXNC6F7540LLIE" localSheetId="12" hidden="1">#REF!</definedName>
    <definedName name="BExY0T1E034D7XAXNC6F7540LLIE" localSheetId="3" hidden="1">#REF!</definedName>
    <definedName name="BExY0T1E034D7XAXNC6F7540LLIE" localSheetId="10" hidden="1">#REF!</definedName>
    <definedName name="BExY0T1E034D7XAXNC6F7540LLIE" localSheetId="9" hidden="1">#REF!</definedName>
    <definedName name="BExY0T1E034D7XAXNC6F7540LLIE" localSheetId="8" hidden="1">#REF!</definedName>
    <definedName name="BExY0T1E034D7XAXNC6F7540LLIE" localSheetId="11" hidden="1">#REF!</definedName>
    <definedName name="BExY0T1E034D7XAXNC6F7540LLIE" localSheetId="13" hidden="1">#REF!</definedName>
    <definedName name="BExY0T1E034D7XAXNC6F7540LLIE" hidden="1">#REF!</definedName>
    <definedName name="BExY0XTZLHN49J2JH94BYTKBJLT3" localSheetId="0" hidden="1">#REF!</definedName>
    <definedName name="BExY0XTZLHN49J2JH94BYTKBJLT3" localSheetId="12" hidden="1">#REF!</definedName>
    <definedName name="BExY0XTZLHN49J2JH94BYTKBJLT3" localSheetId="3" hidden="1">#REF!</definedName>
    <definedName name="BExY0XTZLHN49J2JH94BYTKBJLT3" localSheetId="10" hidden="1">#REF!</definedName>
    <definedName name="BExY0XTZLHN49J2JH94BYTKBJLT3" localSheetId="9" hidden="1">#REF!</definedName>
    <definedName name="BExY0XTZLHN49J2JH94BYTKBJLT3" localSheetId="8" hidden="1">#REF!</definedName>
    <definedName name="BExY0XTZLHN49J2JH94BYTKBJLT3" localSheetId="11" hidden="1">#REF!</definedName>
    <definedName name="BExY0XTZLHN49J2JH94BYTKBJLT3" localSheetId="13" hidden="1">#REF!</definedName>
    <definedName name="BExY0XTZLHN49J2JH94BYTKBJLT3" hidden="1">#REF!</definedName>
    <definedName name="BExY11FH9TXHERUYGG8FE50U7H7J" localSheetId="0" hidden="1">#REF!</definedName>
    <definedName name="BExY11FH9TXHERUYGG8FE50U7H7J" localSheetId="12" hidden="1">#REF!</definedName>
    <definedName name="BExY11FH9TXHERUYGG8FE50U7H7J" localSheetId="3" hidden="1">#REF!</definedName>
    <definedName name="BExY11FH9TXHERUYGG8FE50U7H7J" localSheetId="10" hidden="1">#REF!</definedName>
    <definedName name="BExY11FH9TXHERUYGG8FE50U7H7J" localSheetId="9" hidden="1">#REF!</definedName>
    <definedName name="BExY11FH9TXHERUYGG8FE50U7H7J" localSheetId="8" hidden="1">#REF!</definedName>
    <definedName name="BExY11FH9TXHERUYGG8FE50U7H7J" localSheetId="11" hidden="1">#REF!</definedName>
    <definedName name="BExY11FH9TXHERUYGG8FE50U7H7J" localSheetId="13" hidden="1">#REF!</definedName>
    <definedName name="BExY11FH9TXHERUYGG8FE50U7H7J" hidden="1">#REF!</definedName>
    <definedName name="BExY180UKNW5NIAWD6ZUYTFEH8QS" localSheetId="0" hidden="1">#REF!</definedName>
    <definedName name="BExY180UKNW5NIAWD6ZUYTFEH8QS" localSheetId="12" hidden="1">#REF!</definedName>
    <definedName name="BExY180UKNW5NIAWD6ZUYTFEH8QS" localSheetId="3" hidden="1">#REF!</definedName>
    <definedName name="BExY180UKNW5NIAWD6ZUYTFEH8QS" localSheetId="10" hidden="1">#REF!</definedName>
    <definedName name="BExY180UKNW5NIAWD6ZUYTFEH8QS" localSheetId="9" hidden="1">#REF!</definedName>
    <definedName name="BExY180UKNW5NIAWD6ZUYTFEH8QS" localSheetId="8" hidden="1">#REF!</definedName>
    <definedName name="BExY180UKNW5NIAWD6ZUYTFEH8QS" localSheetId="11" hidden="1">#REF!</definedName>
    <definedName name="BExY180UKNW5NIAWD6ZUYTFEH8QS" localSheetId="13" hidden="1">#REF!</definedName>
    <definedName name="BExY180UKNW5NIAWD6ZUYTFEH8QS" hidden="1">#REF!</definedName>
    <definedName name="BExY1DPTV4LSY9MEOUGXF8X052NA" localSheetId="0" hidden="1">#REF!</definedName>
    <definedName name="BExY1DPTV4LSY9MEOUGXF8X052NA" localSheetId="12" hidden="1">#REF!</definedName>
    <definedName name="BExY1DPTV4LSY9MEOUGXF8X052NA" localSheetId="3" hidden="1">#REF!</definedName>
    <definedName name="BExY1DPTV4LSY9MEOUGXF8X052NA" localSheetId="10" hidden="1">#REF!</definedName>
    <definedName name="BExY1DPTV4LSY9MEOUGXF8X052NA" localSheetId="9" hidden="1">#REF!</definedName>
    <definedName name="BExY1DPTV4LSY9MEOUGXF8X052NA" localSheetId="8" hidden="1">#REF!</definedName>
    <definedName name="BExY1DPTV4LSY9MEOUGXF8X052NA" localSheetId="11" hidden="1">#REF!</definedName>
    <definedName name="BExY1DPTV4LSY9MEOUGXF8X052NA" localSheetId="13" hidden="1">#REF!</definedName>
    <definedName name="BExY1DPTV4LSY9MEOUGXF8X052NA" hidden="1">#REF!</definedName>
    <definedName name="BExY1GK9ELBEKDD7O6HR6DUO8YGO" localSheetId="0" hidden="1">#REF!</definedName>
    <definedName name="BExY1GK9ELBEKDD7O6HR6DUO8YGO" localSheetId="12" hidden="1">#REF!</definedName>
    <definedName name="BExY1GK9ELBEKDD7O6HR6DUO8YGO" localSheetId="3" hidden="1">#REF!</definedName>
    <definedName name="BExY1GK9ELBEKDD7O6HR6DUO8YGO" localSheetId="10" hidden="1">#REF!</definedName>
    <definedName name="BExY1GK9ELBEKDD7O6HR6DUO8YGO" localSheetId="9" hidden="1">#REF!</definedName>
    <definedName name="BExY1GK9ELBEKDD7O6HR6DUO8YGO" localSheetId="8" hidden="1">#REF!</definedName>
    <definedName name="BExY1GK9ELBEKDD7O6HR6DUO8YGO" localSheetId="11" hidden="1">#REF!</definedName>
    <definedName name="BExY1GK9ELBEKDD7O6HR6DUO8YGO" localSheetId="13" hidden="1">#REF!</definedName>
    <definedName name="BExY1GK9ELBEKDD7O6HR6DUO8YGO" hidden="1">#REF!</definedName>
    <definedName name="BExY1NWOXXFV9GGZ3PX444LZ8TVX" localSheetId="0" hidden="1">#REF!</definedName>
    <definedName name="BExY1NWOXXFV9GGZ3PX444LZ8TVX" localSheetId="12" hidden="1">#REF!</definedName>
    <definedName name="BExY1NWOXXFV9GGZ3PX444LZ8TVX" localSheetId="3" hidden="1">#REF!</definedName>
    <definedName name="BExY1NWOXXFV9GGZ3PX444LZ8TVX" localSheetId="10" hidden="1">#REF!</definedName>
    <definedName name="BExY1NWOXXFV9GGZ3PX444LZ8TVX" localSheetId="9" hidden="1">#REF!</definedName>
    <definedName name="BExY1NWOXXFV9GGZ3PX444LZ8TVX" localSheetId="8" hidden="1">#REF!</definedName>
    <definedName name="BExY1NWOXXFV9GGZ3PX444LZ8TVX" localSheetId="11" hidden="1">#REF!</definedName>
    <definedName name="BExY1NWOXXFV9GGZ3PX444LZ8TVX" localSheetId="13" hidden="1">#REF!</definedName>
    <definedName name="BExY1NWOXXFV9GGZ3PX444LZ8TVX" hidden="1">#REF!</definedName>
    <definedName name="BExY1UCL0RND63LLSM9X5SFRG117" localSheetId="0" hidden="1">#REF!</definedName>
    <definedName name="BExY1UCL0RND63LLSM9X5SFRG117" localSheetId="12" hidden="1">#REF!</definedName>
    <definedName name="BExY1UCL0RND63LLSM9X5SFRG117" localSheetId="3" hidden="1">#REF!</definedName>
    <definedName name="BExY1UCL0RND63LLSM9X5SFRG117" localSheetId="10" hidden="1">#REF!</definedName>
    <definedName name="BExY1UCL0RND63LLSM9X5SFRG117" localSheetId="9" hidden="1">#REF!</definedName>
    <definedName name="BExY1UCL0RND63LLSM9X5SFRG117" localSheetId="8" hidden="1">#REF!</definedName>
    <definedName name="BExY1UCL0RND63LLSM9X5SFRG117" localSheetId="11" hidden="1">#REF!</definedName>
    <definedName name="BExY1UCL0RND63LLSM9X5SFRG117" localSheetId="13" hidden="1">#REF!</definedName>
    <definedName name="BExY1UCL0RND63LLSM9X5SFRG117" hidden="1">#REF!</definedName>
    <definedName name="BExY1WAT3937L08HLHIRQHMP2A3H" localSheetId="0" hidden="1">#REF!</definedName>
    <definedName name="BExY1WAT3937L08HLHIRQHMP2A3H" localSheetId="12" hidden="1">#REF!</definedName>
    <definedName name="BExY1WAT3937L08HLHIRQHMP2A3H" localSheetId="3" hidden="1">#REF!</definedName>
    <definedName name="BExY1WAT3937L08HLHIRQHMP2A3H" localSheetId="10" hidden="1">#REF!</definedName>
    <definedName name="BExY1WAT3937L08HLHIRQHMP2A3H" localSheetId="9" hidden="1">#REF!</definedName>
    <definedName name="BExY1WAT3937L08HLHIRQHMP2A3H" localSheetId="8" hidden="1">#REF!</definedName>
    <definedName name="BExY1WAT3937L08HLHIRQHMP2A3H" localSheetId="11" hidden="1">#REF!</definedName>
    <definedName name="BExY1WAT3937L08HLHIRQHMP2A3H" localSheetId="13" hidden="1">#REF!</definedName>
    <definedName name="BExY1WAT3937L08HLHIRQHMP2A3H" hidden="1">#REF!</definedName>
    <definedName name="BExY1YEBOSLMID7LURP8QB46AI91" localSheetId="0" hidden="1">#REF!</definedName>
    <definedName name="BExY1YEBOSLMID7LURP8QB46AI91" localSheetId="12" hidden="1">#REF!</definedName>
    <definedName name="BExY1YEBOSLMID7LURP8QB46AI91" localSheetId="3" hidden="1">#REF!</definedName>
    <definedName name="BExY1YEBOSLMID7LURP8QB46AI91" localSheetId="10" hidden="1">#REF!</definedName>
    <definedName name="BExY1YEBOSLMID7LURP8QB46AI91" localSheetId="9" hidden="1">#REF!</definedName>
    <definedName name="BExY1YEBOSLMID7LURP8QB46AI91" localSheetId="8" hidden="1">#REF!</definedName>
    <definedName name="BExY1YEBOSLMID7LURP8QB46AI91" localSheetId="11" hidden="1">#REF!</definedName>
    <definedName name="BExY1YEBOSLMID7LURP8QB46AI91" localSheetId="13" hidden="1">#REF!</definedName>
    <definedName name="BExY1YEBOSLMID7LURP8QB46AI91" hidden="1">#REF!</definedName>
    <definedName name="BExY236UB98PA9PNCHMCSZYCHJBD" localSheetId="0" hidden="1">#REF!</definedName>
    <definedName name="BExY236UB98PA9PNCHMCSZYCHJBD" localSheetId="12" hidden="1">#REF!</definedName>
    <definedName name="BExY236UB98PA9PNCHMCSZYCHJBD" localSheetId="3" hidden="1">#REF!</definedName>
    <definedName name="BExY236UB98PA9PNCHMCSZYCHJBD" localSheetId="10" hidden="1">#REF!</definedName>
    <definedName name="BExY236UB98PA9PNCHMCSZYCHJBD" localSheetId="9" hidden="1">#REF!</definedName>
    <definedName name="BExY236UB98PA9PNCHMCSZYCHJBD" localSheetId="8" hidden="1">#REF!</definedName>
    <definedName name="BExY236UB98PA9PNCHMCSZYCHJBD" localSheetId="11" hidden="1">#REF!</definedName>
    <definedName name="BExY236UB98PA9PNCHMCSZYCHJBD" localSheetId="13" hidden="1">#REF!</definedName>
    <definedName name="BExY236UB98PA9PNCHMCSZYCHJBD" hidden="1">#REF!</definedName>
    <definedName name="BExY2FS4LFX9OHOTQT7SJ2PXAC25" localSheetId="0" hidden="1">#REF!</definedName>
    <definedName name="BExY2FS4LFX9OHOTQT7SJ2PXAC25" localSheetId="12" hidden="1">#REF!</definedName>
    <definedName name="BExY2FS4LFX9OHOTQT7SJ2PXAC25" localSheetId="3" hidden="1">#REF!</definedName>
    <definedName name="BExY2FS4LFX9OHOTQT7SJ2PXAC25" localSheetId="10" hidden="1">#REF!</definedName>
    <definedName name="BExY2FS4LFX9OHOTQT7SJ2PXAC25" localSheetId="9" hidden="1">#REF!</definedName>
    <definedName name="BExY2FS4LFX9OHOTQT7SJ2PXAC25" localSheetId="8" hidden="1">#REF!</definedName>
    <definedName name="BExY2FS4LFX9OHOTQT7SJ2PXAC25" localSheetId="11" hidden="1">#REF!</definedName>
    <definedName name="BExY2FS4LFX9OHOTQT7SJ2PXAC25" localSheetId="13" hidden="1">#REF!</definedName>
    <definedName name="BExY2FS4LFX9OHOTQT7SJ2PXAC25" hidden="1">#REF!</definedName>
    <definedName name="BExY2GDPCZPVU0IQ6IJIB1YQQRQ6" localSheetId="0" hidden="1">#REF!</definedName>
    <definedName name="BExY2GDPCZPVU0IQ6IJIB1YQQRQ6" localSheetId="12" hidden="1">#REF!</definedName>
    <definedName name="BExY2GDPCZPVU0IQ6IJIB1YQQRQ6" localSheetId="3" hidden="1">#REF!</definedName>
    <definedName name="BExY2GDPCZPVU0IQ6IJIB1YQQRQ6" localSheetId="10" hidden="1">#REF!</definedName>
    <definedName name="BExY2GDPCZPVU0IQ6IJIB1YQQRQ6" localSheetId="9" hidden="1">#REF!</definedName>
    <definedName name="BExY2GDPCZPVU0IQ6IJIB1YQQRQ6" localSheetId="8" hidden="1">#REF!</definedName>
    <definedName name="BExY2GDPCZPVU0IQ6IJIB1YQQRQ6" localSheetId="11" hidden="1">#REF!</definedName>
    <definedName name="BExY2GDPCZPVU0IQ6IJIB1YQQRQ6" localSheetId="13" hidden="1">#REF!</definedName>
    <definedName name="BExY2GDPCZPVU0IQ6IJIB1YQQRQ6" hidden="1">#REF!</definedName>
    <definedName name="BExY2GTSZ3VA9TXLY7KW1LIAKJ61" localSheetId="0" hidden="1">#REF!</definedName>
    <definedName name="BExY2GTSZ3VA9TXLY7KW1LIAKJ61" localSheetId="12" hidden="1">#REF!</definedName>
    <definedName name="BExY2GTSZ3VA9TXLY7KW1LIAKJ61" localSheetId="3" hidden="1">#REF!</definedName>
    <definedName name="BExY2GTSZ3VA9TXLY7KW1LIAKJ61" localSheetId="10" hidden="1">#REF!</definedName>
    <definedName name="BExY2GTSZ3VA9TXLY7KW1LIAKJ61" localSheetId="9" hidden="1">#REF!</definedName>
    <definedName name="BExY2GTSZ3VA9TXLY7KW1LIAKJ61" localSheetId="8" hidden="1">#REF!</definedName>
    <definedName name="BExY2GTSZ3VA9TXLY7KW1LIAKJ61" localSheetId="11" hidden="1">#REF!</definedName>
    <definedName name="BExY2GTSZ3VA9TXLY7KW1LIAKJ61" localSheetId="13" hidden="1">#REF!</definedName>
    <definedName name="BExY2GTSZ3VA9TXLY7KW1LIAKJ61" hidden="1">#REF!</definedName>
    <definedName name="BExY2IXBR1SGYZH08T7QHKEFS8HA" localSheetId="0" hidden="1">#REF!</definedName>
    <definedName name="BExY2IXBR1SGYZH08T7QHKEFS8HA" localSheetId="12" hidden="1">#REF!</definedName>
    <definedName name="BExY2IXBR1SGYZH08T7QHKEFS8HA" localSheetId="3" hidden="1">#REF!</definedName>
    <definedName name="BExY2IXBR1SGYZH08T7QHKEFS8HA" localSheetId="10" hidden="1">#REF!</definedName>
    <definedName name="BExY2IXBR1SGYZH08T7QHKEFS8HA" localSheetId="9" hidden="1">#REF!</definedName>
    <definedName name="BExY2IXBR1SGYZH08T7QHKEFS8HA" localSheetId="8" hidden="1">#REF!</definedName>
    <definedName name="BExY2IXBR1SGYZH08T7QHKEFS8HA" localSheetId="11" hidden="1">#REF!</definedName>
    <definedName name="BExY2IXBR1SGYZH08T7QHKEFS8HA" localSheetId="13" hidden="1">#REF!</definedName>
    <definedName name="BExY2IXBR1SGYZH08T7QHKEFS8HA" hidden="1">#REF!</definedName>
    <definedName name="BExY2Q4B5FUDA5VU4VRUHX327QN0" localSheetId="0" hidden="1">#REF!</definedName>
    <definedName name="BExY2Q4B5FUDA5VU4VRUHX327QN0" localSheetId="12" hidden="1">#REF!</definedName>
    <definedName name="BExY2Q4B5FUDA5VU4VRUHX327QN0" localSheetId="3" hidden="1">#REF!</definedName>
    <definedName name="BExY2Q4B5FUDA5VU4VRUHX327QN0" localSheetId="10" hidden="1">#REF!</definedName>
    <definedName name="BExY2Q4B5FUDA5VU4VRUHX327QN0" localSheetId="9" hidden="1">#REF!</definedName>
    <definedName name="BExY2Q4B5FUDA5VU4VRUHX327QN0" localSheetId="8" hidden="1">#REF!</definedName>
    <definedName name="BExY2Q4B5FUDA5VU4VRUHX327QN0" localSheetId="11" hidden="1">#REF!</definedName>
    <definedName name="BExY2Q4B5FUDA5VU4VRUHX327QN0" localSheetId="13" hidden="1">#REF!</definedName>
    <definedName name="BExY2Q4B5FUDA5VU4VRUHX327QN0" hidden="1">#REF!</definedName>
    <definedName name="BExY2S7TM2NG7A1NFYPWIFAIKUCO" localSheetId="0" hidden="1">#REF!</definedName>
    <definedName name="BExY2S7TM2NG7A1NFYPWIFAIKUCO" localSheetId="12" hidden="1">#REF!</definedName>
    <definedName name="BExY2S7TM2NG7A1NFYPWIFAIKUCO" localSheetId="3" hidden="1">#REF!</definedName>
    <definedName name="BExY2S7TM2NG7A1NFYPWIFAIKUCO" localSheetId="10" hidden="1">#REF!</definedName>
    <definedName name="BExY2S7TM2NG7A1NFYPWIFAIKUCO" localSheetId="9" hidden="1">#REF!</definedName>
    <definedName name="BExY2S7TM2NG7A1NFYPWIFAIKUCO" localSheetId="8" hidden="1">#REF!</definedName>
    <definedName name="BExY2S7TM2NG7A1NFYPWIFAIKUCO" localSheetId="11" hidden="1">#REF!</definedName>
    <definedName name="BExY2S7TM2NG7A1NFYPWIFAIKUCO" localSheetId="13" hidden="1">#REF!</definedName>
    <definedName name="BExY2S7TM2NG7A1NFYPWIFAIKUCO" hidden="1">#REF!</definedName>
    <definedName name="BExY2Z3ZGRGD12RWANJZ8DFQO776" localSheetId="0" hidden="1">#REF!</definedName>
    <definedName name="BExY2Z3ZGRGD12RWANJZ8DFQO776" localSheetId="12" hidden="1">#REF!</definedName>
    <definedName name="BExY2Z3ZGRGD12RWANJZ8DFQO776" localSheetId="3" hidden="1">#REF!</definedName>
    <definedName name="BExY2Z3ZGRGD12RWANJZ8DFQO776" localSheetId="10" hidden="1">#REF!</definedName>
    <definedName name="BExY2Z3ZGRGD12RWANJZ8DFQO776" localSheetId="9" hidden="1">#REF!</definedName>
    <definedName name="BExY2Z3ZGRGD12RWANJZ8DFQO776" localSheetId="8" hidden="1">#REF!</definedName>
    <definedName name="BExY2Z3ZGRGD12RWANJZ8DFQO776" localSheetId="11" hidden="1">#REF!</definedName>
    <definedName name="BExY2Z3ZGRGD12RWANJZ8DFQO776" localSheetId="13" hidden="1">#REF!</definedName>
    <definedName name="BExY2Z3ZGRGD12RWANJZ8DFQO776" hidden="1">#REF!</definedName>
    <definedName name="BExY30WPXLJ01P42XKBSUF8KNOOK" localSheetId="0" hidden="1">#REF!</definedName>
    <definedName name="BExY30WPXLJ01P42XKBSUF8KNOOK" localSheetId="12" hidden="1">#REF!</definedName>
    <definedName name="BExY30WPXLJ01P42XKBSUF8KNOOK" localSheetId="3" hidden="1">#REF!</definedName>
    <definedName name="BExY30WPXLJ01P42XKBSUF8KNOOK" localSheetId="10" hidden="1">#REF!</definedName>
    <definedName name="BExY30WPXLJ01P42XKBSUF8KNOOK" localSheetId="9" hidden="1">#REF!</definedName>
    <definedName name="BExY30WPXLJ01P42XKBSUF8KNOOK" localSheetId="8" hidden="1">#REF!</definedName>
    <definedName name="BExY30WPXLJ01P42XKBSUF8KNOOK" localSheetId="11" hidden="1">#REF!</definedName>
    <definedName name="BExY30WPXLJ01P42XKBSUF8KNOOK" localSheetId="13" hidden="1">#REF!</definedName>
    <definedName name="BExY30WPXLJ01P42XKBSUF8KNOOK" hidden="1">#REF!</definedName>
    <definedName name="BExY3297KIB0C8Z1G99OS1MCEGTO" localSheetId="0" hidden="1">#REF!</definedName>
    <definedName name="BExY3297KIB0C8Z1G99OS1MCEGTO" localSheetId="12" hidden="1">#REF!</definedName>
    <definedName name="BExY3297KIB0C8Z1G99OS1MCEGTO" localSheetId="3" hidden="1">#REF!</definedName>
    <definedName name="BExY3297KIB0C8Z1G99OS1MCEGTO" localSheetId="10" hidden="1">#REF!</definedName>
    <definedName name="BExY3297KIB0C8Z1G99OS1MCEGTO" localSheetId="9" hidden="1">#REF!</definedName>
    <definedName name="BExY3297KIB0C8Z1G99OS1MCEGTO" localSheetId="8" hidden="1">#REF!</definedName>
    <definedName name="BExY3297KIB0C8Z1G99OS1MCEGTO" localSheetId="11" hidden="1">#REF!</definedName>
    <definedName name="BExY3297KIB0C8Z1G99OS1MCEGTO" localSheetId="13" hidden="1">#REF!</definedName>
    <definedName name="BExY3297KIB0C8Z1G99OS1MCEGTO" hidden="1">#REF!</definedName>
    <definedName name="BExY3HOSK7YI364K15OX70AVR6F1" localSheetId="0" hidden="1">#REF!</definedName>
    <definedName name="BExY3HOSK7YI364K15OX70AVR6F1" localSheetId="12" hidden="1">#REF!</definedName>
    <definedName name="BExY3HOSK7YI364K15OX70AVR6F1" localSheetId="3" hidden="1">#REF!</definedName>
    <definedName name="BExY3HOSK7YI364K15OX70AVR6F1" localSheetId="10" hidden="1">#REF!</definedName>
    <definedName name="BExY3HOSK7YI364K15OX70AVR6F1" localSheetId="9" hidden="1">#REF!</definedName>
    <definedName name="BExY3HOSK7YI364K15OX70AVR6F1" localSheetId="8" hidden="1">#REF!</definedName>
    <definedName name="BExY3HOSK7YI364K15OX70AVR6F1" localSheetId="11" hidden="1">#REF!</definedName>
    <definedName name="BExY3HOSK7YI364K15OX70AVR6F1" localSheetId="13" hidden="1">#REF!</definedName>
    <definedName name="BExY3HOSK7YI364K15OX70AVR6F1" hidden="1">#REF!</definedName>
    <definedName name="BExY3I526B4VA8JBTKXWE3FGVT0D" localSheetId="0" hidden="1">#REF!</definedName>
    <definedName name="BExY3I526B4VA8JBTKXWE3FGVT0D" localSheetId="12" hidden="1">#REF!</definedName>
    <definedName name="BExY3I526B4VA8JBTKXWE3FGVT0D" localSheetId="3" hidden="1">#REF!</definedName>
    <definedName name="BExY3I526B4VA8JBTKXWE3FGVT0D" localSheetId="10" hidden="1">#REF!</definedName>
    <definedName name="BExY3I526B4VA8JBTKXWE3FGVT0D" localSheetId="9" hidden="1">#REF!</definedName>
    <definedName name="BExY3I526B4VA8JBTKXWE3FGVT0D" localSheetId="8" hidden="1">#REF!</definedName>
    <definedName name="BExY3I526B4VA8JBTKXWE3FGVT0D" localSheetId="11" hidden="1">#REF!</definedName>
    <definedName name="BExY3I526B4VA8JBTKXWE3FGVT0D" localSheetId="13" hidden="1">#REF!</definedName>
    <definedName name="BExY3I526B4VA8JBTKXWE3FGVT0D" hidden="1">#REF!</definedName>
    <definedName name="BExY3I52TZR3GXQ9HDVDNIYLIGEH" localSheetId="0" hidden="1">#REF!</definedName>
    <definedName name="BExY3I52TZR3GXQ9HDVDNIYLIGEH" localSheetId="12" hidden="1">#REF!</definedName>
    <definedName name="BExY3I52TZR3GXQ9HDVDNIYLIGEH" localSheetId="3" hidden="1">#REF!</definedName>
    <definedName name="BExY3I52TZR3GXQ9HDVDNIYLIGEH" localSheetId="10" hidden="1">#REF!</definedName>
    <definedName name="BExY3I52TZR3GXQ9HDVDNIYLIGEH" localSheetId="9" hidden="1">#REF!</definedName>
    <definedName name="BExY3I52TZR3GXQ9HDVDNIYLIGEH" localSheetId="8" hidden="1">#REF!</definedName>
    <definedName name="BExY3I52TZR3GXQ9HDVDNIYLIGEH" localSheetId="11" hidden="1">#REF!</definedName>
    <definedName name="BExY3I52TZR3GXQ9HDVDNIYLIGEH" localSheetId="13" hidden="1">#REF!</definedName>
    <definedName name="BExY3I52TZR3GXQ9HDVDNIYLIGEH" hidden="1">#REF!</definedName>
    <definedName name="BExY3T89AUR83SOAZZ3OMDEJDQ39" localSheetId="0" hidden="1">#REF!</definedName>
    <definedName name="BExY3T89AUR83SOAZZ3OMDEJDQ39" localSheetId="12" hidden="1">#REF!</definedName>
    <definedName name="BExY3T89AUR83SOAZZ3OMDEJDQ39" localSheetId="3" hidden="1">#REF!</definedName>
    <definedName name="BExY3T89AUR83SOAZZ3OMDEJDQ39" localSheetId="10" hidden="1">#REF!</definedName>
    <definedName name="BExY3T89AUR83SOAZZ3OMDEJDQ39" localSheetId="9" hidden="1">#REF!</definedName>
    <definedName name="BExY3T89AUR83SOAZZ3OMDEJDQ39" localSheetId="8" hidden="1">#REF!</definedName>
    <definedName name="BExY3T89AUR83SOAZZ3OMDEJDQ39" localSheetId="11" hidden="1">#REF!</definedName>
    <definedName name="BExY3T89AUR83SOAZZ3OMDEJDQ39" localSheetId="13" hidden="1">#REF!</definedName>
    <definedName name="BExY3T89AUR83SOAZZ3OMDEJDQ39" hidden="1">#REF!</definedName>
    <definedName name="BExY3WZ7VO2K6TYCHDY754FY24AA" localSheetId="0" hidden="1">#REF!</definedName>
    <definedName name="BExY3WZ7VO2K6TYCHDY754FY24AA" localSheetId="12" hidden="1">#REF!</definedName>
    <definedName name="BExY3WZ7VO2K6TYCHDY754FY24AA" localSheetId="3" hidden="1">#REF!</definedName>
    <definedName name="BExY3WZ7VO2K6TYCHDY754FY24AA" localSheetId="10" hidden="1">#REF!</definedName>
    <definedName name="BExY3WZ7VO2K6TYCHDY754FY24AA" localSheetId="9" hidden="1">#REF!</definedName>
    <definedName name="BExY3WZ7VO2K6TYCHDY754FY24AA" localSheetId="8" hidden="1">#REF!</definedName>
    <definedName name="BExY3WZ7VO2K6TYCHDY754FY24AA" localSheetId="11" hidden="1">#REF!</definedName>
    <definedName name="BExY3WZ7VO2K6TYCHDY754FY24AA" localSheetId="13" hidden="1">#REF!</definedName>
    <definedName name="BExY3WZ7VO2K6TYCHDY754FY24AA" hidden="1">#REF!</definedName>
    <definedName name="BExY4BIG95HDDO6MY6WBUSWJIOLR" localSheetId="0" hidden="1">#REF!</definedName>
    <definedName name="BExY4BIG95HDDO6MY6WBUSWJIOLR" localSheetId="12" hidden="1">#REF!</definedName>
    <definedName name="BExY4BIG95HDDO6MY6WBUSWJIOLR" localSheetId="3" hidden="1">#REF!</definedName>
    <definedName name="BExY4BIG95HDDO6MY6WBUSWJIOLR" localSheetId="10" hidden="1">#REF!</definedName>
    <definedName name="BExY4BIG95HDDO6MY6WBUSWJIOLR" localSheetId="9" hidden="1">#REF!</definedName>
    <definedName name="BExY4BIG95HDDO6MY6WBUSWJIOLR" localSheetId="8" hidden="1">#REF!</definedName>
    <definedName name="BExY4BIG95HDDO6MY6WBUSWJIOLR" localSheetId="11" hidden="1">#REF!</definedName>
    <definedName name="BExY4BIG95HDDO6MY6WBUSWJIOLR" localSheetId="13" hidden="1">#REF!</definedName>
    <definedName name="BExY4BIG95HDDO6MY6WBUSWJIOLR" hidden="1">#REF!</definedName>
    <definedName name="BExY4MG771JQ84EMIVB6HQGGHZY7" localSheetId="0" hidden="1">#REF!</definedName>
    <definedName name="BExY4MG771JQ84EMIVB6HQGGHZY7" localSheetId="12" hidden="1">#REF!</definedName>
    <definedName name="BExY4MG771JQ84EMIVB6HQGGHZY7" localSheetId="3" hidden="1">#REF!</definedName>
    <definedName name="BExY4MG771JQ84EMIVB6HQGGHZY7" localSheetId="10" hidden="1">#REF!</definedName>
    <definedName name="BExY4MG771JQ84EMIVB6HQGGHZY7" localSheetId="9" hidden="1">#REF!</definedName>
    <definedName name="BExY4MG771JQ84EMIVB6HQGGHZY7" localSheetId="8" hidden="1">#REF!</definedName>
    <definedName name="BExY4MG771JQ84EMIVB6HQGGHZY7" localSheetId="11" hidden="1">#REF!</definedName>
    <definedName name="BExY4MG771JQ84EMIVB6HQGGHZY7" localSheetId="13" hidden="1">#REF!</definedName>
    <definedName name="BExY4MG771JQ84EMIVB6HQGGHZY7" hidden="1">#REF!</definedName>
    <definedName name="BExY4PWCSFB8P3J3TBQB2MD67263" localSheetId="0" hidden="1">#REF!</definedName>
    <definedName name="BExY4PWCSFB8P3J3TBQB2MD67263" localSheetId="12" hidden="1">#REF!</definedName>
    <definedName name="BExY4PWCSFB8P3J3TBQB2MD67263" localSheetId="3" hidden="1">#REF!</definedName>
    <definedName name="BExY4PWCSFB8P3J3TBQB2MD67263" localSheetId="10" hidden="1">#REF!</definedName>
    <definedName name="BExY4PWCSFB8P3J3TBQB2MD67263" localSheetId="9" hidden="1">#REF!</definedName>
    <definedName name="BExY4PWCSFB8P3J3TBQB2MD67263" localSheetId="8" hidden="1">#REF!</definedName>
    <definedName name="BExY4PWCSFB8P3J3TBQB2MD67263" localSheetId="11" hidden="1">#REF!</definedName>
    <definedName name="BExY4PWCSFB8P3J3TBQB2MD67263" localSheetId="13" hidden="1">#REF!</definedName>
    <definedName name="BExY4PWCSFB8P3J3TBQB2MD67263" hidden="1">#REF!</definedName>
    <definedName name="BExY4RP3BE6KYZDIKQZO4U4DIT33" localSheetId="0" hidden="1">#REF!</definedName>
    <definedName name="BExY4RP3BE6KYZDIKQZO4U4DIT33" localSheetId="12" hidden="1">#REF!</definedName>
    <definedName name="BExY4RP3BE6KYZDIKQZO4U4DIT33" localSheetId="3" hidden="1">#REF!</definedName>
    <definedName name="BExY4RP3BE6KYZDIKQZO4U4DIT33" localSheetId="10" hidden="1">#REF!</definedName>
    <definedName name="BExY4RP3BE6KYZDIKQZO4U4DIT33" localSheetId="9" hidden="1">#REF!</definedName>
    <definedName name="BExY4RP3BE6KYZDIKQZO4U4DIT33" localSheetId="8" hidden="1">#REF!</definedName>
    <definedName name="BExY4RP3BE6KYZDIKQZO4U4DIT33" localSheetId="11" hidden="1">#REF!</definedName>
    <definedName name="BExY4RP3BE6KYZDIKQZO4U4DIT33" localSheetId="13" hidden="1">#REF!</definedName>
    <definedName name="BExY4RP3BE6KYZDIKQZO4U4DIT33" hidden="1">#REF!</definedName>
    <definedName name="BExY4RZW3KK11JLYBA4DWZ92M6LQ" localSheetId="0" hidden="1">#REF!</definedName>
    <definedName name="BExY4RZW3KK11JLYBA4DWZ92M6LQ" localSheetId="12" hidden="1">#REF!</definedName>
    <definedName name="BExY4RZW3KK11JLYBA4DWZ92M6LQ" localSheetId="3" hidden="1">#REF!</definedName>
    <definedName name="BExY4RZW3KK11JLYBA4DWZ92M6LQ" localSheetId="10" hidden="1">#REF!</definedName>
    <definedName name="BExY4RZW3KK11JLYBA4DWZ92M6LQ" localSheetId="9" hidden="1">#REF!</definedName>
    <definedName name="BExY4RZW3KK11JLYBA4DWZ92M6LQ" localSheetId="8" hidden="1">#REF!</definedName>
    <definedName name="BExY4RZW3KK11JLYBA4DWZ92M6LQ" localSheetId="11" hidden="1">#REF!</definedName>
    <definedName name="BExY4RZW3KK11JLYBA4DWZ92M6LQ" localSheetId="13" hidden="1">#REF!</definedName>
    <definedName name="BExY4RZW3KK11JLYBA4DWZ92M6LQ" hidden="1">#REF!</definedName>
    <definedName name="BExY4XOVTTNVZ577RLIEC7NZQFIX" localSheetId="0" hidden="1">#REF!</definedName>
    <definedName name="BExY4XOVTTNVZ577RLIEC7NZQFIX" localSheetId="12" hidden="1">#REF!</definedName>
    <definedName name="BExY4XOVTTNVZ577RLIEC7NZQFIX" localSheetId="3" hidden="1">#REF!</definedName>
    <definedName name="BExY4XOVTTNVZ577RLIEC7NZQFIX" localSheetId="10" hidden="1">#REF!</definedName>
    <definedName name="BExY4XOVTTNVZ577RLIEC7NZQFIX" localSheetId="9" hidden="1">#REF!</definedName>
    <definedName name="BExY4XOVTTNVZ577RLIEC7NZQFIX" localSheetId="8" hidden="1">#REF!</definedName>
    <definedName name="BExY4XOVTTNVZ577RLIEC7NZQFIX" localSheetId="11" hidden="1">#REF!</definedName>
    <definedName name="BExY4XOVTTNVZ577RLIEC7NZQFIX" localSheetId="13" hidden="1">#REF!</definedName>
    <definedName name="BExY4XOVTTNVZ577RLIEC7NZQFIX" hidden="1">#REF!</definedName>
    <definedName name="BExY50JAF5CG01GTHAUS7I4ZLUDC" localSheetId="0" hidden="1">#REF!</definedName>
    <definedName name="BExY50JAF5CG01GTHAUS7I4ZLUDC" localSheetId="12" hidden="1">#REF!</definedName>
    <definedName name="BExY50JAF5CG01GTHAUS7I4ZLUDC" localSheetId="3" hidden="1">#REF!</definedName>
    <definedName name="BExY50JAF5CG01GTHAUS7I4ZLUDC" localSheetId="10" hidden="1">#REF!</definedName>
    <definedName name="BExY50JAF5CG01GTHAUS7I4ZLUDC" localSheetId="9" hidden="1">#REF!</definedName>
    <definedName name="BExY50JAF5CG01GTHAUS7I4ZLUDC" localSheetId="8" hidden="1">#REF!</definedName>
    <definedName name="BExY50JAF5CG01GTHAUS7I4ZLUDC" localSheetId="11" hidden="1">#REF!</definedName>
    <definedName name="BExY50JAF5CG01GTHAUS7I4ZLUDC" localSheetId="13" hidden="1">#REF!</definedName>
    <definedName name="BExY50JAF5CG01GTHAUS7I4ZLUDC" hidden="1">#REF!</definedName>
    <definedName name="BExY53J7EXFEOFTRNAHLK7IH3ACB" localSheetId="0" hidden="1">#REF!</definedName>
    <definedName name="BExY53J7EXFEOFTRNAHLK7IH3ACB" localSheetId="12" hidden="1">#REF!</definedName>
    <definedName name="BExY53J7EXFEOFTRNAHLK7IH3ACB" localSheetId="3" hidden="1">#REF!</definedName>
    <definedName name="BExY53J7EXFEOFTRNAHLK7IH3ACB" localSheetId="10" hidden="1">#REF!</definedName>
    <definedName name="BExY53J7EXFEOFTRNAHLK7IH3ACB" localSheetId="9" hidden="1">#REF!</definedName>
    <definedName name="BExY53J7EXFEOFTRNAHLK7IH3ACB" localSheetId="8" hidden="1">#REF!</definedName>
    <definedName name="BExY53J7EXFEOFTRNAHLK7IH3ACB" localSheetId="11" hidden="1">#REF!</definedName>
    <definedName name="BExY53J7EXFEOFTRNAHLK7IH3ACB" localSheetId="13" hidden="1">#REF!</definedName>
    <definedName name="BExY53J7EXFEOFTRNAHLK7IH3ACB" hidden="1">#REF!</definedName>
    <definedName name="BExY5515SJTJS3VM80M3YYR0WF37" localSheetId="0" hidden="1">#REF!</definedName>
    <definedName name="BExY5515SJTJS3VM80M3YYR0WF37" localSheetId="12" hidden="1">#REF!</definedName>
    <definedName name="BExY5515SJTJS3VM80M3YYR0WF37" localSheetId="3" hidden="1">#REF!</definedName>
    <definedName name="BExY5515SJTJS3VM80M3YYR0WF37" localSheetId="10" hidden="1">#REF!</definedName>
    <definedName name="BExY5515SJTJS3VM80M3YYR0WF37" localSheetId="9" hidden="1">#REF!</definedName>
    <definedName name="BExY5515SJTJS3VM80M3YYR0WF37" localSheetId="8" hidden="1">#REF!</definedName>
    <definedName name="BExY5515SJTJS3VM80M3YYR0WF37" localSheetId="11" hidden="1">#REF!</definedName>
    <definedName name="BExY5515SJTJS3VM80M3YYR0WF37" localSheetId="13" hidden="1">#REF!</definedName>
    <definedName name="BExY5515SJTJS3VM80M3YYR0WF37" hidden="1">#REF!</definedName>
    <definedName name="BExY5515WE39FQ3EG5QHG67V9C0O" localSheetId="0" hidden="1">#REF!</definedName>
    <definedName name="BExY5515WE39FQ3EG5QHG67V9C0O" localSheetId="12" hidden="1">#REF!</definedName>
    <definedName name="BExY5515WE39FQ3EG5QHG67V9C0O" localSheetId="3" hidden="1">#REF!</definedName>
    <definedName name="BExY5515WE39FQ3EG5QHG67V9C0O" localSheetId="10" hidden="1">#REF!</definedName>
    <definedName name="BExY5515WE39FQ3EG5QHG67V9C0O" localSheetId="9" hidden="1">#REF!</definedName>
    <definedName name="BExY5515WE39FQ3EG5QHG67V9C0O" localSheetId="8" hidden="1">#REF!</definedName>
    <definedName name="BExY5515WE39FQ3EG5QHG67V9C0O" localSheetId="11" hidden="1">#REF!</definedName>
    <definedName name="BExY5515WE39FQ3EG5QHG67V9C0O" localSheetId="13" hidden="1">#REF!</definedName>
    <definedName name="BExY5515WE39FQ3EG5QHG67V9C0O" hidden="1">#REF!</definedName>
    <definedName name="BExY5986WNAD8NFCPXC9TVLBU4FG" localSheetId="0" hidden="1">#REF!</definedName>
    <definedName name="BExY5986WNAD8NFCPXC9TVLBU4FG" localSheetId="12" hidden="1">#REF!</definedName>
    <definedName name="BExY5986WNAD8NFCPXC9TVLBU4FG" localSheetId="3" hidden="1">#REF!</definedName>
    <definedName name="BExY5986WNAD8NFCPXC9TVLBU4FG" localSheetId="10" hidden="1">#REF!</definedName>
    <definedName name="BExY5986WNAD8NFCPXC9TVLBU4FG" localSheetId="9" hidden="1">#REF!</definedName>
    <definedName name="BExY5986WNAD8NFCPXC9TVLBU4FG" localSheetId="8" hidden="1">#REF!</definedName>
    <definedName name="BExY5986WNAD8NFCPXC9TVLBU4FG" localSheetId="11" hidden="1">#REF!</definedName>
    <definedName name="BExY5986WNAD8NFCPXC9TVLBU4FG" localSheetId="13" hidden="1">#REF!</definedName>
    <definedName name="BExY5986WNAD8NFCPXC9TVLBU4FG" hidden="1">#REF!</definedName>
    <definedName name="BExY5DF9MS25IFNWGJ1YAS5MDN8R" localSheetId="0" hidden="1">#REF!</definedName>
    <definedName name="BExY5DF9MS25IFNWGJ1YAS5MDN8R" localSheetId="12" hidden="1">#REF!</definedName>
    <definedName name="BExY5DF9MS25IFNWGJ1YAS5MDN8R" localSheetId="3" hidden="1">#REF!</definedName>
    <definedName name="BExY5DF9MS25IFNWGJ1YAS5MDN8R" localSheetId="10" hidden="1">#REF!</definedName>
    <definedName name="BExY5DF9MS25IFNWGJ1YAS5MDN8R" localSheetId="9" hidden="1">#REF!</definedName>
    <definedName name="BExY5DF9MS25IFNWGJ1YAS5MDN8R" localSheetId="8" hidden="1">#REF!</definedName>
    <definedName name="BExY5DF9MS25IFNWGJ1YAS5MDN8R" localSheetId="11" hidden="1">#REF!</definedName>
    <definedName name="BExY5DF9MS25IFNWGJ1YAS5MDN8R" localSheetId="13" hidden="1">#REF!</definedName>
    <definedName name="BExY5DF9MS25IFNWGJ1YAS5MDN8R" hidden="1">#REF!</definedName>
    <definedName name="BExY5ERVGL3UM2MGT8LJ0XPKTZEK" localSheetId="0" hidden="1">#REF!</definedName>
    <definedName name="BExY5ERVGL3UM2MGT8LJ0XPKTZEK" localSheetId="12" hidden="1">#REF!</definedName>
    <definedName name="BExY5ERVGL3UM2MGT8LJ0XPKTZEK" localSheetId="3" hidden="1">#REF!</definedName>
    <definedName name="BExY5ERVGL3UM2MGT8LJ0XPKTZEK" localSheetId="10" hidden="1">#REF!</definedName>
    <definedName name="BExY5ERVGL3UM2MGT8LJ0XPKTZEK" localSheetId="9" hidden="1">#REF!</definedName>
    <definedName name="BExY5ERVGL3UM2MGT8LJ0XPKTZEK" localSheetId="8" hidden="1">#REF!</definedName>
    <definedName name="BExY5ERVGL3UM2MGT8LJ0XPKTZEK" localSheetId="11" hidden="1">#REF!</definedName>
    <definedName name="BExY5ERVGL3UM2MGT8LJ0XPKTZEK" localSheetId="13" hidden="1">#REF!</definedName>
    <definedName name="BExY5ERVGL3UM2MGT8LJ0XPKTZEK" hidden="1">#REF!</definedName>
    <definedName name="BExY5EX6NJFK8W754ZVZDN5DS04K" localSheetId="0" hidden="1">#REF!</definedName>
    <definedName name="BExY5EX6NJFK8W754ZVZDN5DS04K" localSheetId="12" hidden="1">#REF!</definedName>
    <definedName name="BExY5EX6NJFK8W754ZVZDN5DS04K" localSheetId="3" hidden="1">#REF!</definedName>
    <definedName name="BExY5EX6NJFK8W754ZVZDN5DS04K" localSheetId="10" hidden="1">#REF!</definedName>
    <definedName name="BExY5EX6NJFK8W754ZVZDN5DS04K" localSheetId="9" hidden="1">#REF!</definedName>
    <definedName name="BExY5EX6NJFK8W754ZVZDN5DS04K" localSheetId="8" hidden="1">#REF!</definedName>
    <definedName name="BExY5EX6NJFK8W754ZVZDN5DS04K" localSheetId="11" hidden="1">#REF!</definedName>
    <definedName name="BExY5EX6NJFK8W754ZVZDN5DS04K" localSheetId="13" hidden="1">#REF!</definedName>
    <definedName name="BExY5EX6NJFK8W754ZVZDN5DS04K" hidden="1">#REF!</definedName>
    <definedName name="BExY5S3XD1NJT109CV54IFOHVLQ6" localSheetId="0" hidden="1">#REF!</definedName>
    <definedName name="BExY5S3XD1NJT109CV54IFOHVLQ6" localSheetId="12" hidden="1">#REF!</definedName>
    <definedName name="BExY5S3XD1NJT109CV54IFOHVLQ6" localSheetId="3" hidden="1">#REF!</definedName>
    <definedName name="BExY5S3XD1NJT109CV54IFOHVLQ6" localSheetId="10" hidden="1">#REF!</definedName>
    <definedName name="BExY5S3XD1NJT109CV54IFOHVLQ6" localSheetId="9" hidden="1">#REF!</definedName>
    <definedName name="BExY5S3XD1NJT109CV54IFOHVLQ6" localSheetId="8" hidden="1">#REF!</definedName>
    <definedName name="BExY5S3XD1NJT109CV54IFOHVLQ6" localSheetId="11" hidden="1">#REF!</definedName>
    <definedName name="BExY5S3XD1NJT109CV54IFOHVLQ6" localSheetId="13" hidden="1">#REF!</definedName>
    <definedName name="BExY5S3XD1NJT109CV54IFOHVLQ6" hidden="1">#REF!</definedName>
    <definedName name="BExY5W088PPAPLSMR2P7FV2CRDCT" localSheetId="0" hidden="1">#REF!</definedName>
    <definedName name="BExY5W088PPAPLSMR2P7FV2CRDCT" localSheetId="12" hidden="1">#REF!</definedName>
    <definedName name="BExY5W088PPAPLSMR2P7FV2CRDCT" localSheetId="3" hidden="1">#REF!</definedName>
    <definedName name="BExY5W088PPAPLSMR2P7FV2CRDCT" localSheetId="10" hidden="1">#REF!</definedName>
    <definedName name="BExY5W088PPAPLSMR2P7FV2CRDCT" localSheetId="9" hidden="1">#REF!</definedName>
    <definedName name="BExY5W088PPAPLSMR2P7FV2CRDCT" localSheetId="8" hidden="1">#REF!</definedName>
    <definedName name="BExY5W088PPAPLSMR2P7FV2CRDCT" localSheetId="11" hidden="1">#REF!</definedName>
    <definedName name="BExY5W088PPAPLSMR2P7FV2CRDCT" localSheetId="13" hidden="1">#REF!</definedName>
    <definedName name="BExY5W088PPAPLSMR2P7FV2CRDCT" hidden="1">#REF!</definedName>
    <definedName name="BExY6KA6BQ6H4SH5EMJBVF8UR4ZY" localSheetId="0" hidden="1">#REF!</definedName>
    <definedName name="BExY6KA6BQ6H4SH5EMJBVF8UR4ZY" localSheetId="12" hidden="1">#REF!</definedName>
    <definedName name="BExY6KA6BQ6H4SH5EMJBVF8UR4ZY" localSheetId="3" hidden="1">#REF!</definedName>
    <definedName name="BExY6KA6BQ6H4SH5EMJBVF8UR4ZY" localSheetId="10" hidden="1">#REF!</definedName>
    <definedName name="BExY6KA6BQ6H4SH5EMJBVF8UR4ZY" localSheetId="9" hidden="1">#REF!</definedName>
    <definedName name="BExY6KA6BQ6H4SH5EMJBVF8UR4ZY" localSheetId="8" hidden="1">#REF!</definedName>
    <definedName name="BExY6KA6BQ6H4SH5EMJBVF8UR4ZY" localSheetId="11" hidden="1">#REF!</definedName>
    <definedName name="BExY6KA6BQ6H4SH5EMJBVF8UR4ZY" localSheetId="13" hidden="1">#REF!</definedName>
    <definedName name="BExY6KA6BQ6H4SH5EMJBVF8UR4ZY" hidden="1">#REF!</definedName>
    <definedName name="BExY6KVS1MMZ2R34PGEFR2BMTU9W" localSheetId="0" hidden="1">#REF!</definedName>
    <definedName name="BExY6KVS1MMZ2R34PGEFR2BMTU9W" localSheetId="12" hidden="1">#REF!</definedName>
    <definedName name="BExY6KVS1MMZ2R34PGEFR2BMTU9W" localSheetId="3" hidden="1">#REF!</definedName>
    <definedName name="BExY6KVS1MMZ2R34PGEFR2BMTU9W" localSheetId="10" hidden="1">#REF!</definedName>
    <definedName name="BExY6KVS1MMZ2R34PGEFR2BMTU9W" localSheetId="9" hidden="1">#REF!</definedName>
    <definedName name="BExY6KVS1MMZ2R34PGEFR2BMTU9W" localSheetId="8" hidden="1">#REF!</definedName>
    <definedName name="BExY6KVS1MMZ2R34PGEFR2BMTU9W" localSheetId="11" hidden="1">#REF!</definedName>
    <definedName name="BExY6KVS1MMZ2R34PGEFR2BMTU9W" localSheetId="13" hidden="1">#REF!</definedName>
    <definedName name="BExY6KVS1MMZ2R34PGEFR2BMTU9W" hidden="1">#REF!</definedName>
    <definedName name="BExY6Q9YY7LW745GP7CYOGGSPHGE" localSheetId="0" hidden="1">#REF!</definedName>
    <definedName name="BExY6Q9YY7LW745GP7CYOGGSPHGE" localSheetId="12" hidden="1">#REF!</definedName>
    <definedName name="BExY6Q9YY7LW745GP7CYOGGSPHGE" localSheetId="3" hidden="1">#REF!</definedName>
    <definedName name="BExY6Q9YY7LW745GP7CYOGGSPHGE" localSheetId="10" hidden="1">#REF!</definedName>
    <definedName name="BExY6Q9YY7LW745GP7CYOGGSPHGE" localSheetId="9" hidden="1">#REF!</definedName>
    <definedName name="BExY6Q9YY7LW745GP7CYOGGSPHGE" localSheetId="8" hidden="1">#REF!</definedName>
    <definedName name="BExY6Q9YY7LW745GP7CYOGGSPHGE" localSheetId="11" hidden="1">#REF!</definedName>
    <definedName name="BExY6Q9YY7LW745GP7CYOGGSPHGE" localSheetId="13" hidden="1">#REF!</definedName>
    <definedName name="BExY6Q9YY7LW745GP7CYOGGSPHGE" hidden="1">#REF!</definedName>
    <definedName name="BExY6R6BYIQZ4OR1E7YI0OVOC08W" localSheetId="0" hidden="1">#REF!</definedName>
    <definedName name="BExY6R6BYIQZ4OR1E7YI0OVOC08W" localSheetId="12" hidden="1">#REF!</definedName>
    <definedName name="BExY6R6BYIQZ4OR1E7YI0OVOC08W" localSheetId="3" hidden="1">#REF!</definedName>
    <definedName name="BExY6R6BYIQZ4OR1E7YI0OVOC08W" localSheetId="10" hidden="1">#REF!</definedName>
    <definedName name="BExY6R6BYIQZ4OR1E7YI0OVOC08W" localSheetId="9" hidden="1">#REF!</definedName>
    <definedName name="BExY6R6BYIQZ4OR1E7YI0OVOC08W" localSheetId="8" hidden="1">#REF!</definedName>
    <definedName name="BExY6R6BYIQZ4OR1E7YI0OVOC08W" localSheetId="11" hidden="1">#REF!</definedName>
    <definedName name="BExY6R6BYIQZ4OR1E7YI0OVOC08W" localSheetId="13" hidden="1">#REF!</definedName>
    <definedName name="BExY6R6BYIQZ4OR1E7YI0OVOC08W" hidden="1">#REF!</definedName>
    <definedName name="BExZIA3C8LKJTEH3MKQ57KJH5TA2" localSheetId="0" hidden="1">#REF!</definedName>
    <definedName name="BExZIA3C8LKJTEH3MKQ57KJH5TA2" localSheetId="12" hidden="1">#REF!</definedName>
    <definedName name="BExZIA3C8LKJTEH3MKQ57KJH5TA2" localSheetId="3" hidden="1">#REF!</definedName>
    <definedName name="BExZIA3C8LKJTEH3MKQ57KJH5TA2" localSheetId="10" hidden="1">#REF!</definedName>
    <definedName name="BExZIA3C8LKJTEH3MKQ57KJH5TA2" localSheetId="9" hidden="1">#REF!</definedName>
    <definedName name="BExZIA3C8LKJTEH3MKQ57KJH5TA2" localSheetId="8" hidden="1">#REF!</definedName>
    <definedName name="BExZIA3C8LKJTEH3MKQ57KJH5TA2" localSheetId="11" hidden="1">#REF!</definedName>
    <definedName name="BExZIA3C8LKJTEH3MKQ57KJH5TA2" localSheetId="13" hidden="1">#REF!</definedName>
    <definedName name="BExZIA3C8LKJTEH3MKQ57KJH5TA2" hidden="1">#REF!</definedName>
    <definedName name="BExZIGDWFIOPMMVCRWX45OIJ5AP3" localSheetId="0" hidden="1">#REF!</definedName>
    <definedName name="BExZIGDWFIOPMMVCRWX45OIJ5AP3" localSheetId="12" hidden="1">#REF!</definedName>
    <definedName name="BExZIGDWFIOPMMVCRWX45OIJ5AP3" localSheetId="3" hidden="1">#REF!</definedName>
    <definedName name="BExZIGDWFIOPMMVCRWX45OIJ5AP3" localSheetId="10" hidden="1">#REF!</definedName>
    <definedName name="BExZIGDWFIOPMMVCRWX45OIJ5AP3" localSheetId="9" hidden="1">#REF!</definedName>
    <definedName name="BExZIGDWFIOPMMVCRWX45OIJ5AP3" localSheetId="8" hidden="1">#REF!</definedName>
    <definedName name="BExZIGDWFIOPMMVCRWX45OIJ5AP3" localSheetId="11" hidden="1">#REF!</definedName>
    <definedName name="BExZIGDWFIOPMMVCRWX45OIJ5AP3" localSheetId="13" hidden="1">#REF!</definedName>
    <definedName name="BExZIGDWFIOPMMVCRWX45OIJ5AP3" hidden="1">#REF!</definedName>
    <definedName name="BExZIIHH3QNQE3GFMHEE4UMHY6WQ" localSheetId="0" hidden="1">#REF!</definedName>
    <definedName name="BExZIIHH3QNQE3GFMHEE4UMHY6WQ" localSheetId="12" hidden="1">#REF!</definedName>
    <definedName name="BExZIIHH3QNQE3GFMHEE4UMHY6WQ" localSheetId="3" hidden="1">#REF!</definedName>
    <definedName name="BExZIIHH3QNQE3GFMHEE4UMHY6WQ" localSheetId="10" hidden="1">#REF!</definedName>
    <definedName name="BExZIIHH3QNQE3GFMHEE4UMHY6WQ" localSheetId="9" hidden="1">#REF!</definedName>
    <definedName name="BExZIIHH3QNQE3GFMHEE4UMHY6WQ" localSheetId="8" hidden="1">#REF!</definedName>
    <definedName name="BExZIIHH3QNQE3GFMHEE4UMHY6WQ" localSheetId="11" hidden="1">#REF!</definedName>
    <definedName name="BExZIIHH3QNQE3GFMHEE4UMHY6WQ" localSheetId="13" hidden="1">#REF!</definedName>
    <definedName name="BExZIIHH3QNQE3GFMHEE4UMHY6WQ" hidden="1">#REF!</definedName>
    <definedName name="BExZIYO22G5UXOB42GDLYGVRJ6U7" localSheetId="0" hidden="1">#REF!</definedName>
    <definedName name="BExZIYO22G5UXOB42GDLYGVRJ6U7" localSheetId="12" hidden="1">#REF!</definedName>
    <definedName name="BExZIYO22G5UXOB42GDLYGVRJ6U7" localSheetId="3" hidden="1">#REF!</definedName>
    <definedName name="BExZIYO22G5UXOB42GDLYGVRJ6U7" localSheetId="10" hidden="1">#REF!</definedName>
    <definedName name="BExZIYO22G5UXOB42GDLYGVRJ6U7" localSheetId="9" hidden="1">#REF!</definedName>
    <definedName name="BExZIYO22G5UXOB42GDLYGVRJ6U7" localSheetId="8" hidden="1">#REF!</definedName>
    <definedName name="BExZIYO22G5UXOB42GDLYGVRJ6U7" localSheetId="11" hidden="1">#REF!</definedName>
    <definedName name="BExZIYO22G5UXOB42GDLYGVRJ6U7" localSheetId="13" hidden="1">#REF!</definedName>
    <definedName name="BExZIYO22G5UXOB42GDLYGVRJ6U7" hidden="1">#REF!</definedName>
    <definedName name="BExZJ7I9T8XU4MZRKJ1VVU76V2LZ" localSheetId="0" hidden="1">#REF!</definedName>
    <definedName name="BExZJ7I9T8XU4MZRKJ1VVU76V2LZ" localSheetId="12" hidden="1">#REF!</definedName>
    <definedName name="BExZJ7I9T8XU4MZRKJ1VVU76V2LZ" localSheetId="3" hidden="1">#REF!</definedName>
    <definedName name="BExZJ7I9T8XU4MZRKJ1VVU76V2LZ" localSheetId="10" hidden="1">#REF!</definedName>
    <definedName name="BExZJ7I9T8XU4MZRKJ1VVU76V2LZ" localSheetId="9" hidden="1">#REF!</definedName>
    <definedName name="BExZJ7I9T8XU4MZRKJ1VVU76V2LZ" localSheetId="8" hidden="1">#REF!</definedName>
    <definedName name="BExZJ7I9T8XU4MZRKJ1VVU76V2LZ" localSheetId="11" hidden="1">#REF!</definedName>
    <definedName name="BExZJ7I9T8XU4MZRKJ1VVU76V2LZ" localSheetId="13" hidden="1">#REF!</definedName>
    <definedName name="BExZJ7I9T8XU4MZRKJ1VVU76V2LZ" hidden="1">#REF!</definedName>
    <definedName name="BExZJMY170JCUU1RWASNZ1HJPRTA" localSheetId="0" hidden="1">#REF!</definedName>
    <definedName name="BExZJMY170JCUU1RWASNZ1HJPRTA" localSheetId="12" hidden="1">#REF!</definedName>
    <definedName name="BExZJMY170JCUU1RWASNZ1HJPRTA" localSheetId="3" hidden="1">#REF!</definedName>
    <definedName name="BExZJMY170JCUU1RWASNZ1HJPRTA" localSheetId="10" hidden="1">#REF!</definedName>
    <definedName name="BExZJMY170JCUU1RWASNZ1HJPRTA" localSheetId="9" hidden="1">#REF!</definedName>
    <definedName name="BExZJMY170JCUU1RWASNZ1HJPRTA" localSheetId="8" hidden="1">#REF!</definedName>
    <definedName name="BExZJMY170JCUU1RWASNZ1HJPRTA" localSheetId="11" hidden="1">#REF!</definedName>
    <definedName name="BExZJMY170JCUU1RWASNZ1HJPRTA" localSheetId="13" hidden="1">#REF!</definedName>
    <definedName name="BExZJMY170JCUU1RWASNZ1HJPRTA" hidden="1">#REF!</definedName>
    <definedName name="BExZJOQR77H0P4SUKVYACDCFBBXO" localSheetId="0" hidden="1">#REF!</definedName>
    <definedName name="BExZJOQR77H0P4SUKVYACDCFBBXO" localSheetId="12" hidden="1">#REF!</definedName>
    <definedName name="BExZJOQR77H0P4SUKVYACDCFBBXO" localSheetId="3" hidden="1">#REF!</definedName>
    <definedName name="BExZJOQR77H0P4SUKVYACDCFBBXO" localSheetId="10" hidden="1">#REF!</definedName>
    <definedName name="BExZJOQR77H0P4SUKVYACDCFBBXO" localSheetId="9" hidden="1">#REF!</definedName>
    <definedName name="BExZJOQR77H0P4SUKVYACDCFBBXO" localSheetId="8" hidden="1">#REF!</definedName>
    <definedName name="BExZJOQR77H0P4SUKVYACDCFBBXO" localSheetId="11" hidden="1">#REF!</definedName>
    <definedName name="BExZJOQR77H0P4SUKVYACDCFBBXO" localSheetId="13" hidden="1">#REF!</definedName>
    <definedName name="BExZJOQR77H0P4SUKVYACDCFBBXO" hidden="1">#REF!</definedName>
    <definedName name="BExZJS6RG34ODDY9HMZ0O34MEMSB" localSheetId="0" hidden="1">#REF!</definedName>
    <definedName name="BExZJS6RG34ODDY9HMZ0O34MEMSB" localSheetId="12" hidden="1">#REF!</definedName>
    <definedName name="BExZJS6RG34ODDY9HMZ0O34MEMSB" localSheetId="3" hidden="1">#REF!</definedName>
    <definedName name="BExZJS6RG34ODDY9HMZ0O34MEMSB" localSheetId="10" hidden="1">#REF!</definedName>
    <definedName name="BExZJS6RG34ODDY9HMZ0O34MEMSB" localSheetId="9" hidden="1">#REF!</definedName>
    <definedName name="BExZJS6RG34ODDY9HMZ0O34MEMSB" localSheetId="8" hidden="1">#REF!</definedName>
    <definedName name="BExZJS6RG34ODDY9HMZ0O34MEMSB" localSheetId="11" hidden="1">#REF!</definedName>
    <definedName name="BExZJS6RG34ODDY9HMZ0O34MEMSB" localSheetId="13" hidden="1">#REF!</definedName>
    <definedName name="BExZJS6RG34ODDY9HMZ0O34MEMSB" hidden="1">#REF!</definedName>
    <definedName name="BExZK34NR4BAD7HJAP7SQ926UQP3" localSheetId="0" hidden="1">#REF!</definedName>
    <definedName name="BExZK34NR4BAD7HJAP7SQ926UQP3" localSheetId="12" hidden="1">#REF!</definedName>
    <definedName name="BExZK34NR4BAD7HJAP7SQ926UQP3" localSheetId="3" hidden="1">#REF!</definedName>
    <definedName name="BExZK34NR4BAD7HJAP7SQ926UQP3" localSheetId="10" hidden="1">#REF!</definedName>
    <definedName name="BExZK34NR4BAD7HJAP7SQ926UQP3" localSheetId="9" hidden="1">#REF!</definedName>
    <definedName name="BExZK34NR4BAD7HJAP7SQ926UQP3" localSheetId="8" hidden="1">#REF!</definedName>
    <definedName name="BExZK34NR4BAD7HJAP7SQ926UQP3" localSheetId="11" hidden="1">#REF!</definedName>
    <definedName name="BExZK34NR4BAD7HJAP7SQ926UQP3" localSheetId="13" hidden="1">#REF!</definedName>
    <definedName name="BExZK34NR4BAD7HJAP7SQ926UQP3" hidden="1">#REF!</definedName>
    <definedName name="BExZK3FGPHH5H771U7D5XY7XBS6E" localSheetId="0" hidden="1">#REF!</definedName>
    <definedName name="BExZK3FGPHH5H771U7D5XY7XBS6E" localSheetId="12" hidden="1">#REF!</definedName>
    <definedName name="BExZK3FGPHH5H771U7D5XY7XBS6E" localSheetId="3" hidden="1">#REF!</definedName>
    <definedName name="BExZK3FGPHH5H771U7D5XY7XBS6E" localSheetId="10" hidden="1">#REF!</definedName>
    <definedName name="BExZK3FGPHH5H771U7D5XY7XBS6E" localSheetId="9" hidden="1">#REF!</definedName>
    <definedName name="BExZK3FGPHH5H771U7D5XY7XBS6E" localSheetId="8" hidden="1">#REF!</definedName>
    <definedName name="BExZK3FGPHH5H771U7D5XY7XBS6E" localSheetId="11" hidden="1">#REF!</definedName>
    <definedName name="BExZK3FGPHH5H771U7D5XY7XBS6E" localSheetId="13" hidden="1">#REF!</definedName>
    <definedName name="BExZK3FGPHH5H771U7D5XY7XBS6E" hidden="1">#REF!</definedName>
    <definedName name="BExZK46CVVS9X1BZ6LLL71016ENT" localSheetId="0" hidden="1">#REF!</definedName>
    <definedName name="BExZK46CVVS9X1BZ6LLL71016ENT" localSheetId="12" hidden="1">#REF!</definedName>
    <definedName name="BExZK46CVVS9X1BZ6LLL71016ENT" localSheetId="3" hidden="1">#REF!</definedName>
    <definedName name="BExZK46CVVS9X1BZ6LLL71016ENT" localSheetId="10" hidden="1">#REF!</definedName>
    <definedName name="BExZK46CVVS9X1BZ6LLL71016ENT" localSheetId="9" hidden="1">#REF!</definedName>
    <definedName name="BExZK46CVVS9X1BZ6LLL71016ENT" localSheetId="8" hidden="1">#REF!</definedName>
    <definedName name="BExZK46CVVS9X1BZ6LLL71016ENT" localSheetId="11" hidden="1">#REF!</definedName>
    <definedName name="BExZK46CVVS9X1BZ6LLL71016ENT" localSheetId="13" hidden="1">#REF!</definedName>
    <definedName name="BExZK46CVVS9X1BZ6LLL71016ENT" hidden="1">#REF!</definedName>
    <definedName name="BExZK52PZLTP1F04T09MP30BVT7H" localSheetId="0" hidden="1">#REF!</definedName>
    <definedName name="BExZK52PZLTP1F04T09MP30BVT7H" localSheetId="12" hidden="1">#REF!</definedName>
    <definedName name="BExZK52PZLTP1F04T09MP30BVT7H" localSheetId="3" hidden="1">#REF!</definedName>
    <definedName name="BExZK52PZLTP1F04T09MP30BVT7H" localSheetId="10" hidden="1">#REF!</definedName>
    <definedName name="BExZK52PZLTP1F04T09MP30BVT7H" localSheetId="9" hidden="1">#REF!</definedName>
    <definedName name="BExZK52PZLTP1F04T09MP30BVT7H" localSheetId="8" hidden="1">#REF!</definedName>
    <definedName name="BExZK52PZLTP1F04T09MP30BVT7H" localSheetId="11" hidden="1">#REF!</definedName>
    <definedName name="BExZK52PZLTP1F04T09MP30BVT7H" localSheetId="13" hidden="1">#REF!</definedName>
    <definedName name="BExZK52PZLTP1F04T09MP30BVT7H" hidden="1">#REF!</definedName>
    <definedName name="BExZKHYORG3O8C772XPFHM1N8T80" localSheetId="0" hidden="1">#REF!</definedName>
    <definedName name="BExZKHYORG3O8C772XPFHM1N8T80" localSheetId="12" hidden="1">#REF!</definedName>
    <definedName name="BExZKHYORG3O8C772XPFHM1N8T80" localSheetId="3" hidden="1">#REF!</definedName>
    <definedName name="BExZKHYORG3O8C772XPFHM1N8T80" localSheetId="10" hidden="1">#REF!</definedName>
    <definedName name="BExZKHYORG3O8C772XPFHM1N8T80" localSheetId="9" hidden="1">#REF!</definedName>
    <definedName name="BExZKHYORG3O8C772XPFHM1N8T80" localSheetId="8" hidden="1">#REF!</definedName>
    <definedName name="BExZKHYORG3O8C772XPFHM1N8T80" localSheetId="11" hidden="1">#REF!</definedName>
    <definedName name="BExZKHYORG3O8C772XPFHM1N8T80" localSheetId="13" hidden="1">#REF!</definedName>
    <definedName name="BExZKHYORG3O8C772XPFHM1N8T80" hidden="1">#REF!</definedName>
    <definedName name="BExZKJRF2IRR57DG9CLC7MSHWNNN" localSheetId="0" hidden="1">#REF!</definedName>
    <definedName name="BExZKJRF2IRR57DG9CLC7MSHWNNN" localSheetId="12" hidden="1">#REF!</definedName>
    <definedName name="BExZKJRF2IRR57DG9CLC7MSHWNNN" localSheetId="3" hidden="1">#REF!</definedName>
    <definedName name="BExZKJRF2IRR57DG9CLC7MSHWNNN" localSheetId="10" hidden="1">#REF!</definedName>
    <definedName name="BExZKJRF2IRR57DG9CLC7MSHWNNN" localSheetId="9" hidden="1">#REF!</definedName>
    <definedName name="BExZKJRF2IRR57DG9CLC7MSHWNNN" localSheetId="8" hidden="1">#REF!</definedName>
    <definedName name="BExZKJRF2IRR57DG9CLC7MSHWNNN" localSheetId="11" hidden="1">#REF!</definedName>
    <definedName name="BExZKJRF2IRR57DG9CLC7MSHWNNN" localSheetId="13" hidden="1">#REF!</definedName>
    <definedName name="BExZKJRF2IRR57DG9CLC7MSHWNNN" hidden="1">#REF!</definedName>
    <definedName name="BExZKV5GYXO0X760SBD9TWTIQHGI" localSheetId="0" hidden="1">#REF!</definedName>
    <definedName name="BExZKV5GYXO0X760SBD9TWTIQHGI" localSheetId="12" hidden="1">#REF!</definedName>
    <definedName name="BExZKV5GYXO0X760SBD9TWTIQHGI" localSheetId="3" hidden="1">#REF!</definedName>
    <definedName name="BExZKV5GYXO0X760SBD9TWTIQHGI" localSheetId="10" hidden="1">#REF!</definedName>
    <definedName name="BExZKV5GYXO0X760SBD9TWTIQHGI" localSheetId="9" hidden="1">#REF!</definedName>
    <definedName name="BExZKV5GYXO0X760SBD9TWTIQHGI" localSheetId="8" hidden="1">#REF!</definedName>
    <definedName name="BExZKV5GYXO0X760SBD9TWTIQHGI" localSheetId="11" hidden="1">#REF!</definedName>
    <definedName name="BExZKV5GYXO0X760SBD9TWTIQHGI" localSheetId="13" hidden="1">#REF!</definedName>
    <definedName name="BExZKV5GYXO0X760SBD9TWTIQHGI" hidden="1">#REF!</definedName>
    <definedName name="BExZKZCGNEA9IPON37A91L4H4H17" localSheetId="0" hidden="1">#REF!</definedName>
    <definedName name="BExZKZCGNEA9IPON37A91L4H4H17" localSheetId="12" hidden="1">#REF!</definedName>
    <definedName name="BExZKZCGNEA9IPON37A91L4H4H17" localSheetId="3" hidden="1">#REF!</definedName>
    <definedName name="BExZKZCGNEA9IPON37A91L4H4H17" localSheetId="10" hidden="1">#REF!</definedName>
    <definedName name="BExZKZCGNEA9IPON37A91L4H4H17" localSheetId="9" hidden="1">#REF!</definedName>
    <definedName name="BExZKZCGNEA9IPON37A91L4H4H17" localSheetId="8" hidden="1">#REF!</definedName>
    <definedName name="BExZKZCGNEA9IPON37A91L4H4H17" localSheetId="11" hidden="1">#REF!</definedName>
    <definedName name="BExZKZCGNEA9IPON37A91L4H4H17" localSheetId="13" hidden="1">#REF!</definedName>
    <definedName name="BExZKZCGNEA9IPON37A91L4H4H17" hidden="1">#REF!</definedName>
    <definedName name="BExZL6E4YVXRUN7ZGF2BIGIXFR8K" localSheetId="0" hidden="1">#REF!</definedName>
    <definedName name="BExZL6E4YVXRUN7ZGF2BIGIXFR8K" localSheetId="12" hidden="1">#REF!</definedName>
    <definedName name="BExZL6E4YVXRUN7ZGF2BIGIXFR8K" localSheetId="3" hidden="1">#REF!</definedName>
    <definedName name="BExZL6E4YVXRUN7ZGF2BIGIXFR8K" localSheetId="10" hidden="1">#REF!</definedName>
    <definedName name="BExZL6E4YVXRUN7ZGF2BIGIXFR8K" localSheetId="9" hidden="1">#REF!</definedName>
    <definedName name="BExZL6E4YVXRUN7ZGF2BIGIXFR8K" localSheetId="8" hidden="1">#REF!</definedName>
    <definedName name="BExZL6E4YVXRUN7ZGF2BIGIXFR8K" localSheetId="11" hidden="1">#REF!</definedName>
    <definedName name="BExZL6E4YVXRUN7ZGF2BIGIXFR8K" localSheetId="13" hidden="1">#REF!</definedName>
    <definedName name="BExZL6E4YVXRUN7ZGF2BIGIXFR8K" hidden="1">#REF!</definedName>
    <definedName name="BExZLF2ZTA4EPN0GHO7C5O8DZ1SN" localSheetId="0" hidden="1">#REF!</definedName>
    <definedName name="BExZLF2ZTA4EPN0GHO7C5O8DZ1SN" localSheetId="12" hidden="1">#REF!</definedName>
    <definedName name="BExZLF2ZTA4EPN0GHO7C5O8DZ1SN" localSheetId="3" hidden="1">#REF!</definedName>
    <definedName name="BExZLF2ZTA4EPN0GHO7C5O8DZ1SN" localSheetId="10" hidden="1">#REF!</definedName>
    <definedName name="BExZLF2ZTA4EPN0GHO7C5O8DZ1SN" localSheetId="9" hidden="1">#REF!</definedName>
    <definedName name="BExZLF2ZTA4EPN0GHO7C5O8DZ1SN" localSheetId="8" hidden="1">#REF!</definedName>
    <definedName name="BExZLF2ZTA4EPN0GHO7C5O8DZ1SN" localSheetId="11" hidden="1">#REF!</definedName>
    <definedName name="BExZLF2ZTA4EPN0GHO7C5O8DZ1SN" localSheetId="13" hidden="1">#REF!</definedName>
    <definedName name="BExZLF2ZTA4EPN0GHO7C5O8DZ1SN" hidden="1">#REF!</definedName>
    <definedName name="BExZLGVLMKTPFXG42QYT0PO81G7F" localSheetId="0" hidden="1">#REF!</definedName>
    <definedName name="BExZLGVLMKTPFXG42QYT0PO81G7F" localSheetId="12" hidden="1">#REF!</definedName>
    <definedName name="BExZLGVLMKTPFXG42QYT0PO81G7F" localSheetId="3" hidden="1">#REF!</definedName>
    <definedName name="BExZLGVLMKTPFXG42QYT0PO81G7F" localSheetId="10" hidden="1">#REF!</definedName>
    <definedName name="BExZLGVLMKTPFXG42QYT0PO81G7F" localSheetId="9" hidden="1">#REF!</definedName>
    <definedName name="BExZLGVLMKTPFXG42QYT0PO81G7F" localSheetId="8" hidden="1">#REF!</definedName>
    <definedName name="BExZLGVLMKTPFXG42QYT0PO81G7F" localSheetId="11" hidden="1">#REF!</definedName>
    <definedName name="BExZLGVLMKTPFXG42QYT0PO81G7F" localSheetId="13" hidden="1">#REF!</definedName>
    <definedName name="BExZLGVLMKTPFXG42QYT0PO81G7F" hidden="1">#REF!</definedName>
    <definedName name="BExZLHRYQQ7BYD3VQWHVTZGYGRCT" localSheetId="0" hidden="1">#REF!</definedName>
    <definedName name="BExZLHRYQQ7BYD3VQWHVTZGYGRCT" localSheetId="12" hidden="1">#REF!</definedName>
    <definedName name="BExZLHRYQQ7BYD3VQWHVTZGYGRCT" localSheetId="3" hidden="1">#REF!</definedName>
    <definedName name="BExZLHRYQQ7BYD3VQWHVTZGYGRCT" localSheetId="10" hidden="1">#REF!</definedName>
    <definedName name="BExZLHRYQQ7BYD3VQWHVTZGYGRCT" localSheetId="9" hidden="1">#REF!</definedName>
    <definedName name="BExZLHRYQQ7BYD3VQWHVTZGYGRCT" localSheetId="8" hidden="1">#REF!</definedName>
    <definedName name="BExZLHRYQQ7BYD3VQWHVTZGYGRCT" localSheetId="11" hidden="1">#REF!</definedName>
    <definedName name="BExZLHRYQQ7BYD3VQWHVTZGYGRCT" localSheetId="13" hidden="1">#REF!</definedName>
    <definedName name="BExZLHRYQQ7BYD3VQWHVTZGYGRCT" hidden="1">#REF!</definedName>
    <definedName name="BExZLKMK7LRK14S09WLMH7MXSQXM" localSheetId="0" hidden="1">#REF!</definedName>
    <definedName name="BExZLKMK7LRK14S09WLMH7MXSQXM" localSheetId="12" hidden="1">#REF!</definedName>
    <definedName name="BExZLKMK7LRK14S09WLMH7MXSQXM" localSheetId="3" hidden="1">#REF!</definedName>
    <definedName name="BExZLKMK7LRK14S09WLMH7MXSQXM" localSheetId="10" hidden="1">#REF!</definedName>
    <definedName name="BExZLKMK7LRK14S09WLMH7MXSQXM" localSheetId="9" hidden="1">#REF!</definedName>
    <definedName name="BExZLKMK7LRK14S09WLMH7MXSQXM" localSheetId="8" hidden="1">#REF!</definedName>
    <definedName name="BExZLKMK7LRK14S09WLMH7MXSQXM" localSheetId="11" hidden="1">#REF!</definedName>
    <definedName name="BExZLKMK7LRK14S09WLMH7MXSQXM" localSheetId="13" hidden="1">#REF!</definedName>
    <definedName name="BExZLKMK7LRK14S09WLMH7MXSQXM" hidden="1">#REF!</definedName>
    <definedName name="BExZM503X0NZBS0FF22LK2RGG6GP" localSheetId="0" hidden="1">#REF!</definedName>
    <definedName name="BExZM503X0NZBS0FF22LK2RGG6GP" localSheetId="12" hidden="1">#REF!</definedName>
    <definedName name="BExZM503X0NZBS0FF22LK2RGG6GP" localSheetId="3" hidden="1">#REF!</definedName>
    <definedName name="BExZM503X0NZBS0FF22LK2RGG6GP" localSheetId="10" hidden="1">#REF!</definedName>
    <definedName name="BExZM503X0NZBS0FF22LK2RGG6GP" localSheetId="9" hidden="1">#REF!</definedName>
    <definedName name="BExZM503X0NZBS0FF22LK2RGG6GP" localSheetId="8" hidden="1">#REF!</definedName>
    <definedName name="BExZM503X0NZBS0FF22LK2RGG6GP" localSheetId="11" hidden="1">#REF!</definedName>
    <definedName name="BExZM503X0NZBS0FF22LK2RGG6GP" localSheetId="13" hidden="1">#REF!</definedName>
    <definedName name="BExZM503X0NZBS0FF22LK2RGG6GP" hidden="1">#REF!</definedName>
    <definedName name="BExZM7JVLG0W8EG5RBU915U3SKBY" localSheetId="0" hidden="1">#REF!</definedName>
    <definedName name="BExZM7JVLG0W8EG5RBU915U3SKBY" localSheetId="12" hidden="1">#REF!</definedName>
    <definedName name="BExZM7JVLG0W8EG5RBU915U3SKBY" localSheetId="3" hidden="1">#REF!</definedName>
    <definedName name="BExZM7JVLG0W8EG5RBU915U3SKBY" localSheetId="10" hidden="1">#REF!</definedName>
    <definedName name="BExZM7JVLG0W8EG5RBU915U3SKBY" localSheetId="9" hidden="1">#REF!</definedName>
    <definedName name="BExZM7JVLG0W8EG5RBU915U3SKBY" localSheetId="8" hidden="1">#REF!</definedName>
    <definedName name="BExZM7JVLG0W8EG5RBU915U3SKBY" localSheetId="11" hidden="1">#REF!</definedName>
    <definedName name="BExZM7JVLG0W8EG5RBU915U3SKBY" localSheetId="13" hidden="1">#REF!</definedName>
    <definedName name="BExZM7JVLG0W8EG5RBU915U3SKBY" hidden="1">#REF!</definedName>
    <definedName name="BExZM85FOVUFF110XMQ9O2ODSJUK" localSheetId="0" hidden="1">#REF!</definedName>
    <definedName name="BExZM85FOVUFF110XMQ9O2ODSJUK" localSheetId="12" hidden="1">#REF!</definedName>
    <definedName name="BExZM85FOVUFF110XMQ9O2ODSJUK" localSheetId="3" hidden="1">#REF!</definedName>
    <definedName name="BExZM85FOVUFF110XMQ9O2ODSJUK" localSheetId="10" hidden="1">#REF!</definedName>
    <definedName name="BExZM85FOVUFF110XMQ9O2ODSJUK" localSheetId="9" hidden="1">#REF!</definedName>
    <definedName name="BExZM85FOVUFF110XMQ9O2ODSJUK" localSheetId="8" hidden="1">#REF!</definedName>
    <definedName name="BExZM85FOVUFF110XMQ9O2ODSJUK" localSheetId="11" hidden="1">#REF!</definedName>
    <definedName name="BExZM85FOVUFF110XMQ9O2ODSJUK" localSheetId="13" hidden="1">#REF!</definedName>
    <definedName name="BExZM85FOVUFF110XMQ9O2ODSJUK" hidden="1">#REF!</definedName>
    <definedName name="BExZMF1MMTZ1TA14PZ8ASSU2CBSP" localSheetId="0" hidden="1">#REF!</definedName>
    <definedName name="BExZMF1MMTZ1TA14PZ8ASSU2CBSP" localSheetId="12" hidden="1">#REF!</definedName>
    <definedName name="BExZMF1MMTZ1TA14PZ8ASSU2CBSP" localSheetId="3" hidden="1">#REF!</definedName>
    <definedName name="BExZMF1MMTZ1TA14PZ8ASSU2CBSP" localSheetId="10" hidden="1">#REF!</definedName>
    <definedName name="BExZMF1MMTZ1TA14PZ8ASSU2CBSP" localSheetId="9" hidden="1">#REF!</definedName>
    <definedName name="BExZMF1MMTZ1TA14PZ8ASSU2CBSP" localSheetId="8" hidden="1">#REF!</definedName>
    <definedName name="BExZMF1MMTZ1TA14PZ8ASSU2CBSP" localSheetId="11" hidden="1">#REF!</definedName>
    <definedName name="BExZMF1MMTZ1TA14PZ8ASSU2CBSP" localSheetId="13" hidden="1">#REF!</definedName>
    <definedName name="BExZMF1MMTZ1TA14PZ8ASSU2CBSP" hidden="1">#REF!</definedName>
    <definedName name="BExZMH54ZU6X4KM0375X9K5VJDZN" localSheetId="0" hidden="1">#REF!</definedName>
    <definedName name="BExZMH54ZU6X4KM0375X9K5VJDZN" localSheetId="12" hidden="1">#REF!</definedName>
    <definedName name="BExZMH54ZU6X4KM0375X9K5VJDZN" localSheetId="3" hidden="1">#REF!</definedName>
    <definedName name="BExZMH54ZU6X4KM0375X9K5VJDZN" localSheetId="10" hidden="1">#REF!</definedName>
    <definedName name="BExZMH54ZU6X4KM0375X9K5VJDZN" localSheetId="9" hidden="1">#REF!</definedName>
    <definedName name="BExZMH54ZU6X4KM0375X9K5VJDZN" localSheetId="8" hidden="1">#REF!</definedName>
    <definedName name="BExZMH54ZU6X4KM0375X9K5VJDZN" localSheetId="11" hidden="1">#REF!</definedName>
    <definedName name="BExZMH54ZU6X4KM0375X9K5VJDZN" localSheetId="13" hidden="1">#REF!</definedName>
    <definedName name="BExZMH54ZU6X4KM0375X9K5VJDZN" hidden="1">#REF!</definedName>
    <definedName name="BExZMKL5YQZD7F0FUCSVFGLPFK52" localSheetId="0" hidden="1">#REF!</definedName>
    <definedName name="BExZMKL5YQZD7F0FUCSVFGLPFK52" localSheetId="12" hidden="1">#REF!</definedName>
    <definedName name="BExZMKL5YQZD7F0FUCSVFGLPFK52" localSheetId="3" hidden="1">#REF!</definedName>
    <definedName name="BExZMKL5YQZD7F0FUCSVFGLPFK52" localSheetId="10" hidden="1">#REF!</definedName>
    <definedName name="BExZMKL5YQZD7F0FUCSVFGLPFK52" localSheetId="9" hidden="1">#REF!</definedName>
    <definedName name="BExZMKL5YQZD7F0FUCSVFGLPFK52" localSheetId="8" hidden="1">#REF!</definedName>
    <definedName name="BExZMKL5YQZD7F0FUCSVFGLPFK52" localSheetId="11" hidden="1">#REF!</definedName>
    <definedName name="BExZMKL5YQZD7F0FUCSVFGLPFK52" localSheetId="13" hidden="1">#REF!</definedName>
    <definedName name="BExZMKL5YQZD7F0FUCSVFGLPFK52" hidden="1">#REF!</definedName>
    <definedName name="BExZMOC3VNZALJM71X2T6FV91GTB" localSheetId="0" hidden="1">#REF!</definedName>
    <definedName name="BExZMOC3VNZALJM71X2T6FV91GTB" localSheetId="12" hidden="1">#REF!</definedName>
    <definedName name="BExZMOC3VNZALJM71X2T6FV91GTB" localSheetId="3" hidden="1">#REF!</definedName>
    <definedName name="BExZMOC3VNZALJM71X2T6FV91GTB" localSheetId="10" hidden="1">#REF!</definedName>
    <definedName name="BExZMOC3VNZALJM71X2T6FV91GTB" localSheetId="9" hidden="1">#REF!</definedName>
    <definedName name="BExZMOC3VNZALJM71X2T6FV91GTB" localSheetId="8" hidden="1">#REF!</definedName>
    <definedName name="BExZMOC3VNZALJM71X2T6FV91GTB" localSheetId="11" hidden="1">#REF!</definedName>
    <definedName name="BExZMOC3VNZALJM71X2T6FV91GTB" localSheetId="13" hidden="1">#REF!</definedName>
    <definedName name="BExZMOC3VNZALJM71X2T6FV91GTB" hidden="1">#REF!</definedName>
    <definedName name="BExZMRHA7TTR9QKJOMONHRVY3YOF" localSheetId="0" hidden="1">#REF!</definedName>
    <definedName name="BExZMRHA7TTR9QKJOMONHRVY3YOF" localSheetId="12" hidden="1">#REF!</definedName>
    <definedName name="BExZMRHA7TTR9QKJOMONHRVY3YOF" localSheetId="3" hidden="1">#REF!</definedName>
    <definedName name="BExZMRHA7TTR9QKJOMONHRVY3YOF" localSheetId="10" hidden="1">#REF!</definedName>
    <definedName name="BExZMRHA7TTR9QKJOMONHRVY3YOF" localSheetId="9" hidden="1">#REF!</definedName>
    <definedName name="BExZMRHA7TTR9QKJOMONHRVY3YOF" localSheetId="8" hidden="1">#REF!</definedName>
    <definedName name="BExZMRHA7TTR9QKJOMONHRVY3YOF" localSheetId="11" hidden="1">#REF!</definedName>
    <definedName name="BExZMRHA7TTR9QKJOMONHRVY3YOF" localSheetId="13" hidden="1">#REF!</definedName>
    <definedName name="BExZMRHA7TTR9QKJOMONHRVY3YOF" hidden="1">#REF!</definedName>
    <definedName name="BExZMXH39OB0I43XEL3K11U3G9PM" localSheetId="0" hidden="1">#REF!</definedName>
    <definedName name="BExZMXH39OB0I43XEL3K11U3G9PM" localSheetId="12" hidden="1">#REF!</definedName>
    <definedName name="BExZMXH39OB0I43XEL3K11U3G9PM" localSheetId="3" hidden="1">#REF!</definedName>
    <definedName name="BExZMXH39OB0I43XEL3K11U3G9PM" localSheetId="10" hidden="1">#REF!</definedName>
    <definedName name="BExZMXH39OB0I43XEL3K11U3G9PM" localSheetId="9" hidden="1">#REF!</definedName>
    <definedName name="BExZMXH39OB0I43XEL3K11U3G9PM" localSheetId="8" hidden="1">#REF!</definedName>
    <definedName name="BExZMXH39OB0I43XEL3K11U3G9PM" localSheetId="11" hidden="1">#REF!</definedName>
    <definedName name="BExZMXH39OB0I43XEL3K11U3G9PM" localSheetId="13" hidden="1">#REF!</definedName>
    <definedName name="BExZMXH39OB0I43XEL3K11U3G9PM" hidden="1">#REF!</definedName>
    <definedName name="BExZMZQ3RBKDHT5GLFNLS52OSJA0" localSheetId="0" hidden="1">#REF!</definedName>
    <definedName name="BExZMZQ3RBKDHT5GLFNLS52OSJA0" localSheetId="12" hidden="1">#REF!</definedName>
    <definedName name="BExZMZQ3RBKDHT5GLFNLS52OSJA0" localSheetId="3" hidden="1">#REF!</definedName>
    <definedName name="BExZMZQ3RBKDHT5GLFNLS52OSJA0" localSheetId="10" hidden="1">#REF!</definedName>
    <definedName name="BExZMZQ3RBKDHT5GLFNLS52OSJA0" localSheetId="9" hidden="1">#REF!</definedName>
    <definedName name="BExZMZQ3RBKDHT5GLFNLS52OSJA0" localSheetId="8" hidden="1">#REF!</definedName>
    <definedName name="BExZMZQ3RBKDHT5GLFNLS52OSJA0" localSheetId="11" hidden="1">#REF!</definedName>
    <definedName name="BExZMZQ3RBKDHT5GLFNLS52OSJA0" localSheetId="13" hidden="1">#REF!</definedName>
    <definedName name="BExZMZQ3RBKDHT5GLFNLS52OSJA0" hidden="1">#REF!</definedName>
    <definedName name="BExZN2F7Y2J2L2LN5WZRG949MS4A" localSheetId="0" hidden="1">#REF!</definedName>
    <definedName name="BExZN2F7Y2J2L2LN5WZRG949MS4A" localSheetId="12" hidden="1">#REF!</definedName>
    <definedName name="BExZN2F7Y2J2L2LN5WZRG949MS4A" localSheetId="3" hidden="1">#REF!</definedName>
    <definedName name="BExZN2F7Y2J2L2LN5WZRG949MS4A" localSheetId="10" hidden="1">#REF!</definedName>
    <definedName name="BExZN2F7Y2J2L2LN5WZRG949MS4A" localSheetId="9" hidden="1">#REF!</definedName>
    <definedName name="BExZN2F7Y2J2L2LN5WZRG949MS4A" localSheetId="8" hidden="1">#REF!</definedName>
    <definedName name="BExZN2F7Y2J2L2LN5WZRG949MS4A" localSheetId="11" hidden="1">#REF!</definedName>
    <definedName name="BExZN2F7Y2J2L2LN5WZRG949MS4A" localSheetId="13" hidden="1">#REF!</definedName>
    <definedName name="BExZN2F7Y2J2L2LN5WZRG949MS4A" hidden="1">#REF!</definedName>
    <definedName name="BExZN847WUWKRYTZWG9TCQZJS3OL" localSheetId="0" hidden="1">#REF!</definedName>
    <definedName name="BExZN847WUWKRYTZWG9TCQZJS3OL" localSheetId="12" hidden="1">#REF!</definedName>
    <definedName name="BExZN847WUWKRYTZWG9TCQZJS3OL" localSheetId="3" hidden="1">#REF!</definedName>
    <definedName name="BExZN847WUWKRYTZWG9TCQZJS3OL" localSheetId="10" hidden="1">#REF!</definedName>
    <definedName name="BExZN847WUWKRYTZWG9TCQZJS3OL" localSheetId="9" hidden="1">#REF!</definedName>
    <definedName name="BExZN847WUWKRYTZWG9TCQZJS3OL" localSheetId="8" hidden="1">#REF!</definedName>
    <definedName name="BExZN847WUWKRYTZWG9TCQZJS3OL" localSheetId="11" hidden="1">#REF!</definedName>
    <definedName name="BExZN847WUWKRYTZWG9TCQZJS3OL" localSheetId="13" hidden="1">#REF!</definedName>
    <definedName name="BExZN847WUWKRYTZWG9TCQZJS3OL" hidden="1">#REF!</definedName>
    <definedName name="BExZNA2ALK6RDWFAXZQCL9TWRDCF" localSheetId="0" hidden="1">#REF!</definedName>
    <definedName name="BExZNA2ALK6RDWFAXZQCL9TWRDCF" localSheetId="12" hidden="1">#REF!</definedName>
    <definedName name="BExZNA2ALK6RDWFAXZQCL9TWRDCF" localSheetId="3" hidden="1">#REF!</definedName>
    <definedName name="BExZNA2ALK6RDWFAXZQCL9TWRDCF" localSheetId="10" hidden="1">#REF!</definedName>
    <definedName name="BExZNA2ALK6RDWFAXZQCL9TWRDCF" localSheetId="9" hidden="1">#REF!</definedName>
    <definedName name="BExZNA2ALK6RDWFAXZQCL9TWRDCF" localSheetId="8" hidden="1">#REF!</definedName>
    <definedName name="BExZNA2ALK6RDWFAXZQCL9TWRDCF" localSheetId="11" hidden="1">#REF!</definedName>
    <definedName name="BExZNA2ALK6RDWFAXZQCL9TWRDCF" localSheetId="13" hidden="1">#REF!</definedName>
    <definedName name="BExZNA2ALK6RDWFAXZQCL9TWRDCF" hidden="1">#REF!</definedName>
    <definedName name="BExZNH3VISFF4NQI11BZDP5IQ7VG" localSheetId="0" hidden="1">#REF!</definedName>
    <definedName name="BExZNH3VISFF4NQI11BZDP5IQ7VG" localSheetId="12" hidden="1">#REF!</definedName>
    <definedName name="BExZNH3VISFF4NQI11BZDP5IQ7VG" localSheetId="3" hidden="1">#REF!</definedName>
    <definedName name="BExZNH3VISFF4NQI11BZDP5IQ7VG" localSheetId="10" hidden="1">#REF!</definedName>
    <definedName name="BExZNH3VISFF4NQI11BZDP5IQ7VG" localSheetId="9" hidden="1">#REF!</definedName>
    <definedName name="BExZNH3VISFF4NQI11BZDP5IQ7VG" localSheetId="8" hidden="1">#REF!</definedName>
    <definedName name="BExZNH3VISFF4NQI11BZDP5IQ7VG" localSheetId="11" hidden="1">#REF!</definedName>
    <definedName name="BExZNH3VISFF4NQI11BZDP5IQ7VG" localSheetId="13" hidden="1">#REF!</definedName>
    <definedName name="BExZNH3VISFF4NQI11BZDP5IQ7VG" hidden="1">#REF!</definedName>
    <definedName name="BExZNJYCFYVMAOI62GB2BABK1ELE" localSheetId="0" hidden="1">#REF!</definedName>
    <definedName name="BExZNJYCFYVMAOI62GB2BABK1ELE" localSheetId="12" hidden="1">#REF!</definedName>
    <definedName name="BExZNJYCFYVMAOI62GB2BABK1ELE" localSheetId="3" hidden="1">#REF!</definedName>
    <definedName name="BExZNJYCFYVMAOI62GB2BABK1ELE" localSheetId="10" hidden="1">#REF!</definedName>
    <definedName name="BExZNJYCFYVMAOI62GB2BABK1ELE" localSheetId="9" hidden="1">#REF!</definedName>
    <definedName name="BExZNJYCFYVMAOI62GB2BABK1ELE" localSheetId="8" hidden="1">#REF!</definedName>
    <definedName name="BExZNJYCFYVMAOI62GB2BABK1ELE" localSheetId="11" hidden="1">#REF!</definedName>
    <definedName name="BExZNJYCFYVMAOI62GB2BABK1ELE" localSheetId="13" hidden="1">#REF!</definedName>
    <definedName name="BExZNJYCFYVMAOI62GB2BABK1ELE" hidden="1">#REF!</definedName>
    <definedName name="BExZNLGAA6ATMJW0Y28J4OI5W27I" localSheetId="0" hidden="1">#REF!</definedName>
    <definedName name="BExZNLGAA6ATMJW0Y28J4OI5W27I" localSheetId="12" hidden="1">#REF!</definedName>
    <definedName name="BExZNLGAA6ATMJW0Y28J4OI5W27I" localSheetId="3" hidden="1">#REF!</definedName>
    <definedName name="BExZNLGAA6ATMJW0Y28J4OI5W27I" localSheetId="10" hidden="1">#REF!</definedName>
    <definedName name="BExZNLGAA6ATMJW0Y28J4OI5W27I" localSheetId="9" hidden="1">#REF!</definedName>
    <definedName name="BExZNLGAA6ATMJW0Y28J4OI5W27I" localSheetId="8" hidden="1">#REF!</definedName>
    <definedName name="BExZNLGAA6ATMJW0Y28J4OI5W27I" localSheetId="11" hidden="1">#REF!</definedName>
    <definedName name="BExZNLGAA6ATMJW0Y28J4OI5W27I" localSheetId="13" hidden="1">#REF!</definedName>
    <definedName name="BExZNLGAA6ATMJW0Y28J4OI5W27I" hidden="1">#REF!</definedName>
    <definedName name="BExZNP7916CH3QP4VCZEULUIKKS5" localSheetId="0" hidden="1">#REF!</definedName>
    <definedName name="BExZNP7916CH3QP4VCZEULUIKKS5" localSheetId="12" hidden="1">#REF!</definedName>
    <definedName name="BExZNP7916CH3QP4VCZEULUIKKS5" localSheetId="3" hidden="1">#REF!</definedName>
    <definedName name="BExZNP7916CH3QP4VCZEULUIKKS5" localSheetId="10" hidden="1">#REF!</definedName>
    <definedName name="BExZNP7916CH3QP4VCZEULUIKKS5" localSheetId="9" hidden="1">#REF!</definedName>
    <definedName name="BExZNP7916CH3QP4VCZEULUIKKS5" localSheetId="8" hidden="1">#REF!</definedName>
    <definedName name="BExZNP7916CH3QP4VCZEULUIKKS5" localSheetId="11" hidden="1">#REF!</definedName>
    <definedName name="BExZNP7916CH3QP4VCZEULUIKKS5" localSheetId="13" hidden="1">#REF!</definedName>
    <definedName name="BExZNP7916CH3QP4VCZEULUIKKS5" hidden="1">#REF!</definedName>
    <definedName name="BExZNV707LIU6Z5H6QI6H67LHTI1" localSheetId="0" hidden="1">#REF!</definedName>
    <definedName name="BExZNV707LIU6Z5H6QI6H67LHTI1" localSheetId="12" hidden="1">#REF!</definedName>
    <definedName name="BExZNV707LIU6Z5H6QI6H67LHTI1" localSheetId="3" hidden="1">#REF!</definedName>
    <definedName name="BExZNV707LIU6Z5H6QI6H67LHTI1" localSheetId="10" hidden="1">#REF!</definedName>
    <definedName name="BExZNV707LIU6Z5H6QI6H67LHTI1" localSheetId="9" hidden="1">#REF!</definedName>
    <definedName name="BExZNV707LIU6Z5H6QI6H67LHTI1" localSheetId="8" hidden="1">#REF!</definedName>
    <definedName name="BExZNV707LIU6Z5H6QI6H67LHTI1" localSheetId="11" hidden="1">#REF!</definedName>
    <definedName name="BExZNV707LIU6Z5H6QI6H67LHTI1" localSheetId="13" hidden="1">#REF!</definedName>
    <definedName name="BExZNV707LIU6Z5H6QI6H67LHTI1" hidden="1">#REF!</definedName>
    <definedName name="BExZNVCBKB930QQ9QW7KSGOZ0V1M" localSheetId="0" hidden="1">#REF!</definedName>
    <definedName name="BExZNVCBKB930QQ9QW7KSGOZ0V1M" localSheetId="12" hidden="1">#REF!</definedName>
    <definedName name="BExZNVCBKB930QQ9QW7KSGOZ0V1M" localSheetId="3" hidden="1">#REF!</definedName>
    <definedName name="BExZNVCBKB930QQ9QW7KSGOZ0V1M" localSheetId="10" hidden="1">#REF!</definedName>
    <definedName name="BExZNVCBKB930QQ9QW7KSGOZ0V1M" localSheetId="9" hidden="1">#REF!</definedName>
    <definedName name="BExZNVCBKB930QQ9QW7KSGOZ0V1M" localSheetId="8" hidden="1">#REF!</definedName>
    <definedName name="BExZNVCBKB930QQ9QW7KSGOZ0V1M" localSheetId="11" hidden="1">#REF!</definedName>
    <definedName name="BExZNVCBKB930QQ9QW7KSGOZ0V1M" localSheetId="13" hidden="1">#REF!</definedName>
    <definedName name="BExZNVCBKB930QQ9QW7KSGOZ0V1M" hidden="1">#REF!</definedName>
    <definedName name="BExZNW8QJ18X0RSGFDWAE9ZSDX39" localSheetId="0" hidden="1">#REF!</definedName>
    <definedName name="BExZNW8QJ18X0RSGFDWAE9ZSDX39" localSheetId="12" hidden="1">#REF!</definedName>
    <definedName name="BExZNW8QJ18X0RSGFDWAE9ZSDX39" localSheetId="3" hidden="1">#REF!</definedName>
    <definedName name="BExZNW8QJ18X0RSGFDWAE9ZSDX39" localSheetId="10" hidden="1">#REF!</definedName>
    <definedName name="BExZNW8QJ18X0RSGFDWAE9ZSDX39" localSheetId="9" hidden="1">#REF!</definedName>
    <definedName name="BExZNW8QJ18X0RSGFDWAE9ZSDX39" localSheetId="8" hidden="1">#REF!</definedName>
    <definedName name="BExZNW8QJ18X0RSGFDWAE9ZSDX39" localSheetId="11" hidden="1">#REF!</definedName>
    <definedName name="BExZNW8QJ18X0RSGFDWAE9ZSDX39" localSheetId="13" hidden="1">#REF!</definedName>
    <definedName name="BExZNW8QJ18X0RSGFDWAE9ZSDX39" hidden="1">#REF!</definedName>
    <definedName name="BExZNZDWRS6Q40L8OCWFEIVI0A1O" localSheetId="0" hidden="1">#REF!</definedName>
    <definedName name="BExZNZDWRS6Q40L8OCWFEIVI0A1O" localSheetId="12" hidden="1">#REF!</definedName>
    <definedName name="BExZNZDWRS6Q40L8OCWFEIVI0A1O" localSheetId="3" hidden="1">#REF!</definedName>
    <definedName name="BExZNZDWRS6Q40L8OCWFEIVI0A1O" localSheetId="10" hidden="1">#REF!</definedName>
    <definedName name="BExZNZDWRS6Q40L8OCWFEIVI0A1O" localSheetId="9" hidden="1">#REF!</definedName>
    <definedName name="BExZNZDWRS6Q40L8OCWFEIVI0A1O" localSheetId="8" hidden="1">#REF!</definedName>
    <definedName name="BExZNZDWRS6Q40L8OCWFEIVI0A1O" localSheetId="11" hidden="1">#REF!</definedName>
    <definedName name="BExZNZDWRS6Q40L8OCWFEIVI0A1O" localSheetId="13" hidden="1">#REF!</definedName>
    <definedName name="BExZNZDWRS6Q40L8OCWFEIVI0A1O" hidden="1">#REF!</definedName>
    <definedName name="BExZOBO9NYLGVJQ31LVQ9XS2ZT4N" localSheetId="0" hidden="1">#REF!</definedName>
    <definedName name="BExZOBO9NYLGVJQ31LVQ9XS2ZT4N" localSheetId="12" hidden="1">#REF!</definedName>
    <definedName name="BExZOBO9NYLGVJQ31LVQ9XS2ZT4N" localSheetId="3" hidden="1">#REF!</definedName>
    <definedName name="BExZOBO9NYLGVJQ31LVQ9XS2ZT4N" localSheetId="10" hidden="1">#REF!</definedName>
    <definedName name="BExZOBO9NYLGVJQ31LVQ9XS2ZT4N" localSheetId="9" hidden="1">#REF!</definedName>
    <definedName name="BExZOBO9NYLGVJQ31LVQ9XS2ZT4N" localSheetId="8" hidden="1">#REF!</definedName>
    <definedName name="BExZOBO9NYLGVJQ31LVQ9XS2ZT4N" localSheetId="11" hidden="1">#REF!</definedName>
    <definedName name="BExZOBO9NYLGVJQ31LVQ9XS2ZT4N" localSheetId="13" hidden="1">#REF!</definedName>
    <definedName name="BExZOBO9NYLGVJQ31LVQ9XS2ZT4N" hidden="1">#REF!</definedName>
    <definedName name="BExZOETNB1CJ3Y2RKLI1ZK0S8Z6H" localSheetId="0" hidden="1">#REF!</definedName>
    <definedName name="BExZOETNB1CJ3Y2RKLI1ZK0S8Z6H" localSheetId="12" hidden="1">#REF!</definedName>
    <definedName name="BExZOETNB1CJ3Y2RKLI1ZK0S8Z6H" localSheetId="3" hidden="1">#REF!</definedName>
    <definedName name="BExZOETNB1CJ3Y2RKLI1ZK0S8Z6H" localSheetId="10" hidden="1">#REF!</definedName>
    <definedName name="BExZOETNB1CJ3Y2RKLI1ZK0S8Z6H" localSheetId="9" hidden="1">#REF!</definedName>
    <definedName name="BExZOETNB1CJ3Y2RKLI1ZK0S8Z6H" localSheetId="8" hidden="1">#REF!</definedName>
    <definedName name="BExZOETNB1CJ3Y2RKLI1ZK0S8Z6H" localSheetId="11" hidden="1">#REF!</definedName>
    <definedName name="BExZOETNB1CJ3Y2RKLI1ZK0S8Z6H" localSheetId="13" hidden="1">#REF!</definedName>
    <definedName name="BExZOETNB1CJ3Y2RKLI1ZK0S8Z6H" hidden="1">#REF!</definedName>
    <definedName name="BExZOREMVSK4E5VSWM838KHUB8AI" localSheetId="0" hidden="1">#REF!</definedName>
    <definedName name="BExZOREMVSK4E5VSWM838KHUB8AI" localSheetId="12" hidden="1">#REF!</definedName>
    <definedName name="BExZOREMVSK4E5VSWM838KHUB8AI" localSheetId="3" hidden="1">#REF!</definedName>
    <definedName name="BExZOREMVSK4E5VSWM838KHUB8AI" localSheetId="10" hidden="1">#REF!</definedName>
    <definedName name="BExZOREMVSK4E5VSWM838KHUB8AI" localSheetId="9" hidden="1">#REF!</definedName>
    <definedName name="BExZOREMVSK4E5VSWM838KHUB8AI" localSheetId="8" hidden="1">#REF!</definedName>
    <definedName name="BExZOREMVSK4E5VSWM838KHUB8AI" localSheetId="11" hidden="1">#REF!</definedName>
    <definedName name="BExZOREMVSK4E5VSWM838KHUB8AI" localSheetId="13" hidden="1">#REF!</definedName>
    <definedName name="BExZOREMVSK4E5VSWM838KHUB8AI" hidden="1">#REF!</definedName>
    <definedName name="BExZOVR745T5P1KS9NV2PXZPZVRG" localSheetId="0" hidden="1">#REF!</definedName>
    <definedName name="BExZOVR745T5P1KS9NV2PXZPZVRG" localSheetId="12" hidden="1">#REF!</definedName>
    <definedName name="BExZOVR745T5P1KS9NV2PXZPZVRG" localSheetId="3" hidden="1">#REF!</definedName>
    <definedName name="BExZOVR745T5P1KS9NV2PXZPZVRG" localSheetId="10" hidden="1">#REF!</definedName>
    <definedName name="BExZOVR745T5P1KS9NV2PXZPZVRG" localSheetId="9" hidden="1">#REF!</definedName>
    <definedName name="BExZOVR745T5P1KS9NV2PXZPZVRG" localSheetId="8" hidden="1">#REF!</definedName>
    <definedName name="BExZOVR745T5P1KS9NV2PXZPZVRG" localSheetId="11" hidden="1">#REF!</definedName>
    <definedName name="BExZOVR745T5P1KS9NV2PXZPZVRG" localSheetId="13" hidden="1">#REF!</definedName>
    <definedName name="BExZOVR745T5P1KS9NV2PXZPZVRG" hidden="1">#REF!</definedName>
    <definedName name="BExZOZSWGLSY2XYVRIS6VSNJDSGD" localSheetId="0" hidden="1">#REF!</definedName>
    <definedName name="BExZOZSWGLSY2XYVRIS6VSNJDSGD" localSheetId="12" hidden="1">#REF!</definedName>
    <definedName name="BExZOZSWGLSY2XYVRIS6VSNJDSGD" localSheetId="3" hidden="1">#REF!</definedName>
    <definedName name="BExZOZSWGLSY2XYVRIS6VSNJDSGD" localSheetId="10" hidden="1">#REF!</definedName>
    <definedName name="BExZOZSWGLSY2XYVRIS6VSNJDSGD" localSheetId="9" hidden="1">#REF!</definedName>
    <definedName name="BExZOZSWGLSY2XYVRIS6VSNJDSGD" localSheetId="8" hidden="1">#REF!</definedName>
    <definedName name="BExZOZSWGLSY2XYVRIS6VSNJDSGD" localSheetId="11" hidden="1">#REF!</definedName>
    <definedName name="BExZOZSWGLSY2XYVRIS6VSNJDSGD" localSheetId="13" hidden="1">#REF!</definedName>
    <definedName name="BExZOZSWGLSY2XYVRIS6VSNJDSGD" hidden="1">#REF!</definedName>
    <definedName name="BExZP7AIJKLM6C6CSUIIFAHFBNX2" localSheetId="0" hidden="1">#REF!</definedName>
    <definedName name="BExZP7AIJKLM6C6CSUIIFAHFBNX2" localSheetId="12" hidden="1">#REF!</definedName>
    <definedName name="BExZP7AIJKLM6C6CSUIIFAHFBNX2" localSheetId="3" hidden="1">#REF!</definedName>
    <definedName name="BExZP7AIJKLM6C6CSUIIFAHFBNX2" localSheetId="10" hidden="1">#REF!</definedName>
    <definedName name="BExZP7AIJKLM6C6CSUIIFAHFBNX2" localSheetId="9" hidden="1">#REF!</definedName>
    <definedName name="BExZP7AIJKLM6C6CSUIIFAHFBNX2" localSheetId="8" hidden="1">#REF!</definedName>
    <definedName name="BExZP7AIJKLM6C6CSUIIFAHFBNX2" localSheetId="11" hidden="1">#REF!</definedName>
    <definedName name="BExZP7AIJKLM6C6CSUIIFAHFBNX2" localSheetId="13" hidden="1">#REF!</definedName>
    <definedName name="BExZP7AIJKLM6C6CSUIIFAHFBNX2" hidden="1">#REF!</definedName>
    <definedName name="BExZPALCPOH27L4MUPX2RFT3F8OM" localSheetId="0" hidden="1">#REF!</definedName>
    <definedName name="BExZPALCPOH27L4MUPX2RFT3F8OM" localSheetId="12" hidden="1">#REF!</definedName>
    <definedName name="BExZPALCPOH27L4MUPX2RFT3F8OM" localSheetId="3" hidden="1">#REF!</definedName>
    <definedName name="BExZPALCPOH27L4MUPX2RFT3F8OM" localSheetId="10" hidden="1">#REF!</definedName>
    <definedName name="BExZPALCPOH27L4MUPX2RFT3F8OM" localSheetId="9" hidden="1">#REF!</definedName>
    <definedName name="BExZPALCPOH27L4MUPX2RFT3F8OM" localSheetId="8" hidden="1">#REF!</definedName>
    <definedName name="BExZPALCPOH27L4MUPX2RFT3F8OM" localSheetId="11" hidden="1">#REF!</definedName>
    <definedName name="BExZPALCPOH27L4MUPX2RFT3F8OM" localSheetId="13" hidden="1">#REF!</definedName>
    <definedName name="BExZPALCPOH27L4MUPX2RFT3F8OM" hidden="1">#REF!</definedName>
    <definedName name="BExZPQ0XY507N8FJMVPKCTK8HC9H" localSheetId="0" hidden="1">#REF!</definedName>
    <definedName name="BExZPQ0XY507N8FJMVPKCTK8HC9H" localSheetId="12" hidden="1">#REF!</definedName>
    <definedName name="BExZPQ0XY507N8FJMVPKCTK8HC9H" localSheetId="3" hidden="1">#REF!</definedName>
    <definedName name="BExZPQ0XY507N8FJMVPKCTK8HC9H" localSheetId="10" hidden="1">#REF!</definedName>
    <definedName name="BExZPQ0XY507N8FJMVPKCTK8HC9H" localSheetId="9" hidden="1">#REF!</definedName>
    <definedName name="BExZPQ0XY507N8FJMVPKCTK8HC9H" localSheetId="8" hidden="1">#REF!</definedName>
    <definedName name="BExZPQ0XY507N8FJMVPKCTK8HC9H" localSheetId="11" hidden="1">#REF!</definedName>
    <definedName name="BExZPQ0XY507N8FJMVPKCTK8HC9H" localSheetId="13" hidden="1">#REF!</definedName>
    <definedName name="BExZPQ0XY507N8FJMVPKCTK8HC9H" hidden="1">#REF!</definedName>
    <definedName name="BExZPXTHEWEN48J9E5ARSA8IGRBI" localSheetId="0" hidden="1">#REF!</definedName>
    <definedName name="BExZPXTHEWEN48J9E5ARSA8IGRBI" localSheetId="12" hidden="1">#REF!</definedName>
    <definedName name="BExZPXTHEWEN48J9E5ARSA8IGRBI" localSheetId="3" hidden="1">#REF!</definedName>
    <definedName name="BExZPXTHEWEN48J9E5ARSA8IGRBI" localSheetId="10" hidden="1">#REF!</definedName>
    <definedName name="BExZPXTHEWEN48J9E5ARSA8IGRBI" localSheetId="9" hidden="1">#REF!</definedName>
    <definedName name="BExZPXTHEWEN48J9E5ARSA8IGRBI" localSheetId="8" hidden="1">#REF!</definedName>
    <definedName name="BExZPXTHEWEN48J9E5ARSA8IGRBI" localSheetId="11" hidden="1">#REF!</definedName>
    <definedName name="BExZPXTHEWEN48J9E5ARSA8IGRBI" localSheetId="13" hidden="1">#REF!</definedName>
    <definedName name="BExZPXTHEWEN48J9E5ARSA8IGRBI" hidden="1">#REF!</definedName>
    <definedName name="BExZQ37OVBR25U32CO2YYVPZOMR5" localSheetId="0" hidden="1">#REF!</definedName>
    <definedName name="BExZQ37OVBR25U32CO2YYVPZOMR5" localSheetId="12" hidden="1">#REF!</definedName>
    <definedName name="BExZQ37OVBR25U32CO2YYVPZOMR5" localSheetId="3" hidden="1">#REF!</definedName>
    <definedName name="BExZQ37OVBR25U32CO2YYVPZOMR5" localSheetId="10" hidden="1">#REF!</definedName>
    <definedName name="BExZQ37OVBR25U32CO2YYVPZOMR5" localSheetId="9" hidden="1">#REF!</definedName>
    <definedName name="BExZQ37OVBR25U32CO2YYVPZOMR5" localSheetId="8" hidden="1">#REF!</definedName>
    <definedName name="BExZQ37OVBR25U32CO2YYVPZOMR5" localSheetId="11" hidden="1">#REF!</definedName>
    <definedName name="BExZQ37OVBR25U32CO2YYVPZOMR5" localSheetId="13" hidden="1">#REF!</definedName>
    <definedName name="BExZQ37OVBR25U32CO2YYVPZOMR5" hidden="1">#REF!</definedName>
    <definedName name="BExZQ3NT7H06VO0AR48WHZULZB93" localSheetId="0" hidden="1">#REF!</definedName>
    <definedName name="BExZQ3NT7H06VO0AR48WHZULZB93" localSheetId="12" hidden="1">#REF!</definedName>
    <definedName name="BExZQ3NT7H06VO0AR48WHZULZB93" localSheetId="3" hidden="1">#REF!</definedName>
    <definedName name="BExZQ3NT7H06VO0AR48WHZULZB93" localSheetId="10" hidden="1">#REF!</definedName>
    <definedName name="BExZQ3NT7H06VO0AR48WHZULZB93" localSheetId="9" hidden="1">#REF!</definedName>
    <definedName name="BExZQ3NT7H06VO0AR48WHZULZB93" localSheetId="8" hidden="1">#REF!</definedName>
    <definedName name="BExZQ3NT7H06VO0AR48WHZULZB93" localSheetId="11" hidden="1">#REF!</definedName>
    <definedName name="BExZQ3NT7H06VO0AR48WHZULZB93" localSheetId="13" hidden="1">#REF!</definedName>
    <definedName name="BExZQ3NT7H06VO0AR48WHZULZB93" hidden="1">#REF!</definedName>
    <definedName name="BExZQ5RCYU1R0DUT1MFN99S1C408" localSheetId="0" hidden="1">#REF!</definedName>
    <definedName name="BExZQ5RCYU1R0DUT1MFN99S1C408" localSheetId="12" hidden="1">#REF!</definedName>
    <definedName name="BExZQ5RCYU1R0DUT1MFN99S1C408" localSheetId="3" hidden="1">#REF!</definedName>
    <definedName name="BExZQ5RCYU1R0DUT1MFN99S1C408" localSheetId="10" hidden="1">#REF!</definedName>
    <definedName name="BExZQ5RCYU1R0DUT1MFN99S1C408" localSheetId="9" hidden="1">#REF!</definedName>
    <definedName name="BExZQ5RCYU1R0DUT1MFN99S1C408" localSheetId="8" hidden="1">#REF!</definedName>
    <definedName name="BExZQ5RCYU1R0DUT1MFN99S1C408" localSheetId="11" hidden="1">#REF!</definedName>
    <definedName name="BExZQ5RCYU1R0DUT1MFN99S1C408" localSheetId="13" hidden="1">#REF!</definedName>
    <definedName name="BExZQ5RCYU1R0DUT1MFN99S1C408" hidden="1">#REF!</definedName>
    <definedName name="BExZQ7PJU07SEJMDX18U9YVDC2GU" localSheetId="0" hidden="1">#REF!</definedName>
    <definedName name="BExZQ7PJU07SEJMDX18U9YVDC2GU" localSheetId="12" hidden="1">#REF!</definedName>
    <definedName name="BExZQ7PJU07SEJMDX18U9YVDC2GU" localSheetId="3" hidden="1">#REF!</definedName>
    <definedName name="BExZQ7PJU07SEJMDX18U9YVDC2GU" localSheetId="10" hidden="1">#REF!</definedName>
    <definedName name="BExZQ7PJU07SEJMDX18U9YVDC2GU" localSheetId="9" hidden="1">#REF!</definedName>
    <definedName name="BExZQ7PJU07SEJMDX18U9YVDC2GU" localSheetId="8" hidden="1">#REF!</definedName>
    <definedName name="BExZQ7PJU07SEJMDX18U9YVDC2GU" localSheetId="11" hidden="1">#REF!</definedName>
    <definedName name="BExZQ7PJU07SEJMDX18U9YVDC2GU" localSheetId="13" hidden="1">#REF!</definedName>
    <definedName name="BExZQ7PJU07SEJMDX18U9YVDC2GU" hidden="1">#REF!</definedName>
    <definedName name="BExZQAJXQ5IJ5RB71EDSPGTRO5HC" localSheetId="0" hidden="1">#REF!</definedName>
    <definedName name="BExZQAJXQ5IJ5RB71EDSPGTRO5HC" localSheetId="12" hidden="1">#REF!</definedName>
    <definedName name="BExZQAJXQ5IJ5RB71EDSPGTRO5HC" localSheetId="3" hidden="1">#REF!</definedName>
    <definedName name="BExZQAJXQ5IJ5RB71EDSPGTRO5HC" localSheetId="10" hidden="1">#REF!</definedName>
    <definedName name="BExZQAJXQ5IJ5RB71EDSPGTRO5HC" localSheetId="9" hidden="1">#REF!</definedName>
    <definedName name="BExZQAJXQ5IJ5RB71EDSPGTRO5HC" localSheetId="8" hidden="1">#REF!</definedName>
    <definedName name="BExZQAJXQ5IJ5RB71EDSPGTRO5HC" localSheetId="11" hidden="1">#REF!</definedName>
    <definedName name="BExZQAJXQ5IJ5RB71EDSPGTRO5HC" localSheetId="13" hidden="1">#REF!</definedName>
    <definedName name="BExZQAJXQ5IJ5RB71EDSPGTRO5HC" hidden="1">#REF!</definedName>
    <definedName name="BExZQBLTKPF3O4MCH6L4LE544FQB" localSheetId="0" hidden="1">#REF!</definedName>
    <definedName name="BExZQBLTKPF3O4MCH6L4LE544FQB" localSheetId="12" hidden="1">#REF!</definedName>
    <definedName name="BExZQBLTKPF3O4MCH6L4LE544FQB" localSheetId="3" hidden="1">#REF!</definedName>
    <definedName name="BExZQBLTKPF3O4MCH6L4LE544FQB" localSheetId="10" hidden="1">#REF!</definedName>
    <definedName name="BExZQBLTKPF3O4MCH6L4LE544FQB" localSheetId="9" hidden="1">#REF!</definedName>
    <definedName name="BExZQBLTKPF3O4MCH6L4LE544FQB" localSheetId="8" hidden="1">#REF!</definedName>
    <definedName name="BExZQBLTKPF3O4MCH6L4LE544FQB" localSheetId="11" hidden="1">#REF!</definedName>
    <definedName name="BExZQBLTKPF3O4MCH6L4LE544FQB" localSheetId="13" hidden="1">#REF!</definedName>
    <definedName name="BExZQBLTKPF3O4MCH6L4LE544FQB" hidden="1">#REF!</definedName>
    <definedName name="BExZQIHTGHK7OOI2Y2PN3JYBY82I" localSheetId="0" hidden="1">#REF!</definedName>
    <definedName name="BExZQIHTGHK7OOI2Y2PN3JYBY82I" localSheetId="12" hidden="1">#REF!</definedName>
    <definedName name="BExZQIHTGHK7OOI2Y2PN3JYBY82I" localSheetId="3" hidden="1">#REF!</definedName>
    <definedName name="BExZQIHTGHK7OOI2Y2PN3JYBY82I" localSheetId="10" hidden="1">#REF!</definedName>
    <definedName name="BExZQIHTGHK7OOI2Y2PN3JYBY82I" localSheetId="9" hidden="1">#REF!</definedName>
    <definedName name="BExZQIHTGHK7OOI2Y2PN3JYBY82I" localSheetId="8" hidden="1">#REF!</definedName>
    <definedName name="BExZQIHTGHK7OOI2Y2PN3JYBY82I" localSheetId="11" hidden="1">#REF!</definedName>
    <definedName name="BExZQIHTGHK7OOI2Y2PN3JYBY82I" localSheetId="13" hidden="1">#REF!</definedName>
    <definedName name="BExZQIHTGHK7OOI2Y2PN3JYBY82I" hidden="1">#REF!</definedName>
    <definedName name="BExZQJJMGU5MHQOILGXGJPAQI5XI" localSheetId="0" hidden="1">#REF!</definedName>
    <definedName name="BExZQJJMGU5MHQOILGXGJPAQI5XI" localSheetId="12" hidden="1">#REF!</definedName>
    <definedName name="BExZQJJMGU5MHQOILGXGJPAQI5XI" localSheetId="3" hidden="1">#REF!</definedName>
    <definedName name="BExZQJJMGU5MHQOILGXGJPAQI5XI" localSheetId="10" hidden="1">#REF!</definedName>
    <definedName name="BExZQJJMGU5MHQOILGXGJPAQI5XI" localSheetId="9" hidden="1">#REF!</definedName>
    <definedName name="BExZQJJMGU5MHQOILGXGJPAQI5XI" localSheetId="8" hidden="1">#REF!</definedName>
    <definedName name="BExZQJJMGU5MHQOILGXGJPAQI5XI" localSheetId="11" hidden="1">#REF!</definedName>
    <definedName name="BExZQJJMGU5MHQOILGXGJPAQI5XI" localSheetId="13" hidden="1">#REF!</definedName>
    <definedName name="BExZQJJMGU5MHQOILGXGJPAQI5XI" hidden="1">#REF!</definedName>
    <definedName name="BExZQL1M2EX5YEQBMNQKVD747N3I" localSheetId="0" hidden="1">#REF!</definedName>
    <definedName name="BExZQL1M2EX5YEQBMNQKVD747N3I" localSheetId="12" hidden="1">#REF!</definedName>
    <definedName name="BExZQL1M2EX5YEQBMNQKVD747N3I" localSheetId="3" hidden="1">#REF!</definedName>
    <definedName name="BExZQL1M2EX5YEQBMNQKVD747N3I" localSheetId="10" hidden="1">#REF!</definedName>
    <definedName name="BExZQL1M2EX5YEQBMNQKVD747N3I" localSheetId="9" hidden="1">#REF!</definedName>
    <definedName name="BExZQL1M2EX5YEQBMNQKVD747N3I" localSheetId="8" hidden="1">#REF!</definedName>
    <definedName name="BExZQL1M2EX5YEQBMNQKVD747N3I" localSheetId="11" hidden="1">#REF!</definedName>
    <definedName name="BExZQL1M2EX5YEQBMNQKVD747N3I" localSheetId="13" hidden="1">#REF!</definedName>
    <definedName name="BExZQL1M2EX5YEQBMNQKVD747N3I" hidden="1">#REF!</definedName>
    <definedName name="BExZQPDYUBJL0C1OME996KHU23N5" localSheetId="0" hidden="1">#REF!</definedName>
    <definedName name="BExZQPDYUBJL0C1OME996KHU23N5" localSheetId="12" hidden="1">#REF!</definedName>
    <definedName name="BExZQPDYUBJL0C1OME996KHU23N5" localSheetId="3" hidden="1">#REF!</definedName>
    <definedName name="BExZQPDYUBJL0C1OME996KHU23N5" localSheetId="10" hidden="1">#REF!</definedName>
    <definedName name="BExZQPDYUBJL0C1OME996KHU23N5" localSheetId="9" hidden="1">#REF!</definedName>
    <definedName name="BExZQPDYUBJL0C1OME996KHU23N5" localSheetId="8" hidden="1">#REF!</definedName>
    <definedName name="BExZQPDYUBJL0C1OME996KHU23N5" localSheetId="11" hidden="1">#REF!</definedName>
    <definedName name="BExZQPDYUBJL0C1OME996KHU23N5" localSheetId="13" hidden="1">#REF!</definedName>
    <definedName name="BExZQPDYUBJL0C1OME996KHU23N5" hidden="1">#REF!</definedName>
    <definedName name="BExZQXBYEBN28QUH1KOVW6KKA5UM" localSheetId="0" hidden="1">#REF!</definedName>
    <definedName name="BExZQXBYEBN28QUH1KOVW6KKA5UM" localSheetId="12" hidden="1">#REF!</definedName>
    <definedName name="BExZQXBYEBN28QUH1KOVW6KKA5UM" localSheetId="3" hidden="1">#REF!</definedName>
    <definedName name="BExZQXBYEBN28QUH1KOVW6KKA5UM" localSheetId="10" hidden="1">#REF!</definedName>
    <definedName name="BExZQXBYEBN28QUH1KOVW6KKA5UM" localSheetId="9" hidden="1">#REF!</definedName>
    <definedName name="BExZQXBYEBN28QUH1KOVW6KKA5UM" localSheetId="8" hidden="1">#REF!</definedName>
    <definedName name="BExZQXBYEBN28QUH1KOVW6KKA5UM" localSheetId="11" hidden="1">#REF!</definedName>
    <definedName name="BExZQXBYEBN28QUH1KOVW6KKA5UM" localSheetId="13" hidden="1">#REF!</definedName>
    <definedName name="BExZQXBYEBN28QUH1KOVW6KKA5UM" hidden="1">#REF!</definedName>
    <definedName name="BExZQZKT146WEN8FTVZ7Y5TSB8L5" localSheetId="0" hidden="1">#REF!</definedName>
    <definedName name="BExZQZKT146WEN8FTVZ7Y5TSB8L5" localSheetId="12" hidden="1">#REF!</definedName>
    <definedName name="BExZQZKT146WEN8FTVZ7Y5TSB8L5" localSheetId="3" hidden="1">#REF!</definedName>
    <definedName name="BExZQZKT146WEN8FTVZ7Y5TSB8L5" localSheetId="10" hidden="1">#REF!</definedName>
    <definedName name="BExZQZKT146WEN8FTVZ7Y5TSB8L5" localSheetId="9" hidden="1">#REF!</definedName>
    <definedName name="BExZQZKT146WEN8FTVZ7Y5TSB8L5" localSheetId="8" hidden="1">#REF!</definedName>
    <definedName name="BExZQZKT146WEN8FTVZ7Y5TSB8L5" localSheetId="11" hidden="1">#REF!</definedName>
    <definedName name="BExZQZKT146WEN8FTVZ7Y5TSB8L5" localSheetId="13" hidden="1">#REF!</definedName>
    <definedName name="BExZQZKT146WEN8FTVZ7Y5TSB8L5" hidden="1">#REF!</definedName>
    <definedName name="BExZR485AKBH93YZ08CMUC3WROED" localSheetId="0" hidden="1">#REF!</definedName>
    <definedName name="BExZR485AKBH93YZ08CMUC3WROED" localSheetId="12" hidden="1">#REF!</definedName>
    <definedName name="BExZR485AKBH93YZ08CMUC3WROED" localSheetId="3" hidden="1">#REF!</definedName>
    <definedName name="BExZR485AKBH93YZ08CMUC3WROED" localSheetId="10" hidden="1">#REF!</definedName>
    <definedName name="BExZR485AKBH93YZ08CMUC3WROED" localSheetId="9" hidden="1">#REF!</definedName>
    <definedName name="BExZR485AKBH93YZ08CMUC3WROED" localSheetId="8" hidden="1">#REF!</definedName>
    <definedName name="BExZR485AKBH93YZ08CMUC3WROED" localSheetId="11" hidden="1">#REF!</definedName>
    <definedName name="BExZR485AKBH93YZ08CMUC3WROED" localSheetId="13" hidden="1">#REF!</definedName>
    <definedName name="BExZR485AKBH93YZ08CMUC3WROED" hidden="1">#REF!</definedName>
    <definedName name="BExZR7TL98P2PPUVGIZYR5873DWW" localSheetId="0" hidden="1">#REF!</definedName>
    <definedName name="BExZR7TL98P2PPUVGIZYR5873DWW" localSheetId="12" hidden="1">#REF!</definedName>
    <definedName name="BExZR7TL98P2PPUVGIZYR5873DWW" localSheetId="3" hidden="1">#REF!</definedName>
    <definedName name="BExZR7TL98P2PPUVGIZYR5873DWW" localSheetId="10" hidden="1">#REF!</definedName>
    <definedName name="BExZR7TL98P2PPUVGIZYR5873DWW" localSheetId="9" hidden="1">#REF!</definedName>
    <definedName name="BExZR7TL98P2PPUVGIZYR5873DWW" localSheetId="8" hidden="1">#REF!</definedName>
    <definedName name="BExZR7TL98P2PPUVGIZYR5873DWW" localSheetId="11" hidden="1">#REF!</definedName>
    <definedName name="BExZR7TL98P2PPUVGIZYR5873DWW" localSheetId="13" hidden="1">#REF!</definedName>
    <definedName name="BExZR7TL98P2PPUVGIZYR5873DWW" hidden="1">#REF!</definedName>
    <definedName name="BExZRAYSYOXAM1PBW1EF6YAZ9RU3" localSheetId="0" hidden="1">#REF!</definedName>
    <definedName name="BExZRAYSYOXAM1PBW1EF6YAZ9RU3" localSheetId="12" hidden="1">#REF!</definedName>
    <definedName name="BExZRAYSYOXAM1PBW1EF6YAZ9RU3" localSheetId="3" hidden="1">#REF!</definedName>
    <definedName name="BExZRAYSYOXAM1PBW1EF6YAZ9RU3" localSheetId="10" hidden="1">#REF!</definedName>
    <definedName name="BExZRAYSYOXAM1PBW1EF6YAZ9RU3" localSheetId="9" hidden="1">#REF!</definedName>
    <definedName name="BExZRAYSYOXAM1PBW1EF6YAZ9RU3" localSheetId="8" hidden="1">#REF!</definedName>
    <definedName name="BExZRAYSYOXAM1PBW1EF6YAZ9RU3" localSheetId="11" hidden="1">#REF!</definedName>
    <definedName name="BExZRAYSYOXAM1PBW1EF6YAZ9RU3" localSheetId="13" hidden="1">#REF!</definedName>
    <definedName name="BExZRAYSYOXAM1PBW1EF6YAZ9RU3" hidden="1">#REF!</definedName>
    <definedName name="BExZRGD1603X5ACFALUUDKCD7X48" localSheetId="0" hidden="1">#REF!</definedName>
    <definedName name="BExZRGD1603X5ACFALUUDKCD7X48" localSheetId="12" hidden="1">#REF!</definedName>
    <definedName name="BExZRGD1603X5ACFALUUDKCD7X48" localSheetId="3" hidden="1">#REF!</definedName>
    <definedName name="BExZRGD1603X5ACFALUUDKCD7X48" localSheetId="10" hidden="1">#REF!</definedName>
    <definedName name="BExZRGD1603X5ACFALUUDKCD7X48" localSheetId="9" hidden="1">#REF!</definedName>
    <definedName name="BExZRGD1603X5ACFALUUDKCD7X48" localSheetId="8" hidden="1">#REF!</definedName>
    <definedName name="BExZRGD1603X5ACFALUUDKCD7X48" localSheetId="11" hidden="1">#REF!</definedName>
    <definedName name="BExZRGD1603X5ACFALUUDKCD7X48" localSheetId="13" hidden="1">#REF!</definedName>
    <definedName name="BExZRGD1603X5ACFALUUDKCD7X48" hidden="1">#REF!</definedName>
    <definedName name="BExZRMSYHFOP8FFWKKUSBHU85J81" localSheetId="0" hidden="1">#REF!</definedName>
    <definedName name="BExZRMSYHFOP8FFWKKUSBHU85J81" localSheetId="12" hidden="1">#REF!</definedName>
    <definedName name="BExZRMSYHFOP8FFWKKUSBHU85J81" localSheetId="3" hidden="1">#REF!</definedName>
    <definedName name="BExZRMSYHFOP8FFWKKUSBHU85J81" localSheetId="10" hidden="1">#REF!</definedName>
    <definedName name="BExZRMSYHFOP8FFWKKUSBHU85J81" localSheetId="9" hidden="1">#REF!</definedName>
    <definedName name="BExZRMSYHFOP8FFWKKUSBHU85J81" localSheetId="8" hidden="1">#REF!</definedName>
    <definedName name="BExZRMSYHFOP8FFWKKUSBHU85J81" localSheetId="11" hidden="1">#REF!</definedName>
    <definedName name="BExZRMSYHFOP8FFWKKUSBHU85J81" localSheetId="13" hidden="1">#REF!</definedName>
    <definedName name="BExZRMSYHFOP8FFWKKUSBHU85J81" hidden="1">#REF!</definedName>
    <definedName name="BExZRP1X6UVLN1UOLHH5VF4STP1O" localSheetId="0" hidden="1">#REF!</definedName>
    <definedName name="BExZRP1X6UVLN1UOLHH5VF4STP1O" localSheetId="12" hidden="1">#REF!</definedName>
    <definedName name="BExZRP1X6UVLN1UOLHH5VF4STP1O" localSheetId="3" hidden="1">#REF!</definedName>
    <definedName name="BExZRP1X6UVLN1UOLHH5VF4STP1O" localSheetId="10" hidden="1">#REF!</definedName>
    <definedName name="BExZRP1X6UVLN1UOLHH5VF4STP1O" localSheetId="9" hidden="1">#REF!</definedName>
    <definedName name="BExZRP1X6UVLN1UOLHH5VF4STP1O" localSheetId="8" hidden="1">#REF!</definedName>
    <definedName name="BExZRP1X6UVLN1UOLHH5VF4STP1O" localSheetId="11" hidden="1">#REF!</definedName>
    <definedName name="BExZRP1X6UVLN1UOLHH5VF4STP1O" localSheetId="13" hidden="1">#REF!</definedName>
    <definedName name="BExZRP1X6UVLN1UOLHH5VF4STP1O" hidden="1">#REF!</definedName>
    <definedName name="BExZRQ930U6OCYNV00CH5I0Q4LPE" localSheetId="0" hidden="1">#REF!</definedName>
    <definedName name="BExZRQ930U6OCYNV00CH5I0Q4LPE" localSheetId="12" hidden="1">#REF!</definedName>
    <definedName name="BExZRQ930U6OCYNV00CH5I0Q4LPE" localSheetId="3" hidden="1">#REF!</definedName>
    <definedName name="BExZRQ930U6OCYNV00CH5I0Q4LPE" localSheetId="10" hidden="1">#REF!</definedName>
    <definedName name="BExZRQ930U6OCYNV00CH5I0Q4LPE" localSheetId="9" hidden="1">#REF!</definedName>
    <definedName name="BExZRQ930U6OCYNV00CH5I0Q4LPE" localSheetId="8" hidden="1">#REF!</definedName>
    <definedName name="BExZRQ930U6OCYNV00CH5I0Q4LPE" localSheetId="11" hidden="1">#REF!</definedName>
    <definedName name="BExZRQ930U6OCYNV00CH5I0Q4LPE" localSheetId="13" hidden="1">#REF!</definedName>
    <definedName name="BExZRQ930U6OCYNV00CH5I0Q4LPE" hidden="1">#REF!</definedName>
    <definedName name="BExZRQP7JLKS45QOGATXS7MK5GUZ" localSheetId="0" hidden="1">#REF!</definedName>
    <definedName name="BExZRQP7JLKS45QOGATXS7MK5GUZ" localSheetId="12" hidden="1">#REF!</definedName>
    <definedName name="BExZRQP7JLKS45QOGATXS7MK5GUZ" localSheetId="3" hidden="1">#REF!</definedName>
    <definedName name="BExZRQP7JLKS45QOGATXS7MK5GUZ" localSheetId="10" hidden="1">#REF!</definedName>
    <definedName name="BExZRQP7JLKS45QOGATXS7MK5GUZ" localSheetId="9" hidden="1">#REF!</definedName>
    <definedName name="BExZRQP7JLKS45QOGATXS7MK5GUZ" localSheetId="8" hidden="1">#REF!</definedName>
    <definedName name="BExZRQP7JLKS45QOGATXS7MK5GUZ" localSheetId="11" hidden="1">#REF!</definedName>
    <definedName name="BExZRQP7JLKS45QOGATXS7MK5GUZ" localSheetId="13" hidden="1">#REF!</definedName>
    <definedName name="BExZRQP7JLKS45QOGATXS7MK5GUZ" hidden="1">#REF!</definedName>
    <definedName name="BExZRW8W514W8OZ72YBONYJ64GXF" localSheetId="0" hidden="1">#REF!</definedName>
    <definedName name="BExZRW8W514W8OZ72YBONYJ64GXF" localSheetId="12" hidden="1">#REF!</definedName>
    <definedName name="BExZRW8W514W8OZ72YBONYJ64GXF" localSheetId="3" hidden="1">#REF!</definedName>
    <definedName name="BExZRW8W514W8OZ72YBONYJ64GXF" localSheetId="10" hidden="1">#REF!</definedName>
    <definedName name="BExZRW8W514W8OZ72YBONYJ64GXF" localSheetId="9" hidden="1">#REF!</definedName>
    <definedName name="BExZRW8W514W8OZ72YBONYJ64GXF" localSheetId="8" hidden="1">#REF!</definedName>
    <definedName name="BExZRW8W514W8OZ72YBONYJ64GXF" localSheetId="11" hidden="1">#REF!</definedName>
    <definedName name="BExZRW8W514W8OZ72YBONYJ64GXF" localSheetId="13" hidden="1">#REF!</definedName>
    <definedName name="BExZRW8W514W8OZ72YBONYJ64GXF" hidden="1">#REF!</definedName>
    <definedName name="BExZRWJP2BUVFJPO8U8ATQEP0LZU" localSheetId="0" hidden="1">#REF!</definedName>
    <definedName name="BExZRWJP2BUVFJPO8U8ATQEP0LZU" localSheetId="12" hidden="1">#REF!</definedName>
    <definedName name="BExZRWJP2BUVFJPO8U8ATQEP0LZU" localSheetId="3" hidden="1">#REF!</definedName>
    <definedName name="BExZRWJP2BUVFJPO8U8ATQEP0LZU" localSheetId="10" hidden="1">#REF!</definedName>
    <definedName name="BExZRWJP2BUVFJPO8U8ATQEP0LZU" localSheetId="9" hidden="1">#REF!</definedName>
    <definedName name="BExZRWJP2BUVFJPO8U8ATQEP0LZU" localSheetId="8" hidden="1">#REF!</definedName>
    <definedName name="BExZRWJP2BUVFJPO8U8ATQEP0LZU" localSheetId="11" hidden="1">#REF!</definedName>
    <definedName name="BExZRWJP2BUVFJPO8U8ATQEP0LZU" localSheetId="13" hidden="1">#REF!</definedName>
    <definedName name="BExZRWJP2BUVFJPO8U8ATQEP0LZU" hidden="1">#REF!</definedName>
    <definedName name="BExZSI9USDLZAN8LI8M4YYQL24GZ" localSheetId="0" hidden="1">#REF!</definedName>
    <definedName name="BExZSI9USDLZAN8LI8M4YYQL24GZ" localSheetId="12" hidden="1">#REF!</definedName>
    <definedName name="BExZSI9USDLZAN8LI8M4YYQL24GZ" localSheetId="3" hidden="1">#REF!</definedName>
    <definedName name="BExZSI9USDLZAN8LI8M4YYQL24GZ" localSheetId="10" hidden="1">#REF!</definedName>
    <definedName name="BExZSI9USDLZAN8LI8M4YYQL24GZ" localSheetId="9" hidden="1">#REF!</definedName>
    <definedName name="BExZSI9USDLZAN8LI8M4YYQL24GZ" localSheetId="8" hidden="1">#REF!</definedName>
    <definedName name="BExZSI9USDLZAN8LI8M4YYQL24GZ" localSheetId="11" hidden="1">#REF!</definedName>
    <definedName name="BExZSI9USDLZAN8LI8M4YYQL24GZ" localSheetId="13" hidden="1">#REF!</definedName>
    <definedName name="BExZSI9USDLZAN8LI8M4YYQL24GZ" hidden="1">#REF!</definedName>
    <definedName name="BExZSLKO175YAM0RMMZH1FPXL4V2" localSheetId="0" hidden="1">#REF!</definedName>
    <definedName name="BExZSLKO175YAM0RMMZH1FPXL4V2" localSheetId="12" hidden="1">#REF!</definedName>
    <definedName name="BExZSLKO175YAM0RMMZH1FPXL4V2" localSheetId="3" hidden="1">#REF!</definedName>
    <definedName name="BExZSLKO175YAM0RMMZH1FPXL4V2" localSheetId="10" hidden="1">#REF!</definedName>
    <definedName name="BExZSLKO175YAM0RMMZH1FPXL4V2" localSheetId="9" hidden="1">#REF!</definedName>
    <definedName name="BExZSLKO175YAM0RMMZH1FPXL4V2" localSheetId="8" hidden="1">#REF!</definedName>
    <definedName name="BExZSLKO175YAM0RMMZH1FPXL4V2" localSheetId="11" hidden="1">#REF!</definedName>
    <definedName name="BExZSLKO175YAM0RMMZH1FPXL4V2" localSheetId="13" hidden="1">#REF!</definedName>
    <definedName name="BExZSLKO175YAM0RMMZH1FPXL4V2" hidden="1">#REF!</definedName>
    <definedName name="BExZSS0LA2JY4ZLJ1Z5YCMLJJZCH" localSheetId="0" hidden="1">#REF!</definedName>
    <definedName name="BExZSS0LA2JY4ZLJ1Z5YCMLJJZCH" localSheetId="12" hidden="1">#REF!</definedName>
    <definedName name="BExZSS0LA2JY4ZLJ1Z5YCMLJJZCH" localSheetId="3" hidden="1">#REF!</definedName>
    <definedName name="BExZSS0LA2JY4ZLJ1Z5YCMLJJZCH" localSheetId="10" hidden="1">#REF!</definedName>
    <definedName name="BExZSS0LA2JY4ZLJ1Z5YCMLJJZCH" localSheetId="9" hidden="1">#REF!</definedName>
    <definedName name="BExZSS0LA2JY4ZLJ1Z5YCMLJJZCH" localSheetId="8" hidden="1">#REF!</definedName>
    <definedName name="BExZSS0LA2JY4ZLJ1Z5YCMLJJZCH" localSheetId="11" hidden="1">#REF!</definedName>
    <definedName name="BExZSS0LA2JY4ZLJ1Z5YCMLJJZCH" localSheetId="13" hidden="1">#REF!</definedName>
    <definedName name="BExZSS0LA2JY4ZLJ1Z5YCMLJJZCH" hidden="1">#REF!</definedName>
    <definedName name="BExZSTNUWCRNCL22SMKXKFSLCJ0O" localSheetId="0" hidden="1">#REF!</definedName>
    <definedName name="BExZSTNUWCRNCL22SMKXKFSLCJ0O" localSheetId="12" hidden="1">#REF!</definedName>
    <definedName name="BExZSTNUWCRNCL22SMKXKFSLCJ0O" localSheetId="3" hidden="1">#REF!</definedName>
    <definedName name="BExZSTNUWCRNCL22SMKXKFSLCJ0O" localSheetId="10" hidden="1">#REF!</definedName>
    <definedName name="BExZSTNUWCRNCL22SMKXKFSLCJ0O" localSheetId="9" hidden="1">#REF!</definedName>
    <definedName name="BExZSTNUWCRNCL22SMKXKFSLCJ0O" localSheetId="8" hidden="1">#REF!</definedName>
    <definedName name="BExZSTNUWCRNCL22SMKXKFSLCJ0O" localSheetId="11" hidden="1">#REF!</definedName>
    <definedName name="BExZSTNUWCRNCL22SMKXKFSLCJ0O" localSheetId="13" hidden="1">#REF!</definedName>
    <definedName name="BExZSTNUWCRNCL22SMKXKFSLCJ0O" hidden="1">#REF!</definedName>
    <definedName name="BExZSYRA4NR7K6RLC3I81QSG5SQR" localSheetId="0" hidden="1">#REF!</definedName>
    <definedName name="BExZSYRA4NR7K6RLC3I81QSG5SQR" localSheetId="12" hidden="1">#REF!</definedName>
    <definedName name="BExZSYRA4NR7K6RLC3I81QSG5SQR" localSheetId="3" hidden="1">#REF!</definedName>
    <definedName name="BExZSYRA4NR7K6RLC3I81QSG5SQR" localSheetId="10" hidden="1">#REF!</definedName>
    <definedName name="BExZSYRA4NR7K6RLC3I81QSG5SQR" localSheetId="9" hidden="1">#REF!</definedName>
    <definedName name="BExZSYRA4NR7K6RLC3I81QSG5SQR" localSheetId="8" hidden="1">#REF!</definedName>
    <definedName name="BExZSYRA4NR7K6RLC3I81QSG5SQR" localSheetId="11" hidden="1">#REF!</definedName>
    <definedName name="BExZSYRA4NR7K6RLC3I81QSG5SQR" localSheetId="13" hidden="1">#REF!</definedName>
    <definedName name="BExZSYRA4NR7K6RLC3I81QSG5SQR" hidden="1">#REF!</definedName>
    <definedName name="BExZT6JSZ8CBS0SB3T07N3LMAX7M" localSheetId="0" hidden="1">#REF!</definedName>
    <definedName name="BExZT6JSZ8CBS0SB3T07N3LMAX7M" localSheetId="12" hidden="1">#REF!</definedName>
    <definedName name="BExZT6JSZ8CBS0SB3T07N3LMAX7M" localSheetId="3" hidden="1">#REF!</definedName>
    <definedName name="BExZT6JSZ8CBS0SB3T07N3LMAX7M" localSheetId="10" hidden="1">#REF!</definedName>
    <definedName name="BExZT6JSZ8CBS0SB3T07N3LMAX7M" localSheetId="9" hidden="1">#REF!</definedName>
    <definedName name="BExZT6JSZ8CBS0SB3T07N3LMAX7M" localSheetId="8" hidden="1">#REF!</definedName>
    <definedName name="BExZT6JSZ8CBS0SB3T07N3LMAX7M" localSheetId="11" hidden="1">#REF!</definedName>
    <definedName name="BExZT6JSZ8CBS0SB3T07N3LMAX7M" localSheetId="13" hidden="1">#REF!</definedName>
    <definedName name="BExZT6JSZ8CBS0SB3T07N3LMAX7M" hidden="1">#REF!</definedName>
    <definedName name="BExZTAQV2QVSZY5Y3VCCWUBSBW9P" localSheetId="0" hidden="1">#REF!</definedName>
    <definedName name="BExZTAQV2QVSZY5Y3VCCWUBSBW9P" localSheetId="12" hidden="1">#REF!</definedName>
    <definedName name="BExZTAQV2QVSZY5Y3VCCWUBSBW9P" localSheetId="3" hidden="1">#REF!</definedName>
    <definedName name="BExZTAQV2QVSZY5Y3VCCWUBSBW9P" localSheetId="10" hidden="1">#REF!</definedName>
    <definedName name="BExZTAQV2QVSZY5Y3VCCWUBSBW9P" localSheetId="9" hidden="1">#REF!</definedName>
    <definedName name="BExZTAQV2QVSZY5Y3VCCWUBSBW9P" localSheetId="8" hidden="1">#REF!</definedName>
    <definedName name="BExZTAQV2QVSZY5Y3VCCWUBSBW9P" localSheetId="11" hidden="1">#REF!</definedName>
    <definedName name="BExZTAQV2QVSZY5Y3VCCWUBSBW9P" localSheetId="13" hidden="1">#REF!</definedName>
    <definedName name="BExZTAQV2QVSZY5Y3VCCWUBSBW9P" hidden="1">#REF!</definedName>
    <definedName name="BExZTHSI2FX56PWRSNX9H5EWTZFO" localSheetId="0" hidden="1">#REF!</definedName>
    <definedName name="BExZTHSI2FX56PWRSNX9H5EWTZFO" localSheetId="12" hidden="1">#REF!</definedName>
    <definedName name="BExZTHSI2FX56PWRSNX9H5EWTZFO" localSheetId="3" hidden="1">#REF!</definedName>
    <definedName name="BExZTHSI2FX56PWRSNX9H5EWTZFO" localSheetId="10" hidden="1">#REF!</definedName>
    <definedName name="BExZTHSI2FX56PWRSNX9H5EWTZFO" localSheetId="9" hidden="1">#REF!</definedName>
    <definedName name="BExZTHSI2FX56PWRSNX9H5EWTZFO" localSheetId="8" hidden="1">#REF!</definedName>
    <definedName name="BExZTHSI2FX56PWRSNX9H5EWTZFO" localSheetId="11" hidden="1">#REF!</definedName>
    <definedName name="BExZTHSI2FX56PWRSNX9H5EWTZFO" localSheetId="13" hidden="1">#REF!</definedName>
    <definedName name="BExZTHSI2FX56PWRSNX9H5EWTZFO" hidden="1">#REF!</definedName>
    <definedName name="BExZTJL3HVBFY139H6CJHEQCT1EL" localSheetId="0" hidden="1">#REF!</definedName>
    <definedName name="BExZTJL3HVBFY139H6CJHEQCT1EL" localSheetId="12" hidden="1">#REF!</definedName>
    <definedName name="BExZTJL3HVBFY139H6CJHEQCT1EL" localSheetId="3" hidden="1">#REF!</definedName>
    <definedName name="BExZTJL3HVBFY139H6CJHEQCT1EL" localSheetId="10" hidden="1">#REF!</definedName>
    <definedName name="BExZTJL3HVBFY139H6CJHEQCT1EL" localSheetId="9" hidden="1">#REF!</definedName>
    <definedName name="BExZTJL3HVBFY139H6CJHEQCT1EL" localSheetId="8" hidden="1">#REF!</definedName>
    <definedName name="BExZTJL3HVBFY139H6CJHEQCT1EL" localSheetId="11" hidden="1">#REF!</definedName>
    <definedName name="BExZTJL3HVBFY139H6CJHEQCT1EL" localSheetId="13" hidden="1">#REF!</definedName>
    <definedName name="BExZTJL3HVBFY139H6CJHEQCT1EL" hidden="1">#REF!</definedName>
    <definedName name="BExZTLOL8OPABZI453E0KVNA1GJS" localSheetId="0" hidden="1">#REF!</definedName>
    <definedName name="BExZTLOL8OPABZI453E0KVNA1GJS" localSheetId="12" hidden="1">#REF!</definedName>
    <definedName name="BExZTLOL8OPABZI453E0KVNA1GJS" localSheetId="3" hidden="1">#REF!</definedName>
    <definedName name="BExZTLOL8OPABZI453E0KVNA1GJS" localSheetId="10" hidden="1">#REF!</definedName>
    <definedName name="BExZTLOL8OPABZI453E0KVNA1GJS" localSheetId="9" hidden="1">#REF!</definedName>
    <definedName name="BExZTLOL8OPABZI453E0KVNA1GJS" localSheetId="8" hidden="1">#REF!</definedName>
    <definedName name="BExZTLOL8OPABZI453E0KVNA1GJS" localSheetId="11" hidden="1">#REF!</definedName>
    <definedName name="BExZTLOL8OPABZI453E0KVNA1GJS" localSheetId="13" hidden="1">#REF!</definedName>
    <definedName name="BExZTLOL8OPABZI453E0KVNA1GJS" hidden="1">#REF!</definedName>
    <definedName name="BExZTOTZ9F2ZI18DZM8GW39VDF1N" localSheetId="0" hidden="1">#REF!</definedName>
    <definedName name="BExZTOTZ9F2ZI18DZM8GW39VDF1N" localSheetId="12" hidden="1">#REF!</definedName>
    <definedName name="BExZTOTZ9F2ZI18DZM8GW39VDF1N" localSheetId="3" hidden="1">#REF!</definedName>
    <definedName name="BExZTOTZ9F2ZI18DZM8GW39VDF1N" localSheetId="10" hidden="1">#REF!</definedName>
    <definedName name="BExZTOTZ9F2ZI18DZM8GW39VDF1N" localSheetId="9" hidden="1">#REF!</definedName>
    <definedName name="BExZTOTZ9F2ZI18DZM8GW39VDF1N" localSheetId="8" hidden="1">#REF!</definedName>
    <definedName name="BExZTOTZ9F2ZI18DZM8GW39VDF1N" localSheetId="11" hidden="1">#REF!</definedName>
    <definedName name="BExZTOTZ9F2ZI18DZM8GW39VDF1N" localSheetId="13" hidden="1">#REF!</definedName>
    <definedName name="BExZTOTZ9F2ZI18DZM8GW39VDF1N" hidden="1">#REF!</definedName>
    <definedName name="BExZTT6J3X0TOX0ZY6YPLUVMCW9X" localSheetId="0" hidden="1">#REF!</definedName>
    <definedName name="BExZTT6J3X0TOX0ZY6YPLUVMCW9X" localSheetId="12" hidden="1">#REF!</definedName>
    <definedName name="BExZTT6J3X0TOX0ZY6YPLUVMCW9X" localSheetId="3" hidden="1">#REF!</definedName>
    <definedName name="BExZTT6J3X0TOX0ZY6YPLUVMCW9X" localSheetId="10" hidden="1">#REF!</definedName>
    <definedName name="BExZTT6J3X0TOX0ZY6YPLUVMCW9X" localSheetId="9" hidden="1">#REF!</definedName>
    <definedName name="BExZTT6J3X0TOX0ZY6YPLUVMCW9X" localSheetId="8" hidden="1">#REF!</definedName>
    <definedName name="BExZTT6J3X0TOX0ZY6YPLUVMCW9X" localSheetId="11" hidden="1">#REF!</definedName>
    <definedName name="BExZTT6J3X0TOX0ZY6YPLUVMCW9X" localSheetId="13" hidden="1">#REF!</definedName>
    <definedName name="BExZTT6J3X0TOX0ZY6YPLUVMCW9X" hidden="1">#REF!</definedName>
    <definedName name="BExZTW6ECBRA0BBITWBQ8R93RMCL" localSheetId="0" hidden="1">#REF!</definedName>
    <definedName name="BExZTW6ECBRA0BBITWBQ8R93RMCL" localSheetId="12" hidden="1">#REF!</definedName>
    <definedName name="BExZTW6ECBRA0BBITWBQ8R93RMCL" localSheetId="3" hidden="1">#REF!</definedName>
    <definedName name="BExZTW6ECBRA0BBITWBQ8R93RMCL" localSheetId="10" hidden="1">#REF!</definedName>
    <definedName name="BExZTW6ECBRA0BBITWBQ8R93RMCL" localSheetId="9" hidden="1">#REF!</definedName>
    <definedName name="BExZTW6ECBRA0BBITWBQ8R93RMCL" localSheetId="8" hidden="1">#REF!</definedName>
    <definedName name="BExZTW6ECBRA0BBITWBQ8R93RMCL" localSheetId="11" hidden="1">#REF!</definedName>
    <definedName name="BExZTW6ECBRA0BBITWBQ8R93RMCL" localSheetId="13" hidden="1">#REF!</definedName>
    <definedName name="BExZTW6ECBRA0BBITWBQ8R93RMCL" hidden="1">#REF!</definedName>
    <definedName name="BExZU2BHYAOKSCBM3C5014ZF6IXS" localSheetId="0" hidden="1">#REF!</definedName>
    <definedName name="BExZU2BHYAOKSCBM3C5014ZF6IXS" localSheetId="12" hidden="1">#REF!</definedName>
    <definedName name="BExZU2BHYAOKSCBM3C5014ZF6IXS" localSheetId="3" hidden="1">#REF!</definedName>
    <definedName name="BExZU2BHYAOKSCBM3C5014ZF6IXS" localSheetId="10" hidden="1">#REF!</definedName>
    <definedName name="BExZU2BHYAOKSCBM3C5014ZF6IXS" localSheetId="9" hidden="1">#REF!</definedName>
    <definedName name="BExZU2BHYAOKSCBM3C5014ZF6IXS" localSheetId="8" hidden="1">#REF!</definedName>
    <definedName name="BExZU2BHYAOKSCBM3C5014ZF6IXS" localSheetId="11" hidden="1">#REF!</definedName>
    <definedName name="BExZU2BHYAOKSCBM3C5014ZF6IXS" localSheetId="13" hidden="1">#REF!</definedName>
    <definedName name="BExZU2BHYAOKSCBM3C5014ZF6IXS" hidden="1">#REF!</definedName>
    <definedName name="BExZU2RMJTXOCS0ROPMYPE6WTD87" localSheetId="0" hidden="1">#REF!</definedName>
    <definedName name="BExZU2RMJTXOCS0ROPMYPE6WTD87" localSheetId="12" hidden="1">#REF!</definedName>
    <definedName name="BExZU2RMJTXOCS0ROPMYPE6WTD87" localSheetId="3" hidden="1">#REF!</definedName>
    <definedName name="BExZU2RMJTXOCS0ROPMYPE6WTD87" localSheetId="10" hidden="1">#REF!</definedName>
    <definedName name="BExZU2RMJTXOCS0ROPMYPE6WTD87" localSheetId="9" hidden="1">#REF!</definedName>
    <definedName name="BExZU2RMJTXOCS0ROPMYPE6WTD87" localSheetId="8" hidden="1">#REF!</definedName>
    <definedName name="BExZU2RMJTXOCS0ROPMYPE6WTD87" localSheetId="11" hidden="1">#REF!</definedName>
    <definedName name="BExZU2RMJTXOCS0ROPMYPE6WTD87" localSheetId="13" hidden="1">#REF!</definedName>
    <definedName name="BExZU2RMJTXOCS0ROPMYPE6WTD87" hidden="1">#REF!</definedName>
    <definedName name="BExZUBRAHA9DNEGONEZEB2TDVFC2" localSheetId="0" hidden="1">#REF!</definedName>
    <definedName name="BExZUBRAHA9DNEGONEZEB2TDVFC2" localSheetId="12" hidden="1">#REF!</definedName>
    <definedName name="BExZUBRAHA9DNEGONEZEB2TDVFC2" localSheetId="3" hidden="1">#REF!</definedName>
    <definedName name="BExZUBRAHA9DNEGONEZEB2TDVFC2" localSheetId="10" hidden="1">#REF!</definedName>
    <definedName name="BExZUBRAHA9DNEGONEZEB2TDVFC2" localSheetId="9" hidden="1">#REF!</definedName>
    <definedName name="BExZUBRAHA9DNEGONEZEB2TDVFC2" localSheetId="8" hidden="1">#REF!</definedName>
    <definedName name="BExZUBRAHA9DNEGONEZEB2TDVFC2" localSheetId="11" hidden="1">#REF!</definedName>
    <definedName name="BExZUBRAHA9DNEGONEZEB2TDVFC2" localSheetId="13" hidden="1">#REF!</definedName>
    <definedName name="BExZUBRAHA9DNEGONEZEB2TDVFC2" hidden="1">#REF!</definedName>
    <definedName name="BExZUF7G8FENTJKH9R1XUWXM6CWD" localSheetId="0" hidden="1">#REF!</definedName>
    <definedName name="BExZUF7G8FENTJKH9R1XUWXM6CWD" localSheetId="12" hidden="1">#REF!</definedName>
    <definedName name="BExZUF7G8FENTJKH9R1XUWXM6CWD" localSheetId="3" hidden="1">#REF!</definedName>
    <definedName name="BExZUF7G8FENTJKH9R1XUWXM6CWD" localSheetId="10" hidden="1">#REF!</definedName>
    <definedName name="BExZUF7G8FENTJKH9R1XUWXM6CWD" localSheetId="9" hidden="1">#REF!</definedName>
    <definedName name="BExZUF7G8FENTJKH9R1XUWXM6CWD" localSheetId="8" hidden="1">#REF!</definedName>
    <definedName name="BExZUF7G8FENTJKH9R1XUWXM6CWD" localSheetId="11" hidden="1">#REF!</definedName>
    <definedName name="BExZUF7G8FENTJKH9R1XUWXM6CWD" localSheetId="13" hidden="1">#REF!</definedName>
    <definedName name="BExZUF7G8FENTJKH9R1XUWXM6CWD" hidden="1">#REF!</definedName>
    <definedName name="BExZUNARUJBIZ08VCAV3GEVBIR3D" localSheetId="0" hidden="1">#REF!</definedName>
    <definedName name="BExZUNARUJBIZ08VCAV3GEVBIR3D" localSheetId="12" hidden="1">#REF!</definedName>
    <definedName name="BExZUNARUJBIZ08VCAV3GEVBIR3D" localSheetId="3" hidden="1">#REF!</definedName>
    <definedName name="BExZUNARUJBIZ08VCAV3GEVBIR3D" localSheetId="10" hidden="1">#REF!</definedName>
    <definedName name="BExZUNARUJBIZ08VCAV3GEVBIR3D" localSheetId="9" hidden="1">#REF!</definedName>
    <definedName name="BExZUNARUJBIZ08VCAV3GEVBIR3D" localSheetId="8" hidden="1">#REF!</definedName>
    <definedName name="BExZUNARUJBIZ08VCAV3GEVBIR3D" localSheetId="11" hidden="1">#REF!</definedName>
    <definedName name="BExZUNARUJBIZ08VCAV3GEVBIR3D" localSheetId="13" hidden="1">#REF!</definedName>
    <definedName name="BExZUNARUJBIZ08VCAV3GEVBIR3D" hidden="1">#REF!</definedName>
    <definedName name="BExZUSZT5496UMBP4LFSLTR1GVEW" localSheetId="0" hidden="1">#REF!</definedName>
    <definedName name="BExZUSZT5496UMBP4LFSLTR1GVEW" localSheetId="12" hidden="1">#REF!</definedName>
    <definedName name="BExZUSZT5496UMBP4LFSLTR1GVEW" localSheetId="3" hidden="1">#REF!</definedName>
    <definedName name="BExZUSZT5496UMBP4LFSLTR1GVEW" localSheetId="10" hidden="1">#REF!</definedName>
    <definedName name="BExZUSZT5496UMBP4LFSLTR1GVEW" localSheetId="9" hidden="1">#REF!</definedName>
    <definedName name="BExZUSZT5496UMBP4LFSLTR1GVEW" localSheetId="8" hidden="1">#REF!</definedName>
    <definedName name="BExZUSZT5496UMBP4LFSLTR1GVEW" localSheetId="11" hidden="1">#REF!</definedName>
    <definedName name="BExZUSZT5496UMBP4LFSLTR1GVEW" localSheetId="13" hidden="1">#REF!</definedName>
    <definedName name="BExZUSZT5496UMBP4LFSLTR1GVEW" hidden="1">#REF!</definedName>
    <definedName name="BExZUT54340I38GVCV79EL116WR0" localSheetId="0" hidden="1">#REF!</definedName>
    <definedName name="BExZUT54340I38GVCV79EL116WR0" localSheetId="12" hidden="1">#REF!</definedName>
    <definedName name="BExZUT54340I38GVCV79EL116WR0" localSheetId="3" hidden="1">#REF!</definedName>
    <definedName name="BExZUT54340I38GVCV79EL116WR0" localSheetId="10" hidden="1">#REF!</definedName>
    <definedName name="BExZUT54340I38GVCV79EL116WR0" localSheetId="9" hidden="1">#REF!</definedName>
    <definedName name="BExZUT54340I38GVCV79EL116WR0" localSheetId="8" hidden="1">#REF!</definedName>
    <definedName name="BExZUT54340I38GVCV79EL116WR0" localSheetId="11" hidden="1">#REF!</definedName>
    <definedName name="BExZUT54340I38GVCV79EL116WR0" localSheetId="13" hidden="1">#REF!</definedName>
    <definedName name="BExZUT54340I38GVCV79EL116WR0" hidden="1">#REF!</definedName>
    <definedName name="BExZUXC66MK2SXPXCLD8ZSU0BMTY" localSheetId="0" hidden="1">#REF!</definedName>
    <definedName name="BExZUXC66MK2SXPXCLD8ZSU0BMTY" localSheetId="12" hidden="1">#REF!</definedName>
    <definedName name="BExZUXC66MK2SXPXCLD8ZSU0BMTY" localSheetId="3" hidden="1">#REF!</definedName>
    <definedName name="BExZUXC66MK2SXPXCLD8ZSU0BMTY" localSheetId="10" hidden="1">#REF!</definedName>
    <definedName name="BExZUXC66MK2SXPXCLD8ZSU0BMTY" localSheetId="9" hidden="1">#REF!</definedName>
    <definedName name="BExZUXC66MK2SXPXCLD8ZSU0BMTY" localSheetId="8" hidden="1">#REF!</definedName>
    <definedName name="BExZUXC66MK2SXPXCLD8ZSU0BMTY" localSheetId="11" hidden="1">#REF!</definedName>
    <definedName name="BExZUXC66MK2SXPXCLD8ZSU0BMTY" localSheetId="13" hidden="1">#REF!</definedName>
    <definedName name="BExZUXC66MK2SXPXCLD8ZSU0BMTY" hidden="1">#REF!</definedName>
    <definedName name="BExZUYDULCX65H9OZ9JHPBNKF3MI" localSheetId="0" hidden="1">#REF!</definedName>
    <definedName name="BExZUYDULCX65H9OZ9JHPBNKF3MI" localSheetId="12" hidden="1">#REF!</definedName>
    <definedName name="BExZUYDULCX65H9OZ9JHPBNKF3MI" localSheetId="3" hidden="1">#REF!</definedName>
    <definedName name="BExZUYDULCX65H9OZ9JHPBNKF3MI" localSheetId="10" hidden="1">#REF!</definedName>
    <definedName name="BExZUYDULCX65H9OZ9JHPBNKF3MI" localSheetId="9" hidden="1">#REF!</definedName>
    <definedName name="BExZUYDULCX65H9OZ9JHPBNKF3MI" localSheetId="8" hidden="1">#REF!</definedName>
    <definedName name="BExZUYDULCX65H9OZ9JHPBNKF3MI" localSheetId="11" hidden="1">#REF!</definedName>
    <definedName name="BExZUYDULCX65H9OZ9JHPBNKF3MI" localSheetId="13" hidden="1">#REF!</definedName>
    <definedName name="BExZUYDULCX65H9OZ9JHPBNKF3MI" hidden="1">#REF!</definedName>
    <definedName name="BExZV2QD5ZDK3AGDRULLA7JB46C3" localSheetId="0" hidden="1">#REF!</definedName>
    <definedName name="BExZV2QD5ZDK3AGDRULLA7JB46C3" localSheetId="12" hidden="1">#REF!</definedName>
    <definedName name="BExZV2QD5ZDK3AGDRULLA7JB46C3" localSheetId="3" hidden="1">#REF!</definedName>
    <definedName name="BExZV2QD5ZDK3AGDRULLA7JB46C3" localSheetId="10" hidden="1">#REF!</definedName>
    <definedName name="BExZV2QD5ZDK3AGDRULLA7JB46C3" localSheetId="9" hidden="1">#REF!</definedName>
    <definedName name="BExZV2QD5ZDK3AGDRULLA7JB46C3" localSheetId="8" hidden="1">#REF!</definedName>
    <definedName name="BExZV2QD5ZDK3AGDRULLA7JB46C3" localSheetId="11" hidden="1">#REF!</definedName>
    <definedName name="BExZV2QD5ZDK3AGDRULLA7JB46C3" localSheetId="13" hidden="1">#REF!</definedName>
    <definedName name="BExZV2QD5ZDK3AGDRULLA7JB46C3" hidden="1">#REF!</definedName>
    <definedName name="BExZVBQ29OM0V8XAL3HL0JIM0MMU" localSheetId="0" hidden="1">#REF!</definedName>
    <definedName name="BExZVBQ29OM0V8XAL3HL0JIM0MMU" localSheetId="12" hidden="1">#REF!</definedName>
    <definedName name="BExZVBQ29OM0V8XAL3HL0JIM0MMU" localSheetId="3" hidden="1">#REF!</definedName>
    <definedName name="BExZVBQ29OM0V8XAL3HL0JIM0MMU" localSheetId="10" hidden="1">#REF!</definedName>
    <definedName name="BExZVBQ29OM0V8XAL3HL0JIM0MMU" localSheetId="9" hidden="1">#REF!</definedName>
    <definedName name="BExZVBQ29OM0V8XAL3HL0JIM0MMU" localSheetId="8" hidden="1">#REF!</definedName>
    <definedName name="BExZVBQ29OM0V8XAL3HL0JIM0MMU" localSheetId="11" hidden="1">#REF!</definedName>
    <definedName name="BExZVBQ29OM0V8XAL3HL0JIM0MMU" localSheetId="13" hidden="1">#REF!</definedName>
    <definedName name="BExZVBQ29OM0V8XAL3HL0JIM0MMU" hidden="1">#REF!</definedName>
    <definedName name="BExZVKV2XCPCINW1KP8Q1FI6KDNG" localSheetId="0" hidden="1">#REF!</definedName>
    <definedName name="BExZVKV2XCPCINW1KP8Q1FI6KDNG" localSheetId="12" hidden="1">#REF!</definedName>
    <definedName name="BExZVKV2XCPCINW1KP8Q1FI6KDNG" localSheetId="3" hidden="1">#REF!</definedName>
    <definedName name="BExZVKV2XCPCINW1KP8Q1FI6KDNG" localSheetId="10" hidden="1">#REF!</definedName>
    <definedName name="BExZVKV2XCPCINW1KP8Q1FI6KDNG" localSheetId="9" hidden="1">#REF!</definedName>
    <definedName name="BExZVKV2XCPCINW1KP8Q1FI6KDNG" localSheetId="8" hidden="1">#REF!</definedName>
    <definedName name="BExZVKV2XCPCINW1KP8Q1FI6KDNG" localSheetId="11" hidden="1">#REF!</definedName>
    <definedName name="BExZVKV2XCPCINW1KP8Q1FI6KDNG" localSheetId="13" hidden="1">#REF!</definedName>
    <definedName name="BExZVKV2XCPCINW1KP8Q1FI6KDNG" hidden="1">#REF!</definedName>
    <definedName name="BExZVLM4T9ORS4ZWHME46U4Q103C" localSheetId="0" hidden="1">#REF!</definedName>
    <definedName name="BExZVLM4T9ORS4ZWHME46U4Q103C" localSheetId="12" hidden="1">#REF!</definedName>
    <definedName name="BExZVLM4T9ORS4ZWHME46U4Q103C" localSheetId="3" hidden="1">#REF!</definedName>
    <definedName name="BExZVLM4T9ORS4ZWHME46U4Q103C" localSheetId="10" hidden="1">#REF!</definedName>
    <definedName name="BExZVLM4T9ORS4ZWHME46U4Q103C" localSheetId="9" hidden="1">#REF!</definedName>
    <definedName name="BExZVLM4T9ORS4ZWHME46U4Q103C" localSheetId="8" hidden="1">#REF!</definedName>
    <definedName name="BExZVLM4T9ORS4ZWHME46U4Q103C" localSheetId="11" hidden="1">#REF!</definedName>
    <definedName name="BExZVLM4T9ORS4ZWHME46U4Q103C" localSheetId="13" hidden="1">#REF!</definedName>
    <definedName name="BExZVLM4T9ORS4ZWHME46U4Q103C" hidden="1">#REF!</definedName>
    <definedName name="BExZVM7OZWPPRH5YQW50EYMMIW1A" localSheetId="0" hidden="1">#REF!</definedName>
    <definedName name="BExZVM7OZWPPRH5YQW50EYMMIW1A" localSheetId="12" hidden="1">#REF!</definedName>
    <definedName name="BExZVM7OZWPPRH5YQW50EYMMIW1A" localSheetId="3" hidden="1">#REF!</definedName>
    <definedName name="BExZVM7OZWPPRH5YQW50EYMMIW1A" localSheetId="10" hidden="1">#REF!</definedName>
    <definedName name="BExZVM7OZWPPRH5YQW50EYMMIW1A" localSheetId="9" hidden="1">#REF!</definedName>
    <definedName name="BExZVM7OZWPPRH5YQW50EYMMIW1A" localSheetId="8" hidden="1">#REF!</definedName>
    <definedName name="BExZVM7OZWPPRH5YQW50EYMMIW1A" localSheetId="11" hidden="1">#REF!</definedName>
    <definedName name="BExZVM7OZWPPRH5YQW50EYMMIW1A" localSheetId="13" hidden="1">#REF!</definedName>
    <definedName name="BExZVM7OZWPPRH5YQW50EYMMIW1A" hidden="1">#REF!</definedName>
    <definedName name="BExZVMYK7BAH6AGIAEXBE1NXDZ5Z" localSheetId="0" hidden="1">#REF!</definedName>
    <definedName name="BExZVMYK7BAH6AGIAEXBE1NXDZ5Z" localSheetId="12" hidden="1">#REF!</definedName>
    <definedName name="BExZVMYK7BAH6AGIAEXBE1NXDZ5Z" localSheetId="3" hidden="1">#REF!</definedName>
    <definedName name="BExZVMYK7BAH6AGIAEXBE1NXDZ5Z" localSheetId="10" hidden="1">#REF!</definedName>
    <definedName name="BExZVMYK7BAH6AGIAEXBE1NXDZ5Z" localSheetId="9" hidden="1">#REF!</definedName>
    <definedName name="BExZVMYK7BAH6AGIAEXBE1NXDZ5Z" localSheetId="8" hidden="1">#REF!</definedName>
    <definedName name="BExZVMYK7BAH6AGIAEXBE1NXDZ5Z" localSheetId="11" hidden="1">#REF!</definedName>
    <definedName name="BExZVMYK7BAH6AGIAEXBE1NXDZ5Z" localSheetId="13" hidden="1">#REF!</definedName>
    <definedName name="BExZVMYK7BAH6AGIAEXBE1NXDZ5Z" hidden="1">#REF!</definedName>
    <definedName name="BExZVPYGX2C5OSHMZ6F0KBKZ6B1S" localSheetId="0" hidden="1">#REF!</definedName>
    <definedName name="BExZVPYGX2C5OSHMZ6F0KBKZ6B1S" localSheetId="12" hidden="1">#REF!</definedName>
    <definedName name="BExZVPYGX2C5OSHMZ6F0KBKZ6B1S" localSheetId="3" hidden="1">#REF!</definedName>
    <definedName name="BExZVPYGX2C5OSHMZ6F0KBKZ6B1S" localSheetId="10" hidden="1">#REF!</definedName>
    <definedName name="BExZVPYGX2C5OSHMZ6F0KBKZ6B1S" localSheetId="9" hidden="1">#REF!</definedName>
    <definedName name="BExZVPYGX2C5OSHMZ6F0KBKZ6B1S" localSheetId="8" hidden="1">#REF!</definedName>
    <definedName name="BExZVPYGX2C5OSHMZ6F0KBKZ6B1S" localSheetId="11" hidden="1">#REF!</definedName>
    <definedName name="BExZVPYGX2C5OSHMZ6F0KBKZ6B1S" localSheetId="13" hidden="1">#REF!</definedName>
    <definedName name="BExZVPYGX2C5OSHMZ6F0KBKZ6B1S" hidden="1">#REF!</definedName>
    <definedName name="BExZW3LHTS7PFBNTYM95N8J5AFYQ" localSheetId="0" hidden="1">#REF!</definedName>
    <definedName name="BExZW3LHTS7PFBNTYM95N8J5AFYQ" localSheetId="12" hidden="1">#REF!</definedName>
    <definedName name="BExZW3LHTS7PFBNTYM95N8J5AFYQ" localSheetId="3" hidden="1">#REF!</definedName>
    <definedName name="BExZW3LHTS7PFBNTYM95N8J5AFYQ" localSheetId="10" hidden="1">#REF!</definedName>
    <definedName name="BExZW3LHTS7PFBNTYM95N8J5AFYQ" localSheetId="9" hidden="1">#REF!</definedName>
    <definedName name="BExZW3LHTS7PFBNTYM95N8J5AFYQ" localSheetId="8" hidden="1">#REF!</definedName>
    <definedName name="BExZW3LHTS7PFBNTYM95N8J5AFYQ" localSheetId="11" hidden="1">#REF!</definedName>
    <definedName name="BExZW3LHTS7PFBNTYM95N8J5AFYQ" localSheetId="13" hidden="1">#REF!</definedName>
    <definedName name="BExZW3LHTS7PFBNTYM95N8J5AFYQ" hidden="1">#REF!</definedName>
    <definedName name="BExZW472V5ADKCFHIKAJ6D4R8MU4" localSheetId="0" hidden="1">#REF!</definedName>
    <definedName name="BExZW472V5ADKCFHIKAJ6D4R8MU4" localSheetId="12" hidden="1">#REF!</definedName>
    <definedName name="BExZW472V5ADKCFHIKAJ6D4R8MU4" localSheetId="3" hidden="1">#REF!</definedName>
    <definedName name="BExZW472V5ADKCFHIKAJ6D4R8MU4" localSheetId="10" hidden="1">#REF!</definedName>
    <definedName name="BExZW472V5ADKCFHIKAJ6D4R8MU4" localSheetId="9" hidden="1">#REF!</definedName>
    <definedName name="BExZW472V5ADKCFHIKAJ6D4R8MU4" localSheetId="8" hidden="1">#REF!</definedName>
    <definedName name="BExZW472V5ADKCFHIKAJ6D4R8MU4" localSheetId="11" hidden="1">#REF!</definedName>
    <definedName name="BExZW472V5ADKCFHIKAJ6D4R8MU4" localSheetId="13" hidden="1">#REF!</definedName>
    <definedName name="BExZW472V5ADKCFHIKAJ6D4R8MU4" hidden="1">#REF!</definedName>
    <definedName name="BExZW5UARC8W9AQNLJX2I5WQWS5F" localSheetId="0" hidden="1">#REF!</definedName>
    <definedName name="BExZW5UARC8W9AQNLJX2I5WQWS5F" localSheetId="12" hidden="1">#REF!</definedName>
    <definedName name="BExZW5UARC8W9AQNLJX2I5WQWS5F" localSheetId="3" hidden="1">#REF!</definedName>
    <definedName name="BExZW5UARC8W9AQNLJX2I5WQWS5F" localSheetId="10" hidden="1">#REF!</definedName>
    <definedName name="BExZW5UARC8W9AQNLJX2I5WQWS5F" localSheetId="9" hidden="1">#REF!</definedName>
    <definedName name="BExZW5UARC8W9AQNLJX2I5WQWS5F" localSheetId="8" hidden="1">#REF!</definedName>
    <definedName name="BExZW5UARC8W9AQNLJX2I5WQWS5F" localSheetId="11" hidden="1">#REF!</definedName>
    <definedName name="BExZW5UARC8W9AQNLJX2I5WQWS5F" localSheetId="13" hidden="1">#REF!</definedName>
    <definedName name="BExZW5UARC8W9AQNLJX2I5WQWS5F" hidden="1">#REF!</definedName>
    <definedName name="BExZW7HRGN6A9YS41KI2B2UUMJ7X" localSheetId="0" hidden="1">#REF!</definedName>
    <definedName name="BExZW7HRGN6A9YS41KI2B2UUMJ7X" localSheetId="12" hidden="1">#REF!</definedName>
    <definedName name="BExZW7HRGN6A9YS41KI2B2UUMJ7X" localSheetId="3" hidden="1">#REF!</definedName>
    <definedName name="BExZW7HRGN6A9YS41KI2B2UUMJ7X" localSheetId="10" hidden="1">#REF!</definedName>
    <definedName name="BExZW7HRGN6A9YS41KI2B2UUMJ7X" localSheetId="9" hidden="1">#REF!</definedName>
    <definedName name="BExZW7HRGN6A9YS41KI2B2UUMJ7X" localSheetId="8" hidden="1">#REF!</definedName>
    <definedName name="BExZW7HRGN6A9YS41KI2B2UUMJ7X" localSheetId="11" hidden="1">#REF!</definedName>
    <definedName name="BExZW7HRGN6A9YS41KI2B2UUMJ7X" localSheetId="13" hidden="1">#REF!</definedName>
    <definedName name="BExZW7HRGN6A9YS41KI2B2UUMJ7X" hidden="1">#REF!</definedName>
    <definedName name="BExZW8ZPNV43UXGOT98FDNIBQHZY" localSheetId="0" hidden="1">#REF!</definedName>
    <definedName name="BExZW8ZPNV43UXGOT98FDNIBQHZY" localSheetId="12" hidden="1">#REF!</definedName>
    <definedName name="BExZW8ZPNV43UXGOT98FDNIBQHZY" localSheetId="3" hidden="1">#REF!</definedName>
    <definedName name="BExZW8ZPNV43UXGOT98FDNIBQHZY" localSheetId="10" hidden="1">#REF!</definedName>
    <definedName name="BExZW8ZPNV43UXGOT98FDNIBQHZY" localSheetId="9" hidden="1">#REF!</definedName>
    <definedName name="BExZW8ZPNV43UXGOT98FDNIBQHZY" localSheetId="8" hidden="1">#REF!</definedName>
    <definedName name="BExZW8ZPNV43UXGOT98FDNIBQHZY" localSheetId="11" hidden="1">#REF!</definedName>
    <definedName name="BExZW8ZPNV43UXGOT98FDNIBQHZY" localSheetId="13" hidden="1">#REF!</definedName>
    <definedName name="BExZW8ZPNV43UXGOT98FDNIBQHZY" hidden="1">#REF!</definedName>
    <definedName name="BExZWKZ5N3RDXU8MZ8HQVYYD8O0F" localSheetId="0" hidden="1">#REF!</definedName>
    <definedName name="BExZWKZ5N3RDXU8MZ8HQVYYD8O0F" localSheetId="12" hidden="1">#REF!</definedName>
    <definedName name="BExZWKZ5N3RDXU8MZ8HQVYYD8O0F" localSheetId="3" hidden="1">#REF!</definedName>
    <definedName name="BExZWKZ5N3RDXU8MZ8HQVYYD8O0F" localSheetId="10" hidden="1">#REF!</definedName>
    <definedName name="BExZWKZ5N3RDXU8MZ8HQVYYD8O0F" localSheetId="9" hidden="1">#REF!</definedName>
    <definedName name="BExZWKZ5N3RDXU8MZ8HQVYYD8O0F" localSheetId="8" hidden="1">#REF!</definedName>
    <definedName name="BExZWKZ5N3RDXU8MZ8HQVYYD8O0F" localSheetId="11" hidden="1">#REF!</definedName>
    <definedName name="BExZWKZ5N3RDXU8MZ8HQVYYD8O0F" localSheetId="13" hidden="1">#REF!</definedName>
    <definedName name="BExZWKZ5N3RDXU8MZ8HQVYYD8O0F" hidden="1">#REF!</definedName>
    <definedName name="BExZWMBRUCPO6F4QT5FNX8JRFL7V" localSheetId="0" hidden="1">#REF!</definedName>
    <definedName name="BExZWMBRUCPO6F4QT5FNX8JRFL7V" localSheetId="12" hidden="1">#REF!</definedName>
    <definedName name="BExZWMBRUCPO6F4QT5FNX8JRFL7V" localSheetId="3" hidden="1">#REF!</definedName>
    <definedName name="BExZWMBRUCPO6F4QT5FNX8JRFL7V" localSheetId="10" hidden="1">#REF!</definedName>
    <definedName name="BExZWMBRUCPO6F4QT5FNX8JRFL7V" localSheetId="9" hidden="1">#REF!</definedName>
    <definedName name="BExZWMBRUCPO6F4QT5FNX8JRFL7V" localSheetId="8" hidden="1">#REF!</definedName>
    <definedName name="BExZWMBRUCPO6F4QT5FNX8JRFL7V" localSheetId="11" hidden="1">#REF!</definedName>
    <definedName name="BExZWMBRUCPO6F4QT5FNX8JRFL7V" localSheetId="13" hidden="1">#REF!</definedName>
    <definedName name="BExZWMBRUCPO6F4QT5FNX8JRFL7V" hidden="1">#REF!</definedName>
    <definedName name="BExZWQO5171HT1OZ6D6JZBHEW4JG" localSheetId="0" hidden="1">#REF!</definedName>
    <definedName name="BExZWQO5171HT1OZ6D6JZBHEW4JG" localSheetId="12" hidden="1">#REF!</definedName>
    <definedName name="BExZWQO5171HT1OZ6D6JZBHEW4JG" localSheetId="3" hidden="1">#REF!</definedName>
    <definedName name="BExZWQO5171HT1OZ6D6JZBHEW4JG" localSheetId="10" hidden="1">#REF!</definedName>
    <definedName name="BExZWQO5171HT1OZ6D6JZBHEW4JG" localSheetId="9" hidden="1">#REF!</definedName>
    <definedName name="BExZWQO5171HT1OZ6D6JZBHEW4JG" localSheetId="8" hidden="1">#REF!</definedName>
    <definedName name="BExZWQO5171HT1OZ6D6JZBHEW4JG" localSheetId="11" hidden="1">#REF!</definedName>
    <definedName name="BExZWQO5171HT1OZ6D6JZBHEW4JG" localSheetId="13" hidden="1">#REF!</definedName>
    <definedName name="BExZWQO5171HT1OZ6D6JZBHEW4JG" hidden="1">#REF!</definedName>
    <definedName name="BExZWSMC9T48W74GFGQCIUJ8ZPP3" localSheetId="0" hidden="1">#REF!</definedName>
    <definedName name="BExZWSMC9T48W74GFGQCIUJ8ZPP3" localSheetId="12" hidden="1">#REF!</definedName>
    <definedName name="BExZWSMC9T48W74GFGQCIUJ8ZPP3" localSheetId="3" hidden="1">#REF!</definedName>
    <definedName name="BExZWSMC9T48W74GFGQCIUJ8ZPP3" localSheetId="10" hidden="1">#REF!</definedName>
    <definedName name="BExZWSMC9T48W74GFGQCIUJ8ZPP3" localSheetId="9" hidden="1">#REF!</definedName>
    <definedName name="BExZWSMC9T48W74GFGQCIUJ8ZPP3" localSheetId="8" hidden="1">#REF!</definedName>
    <definedName name="BExZWSMC9T48W74GFGQCIUJ8ZPP3" localSheetId="11" hidden="1">#REF!</definedName>
    <definedName name="BExZWSMC9T48W74GFGQCIUJ8ZPP3" localSheetId="13" hidden="1">#REF!</definedName>
    <definedName name="BExZWSMC9T48W74GFGQCIUJ8ZPP3" hidden="1">#REF!</definedName>
    <definedName name="BExZWUF2V4HY3HI8JN9ZVPRWK1H3" localSheetId="0" hidden="1">#REF!</definedName>
    <definedName name="BExZWUF2V4HY3HI8JN9ZVPRWK1H3" localSheetId="12" hidden="1">#REF!</definedName>
    <definedName name="BExZWUF2V4HY3HI8JN9ZVPRWK1H3" localSheetId="3" hidden="1">#REF!</definedName>
    <definedName name="BExZWUF2V4HY3HI8JN9ZVPRWK1H3" localSheetId="10" hidden="1">#REF!</definedName>
    <definedName name="BExZWUF2V4HY3HI8JN9ZVPRWK1H3" localSheetId="9" hidden="1">#REF!</definedName>
    <definedName name="BExZWUF2V4HY3HI8JN9ZVPRWK1H3" localSheetId="8" hidden="1">#REF!</definedName>
    <definedName name="BExZWUF2V4HY3HI8JN9ZVPRWK1H3" localSheetId="11" hidden="1">#REF!</definedName>
    <definedName name="BExZWUF2V4HY3HI8JN9ZVPRWK1H3" localSheetId="13" hidden="1">#REF!</definedName>
    <definedName name="BExZWUF2V4HY3HI8JN9ZVPRWK1H3" hidden="1">#REF!</definedName>
    <definedName name="BExZWX45URTK9KYDJHEXL1OTZ833" localSheetId="0" hidden="1">#REF!</definedName>
    <definedName name="BExZWX45URTK9KYDJHEXL1OTZ833" localSheetId="12" hidden="1">#REF!</definedName>
    <definedName name="BExZWX45URTK9KYDJHEXL1OTZ833" localSheetId="3" hidden="1">#REF!</definedName>
    <definedName name="BExZWX45URTK9KYDJHEXL1OTZ833" localSheetId="10" hidden="1">#REF!</definedName>
    <definedName name="BExZWX45URTK9KYDJHEXL1OTZ833" localSheetId="9" hidden="1">#REF!</definedName>
    <definedName name="BExZWX45URTK9KYDJHEXL1OTZ833" localSheetId="8" hidden="1">#REF!</definedName>
    <definedName name="BExZWX45URTK9KYDJHEXL1OTZ833" localSheetId="11" hidden="1">#REF!</definedName>
    <definedName name="BExZWX45URTK9KYDJHEXL1OTZ833" localSheetId="13" hidden="1">#REF!</definedName>
    <definedName name="BExZWX45URTK9KYDJHEXL1OTZ833" hidden="1">#REF!</definedName>
    <definedName name="BExZX0EWQEZO86WDAD9A4EAEZ012" localSheetId="0" hidden="1">#REF!</definedName>
    <definedName name="BExZX0EWQEZO86WDAD9A4EAEZ012" localSheetId="12" hidden="1">#REF!</definedName>
    <definedName name="BExZX0EWQEZO86WDAD9A4EAEZ012" localSheetId="3" hidden="1">#REF!</definedName>
    <definedName name="BExZX0EWQEZO86WDAD9A4EAEZ012" localSheetId="10" hidden="1">#REF!</definedName>
    <definedName name="BExZX0EWQEZO86WDAD9A4EAEZ012" localSheetId="9" hidden="1">#REF!</definedName>
    <definedName name="BExZX0EWQEZO86WDAD9A4EAEZ012" localSheetId="8" hidden="1">#REF!</definedName>
    <definedName name="BExZX0EWQEZO86WDAD9A4EAEZ012" localSheetId="11" hidden="1">#REF!</definedName>
    <definedName name="BExZX0EWQEZO86WDAD9A4EAEZ012" localSheetId="13" hidden="1">#REF!</definedName>
    <definedName name="BExZX0EWQEZO86WDAD9A4EAEZ012" hidden="1">#REF!</definedName>
    <definedName name="BExZX2T6ZT2DZLYSDJJBPVIT5OK2" localSheetId="0" hidden="1">#REF!</definedName>
    <definedName name="BExZX2T6ZT2DZLYSDJJBPVIT5OK2" localSheetId="12" hidden="1">#REF!</definedName>
    <definedName name="BExZX2T6ZT2DZLYSDJJBPVIT5OK2" localSheetId="3" hidden="1">#REF!</definedName>
    <definedName name="BExZX2T6ZT2DZLYSDJJBPVIT5OK2" localSheetId="10" hidden="1">#REF!</definedName>
    <definedName name="BExZX2T6ZT2DZLYSDJJBPVIT5OK2" localSheetId="9" hidden="1">#REF!</definedName>
    <definedName name="BExZX2T6ZT2DZLYSDJJBPVIT5OK2" localSheetId="8" hidden="1">#REF!</definedName>
    <definedName name="BExZX2T6ZT2DZLYSDJJBPVIT5OK2" localSheetId="11" hidden="1">#REF!</definedName>
    <definedName name="BExZX2T6ZT2DZLYSDJJBPVIT5OK2" localSheetId="13" hidden="1">#REF!</definedName>
    <definedName name="BExZX2T6ZT2DZLYSDJJBPVIT5OK2" hidden="1">#REF!</definedName>
    <definedName name="BExZXOJDELULNLEH7WG0OYJT0NJ4" localSheetId="0" hidden="1">#REF!</definedName>
    <definedName name="BExZXOJDELULNLEH7WG0OYJT0NJ4" localSheetId="12" hidden="1">#REF!</definedName>
    <definedName name="BExZXOJDELULNLEH7WG0OYJT0NJ4" localSheetId="3" hidden="1">#REF!</definedName>
    <definedName name="BExZXOJDELULNLEH7WG0OYJT0NJ4" localSheetId="10" hidden="1">#REF!</definedName>
    <definedName name="BExZXOJDELULNLEH7WG0OYJT0NJ4" localSheetId="9" hidden="1">#REF!</definedName>
    <definedName name="BExZXOJDELULNLEH7WG0OYJT0NJ4" localSheetId="8" hidden="1">#REF!</definedName>
    <definedName name="BExZXOJDELULNLEH7WG0OYJT0NJ4" localSheetId="11" hidden="1">#REF!</definedName>
    <definedName name="BExZXOJDELULNLEH7WG0OYJT0NJ4" localSheetId="13" hidden="1">#REF!</definedName>
    <definedName name="BExZXOJDELULNLEH7WG0OYJT0NJ4" hidden="1">#REF!</definedName>
    <definedName name="BExZXOOTRNUK8LGEAZ8ZCFW9KXQ1" localSheetId="0" hidden="1">#REF!</definedName>
    <definedName name="BExZXOOTRNUK8LGEAZ8ZCFW9KXQ1" localSheetId="12" hidden="1">#REF!</definedName>
    <definedName name="BExZXOOTRNUK8LGEAZ8ZCFW9KXQ1" localSheetId="3" hidden="1">#REF!</definedName>
    <definedName name="BExZXOOTRNUK8LGEAZ8ZCFW9KXQ1" localSheetId="10" hidden="1">#REF!</definedName>
    <definedName name="BExZXOOTRNUK8LGEAZ8ZCFW9KXQ1" localSheetId="9" hidden="1">#REF!</definedName>
    <definedName name="BExZXOOTRNUK8LGEAZ8ZCFW9KXQ1" localSheetId="8" hidden="1">#REF!</definedName>
    <definedName name="BExZXOOTRNUK8LGEAZ8ZCFW9KXQ1" localSheetId="11" hidden="1">#REF!</definedName>
    <definedName name="BExZXOOTRNUK8LGEAZ8ZCFW9KXQ1" localSheetId="13" hidden="1">#REF!</definedName>
    <definedName name="BExZXOOTRNUK8LGEAZ8ZCFW9KXQ1" hidden="1">#REF!</definedName>
    <definedName name="BExZXT6JOXNKEDU23DKL8XZAJZIH" localSheetId="0" hidden="1">#REF!</definedName>
    <definedName name="BExZXT6JOXNKEDU23DKL8XZAJZIH" localSheetId="12" hidden="1">#REF!</definedName>
    <definedName name="BExZXT6JOXNKEDU23DKL8XZAJZIH" localSheetId="3" hidden="1">#REF!</definedName>
    <definedName name="BExZXT6JOXNKEDU23DKL8XZAJZIH" localSheetId="10" hidden="1">#REF!</definedName>
    <definedName name="BExZXT6JOXNKEDU23DKL8XZAJZIH" localSheetId="9" hidden="1">#REF!</definedName>
    <definedName name="BExZXT6JOXNKEDU23DKL8XZAJZIH" localSheetId="8" hidden="1">#REF!</definedName>
    <definedName name="BExZXT6JOXNKEDU23DKL8XZAJZIH" localSheetId="11" hidden="1">#REF!</definedName>
    <definedName name="BExZXT6JOXNKEDU23DKL8XZAJZIH" localSheetId="13" hidden="1">#REF!</definedName>
    <definedName name="BExZXT6JOXNKEDU23DKL8XZAJZIH" hidden="1">#REF!</definedName>
    <definedName name="BExZXUTYW1HWEEZ1LIX4OQWC7HL1" localSheetId="0" hidden="1">#REF!</definedName>
    <definedName name="BExZXUTYW1HWEEZ1LIX4OQWC7HL1" localSheetId="12" hidden="1">#REF!</definedName>
    <definedName name="BExZXUTYW1HWEEZ1LIX4OQWC7HL1" localSheetId="3" hidden="1">#REF!</definedName>
    <definedName name="BExZXUTYW1HWEEZ1LIX4OQWC7HL1" localSheetId="10" hidden="1">#REF!</definedName>
    <definedName name="BExZXUTYW1HWEEZ1LIX4OQWC7HL1" localSheetId="9" hidden="1">#REF!</definedName>
    <definedName name="BExZXUTYW1HWEEZ1LIX4OQWC7HL1" localSheetId="8" hidden="1">#REF!</definedName>
    <definedName name="BExZXUTYW1HWEEZ1LIX4OQWC7HL1" localSheetId="11" hidden="1">#REF!</definedName>
    <definedName name="BExZXUTYW1HWEEZ1LIX4OQWC7HL1" localSheetId="13" hidden="1">#REF!</definedName>
    <definedName name="BExZXUTYW1HWEEZ1LIX4OQWC7HL1" hidden="1">#REF!</definedName>
    <definedName name="BExZXY4NKQL9QD76YMQJ15U1C2G8" localSheetId="0" hidden="1">#REF!</definedName>
    <definedName name="BExZXY4NKQL9QD76YMQJ15U1C2G8" localSheetId="12" hidden="1">#REF!</definedName>
    <definedName name="BExZXY4NKQL9QD76YMQJ15U1C2G8" localSheetId="3" hidden="1">#REF!</definedName>
    <definedName name="BExZXY4NKQL9QD76YMQJ15U1C2G8" localSheetId="10" hidden="1">#REF!</definedName>
    <definedName name="BExZXY4NKQL9QD76YMQJ15U1C2G8" localSheetId="9" hidden="1">#REF!</definedName>
    <definedName name="BExZXY4NKQL9QD76YMQJ15U1C2G8" localSheetId="8" hidden="1">#REF!</definedName>
    <definedName name="BExZXY4NKQL9QD76YMQJ15U1C2G8" localSheetId="11" hidden="1">#REF!</definedName>
    <definedName name="BExZXY4NKQL9QD76YMQJ15U1C2G8" localSheetId="13" hidden="1">#REF!</definedName>
    <definedName name="BExZXY4NKQL9QD76YMQJ15U1C2G8" hidden="1">#REF!</definedName>
    <definedName name="BExZXYQ7U5G08FQGUIGYT14QCBOF" localSheetId="0" hidden="1">#REF!</definedName>
    <definedName name="BExZXYQ7U5G08FQGUIGYT14QCBOF" localSheetId="12" hidden="1">#REF!</definedName>
    <definedName name="BExZXYQ7U5G08FQGUIGYT14QCBOF" localSheetId="3" hidden="1">#REF!</definedName>
    <definedName name="BExZXYQ7U5G08FQGUIGYT14QCBOF" localSheetId="10" hidden="1">#REF!</definedName>
    <definedName name="BExZXYQ7U5G08FQGUIGYT14QCBOF" localSheetId="9" hidden="1">#REF!</definedName>
    <definedName name="BExZXYQ7U5G08FQGUIGYT14QCBOF" localSheetId="8" hidden="1">#REF!</definedName>
    <definedName name="BExZXYQ7U5G08FQGUIGYT14QCBOF" localSheetId="11" hidden="1">#REF!</definedName>
    <definedName name="BExZXYQ7U5G08FQGUIGYT14QCBOF" localSheetId="13" hidden="1">#REF!</definedName>
    <definedName name="BExZXYQ7U5G08FQGUIGYT14QCBOF" hidden="1">#REF!</definedName>
    <definedName name="BExZY02V77YJBMODJSWZOYCMPS5X" localSheetId="0" hidden="1">#REF!</definedName>
    <definedName name="BExZY02V77YJBMODJSWZOYCMPS5X" localSheetId="12" hidden="1">#REF!</definedName>
    <definedName name="BExZY02V77YJBMODJSWZOYCMPS5X" localSheetId="3" hidden="1">#REF!</definedName>
    <definedName name="BExZY02V77YJBMODJSWZOYCMPS5X" localSheetId="10" hidden="1">#REF!</definedName>
    <definedName name="BExZY02V77YJBMODJSWZOYCMPS5X" localSheetId="9" hidden="1">#REF!</definedName>
    <definedName name="BExZY02V77YJBMODJSWZOYCMPS5X" localSheetId="8" hidden="1">#REF!</definedName>
    <definedName name="BExZY02V77YJBMODJSWZOYCMPS5X" localSheetId="11" hidden="1">#REF!</definedName>
    <definedName name="BExZY02V77YJBMODJSWZOYCMPS5X" localSheetId="13" hidden="1">#REF!</definedName>
    <definedName name="BExZY02V77YJBMODJSWZOYCMPS5X" hidden="1">#REF!</definedName>
    <definedName name="BExZY3DEOYNIHRV56IY5LJXZK8RU" localSheetId="0" hidden="1">#REF!</definedName>
    <definedName name="BExZY3DEOYNIHRV56IY5LJXZK8RU" localSheetId="12" hidden="1">#REF!</definedName>
    <definedName name="BExZY3DEOYNIHRV56IY5LJXZK8RU" localSheetId="3" hidden="1">#REF!</definedName>
    <definedName name="BExZY3DEOYNIHRV56IY5LJXZK8RU" localSheetId="10" hidden="1">#REF!</definedName>
    <definedName name="BExZY3DEOYNIHRV56IY5LJXZK8RU" localSheetId="9" hidden="1">#REF!</definedName>
    <definedName name="BExZY3DEOYNIHRV56IY5LJXZK8RU" localSheetId="8" hidden="1">#REF!</definedName>
    <definedName name="BExZY3DEOYNIHRV56IY5LJXZK8RU" localSheetId="11" hidden="1">#REF!</definedName>
    <definedName name="BExZY3DEOYNIHRV56IY5LJXZK8RU" localSheetId="13" hidden="1">#REF!</definedName>
    <definedName name="BExZY3DEOYNIHRV56IY5LJXZK8RU" hidden="1">#REF!</definedName>
    <definedName name="BExZY49QRZIR6CA41LFA9LM6EULU" localSheetId="0" hidden="1">#REF!</definedName>
    <definedName name="BExZY49QRZIR6CA41LFA9LM6EULU" localSheetId="12" hidden="1">#REF!</definedName>
    <definedName name="BExZY49QRZIR6CA41LFA9LM6EULU" localSheetId="3" hidden="1">#REF!</definedName>
    <definedName name="BExZY49QRZIR6CA41LFA9LM6EULU" localSheetId="10" hidden="1">#REF!</definedName>
    <definedName name="BExZY49QRZIR6CA41LFA9LM6EULU" localSheetId="9" hidden="1">#REF!</definedName>
    <definedName name="BExZY49QRZIR6CA41LFA9LM6EULU" localSheetId="8" hidden="1">#REF!</definedName>
    <definedName name="BExZY49QRZIR6CA41LFA9LM6EULU" localSheetId="11" hidden="1">#REF!</definedName>
    <definedName name="BExZY49QRZIR6CA41LFA9LM6EULU" localSheetId="13" hidden="1">#REF!</definedName>
    <definedName name="BExZY49QRZIR6CA41LFA9LM6EULU" hidden="1">#REF!</definedName>
    <definedName name="BExZYTG2G7W27YATTETFDDCZ0C4U" localSheetId="0" hidden="1">#REF!</definedName>
    <definedName name="BExZYTG2G7W27YATTETFDDCZ0C4U" localSheetId="12" hidden="1">#REF!</definedName>
    <definedName name="BExZYTG2G7W27YATTETFDDCZ0C4U" localSheetId="3" hidden="1">#REF!</definedName>
    <definedName name="BExZYTG2G7W27YATTETFDDCZ0C4U" localSheetId="10" hidden="1">#REF!</definedName>
    <definedName name="BExZYTG2G7W27YATTETFDDCZ0C4U" localSheetId="9" hidden="1">#REF!</definedName>
    <definedName name="BExZYTG2G7W27YATTETFDDCZ0C4U" localSheetId="8" hidden="1">#REF!</definedName>
    <definedName name="BExZYTG2G7W27YATTETFDDCZ0C4U" localSheetId="11" hidden="1">#REF!</definedName>
    <definedName name="BExZYTG2G7W27YATTETFDDCZ0C4U" localSheetId="13" hidden="1">#REF!</definedName>
    <definedName name="BExZYTG2G7W27YATTETFDDCZ0C4U" hidden="1">#REF!</definedName>
    <definedName name="BExZYYOZMC36ROQDWLR5Z17WKHCR" localSheetId="0" hidden="1">#REF!</definedName>
    <definedName name="BExZYYOZMC36ROQDWLR5Z17WKHCR" localSheetId="12" hidden="1">#REF!</definedName>
    <definedName name="BExZYYOZMC36ROQDWLR5Z17WKHCR" localSheetId="3" hidden="1">#REF!</definedName>
    <definedName name="BExZYYOZMC36ROQDWLR5Z17WKHCR" localSheetId="10" hidden="1">#REF!</definedName>
    <definedName name="BExZYYOZMC36ROQDWLR5Z17WKHCR" localSheetId="9" hidden="1">#REF!</definedName>
    <definedName name="BExZYYOZMC36ROQDWLR5Z17WKHCR" localSheetId="8" hidden="1">#REF!</definedName>
    <definedName name="BExZYYOZMC36ROQDWLR5Z17WKHCR" localSheetId="11" hidden="1">#REF!</definedName>
    <definedName name="BExZYYOZMC36ROQDWLR5Z17WKHCR" localSheetId="13" hidden="1">#REF!</definedName>
    <definedName name="BExZYYOZMC36ROQDWLR5Z17WKHCR" hidden="1">#REF!</definedName>
    <definedName name="BExZZ2FQA9A8C7CJKMEFQ9VPSLCE" localSheetId="0" hidden="1">#REF!</definedName>
    <definedName name="BExZZ2FQA9A8C7CJKMEFQ9VPSLCE" localSheetId="12" hidden="1">#REF!</definedName>
    <definedName name="BExZZ2FQA9A8C7CJKMEFQ9VPSLCE" localSheetId="3" hidden="1">#REF!</definedName>
    <definedName name="BExZZ2FQA9A8C7CJKMEFQ9VPSLCE" localSheetId="10" hidden="1">#REF!</definedName>
    <definedName name="BExZZ2FQA9A8C7CJKMEFQ9VPSLCE" localSheetId="9" hidden="1">#REF!</definedName>
    <definedName name="BExZZ2FQA9A8C7CJKMEFQ9VPSLCE" localSheetId="8" hidden="1">#REF!</definedName>
    <definedName name="BExZZ2FQA9A8C7CJKMEFQ9VPSLCE" localSheetId="11" hidden="1">#REF!</definedName>
    <definedName name="BExZZ2FQA9A8C7CJKMEFQ9VPSLCE" localSheetId="13" hidden="1">#REF!</definedName>
    <definedName name="BExZZ2FQA9A8C7CJKMEFQ9VPSLCE" hidden="1">#REF!</definedName>
    <definedName name="BExZZ7ZGXIMA3OVYAWY3YQSK64LF" localSheetId="0" hidden="1">#REF!</definedName>
    <definedName name="BExZZ7ZGXIMA3OVYAWY3YQSK64LF" localSheetId="12" hidden="1">#REF!</definedName>
    <definedName name="BExZZ7ZGXIMA3OVYAWY3YQSK64LF" localSheetId="3" hidden="1">#REF!</definedName>
    <definedName name="BExZZ7ZGXIMA3OVYAWY3YQSK64LF" localSheetId="10" hidden="1">#REF!</definedName>
    <definedName name="BExZZ7ZGXIMA3OVYAWY3YQSK64LF" localSheetId="9" hidden="1">#REF!</definedName>
    <definedName name="BExZZ7ZGXIMA3OVYAWY3YQSK64LF" localSheetId="8" hidden="1">#REF!</definedName>
    <definedName name="BExZZ7ZGXIMA3OVYAWY3YQSK64LF" localSheetId="11" hidden="1">#REF!</definedName>
    <definedName name="BExZZ7ZGXIMA3OVYAWY3YQSK64LF" localSheetId="13" hidden="1">#REF!</definedName>
    <definedName name="BExZZ7ZGXIMA3OVYAWY3YQSK64LF" hidden="1">#REF!</definedName>
    <definedName name="BExZZ8FKEIFG203MU6SEJ69MINCD" localSheetId="0" hidden="1">#REF!</definedName>
    <definedName name="BExZZ8FKEIFG203MU6SEJ69MINCD" localSheetId="12" hidden="1">#REF!</definedName>
    <definedName name="BExZZ8FKEIFG203MU6SEJ69MINCD" localSheetId="3" hidden="1">#REF!</definedName>
    <definedName name="BExZZ8FKEIFG203MU6SEJ69MINCD" localSheetId="10" hidden="1">#REF!</definedName>
    <definedName name="BExZZ8FKEIFG203MU6SEJ69MINCD" localSheetId="9" hidden="1">#REF!</definedName>
    <definedName name="BExZZ8FKEIFG203MU6SEJ69MINCD" localSheetId="8" hidden="1">#REF!</definedName>
    <definedName name="BExZZ8FKEIFG203MU6SEJ69MINCD" localSheetId="11" hidden="1">#REF!</definedName>
    <definedName name="BExZZ8FKEIFG203MU6SEJ69MINCD" localSheetId="13" hidden="1">#REF!</definedName>
    <definedName name="BExZZ8FKEIFG203MU6SEJ69MINCD" hidden="1">#REF!</definedName>
    <definedName name="BExZZCHAVHW8C2H649KRGVQ0WVRT" localSheetId="0" hidden="1">#REF!</definedName>
    <definedName name="BExZZCHAVHW8C2H649KRGVQ0WVRT" localSheetId="12" hidden="1">#REF!</definedName>
    <definedName name="BExZZCHAVHW8C2H649KRGVQ0WVRT" localSheetId="3" hidden="1">#REF!</definedName>
    <definedName name="BExZZCHAVHW8C2H649KRGVQ0WVRT" localSheetId="10" hidden="1">#REF!</definedName>
    <definedName name="BExZZCHAVHW8C2H649KRGVQ0WVRT" localSheetId="9" hidden="1">#REF!</definedName>
    <definedName name="BExZZCHAVHW8C2H649KRGVQ0WVRT" localSheetId="8" hidden="1">#REF!</definedName>
    <definedName name="BExZZCHAVHW8C2H649KRGVQ0WVRT" localSheetId="11" hidden="1">#REF!</definedName>
    <definedName name="BExZZCHAVHW8C2H649KRGVQ0WVRT" localSheetId="13" hidden="1">#REF!</definedName>
    <definedName name="BExZZCHAVHW8C2H649KRGVQ0WVRT" hidden="1">#REF!</definedName>
    <definedName name="BExZZTK54OTLF2YB68BHGOS27GEN" localSheetId="0" hidden="1">#REF!</definedName>
    <definedName name="BExZZTK54OTLF2YB68BHGOS27GEN" localSheetId="12" hidden="1">#REF!</definedName>
    <definedName name="BExZZTK54OTLF2YB68BHGOS27GEN" localSheetId="3" hidden="1">#REF!</definedName>
    <definedName name="BExZZTK54OTLF2YB68BHGOS27GEN" localSheetId="10" hidden="1">#REF!</definedName>
    <definedName name="BExZZTK54OTLF2YB68BHGOS27GEN" localSheetId="9" hidden="1">#REF!</definedName>
    <definedName name="BExZZTK54OTLF2YB68BHGOS27GEN" localSheetId="8" hidden="1">#REF!</definedName>
    <definedName name="BExZZTK54OTLF2YB68BHGOS27GEN" localSheetId="11" hidden="1">#REF!</definedName>
    <definedName name="BExZZTK54OTLF2YB68BHGOS27GEN" localSheetId="13" hidden="1">#REF!</definedName>
    <definedName name="BExZZTK54OTLF2YB68BHGOS27GEN" hidden="1">#REF!</definedName>
    <definedName name="BExZZXB3JQQG4SIZS4MRU6NNW7HI" localSheetId="0" hidden="1">#REF!</definedName>
    <definedName name="BExZZXB3JQQG4SIZS4MRU6NNW7HI" localSheetId="12" hidden="1">#REF!</definedName>
    <definedName name="BExZZXB3JQQG4SIZS4MRU6NNW7HI" localSheetId="3" hidden="1">#REF!</definedName>
    <definedName name="BExZZXB3JQQG4SIZS4MRU6NNW7HI" localSheetId="10" hidden="1">#REF!</definedName>
    <definedName name="BExZZXB3JQQG4SIZS4MRU6NNW7HI" localSheetId="9" hidden="1">#REF!</definedName>
    <definedName name="BExZZXB3JQQG4SIZS4MRU6NNW7HI" localSheetId="8" hidden="1">#REF!</definedName>
    <definedName name="BExZZXB3JQQG4SIZS4MRU6NNW7HI" localSheetId="11" hidden="1">#REF!</definedName>
    <definedName name="BExZZXB3JQQG4SIZS4MRU6NNW7HI" localSheetId="13" hidden="1">#REF!</definedName>
    <definedName name="BExZZXB3JQQG4SIZS4MRU6NNW7HI" hidden="1">#REF!</definedName>
    <definedName name="BExZZZEMIIFKMLLV4DJKX5TB9R5V" localSheetId="0" hidden="1">#REF!</definedName>
    <definedName name="BExZZZEMIIFKMLLV4DJKX5TB9R5V" localSheetId="12" hidden="1">#REF!</definedName>
    <definedName name="BExZZZEMIIFKMLLV4DJKX5TB9R5V" localSheetId="3" hidden="1">#REF!</definedName>
    <definedName name="BExZZZEMIIFKMLLV4DJKX5TB9R5V" localSheetId="10" hidden="1">#REF!</definedName>
    <definedName name="BExZZZEMIIFKMLLV4DJKX5TB9R5V" localSheetId="9" hidden="1">#REF!</definedName>
    <definedName name="BExZZZEMIIFKMLLV4DJKX5TB9R5V" localSheetId="8" hidden="1">#REF!</definedName>
    <definedName name="BExZZZEMIIFKMLLV4DJKX5TB9R5V" localSheetId="11" hidden="1">#REF!</definedName>
    <definedName name="BExZZZEMIIFKMLLV4DJKX5TB9R5V" localSheetId="13" hidden="1">#REF!</definedName>
    <definedName name="BExZZZEMIIFKMLLV4DJKX5TB9R5V" hidden="1">#REF!</definedName>
    <definedName name="Camas" localSheetId="0" hidden="1">{#N/A,#N/A,FALSE,"Summary";#N/A,#N/A,FALSE,"SmPlants";#N/A,#N/A,FALSE,"Utah";#N/A,#N/A,FALSE,"Idaho";#N/A,#N/A,FALSE,"Lewis River";#N/A,#N/A,FALSE,"NrthUmpq";#N/A,#N/A,FALSE,"KlamRog"}</definedName>
    <definedName name="Camas" localSheetId="12" hidden="1">{#N/A,#N/A,FALSE,"Summary";#N/A,#N/A,FALSE,"SmPlants";#N/A,#N/A,FALSE,"Utah";#N/A,#N/A,FALSE,"Idaho";#N/A,#N/A,FALSE,"Lewis River";#N/A,#N/A,FALSE,"NrthUmpq";#N/A,#N/A,FALSE,"KlamRog"}</definedName>
    <definedName name="Camas" localSheetId="10" hidden="1">{#N/A,#N/A,FALSE,"Summary";#N/A,#N/A,FALSE,"SmPlants";#N/A,#N/A,FALSE,"Utah";#N/A,#N/A,FALSE,"Idaho";#N/A,#N/A,FALSE,"Lewis River";#N/A,#N/A,FALSE,"NrthUmpq";#N/A,#N/A,FALSE,"KlamRog"}</definedName>
    <definedName name="Camas" localSheetId="9" hidden="1">{#N/A,#N/A,FALSE,"Summary";#N/A,#N/A,FALSE,"SmPlants";#N/A,#N/A,FALSE,"Utah";#N/A,#N/A,FALSE,"Idaho";#N/A,#N/A,FALSE,"Lewis River";#N/A,#N/A,FALSE,"NrthUmpq";#N/A,#N/A,FALSE,"KlamRog"}</definedName>
    <definedName name="Camas" localSheetId="8" hidden="1">{#N/A,#N/A,FALSE,"Summary";#N/A,#N/A,FALSE,"SmPlants";#N/A,#N/A,FALSE,"Utah";#N/A,#N/A,FALSE,"Idaho";#N/A,#N/A,FALSE,"Lewis River";#N/A,#N/A,FALSE,"NrthUmpq";#N/A,#N/A,FALSE,"KlamRog"}</definedName>
    <definedName name="Camas" localSheetId="11" hidden="1">{#N/A,#N/A,FALSE,"Summary";#N/A,#N/A,FALSE,"SmPlants";#N/A,#N/A,FALSE,"Utah";#N/A,#N/A,FALSE,"Idaho";#N/A,#N/A,FALSE,"Lewis River";#N/A,#N/A,FALSE,"NrthUmpq";#N/A,#N/A,FALSE,"KlamRog"}</definedName>
    <definedName name="Camas" localSheetId="1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0" hidden="1">{"PRINT",#N/A,TRUE,"APPA";"PRINT",#N/A,TRUE,"APS";"PRINT",#N/A,TRUE,"BHPL";"PRINT",#N/A,TRUE,"BHPL2";"PRINT",#N/A,TRUE,"CDWR";"PRINT",#N/A,TRUE,"EWEB";"PRINT",#N/A,TRUE,"LADWP";"PRINT",#N/A,TRUE,"NEVBASE"}</definedName>
    <definedName name="cgf" localSheetId="12" hidden="1">{"PRINT",#N/A,TRUE,"APPA";"PRINT",#N/A,TRUE,"APS";"PRINT",#N/A,TRUE,"BHPL";"PRINT",#N/A,TRUE,"BHPL2";"PRINT",#N/A,TRUE,"CDWR";"PRINT",#N/A,TRUE,"EWEB";"PRINT",#N/A,TRUE,"LADWP";"PRINT",#N/A,TRUE,"NEVBASE"}</definedName>
    <definedName name="cgf" localSheetId="10"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11" hidden="1">{"PRINT",#N/A,TRUE,"APPA";"PRINT",#N/A,TRUE,"APS";"PRINT",#N/A,TRUE,"BHPL";"PRINT",#N/A,TRUE,"BHPL2";"PRINT",#N/A,TRUE,"CDWR";"PRINT",#N/A,TRUE,"EWEB";"PRINT",#N/A,TRUE,"LADWP";"PRINT",#N/A,TRUE,"NEVBASE"}</definedName>
    <definedName name="cgf" localSheetId="1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12" hidden="1">{"YTD-Total",#N/A,TRUE,"Provision";"YTD-Utility",#N/A,TRUE,"Prov Utility";"YTD-NonUtility",#N/A,TRUE,"Prov NonUtility"}</definedName>
    <definedName name="combined1" localSheetId="10"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11" hidden="1">{"YTD-Total",#N/A,TRUE,"Provision";"YTD-Utility",#N/A,TRUE,"Prov Utility";"YTD-NonUtility",#N/A,TRUE,"Prov NonUtility"}</definedName>
    <definedName name="combined1" localSheetId="13" hidden="1">{"YTD-Total",#N/A,TRUE,"Provision";"YTD-Utility",#N/A,TRUE,"Prov Utility";"YTD-NonUtility",#N/A,TRUE,"Prov NonUtility"}</definedName>
    <definedName name="combined1" hidden="1">{"YTD-Total",#N/A,TRUE,"Provision";"YTD-Utility",#N/A,TRUE,"Prov Utility";"YTD-NonUtility",#N/A,TRUE,"Prov NonUtility"}</definedName>
    <definedName name="copy" localSheetId="0" hidden="1">#REF!</definedName>
    <definedName name="copy" localSheetId="12" hidden="1">#REF!</definedName>
    <definedName name="copy" localSheetId="3" hidden="1">#REF!</definedName>
    <definedName name="copy" localSheetId="10" hidden="1">#REF!</definedName>
    <definedName name="copy" localSheetId="9" hidden="1">#REF!</definedName>
    <definedName name="copy" localSheetId="8" hidden="1">#REF!</definedName>
    <definedName name="copy" localSheetId="11" hidden="1">#REF!</definedName>
    <definedName name="copy" localSheetId="13" hidden="1">#REF!</definedName>
    <definedName name="copy" hidden="1">#REF!</definedName>
    <definedName name="DELETE01" localSheetId="0" hidden="1">{#N/A,#N/A,FALSE,"Coversheet";#N/A,#N/A,FALSE,"QA"}</definedName>
    <definedName name="DELETE01" localSheetId="12" hidden="1">{#N/A,#N/A,FALSE,"Coversheet";#N/A,#N/A,FALSE,"QA"}</definedName>
    <definedName name="DELETE01" localSheetId="10" hidden="1">{#N/A,#N/A,FALSE,"Coversheet";#N/A,#N/A,FALSE,"QA"}</definedName>
    <definedName name="DELETE01" localSheetId="9" hidden="1">{#N/A,#N/A,FALSE,"Coversheet";#N/A,#N/A,FALSE,"QA"}</definedName>
    <definedName name="DELETE01" localSheetId="8" hidden="1">{#N/A,#N/A,FALSE,"Coversheet";#N/A,#N/A,FALSE,"QA"}</definedName>
    <definedName name="DELETE01" localSheetId="11" hidden="1">{#N/A,#N/A,FALSE,"Coversheet";#N/A,#N/A,FALSE,"QA"}</definedName>
    <definedName name="DELETE01" localSheetId="13" hidden="1">{#N/A,#N/A,FALSE,"Coversheet";#N/A,#N/A,FALSE,"QA"}</definedName>
    <definedName name="DELETE01" hidden="1">{#N/A,#N/A,FALSE,"Coversheet";#N/A,#N/A,FALSE,"QA"}</definedName>
    <definedName name="DELETE02" localSheetId="0" hidden="1">{#N/A,#N/A,FALSE,"Schedule F";#N/A,#N/A,FALSE,"Schedule G"}</definedName>
    <definedName name="DELETE02" localSheetId="12" hidden="1">{#N/A,#N/A,FALSE,"Schedule F";#N/A,#N/A,FALSE,"Schedule G"}</definedName>
    <definedName name="DELETE02" localSheetId="10" hidden="1">{#N/A,#N/A,FALSE,"Schedule F";#N/A,#N/A,FALSE,"Schedule G"}</definedName>
    <definedName name="DELETE02" localSheetId="9" hidden="1">{#N/A,#N/A,FALSE,"Schedule F";#N/A,#N/A,FALSE,"Schedule G"}</definedName>
    <definedName name="DELETE02" localSheetId="8" hidden="1">{#N/A,#N/A,FALSE,"Schedule F";#N/A,#N/A,FALSE,"Schedule G"}</definedName>
    <definedName name="DELETE02" localSheetId="11" hidden="1">{#N/A,#N/A,FALSE,"Schedule F";#N/A,#N/A,FALSE,"Schedule G"}</definedName>
    <definedName name="DELETE02" localSheetId="13" hidden="1">{#N/A,#N/A,FALSE,"Schedule F";#N/A,#N/A,FALSE,"Schedule G"}</definedName>
    <definedName name="DELETE02" hidden="1">{#N/A,#N/A,FALSE,"Schedule F";#N/A,#N/A,FALSE,"Schedule G"}</definedName>
    <definedName name="Delete06" localSheetId="0" hidden="1">{#N/A,#N/A,FALSE,"Coversheet";#N/A,#N/A,FALSE,"QA"}</definedName>
    <definedName name="Delete06" localSheetId="12" hidden="1">{#N/A,#N/A,FALSE,"Coversheet";#N/A,#N/A,FALSE,"QA"}</definedName>
    <definedName name="Delete06" localSheetId="10" hidden="1">{#N/A,#N/A,FALSE,"Coversheet";#N/A,#N/A,FALSE,"QA"}</definedName>
    <definedName name="Delete06" localSheetId="9" hidden="1">{#N/A,#N/A,FALSE,"Coversheet";#N/A,#N/A,FALSE,"QA"}</definedName>
    <definedName name="Delete06" localSheetId="8" hidden="1">{#N/A,#N/A,FALSE,"Coversheet";#N/A,#N/A,FALSE,"QA"}</definedName>
    <definedName name="Delete06" localSheetId="11" hidden="1">{#N/A,#N/A,FALSE,"Coversheet";#N/A,#N/A,FALSE,"QA"}</definedName>
    <definedName name="Delete06" localSheetId="13" hidden="1">{#N/A,#N/A,FALSE,"Coversheet";#N/A,#N/A,FALSE,"QA"}</definedName>
    <definedName name="Delete06" hidden="1">{#N/A,#N/A,FALSE,"Coversheet";#N/A,#N/A,FALSE,"QA"}</definedName>
    <definedName name="Delete09" localSheetId="0" hidden="1">{#N/A,#N/A,FALSE,"Coversheet";#N/A,#N/A,FALSE,"QA"}</definedName>
    <definedName name="Delete09" localSheetId="12" hidden="1">{#N/A,#N/A,FALSE,"Coversheet";#N/A,#N/A,FALSE,"QA"}</definedName>
    <definedName name="Delete09" localSheetId="10" hidden="1">{#N/A,#N/A,FALSE,"Coversheet";#N/A,#N/A,FALSE,"QA"}</definedName>
    <definedName name="Delete09" localSheetId="9" hidden="1">{#N/A,#N/A,FALSE,"Coversheet";#N/A,#N/A,FALSE,"QA"}</definedName>
    <definedName name="Delete09" localSheetId="8" hidden="1">{#N/A,#N/A,FALSE,"Coversheet";#N/A,#N/A,FALSE,"QA"}</definedName>
    <definedName name="Delete09" localSheetId="11" hidden="1">{#N/A,#N/A,FALSE,"Coversheet";#N/A,#N/A,FALSE,"QA"}</definedName>
    <definedName name="Delete09" localSheetId="13" hidden="1">{#N/A,#N/A,FALSE,"Coversheet";#N/A,#N/A,FALSE,"QA"}</definedName>
    <definedName name="Delete09" hidden="1">{#N/A,#N/A,FALSE,"Coversheet";#N/A,#N/A,FALSE,"QA"}</definedName>
    <definedName name="Delete1" localSheetId="0" hidden="1">{#N/A,#N/A,FALSE,"Coversheet";#N/A,#N/A,FALSE,"QA"}</definedName>
    <definedName name="Delete1" localSheetId="12" hidden="1">{#N/A,#N/A,FALSE,"Coversheet";#N/A,#N/A,FALSE,"QA"}</definedName>
    <definedName name="Delete1" localSheetId="10" hidden="1">{#N/A,#N/A,FALSE,"Coversheet";#N/A,#N/A,FALSE,"QA"}</definedName>
    <definedName name="Delete1" localSheetId="9" hidden="1">{#N/A,#N/A,FALSE,"Coversheet";#N/A,#N/A,FALSE,"QA"}</definedName>
    <definedName name="Delete1" localSheetId="8" hidden="1">{#N/A,#N/A,FALSE,"Coversheet";#N/A,#N/A,FALSE,"QA"}</definedName>
    <definedName name="Delete1" localSheetId="11" hidden="1">{#N/A,#N/A,FALSE,"Coversheet";#N/A,#N/A,FALSE,"QA"}</definedName>
    <definedName name="Delete1" localSheetId="13" hidden="1">{#N/A,#N/A,FALSE,"Coversheet";#N/A,#N/A,FALSE,"QA"}</definedName>
    <definedName name="Delete1" hidden="1">{#N/A,#N/A,FALSE,"Coversheet";#N/A,#N/A,FALSE,"QA"}</definedName>
    <definedName name="Delete10" localSheetId="0" hidden="1">{#N/A,#N/A,FALSE,"Schedule F";#N/A,#N/A,FALSE,"Schedule G"}</definedName>
    <definedName name="Delete10" localSheetId="12" hidden="1">{#N/A,#N/A,FALSE,"Schedule F";#N/A,#N/A,FALSE,"Schedule G"}</definedName>
    <definedName name="Delete10" localSheetId="10" hidden="1">{#N/A,#N/A,FALSE,"Schedule F";#N/A,#N/A,FALSE,"Schedule G"}</definedName>
    <definedName name="Delete10" localSheetId="9" hidden="1">{#N/A,#N/A,FALSE,"Schedule F";#N/A,#N/A,FALSE,"Schedule G"}</definedName>
    <definedName name="Delete10" localSheetId="8" hidden="1">{#N/A,#N/A,FALSE,"Schedule F";#N/A,#N/A,FALSE,"Schedule G"}</definedName>
    <definedName name="Delete10" localSheetId="11" hidden="1">{#N/A,#N/A,FALSE,"Schedule F";#N/A,#N/A,FALSE,"Schedule G"}</definedName>
    <definedName name="Delete10" localSheetId="13" hidden="1">{#N/A,#N/A,FALSE,"Schedule F";#N/A,#N/A,FALSE,"Schedule G"}</definedName>
    <definedName name="Delete10" hidden="1">{#N/A,#N/A,FALSE,"Schedule F";#N/A,#N/A,FALSE,"Schedule G"}</definedName>
    <definedName name="Delete21" localSheetId="0" hidden="1">{#N/A,#N/A,FALSE,"Coversheet";#N/A,#N/A,FALSE,"QA"}</definedName>
    <definedName name="Delete21" localSheetId="12" hidden="1">{#N/A,#N/A,FALSE,"Coversheet";#N/A,#N/A,FALSE,"QA"}</definedName>
    <definedName name="Delete21" localSheetId="10" hidden="1">{#N/A,#N/A,FALSE,"Coversheet";#N/A,#N/A,FALSE,"QA"}</definedName>
    <definedName name="Delete21" localSheetId="9" hidden="1">{#N/A,#N/A,FALSE,"Coversheet";#N/A,#N/A,FALSE,"QA"}</definedName>
    <definedName name="Delete21" localSheetId="8" hidden="1">{#N/A,#N/A,FALSE,"Coversheet";#N/A,#N/A,FALSE,"QA"}</definedName>
    <definedName name="Delete21" localSheetId="11" hidden="1">{#N/A,#N/A,FALSE,"Coversheet";#N/A,#N/A,FALSE,"QA"}</definedName>
    <definedName name="Delete21" localSheetId="13" hidden="1">{#N/A,#N/A,FALSE,"Coversheet";#N/A,#N/A,FALSE,"QA"}</definedName>
    <definedName name="Delete21" hidden="1">{#N/A,#N/A,FALSE,"Coversheet";#N/A,#N/A,FALSE,"QA"}</definedName>
    <definedName name="DFIT" localSheetId="0" hidden="1">{#N/A,#N/A,FALSE,"Coversheet";#N/A,#N/A,FALSE,"QA"}</definedName>
    <definedName name="DFIT" localSheetId="12" hidden="1">{#N/A,#N/A,FALSE,"Coversheet";#N/A,#N/A,FALSE,"QA"}</definedName>
    <definedName name="DFIT" localSheetId="10" hidden="1">{#N/A,#N/A,FALSE,"Coversheet";#N/A,#N/A,FALSE,"QA"}</definedName>
    <definedName name="DFIT" localSheetId="9" hidden="1">{#N/A,#N/A,FALSE,"Coversheet";#N/A,#N/A,FALSE,"QA"}</definedName>
    <definedName name="DFIT" localSheetId="8" hidden="1">{#N/A,#N/A,FALSE,"Coversheet";#N/A,#N/A,FALSE,"QA"}</definedName>
    <definedName name="DFIT" localSheetId="11" hidden="1">{#N/A,#N/A,FALSE,"Coversheet";#N/A,#N/A,FALSE,"QA"}</definedName>
    <definedName name="DFIT" localSheetId="13" hidden="1">{#N/A,#N/A,FALSE,"Coversheet";#N/A,#N/A,FALSE,"QA"}</definedName>
    <definedName name="DFIT" hidden="1">{#N/A,#N/A,FALSE,"Coversheet";#N/A,#N/A,FALSE,"QA"}</definedName>
    <definedName name="dsd" localSheetId="0" hidden="1">[9]Inputs!#REF!</definedName>
    <definedName name="dsd" localSheetId="3" hidden="1">[9]Inputs!#REF!</definedName>
    <definedName name="dsd" localSheetId="10" hidden="1">[9]Inputs!#REF!</definedName>
    <definedName name="dsd" localSheetId="9" hidden="1">[9]Inputs!#REF!</definedName>
    <definedName name="dsd" localSheetId="11" hidden="1">[9]Inputs!#REF!</definedName>
    <definedName name="dsd" localSheetId="13" hidden="1">[9]Inputs!#REF!</definedName>
    <definedName name="dsd" hidden="1">[9]Inputs!#REF!</definedName>
    <definedName name="DUDE" localSheetId="0" hidden="1">#REF!</definedName>
    <definedName name="DUDE" localSheetId="2" hidden="1">#REF!</definedName>
    <definedName name="DUDE" localSheetId="12" hidden="1">#REF!</definedName>
    <definedName name="DUDE" localSheetId="3" hidden="1">#REF!</definedName>
    <definedName name="DUDE" localSheetId="10" hidden="1">#REF!</definedName>
    <definedName name="DUDE" localSheetId="9" hidden="1">#REF!</definedName>
    <definedName name="DUDE" localSheetId="8" hidden="1">#REF!</definedName>
    <definedName name="DUDE" localSheetId="11" hidden="1">#REF!</definedName>
    <definedName name="DUDE" localSheetId="13" hidden="1">#REF!</definedName>
    <definedName name="DUDE" hidden="1">#REF!</definedName>
    <definedName name="ee" localSheetId="0" hidden="1">{#N/A,#N/A,FALSE,"Month ";#N/A,#N/A,FALSE,"YTD";#N/A,#N/A,FALSE,"12 mo ended"}</definedName>
    <definedName name="ee" localSheetId="12" hidden="1">{#N/A,#N/A,FALSE,"Month ";#N/A,#N/A,FALSE,"YTD";#N/A,#N/A,FALSE,"12 mo ended"}</definedName>
    <definedName name="ee" localSheetId="10" hidden="1">{#N/A,#N/A,FALSE,"Month ";#N/A,#N/A,FALSE,"YTD";#N/A,#N/A,FALSE,"12 mo ended"}</definedName>
    <definedName name="ee" localSheetId="9" hidden="1">{#N/A,#N/A,FALSE,"Month ";#N/A,#N/A,FALSE,"YTD";#N/A,#N/A,FALSE,"12 mo ended"}</definedName>
    <definedName name="ee" localSheetId="8" hidden="1">{#N/A,#N/A,FALSE,"Month ";#N/A,#N/A,FALSE,"YTD";#N/A,#N/A,FALSE,"12 mo ended"}</definedName>
    <definedName name="ee" localSheetId="11" hidden="1">{#N/A,#N/A,FALSE,"Month ";#N/A,#N/A,FALSE,"YTD";#N/A,#N/A,FALSE,"12 mo ended"}</definedName>
    <definedName name="ee" localSheetId="13" hidden="1">{#N/A,#N/A,FALSE,"Month ";#N/A,#N/A,FALSE,"YTD";#N/A,#N/A,FALSE,"12 mo ended"}</definedName>
    <definedName name="ee" hidden="1">{#N/A,#N/A,FALSE,"Month ";#N/A,#N/A,FALSE,"YTD";#N/A,#N/A,FALSE,"12 mo ended"}</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12" hidden="1">{#N/A,#N/A,FALSE,"Bgt";#N/A,#N/A,FALSE,"Act";#N/A,#N/A,FALSE,"Chrt Data";#N/A,#N/A,FALSE,"Bus Result";#N/A,#N/A,FALSE,"Main Charts";#N/A,#N/A,FALSE,"P&amp;L Ttl";#N/A,#N/A,FALSE,"P&amp;L C_Ttl";#N/A,#N/A,FALSE,"P&amp;L C_Oct";#N/A,#N/A,FALSE,"P&amp;L C_Sep";#N/A,#N/A,FALSE,"1996";#N/A,#N/A,FALSE,"Data"}</definedName>
    <definedName name="enrgy" localSheetId="10"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11" hidden="1">{#N/A,#N/A,FALSE,"Bgt";#N/A,#N/A,FALSE,"Act";#N/A,#N/A,FALSE,"Chrt Data";#N/A,#N/A,FALSE,"Bus Result";#N/A,#N/A,FALSE,"Main Charts";#N/A,#N/A,FALSE,"P&amp;L Ttl";#N/A,#N/A,FALSE,"P&amp;L C_Ttl";#N/A,#N/A,FALSE,"P&amp;L C_Oct";#N/A,#N/A,FALSE,"P&amp;L C_Sep";#N/A,#N/A,FALSE,"1996";#N/A,#N/A,FALSE,"Data"}</definedName>
    <definedName name="enrgy" localSheetId="1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0" hidden="1">{#N/A,#N/A,FALSE,"Coversheet";#N/A,#N/A,FALSE,"QA"}</definedName>
    <definedName name="error" localSheetId="12" hidden="1">{#N/A,#N/A,FALSE,"Coversheet";#N/A,#N/A,FALSE,"QA"}</definedName>
    <definedName name="error" localSheetId="10" hidden="1">{#N/A,#N/A,FALSE,"Coversheet";#N/A,#N/A,FALSE,"QA"}</definedName>
    <definedName name="error" localSheetId="9" hidden="1">{#N/A,#N/A,FALSE,"Coversheet";#N/A,#N/A,FALSE,"QA"}</definedName>
    <definedName name="error" localSheetId="8" hidden="1">{#N/A,#N/A,FALSE,"Coversheet";#N/A,#N/A,FALSE,"QA"}</definedName>
    <definedName name="error" localSheetId="11" hidden="1">{#N/A,#N/A,FALSE,"Coversheet";#N/A,#N/A,FALSE,"QA"}</definedName>
    <definedName name="error" localSheetId="13" hidden="1">{#N/A,#N/A,FALSE,"Coversheet";#N/A,#N/A,FALSE,"QA"}</definedName>
    <definedName name="error" hidden="1">{#N/A,#N/A,FALSE,"Coversheet";#N/A,#N/A,FALSE,"QA"}</definedName>
    <definedName name="Estimate" localSheetId="0" hidden="1">{#N/A,#N/A,FALSE,"Summ";#N/A,#N/A,FALSE,"General"}</definedName>
    <definedName name="Estimate" localSheetId="12" hidden="1">{#N/A,#N/A,FALSE,"Summ";#N/A,#N/A,FALSE,"General"}</definedName>
    <definedName name="Estimate" localSheetId="10" hidden="1">{#N/A,#N/A,FALSE,"Summ";#N/A,#N/A,FALSE,"General"}</definedName>
    <definedName name="Estimate" localSheetId="9" hidden="1">{#N/A,#N/A,FALSE,"Summ";#N/A,#N/A,FALSE,"General"}</definedName>
    <definedName name="Estimate" localSheetId="8" hidden="1">{#N/A,#N/A,FALSE,"Summ";#N/A,#N/A,FALSE,"General"}</definedName>
    <definedName name="Estimate" localSheetId="11" hidden="1">{#N/A,#N/A,FALSE,"Summ";#N/A,#N/A,FALSE,"General"}</definedName>
    <definedName name="Estimate" localSheetId="13" hidden="1">{#N/A,#N/A,FALSE,"Summ";#N/A,#N/A,FALSE,"General"}</definedName>
    <definedName name="Estimate" hidden="1">{#N/A,#N/A,FALSE,"Summ";#N/A,#N/A,FALSE,"General"}</definedName>
    <definedName name="ex" localSheetId="0" hidden="1">{#N/A,#N/A,FALSE,"Summ";#N/A,#N/A,FALSE,"General"}</definedName>
    <definedName name="ex" localSheetId="12" hidden="1">{#N/A,#N/A,FALSE,"Summ";#N/A,#N/A,FALSE,"General"}</definedName>
    <definedName name="ex" localSheetId="10" hidden="1">{#N/A,#N/A,FALSE,"Summ";#N/A,#N/A,FALSE,"General"}</definedName>
    <definedName name="ex" localSheetId="9" hidden="1">{#N/A,#N/A,FALSE,"Summ";#N/A,#N/A,FALSE,"General"}</definedName>
    <definedName name="ex" localSheetId="8" hidden="1">{#N/A,#N/A,FALSE,"Summ";#N/A,#N/A,FALSE,"General"}</definedName>
    <definedName name="ex" localSheetId="11" hidden="1">{#N/A,#N/A,FALSE,"Summ";#N/A,#N/A,FALSE,"General"}</definedName>
    <definedName name="ex" localSheetId="13" hidden="1">{#N/A,#N/A,FALSE,"Summ";#N/A,#N/A,FALSE,"General"}</definedName>
    <definedName name="ex" hidden="1">{#N/A,#N/A,FALSE,"Summ";#N/A,#N/A,FALSE,"General"}</definedName>
    <definedName name="extra2" localSheetId="0" hidden="1">{#N/A,#N/A,FALSE,"Loans";#N/A,#N/A,FALSE,"Program Costs";#N/A,#N/A,FALSE,"Measures";#N/A,#N/A,FALSE,"Net Lost Rev";#N/A,#N/A,FALSE,"Incentive"}</definedName>
    <definedName name="extra2" localSheetId="12" hidden="1">{#N/A,#N/A,FALSE,"Loans";#N/A,#N/A,FALSE,"Program Costs";#N/A,#N/A,FALSE,"Measures";#N/A,#N/A,FALSE,"Net Lost Rev";#N/A,#N/A,FALSE,"Incentive"}</definedName>
    <definedName name="extra2" localSheetId="10" hidden="1">{#N/A,#N/A,FALSE,"Loans";#N/A,#N/A,FALSE,"Program Costs";#N/A,#N/A,FALSE,"Measures";#N/A,#N/A,FALSE,"Net Lost Rev";#N/A,#N/A,FALSE,"Incentive"}</definedName>
    <definedName name="extra2" localSheetId="9" hidden="1">{#N/A,#N/A,FALSE,"Loans";#N/A,#N/A,FALSE,"Program Costs";#N/A,#N/A,FALSE,"Measures";#N/A,#N/A,FALSE,"Net Lost Rev";#N/A,#N/A,FALSE,"Incentive"}</definedName>
    <definedName name="extra2" localSheetId="8" hidden="1">{#N/A,#N/A,FALSE,"Loans";#N/A,#N/A,FALSE,"Program Costs";#N/A,#N/A,FALSE,"Measures";#N/A,#N/A,FALSE,"Net Lost Rev";#N/A,#N/A,FALSE,"Incentive"}</definedName>
    <definedName name="extra2" localSheetId="11" hidden="1">{#N/A,#N/A,FALSE,"Loans";#N/A,#N/A,FALSE,"Program Costs";#N/A,#N/A,FALSE,"Measures";#N/A,#N/A,FALSE,"Net Lost Rev";#N/A,#N/A,FALSE,"Incentive"}</definedName>
    <definedName name="extra2" localSheetId="1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localSheetId="12" hidden="1">{#N/A,#N/A,FALSE,"Loans";#N/A,#N/A,FALSE,"Program Costs";#N/A,#N/A,FALSE,"Measures";#N/A,#N/A,FALSE,"Net Lost Rev";#N/A,#N/A,FALSE,"Incentive"}</definedName>
    <definedName name="extra3" localSheetId="10" hidden="1">{#N/A,#N/A,FALSE,"Loans";#N/A,#N/A,FALSE,"Program Costs";#N/A,#N/A,FALSE,"Measures";#N/A,#N/A,FALSE,"Net Lost Rev";#N/A,#N/A,FALSE,"Incentive"}</definedName>
    <definedName name="extra3" localSheetId="9" hidden="1">{#N/A,#N/A,FALSE,"Loans";#N/A,#N/A,FALSE,"Program Costs";#N/A,#N/A,FALSE,"Measures";#N/A,#N/A,FALSE,"Net Lost Rev";#N/A,#N/A,FALSE,"Incentive"}</definedName>
    <definedName name="extra3" localSheetId="8" hidden="1">{#N/A,#N/A,FALSE,"Loans";#N/A,#N/A,FALSE,"Program Costs";#N/A,#N/A,FALSE,"Measures";#N/A,#N/A,FALSE,"Net Lost Rev";#N/A,#N/A,FALSE,"Incentive"}</definedName>
    <definedName name="extra3" localSheetId="11" hidden="1">{#N/A,#N/A,FALSE,"Loans";#N/A,#N/A,FALSE,"Program Costs";#N/A,#N/A,FALSE,"Measures";#N/A,#N/A,FALSE,"Net Lost Rev";#N/A,#N/A,FALSE,"Incentive"}</definedName>
    <definedName name="extra3" localSheetId="1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localSheetId="12" hidden="1">{#N/A,#N/A,FALSE,"Loans";#N/A,#N/A,FALSE,"Program Costs";#N/A,#N/A,FALSE,"Measures";#N/A,#N/A,FALSE,"Net Lost Rev";#N/A,#N/A,FALSE,"Incentive"}</definedName>
    <definedName name="extra4" localSheetId="10" hidden="1">{#N/A,#N/A,FALSE,"Loans";#N/A,#N/A,FALSE,"Program Costs";#N/A,#N/A,FALSE,"Measures";#N/A,#N/A,FALSE,"Net Lost Rev";#N/A,#N/A,FALSE,"Incentive"}</definedName>
    <definedName name="extra4" localSheetId="9" hidden="1">{#N/A,#N/A,FALSE,"Loans";#N/A,#N/A,FALSE,"Program Costs";#N/A,#N/A,FALSE,"Measures";#N/A,#N/A,FALSE,"Net Lost Rev";#N/A,#N/A,FALSE,"Incentive"}</definedName>
    <definedName name="extra4" localSheetId="8" hidden="1">{#N/A,#N/A,FALSE,"Loans";#N/A,#N/A,FALSE,"Program Costs";#N/A,#N/A,FALSE,"Measures";#N/A,#N/A,FALSE,"Net Lost Rev";#N/A,#N/A,FALSE,"Incentive"}</definedName>
    <definedName name="extra4" localSheetId="11" hidden="1">{#N/A,#N/A,FALSE,"Loans";#N/A,#N/A,FALSE,"Program Costs";#N/A,#N/A,FALSE,"Measures";#N/A,#N/A,FALSE,"Net Lost Rev";#N/A,#N/A,FALSE,"Incentive"}</definedName>
    <definedName name="extra4" localSheetId="1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localSheetId="12" hidden="1">{#N/A,#N/A,FALSE,"Loans";#N/A,#N/A,FALSE,"Program Costs";#N/A,#N/A,FALSE,"Measures";#N/A,#N/A,FALSE,"Net Lost Rev";#N/A,#N/A,FALSE,"Incentive"}</definedName>
    <definedName name="extra5" localSheetId="10" hidden="1">{#N/A,#N/A,FALSE,"Loans";#N/A,#N/A,FALSE,"Program Costs";#N/A,#N/A,FALSE,"Measures";#N/A,#N/A,FALSE,"Net Lost Rev";#N/A,#N/A,FALSE,"Incentive"}</definedName>
    <definedName name="extra5" localSheetId="9" hidden="1">{#N/A,#N/A,FALSE,"Loans";#N/A,#N/A,FALSE,"Program Costs";#N/A,#N/A,FALSE,"Measures";#N/A,#N/A,FALSE,"Net Lost Rev";#N/A,#N/A,FALSE,"Incentive"}</definedName>
    <definedName name="extra5" localSheetId="8" hidden="1">{#N/A,#N/A,FALSE,"Loans";#N/A,#N/A,FALSE,"Program Costs";#N/A,#N/A,FALSE,"Measures";#N/A,#N/A,FALSE,"Net Lost Rev";#N/A,#N/A,FALSE,"Incentive"}</definedName>
    <definedName name="extra5" localSheetId="11" hidden="1">{#N/A,#N/A,FALSE,"Loans";#N/A,#N/A,FALSE,"Program Costs";#N/A,#N/A,FALSE,"Measures";#N/A,#N/A,FALSE,"Net Lost Rev";#N/A,#N/A,FALSE,"Incentive"}</definedName>
    <definedName name="extra5" localSheetId="13" hidden="1">{#N/A,#N/A,FALSE,"Loans";#N/A,#N/A,FALSE,"Program Costs";#N/A,#N/A,FALSE,"Measures";#N/A,#N/A,FALSE,"Net Lost Rev";#N/A,#N/A,FALSE,"Incentive"}</definedName>
    <definedName name="extra5" hidden="1">{#N/A,#N/A,FALSE,"Loans";#N/A,#N/A,FALSE,"Program Costs";#N/A,#N/A,FALSE,"Measures";#N/A,#N/A,FALSE,"Net Lost Rev";#N/A,#N/A,FALSE,"Incentive"}</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localSheetId="12" hidden="1">{#N/A,#N/A,FALSE,"Month ";#N/A,#N/A,FALSE,"YTD";#N/A,#N/A,FALSE,"12 mo ended"}</definedName>
    <definedName name="fdsafdasfdsa" localSheetId="10" hidden="1">{#N/A,#N/A,FALSE,"Month ";#N/A,#N/A,FALSE,"YTD";#N/A,#N/A,FALSE,"12 mo ended"}</definedName>
    <definedName name="fdsafdasfdsa" localSheetId="9" hidden="1">{#N/A,#N/A,FALSE,"Month ";#N/A,#N/A,FALSE,"YTD";#N/A,#N/A,FALSE,"12 mo ended"}</definedName>
    <definedName name="fdsafdasfdsa" localSheetId="8" hidden="1">{#N/A,#N/A,FALSE,"Month ";#N/A,#N/A,FALSE,"YTD";#N/A,#N/A,FALSE,"12 mo ended"}</definedName>
    <definedName name="fdsafdasfdsa" localSheetId="11" hidden="1">{#N/A,#N/A,FALSE,"Month ";#N/A,#N/A,FALSE,"YTD";#N/A,#N/A,FALSE,"12 mo ended"}</definedName>
    <definedName name="fdsafdasfdsa" localSheetId="13" hidden="1">{#N/A,#N/A,FALSE,"Month ";#N/A,#N/A,FALSE,"YTD";#N/A,#N/A,FALSE,"12 mo ended"}</definedName>
    <definedName name="fdsafdasfdsa" hidden="1">{#N/A,#N/A,FALSE,"Month ";#N/A,#N/A,FALSE,"YTD";#N/A,#N/A,FALSE,"12 mo ended"}</definedName>
    <definedName name="ffff" localSheetId="0" hidden="1">{#N/A,#N/A,FALSE,"Coversheet";#N/A,#N/A,FALSE,"QA"}</definedName>
    <definedName name="ffff" localSheetId="12" hidden="1">{#N/A,#N/A,FALSE,"Coversheet";#N/A,#N/A,FALSE,"QA"}</definedName>
    <definedName name="ffff" localSheetId="10" hidden="1">{#N/A,#N/A,FALSE,"Coversheet";#N/A,#N/A,FALSE,"QA"}</definedName>
    <definedName name="ffff" localSheetId="9" hidden="1">{#N/A,#N/A,FALSE,"Coversheet";#N/A,#N/A,FALSE,"QA"}</definedName>
    <definedName name="ffff" localSheetId="8" hidden="1">{#N/A,#N/A,FALSE,"Coversheet";#N/A,#N/A,FALSE,"QA"}</definedName>
    <definedName name="ffff" localSheetId="11" hidden="1">{#N/A,#N/A,FALSE,"Coversheet";#N/A,#N/A,FALSE,"QA"}</definedName>
    <definedName name="ffff" localSheetId="13" hidden="1">{#N/A,#N/A,FALSE,"Coversheet";#N/A,#N/A,FALSE,"QA"}</definedName>
    <definedName name="ffff" hidden="1">{#N/A,#N/A,FALSE,"Coversheet";#N/A,#N/A,FALSE,"QA"}</definedName>
    <definedName name="fffgf" localSheetId="0" hidden="1">{#N/A,#N/A,FALSE,"Coversheet";#N/A,#N/A,FALSE,"QA"}</definedName>
    <definedName name="fffgf" localSheetId="12" hidden="1">{#N/A,#N/A,FALSE,"Coversheet";#N/A,#N/A,FALSE,"QA"}</definedName>
    <definedName name="fffgf" localSheetId="10" hidden="1">{#N/A,#N/A,FALSE,"Coversheet";#N/A,#N/A,FALSE,"QA"}</definedName>
    <definedName name="fffgf" localSheetId="9" hidden="1">{#N/A,#N/A,FALSE,"Coversheet";#N/A,#N/A,FALSE,"QA"}</definedName>
    <definedName name="fffgf" localSheetId="8" hidden="1">{#N/A,#N/A,FALSE,"Coversheet";#N/A,#N/A,FALSE,"QA"}</definedName>
    <definedName name="fffgf" localSheetId="11" hidden="1">{#N/A,#N/A,FALSE,"Coversheet";#N/A,#N/A,FALSE,"QA"}</definedName>
    <definedName name="fffgf" localSheetId="13" hidden="1">{#N/A,#N/A,FALSE,"Coversheet";#N/A,#N/A,FALSE,"QA"}</definedName>
    <definedName name="fffgf" hidden="1">{#N/A,#N/A,FALSE,"Coversheet";#N/A,#N/A,FALSE,"QA"}</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12" hidden="1">{#N/A,#N/A,FALSE,"Bgt";#N/A,#N/A,FALSE,"Act";#N/A,#N/A,FALSE,"Chrt Data";#N/A,#N/A,FALSE,"Bus Result";#N/A,#N/A,FALSE,"Main Charts";#N/A,#N/A,FALSE,"P&amp;L Ttl";#N/A,#N/A,FALSE,"P&amp;L C_Ttl";#N/A,#N/A,FALSE,"P&amp;L C_Oct";#N/A,#N/A,FALSE,"P&amp;L C_Sep";#N/A,#N/A,FALSE,"1996";#N/A,#N/A,FALSE,"Data"}</definedName>
    <definedName name="foo" localSheetId="10"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11" hidden="1">{#N/A,#N/A,FALSE,"Bgt";#N/A,#N/A,FALSE,"Act";#N/A,#N/A,FALSE,"Chrt Data";#N/A,#N/A,FALSE,"Bus Result";#N/A,#N/A,FALSE,"Main Charts";#N/A,#N/A,FALSE,"P&amp;L Ttl";#N/A,#N/A,FALSE,"P&amp;L C_Ttl";#N/A,#N/A,FALSE,"P&amp;L C_Oct";#N/A,#N/A,FALSE,"P&amp;L C_Sep";#N/A,#N/A,FALSE,"1996";#N/A,#N/A,FALSE,"Data"}</definedName>
    <definedName name="foo" localSheetId="1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12" hidden="1">{"PRINT",#N/A,TRUE,"APPA";"PRINT",#N/A,TRUE,"APS";"PRINT",#N/A,TRUE,"BHPL";"PRINT",#N/A,TRUE,"BHPL2";"PRINT",#N/A,TRUE,"CDWR";"PRINT",#N/A,TRUE,"EWEB";"PRINT",#N/A,TRUE,"LADWP";"PRINT",#N/A,TRUE,"NEVBASE"}</definedName>
    <definedName name="friend" localSheetId="10"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11" hidden="1">{"PRINT",#N/A,TRUE,"APPA";"PRINT",#N/A,TRUE,"APS";"PRINT",#N/A,TRUE,"BHPL";"PRINT",#N/A,TRUE,"BHPL2";"PRINT",#N/A,TRUE,"CDWR";"PRINT",#N/A,TRUE,"EWEB";"PRINT",#N/A,TRUE,"LADWP";"PRINT",#N/A,TRUE,"NEVBASE"}</definedName>
    <definedName name="friend" localSheetId="1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localSheetId="0" hidden="1">{#N/A,#N/A,FALSE,"Pg 6b CustCount_Gas";#N/A,#N/A,FALSE,"QA";#N/A,#N/A,FALSE,"Report";#N/A,#N/A,FALSE,"forecast"}</definedName>
    <definedName name="helllo" localSheetId="12" hidden="1">{#N/A,#N/A,FALSE,"Pg 6b CustCount_Gas";#N/A,#N/A,FALSE,"QA";#N/A,#N/A,FALSE,"Report";#N/A,#N/A,FALSE,"forecast"}</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localSheetId="8" hidden="1">{#N/A,#N/A,FALSE,"Pg 6b CustCount_Gas";#N/A,#N/A,FALSE,"QA";#N/A,#N/A,FALSE,"Report";#N/A,#N/A,FALSE,"forecast"}</definedName>
    <definedName name="helllo" localSheetId="11" hidden="1">{#N/A,#N/A,FALSE,"Pg 6b CustCount_Gas";#N/A,#N/A,FALSE,"QA";#N/A,#N/A,FALSE,"Report";#N/A,#N/A,FALSE,"forecast"}</definedName>
    <definedName name="helllo" localSheetId="13" hidden="1">{#N/A,#N/A,FALSE,"Pg 6b CustCount_Gas";#N/A,#N/A,FALSE,"QA";#N/A,#N/A,FALSE,"Report";#N/A,#N/A,FALSE,"forecast"}</definedName>
    <definedName name="helllo" hidden="1">{#N/A,#N/A,FALSE,"Pg 6b CustCount_Gas";#N/A,#N/A,FALSE,"QA";#N/A,#N/A,FALSE,"Report";#N/A,#N/A,FALSE,"forecast"}</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0" hidden="1">{#N/A,#N/A,FALSE,"Coversheet";#N/A,#N/A,FALSE,"QA"}</definedName>
    <definedName name="HELP" localSheetId="12" hidden="1">{#N/A,#N/A,FALSE,"Coversheet";#N/A,#N/A,FALSE,"QA"}</definedName>
    <definedName name="HELP" localSheetId="10" hidden="1">{#N/A,#N/A,FALSE,"Coversheet";#N/A,#N/A,FALSE,"QA"}</definedName>
    <definedName name="HELP" localSheetId="9" hidden="1">{#N/A,#N/A,FALSE,"Coversheet";#N/A,#N/A,FALSE,"QA"}</definedName>
    <definedName name="HELP" localSheetId="8" hidden="1">{#N/A,#N/A,FALSE,"Coversheet";#N/A,#N/A,FALSE,"QA"}</definedName>
    <definedName name="HELP" localSheetId="11" hidden="1">{#N/A,#N/A,FALSE,"Coversheet";#N/A,#N/A,FALSE,"QA"}</definedName>
    <definedName name="HELP" localSheetId="13" hidden="1">{#N/A,#N/A,FALSE,"Coversheet";#N/A,#N/A,FALSE,"QA"}</definedName>
    <definedName name="HELP" hidden="1">{#N/A,#N/A,FALSE,"Coversheet";#N/A,#N/A,FALSE,"QA"}</definedName>
    <definedName name="HROptim" localSheetId="0" hidden="1">{#N/A,#N/A,FALSE,"Summary";#N/A,#N/A,FALSE,"SmPlants";#N/A,#N/A,FALSE,"Utah";#N/A,#N/A,FALSE,"Idaho";#N/A,#N/A,FALSE,"Lewis River";#N/A,#N/A,FALSE,"NrthUmpq";#N/A,#N/A,FALSE,"KlamRog"}</definedName>
    <definedName name="HROptim" localSheetId="12" hidden="1">{#N/A,#N/A,FALSE,"Summary";#N/A,#N/A,FALSE,"SmPlants";#N/A,#N/A,FALSE,"Utah";#N/A,#N/A,FALSE,"Idaho";#N/A,#N/A,FALSE,"Lewis River";#N/A,#N/A,FALSE,"NrthUmpq";#N/A,#N/A,FALSE,"KlamRog"}</definedName>
    <definedName name="HROptim" localSheetId="10"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11" hidden="1">{#N/A,#N/A,FALSE,"Summary";#N/A,#N/A,FALSE,"SmPlants";#N/A,#N/A,FALSE,"Utah";#N/A,#N/A,FALSE,"Idaho";#N/A,#N/A,FALSE,"Lewis River";#N/A,#N/A,FALSE,"NrthUmpq";#N/A,#N/A,FALSE,"KlamRog"}</definedName>
    <definedName name="HROptim" localSheetId="1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0" hidden="1">{"'Sheet1'!$A$1:$J$121"}</definedName>
    <definedName name="HTML_Control" localSheetId="12" hidden="1">{"'Sheet1'!$A$1:$J$121"}</definedName>
    <definedName name="HTML_Control" localSheetId="10" hidden="1">{"'Sheet1'!$A$1:$J$121"}</definedName>
    <definedName name="HTML_Control" localSheetId="9" hidden="1">{"'Sheet1'!$A$1:$J$121"}</definedName>
    <definedName name="HTML_Control" localSheetId="8" hidden="1">{"'Sheet1'!$A$1:$J$121"}</definedName>
    <definedName name="HTML_Control" localSheetId="11" hidden="1">{"'Sheet1'!$A$1:$J$121"}</definedName>
    <definedName name="HTML_Control" localSheetId="13"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0" hidden="1">{#N/A,#N/A,FALSE,"monthly";#N/A,#N/A,FALSE,"year to date";#N/A,#N/A,FALSE,"12_months_IS";#N/A,#N/A,FALSE,"balance sheet";#N/A,#N/A,FALSE,"op_revenues_12m";#N/A,#N/A,FALSE,"op_revenues_ytd";#N/A,#N/A,FALSE,"op_revenues_cm"}</definedName>
    <definedName name="income_satement_ytd" localSheetId="12" hidden="1">{#N/A,#N/A,FALSE,"monthly";#N/A,#N/A,FALSE,"year to date";#N/A,#N/A,FALSE,"12_months_IS";#N/A,#N/A,FALSE,"balance sheet";#N/A,#N/A,FALSE,"op_revenues_12m";#N/A,#N/A,FALSE,"op_revenues_ytd";#N/A,#N/A,FALSE,"op_revenues_cm"}</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localSheetId="8" hidden="1">{#N/A,#N/A,FALSE,"monthly";#N/A,#N/A,FALSE,"year to date";#N/A,#N/A,FALSE,"12_months_IS";#N/A,#N/A,FALSE,"balance sheet";#N/A,#N/A,FALSE,"op_revenues_12m";#N/A,#N/A,FALSE,"op_revenues_ytd";#N/A,#N/A,FALSE,"op_revenues_cm"}</definedName>
    <definedName name="income_satement_ytd" localSheetId="11" hidden="1">{#N/A,#N/A,FALSE,"monthly";#N/A,#N/A,FALSE,"year to date";#N/A,#N/A,FALSE,"12_months_IS";#N/A,#N/A,FALSE,"balance sheet";#N/A,#N/A,FALSE,"op_revenues_12m";#N/A,#N/A,FALSE,"op_revenues_ytd";#N/A,#N/A,FALSE,"op_revenues_cm"}</definedName>
    <definedName name="income_satement_ytd" localSheetId="13"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ventory" localSheetId="0" hidden="1">{#N/A,#N/A,FALSE,"Summary";#N/A,#N/A,FALSE,"SmPlants";#N/A,#N/A,FALSE,"Utah";#N/A,#N/A,FALSE,"Idaho";#N/A,#N/A,FALSE,"Lewis River";#N/A,#N/A,FALSE,"NrthUmpq";#N/A,#N/A,FALSE,"KlamRog"}</definedName>
    <definedName name="inventory" localSheetId="12" hidden="1">{#N/A,#N/A,FALSE,"Summary";#N/A,#N/A,FALSE,"SmPlants";#N/A,#N/A,FALSE,"Utah";#N/A,#N/A,FALSE,"Idaho";#N/A,#N/A,FALSE,"Lewis River";#N/A,#N/A,FALSE,"NrthUmpq";#N/A,#N/A,FALSE,"KlamRog"}</definedName>
    <definedName name="inventory" localSheetId="10"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11" hidden="1">{#N/A,#N/A,FALSE,"Summary";#N/A,#N/A,FALSE,"SmPlants";#N/A,#N/A,FALSE,"Utah";#N/A,#N/A,FALSE,"Idaho";#N/A,#N/A,FALSE,"Lewis River";#N/A,#N/A,FALSE,"NrthUmpq";#N/A,#N/A,FALSE,"KlamRog"}</definedName>
    <definedName name="inventory" localSheetId="1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Sytd" localSheetId="0" hidden="1">{#N/A,#N/A,FALSE,"monthly";#N/A,#N/A,FALSE,"year to date";#N/A,#N/A,FALSE,"12_months_IS";#N/A,#N/A,FALSE,"balance sheet";#N/A,#N/A,FALSE,"op_revenues_12m";#N/A,#N/A,FALSE,"op_revenues_ytd";#N/A,#N/A,FALSE,"op_revenues_cm"}</definedName>
    <definedName name="ISytd" localSheetId="12" hidden="1">{#N/A,#N/A,FALSE,"monthly";#N/A,#N/A,FALSE,"year to date";#N/A,#N/A,FALSE,"12_months_IS";#N/A,#N/A,FALSE,"balance sheet";#N/A,#N/A,FALSE,"op_revenues_12m";#N/A,#N/A,FALSE,"op_revenues_ytd";#N/A,#N/A,FALSE,"op_revenues_cm"}</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localSheetId="8" hidden="1">{#N/A,#N/A,FALSE,"monthly";#N/A,#N/A,FALSE,"year to date";#N/A,#N/A,FALSE,"12_months_IS";#N/A,#N/A,FALSE,"balance sheet";#N/A,#N/A,FALSE,"op_revenues_12m";#N/A,#N/A,FALSE,"op_revenues_ytd";#N/A,#N/A,FALSE,"op_revenues_cm"}</definedName>
    <definedName name="ISytd" localSheetId="11" hidden="1">{#N/A,#N/A,FALSE,"monthly";#N/A,#N/A,FALSE,"year to date";#N/A,#N/A,FALSE,"12_months_IS";#N/A,#N/A,FALSE,"balance sheet";#N/A,#N/A,FALSE,"op_revenues_12m";#N/A,#N/A,FALSE,"op_revenues_ytd";#N/A,#N/A,FALSE,"op_revenues_cm"}</definedName>
    <definedName name="ISytd" localSheetId="13"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0" hidden="1">{#N/A,#N/A,FALSE,"Expenditures";#N/A,#N/A,FALSE,"Property Placed In-Service";#N/A,#N/A,FALSE,"Removals";#N/A,#N/A,FALSE,"Retirements";#N/A,#N/A,FALSE,"CWIP Balances";#N/A,#N/A,FALSE,"CWIP_Expend_Ratios";#N/A,#N/A,FALSE,"CWIP_Yr_End"}</definedName>
    <definedName name="Jane" localSheetId="12"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localSheetId="8" hidden="1">{#N/A,#N/A,FALSE,"Expenditures";#N/A,#N/A,FALSE,"Property Placed In-Service";#N/A,#N/A,FALSE,"Removals";#N/A,#N/A,FALSE,"Retirements";#N/A,#N/A,FALSE,"CWIP Balances";#N/A,#N/A,FALSE,"CWIP_Expend_Ratios";#N/A,#N/A,FALSE,"CWIP_Yr_End"}</definedName>
    <definedName name="Jane" localSheetId="11" hidden="1">{#N/A,#N/A,FALSE,"Expenditures";#N/A,#N/A,FALSE,"Property Placed In-Service";#N/A,#N/A,FALSE,"Removals";#N/A,#N/A,FALSE,"Retirements";#N/A,#N/A,FALSE,"CWIP Balances";#N/A,#N/A,FALSE,"CWIP_Expend_Ratios";#N/A,#N/A,FALSE,"CWIP_Yr_End"}</definedName>
    <definedName name="Jane" localSheetId="13"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0" hidden="1">{#N/A,#N/A,FALSE,"Summ";#N/A,#N/A,FALSE,"General"}</definedName>
    <definedName name="jfkljsdkljiejgr" localSheetId="12" hidden="1">{#N/A,#N/A,FALSE,"Summ";#N/A,#N/A,FALSE,"General"}</definedName>
    <definedName name="jfkljsdkljiejgr" localSheetId="10" hidden="1">{#N/A,#N/A,FALSE,"Summ";#N/A,#N/A,FALSE,"General"}</definedName>
    <definedName name="jfkljsdkljiejgr" localSheetId="9" hidden="1">{#N/A,#N/A,FALSE,"Summ";#N/A,#N/A,FALSE,"General"}</definedName>
    <definedName name="jfkljsdkljiejgr" localSheetId="8" hidden="1">{#N/A,#N/A,FALSE,"Summ";#N/A,#N/A,FALSE,"General"}</definedName>
    <definedName name="jfkljsdkljiejgr" localSheetId="11" hidden="1">{#N/A,#N/A,FALSE,"Summ";#N/A,#N/A,FALSE,"General"}</definedName>
    <definedName name="jfkljsdkljiejgr" localSheetId="13" hidden="1">{#N/A,#N/A,FALSE,"Summ";#N/A,#N/A,FALSE,"General"}</definedName>
    <definedName name="jfkljsdkljiejgr" hidden="1">{#N/A,#N/A,FALSE,"Summ";#N/A,#N/A,FALSE,"General"}</definedName>
    <definedName name="junk" localSheetId="0" hidden="1">{"PRINT",#N/A,TRUE,"APPA";"PRINT",#N/A,TRUE,"APS";"PRINT",#N/A,TRUE,"BHPL";"PRINT",#N/A,TRUE,"BHPL2";"PRINT",#N/A,TRUE,"CDWR";"PRINT",#N/A,TRUE,"EWEB";"PRINT",#N/A,TRUE,"LADWP";"PRINT",#N/A,TRUE,"NEVBASE"}</definedName>
    <definedName name="junk" localSheetId="12" hidden="1">{"PRINT",#N/A,TRUE,"APPA";"PRINT",#N/A,TRUE,"APS";"PRINT",#N/A,TRUE,"BHPL";"PRINT",#N/A,TRUE,"BHPL2";"PRINT",#N/A,TRUE,"CDWR";"PRINT",#N/A,TRUE,"EWEB";"PRINT",#N/A,TRUE,"LADWP";"PRINT",#N/A,TRUE,"NEVBASE"}</definedName>
    <definedName name="junk" localSheetId="10"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11" hidden="1">{"PRINT",#N/A,TRUE,"APPA";"PRINT",#N/A,TRUE,"APS";"PRINT",#N/A,TRUE,"BHPL";"PRINT",#N/A,TRUE,"BHPL2";"PRINT",#N/A,TRUE,"CDWR";"PRINT",#N/A,TRUE,"EWEB";"PRINT",#N/A,TRUE,"LADWP";"PRINT",#N/A,TRUE,"NEVBASE"}</definedName>
    <definedName name="junk" localSheetId="1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0" hidden="1">{"PRINT",#N/A,TRUE,"APPA";"PRINT",#N/A,TRUE,"APS";"PRINT",#N/A,TRUE,"BHPL";"PRINT",#N/A,TRUE,"BHPL2";"PRINT",#N/A,TRUE,"CDWR";"PRINT",#N/A,TRUE,"EWEB";"PRINT",#N/A,TRUE,"LADWP";"PRINT",#N/A,TRUE,"NEVBASE"}</definedName>
    <definedName name="junk1" localSheetId="12" hidden="1">{"PRINT",#N/A,TRUE,"APPA";"PRINT",#N/A,TRUE,"APS";"PRINT",#N/A,TRUE,"BHPL";"PRINT",#N/A,TRUE,"BHPL2";"PRINT",#N/A,TRUE,"CDWR";"PRINT",#N/A,TRUE,"EWEB";"PRINT",#N/A,TRUE,"LADWP";"PRINT",#N/A,TRUE,"NEVBASE"}</definedName>
    <definedName name="junk1" localSheetId="10" hidden="1">{"PRINT",#N/A,TRUE,"APPA";"PRINT",#N/A,TRUE,"APS";"PRINT",#N/A,TRUE,"BHPL";"PRINT",#N/A,TRUE,"BHPL2";"PRINT",#N/A,TRUE,"CDWR";"PRINT",#N/A,TRUE,"EWEB";"PRINT",#N/A,TRUE,"LADWP";"PRINT",#N/A,TRUE,"NEVBASE"}</definedName>
    <definedName name="junk1" localSheetId="9" hidden="1">{"PRINT",#N/A,TRUE,"APPA";"PRINT",#N/A,TRUE,"APS";"PRINT",#N/A,TRUE,"BHPL";"PRINT",#N/A,TRUE,"BHPL2";"PRINT",#N/A,TRUE,"CDWR";"PRINT",#N/A,TRUE,"EWEB";"PRINT",#N/A,TRUE,"LADWP";"PRINT",#N/A,TRUE,"NEVBASE"}</definedName>
    <definedName name="junk1" localSheetId="8" hidden="1">{"PRINT",#N/A,TRUE,"APPA";"PRINT",#N/A,TRUE,"APS";"PRINT",#N/A,TRUE,"BHPL";"PRINT",#N/A,TRUE,"BHPL2";"PRINT",#N/A,TRUE,"CDWR";"PRINT",#N/A,TRUE,"EWEB";"PRINT",#N/A,TRUE,"LADWP";"PRINT",#N/A,TRUE,"NEVBASE"}</definedName>
    <definedName name="junk1" localSheetId="11" hidden="1">{"PRINT",#N/A,TRUE,"APPA";"PRINT",#N/A,TRUE,"APS";"PRINT",#N/A,TRUE,"BHPL";"PRINT",#N/A,TRUE,"BHPL2";"PRINT",#N/A,TRUE,"CDWR";"PRINT",#N/A,TRUE,"EWEB";"PRINT",#N/A,TRUE,"LADWP";"PRINT",#N/A,TRUE,"NEVBASE"}</definedName>
    <definedName name="junk1" localSheetId="1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12"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11" hidden="1">{"PRINT",#N/A,TRUE,"APPA";"PRINT",#N/A,TRUE,"APS";"PRINT",#N/A,TRUE,"BHPL";"PRINT",#N/A,TRUE,"BHPL2";"PRINT",#N/A,TRUE,"CDWR";"PRINT",#N/A,TRUE,"EWEB";"PRINT",#N/A,TRUE,"LADWP";"PRINT",#N/A,TRUE,"NEVBASE"}</definedName>
    <definedName name="junk2" localSheetId="1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12"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localSheetId="11" hidden="1">{"PRINT",#N/A,TRUE,"APPA";"PRINT",#N/A,TRUE,"APS";"PRINT",#N/A,TRUE,"BHPL";"PRINT",#N/A,TRUE,"BHPL2";"PRINT",#N/A,TRUE,"CDWR";"PRINT",#N/A,TRUE,"EWEB";"PRINT",#N/A,TRUE,"LADWP";"PRINT",#N/A,TRUE,"NEVBASE"}</definedName>
    <definedName name="junk3" localSheetId="1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12"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localSheetId="11" hidden="1">{"PRINT",#N/A,TRUE,"APPA";"PRINT",#N/A,TRUE,"APS";"PRINT",#N/A,TRUE,"BHPL";"PRINT",#N/A,TRUE,"BHPL2";"PRINT",#N/A,TRUE,"CDWR";"PRINT",#N/A,TRUE,"EWEB";"PRINT",#N/A,TRUE,"LADWP";"PRINT",#N/A,TRUE,"NEVBASE"}</definedName>
    <definedName name="junk4" localSheetId="1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0" hidden="1">{"PRINT",#N/A,TRUE,"APPA";"PRINT",#N/A,TRUE,"APS";"PRINT",#N/A,TRUE,"BHPL";"PRINT",#N/A,TRUE,"BHPL2";"PRINT",#N/A,TRUE,"CDWR";"PRINT",#N/A,TRUE,"EWEB";"PRINT",#N/A,TRUE,"LADWP";"PRINT",#N/A,TRUE,"NEVBASE"}</definedName>
    <definedName name="junk5" localSheetId="12" hidden="1">{"PRINT",#N/A,TRUE,"APPA";"PRINT",#N/A,TRUE,"APS";"PRINT",#N/A,TRUE,"BHPL";"PRINT",#N/A,TRUE,"BHPL2";"PRINT",#N/A,TRUE,"CDWR";"PRINT",#N/A,TRUE,"EWEB";"PRINT",#N/A,TRUE,"LADWP";"PRINT",#N/A,TRUE,"NEVBASE"}</definedName>
    <definedName name="junk5" localSheetId="10" hidden="1">{"PRINT",#N/A,TRUE,"APPA";"PRINT",#N/A,TRUE,"APS";"PRINT",#N/A,TRUE,"BHPL";"PRINT",#N/A,TRUE,"BHPL2";"PRINT",#N/A,TRUE,"CDWR";"PRINT",#N/A,TRUE,"EWEB";"PRINT",#N/A,TRUE,"LADWP";"PRINT",#N/A,TRUE,"NEVBASE"}</definedName>
    <definedName name="junk5" localSheetId="9" hidden="1">{"PRINT",#N/A,TRUE,"APPA";"PRINT",#N/A,TRUE,"APS";"PRINT",#N/A,TRUE,"BHPL";"PRINT",#N/A,TRUE,"BHPL2";"PRINT",#N/A,TRUE,"CDWR";"PRINT",#N/A,TRUE,"EWEB";"PRINT",#N/A,TRUE,"LADWP";"PRINT",#N/A,TRUE,"NEVBASE"}</definedName>
    <definedName name="junk5" localSheetId="8" hidden="1">{"PRINT",#N/A,TRUE,"APPA";"PRINT",#N/A,TRUE,"APS";"PRINT",#N/A,TRUE,"BHPL";"PRINT",#N/A,TRUE,"BHPL2";"PRINT",#N/A,TRUE,"CDWR";"PRINT",#N/A,TRUE,"EWEB";"PRINT",#N/A,TRUE,"LADWP";"PRINT",#N/A,TRUE,"NEVBASE"}</definedName>
    <definedName name="junk5" localSheetId="11" hidden="1">{"PRINT",#N/A,TRUE,"APPA";"PRINT",#N/A,TRUE,"APS";"PRINT",#N/A,TRUE,"BHPL";"PRINT",#N/A,TRUE,"BHPL2";"PRINT",#N/A,TRUE,"CDWR";"PRINT",#N/A,TRUE,"EWEB";"PRINT",#N/A,TRUE,"LADWP";"PRINT",#N/A,TRUE,"NEVBASE"}</definedName>
    <definedName name="junk5" localSheetId="1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0" hidden="1">{"PRINT",#N/A,TRUE,"APPA";"PRINT",#N/A,TRUE,"APS";"PRINT",#N/A,TRUE,"BHPL";"PRINT",#N/A,TRUE,"BHPL2";"PRINT",#N/A,TRUE,"CDWR";"PRINT",#N/A,TRUE,"EWEB";"PRINT",#N/A,TRUE,"LADWP";"PRINT",#N/A,TRUE,"NEVBASE"}</definedName>
    <definedName name="Keep" localSheetId="12"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11" hidden="1">{"PRINT",#N/A,TRUE,"APPA";"PRINT",#N/A,TRUE,"APS";"PRINT",#N/A,TRUE,"BHPL";"PRINT",#N/A,TRUE,"BHPL2";"PRINT",#N/A,TRUE,"CDWR";"PRINT",#N/A,TRUE,"EWEB";"PRINT",#N/A,TRUE,"LADWP";"PRINT",#N/A,TRUE,"NEVBASE"}</definedName>
    <definedName name="Keep" localSheetId="1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2"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11" hidden="1">{"PRINT",#N/A,TRUE,"APPA";"PRINT",#N/A,TRUE,"APS";"PRINT",#N/A,TRUE,"BHPL";"PRINT",#N/A,TRUE,"BHPL2";"PRINT",#N/A,TRUE,"CDWR";"PRINT",#N/A,TRUE,"EWEB";"PRINT",#N/A,TRUE,"LADWP";"PRINT",#N/A,TRUE,"NEVBASE"}</definedName>
    <definedName name="keep2" localSheetId="1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localSheetId="0" hidden="1">{#N/A,#N/A,FALSE,"Coversheet";#N/A,#N/A,FALSE,"QA"}</definedName>
    <definedName name="lookup" localSheetId="12" hidden="1">{#N/A,#N/A,FALSE,"Coversheet";#N/A,#N/A,FALSE,"QA"}</definedName>
    <definedName name="lookup" localSheetId="10" hidden="1">{#N/A,#N/A,FALSE,"Coversheet";#N/A,#N/A,FALSE,"QA"}</definedName>
    <definedName name="lookup" localSheetId="9" hidden="1">{#N/A,#N/A,FALSE,"Coversheet";#N/A,#N/A,FALSE,"QA"}</definedName>
    <definedName name="lookup" localSheetId="8" hidden="1">{#N/A,#N/A,FALSE,"Coversheet";#N/A,#N/A,FALSE,"QA"}</definedName>
    <definedName name="lookup" localSheetId="11" hidden="1">{#N/A,#N/A,FALSE,"Coversheet";#N/A,#N/A,FALSE,"QA"}</definedName>
    <definedName name="lookup" localSheetId="13" hidden="1">{#N/A,#N/A,FALSE,"Coversheet";#N/A,#N/A,FALSE,"QA"}</definedName>
    <definedName name="lookup" hidden="1">{#N/A,#N/A,FALSE,"Coversheet";#N/A,#N/A,FALSE,"QA"}</definedName>
    <definedName name="Master" localSheetId="0" hidden="1">{#N/A,#N/A,FALSE,"Actual";#N/A,#N/A,FALSE,"Normalized";#N/A,#N/A,FALSE,"Electric Actual";#N/A,#N/A,FALSE,"Electric Normalized"}</definedName>
    <definedName name="Master" localSheetId="12" hidden="1">{#N/A,#N/A,FALSE,"Actual";#N/A,#N/A,FALSE,"Normalized";#N/A,#N/A,FALSE,"Electric Actual";#N/A,#N/A,FALSE,"Electric Normalized"}</definedName>
    <definedName name="Master" localSheetId="10" hidden="1">{#N/A,#N/A,FALSE,"Actual";#N/A,#N/A,FALSE,"Normalized";#N/A,#N/A,FALSE,"Electric Actual";#N/A,#N/A,FALSE,"Electric Normalized"}</definedName>
    <definedName name="Master" localSheetId="9" hidden="1">{#N/A,#N/A,FALSE,"Actual";#N/A,#N/A,FALSE,"Normalized";#N/A,#N/A,FALSE,"Electric Actual";#N/A,#N/A,FALSE,"Electric Normalized"}</definedName>
    <definedName name="Master" localSheetId="8" hidden="1">{#N/A,#N/A,FALSE,"Actual";#N/A,#N/A,FALSE,"Normalized";#N/A,#N/A,FALSE,"Electric Actual";#N/A,#N/A,FALSE,"Electric Normalized"}</definedName>
    <definedName name="Master" localSheetId="11" hidden="1">{#N/A,#N/A,FALSE,"Actual";#N/A,#N/A,FALSE,"Normalized";#N/A,#N/A,FALSE,"Electric Actual";#N/A,#N/A,FALSE,"Electric Normalized"}</definedName>
    <definedName name="Master" localSheetId="13" hidden="1">{#N/A,#N/A,FALSE,"Actual";#N/A,#N/A,FALSE,"Normalized";#N/A,#N/A,FALSE,"Electric Actual";#N/A,#N/A,FALSE,"Electric Normalized"}</definedName>
    <definedName name="Master" hidden="1">{#N/A,#N/A,FALSE,"Actual";#N/A,#N/A,FALSE,"Normalized";#N/A,#N/A,FALSE,"Electric Actual";#N/A,#N/A,FALSE,"Electric Normalized"}</definedName>
    <definedName name="Miller" localSheetId="0" hidden="1">{#N/A,#N/A,FALSE,"Expenditures";#N/A,#N/A,FALSE,"Property Placed In-Service";#N/A,#N/A,FALSE,"CWIP Balances"}</definedName>
    <definedName name="Miller" localSheetId="12" hidden="1">{#N/A,#N/A,FALSE,"Expenditures";#N/A,#N/A,FALSE,"Property Placed In-Service";#N/A,#N/A,FALSE,"CWIP Balances"}</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localSheetId="8" hidden="1">{#N/A,#N/A,FALSE,"Expenditures";#N/A,#N/A,FALSE,"Property Placed In-Service";#N/A,#N/A,FALSE,"CWIP Balances"}</definedName>
    <definedName name="Miller" localSheetId="11" hidden="1">{#N/A,#N/A,FALSE,"Expenditures";#N/A,#N/A,FALSE,"Property Placed In-Service";#N/A,#N/A,FALSE,"CWIP Balances"}</definedName>
    <definedName name="Miller" localSheetId="13" hidden="1">{#N/A,#N/A,FALSE,"Expenditures";#N/A,#N/A,FALSE,"Property Placed In-Service";#N/A,#N/A,FALSE,"CWIP Balances"}</definedName>
    <definedName name="Miller" hidden="1">{#N/A,#N/A,FALSE,"Expenditures";#N/A,#N/A,FALSE,"Property Placed In-Service";#N/A,#N/A,FALSE,"CWIP Balances"}</definedName>
    <definedName name="mmm" localSheetId="0" hidden="1">{"PRINT",#N/A,TRUE,"APPA";"PRINT",#N/A,TRUE,"APS";"PRINT",#N/A,TRUE,"BHPL";"PRINT",#N/A,TRUE,"BHPL2";"PRINT",#N/A,TRUE,"CDWR";"PRINT",#N/A,TRUE,"EWEB";"PRINT",#N/A,TRUE,"LADWP";"PRINT",#N/A,TRUE,"NEVBASE"}</definedName>
    <definedName name="mmm" localSheetId="12" hidden="1">{"PRINT",#N/A,TRUE,"APPA";"PRINT",#N/A,TRUE,"APS";"PRINT",#N/A,TRUE,"BHPL";"PRINT",#N/A,TRUE,"BHPL2";"PRINT",#N/A,TRUE,"CDWR";"PRINT",#N/A,TRUE,"EWEB";"PRINT",#N/A,TRUE,"LADWP";"PRINT",#N/A,TRUE,"NEVBASE"}</definedName>
    <definedName name="mmm" localSheetId="10"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localSheetId="11" hidden="1">{"PRINT",#N/A,TRUE,"APPA";"PRINT",#N/A,TRUE,"APS";"PRINT",#N/A,TRUE,"BHPL";"PRINT",#N/A,TRUE,"BHPL2";"PRINT",#N/A,TRUE,"CDWR";"PRINT",#N/A,TRUE,"EWEB";"PRINT",#N/A,TRUE,"LADWP";"PRINT",#N/A,TRUE,"NEVBASE"}</definedName>
    <definedName name="mmm" localSheetId="1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{#N/A,#N/A,FALSE,"Summ";#N/A,#N/A,FALSE,"General"}</definedName>
    <definedName name="new" localSheetId="12" hidden="1">{#N/A,#N/A,FALSE,"Summ";#N/A,#N/A,FALSE,"General"}</definedName>
    <definedName name="new" localSheetId="10" hidden="1">{#N/A,#N/A,FALSE,"Summ";#N/A,#N/A,FALSE,"General"}</definedName>
    <definedName name="new" localSheetId="9" hidden="1">{#N/A,#N/A,FALSE,"Summ";#N/A,#N/A,FALSE,"General"}</definedName>
    <definedName name="new" localSheetId="8" hidden="1">{#N/A,#N/A,FALSE,"Summ";#N/A,#N/A,FALSE,"General"}</definedName>
    <definedName name="new" localSheetId="11" hidden="1">{#N/A,#N/A,FALSE,"Summ";#N/A,#N/A,FALSE,"General"}</definedName>
    <definedName name="new" localSheetId="13" hidden="1">{#N/A,#N/A,FALSE,"Summ";#N/A,#N/A,FALSE,"General"}</definedName>
    <definedName name="new" hidden="1">{#N/A,#N/A,FALSE,"Summ";#N/A,#N/A,FALSE,"General"}</definedName>
    <definedName name="OHSch10YR" localSheetId="0" hidden="1">{#N/A,#N/A,FALSE,"Summary";#N/A,#N/A,FALSE,"SmPlants";#N/A,#N/A,FALSE,"Utah";#N/A,#N/A,FALSE,"Idaho";#N/A,#N/A,FALSE,"Lewis River";#N/A,#N/A,FALSE,"NrthUmpq";#N/A,#N/A,FALSE,"KlamRog"}</definedName>
    <definedName name="OHSch10YR" localSheetId="12" hidden="1">{#N/A,#N/A,FALSE,"Summary";#N/A,#N/A,FALSE,"SmPlants";#N/A,#N/A,FALSE,"Utah";#N/A,#N/A,FALSE,"Idaho";#N/A,#N/A,FALSE,"Lewis River";#N/A,#N/A,FALSE,"NrthUmpq";#N/A,#N/A,FALSE,"KlamRog"}</definedName>
    <definedName name="OHSch10YR" localSheetId="10"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localSheetId="11" hidden="1">{#N/A,#N/A,FALSE,"Summary";#N/A,#N/A,FALSE,"SmPlants";#N/A,#N/A,FALSE,"Utah";#N/A,#N/A,FALSE,"Idaho";#N/A,#N/A,FALSE,"Lewis River";#N/A,#N/A,FALSE,"NrthUmpq";#N/A,#N/A,FALSE,"KlamRog"}</definedName>
    <definedName name="OHSch10YR" localSheetId="1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12" hidden="1">{#N/A,#N/A,FALSE,"Summary";#N/A,#N/A,FALSE,"SmPlants";#N/A,#N/A,FALSE,"Utah";#N/A,#N/A,FALSE,"Idaho";#N/A,#N/A,FALSE,"Lewis River";#N/A,#N/A,FALSE,"NrthUmpq";#N/A,#N/A,FALSE,"KlamRog"}</definedName>
    <definedName name="om" localSheetId="10"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localSheetId="11" hidden="1">{#N/A,#N/A,FALSE,"Summary";#N/A,#N/A,FALSE,"SmPlants";#N/A,#N/A,FALSE,"Utah";#N/A,#N/A,FALSE,"Idaho";#N/A,#N/A,FALSE,"Lewis River";#N/A,#N/A,FALSE,"NrthUmpq";#N/A,#N/A,FALSE,"KlamRog"}</definedName>
    <definedName name="om" localSheetId="1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12" hidden="1">{"Factors Pages 1-2",#N/A,FALSE,"Factors";"Factors Page 3",#N/A,FALSE,"Factors";"Factors Page 4",#N/A,FALSE,"Factors";"Factors Page 5",#N/A,FALSE,"Factors";"Factors Pages 8-27",#N/A,FALSE,"Factors"}</definedName>
    <definedName name="others" localSheetId="10"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localSheetId="11" hidden="1">{"Factors Pages 1-2",#N/A,FALSE,"Factors";"Factors Page 3",#N/A,FALSE,"Factors";"Factors Page 4",#N/A,FALSE,"Factors";"Factors Page 5",#N/A,FALSE,"Factors";"Factors Pages 8-27",#N/A,FALSE,"Factors"}</definedName>
    <definedName name="others" localSheetId="1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12" hidden="1">{#N/A,#N/A,FALSE,"Bgt";#N/A,#N/A,FALSE,"Act";#N/A,#N/A,FALSE,"Chrt Data";#N/A,#N/A,FALSE,"Bus Result";#N/A,#N/A,FALSE,"Main Charts";#N/A,#N/A,FALSE,"P&amp;L Ttl";#N/A,#N/A,FALSE,"P&amp;L C_Ttl";#N/A,#N/A,FALSE,"P&amp;L C_Oct";#N/A,#N/A,FALSE,"P&amp;L C_Sep";#N/A,#N/A,FALSE,"1996";#N/A,#N/A,FALSE,"Data"}</definedName>
    <definedName name="pete" localSheetId="10"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localSheetId="11" hidden="1">{#N/A,#N/A,FALSE,"Bgt";#N/A,#N/A,FALSE,"Act";#N/A,#N/A,FALSE,"Chrt Data";#N/A,#N/A,FALSE,"Bus Result";#N/A,#N/A,FALSE,"Main Charts";#N/A,#N/A,FALSE,"P&amp;L Ttl";#N/A,#N/A,FALSE,"P&amp;L C_Ttl";#N/A,#N/A,FALSE,"P&amp;L C_Oct";#N/A,#N/A,FALSE,"P&amp;L C_Sep";#N/A,#N/A,FALSE,"1996";#N/A,#N/A,FALSE,"Data"}</definedName>
    <definedName name="pete" localSheetId="1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[1]Inputs!#REF!</definedName>
    <definedName name="PricingInfo" localSheetId="3" hidden="1">[1]Inputs!#REF!</definedName>
    <definedName name="PricingInfo" localSheetId="10" hidden="1">[1]Inputs!#REF!</definedName>
    <definedName name="PricingInfo" localSheetId="9" hidden="1">[1]Inputs!#REF!</definedName>
    <definedName name="PricingInfo" localSheetId="8" hidden="1">[1]Inputs!#REF!</definedName>
    <definedName name="PricingInfo" localSheetId="11" hidden="1">[1]Inputs!#REF!</definedName>
    <definedName name="PricingInfo" localSheetId="13" hidden="1">[1]Inputs!#REF!</definedName>
    <definedName name="PricingInfo" hidden="1">[1]Inputs!#REF!</definedName>
    <definedName name="_xlnm.Print_Area" localSheetId="0">'Attachment A'!$A$1:$AC$123</definedName>
    <definedName name="_xlnm.Print_Area" localSheetId="2">'Attachment C'!$A$1:$T$50</definedName>
    <definedName name="_xlnm.Print_Area" localSheetId="3">'Attachment D'!$A$1:$Z$50</definedName>
    <definedName name="_xlnm.Print_Area" localSheetId="10">'Bill Det Decoupling schs'!$A$1:$Q$800</definedName>
    <definedName name="_xlnm.Print_Area" localSheetId="4">'WA Dcpling'!$A$1:$AE$48</definedName>
    <definedName name="q" localSheetId="0" hidden="1">{#N/A,#N/A,FALSE,"Coversheet";#N/A,#N/A,FALSE,"QA"}</definedName>
    <definedName name="q" localSheetId="12" hidden="1">{#N/A,#N/A,FALSE,"Coversheet";#N/A,#N/A,FALSE,"QA"}</definedName>
    <definedName name="q" localSheetId="10" hidden="1">{#N/A,#N/A,FALSE,"Coversheet";#N/A,#N/A,FALSE,"QA"}</definedName>
    <definedName name="q" localSheetId="9" hidden="1">{#N/A,#N/A,FALSE,"Coversheet";#N/A,#N/A,FALSE,"QA"}</definedName>
    <definedName name="q" localSheetId="8" hidden="1">{#N/A,#N/A,FALSE,"Coversheet";#N/A,#N/A,FALSE,"QA"}</definedName>
    <definedName name="q" localSheetId="11" hidden="1">{#N/A,#N/A,FALSE,"Coversheet";#N/A,#N/A,FALSE,"QA"}</definedName>
    <definedName name="q" localSheetId="13" hidden="1">{#N/A,#N/A,FALSE,"Coversheet";#N/A,#N/A,FALSE,"QA"}</definedName>
    <definedName name="q" hidden="1">{#N/A,#N/A,FALSE,"Coversheet";#N/A,#N/A,FALSE,"QA"}</definedName>
    <definedName name="qqq" localSheetId="0" hidden="1">{#N/A,#N/A,FALSE,"schA"}</definedName>
    <definedName name="qqq" localSheetId="12" hidden="1">{#N/A,#N/A,FALSE,"schA"}</definedName>
    <definedName name="qqq" localSheetId="10" hidden="1">{#N/A,#N/A,FALSE,"schA"}</definedName>
    <definedName name="qqq" localSheetId="9" hidden="1">{#N/A,#N/A,FALSE,"schA"}</definedName>
    <definedName name="qqq" localSheetId="8" hidden="1">{#N/A,#N/A,FALSE,"schA"}</definedName>
    <definedName name="qqq" localSheetId="11" hidden="1">{#N/A,#N/A,FALSE,"schA"}</definedName>
    <definedName name="qqq" localSheetId="13" hidden="1">{#N/A,#N/A,FALSE,"schA"}</definedName>
    <definedName name="qqq" hidden="1">{#N/A,#N/A,FALSE,"schA"}</definedName>
    <definedName name="retail" localSheetId="0" hidden="1">{#N/A,#N/A,FALSE,"Loans";#N/A,#N/A,FALSE,"Program Costs";#N/A,#N/A,FALSE,"Measures";#N/A,#N/A,FALSE,"Net Lost Rev";#N/A,#N/A,FALSE,"Incentive"}</definedName>
    <definedName name="retail" localSheetId="12"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11" hidden="1">{#N/A,#N/A,FALSE,"Loans";#N/A,#N/A,FALSE,"Program Costs";#N/A,#N/A,FALSE,"Measures";#N/A,#N/A,FALSE,"Net Lost Rev";#N/A,#N/A,FALSE,"Incentive"}</definedName>
    <definedName name="retail" localSheetId="1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1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11" hidden="1">{#N/A,#N/A,FALSE,"Loans";#N/A,#N/A,FALSE,"Program Costs";#N/A,#N/A,FALSE,"Measures";#N/A,#N/A,FALSE,"Net Lost Rev";#N/A,#N/A,FALSE,"Incentive"}</definedName>
    <definedName name="retail_CC" localSheetId="1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1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11" hidden="1">{#N/A,#N/A,FALSE,"Loans";#N/A,#N/A,FALSE,"Program Costs";#N/A,#N/A,FALSE,"Measures";#N/A,#N/A,FALSE,"Net Lost Rev";#N/A,#N/A,FALSE,"Incentive"}</definedName>
    <definedName name="retail_CC1" localSheetId="1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12" hidden="1">{"PRINT",#N/A,TRUE,"APPA";"PRINT",#N/A,TRUE,"APS";"PRINT",#N/A,TRUE,"BHPL";"PRINT",#N/A,TRUE,"BHPL2";"PRINT",#N/A,TRUE,"CDWR";"PRINT",#N/A,TRUE,"EWEB";"PRINT",#N/A,TRUE,"LADWP";"PRINT",#N/A,TRUE,"NEVBASE"}</definedName>
    <definedName name="rrr" localSheetId="10"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localSheetId="11" hidden="1">{"PRINT",#N/A,TRUE,"APPA";"PRINT",#N/A,TRUE,"APS";"PRINT",#N/A,TRUE,"BHPL";"PRINT",#N/A,TRUE,"BHPL2";"PRINT",#N/A,TRUE,"CDWR";"PRINT",#N/A,TRUE,"EWEB";"PRINT",#N/A,TRUE,"LADWP";"PRINT",#N/A,TRUE,"NEVBASE"}</definedName>
    <definedName name="rrr" localSheetId="1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dlfhsdlhfkl" localSheetId="0" hidden="1">{#N/A,#N/A,FALSE,"Summ";#N/A,#N/A,FALSE,"General"}</definedName>
    <definedName name="sdlfhsdlhfkl" localSheetId="12" hidden="1">{#N/A,#N/A,FALSE,"Summ";#N/A,#N/A,FALSE,"General"}</definedName>
    <definedName name="sdlfhsdlhfkl" localSheetId="10" hidden="1">{#N/A,#N/A,FALSE,"Summ";#N/A,#N/A,FALSE,"General"}</definedName>
    <definedName name="sdlfhsdlhfkl" localSheetId="9" hidden="1">{#N/A,#N/A,FALSE,"Summ";#N/A,#N/A,FALSE,"General"}</definedName>
    <definedName name="sdlfhsdlhfkl" localSheetId="8" hidden="1">{#N/A,#N/A,FALSE,"Summ";#N/A,#N/A,FALSE,"General"}</definedName>
    <definedName name="sdlfhsdlhfkl" localSheetId="11" hidden="1">{#N/A,#N/A,FALSE,"Summ";#N/A,#N/A,FALSE,"General"}</definedName>
    <definedName name="sdlfhsdlhfkl" localSheetId="13" hidden="1">{#N/A,#N/A,FALSE,"Summ";#N/A,#N/A,FALSE,"General"}</definedName>
    <definedName name="sdlfhsdlhfkl" hidden="1">{#N/A,#N/A,FALSE,"Summ";#N/A,#N/A,FALSE,"General"}</definedName>
    <definedName name="seven" localSheetId="0" hidden="1">{#N/A,#N/A,FALSE,"CRPT";#N/A,#N/A,FALSE,"TREND";#N/A,#N/A,FALSE,"%Curve"}</definedName>
    <definedName name="seven" localSheetId="12" hidden="1">{#N/A,#N/A,FALSE,"CRPT";#N/A,#N/A,FALSE,"TREND";#N/A,#N/A,FALSE,"%Curve"}</definedName>
    <definedName name="seven" localSheetId="10" hidden="1">{#N/A,#N/A,FALSE,"CRPT";#N/A,#N/A,FALSE,"TREND";#N/A,#N/A,FALSE,"%Curve"}</definedName>
    <definedName name="seven" localSheetId="9" hidden="1">{#N/A,#N/A,FALSE,"CRPT";#N/A,#N/A,FALSE,"TREND";#N/A,#N/A,FALSE,"%Curve"}</definedName>
    <definedName name="seven" localSheetId="8" hidden="1">{#N/A,#N/A,FALSE,"CRPT";#N/A,#N/A,FALSE,"TREND";#N/A,#N/A,FALSE,"%Curve"}</definedName>
    <definedName name="seven" localSheetId="11" hidden="1">{#N/A,#N/A,FALSE,"CRPT";#N/A,#N/A,FALSE,"TREND";#N/A,#N/A,FALSE,"%Curve"}</definedName>
    <definedName name="seven" localSheetId="13" hidden="1">{#N/A,#N/A,FALSE,"CRPT";#N/A,#N/A,FALSE,"TREND";#N/A,#N/A,FALSE,"%Curve"}</definedName>
    <definedName name="seven" hidden="1">{#N/A,#N/A,FALSE,"CRPT";#N/A,#N/A,FALSE,"TREND";#N/A,#N/A,FALSE,"%Curve"}</definedName>
    <definedName name="shit" localSheetId="0" hidden="1">{"PRINT",#N/A,TRUE,"APPA";"PRINT",#N/A,TRUE,"APS";"PRINT",#N/A,TRUE,"BHPL";"PRINT",#N/A,TRUE,"BHPL2";"PRINT",#N/A,TRUE,"CDWR";"PRINT",#N/A,TRUE,"EWEB";"PRINT",#N/A,TRUE,"LADWP";"PRINT",#N/A,TRUE,"NEVBASE"}</definedName>
    <definedName name="shit" localSheetId="12"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11" hidden="1">{"PRINT",#N/A,TRUE,"APPA";"PRINT",#N/A,TRUE,"APS";"PRINT",#N/A,TRUE,"BHPL";"PRINT",#N/A,TRUE,"BHPL2";"PRINT",#N/A,TRUE,"CDWR";"PRINT",#N/A,TRUE,"EWEB";"PRINT",#N/A,TRUE,"LADWP";"PRINT",#N/A,TRUE,"NEVBASE"}</definedName>
    <definedName name="shit" localSheetId="1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localSheetId="0" hidden="1">{#N/A,#N/A,FALSE,"Drill Sites";"WP 212",#N/A,FALSE,"MWAG EOR";"WP 213",#N/A,FALSE,"MWAG EOR";#N/A,#N/A,FALSE,"Misc. Facility";#N/A,#N/A,FALSE,"WWTP"}</definedName>
    <definedName name="six" localSheetId="12" hidden="1">{#N/A,#N/A,FALSE,"Drill Sites";"WP 212",#N/A,FALSE,"MWAG EOR";"WP 213",#N/A,FALSE,"MWAG EOR";#N/A,#N/A,FALSE,"Misc. Facility";#N/A,#N/A,FALSE,"WWTP"}</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localSheetId="8" hidden="1">{#N/A,#N/A,FALSE,"Drill Sites";"WP 212",#N/A,FALSE,"MWAG EOR";"WP 213",#N/A,FALSE,"MWAG EOR";#N/A,#N/A,FALSE,"Misc. Facility";#N/A,#N/A,FALSE,"WWTP"}</definedName>
    <definedName name="six" localSheetId="11" hidden="1">{#N/A,#N/A,FALSE,"Drill Sites";"WP 212",#N/A,FALSE,"MWAG EOR";"WP 213",#N/A,FALSE,"MWAG EOR";#N/A,#N/A,FALSE,"Misc. Facility";#N/A,#N/A,FALSE,"WWTP"}</definedName>
    <definedName name="six" localSheetId="13"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0" hidden="1">{#N/A,#N/A,FALSE,"Summary";#N/A,#N/A,FALSE,"SmPlants";#N/A,#N/A,FALSE,"Utah";#N/A,#N/A,FALSE,"Idaho";#N/A,#N/A,FALSE,"Lewis River";#N/A,#N/A,FALSE,"NrthUmpq";#N/A,#N/A,FALSE,"KlamRog"}</definedName>
    <definedName name="SpecMaint" localSheetId="12" hidden="1">{#N/A,#N/A,FALSE,"Summary";#N/A,#N/A,FALSE,"SmPlants";#N/A,#N/A,FALSE,"Utah";#N/A,#N/A,FALSE,"Idaho";#N/A,#N/A,FALSE,"Lewis River";#N/A,#N/A,FALSE,"NrthUmpq";#N/A,#N/A,FALSE,"KlamRog"}</definedName>
    <definedName name="SpecMaint" localSheetId="10" hidden="1">{#N/A,#N/A,FALSE,"Summary";#N/A,#N/A,FALSE,"SmPlants";#N/A,#N/A,FALSE,"Utah";#N/A,#N/A,FALSE,"Idaho";#N/A,#N/A,FALSE,"Lewis River";#N/A,#N/A,FALSE,"NrthUmpq";#N/A,#N/A,FALSE,"KlamRog"}</definedName>
    <definedName name="SpecMaint" localSheetId="9" hidden="1">{#N/A,#N/A,FALSE,"Summary";#N/A,#N/A,FALSE,"SmPlants";#N/A,#N/A,FALSE,"Utah";#N/A,#N/A,FALSE,"Idaho";#N/A,#N/A,FALSE,"Lewis River";#N/A,#N/A,FALSE,"NrthUmpq";#N/A,#N/A,FALSE,"KlamRog"}</definedName>
    <definedName name="SpecMaint" localSheetId="8" hidden="1">{#N/A,#N/A,FALSE,"Summary";#N/A,#N/A,FALSE,"SmPlants";#N/A,#N/A,FALSE,"Utah";#N/A,#N/A,FALSE,"Idaho";#N/A,#N/A,FALSE,"Lewis River";#N/A,#N/A,FALSE,"NrthUmpq";#N/A,#N/A,FALSE,"KlamRog"}</definedName>
    <definedName name="SpecMaint" localSheetId="11" hidden="1">{#N/A,#N/A,FALSE,"Summary";#N/A,#N/A,FALSE,"SmPlants";#N/A,#N/A,FALSE,"Utah";#N/A,#N/A,FALSE,"Idaho";#N/A,#N/A,FALSE,"Lewis River";#N/A,#N/A,FALSE,"NrthUmpq";#N/A,#N/A,FALSE,"KlamRog"}</definedName>
    <definedName name="SpecMaint" localSheetId="1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12" hidden="1">{#N/A,#N/A,FALSE,"Actual";#N/A,#N/A,FALSE,"Normalized";#N/A,#N/A,FALSE,"Electric Actual";#N/A,#N/A,FALSE,"Electric Normalized"}</definedName>
    <definedName name="spippw" localSheetId="10" hidden="1">{#N/A,#N/A,FALSE,"Actual";#N/A,#N/A,FALSE,"Normalized";#N/A,#N/A,FALSE,"Electric Actual";#N/A,#N/A,FALSE,"Electric Normalized"}</definedName>
    <definedName name="spippw" localSheetId="9" hidden="1">{#N/A,#N/A,FALSE,"Actual";#N/A,#N/A,FALSE,"Normalized";#N/A,#N/A,FALSE,"Electric Actual";#N/A,#N/A,FALSE,"Electric Normalized"}</definedName>
    <definedName name="spippw" localSheetId="8" hidden="1">{#N/A,#N/A,FALSE,"Actual";#N/A,#N/A,FALSE,"Normalized";#N/A,#N/A,FALSE,"Electric Actual";#N/A,#N/A,FALSE,"Electric Normalized"}</definedName>
    <definedName name="spippw" localSheetId="11" hidden="1">{#N/A,#N/A,FALSE,"Actual";#N/A,#N/A,FALSE,"Normalized";#N/A,#N/A,FALSE,"Electric Actual";#N/A,#N/A,FALSE,"Electric Normalized"}</definedName>
    <definedName name="spippw" localSheetId="13" hidden="1">{#N/A,#N/A,FALSE,"Actual";#N/A,#N/A,FALSE,"Normalized";#N/A,#N/A,FALSE,"Electric Actual";#N/A,#N/A,FALSE,"Electric Normalized"}</definedName>
    <definedName name="spippw" hidden="1">{#N/A,#N/A,FALSE,"Actual";#N/A,#N/A,FALSE,"Normalized";#N/A,#N/A,FALSE,"Electric Actual";#N/A,#N/A,FALSE,"Electric Normalized"}</definedName>
    <definedName name="ss" localSheetId="0" hidden="1">{"PRINT",#N/A,TRUE,"APPA";"PRINT",#N/A,TRUE,"APS";"PRINT",#N/A,TRUE,"BHPL";"PRINT",#N/A,TRUE,"BHPL2";"PRINT",#N/A,TRUE,"CDWR";"PRINT",#N/A,TRUE,"EWEB";"PRINT",#N/A,TRUE,"LADWP";"PRINT",#N/A,TRUE,"NEVBASE"}</definedName>
    <definedName name="ss" localSheetId="12" hidden="1">{"PRINT",#N/A,TRUE,"APPA";"PRINT",#N/A,TRUE,"APS";"PRINT",#N/A,TRUE,"BHPL";"PRINT",#N/A,TRUE,"BHPL2";"PRINT",#N/A,TRUE,"CDWR";"PRINT",#N/A,TRUE,"EWEB";"PRINT",#N/A,TRUE,"LADWP";"PRINT",#N/A,TRUE,"NEVBASE"}</definedName>
    <definedName name="ss" localSheetId="10" hidden="1">{"PRINT",#N/A,TRUE,"APPA";"PRINT",#N/A,TRUE,"APS";"PRINT",#N/A,TRUE,"BHPL";"PRINT",#N/A,TRUE,"BHPL2";"PRINT",#N/A,TRUE,"CDWR";"PRINT",#N/A,TRUE,"EWEB";"PRINT",#N/A,TRUE,"LADWP";"PRINT",#N/A,TRUE,"NEVBASE"}</definedName>
    <definedName name="ss" localSheetId="9" hidden="1">{"PRINT",#N/A,TRUE,"APPA";"PRINT",#N/A,TRUE,"APS";"PRINT",#N/A,TRUE,"BHPL";"PRINT",#N/A,TRUE,"BHPL2";"PRINT",#N/A,TRUE,"CDWR";"PRINT",#N/A,TRUE,"EWEB";"PRINT",#N/A,TRUE,"LADWP";"PRINT",#N/A,TRUE,"NEVBASE"}</definedName>
    <definedName name="ss" localSheetId="8" hidden="1">{"PRINT",#N/A,TRUE,"APPA";"PRINT",#N/A,TRUE,"APS";"PRINT",#N/A,TRUE,"BHPL";"PRINT",#N/A,TRUE,"BHPL2";"PRINT",#N/A,TRUE,"CDWR";"PRINT",#N/A,TRUE,"EWEB";"PRINT",#N/A,TRUE,"LADWP";"PRINT",#N/A,TRUE,"NEVBASE"}</definedName>
    <definedName name="ss" localSheetId="11" hidden="1">{"PRINT",#N/A,TRUE,"APPA";"PRINT",#N/A,TRUE,"APS";"PRINT",#N/A,TRUE,"BHPL";"PRINT",#N/A,TRUE,"BHPL2";"PRINT",#N/A,TRUE,"CDWR";"PRINT",#N/A,TRUE,"EWEB";"PRINT",#N/A,TRUE,"LADWP";"PRINT",#N/A,TRUE,"NEVBASE"}</definedName>
    <definedName name="ss" localSheetId="1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localSheetId="12" hidden="1">{"YTD-Total",#N/A,FALSE,"Provision"}</definedName>
    <definedName name="standard1" localSheetId="10" hidden="1">{"YTD-Total",#N/A,FALSE,"Provision"}</definedName>
    <definedName name="standard1" localSheetId="9" hidden="1">{"YTD-Total",#N/A,FALSE,"Provision"}</definedName>
    <definedName name="standard1" localSheetId="8" hidden="1">{"YTD-Total",#N/A,FALSE,"Provision"}</definedName>
    <definedName name="standard1" localSheetId="11" hidden="1">{"YTD-Total",#N/A,FALSE,"Provision"}</definedName>
    <definedName name="standard1" localSheetId="13" hidden="1">{"YTD-Total",#N/A,FALSE,"Provision"}</definedName>
    <definedName name="standard1" hidden="1">{"YTD-Total",#N/A,FALSE,"Provision"}</definedName>
    <definedName name="t" localSheetId="0" hidden="1">{#N/A,#N/A,FALSE,"CESTSUM";#N/A,#N/A,FALSE,"est sum A";#N/A,#N/A,FALSE,"est detail A"}</definedName>
    <definedName name="t" localSheetId="12" hidden="1">{#N/A,#N/A,FALSE,"CESTSUM";#N/A,#N/A,FALSE,"est sum A";#N/A,#N/A,FALSE,"est detail A"}</definedName>
    <definedName name="t" localSheetId="10" hidden="1">{#N/A,#N/A,FALSE,"CESTSUM";#N/A,#N/A,FALSE,"est sum A";#N/A,#N/A,FALSE,"est detail A"}</definedName>
    <definedName name="t" localSheetId="9" hidden="1">{#N/A,#N/A,FALSE,"CESTSUM";#N/A,#N/A,FALSE,"est sum A";#N/A,#N/A,FALSE,"est detail A"}</definedName>
    <definedName name="t" localSheetId="8" hidden="1">{#N/A,#N/A,FALSE,"CESTSUM";#N/A,#N/A,FALSE,"est sum A";#N/A,#N/A,FALSE,"est detail A"}</definedName>
    <definedName name="t" localSheetId="11" hidden="1">{#N/A,#N/A,FALSE,"CESTSUM";#N/A,#N/A,FALSE,"est sum A";#N/A,#N/A,FALSE,"est detail A"}</definedName>
    <definedName name="t" localSheetId="13" hidden="1">{#N/A,#N/A,FALSE,"CESTSUM";#N/A,#N/A,FALSE,"est sum A";#N/A,#N/A,FALSE,"est detail A"}</definedName>
    <definedName name="t" hidden="1">{#N/A,#N/A,FALSE,"CESTSUM";#N/A,#N/A,FALSE,"est sum A";#N/A,#N/A,FALSE,"est detail A"}</definedName>
    <definedName name="tem" localSheetId="0" hidden="1">{#N/A,#N/A,FALSE,"Summ";#N/A,#N/A,FALSE,"General"}</definedName>
    <definedName name="tem" localSheetId="12" hidden="1">{#N/A,#N/A,FALSE,"Summ";#N/A,#N/A,FALSE,"General"}</definedName>
    <definedName name="tem" localSheetId="10" hidden="1">{#N/A,#N/A,FALSE,"Summ";#N/A,#N/A,FALSE,"General"}</definedName>
    <definedName name="tem" localSheetId="9" hidden="1">{#N/A,#N/A,FALSE,"Summ";#N/A,#N/A,FALSE,"General"}</definedName>
    <definedName name="tem" localSheetId="8" hidden="1">{#N/A,#N/A,FALSE,"Summ";#N/A,#N/A,FALSE,"General"}</definedName>
    <definedName name="tem" localSheetId="11" hidden="1">{#N/A,#N/A,FALSE,"Summ";#N/A,#N/A,FALSE,"General"}</definedName>
    <definedName name="tem" localSheetId="13" hidden="1">{#N/A,#N/A,FALSE,"Summ";#N/A,#N/A,FALSE,"General"}</definedName>
    <definedName name="tem" hidden="1">{#N/A,#N/A,FALSE,"Summ";#N/A,#N/A,FALSE,"General"}</definedName>
    <definedName name="TEMP" localSheetId="0" hidden="1">{#N/A,#N/A,FALSE,"Summ";#N/A,#N/A,FALSE,"General"}</definedName>
    <definedName name="TEMP" localSheetId="12" hidden="1">{#N/A,#N/A,FALSE,"Summ";#N/A,#N/A,FALSE,"General"}</definedName>
    <definedName name="TEMP" localSheetId="10" hidden="1">{#N/A,#N/A,FALSE,"Summ";#N/A,#N/A,FALSE,"General"}</definedName>
    <definedName name="TEMP" localSheetId="9" hidden="1">{#N/A,#N/A,FALSE,"Summ";#N/A,#N/A,FALSE,"General"}</definedName>
    <definedName name="TEMP" localSheetId="8" hidden="1">{#N/A,#N/A,FALSE,"Summ";#N/A,#N/A,FALSE,"General"}</definedName>
    <definedName name="TEMP" localSheetId="11" hidden="1">{#N/A,#N/A,FALSE,"Summ";#N/A,#N/A,FALSE,"General"}</definedName>
    <definedName name="TEMP" localSheetId="13" hidden="1">{#N/A,#N/A,FALSE,"Summ";#N/A,#N/A,FALSE,"General"}</definedName>
    <definedName name="TEMP" hidden="1">{#N/A,#N/A,FALSE,"Summ";#N/A,#N/A,FALSE,"General"}</definedName>
    <definedName name="Temp1" localSheetId="0" hidden="1">{#N/A,#N/A,FALSE,"CESTSUM";#N/A,#N/A,FALSE,"est sum A";#N/A,#N/A,FALSE,"est detail A"}</definedName>
    <definedName name="Temp1" localSheetId="12" hidden="1">{#N/A,#N/A,FALSE,"CESTSUM";#N/A,#N/A,FALSE,"est sum A";#N/A,#N/A,FALSE,"est detail A"}</definedName>
    <definedName name="Temp1" localSheetId="10" hidden="1">{#N/A,#N/A,FALSE,"CESTSUM";#N/A,#N/A,FALSE,"est sum A";#N/A,#N/A,FALSE,"est detail A"}</definedName>
    <definedName name="Temp1" localSheetId="9" hidden="1">{#N/A,#N/A,FALSE,"CESTSUM";#N/A,#N/A,FALSE,"est sum A";#N/A,#N/A,FALSE,"est detail A"}</definedName>
    <definedName name="Temp1" localSheetId="8" hidden="1">{#N/A,#N/A,FALSE,"CESTSUM";#N/A,#N/A,FALSE,"est sum A";#N/A,#N/A,FALSE,"est detail A"}</definedName>
    <definedName name="Temp1" localSheetId="11" hidden="1">{#N/A,#N/A,FALSE,"CESTSUM";#N/A,#N/A,FALSE,"est sum A";#N/A,#N/A,FALSE,"est detail A"}</definedName>
    <definedName name="Temp1" localSheetId="13" hidden="1">{#N/A,#N/A,FALSE,"CESTSUM";#N/A,#N/A,FALSE,"est sum A";#N/A,#N/A,FALSE,"est detail A"}</definedName>
    <definedName name="Temp1" hidden="1">{#N/A,#N/A,FALSE,"CESTSUM";#N/A,#N/A,FALSE,"est sum A";#N/A,#N/A,FALSE,"est detail A"}</definedName>
    <definedName name="temp2" localSheetId="0" hidden="1">{#N/A,#N/A,FALSE,"CESTSUM";#N/A,#N/A,FALSE,"est sum A";#N/A,#N/A,FALSE,"est detail A"}</definedName>
    <definedName name="temp2" localSheetId="12"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localSheetId="8" hidden="1">{#N/A,#N/A,FALSE,"CESTSUM";#N/A,#N/A,FALSE,"est sum A";#N/A,#N/A,FALSE,"est detail A"}</definedName>
    <definedName name="temp2" localSheetId="11" hidden="1">{#N/A,#N/A,FALSE,"CESTSUM";#N/A,#N/A,FALSE,"est sum A";#N/A,#N/A,FALSE,"est detail A"}</definedName>
    <definedName name="temp2" localSheetId="13" hidden="1">{#N/A,#N/A,FALSE,"CESTSUM";#N/A,#N/A,FALSE,"est sum A";#N/A,#N/A,FALSE,"est detail A"}</definedName>
    <definedName name="temp2" hidden="1">{#N/A,#N/A,FALSE,"CESTSUM";#N/A,#N/A,FALSE,"est sum A";#N/A,#N/A,FALSE,"est detail A"}</definedName>
    <definedName name="tr" localSheetId="0" hidden="1">{#N/A,#N/A,FALSE,"CESTSUM";#N/A,#N/A,FALSE,"est sum A";#N/A,#N/A,FALSE,"est detail A"}</definedName>
    <definedName name="tr" localSheetId="12" hidden="1">{#N/A,#N/A,FALSE,"CESTSUM";#N/A,#N/A,FALSE,"est sum A";#N/A,#N/A,FALSE,"est detail A"}</definedName>
    <definedName name="tr" localSheetId="10" hidden="1">{#N/A,#N/A,FALSE,"CESTSUM";#N/A,#N/A,FALSE,"est sum A";#N/A,#N/A,FALSE,"est detail A"}</definedName>
    <definedName name="tr" localSheetId="9" hidden="1">{#N/A,#N/A,FALSE,"CESTSUM";#N/A,#N/A,FALSE,"est sum A";#N/A,#N/A,FALSE,"est detail A"}</definedName>
    <definedName name="tr" localSheetId="8" hidden="1">{#N/A,#N/A,FALSE,"CESTSUM";#N/A,#N/A,FALSE,"est sum A";#N/A,#N/A,FALSE,"est detail A"}</definedName>
    <definedName name="tr" localSheetId="11" hidden="1">{#N/A,#N/A,FALSE,"CESTSUM";#N/A,#N/A,FALSE,"est sum A";#N/A,#N/A,FALSE,"est detail A"}</definedName>
    <definedName name="tr" localSheetId="13" hidden="1">{#N/A,#N/A,FALSE,"CESTSUM";#N/A,#N/A,FALSE,"est sum A";#N/A,#N/A,FALSE,"est detail A"}</definedName>
    <definedName name="tr" hidden="1">{#N/A,#N/A,FALSE,"CESTSUM";#N/A,#N/A,FALSE,"est sum A";#N/A,#N/A,FALSE,"est detail A"}</definedName>
    <definedName name="Transfer" localSheetId="0" hidden="1">#REF!</definedName>
    <definedName name="Transfer" localSheetId="12" hidden="1">#REF!</definedName>
    <definedName name="Transfer" localSheetId="3" hidden="1">#REF!</definedName>
    <definedName name="Transfer" localSheetId="10" hidden="1">#REF!</definedName>
    <definedName name="Transfer" localSheetId="9" hidden="1">#REF!</definedName>
    <definedName name="Transfer" localSheetId="8" hidden="1">#REF!</definedName>
    <definedName name="Transfer" localSheetId="11" hidden="1">#REF!</definedName>
    <definedName name="Transfer" localSheetId="13" hidden="1">#REF!</definedName>
    <definedName name="Transfer" hidden="1">#REF!</definedName>
    <definedName name="Transfers" localSheetId="0" hidden="1">#REF!</definedName>
    <definedName name="Transfers" localSheetId="12" hidden="1">#REF!</definedName>
    <definedName name="Transfers" localSheetId="3" hidden="1">#REF!</definedName>
    <definedName name="Transfers" localSheetId="10" hidden="1">#REF!</definedName>
    <definedName name="Transfers" localSheetId="9" hidden="1">#REF!</definedName>
    <definedName name="Transfers" localSheetId="8" hidden="1">#REF!</definedName>
    <definedName name="Transfers" localSheetId="11" hidden="1">#REF!</definedName>
    <definedName name="Transfers" localSheetId="13" hidden="1">#REF!</definedName>
    <definedName name="Transfers" hidden="1">#REF!</definedName>
    <definedName name="u" localSheetId="0" hidden="1">{#N/A,#N/A,FALSE,"Summ";#N/A,#N/A,FALSE,"General"}</definedName>
    <definedName name="u" localSheetId="12" hidden="1">{#N/A,#N/A,FALSE,"Summ";#N/A,#N/A,FALSE,"General"}</definedName>
    <definedName name="u" localSheetId="10" hidden="1">{#N/A,#N/A,FALSE,"Summ";#N/A,#N/A,FALSE,"General"}</definedName>
    <definedName name="u" localSheetId="9" hidden="1">{#N/A,#N/A,FALSE,"Summ";#N/A,#N/A,FALSE,"General"}</definedName>
    <definedName name="u" localSheetId="8" hidden="1">{#N/A,#N/A,FALSE,"Summ";#N/A,#N/A,FALSE,"General"}</definedName>
    <definedName name="u" localSheetId="11" hidden="1">{#N/A,#N/A,FALSE,"Summ";#N/A,#N/A,FALSE,"General"}</definedName>
    <definedName name="u" localSheetId="13"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0" hidden="1">{#N/A,#N/A,FALSE,"Coversheet";#N/A,#N/A,FALSE,"QA"}</definedName>
    <definedName name="v" localSheetId="12" hidden="1">{#N/A,#N/A,FALSE,"Coversheet";#N/A,#N/A,FALSE,"QA"}</definedName>
    <definedName name="v" localSheetId="10" hidden="1">{#N/A,#N/A,FALSE,"Coversheet";#N/A,#N/A,FALSE,"QA"}</definedName>
    <definedName name="v" localSheetId="9" hidden="1">{#N/A,#N/A,FALSE,"Coversheet";#N/A,#N/A,FALSE,"QA"}</definedName>
    <definedName name="v" localSheetId="8" hidden="1">{#N/A,#N/A,FALSE,"Coversheet";#N/A,#N/A,FALSE,"QA"}</definedName>
    <definedName name="v" localSheetId="11" hidden="1">{#N/A,#N/A,FALSE,"Coversheet";#N/A,#N/A,FALSE,"QA"}</definedName>
    <definedName name="v" localSheetId="13" hidden="1">{#N/A,#N/A,FALSE,"Coversheet";#N/A,#N/A,FALSE,"QA"}</definedName>
    <definedName name="v" hidden="1">{#N/A,#N/A,FALSE,"Coversheet";#N/A,#N/A,FALSE,"QA"}</definedName>
    <definedName name="Value" localSheetId="0" hidden="1">{#N/A,#N/A,FALSE,"Summ";#N/A,#N/A,FALSE,"General"}</definedName>
    <definedName name="Value" localSheetId="12" hidden="1">{#N/A,#N/A,FALSE,"Summ";#N/A,#N/A,FALSE,"General"}</definedName>
    <definedName name="Value" localSheetId="10" hidden="1">{#N/A,#N/A,FALSE,"Summ";#N/A,#N/A,FALSE,"General"}</definedName>
    <definedName name="Value" localSheetId="9" hidden="1">{#N/A,#N/A,FALSE,"Summ";#N/A,#N/A,FALSE,"General"}</definedName>
    <definedName name="Value" localSheetId="8" hidden="1">{#N/A,#N/A,FALSE,"Summ";#N/A,#N/A,FALSE,"General"}</definedName>
    <definedName name="Value" localSheetId="11" hidden="1">{#N/A,#N/A,FALSE,"Summ";#N/A,#N/A,FALSE,"General"}</definedName>
    <definedName name="Value" localSheetId="13" hidden="1">{#N/A,#N/A,FALSE,"Summ";#N/A,#N/A,FALSE,"General"}</definedName>
    <definedName name="Value" hidden="1">{#N/A,#N/A,FALSE,"Summ";#N/A,#N/A,FALSE,"General"}</definedName>
    <definedName name="w" localSheetId="0" hidden="1">[10]Inputs!#REF!</definedName>
    <definedName name="w" localSheetId="3" hidden="1">[10]Inputs!#REF!</definedName>
    <definedName name="w" localSheetId="10" hidden="1">[10]Inputs!#REF!</definedName>
    <definedName name="w" localSheetId="9" hidden="1">[10]Inputs!#REF!</definedName>
    <definedName name="w" localSheetId="11" hidden="1">[10]Inputs!#REF!</definedName>
    <definedName name="w" localSheetId="13" hidden="1">[10]Inputs!#REF!</definedName>
    <definedName name="w" hidden="1">[10]Inputs!#REF!</definedName>
    <definedName name="we" localSheetId="0" hidden="1">{#N/A,#N/A,FALSE,"Pg 6b CustCount_Gas";#N/A,#N/A,FALSE,"QA";#N/A,#N/A,FALSE,"Report";#N/A,#N/A,FALSE,"forecast"}</definedName>
    <definedName name="we" localSheetId="12" hidden="1">{#N/A,#N/A,FALSE,"Pg 6b CustCount_Gas";#N/A,#N/A,FALSE,"QA";#N/A,#N/A,FALSE,"Report";#N/A,#N/A,FALSE,"forecast"}</definedName>
    <definedName name="we" localSheetId="10" hidden="1">{#N/A,#N/A,FALSE,"Pg 6b CustCount_Gas";#N/A,#N/A,FALSE,"QA";#N/A,#N/A,FALSE,"Report";#N/A,#N/A,FALSE,"forecast"}</definedName>
    <definedName name="we" localSheetId="9" hidden="1">{#N/A,#N/A,FALSE,"Pg 6b CustCount_Gas";#N/A,#N/A,FALSE,"QA";#N/A,#N/A,FALSE,"Report";#N/A,#N/A,FALSE,"forecast"}</definedName>
    <definedName name="we" localSheetId="8" hidden="1">{#N/A,#N/A,FALSE,"Pg 6b CustCount_Gas";#N/A,#N/A,FALSE,"QA";#N/A,#N/A,FALSE,"Report";#N/A,#N/A,FALSE,"forecast"}</definedName>
    <definedName name="we" localSheetId="11" hidden="1">{#N/A,#N/A,FALSE,"Pg 6b CustCount_Gas";#N/A,#N/A,FALSE,"QA";#N/A,#N/A,FALSE,"Report";#N/A,#N/A,FALSE,"forecast"}</definedName>
    <definedName name="we" localSheetId="13" hidden="1">{#N/A,#N/A,FALSE,"Pg 6b CustCount_Gas";#N/A,#N/A,FALSE,"QA";#N/A,#N/A,FALSE,"Report";#N/A,#N/A,FALSE,"forecast"}</definedName>
    <definedName name="we" hidden="1">{#N/A,#N/A,FALSE,"Pg 6b CustCount_Gas";#N/A,#N/A,FALSE,"QA";#N/A,#N/A,FALSE,"Report";#N/A,#N/A,FALSE,"forecast"}</definedName>
    <definedName name="WH" localSheetId="0" hidden="1">{#N/A,#N/A,FALSE,"Coversheet";#N/A,#N/A,FALSE,"QA"}</definedName>
    <definedName name="WH" localSheetId="12" hidden="1">{#N/A,#N/A,FALSE,"Coversheet";#N/A,#N/A,FALSE,"QA"}</definedName>
    <definedName name="WH" localSheetId="10" hidden="1">{#N/A,#N/A,FALSE,"Coversheet";#N/A,#N/A,FALSE,"QA"}</definedName>
    <definedName name="WH" localSheetId="9" hidden="1">{#N/A,#N/A,FALSE,"Coversheet";#N/A,#N/A,FALSE,"QA"}</definedName>
    <definedName name="WH" localSheetId="8" hidden="1">{#N/A,#N/A,FALSE,"Coversheet";#N/A,#N/A,FALSE,"QA"}</definedName>
    <definedName name="WH" localSheetId="11" hidden="1">{#N/A,#N/A,FALSE,"Coversheet";#N/A,#N/A,FALSE,"QA"}</definedName>
    <definedName name="WH" localSheetId="13" hidden="1">{#N/A,#N/A,FALSE,"Coversheet";#N/A,#N/A,FALSE,"QA"}</definedName>
    <definedName name="WH" hidden="1">{#N/A,#N/A,FALSE,"Coversheet";#N/A,#N/A,FALSE,"QA"}</definedName>
    <definedName name="wrn.1._.Bi._.Monthly._.CR." localSheetId="0" hidden="1">{#N/A,#N/A,FALSE,"Drill Sites";"WP 212",#N/A,FALSE,"MWAG EOR";"WP 213",#N/A,FALSE,"MWAG EOR";#N/A,#N/A,FALSE,"Misc. Facility";#N/A,#N/A,FALSE,"WWTP"}</definedName>
    <definedName name="wrn.1._.Bi._.Monthly._.CR." localSheetId="12" hidden="1">{#N/A,#N/A,FALSE,"Drill Sites";"WP 212",#N/A,FALSE,"MWAG EOR";"WP 213",#N/A,FALSE,"MWAG EOR";#N/A,#N/A,FALSE,"Misc. Facility";#N/A,#N/A,FALSE,"WWTP"}</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localSheetId="8" hidden="1">{#N/A,#N/A,FALSE,"Drill Sites";"WP 212",#N/A,FALSE,"MWAG EOR";"WP 213",#N/A,FALSE,"MWAG EOR";#N/A,#N/A,FALSE,"Misc. Facility";#N/A,#N/A,FALSE,"WWTP"}</definedName>
    <definedName name="wrn.1._.Bi._.Monthly._.CR." localSheetId="11" hidden="1">{#N/A,#N/A,FALSE,"Drill Sites";"WP 212",#N/A,FALSE,"MWAG EOR";"WP 213",#N/A,FALSE,"MWAG EOR";#N/A,#N/A,FALSE,"Misc. Facility";#N/A,#N/A,FALSE,"WWTP"}</definedName>
    <definedName name="wrn.1._.Bi._.Monthly._.CR." localSheetId="13"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0" hidden="1">{#N/A,#N/A,FALSE,"Balance_Sheet";#N/A,#N/A,FALSE,"income_statement_monthly";#N/A,#N/A,FALSE,"income_statement_Quarter";#N/A,#N/A,FALSE,"income_statement_ytd";#N/A,#N/A,FALSE,"income_statement_12Months"}</definedName>
    <definedName name="wrn.10_day._.Package." localSheetId="12" hidden="1">{#N/A,#N/A,FALSE,"Balance_Sheet";#N/A,#N/A,FALSE,"income_statement_monthly";#N/A,#N/A,FALSE,"income_statement_Quarter";#N/A,#N/A,FALSE,"income_statement_ytd";#N/A,#N/A,FALSE,"income_statement_12Months"}</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localSheetId="8" hidden="1">{#N/A,#N/A,FALSE,"Balance_Sheet";#N/A,#N/A,FALSE,"income_statement_monthly";#N/A,#N/A,FALSE,"income_statement_Quarter";#N/A,#N/A,FALSE,"income_statement_ytd";#N/A,#N/A,FALSE,"income_statement_12Months"}</definedName>
    <definedName name="wrn.10_day._.Package." localSheetId="11" hidden="1">{#N/A,#N/A,FALSE,"Balance_Sheet";#N/A,#N/A,FALSE,"income_statement_monthly";#N/A,#N/A,FALSE,"income_statement_Quarter";#N/A,#N/A,FALSE,"income_statement_ytd";#N/A,#N/A,FALSE,"income_statement_12Months"}</definedName>
    <definedName name="wrn.10_day._.Package." localSheetId="13"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0" hidden="1">{#N/A,#N/A,FALSE,"Summary";#N/A,#N/A,FALSE,"SmPlants";#N/A,#N/A,FALSE,"Utah";#N/A,#N/A,FALSE,"Idaho";#N/A,#N/A,FALSE,"Lewis River";#N/A,#N/A,FALSE,"NrthUmpq";#N/A,#N/A,FALSE,"KlamRog"}</definedName>
    <definedName name="wrn.1996._.Hydro._.5._.Year._.Forecast._.Budget." localSheetId="12" hidden="1">{#N/A,#N/A,FALSE,"Summary";#N/A,#N/A,FALSE,"SmPlants";#N/A,#N/A,FALSE,"Utah";#N/A,#N/A,FALSE,"Idaho";#N/A,#N/A,FALSE,"Lewis River";#N/A,#N/A,FALSE,"NrthUmpq";#N/A,#N/A,FALSE,"KlamRog"}</definedName>
    <definedName name="wrn.1996._.Hydro._.5._.Year._.Forecast._.Budget." localSheetId="10"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localSheetId="11" hidden="1">{#N/A,#N/A,FALSE,"Summary";#N/A,#N/A,FALSE,"SmPlants";#N/A,#N/A,FALSE,"Utah";#N/A,#N/A,FALSE,"Idaho";#N/A,#N/A,FALSE,"Lewis River";#N/A,#N/A,FALSE,"NrthUmpq";#N/A,#N/A,FALSE,"KlamRog"}</definedName>
    <definedName name="wrn.1996._.Hydro._.5._.Year._.Forecast._.Budget." localSheetId="1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0" hidden="1">{#N/A,#N/A,FALSE,"CRPT";#N/A,#N/A,FALSE,"TREND";#N/A,#N/A,FALSE,"%Curve"}</definedName>
    <definedName name="wrn.AAI." localSheetId="12" hidden="1">{#N/A,#N/A,FALSE,"CRPT";#N/A,#N/A,FALSE,"TREND";#N/A,#N/A,FALSE,"%Curve"}</definedName>
    <definedName name="wrn.AAI." localSheetId="10" hidden="1">{#N/A,#N/A,FALSE,"CRPT";#N/A,#N/A,FALSE,"TREND";#N/A,#N/A,FALSE,"%Curve"}</definedName>
    <definedName name="wrn.AAI." localSheetId="9" hidden="1">{#N/A,#N/A,FALSE,"CRPT";#N/A,#N/A,FALSE,"TREND";#N/A,#N/A,FALSE,"%Curve"}</definedName>
    <definedName name="wrn.AAI." localSheetId="8" hidden="1">{#N/A,#N/A,FALSE,"CRPT";#N/A,#N/A,FALSE,"TREND";#N/A,#N/A,FALSE,"%Curve"}</definedName>
    <definedName name="wrn.AAI." localSheetId="11" hidden="1">{#N/A,#N/A,FALSE,"CRPT";#N/A,#N/A,FALSE,"TREND";#N/A,#N/A,FALSE,"%Curve"}</definedName>
    <definedName name="wrn.AAI." localSheetId="13" hidden="1">{#N/A,#N/A,FALSE,"CRPT";#N/A,#N/A,FALSE,"TREND";#N/A,#N/A,FALSE,"%Curve"}</definedName>
    <definedName name="wrn.AAI." hidden="1">{#N/A,#N/A,FALSE,"CRPT";#N/A,#N/A,FALSE,"TREND";#N/A,#N/A,FALSE,"%Curve"}</definedName>
    <definedName name="wrn.AAI._.Report." localSheetId="0" hidden="1">{#N/A,#N/A,FALSE,"CRPT";#N/A,#N/A,FALSE,"TREND";#N/A,#N/A,FALSE,"% CURVE"}</definedName>
    <definedName name="wrn.AAI._.Report." localSheetId="12" hidden="1">{#N/A,#N/A,FALSE,"CRPT";#N/A,#N/A,FALSE,"TREND";#N/A,#N/A,FALSE,"% CURVE"}</definedName>
    <definedName name="wrn.AAI._.Report." localSheetId="10" hidden="1">{#N/A,#N/A,FALSE,"CRPT";#N/A,#N/A,FALSE,"TREND";#N/A,#N/A,FALSE,"% CURVE"}</definedName>
    <definedName name="wrn.AAI._.Report." localSheetId="9" hidden="1">{#N/A,#N/A,FALSE,"CRPT";#N/A,#N/A,FALSE,"TREND";#N/A,#N/A,FALSE,"% CURVE"}</definedName>
    <definedName name="wrn.AAI._.Report." localSheetId="8" hidden="1">{#N/A,#N/A,FALSE,"CRPT";#N/A,#N/A,FALSE,"TREND";#N/A,#N/A,FALSE,"% CURVE"}</definedName>
    <definedName name="wrn.AAI._.Report." localSheetId="11" hidden="1">{#N/A,#N/A,FALSE,"CRPT";#N/A,#N/A,FALSE,"TREND";#N/A,#N/A,FALSE,"% CURVE"}</definedName>
    <definedName name="wrn.AAI._.Report." localSheetId="13" hidden="1">{#N/A,#N/A,FALSE,"CRPT";#N/A,#N/A,FALSE,"TREND";#N/A,#N/A,FALSE,"% CURVE"}</definedName>
    <definedName name="wrn.AAI._.Report." hidden="1">{#N/A,#N/A,FALSE,"CRPT";#N/A,#N/A,FALSE,"TREND";#N/A,#N/A,FALSE,"% CURVE"}</definedName>
    <definedName name="wrn.Adj._.Back_Up." localSheetId="0" hidden="1">{"Page 3.4.1",#N/A,FALSE,"Totals";"Page 3.4.2",#N/A,FALSE,"Totals"}</definedName>
    <definedName name="wrn.Adj._.Back_Up." localSheetId="12" hidden="1">{"Page 3.4.1",#N/A,FALSE,"Totals";"Page 3.4.2",#N/A,FALSE,"Totals"}</definedName>
    <definedName name="wrn.Adj._.Back_Up." localSheetId="10" hidden="1">{"Page 3.4.1",#N/A,FALSE,"Totals";"Page 3.4.2",#N/A,FALSE,"Totals"}</definedName>
    <definedName name="wrn.Adj._.Back_Up." localSheetId="9" hidden="1">{"Page 3.4.1",#N/A,FALSE,"Totals";"Page 3.4.2",#N/A,FALSE,"Totals"}</definedName>
    <definedName name="wrn.Adj._.Back_Up." localSheetId="8" hidden="1">{"Page 3.4.1",#N/A,FALSE,"Totals";"Page 3.4.2",#N/A,FALSE,"Totals"}</definedName>
    <definedName name="wrn.Adj._.Back_Up." localSheetId="11" hidden="1">{"Page 3.4.1",#N/A,FALSE,"Totals";"Page 3.4.2",#N/A,FALSE,"Totals"}</definedName>
    <definedName name="wrn.Adj._.Back_Up." localSheetId="13"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12" hidden="1">{#N/A,#N/A,FALSE,"Summary EPS";#N/A,#N/A,FALSE,"1st Qtr Electric";#N/A,#N/A,FALSE,"1st Qtr Australia";#N/A,#N/A,FALSE,"1st Qtr Telecom";#N/A,#N/A,FALSE,"1st QTR Other"}</definedName>
    <definedName name="wrn.ALL." localSheetId="10"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localSheetId="11" hidden="1">{#N/A,#N/A,FALSE,"Summary EPS";#N/A,#N/A,FALSE,"1st Qtr Electric";#N/A,#N/A,FALSE,"1st Qtr Australia";#N/A,#N/A,FALSE,"1st Qtr Telecom";#N/A,#N/A,FALSE,"1st QTR Other"}</definedName>
    <definedName name="wrn.ALL." localSheetId="1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12" hidden="1">{#N/A,#N/A,FALSE,"Top level";#N/A,#N/A,FALSE,"Top level JEs";#N/A,#N/A,FALSE,"PHI";#N/A,#N/A,FALSE,"PHI JEs";#N/A,#N/A,FALSE,"PacifiCorp";#N/A,#N/A,FALSE,"PacifiCorp JEs";#N/A,#N/A,FALSE,"PGHC";#N/A,#N/A,FALSE,"PGHC JEs";#N/A,#N/A,FALSE,"Domestic"}</definedName>
    <definedName name="wrn.All._.BSs._.and._.JEs." localSheetId="10"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localSheetId="11" hidden="1">{#N/A,#N/A,FALSE,"Top level";#N/A,#N/A,FALSE,"Top level JEs";#N/A,#N/A,FALSE,"PHI";#N/A,#N/A,FALSE,"PHI JEs";#N/A,#N/A,FALSE,"PacifiCorp";#N/A,#N/A,FALSE,"PacifiCorp JEs";#N/A,#N/A,FALSE,"PGHC";#N/A,#N/A,FALSE,"PGHC JEs";#N/A,#N/A,FALSE,"Domestic"}</definedName>
    <definedName name="wrn.All._.BSs._.and._.JEs." localSheetId="1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12" hidden="1">{#N/A,#N/A,FALSE,"Top level MTD";#N/A,#N/A,FALSE,"PHI MTD";#N/A,#N/A,FALSE,"PacifiCorp MTD";#N/A,#N/A,FALSE,"PGHC MTD";#N/A,#N/A,FALSE,"Top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localSheetId="11" hidden="1">{#N/A,#N/A,FALSE,"Top level MTD";#N/A,#N/A,FALSE,"PHI MTD";#N/A,#N/A,FALSE,"PacifiCorp MTD";#N/A,#N/A,FALSE,"PGHC MTD";#N/A,#N/A,FALSE,"Top level YTD";#N/A,#N/A,FALSE,"PHI YTD";#N/A,#N/A,FALSE,"PacifiCorp YTD";#N/A,#N/A,FALSE,"PGHC YTD"}</definedName>
    <definedName name="wrn.All._.other._.months." localSheetId="1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sheet";#N/A,#N/A,FALSE,"Adj backup";#N/A,#N/A,FALSE,"t Accounts"}</definedName>
    <definedName name="wrn.All._.Pages." localSheetId="12" hidden="1">{#N/A,#N/A,FALSE,"cover";#N/A,#N/A,FALSE,"lead sheet";#N/A,#N/A,FALSE,"Adj backup";#N/A,#N/A,FALSE,"t Accounts"}</definedName>
    <definedName name="wrn.All._.Pages." localSheetId="10" hidden="1">{#N/A,#N/A,FALSE,"cover";#N/A,#N/A,FALSE,"lead sheet";#N/A,#N/A,FALSE,"Adj backup";#N/A,#N/A,FALSE,"t Accounts"}</definedName>
    <definedName name="wrn.All._.Pages." localSheetId="9" hidden="1">{#N/A,#N/A,FALSE,"cover";#N/A,#N/A,FALSE,"lead sheet";#N/A,#N/A,FALSE,"Adj backup";#N/A,#N/A,FALSE,"t Accounts"}</definedName>
    <definedName name="wrn.All._.Pages." localSheetId="8" hidden="1">{#N/A,#N/A,FALSE,"cover";#N/A,#N/A,FALSE,"lead sheet";#N/A,#N/A,FALSE,"Adj backup";#N/A,#N/A,FALSE,"t Accounts"}</definedName>
    <definedName name="wrn.All._.Pages." localSheetId="11" hidden="1">{#N/A,#N/A,FALSE,"cover";#N/A,#N/A,FALSE,"lead sheet";#N/A,#N/A,FALSE,"Adj backup";#N/A,#N/A,FALSE,"t Accounts"}</definedName>
    <definedName name="wrn.All._.Pages." localSheetId="13" hidden="1">{#N/A,#N/A,FALSE,"cover";#N/A,#N/A,FALSE,"lead sheet";#N/A,#N/A,FALSE,"Adj backup";#N/A,#N/A,FALSE,"t Accounts"}</definedName>
    <definedName name="wrn.All._.Pages." hidden="1">{#N/A,#N/A,FALSE,"cover";#N/A,#N/A,FALSE,"lead sheet";#N/A,#N/A,FALSE,"Adj backup";#N/A,#N/A,FALSE,"t Accounts"}</definedName>
    <definedName name="wrn.Anvil." localSheetId="0" hidden="1">{#N/A,#N/A,FALSE,"CRPT";#N/A,#N/A,FALSE,"PCS ";#N/A,#N/A,FALSE,"TREND";#N/A,#N/A,FALSE,"% CURVE";#N/A,#N/A,FALSE,"FWICALC";#N/A,#N/A,FALSE,"CONTINGENCY";#N/A,#N/A,FALSE,"7616 Fab";#N/A,#N/A,FALSE,"7616 NSK"}</definedName>
    <definedName name="wrn.Anvil." localSheetId="12" hidden="1">{#N/A,#N/A,FALSE,"CRPT";#N/A,#N/A,FALSE,"PCS ";#N/A,#N/A,FALSE,"TREND";#N/A,#N/A,FALSE,"% CURVE";#N/A,#N/A,FALSE,"FWICALC";#N/A,#N/A,FALSE,"CONTINGENCY";#N/A,#N/A,FALSE,"7616 Fab";#N/A,#N/A,FALSE,"7616 NSK"}</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localSheetId="8" hidden="1">{#N/A,#N/A,FALSE,"CRPT";#N/A,#N/A,FALSE,"PCS ";#N/A,#N/A,FALSE,"TREND";#N/A,#N/A,FALSE,"% CURVE";#N/A,#N/A,FALSE,"FWICALC";#N/A,#N/A,FALSE,"CONTINGENCY";#N/A,#N/A,FALSE,"7616 Fab";#N/A,#N/A,FALSE,"7616 NSK"}</definedName>
    <definedName name="wrn.Anvil." localSheetId="11" hidden="1">{#N/A,#N/A,FALSE,"CRPT";#N/A,#N/A,FALSE,"PCS ";#N/A,#N/A,FALSE,"TREND";#N/A,#N/A,FALSE,"% CURVE";#N/A,#N/A,FALSE,"FWICALC";#N/A,#N/A,FALSE,"CONTINGENCY";#N/A,#N/A,FALSE,"7616 Fab";#N/A,#N/A,FALSE,"7616 NSK"}</definedName>
    <definedName name="wrn.Anvil." localSheetId="13"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0" hidden="1">{#N/A,#N/A,FALSE,"P&amp;L Ttl";#N/A,#N/A,FALSE,"P&amp;L C_Ttl New";#N/A,#N/A,FALSE,"Bus Res";#N/A,#N/A,FALSE,"Chrts";#N/A,#N/A,FALSE,"pcf";#N/A,#N/A,FALSE,"pcr ";#N/A,#N/A,FALSE,"Exp Stmt ";#N/A,#N/A,FALSE,"Exp Stmt BU";#N/A,#N/A,FALSE,"Cap";#N/A,#N/A,FALSE,"IT Ytd"}</definedName>
    <definedName name="wrn.BUS._.RPT." localSheetId="12" hidden="1">{#N/A,#N/A,FALSE,"P&amp;L Ttl";#N/A,#N/A,FALSE,"P&amp;L C_Ttl New";#N/A,#N/A,FALSE,"Bus Res";#N/A,#N/A,FALSE,"Chrts";#N/A,#N/A,FALSE,"pcf";#N/A,#N/A,FALSE,"pcr ";#N/A,#N/A,FALSE,"Exp Stmt ";#N/A,#N/A,FALSE,"Exp Stmt BU";#N/A,#N/A,FALSE,"Cap";#N/A,#N/A,FALSE,"IT Ytd"}</definedName>
    <definedName name="wrn.BUS._.RPT." localSheetId="10"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localSheetId="11" hidden="1">{#N/A,#N/A,FALSE,"P&amp;L Ttl";#N/A,#N/A,FALSE,"P&amp;L C_Ttl New";#N/A,#N/A,FALSE,"Bus Res";#N/A,#N/A,FALSE,"Chrts";#N/A,#N/A,FALSE,"pcf";#N/A,#N/A,FALSE,"pcr ";#N/A,#N/A,FALSE,"Exp Stmt ";#N/A,#N/A,FALSE,"Exp Stmt BU";#N/A,#N/A,FALSE,"Cap";#N/A,#N/A,FALSE,"IT Ytd"}</definedName>
    <definedName name="wrn.BUS._.RPT." localSheetId="1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12" hidden="1">{"YTD-Total",#N/A,TRUE,"Provision";"YTD-Utility",#N/A,TRUE,"Prov Utility";"YTD-NonUtility",#N/A,TRUE,"Prov NonUtility"}</definedName>
    <definedName name="wrn.Combined._.YTD." localSheetId="10"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localSheetId="11" hidden="1">{"YTD-Total",#N/A,TRUE,"Provision";"YTD-Utility",#N/A,TRUE,"Prov Utility";"YTD-NonUtility",#N/A,TRUE,"Prov NonUtility"}</definedName>
    <definedName name="wrn.Combined._.YTD." localSheetId="1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12" hidden="1">{"Conol gross povision grouped",#N/A,FALSE,"Consol Gross";"Consol Gross Grouped",#N/A,FALSE,"Consol Gross"}</definedName>
    <definedName name="wrn.ConsolGrossGrp." localSheetId="10"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localSheetId="11" hidden="1">{"Conol gross povision grouped",#N/A,FALSE,"Consol Gross";"Consol Gross Grouped",#N/A,FALSE,"Consol Gross"}</definedName>
    <definedName name="wrn.ConsolGrossGrp." localSheetId="1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12" hidden="1">{#N/A,#N/A,TRUE,"Cover";#N/A,#N/A,TRUE,"Contents"}</definedName>
    <definedName name="wrn.Cover." localSheetId="10" hidden="1">{#N/A,#N/A,TRUE,"Cover";#N/A,#N/A,TRUE,"Contents"}</definedName>
    <definedName name="wrn.Cover." localSheetId="9" hidden="1">{#N/A,#N/A,TRUE,"Cover";#N/A,#N/A,TRUE,"Contents"}</definedName>
    <definedName name="wrn.Cover." localSheetId="8" hidden="1">{#N/A,#N/A,TRUE,"Cover";#N/A,#N/A,TRUE,"Contents"}</definedName>
    <definedName name="wrn.Cover." localSheetId="11" hidden="1">{#N/A,#N/A,TRUE,"Cover";#N/A,#N/A,TRUE,"Contents"}</definedName>
    <definedName name="wrn.Cover." localSheetId="13" hidden="1">{#N/A,#N/A,TRUE,"Cover";#N/A,#N/A,TRUE,"Contents"}</definedName>
    <definedName name="wrn.Cover." hidden="1">{#N/A,#N/A,TRUE,"Cover";#N/A,#N/A,TRUE,"Contents"}</definedName>
    <definedName name="wrn.CoverContents." localSheetId="0" hidden="1">{#N/A,#N/A,FALSE,"Cover";#N/A,#N/A,FALSE,"Contents"}</definedName>
    <definedName name="wrn.CoverContents." localSheetId="12" hidden="1">{#N/A,#N/A,FALSE,"Cover";#N/A,#N/A,FALSE,"Contents"}</definedName>
    <definedName name="wrn.CoverContents." localSheetId="10" hidden="1">{#N/A,#N/A,FALSE,"Cover";#N/A,#N/A,FALSE,"Contents"}</definedName>
    <definedName name="wrn.CoverContents." localSheetId="9" hidden="1">{#N/A,#N/A,FALSE,"Cover";#N/A,#N/A,FALSE,"Contents"}</definedName>
    <definedName name="wrn.CoverContents." localSheetId="8" hidden="1">{#N/A,#N/A,FALSE,"Cover";#N/A,#N/A,FALSE,"Contents"}</definedName>
    <definedName name="wrn.CoverContents." localSheetId="11" hidden="1">{#N/A,#N/A,FALSE,"Cover";#N/A,#N/A,FALSE,"Contents"}</definedName>
    <definedName name="wrn.CoverContents." localSheetId="13" hidden="1">{#N/A,#N/A,FALSE,"Cover";#N/A,#N/A,FALSE,"Contents"}</definedName>
    <definedName name="wrn.CoverContents." hidden="1">{#N/A,#N/A,FALSE,"Cover";#N/A,#N/A,FALSE,"Contents"}</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localSheetId="12" hidden="1">{#N/A,#N/A,FALSE,"Pg 6b CustCount_Gas";#N/A,#N/A,FALSE,"QA";#N/A,#N/A,FALSE,"Report";#N/A,#N/A,FALSE,"forecast"}</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localSheetId="8" hidden="1">{#N/A,#N/A,FALSE,"Pg 6b CustCount_Gas";#N/A,#N/A,FALSE,"QA";#N/A,#N/A,FALSE,"Report";#N/A,#N/A,FALSE,"forecast"}</definedName>
    <definedName name="wrn.Customer._.Counts._.Gas." localSheetId="11" hidden="1">{#N/A,#N/A,FALSE,"Pg 6b CustCount_Gas";#N/A,#N/A,FALSE,"QA";#N/A,#N/A,FALSE,"Report";#N/A,#N/A,FALSE,"forecast"}</definedName>
    <definedName name="wrn.Customer._.Counts._.Gas." localSheetId="13" hidden="1">{#N/A,#N/A,FALSE,"Pg 6b CustCount_Gas";#N/A,#N/A,FALSE,"QA";#N/A,#N/A,FALSE,"Report";#N/A,#N/A,FALSE,"forecast"}</definedName>
    <definedName name="wrn.Customer._.Counts._.Gas." hidden="1">{#N/A,#N/A,FALSE,"Pg 6b CustCount_Gas";#N/A,#N/A,FALSE,"QA";#N/A,#N/A,FALSE,"Report";#N/A,#N/A,FALSE,"forecast"}</definedName>
    <definedName name="wrn.ECR." localSheetId="0" hidden="1">{#N/A,#N/A,FALSE,"schA"}</definedName>
    <definedName name="wrn.ECR." localSheetId="12" hidden="1">{#N/A,#N/A,FALSE,"schA"}</definedName>
    <definedName name="wrn.ECR." localSheetId="10" hidden="1">{#N/A,#N/A,FALSE,"schA"}</definedName>
    <definedName name="wrn.ECR." localSheetId="9" hidden="1">{#N/A,#N/A,FALSE,"schA"}</definedName>
    <definedName name="wrn.ECR." localSheetId="8" hidden="1">{#N/A,#N/A,FALSE,"schA"}</definedName>
    <definedName name="wrn.ECR." localSheetId="11" hidden="1">{#N/A,#N/A,FALSE,"schA"}</definedName>
    <definedName name="wrn.ECR." localSheetId="13" hidden="1">{#N/A,#N/A,FALSE,"schA"}</definedName>
    <definedName name="wrn.ECR." hidden="1">{#N/A,#N/A,FALSE,"schA"}</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12" hidden="1">{#N/A,#N/A,TRUE,"EPEsum";#N/A,#N/A,TRUE,"Approve1";#N/A,#N/A,TRUE,"Approve2";#N/A,#N/A,TRUE,"Approve3";#N/A,#N/A,TRUE,"EPE1";#N/A,#N/A,TRUE,"EPE2";#N/A,#N/A,TRUE,"CashCompare";#N/A,#N/A,TRUE,"XIRR";#N/A,#N/A,TRUE,"EPEloan";#N/A,#N/A,TRUE,"GraphEPE";#N/A,#N/A,TRUE,"OrgChart";#N/A,#N/A,TRUE,"SA08B"}</definedName>
    <definedName name="wrn.El._.Paso._.Offshore." localSheetId="10" hidden="1">{#N/A,#N/A,TRUE,"EPEsum";#N/A,#N/A,TRUE,"Approve1";#N/A,#N/A,TRUE,"Approve2";#N/A,#N/A,TRUE,"Approve3";#N/A,#N/A,TRUE,"EPE1";#N/A,#N/A,TRUE,"EPE2";#N/A,#N/A,TRUE,"CashCompare";#N/A,#N/A,TRUE,"XIRR";#N/A,#N/A,TRUE,"EPEloan";#N/A,#N/A,TRUE,"GraphEPE";#N/A,#N/A,TRUE,"OrgChart";#N/A,#N/A,TRUE,"SA08B"}</definedName>
    <definedName name="wrn.El._.Paso._.Offshore." localSheetId="9" hidden="1">{#N/A,#N/A,TRUE,"EPEsum";#N/A,#N/A,TRUE,"Approve1";#N/A,#N/A,TRUE,"Approve2";#N/A,#N/A,TRUE,"Approve3";#N/A,#N/A,TRUE,"EPE1";#N/A,#N/A,TRUE,"EPE2";#N/A,#N/A,TRUE,"CashCompare";#N/A,#N/A,TRUE,"XIRR";#N/A,#N/A,TRUE,"EPEloan";#N/A,#N/A,TRUE,"GraphEPE";#N/A,#N/A,TRUE,"OrgChart";#N/A,#N/A,TRUE,"SA08B"}</definedName>
    <definedName name="wrn.El._.Paso._.Offshore." localSheetId="8" hidden="1">{#N/A,#N/A,TRUE,"EPEsum";#N/A,#N/A,TRUE,"Approve1";#N/A,#N/A,TRUE,"Approve2";#N/A,#N/A,TRUE,"Approve3";#N/A,#N/A,TRUE,"EPE1";#N/A,#N/A,TRUE,"EPE2";#N/A,#N/A,TRUE,"CashCompare";#N/A,#N/A,TRUE,"XIRR";#N/A,#N/A,TRUE,"EPEloan";#N/A,#N/A,TRUE,"GraphEPE";#N/A,#N/A,TRUE,"OrgChart";#N/A,#N/A,TRUE,"SA08B"}</definedName>
    <definedName name="wrn.El._.Paso._.Offshore." localSheetId="11" hidden="1">{#N/A,#N/A,TRUE,"EPEsum";#N/A,#N/A,TRUE,"Approve1";#N/A,#N/A,TRUE,"Approve2";#N/A,#N/A,TRUE,"Approve3";#N/A,#N/A,TRUE,"EPE1";#N/A,#N/A,TRUE,"EPE2";#N/A,#N/A,TRUE,"CashCompare";#N/A,#N/A,TRUE,"XIRR";#N/A,#N/A,TRUE,"EPEloan";#N/A,#N/A,TRUE,"GraphEPE";#N/A,#N/A,TRUE,"OrgChart";#N/A,#N/A,TRUE,"SA08B"}</definedName>
    <definedName name="wrn.El._.Paso._.Offshore." localSheetId="1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0" hidden="1">{#N/A,#N/A,FALSE,"CESTSUM";#N/A,#N/A,FALSE,"est sum A";#N/A,#N/A,FALSE,"est detail A"}</definedName>
    <definedName name="wrn.ESTIMATE." localSheetId="12" hidden="1">{#N/A,#N/A,FALSE,"CESTSUM";#N/A,#N/A,FALSE,"est sum A";#N/A,#N/A,FALSE,"est detail A"}</definedName>
    <definedName name="wrn.ESTIMATE." localSheetId="10" hidden="1">{#N/A,#N/A,FALSE,"CESTSUM";#N/A,#N/A,FALSE,"est sum A";#N/A,#N/A,FALSE,"est detail A"}</definedName>
    <definedName name="wrn.ESTIMATE." localSheetId="9" hidden="1">{#N/A,#N/A,FALSE,"CESTSUM";#N/A,#N/A,FALSE,"est sum A";#N/A,#N/A,FALSE,"est detail A"}</definedName>
    <definedName name="wrn.ESTIMATE." localSheetId="8" hidden="1">{#N/A,#N/A,FALSE,"CESTSUM";#N/A,#N/A,FALSE,"est sum A";#N/A,#N/A,FALSE,"est detail A"}</definedName>
    <definedName name="wrn.ESTIMATE." localSheetId="11" hidden="1">{#N/A,#N/A,FALSE,"CESTSUM";#N/A,#N/A,FALSE,"est sum A";#N/A,#N/A,FALSE,"est detail A"}</definedName>
    <definedName name="wrn.ESTIMATE." localSheetId="13" hidden="1">{#N/A,#N/A,FALSE,"CESTSUM";#N/A,#N/A,FALSE,"est sum A";#N/A,#N/A,FALSE,"est detail A"}</definedName>
    <definedName name="wrn.ESTIMATE." hidden="1">{#N/A,#N/A,FALSE,"CESTSUM";#N/A,#N/A,FALSE,"est sum A";#N/A,#N/A,FALSE,"est detail A"}</definedName>
    <definedName name="wrn.Exec._.Summary." localSheetId="0" hidden="1">{#N/A,#N/A,FALSE,"Output Ass";#N/A,#N/A,FALSE,"Sum Tot";#N/A,#N/A,FALSE,"Ex Sum Year";#N/A,#N/A,FALSE,"Sum Qtr"}</definedName>
    <definedName name="wrn.Exec._.Summary." localSheetId="12" hidden="1">{#N/A,#N/A,FALSE,"Output Ass";#N/A,#N/A,FALSE,"Sum Tot";#N/A,#N/A,FALSE,"Ex Sum Year";#N/A,#N/A,FALSE,"Sum Qtr"}</definedName>
    <definedName name="wrn.Exec._.Summary." localSheetId="10" hidden="1">{#N/A,#N/A,FALSE,"Output Ass";#N/A,#N/A,FALSE,"Sum Tot";#N/A,#N/A,FALSE,"Ex Sum Year";#N/A,#N/A,FALSE,"Sum Qtr"}</definedName>
    <definedName name="wrn.Exec._.Summary." localSheetId="9" hidden="1">{#N/A,#N/A,FALSE,"Output Ass";#N/A,#N/A,FALSE,"Sum Tot";#N/A,#N/A,FALSE,"Ex Sum Year";#N/A,#N/A,FALSE,"Sum Qtr"}</definedName>
    <definedName name="wrn.Exec._.Summary." localSheetId="8" hidden="1">{#N/A,#N/A,FALSE,"Output Ass";#N/A,#N/A,FALSE,"Sum Tot";#N/A,#N/A,FALSE,"Ex Sum Year";#N/A,#N/A,FALSE,"Sum Qtr"}</definedName>
    <definedName name="wrn.Exec._.Summary." localSheetId="11" hidden="1">{#N/A,#N/A,FALSE,"Output Ass";#N/A,#N/A,FALSE,"Sum Tot";#N/A,#N/A,FALSE,"Ex Sum Year";#N/A,#N/A,FALSE,"Sum Qtr"}</definedName>
    <definedName name="wrn.Exec._.Summary." localSheetId="13"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2"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11" hidden="1">{"Factors Pages 1-2",#N/A,FALSE,"Factors";"Factors Page 3",#N/A,FALSE,"Factors";"Factors Page 4",#N/A,FALSE,"Factors";"Factors Page 5",#N/A,FALSE,"Factors";"Factors Pages 8-27",#N/A,FALSE,"Factors"}</definedName>
    <definedName name="wrn.Factors._.Tab._.10." localSheetId="1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0" hidden="1">{"print_su",#N/A,TRUE,"bond_size1";"print_cf",#N/A,TRUE,"bond_size1";"print_sads",#N/A,TRUE,"bond_size1";"print_capi",#N/A,TRUE,"bond_size1";"print_ads",#N/A,TRUE,"bond_size1";"print_bp",#N/A,TRUE,"bond_size1";"print_nds",#N/A,TRUE,"bond_size1";"print_yield",#N/A,TRUE,"bond_size1"}</definedName>
    <definedName name="wrn.full._.report." localSheetId="12" hidden="1">{"print_su",#N/A,TRUE,"bond_size1";"print_cf",#N/A,TRUE,"bond_size1";"print_sads",#N/A,TRUE,"bond_size1";"print_capi",#N/A,TRUE,"bond_size1";"print_ads",#N/A,TRUE,"bond_size1";"print_bp",#N/A,TRUE,"bond_size1";"print_nds",#N/A,TRUE,"bond_size1";"print_yield",#N/A,TRUE,"bond_size1"}</definedName>
    <definedName name="wrn.full._.report." localSheetId="10" hidden="1">{"print_su",#N/A,TRUE,"bond_size1";"print_cf",#N/A,TRUE,"bond_size1";"print_sads",#N/A,TRUE,"bond_size1";"print_capi",#N/A,TRUE,"bond_size1";"print_ads",#N/A,TRUE,"bond_size1";"print_bp",#N/A,TRUE,"bond_size1";"print_nds",#N/A,TRUE,"bond_size1";"print_yield",#N/A,TRUE,"bond_size1"}</definedName>
    <definedName name="wrn.full._.report." localSheetId="9" hidden="1">{"print_su",#N/A,TRUE,"bond_size1";"print_cf",#N/A,TRUE,"bond_size1";"print_sads",#N/A,TRUE,"bond_size1";"print_capi",#N/A,TRUE,"bond_size1";"print_ads",#N/A,TRUE,"bond_size1";"print_bp",#N/A,TRUE,"bond_size1";"print_nds",#N/A,TRUE,"bond_size1";"print_yield",#N/A,TRUE,"bond_size1"}</definedName>
    <definedName name="wrn.full._.report." localSheetId="8" hidden="1">{"print_su",#N/A,TRUE,"bond_size1";"print_cf",#N/A,TRUE,"bond_size1";"print_sads",#N/A,TRUE,"bond_size1";"print_capi",#N/A,TRUE,"bond_size1";"print_ads",#N/A,TRUE,"bond_size1";"print_bp",#N/A,TRUE,"bond_size1";"print_nds",#N/A,TRUE,"bond_size1";"print_yield",#N/A,TRUE,"bond_size1"}</definedName>
    <definedName name="wrn.full._.report." localSheetId="11" hidden="1">{"print_su",#N/A,TRUE,"bond_size1";"print_cf",#N/A,TRUE,"bond_size1";"print_sads",#N/A,TRUE,"bond_size1";"print_capi",#N/A,TRUE,"bond_size1";"print_ads",#N/A,TRUE,"bond_size1";"print_bp",#N/A,TRUE,"bond_size1";"print_nds",#N/A,TRUE,"bond_size1";"print_yield",#N/A,TRUE,"bond_size1"}</definedName>
    <definedName name="wrn.full._.report." localSheetId="1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12" hidden="1">{"FullView",#N/A,FALSE,"Consltd-For contngcy"}</definedName>
    <definedName name="wrn.Full._.View." localSheetId="10" hidden="1">{"FullView",#N/A,FALSE,"Consltd-For contngcy"}</definedName>
    <definedName name="wrn.Full._.View." localSheetId="9" hidden="1">{"FullView",#N/A,FALSE,"Consltd-For contngcy"}</definedName>
    <definedName name="wrn.Full._.View." localSheetId="8" hidden="1">{"FullView",#N/A,FALSE,"Consltd-For contngcy"}</definedName>
    <definedName name="wrn.Full._.View." localSheetId="11" hidden="1">{"FullView",#N/A,FALSE,"Consltd-For contngcy"}</definedName>
    <definedName name="wrn.Full._.View." localSheetId="13" hidden="1">{"FullView",#N/A,FALSE,"Consltd-For contngcy"}</definedName>
    <definedName name="wrn.Full._.View." hidden="1">{"FullView",#N/A,FALSE,"Consltd-For contngcy"}</definedName>
    <definedName name="wrn.Fundamental." localSheetId="0" hidden="1">{#N/A,#N/A,TRUE,"CoverPage";#N/A,#N/A,TRUE,"Gas";#N/A,#N/A,TRUE,"Power";#N/A,#N/A,TRUE,"Historical DJ Mthly Prices"}</definedName>
    <definedName name="wrn.Fundamental." localSheetId="12" hidden="1">{#N/A,#N/A,TRUE,"CoverPage";#N/A,#N/A,TRUE,"Gas";#N/A,#N/A,TRUE,"Power";#N/A,#N/A,TRUE,"Historical DJ Mthly Prices"}</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localSheetId="8" hidden="1">{#N/A,#N/A,TRUE,"CoverPage";#N/A,#N/A,TRUE,"Gas";#N/A,#N/A,TRUE,"Power";#N/A,#N/A,TRUE,"Historical DJ Mthly Prices"}</definedName>
    <definedName name="wrn.Fundamental." localSheetId="11" hidden="1">{#N/A,#N/A,TRUE,"CoverPage";#N/A,#N/A,TRUE,"Gas";#N/A,#N/A,TRUE,"Power";#N/A,#N/A,TRUE,"Historical DJ Mthly Prices"}</definedName>
    <definedName name="wrn.Fundamental." localSheetId="13" hidden="1">{#N/A,#N/A,TRUE,"CoverPage";#N/A,#N/A,TRUE,"Gas";#N/A,#N/A,TRUE,"Power";#N/A,#N/A,TRUE,"Historical DJ Mthly Prices"}</definedName>
    <definedName name="wrn.Fundamental." hidden="1">{#N/A,#N/A,TRUE,"CoverPage";#N/A,#N/A,TRUE,"Gas";#N/A,#N/A,TRUE,"Power";#N/A,#N/A,TRUE,"Historical DJ Mthly Prices"}</definedName>
    <definedName name="wrn.Fundamental2" localSheetId="0" hidden="1">{#N/A,#N/A,TRUE,"CoverPage";#N/A,#N/A,TRUE,"Gas";#N/A,#N/A,TRUE,"Power";#N/A,#N/A,TRUE,"Historical DJ Mthly Prices"}</definedName>
    <definedName name="wrn.Fundamental2" localSheetId="12"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localSheetId="8" hidden="1">{#N/A,#N/A,TRUE,"CoverPage";#N/A,#N/A,TRUE,"Gas";#N/A,#N/A,TRUE,"Power";#N/A,#N/A,TRUE,"Historical DJ Mthly Prices"}</definedName>
    <definedName name="wrn.Fundamental2" localSheetId="11" hidden="1">{#N/A,#N/A,TRUE,"CoverPage";#N/A,#N/A,TRUE,"Gas";#N/A,#N/A,TRUE,"Power";#N/A,#N/A,TRUE,"Historical DJ Mthly Prices"}</definedName>
    <definedName name="wrn.Fundamental2" localSheetId="13" hidden="1">{#N/A,#N/A,TRUE,"CoverPage";#N/A,#N/A,TRUE,"Gas";#N/A,#N/A,TRUE,"Power";#N/A,#N/A,TRUE,"Historical DJ Mthly Prices"}</definedName>
    <definedName name="wrn.Fundamental2" hidden="1">{#N/A,#N/A,TRUE,"CoverPage";#N/A,#N/A,TRUE,"Gas";#N/A,#N/A,TRUE,"Power";#N/A,#N/A,TRUE,"Historical DJ Mthly Prices"}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0" hidden="1">{#N/A,#N/A,FALSE,"SUMMARY";#N/A,#N/A,FALSE,"AE7616";#N/A,#N/A,FALSE,"AE7617";#N/A,#N/A,FALSE,"AE7618";#N/A,#N/A,FALSE,"AE7619"}</definedName>
    <definedName name="wrn.IEO." localSheetId="12" hidden="1">{#N/A,#N/A,FALSE,"SUMMARY";#N/A,#N/A,FALSE,"AE7616";#N/A,#N/A,FALSE,"AE7617";#N/A,#N/A,FALSE,"AE7618";#N/A,#N/A,FALSE,"AE7619"}</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localSheetId="8" hidden="1">{#N/A,#N/A,FALSE,"SUMMARY";#N/A,#N/A,FALSE,"AE7616";#N/A,#N/A,FALSE,"AE7617";#N/A,#N/A,FALSE,"AE7618";#N/A,#N/A,FALSE,"AE7619"}</definedName>
    <definedName name="wrn.IEO." localSheetId="11" hidden="1">{#N/A,#N/A,FALSE,"SUMMARY";#N/A,#N/A,FALSE,"AE7616";#N/A,#N/A,FALSE,"AE7617";#N/A,#N/A,FALSE,"AE7618";#N/A,#N/A,FALSE,"AE7619"}</definedName>
    <definedName name="wrn.IEO." localSheetId="13"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localSheetId="12" hidden="1">{#N/A,#N/A,FALSE,"Coversheet";#N/A,#N/A,FALSE,"QA"}</definedName>
    <definedName name="wrn.Incentive._.Overhead." localSheetId="10" hidden="1">{#N/A,#N/A,FALSE,"Coversheet";#N/A,#N/A,FALSE,"QA"}</definedName>
    <definedName name="wrn.Incentive._.Overhead." localSheetId="9" hidden="1">{#N/A,#N/A,FALSE,"Coversheet";#N/A,#N/A,FALSE,"QA"}</definedName>
    <definedName name="wrn.Incentive._.Overhead." localSheetId="8" hidden="1">{#N/A,#N/A,FALSE,"Coversheet";#N/A,#N/A,FALSE,"QA"}</definedName>
    <definedName name="wrn.Incentive._.Overhead." localSheetId="11" hidden="1">{#N/A,#N/A,FALSE,"Coversheet";#N/A,#N/A,FALSE,"QA"}</definedName>
    <definedName name="wrn.Incentive._.Overhead." localSheetId="13" hidden="1">{#N/A,#N/A,FALSE,"Coversheet";#N/A,#N/A,FALSE,"QA"}</definedName>
    <definedName name="wrn.Incentive._.Overhead." hidden="1">{#N/A,#N/A,FALSE,"Coversheet";#N/A,#N/A,FALSE,"QA"}</definedName>
    <definedName name="wrn.life." localSheetId="0" hidden="1">{"life_te",#N/A,TRUE,"life";"duration_te",#N/A,TRUE,"duration";"life_ab",#N/A,TRUE,"life";"duration_ab",#N/A,TRUE,"duration";"life_fed_tax",#N/A,TRUE,"life";"duration_tax",#N/A,TRUE,"duration";"life_tax",#N/A,TRUE,"life";"life_fed",#N/A,TRUE,"life";"duration_cd_fed",#N/A,TRUE,"duration"}</definedName>
    <definedName name="wrn.life." localSheetId="12" hidden="1">{"life_te",#N/A,TRUE,"life";"duration_te",#N/A,TRUE,"duration";"life_ab",#N/A,TRUE,"life";"duration_ab",#N/A,TRUE,"duration";"life_fed_tax",#N/A,TRUE,"life";"duration_tax",#N/A,TRUE,"duration";"life_tax",#N/A,TRUE,"life";"life_fed",#N/A,TRUE,"life";"duration_cd_fed",#N/A,TRUE,"duration"}</definedName>
    <definedName name="wrn.life." localSheetId="10" hidden="1">{"life_te",#N/A,TRUE,"life";"duration_te",#N/A,TRUE,"duration";"life_ab",#N/A,TRUE,"life";"duration_ab",#N/A,TRUE,"duration";"life_fed_tax",#N/A,TRUE,"life";"duration_tax",#N/A,TRUE,"duration";"life_tax",#N/A,TRUE,"life";"life_fed",#N/A,TRUE,"life";"duration_cd_fed",#N/A,TRUE,"duration"}</definedName>
    <definedName name="wrn.life." localSheetId="9" hidden="1">{"life_te",#N/A,TRUE,"life";"duration_te",#N/A,TRUE,"duration";"life_ab",#N/A,TRUE,"life";"duration_ab",#N/A,TRUE,"duration";"life_fed_tax",#N/A,TRUE,"life";"duration_tax",#N/A,TRUE,"duration";"life_tax",#N/A,TRUE,"life";"life_fed",#N/A,TRUE,"life";"duration_cd_fed",#N/A,TRUE,"duration"}</definedName>
    <definedName name="wrn.life." localSheetId="8" hidden="1">{"life_te",#N/A,TRUE,"life";"duration_te",#N/A,TRUE,"duration";"life_ab",#N/A,TRUE,"life";"duration_ab",#N/A,TRUE,"duration";"life_fed_tax",#N/A,TRUE,"life";"duration_tax",#N/A,TRUE,"duration";"life_tax",#N/A,TRUE,"life";"life_fed",#N/A,TRUE,"life";"duration_cd_fed",#N/A,TRUE,"duration"}</definedName>
    <definedName name="wrn.life." localSheetId="11" hidden="1">{"life_te",#N/A,TRUE,"life";"duration_te",#N/A,TRUE,"duration";"life_ab",#N/A,TRUE,"life";"duration_ab",#N/A,TRUE,"duration";"life_fed_tax",#N/A,TRUE,"life";"duration_tax",#N/A,TRUE,"duration";"life_tax",#N/A,TRUE,"life";"life_fed",#N/A,TRUE,"life";"duration_cd_fed",#N/A,TRUE,"duration"}</definedName>
    <definedName name="wrn.life." localSheetId="1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0" hidden="1">{#N/A,#N/A,FALSE,"Schedule F";#N/A,#N/A,FALSE,"Schedule G"}</definedName>
    <definedName name="wrn.limit_reports." localSheetId="12" hidden="1">{#N/A,#N/A,FALSE,"Schedule F";#N/A,#N/A,FALSE,"Schedule G"}</definedName>
    <definedName name="wrn.limit_reports." localSheetId="10" hidden="1">{#N/A,#N/A,FALSE,"Schedule F";#N/A,#N/A,FALSE,"Schedule G"}</definedName>
    <definedName name="wrn.limit_reports." localSheetId="9" hidden="1">{#N/A,#N/A,FALSE,"Schedule F";#N/A,#N/A,FALSE,"Schedule G"}</definedName>
    <definedName name="wrn.limit_reports." localSheetId="8" hidden="1">{#N/A,#N/A,FALSE,"Schedule F";#N/A,#N/A,FALSE,"Schedule G"}</definedName>
    <definedName name="wrn.limit_reports." localSheetId="11" hidden="1">{#N/A,#N/A,FALSE,"Schedule F";#N/A,#N/A,FALSE,"Schedule G"}</definedName>
    <definedName name="wrn.limit_reports." localSheetId="13"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localSheetId="12" hidden="1">{#N/A,#N/A,FALSE,"Month ";#N/A,#N/A,FALSE,"YTD";#N/A,#N/A,FALSE,"12 mo ended"}</definedName>
    <definedName name="wrn.MARGIN_WO_QTR." localSheetId="10" hidden="1">{#N/A,#N/A,FALSE,"Month ";#N/A,#N/A,FALSE,"YTD";#N/A,#N/A,FALSE,"12 mo ended"}</definedName>
    <definedName name="wrn.MARGIN_WO_QTR." localSheetId="9" hidden="1">{#N/A,#N/A,FALSE,"Month ";#N/A,#N/A,FALSE,"YTD";#N/A,#N/A,FALSE,"12 mo ended"}</definedName>
    <definedName name="wrn.MARGIN_WO_QTR." localSheetId="8" hidden="1">{#N/A,#N/A,FALSE,"Month ";#N/A,#N/A,FALSE,"YTD";#N/A,#N/A,FALSE,"12 mo ended"}</definedName>
    <definedName name="wrn.MARGIN_WO_QTR." localSheetId="11" hidden="1">{#N/A,#N/A,FALSE,"Month ";#N/A,#N/A,FALSE,"YTD";#N/A,#N/A,FALSE,"12 mo ended"}</definedName>
    <definedName name="wrn.MARGIN_WO_QTR." localSheetId="13"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localSheetId="0" hidden="1">{"Open issues Only",#N/A,FALSE,"TIMELINE"}</definedName>
    <definedName name="wrn.Open._.Issues._.Only." localSheetId="12" hidden="1">{"Open issues Only",#N/A,FALSE,"TIMELINE"}</definedName>
    <definedName name="wrn.Open._.Issues._.Only." localSheetId="10" hidden="1">{"Open issues Only",#N/A,FALSE,"TIMELINE"}</definedName>
    <definedName name="wrn.Open._.Issues._.Only." localSheetId="9" hidden="1">{"Open issues Only",#N/A,FALSE,"TIMELINE"}</definedName>
    <definedName name="wrn.Open._.Issues._.Only." localSheetId="8" hidden="1">{"Open issues Only",#N/A,FALSE,"TIMELINE"}</definedName>
    <definedName name="wrn.Open._.Issues._.Only." localSheetId="11" hidden="1">{"Open issues Only",#N/A,FALSE,"TIMELINE"}</definedName>
    <definedName name="wrn.Open._.Issues._.Only." localSheetId="13"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localSheetId="1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11" hidden="1">{#N/A,#N/A,FALSE,"Loans";#N/A,#N/A,FALSE,"Program Costs";#N/A,#N/A,FALSE,"Measures";#N/A,#N/A,FALSE,"Net Lost Rev";#N/A,#N/A,FALSE,"Incentive"}</definedName>
    <definedName name="wrn.OR._.Carrying._.Charge._.JV." localSheetId="1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1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11" hidden="1">{#N/A,#N/A,FALSE,"Loans";#N/A,#N/A,FALSE,"Program Costs";#N/A,#N/A,FALSE,"Measures";#N/A,#N/A,FALSE,"Net Lost Rev";#N/A,#N/A,FALSE,"Incentive"}</definedName>
    <definedName name="wrn.OR._.Carrying._.Charge._.JV.1" localSheetId="1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12" hidden="1">{#N/A,#N/A,FALSE,"Bgt";#N/A,#N/A,FALSE,"Act";#N/A,#N/A,FALSE,"Chrt Data";#N/A,#N/A,FALSE,"Bus Result";#N/A,#N/A,FALSE,"Main Charts";#N/A,#N/A,FALSE,"P&amp;L Ttl";#N/A,#N/A,FALSE,"P&amp;L C_Ttl";#N/A,#N/A,FALSE,"P&amp;L C_Oct";#N/A,#N/A,FALSE,"P&amp;L C_Sep";#N/A,#N/A,FALSE,"1996";#N/A,#N/A,FALSE,"Data"}</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localSheetId="11" hidden="1">{#N/A,#N/A,FALSE,"Bgt";#N/A,#N/A,FALSE,"Act";#N/A,#N/A,FALSE,"Chrt Data";#N/A,#N/A,FALSE,"Bus Result";#N/A,#N/A,FALSE,"Main Charts";#N/A,#N/A,FALSE,"P&amp;L Ttl";#N/A,#N/A,FALSE,"P&amp;L C_Ttl";#N/A,#N/A,FALSE,"P&amp;L C_Oct";#N/A,#N/A,FALSE,"P&amp;L C_Sep";#N/A,#N/A,FALSE,"1996";#N/A,#N/A,FALSE,"Data"}</definedName>
    <definedName name="wrn.pages." localSheetId="1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1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1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9"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8"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1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1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12" hidden="1">{#N/A,#N/A,FALSE,"Consltd-For contngcy";"PaymentView",#N/A,FALSE,"Consltd-For contngcy"}</definedName>
    <definedName name="wrn.Payment._.View." localSheetId="10" hidden="1">{#N/A,#N/A,FALSE,"Consltd-For contngcy";"PaymentView",#N/A,FALSE,"Consltd-For contngcy"}</definedName>
    <definedName name="wrn.Payment._.View." localSheetId="9" hidden="1">{#N/A,#N/A,FALSE,"Consltd-For contngcy";"PaymentView",#N/A,FALSE,"Consltd-For contngcy"}</definedName>
    <definedName name="wrn.Payment._.View." localSheetId="8" hidden="1">{#N/A,#N/A,FALSE,"Consltd-For contngcy";"PaymentView",#N/A,FALSE,"Consltd-For contngcy"}</definedName>
    <definedName name="wrn.Payment._.View." localSheetId="11" hidden="1">{#N/A,#N/A,FALSE,"Consltd-For contngcy";"PaymentView",#N/A,FALSE,"Consltd-For contngcy"}</definedName>
    <definedName name="wrn.Payment._.View." localSheetId="13"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12" hidden="1">{"PFS recon view",#N/A,FALSE,"Hyperion Proof"}</definedName>
    <definedName name="wrn.PFSreconview." localSheetId="10" hidden="1">{"PFS recon view",#N/A,FALSE,"Hyperion Proof"}</definedName>
    <definedName name="wrn.PFSreconview." localSheetId="9" hidden="1">{"PFS recon view",#N/A,FALSE,"Hyperion Proof"}</definedName>
    <definedName name="wrn.PFSreconview." localSheetId="8" hidden="1">{"PFS recon view",#N/A,FALSE,"Hyperion Proof"}</definedName>
    <definedName name="wrn.PFSreconview." localSheetId="11" hidden="1">{"PFS recon view",#N/A,FALSE,"Hyperion Proof"}</definedName>
    <definedName name="wrn.PFSreconview." localSheetId="13"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12" hidden="1">{"PGHC recon view",#N/A,FALSE,"Hyperion Proof"}</definedName>
    <definedName name="wrn.PGHCreconview." localSheetId="10" hidden="1">{"PGHC recon view",#N/A,FALSE,"Hyperion Proof"}</definedName>
    <definedName name="wrn.PGHCreconview." localSheetId="9" hidden="1">{"PGHC recon view",#N/A,FALSE,"Hyperion Proof"}</definedName>
    <definedName name="wrn.PGHCreconview." localSheetId="8" hidden="1">{"PGHC recon view",#N/A,FALSE,"Hyperion Proof"}</definedName>
    <definedName name="wrn.PGHCreconview." localSheetId="11" hidden="1">{"PGHC recon view",#N/A,FALSE,"Hyperion Proof"}</definedName>
    <definedName name="wrn.PGHCreconview." localSheetId="13"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12" hidden="1">{#N/A,#N/A,FALSE,"PHI MTD";#N/A,#N/A,FALSE,"PHI YTD"}</definedName>
    <definedName name="wrn.PHI._.all._.other._.months." localSheetId="10" hidden="1">{#N/A,#N/A,FALSE,"PHI MTD";#N/A,#N/A,FALSE,"PHI YTD"}</definedName>
    <definedName name="wrn.PHI._.all._.other._.months." localSheetId="9" hidden="1">{#N/A,#N/A,FALSE,"PHI MTD";#N/A,#N/A,FALSE,"PHI YTD"}</definedName>
    <definedName name="wrn.PHI._.all._.other._.months." localSheetId="8" hidden="1">{#N/A,#N/A,FALSE,"PHI MTD";#N/A,#N/A,FALSE,"PHI YTD"}</definedName>
    <definedName name="wrn.PHI._.all._.other._.months." localSheetId="11" hidden="1">{#N/A,#N/A,FALSE,"PHI MTD";#N/A,#N/A,FALSE,"PHI YTD"}</definedName>
    <definedName name="wrn.PHI._.all._.other._.months." localSheetId="13" hidden="1">{#N/A,#N/A,FALSE,"PHI MTD";#N/A,#N/A,FALSE,"PHI YTD"}</definedName>
    <definedName name="wrn.PHI._.all._.other._.months." hidden="1">{#N/A,#N/A,FALSE,"PHI MTD";#N/A,#N/A,FALSE,"PHI YTD"}</definedName>
    <definedName name="wrn.PHI._.only." localSheetId="0" hidden="1">{#N/A,#N/A,FALSE,"PHI"}</definedName>
    <definedName name="wrn.PHI._.only." localSheetId="12" hidden="1">{#N/A,#N/A,FALSE,"PHI"}</definedName>
    <definedName name="wrn.PHI._.only." localSheetId="10" hidden="1">{#N/A,#N/A,FALSE,"PHI"}</definedName>
    <definedName name="wrn.PHI._.only." localSheetId="9" hidden="1">{#N/A,#N/A,FALSE,"PHI"}</definedName>
    <definedName name="wrn.PHI._.only." localSheetId="8" hidden="1">{#N/A,#N/A,FALSE,"PHI"}</definedName>
    <definedName name="wrn.PHI._.only." localSheetId="11" hidden="1">{#N/A,#N/A,FALSE,"PHI"}</definedName>
    <definedName name="wrn.PHI._.only." localSheetId="13" hidden="1">{#N/A,#N/A,FALSE,"PHI"}</definedName>
    <definedName name="wrn.PHI._.only." hidden="1">{#N/A,#N/A,FALSE,"PHI"}</definedName>
    <definedName name="wrn.PHI._.Sept._.Dec._.March." localSheetId="0" hidden="1">{#N/A,#N/A,FALSE,"PHI MTD";#N/A,#N/A,FALSE,"PHI QTD";#N/A,#N/A,FALSE,"PHI YTD"}</definedName>
    <definedName name="wrn.PHI._.Sept._.Dec._.March." localSheetId="12" hidden="1">{#N/A,#N/A,FALSE,"PHI MTD";#N/A,#N/A,FALSE,"PHI QTD";#N/A,#N/A,FALSE,"PHI YTD"}</definedName>
    <definedName name="wrn.PHI._.Sept._.Dec._.March." localSheetId="10" hidden="1">{#N/A,#N/A,FALSE,"PHI MTD";#N/A,#N/A,FALSE,"PHI QTD";#N/A,#N/A,FALSE,"PHI YTD"}</definedName>
    <definedName name="wrn.PHI._.Sept._.Dec._.March." localSheetId="9" hidden="1">{#N/A,#N/A,FALSE,"PHI MTD";#N/A,#N/A,FALSE,"PHI QTD";#N/A,#N/A,FALSE,"PHI YTD"}</definedName>
    <definedName name="wrn.PHI._.Sept._.Dec._.March." localSheetId="8" hidden="1">{#N/A,#N/A,FALSE,"PHI MTD";#N/A,#N/A,FALSE,"PHI QTD";#N/A,#N/A,FALSE,"PHI YTD"}</definedName>
    <definedName name="wrn.PHI._.Sept._.Dec._.March." localSheetId="11" hidden="1">{#N/A,#N/A,FALSE,"PHI MTD";#N/A,#N/A,FALSE,"PHI QTD";#N/A,#N/A,FALSE,"PHI YTD"}</definedName>
    <definedName name="wrn.PHI._.Sept._.Dec._.March." localSheetId="13"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12" hidden="1">{"PPM Co Code View",#N/A,FALSE,"Comp Codes"}</definedName>
    <definedName name="wrn.PPMCoCodeView." localSheetId="10" hidden="1">{"PPM Co Code View",#N/A,FALSE,"Comp Codes"}</definedName>
    <definedName name="wrn.PPMCoCodeView." localSheetId="9" hidden="1">{"PPM Co Code View",#N/A,FALSE,"Comp Codes"}</definedName>
    <definedName name="wrn.PPMCoCodeView." localSheetId="8" hidden="1">{"PPM Co Code View",#N/A,FALSE,"Comp Codes"}</definedName>
    <definedName name="wrn.PPMCoCodeView." localSheetId="11" hidden="1">{"PPM Co Code View",#N/A,FALSE,"Comp Codes"}</definedName>
    <definedName name="wrn.PPMCoCodeView." localSheetId="13"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12" hidden="1">{"PPM Recon View",#N/A,FALSE,"Hyperion Proof"}</definedName>
    <definedName name="wrn.PPMreconview." localSheetId="10" hidden="1">{"PPM Recon View",#N/A,FALSE,"Hyperion Proof"}</definedName>
    <definedName name="wrn.PPMreconview." localSheetId="9" hidden="1">{"PPM Recon View",#N/A,FALSE,"Hyperion Proof"}</definedName>
    <definedName name="wrn.PPMreconview." localSheetId="8" hidden="1">{"PPM Recon View",#N/A,FALSE,"Hyperion Proof"}</definedName>
    <definedName name="wrn.PPMreconview." localSheetId="11" hidden="1">{"PPM Recon View",#N/A,FALSE,"Hyperion Proof"}</definedName>
    <definedName name="wrn.PPMreconview." localSheetId="13" hidden="1">{"PPM Recon View",#N/A,FALSE,"Hyperion Proof"}</definedName>
    <definedName name="wrn.PPMreconview." hidden="1">{"PPM Recon View",#N/A,FALSE,"Hyperion Proof"}</definedName>
    <definedName name="wrn.PRINT._.SOURCE._.DATA." localSheetId="0" hidden="1">{"DATA_SET",#N/A,FALSE,"HOURLY SPREAD"}</definedName>
    <definedName name="wrn.PRINT._.SOURCE._.DATA." localSheetId="12" hidden="1">{"DATA_SET",#N/A,FALSE,"HOURLY SPREAD"}</definedName>
    <definedName name="wrn.PRINT._.SOURCE._.DATA." localSheetId="10" hidden="1">{"DATA_SET",#N/A,FALSE,"HOURLY SPREAD"}</definedName>
    <definedName name="wrn.PRINT._.SOURCE._.DATA." localSheetId="9" hidden="1">{"DATA_SET",#N/A,FALSE,"HOURLY SPREAD"}</definedName>
    <definedName name="wrn.PRINT._.SOURCE._.DATA." localSheetId="8" hidden="1">{"DATA_SET",#N/A,FALSE,"HOURLY SPREAD"}</definedName>
    <definedName name="wrn.PRINT._.SOURCE._.DATA." localSheetId="11" hidden="1">{"DATA_SET",#N/A,FALSE,"HOURLY SPREAD"}</definedName>
    <definedName name="wrn.PRINT._.SOURCE._.DATA." localSheetId="13"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1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1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9"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8"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1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1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12" hidden="1">{#N/A,#N/A,FALSE,"Cover";#N/A,#N/A,FALSE,"ProjectSelector";#N/A,#N/A,FALSE,"ProjectTable";#N/A,#N/A,FALSE,"SanGorgonio";#N/A,#N/A,FALSE,"Tehachapi";#N/A,#N/A,FALSE,"Results";#N/A,#N/A,FALSE,"ReplaceForecast"}</definedName>
    <definedName name="wrn.PrintOther." localSheetId="10" hidden="1">{#N/A,#N/A,FALSE,"Cover";#N/A,#N/A,FALSE,"ProjectSelector";#N/A,#N/A,FALSE,"ProjectTable";#N/A,#N/A,FALSE,"SanGorgonio";#N/A,#N/A,FALSE,"Tehachapi";#N/A,#N/A,FALSE,"Results";#N/A,#N/A,FALSE,"ReplaceForecast"}</definedName>
    <definedName name="wrn.PrintOther." localSheetId="9" hidden="1">{#N/A,#N/A,FALSE,"Cover";#N/A,#N/A,FALSE,"ProjectSelector";#N/A,#N/A,FALSE,"ProjectTable";#N/A,#N/A,FALSE,"SanGorgonio";#N/A,#N/A,FALSE,"Tehachapi";#N/A,#N/A,FALSE,"Results";#N/A,#N/A,FALSE,"ReplaceForecast"}</definedName>
    <definedName name="wrn.PrintOther." localSheetId="8" hidden="1">{#N/A,#N/A,FALSE,"Cover";#N/A,#N/A,FALSE,"ProjectSelector";#N/A,#N/A,FALSE,"ProjectTable";#N/A,#N/A,FALSE,"SanGorgonio";#N/A,#N/A,FALSE,"Tehachapi";#N/A,#N/A,FALSE,"Results";#N/A,#N/A,FALSE,"ReplaceForecast"}</definedName>
    <definedName name="wrn.PrintOther." localSheetId="11" hidden="1">{#N/A,#N/A,FALSE,"Cover";#N/A,#N/A,FALSE,"ProjectSelector";#N/A,#N/A,FALSE,"ProjectTable";#N/A,#N/A,FALSE,"SanGorgonio";#N/A,#N/A,FALSE,"Tehachapi";#N/A,#N/A,FALSE,"Results";#N/A,#N/A,FALSE,"ReplaceForecast"}</definedName>
    <definedName name="wrn.PrintOther." localSheetId="1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0" hidden="1">{#N/A,#N/A,FALSE,"BASE";#N/A,#N/A,FALSE,"LOOPS";#N/A,#N/A,FALSE,"PLC"}</definedName>
    <definedName name="wrn.Project._.Services." localSheetId="12" hidden="1">{#N/A,#N/A,FALSE,"BASE";#N/A,#N/A,FALSE,"LOOPS";#N/A,#N/A,FALSE,"PLC"}</definedName>
    <definedName name="wrn.Project._.Services." localSheetId="10" hidden="1">{#N/A,#N/A,FALSE,"BASE";#N/A,#N/A,FALSE,"LOOPS";#N/A,#N/A,FALSE,"PLC"}</definedName>
    <definedName name="wrn.Project._.Services." localSheetId="9" hidden="1">{#N/A,#N/A,FALSE,"BASE";#N/A,#N/A,FALSE,"LOOPS";#N/A,#N/A,FALSE,"PLC"}</definedName>
    <definedName name="wrn.Project._.Services." localSheetId="8" hidden="1">{#N/A,#N/A,FALSE,"BASE";#N/A,#N/A,FALSE,"LOOPS";#N/A,#N/A,FALSE,"PLC"}</definedName>
    <definedName name="wrn.Project._.Services." localSheetId="11" hidden="1">{#N/A,#N/A,FALSE,"BASE";#N/A,#N/A,FALSE,"LOOPS";#N/A,#N/A,FALSE,"PLC"}</definedName>
    <definedName name="wrn.Project._.Services." localSheetId="13" hidden="1">{#N/A,#N/A,FALSE,"BASE";#N/A,#N/A,FALSE,"LOOPS";#N/A,#N/A,FALSE,"PLC"}</definedName>
    <definedName name="wrn.Project._.Services." hidden="1">{#N/A,#N/A,FALSE,"BASE";#N/A,#N/A,FALSE,"LOOPS";#N/A,#N/A,FALSE,"PLC"}</definedName>
    <definedName name="wrn.ProofElectricOnly." localSheetId="0" hidden="1">{"Electric Only",#N/A,FALSE,"Hyperion Proof"}</definedName>
    <definedName name="wrn.ProofElectricOnly." localSheetId="12" hidden="1">{"Electric Only",#N/A,FALSE,"Hyperion Proof"}</definedName>
    <definedName name="wrn.ProofElectricOnly." localSheetId="10" hidden="1">{"Electric Only",#N/A,FALSE,"Hyperion Proof"}</definedName>
    <definedName name="wrn.ProofElectricOnly." localSheetId="9" hidden="1">{"Electric Only",#N/A,FALSE,"Hyperion Proof"}</definedName>
    <definedName name="wrn.ProofElectricOnly." localSheetId="8" hidden="1">{"Electric Only",#N/A,FALSE,"Hyperion Proof"}</definedName>
    <definedName name="wrn.ProofElectricOnly." localSheetId="11" hidden="1">{"Electric Only",#N/A,FALSE,"Hyperion Proof"}</definedName>
    <definedName name="wrn.ProofElectricOnly." localSheetId="13"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12" hidden="1">{"Proof Total",#N/A,FALSE,"Hyperion Proof"}</definedName>
    <definedName name="wrn.ProofTotal." localSheetId="10" hidden="1">{"Proof Total",#N/A,FALSE,"Hyperion Proof"}</definedName>
    <definedName name="wrn.ProofTotal." localSheetId="9" hidden="1">{"Proof Total",#N/A,FALSE,"Hyperion Proof"}</definedName>
    <definedName name="wrn.ProofTotal." localSheetId="8" hidden="1">{"Proof Total",#N/A,FALSE,"Hyperion Proof"}</definedName>
    <definedName name="wrn.ProofTotal." localSheetId="11" hidden="1">{"Proof Total",#N/A,FALSE,"Hyperion Proof"}</definedName>
    <definedName name="wrn.ProofTotal." localSheetId="13" hidden="1">{"Proof Total",#N/A,FALSE,"Hyperion Proof"}</definedName>
    <definedName name="wrn.ProofTotal." hidden="1">{"Proof Total",#N/A,FALSE,"Hyperion Proof"}</definedName>
    <definedName name="wrn.Reformat._.only." localSheetId="0" hidden="1">{#N/A,#N/A,FALSE,"Dec 1999 mapping"}</definedName>
    <definedName name="wrn.Reformat._.only." localSheetId="12" hidden="1">{#N/A,#N/A,FALSE,"Dec 1999 mapping"}</definedName>
    <definedName name="wrn.Reformat._.only." localSheetId="10" hidden="1">{#N/A,#N/A,FALSE,"Dec 1999 mapping"}</definedName>
    <definedName name="wrn.Reformat._.only." localSheetId="9" hidden="1">{#N/A,#N/A,FALSE,"Dec 1999 mapping"}</definedName>
    <definedName name="wrn.Reformat._.only." localSheetId="8" hidden="1">{#N/A,#N/A,FALSE,"Dec 1999 mapping"}</definedName>
    <definedName name="wrn.Reformat._.only." localSheetId="11" hidden="1">{#N/A,#N/A,FALSE,"Dec 1999 mapping"}</definedName>
    <definedName name="wrn.Reformat._.only." localSheetId="13"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2"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11" hidden="1">{"PRINT",#N/A,TRUE,"APPA";"PRINT",#N/A,TRUE,"APS";"PRINT",#N/A,TRUE,"BHPL";"PRINT",#N/A,TRUE,"BHPL2";"PRINT",#N/A,TRUE,"CDWR";"PRINT",#N/A,TRUE,"EWEB";"PRINT",#N/A,TRUE,"LADWP";"PRINT",#N/A,TRUE,"NEVBASE"}</definedName>
    <definedName name="wrn.SALES._.VAR._.95._.BUDGET." localSheetId="1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0" hidden="1">{#N/A,#N/A,FALSE,"7617 Fab";#N/A,#N/A,FALSE,"7617 NSK"}</definedName>
    <definedName name="wrn.SCHEDULE." localSheetId="12" hidden="1">{#N/A,#N/A,FALSE,"7617 Fab";#N/A,#N/A,FALSE,"7617 NSK"}</definedName>
    <definedName name="wrn.SCHEDULE." localSheetId="10" hidden="1">{#N/A,#N/A,FALSE,"7617 Fab";#N/A,#N/A,FALSE,"7617 NSK"}</definedName>
    <definedName name="wrn.SCHEDULE." localSheetId="9" hidden="1">{#N/A,#N/A,FALSE,"7617 Fab";#N/A,#N/A,FALSE,"7617 NSK"}</definedName>
    <definedName name="wrn.SCHEDULE." localSheetId="8" hidden="1">{#N/A,#N/A,FALSE,"7617 Fab";#N/A,#N/A,FALSE,"7617 NSK"}</definedName>
    <definedName name="wrn.SCHEDULE." localSheetId="11" hidden="1">{#N/A,#N/A,FALSE,"7617 Fab";#N/A,#N/A,FALSE,"7617 NSK"}</definedName>
    <definedName name="wrn.SCHEDULE." localSheetId="13" hidden="1">{#N/A,#N/A,FALSE,"7617 Fab";#N/A,#N/A,FALSE,"7617 NSK"}</definedName>
    <definedName name="wrn.SCHEDULE." hidden="1">{#N/A,#N/A,FALSE,"7617 Fab";#N/A,#N/A,FALSE,"7617 NSK"}</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12" hidden="1">{#N/A,#N/A,TRUE,"Section1";"SavingsTop",#N/A,TRUE,"SumSavings";#N/A,#N/A,TRUE,"GraphSum";"SavingsAll",#N/A,TRUE,"SumSavings";#N/A,#N/A,TRUE,"Inputs";#N/A,#N/A,TRUE,"Scenarios";#N/A,#N/A,TRUE,"LineLoss";#N/A,#N/A,TRUE,"Summary";#N/A,#N/A,TRUE,"TermSummary";#N/A,#N/A,TRUE,"NetRates";#N/A,#N/A,TRUE,"PPAtypes"}</definedName>
    <definedName name="wrn.Section1." localSheetId="10" hidden="1">{#N/A,#N/A,TRUE,"Section1";"SavingsTop",#N/A,TRUE,"SumSavings";#N/A,#N/A,TRUE,"GraphSum";"SavingsAll",#N/A,TRUE,"SumSavings";#N/A,#N/A,TRUE,"Inputs";#N/A,#N/A,TRUE,"Scenarios";#N/A,#N/A,TRUE,"LineLoss";#N/A,#N/A,TRUE,"Summary";#N/A,#N/A,TRUE,"TermSummary";#N/A,#N/A,TRUE,"NetRates";#N/A,#N/A,TRUE,"PPAtypes"}</definedName>
    <definedName name="wrn.Section1." localSheetId="9" hidden="1">{#N/A,#N/A,TRUE,"Section1";"SavingsTop",#N/A,TRUE,"SumSavings";#N/A,#N/A,TRUE,"GraphSum";"SavingsAll",#N/A,TRUE,"SumSavings";#N/A,#N/A,TRUE,"Inputs";#N/A,#N/A,TRUE,"Scenarios";#N/A,#N/A,TRUE,"LineLoss";#N/A,#N/A,TRUE,"Summary";#N/A,#N/A,TRUE,"TermSummary";#N/A,#N/A,TRUE,"NetRates";#N/A,#N/A,TRUE,"PPAtypes"}</definedName>
    <definedName name="wrn.Section1." localSheetId="8" hidden="1">{#N/A,#N/A,TRUE,"Section1";"SavingsTop",#N/A,TRUE,"SumSavings";#N/A,#N/A,TRUE,"GraphSum";"SavingsAll",#N/A,TRUE,"SumSavings";#N/A,#N/A,TRUE,"Inputs";#N/A,#N/A,TRUE,"Scenarios";#N/A,#N/A,TRUE,"LineLoss";#N/A,#N/A,TRUE,"Summary";#N/A,#N/A,TRUE,"TermSummary";#N/A,#N/A,TRUE,"NetRates";#N/A,#N/A,TRUE,"PPAtypes"}</definedName>
    <definedName name="wrn.Section1." localSheetId="11" hidden="1">{#N/A,#N/A,TRUE,"Section1";"SavingsTop",#N/A,TRUE,"SumSavings";#N/A,#N/A,TRUE,"GraphSum";"SavingsAll",#N/A,TRUE,"SumSavings";#N/A,#N/A,TRUE,"Inputs";#N/A,#N/A,TRUE,"Scenarios";#N/A,#N/A,TRUE,"LineLoss";#N/A,#N/A,TRUE,"Summary";#N/A,#N/A,TRUE,"TermSummary";#N/A,#N/A,TRUE,"NetRates";#N/A,#N/A,TRUE,"PPAtypes"}</definedName>
    <definedName name="wrn.Section1." localSheetId="1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12" hidden="1">{#N/A,#N/A,TRUE,"Section1";#N/A,#N/A,TRUE,"SumF";#N/A,#N/A,TRUE,"FigExchange";#N/A,#N/A,TRUE,"Escalation";#N/A,#N/A,TRUE,"GraphEscalate";#N/A,#N/A,TRUE,"Scenarios"}</definedName>
    <definedName name="wrn.Section1Summaries." localSheetId="10" hidden="1">{#N/A,#N/A,TRUE,"Section1";#N/A,#N/A,TRUE,"SumF";#N/A,#N/A,TRUE,"FigExchange";#N/A,#N/A,TRUE,"Escalation";#N/A,#N/A,TRUE,"GraphEscalate";#N/A,#N/A,TRUE,"Scenarios"}</definedName>
    <definedName name="wrn.Section1Summaries." localSheetId="9" hidden="1">{#N/A,#N/A,TRUE,"Section1";#N/A,#N/A,TRUE,"SumF";#N/A,#N/A,TRUE,"FigExchange";#N/A,#N/A,TRUE,"Escalation";#N/A,#N/A,TRUE,"GraphEscalate";#N/A,#N/A,TRUE,"Scenarios"}</definedName>
    <definedName name="wrn.Section1Summaries." localSheetId="8" hidden="1">{#N/A,#N/A,TRUE,"Section1";#N/A,#N/A,TRUE,"SumF";#N/A,#N/A,TRUE,"FigExchange";#N/A,#N/A,TRUE,"Escalation";#N/A,#N/A,TRUE,"GraphEscalate";#N/A,#N/A,TRUE,"Scenarios"}</definedName>
    <definedName name="wrn.Section1Summaries." localSheetId="11" hidden="1">{#N/A,#N/A,TRUE,"Section1";#N/A,#N/A,TRUE,"SumF";#N/A,#N/A,TRUE,"FigExchange";#N/A,#N/A,TRUE,"Escalation";#N/A,#N/A,TRUE,"GraphEscalate";#N/A,#N/A,TRUE,"Scenarios"}</definedName>
    <definedName name="wrn.Section1Summaries." localSheetId="1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12" hidden="1">{#N/A,#N/A,TRUE,"Section2";#N/A,#N/A,TRUE,"OverPymt";#N/A,#N/A,TRUE,"Energy";#N/A,#N/A,TRUE,"EnergyDiff1";#N/A,#N/A,TRUE,"EnergyDiff2";#N/A,#N/A,TRUE,"CapPerformance";#N/A,#N/A,TRUE,"BonusPerformance";#N/A,#N/A,TRUE,"BonusFormula";#N/A,#N/A,TRUE,"GraphPymt"}</definedName>
    <definedName name="wrn.Section2." localSheetId="10" hidden="1">{#N/A,#N/A,TRUE,"Section2";#N/A,#N/A,TRUE,"OverPymt";#N/A,#N/A,TRUE,"Energy";#N/A,#N/A,TRUE,"EnergyDiff1";#N/A,#N/A,TRUE,"EnergyDiff2";#N/A,#N/A,TRUE,"CapPerformance";#N/A,#N/A,TRUE,"BonusPerformance";#N/A,#N/A,TRUE,"BonusFormula";#N/A,#N/A,TRUE,"GraphPymt"}</definedName>
    <definedName name="wrn.Section2." localSheetId="9" hidden="1">{#N/A,#N/A,TRUE,"Section2";#N/A,#N/A,TRUE,"OverPymt";#N/A,#N/A,TRUE,"Energy";#N/A,#N/A,TRUE,"EnergyDiff1";#N/A,#N/A,TRUE,"EnergyDiff2";#N/A,#N/A,TRUE,"CapPerformance";#N/A,#N/A,TRUE,"BonusPerformance";#N/A,#N/A,TRUE,"BonusFormula";#N/A,#N/A,TRUE,"GraphPymt"}</definedName>
    <definedName name="wrn.Section2." localSheetId="8" hidden="1">{#N/A,#N/A,TRUE,"Section2";#N/A,#N/A,TRUE,"OverPymt";#N/A,#N/A,TRUE,"Energy";#N/A,#N/A,TRUE,"EnergyDiff1";#N/A,#N/A,TRUE,"EnergyDiff2";#N/A,#N/A,TRUE,"CapPerformance";#N/A,#N/A,TRUE,"BonusPerformance";#N/A,#N/A,TRUE,"BonusFormula";#N/A,#N/A,TRUE,"GraphPymt"}</definedName>
    <definedName name="wrn.Section2." localSheetId="11" hidden="1">{#N/A,#N/A,TRUE,"Section2";#N/A,#N/A,TRUE,"OverPymt";#N/A,#N/A,TRUE,"Energy";#N/A,#N/A,TRUE,"EnergyDiff1";#N/A,#N/A,TRUE,"EnergyDiff2";#N/A,#N/A,TRUE,"CapPerformance";#N/A,#N/A,TRUE,"BonusPerformance";#N/A,#N/A,TRUE,"BonusFormula";#N/A,#N/A,TRUE,"GraphPymt"}</definedName>
    <definedName name="wrn.Section2." localSheetId="1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12" hidden="1">{#N/A,#N/A,TRUE,"Section2";#N/A,#N/A,TRUE,"TPCestimate";#N/A,#N/A,TRUE,"SumTPC";#N/A,#N/A,TRUE,"ConstrLoan";#N/A,#N/A,TRUE,"FigBalance";#N/A,#N/A,TRUE,"DEV27air";#N/A,#N/A,TRUE,"Graph27air";#N/A,#N/A,TRUE,"PreOp"}</definedName>
    <definedName name="wrn.Section2TotalProjectCost." localSheetId="10" hidden="1">{#N/A,#N/A,TRUE,"Section2";#N/A,#N/A,TRUE,"TPCestimate";#N/A,#N/A,TRUE,"SumTPC";#N/A,#N/A,TRUE,"ConstrLoan";#N/A,#N/A,TRUE,"FigBalance";#N/A,#N/A,TRUE,"DEV27air";#N/A,#N/A,TRUE,"Graph27air";#N/A,#N/A,TRUE,"PreOp"}</definedName>
    <definedName name="wrn.Section2TotalProjectCost." localSheetId="9" hidden="1">{#N/A,#N/A,TRUE,"Section2";#N/A,#N/A,TRUE,"TPCestimate";#N/A,#N/A,TRUE,"SumTPC";#N/A,#N/A,TRUE,"ConstrLoan";#N/A,#N/A,TRUE,"FigBalance";#N/A,#N/A,TRUE,"DEV27air";#N/A,#N/A,TRUE,"Graph27air";#N/A,#N/A,TRUE,"PreOp"}</definedName>
    <definedName name="wrn.Section2TotalProjectCost." localSheetId="8" hidden="1">{#N/A,#N/A,TRUE,"Section2";#N/A,#N/A,TRUE,"TPCestimate";#N/A,#N/A,TRUE,"SumTPC";#N/A,#N/A,TRUE,"ConstrLoan";#N/A,#N/A,TRUE,"FigBalance";#N/A,#N/A,TRUE,"DEV27air";#N/A,#N/A,TRUE,"Graph27air";#N/A,#N/A,TRUE,"PreOp"}</definedName>
    <definedName name="wrn.Section2TotalProjectCost." localSheetId="11" hidden="1">{#N/A,#N/A,TRUE,"Section2";#N/A,#N/A,TRUE,"TPCestimate";#N/A,#N/A,TRUE,"SumTPC";#N/A,#N/A,TRUE,"ConstrLoan";#N/A,#N/A,TRUE,"FigBalance";#N/A,#N/A,TRUE,"DEV27air";#N/A,#N/A,TRUE,"Graph27air";#N/A,#N/A,TRUE,"PreOp"}</definedName>
    <definedName name="wrn.Section2TotalProjectCost." localSheetId="1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12" hidden="1">{#N/A,#N/A,TRUE,"Section3";#N/A,#N/A,TRUE,"BaseYear";#N/A,#N/A,TRUE,"GenHistory";#N/A,#N/A,TRUE,"GenGraph";#N/A,#N/A,TRUE,"MonthCompare";#N/A,#N/A,TRUE,"HourHistory";#N/A,#N/A,TRUE,"PayHistory";#N/A,#N/A,TRUE,"PayGraphs";#N/A,#N/A,TRUE,"ReplaceForecast";#N/A,#N/A,TRUE,"PPAforecast";#N/A,#N/A,TRUE,"OLSier"}</definedName>
    <definedName name="wrn.Section3." localSheetId="10" hidden="1">{#N/A,#N/A,TRUE,"Section3";#N/A,#N/A,TRUE,"BaseYear";#N/A,#N/A,TRUE,"GenHistory";#N/A,#N/A,TRUE,"GenGraph";#N/A,#N/A,TRUE,"MonthCompare";#N/A,#N/A,TRUE,"HourHistory";#N/A,#N/A,TRUE,"PayHistory";#N/A,#N/A,TRUE,"PayGraphs";#N/A,#N/A,TRUE,"ReplaceForecast";#N/A,#N/A,TRUE,"PPAforecast";#N/A,#N/A,TRUE,"OLSier"}</definedName>
    <definedName name="wrn.Section3." localSheetId="9" hidden="1">{#N/A,#N/A,TRUE,"Section3";#N/A,#N/A,TRUE,"BaseYear";#N/A,#N/A,TRUE,"GenHistory";#N/A,#N/A,TRUE,"GenGraph";#N/A,#N/A,TRUE,"MonthCompare";#N/A,#N/A,TRUE,"HourHistory";#N/A,#N/A,TRUE,"PayHistory";#N/A,#N/A,TRUE,"PayGraphs";#N/A,#N/A,TRUE,"ReplaceForecast";#N/A,#N/A,TRUE,"PPAforecast";#N/A,#N/A,TRUE,"OLSier"}</definedName>
    <definedName name="wrn.Section3." localSheetId="8" hidden="1">{#N/A,#N/A,TRUE,"Section3";#N/A,#N/A,TRUE,"BaseYear";#N/A,#N/A,TRUE,"GenHistory";#N/A,#N/A,TRUE,"GenGraph";#N/A,#N/A,TRUE,"MonthCompare";#N/A,#N/A,TRUE,"HourHistory";#N/A,#N/A,TRUE,"PayHistory";#N/A,#N/A,TRUE,"PayGraphs";#N/A,#N/A,TRUE,"ReplaceForecast";#N/A,#N/A,TRUE,"PPAforecast";#N/A,#N/A,TRUE,"OLSier"}</definedName>
    <definedName name="wrn.Section3." localSheetId="11" hidden="1">{#N/A,#N/A,TRUE,"Section3";#N/A,#N/A,TRUE,"BaseYear";#N/A,#N/A,TRUE,"GenHistory";#N/A,#N/A,TRUE,"GenGraph";#N/A,#N/A,TRUE,"MonthCompare";#N/A,#N/A,TRUE,"HourHistory";#N/A,#N/A,TRUE,"PayHistory";#N/A,#N/A,TRUE,"PayGraphs";#N/A,#N/A,TRUE,"ReplaceForecast";#N/A,#N/A,TRUE,"PPAforecast";#N/A,#N/A,TRUE,"OLSier"}</definedName>
    <definedName name="wrn.Section3." localSheetId="1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12" hidden="1">{#N/A,#N/A,TRUE,"Section3";#N/A,#N/A,TRUE,"Tax";#N/A,#N/A,TRUE,"Dividend";#N/A,#N/A,TRUE,"Depreciation";#N/A,#N/A,TRUE,"Balance";#N/A,#N/A,TRUE,"SaleGain";#N/A,#N/A,TRUE,"RevExp";#N/A,#N/A,TRUE,"PIG";#N/A,#N/A,TRUE,"GraphPlant"}</definedName>
    <definedName name="wrn.Section3PowerPlantCompany." localSheetId="10" hidden="1">{#N/A,#N/A,TRUE,"Section3";#N/A,#N/A,TRUE,"Tax";#N/A,#N/A,TRUE,"Dividend";#N/A,#N/A,TRUE,"Depreciation";#N/A,#N/A,TRUE,"Balance";#N/A,#N/A,TRUE,"SaleGain";#N/A,#N/A,TRUE,"RevExp";#N/A,#N/A,TRUE,"PIG";#N/A,#N/A,TRUE,"GraphPlant"}</definedName>
    <definedName name="wrn.Section3PowerPlantCompany." localSheetId="9" hidden="1">{#N/A,#N/A,TRUE,"Section3";#N/A,#N/A,TRUE,"Tax";#N/A,#N/A,TRUE,"Dividend";#N/A,#N/A,TRUE,"Depreciation";#N/A,#N/A,TRUE,"Balance";#N/A,#N/A,TRUE,"SaleGain";#N/A,#N/A,TRUE,"RevExp";#N/A,#N/A,TRUE,"PIG";#N/A,#N/A,TRUE,"GraphPlant"}</definedName>
    <definedName name="wrn.Section3PowerPlantCompany." localSheetId="8" hidden="1">{#N/A,#N/A,TRUE,"Section3";#N/A,#N/A,TRUE,"Tax";#N/A,#N/A,TRUE,"Dividend";#N/A,#N/A,TRUE,"Depreciation";#N/A,#N/A,TRUE,"Balance";#N/A,#N/A,TRUE,"SaleGain";#N/A,#N/A,TRUE,"RevExp";#N/A,#N/A,TRUE,"PIG";#N/A,#N/A,TRUE,"GraphPlant"}</definedName>
    <definedName name="wrn.Section3PowerPlantCompany." localSheetId="11" hidden="1">{#N/A,#N/A,TRUE,"Section3";#N/A,#N/A,TRUE,"Tax";#N/A,#N/A,TRUE,"Dividend";#N/A,#N/A,TRUE,"Depreciation";#N/A,#N/A,TRUE,"Balance";#N/A,#N/A,TRUE,"SaleGain";#N/A,#N/A,TRUE,"RevExp";#N/A,#N/A,TRUE,"PIG";#N/A,#N/A,TRUE,"GraphPlant"}</definedName>
    <definedName name="wrn.Section3PowerPlantCompany." localSheetId="1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12" hidden="1">{#N/A,#N/A,TRUE,"Section4";#N/A,#N/A,TRUE,"Tariffwksht";#N/A,#N/A,TRUE,"TariffINFO";#N/A,#N/A,TRUE,"Generation";#N/A,#N/A,TRUE,"PPAsum";#N/A,#N/A,TRUE,"PPApayments";#N/A,#N/A,TRUE,"RevExp";#N/A,#N/A,TRUE,"GraphRevenue";#N/A,#N/A,TRUE,"GraphRevExp"}</definedName>
    <definedName name="wrn.Section4." localSheetId="10" hidden="1">{#N/A,#N/A,TRUE,"Section4";#N/A,#N/A,TRUE,"Tariffwksht";#N/A,#N/A,TRUE,"TariffINFO";#N/A,#N/A,TRUE,"Generation";#N/A,#N/A,TRUE,"PPAsum";#N/A,#N/A,TRUE,"PPApayments";#N/A,#N/A,TRUE,"RevExp";#N/A,#N/A,TRUE,"GraphRevenue";#N/A,#N/A,TRUE,"GraphRevExp"}</definedName>
    <definedName name="wrn.Section4." localSheetId="9" hidden="1">{#N/A,#N/A,TRUE,"Section4";#N/A,#N/A,TRUE,"Tariffwksht";#N/A,#N/A,TRUE,"TariffINFO";#N/A,#N/A,TRUE,"Generation";#N/A,#N/A,TRUE,"PPAsum";#N/A,#N/A,TRUE,"PPApayments";#N/A,#N/A,TRUE,"RevExp";#N/A,#N/A,TRUE,"GraphRevenue";#N/A,#N/A,TRUE,"GraphRevExp"}</definedName>
    <definedName name="wrn.Section4." localSheetId="8" hidden="1">{#N/A,#N/A,TRUE,"Section4";#N/A,#N/A,TRUE,"Tariffwksht";#N/A,#N/A,TRUE,"TariffINFO";#N/A,#N/A,TRUE,"Generation";#N/A,#N/A,TRUE,"PPAsum";#N/A,#N/A,TRUE,"PPApayments";#N/A,#N/A,TRUE,"RevExp";#N/A,#N/A,TRUE,"GraphRevenue";#N/A,#N/A,TRUE,"GraphRevExp"}</definedName>
    <definedName name="wrn.Section4." localSheetId="11" hidden="1">{#N/A,#N/A,TRUE,"Section4";#N/A,#N/A,TRUE,"Tariffwksht";#N/A,#N/A,TRUE,"TariffINFO";#N/A,#N/A,TRUE,"Generation";#N/A,#N/A,TRUE,"PPAsum";#N/A,#N/A,TRUE,"PPApayments";#N/A,#N/A,TRUE,"RevExp";#N/A,#N/A,TRUE,"GraphRevenue";#N/A,#N/A,TRUE,"GraphRevExp"}</definedName>
    <definedName name="wrn.Section4." localSheetId="1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12" hidden="1">{#N/A,#N/A,TRUE,"Section4";#N/A,#N/A,TRUE,"PPAtable";#N/A,#N/A,TRUE,"RFPtable";#N/A,#N/A,TRUE,"RevCap";#N/A,#N/A,TRUE,"RevOther";#N/A,#N/A,TRUE,"RevGas";#N/A,#N/A,TRUE,"GraphRev"}</definedName>
    <definedName name="wrn.Section4Revenue." localSheetId="10" hidden="1">{#N/A,#N/A,TRUE,"Section4";#N/A,#N/A,TRUE,"PPAtable";#N/A,#N/A,TRUE,"RFPtable";#N/A,#N/A,TRUE,"RevCap";#N/A,#N/A,TRUE,"RevOther";#N/A,#N/A,TRUE,"RevGas";#N/A,#N/A,TRUE,"GraphRev"}</definedName>
    <definedName name="wrn.Section4Revenue." localSheetId="9" hidden="1">{#N/A,#N/A,TRUE,"Section4";#N/A,#N/A,TRUE,"PPAtable";#N/A,#N/A,TRUE,"RFPtable";#N/A,#N/A,TRUE,"RevCap";#N/A,#N/A,TRUE,"RevOther";#N/A,#N/A,TRUE,"RevGas";#N/A,#N/A,TRUE,"GraphRev"}</definedName>
    <definedName name="wrn.Section4Revenue." localSheetId="8" hidden="1">{#N/A,#N/A,TRUE,"Section4";#N/A,#N/A,TRUE,"PPAtable";#N/A,#N/A,TRUE,"RFPtable";#N/A,#N/A,TRUE,"RevCap";#N/A,#N/A,TRUE,"RevOther";#N/A,#N/A,TRUE,"RevGas";#N/A,#N/A,TRUE,"GraphRev"}</definedName>
    <definedName name="wrn.Section4Revenue." localSheetId="11" hidden="1">{#N/A,#N/A,TRUE,"Section4";#N/A,#N/A,TRUE,"PPAtable";#N/A,#N/A,TRUE,"RFPtable";#N/A,#N/A,TRUE,"RevCap";#N/A,#N/A,TRUE,"RevOther";#N/A,#N/A,TRUE,"RevGas";#N/A,#N/A,TRUE,"GraphRev"}</definedName>
    <definedName name="wrn.Section4Revenue." localSheetId="1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12" hidden="1">{#N/A,#N/A,TRUE,"Section5";#N/A,#N/A,TRUE,"Coal";#N/A,#N/A,TRUE,"Fuel";#N/A,#N/A,TRUE,"OMwksht";#N/A,#N/A,TRUE,"VOM";#N/A,#N/A,TRUE,"FOM";#N/A,#N/A,TRUE,"Debt";#N/A,#N/A,TRUE,"LoanSchedules";#N/A,#N/A,TRUE,"GraphExp";#N/A,#N/A,TRUE,"Conversions"}</definedName>
    <definedName name="wrn.Section5." localSheetId="10" hidden="1">{#N/A,#N/A,TRUE,"Section5";#N/A,#N/A,TRUE,"Coal";#N/A,#N/A,TRUE,"Fuel";#N/A,#N/A,TRUE,"OMwksht";#N/A,#N/A,TRUE,"VOM";#N/A,#N/A,TRUE,"FOM";#N/A,#N/A,TRUE,"Debt";#N/A,#N/A,TRUE,"LoanSchedules";#N/A,#N/A,TRUE,"GraphExp";#N/A,#N/A,TRUE,"Conversions"}</definedName>
    <definedName name="wrn.Section5." localSheetId="9" hidden="1">{#N/A,#N/A,TRUE,"Section5";#N/A,#N/A,TRUE,"Coal";#N/A,#N/A,TRUE,"Fuel";#N/A,#N/A,TRUE,"OMwksht";#N/A,#N/A,TRUE,"VOM";#N/A,#N/A,TRUE,"FOM";#N/A,#N/A,TRUE,"Debt";#N/A,#N/A,TRUE,"LoanSchedules";#N/A,#N/A,TRUE,"GraphExp";#N/A,#N/A,TRUE,"Conversions"}</definedName>
    <definedName name="wrn.Section5." localSheetId="8" hidden="1">{#N/A,#N/A,TRUE,"Section5";#N/A,#N/A,TRUE,"Coal";#N/A,#N/A,TRUE,"Fuel";#N/A,#N/A,TRUE,"OMwksht";#N/A,#N/A,TRUE,"VOM";#N/A,#N/A,TRUE,"FOM";#N/A,#N/A,TRUE,"Debt";#N/A,#N/A,TRUE,"LoanSchedules";#N/A,#N/A,TRUE,"GraphExp";#N/A,#N/A,TRUE,"Conversions"}</definedName>
    <definedName name="wrn.Section5." localSheetId="11" hidden="1">{#N/A,#N/A,TRUE,"Section5";#N/A,#N/A,TRUE,"Coal";#N/A,#N/A,TRUE,"Fuel";#N/A,#N/A,TRUE,"OMwksht";#N/A,#N/A,TRUE,"VOM";#N/A,#N/A,TRUE,"FOM";#N/A,#N/A,TRUE,"Debt";#N/A,#N/A,TRUE,"LoanSchedules";#N/A,#N/A,TRUE,"GraphExp";#N/A,#N/A,TRUE,"Conversions"}</definedName>
    <definedName name="wrn.Section5." localSheetId="1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12" hidden="1">{#N/A,#N/A,TRUE,"Section6";#N/A,#N/A,TRUE,"OHcycles";#N/A,#N/A,TRUE,"OHtiming";#N/A,#N/A,TRUE,"OHcosts";#N/A,#N/A,TRUE,"GTdegradation";#N/A,#N/A,TRUE,"GTperformance";#N/A,#N/A,TRUE,"GraphEquip"}</definedName>
    <definedName name="wrn.Section6Equipment." localSheetId="10" hidden="1">{#N/A,#N/A,TRUE,"Section6";#N/A,#N/A,TRUE,"OHcycles";#N/A,#N/A,TRUE,"OHtiming";#N/A,#N/A,TRUE,"OHcosts";#N/A,#N/A,TRUE,"GTdegradation";#N/A,#N/A,TRUE,"GTperformance";#N/A,#N/A,TRUE,"GraphEquip"}</definedName>
    <definedName name="wrn.Section6Equipment." localSheetId="9" hidden="1">{#N/A,#N/A,TRUE,"Section6";#N/A,#N/A,TRUE,"OHcycles";#N/A,#N/A,TRUE,"OHtiming";#N/A,#N/A,TRUE,"OHcosts";#N/A,#N/A,TRUE,"GTdegradation";#N/A,#N/A,TRUE,"GTperformance";#N/A,#N/A,TRUE,"GraphEquip"}</definedName>
    <definedName name="wrn.Section6Equipment." localSheetId="8" hidden="1">{#N/A,#N/A,TRUE,"Section6";#N/A,#N/A,TRUE,"OHcycles";#N/A,#N/A,TRUE,"OHtiming";#N/A,#N/A,TRUE,"OHcosts";#N/A,#N/A,TRUE,"GTdegradation";#N/A,#N/A,TRUE,"GTperformance";#N/A,#N/A,TRUE,"GraphEquip"}</definedName>
    <definedName name="wrn.Section6Equipment." localSheetId="11" hidden="1">{#N/A,#N/A,TRUE,"Section6";#N/A,#N/A,TRUE,"OHcycles";#N/A,#N/A,TRUE,"OHtiming";#N/A,#N/A,TRUE,"OHcosts";#N/A,#N/A,TRUE,"GTdegradation";#N/A,#N/A,TRUE,"GTperformance";#N/A,#N/A,TRUE,"GraphEquip"}</definedName>
    <definedName name="wrn.Section6Equipment." localSheetId="1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12" hidden="1">{#N/A,#N/A,TRUE,"Section7";#N/A,#N/A,TRUE,"DebtService";#N/A,#N/A,TRUE,"LoanSchedules";#N/A,#N/A,TRUE,"GraphDebt"}</definedName>
    <definedName name="wrn.Section7DebtService." localSheetId="10" hidden="1">{#N/A,#N/A,TRUE,"Section7";#N/A,#N/A,TRUE,"DebtService";#N/A,#N/A,TRUE,"LoanSchedules";#N/A,#N/A,TRUE,"GraphDebt"}</definedName>
    <definedName name="wrn.Section7DebtService." localSheetId="9" hidden="1">{#N/A,#N/A,TRUE,"Section7";#N/A,#N/A,TRUE,"DebtService";#N/A,#N/A,TRUE,"LoanSchedules";#N/A,#N/A,TRUE,"GraphDebt"}</definedName>
    <definedName name="wrn.Section7DebtService." localSheetId="8" hidden="1">{#N/A,#N/A,TRUE,"Section7";#N/A,#N/A,TRUE,"DebtService";#N/A,#N/A,TRUE,"LoanSchedules";#N/A,#N/A,TRUE,"GraphDebt"}</definedName>
    <definedName name="wrn.Section7DebtService." localSheetId="11" hidden="1">{#N/A,#N/A,TRUE,"Section7";#N/A,#N/A,TRUE,"DebtService";#N/A,#N/A,TRUE,"LoanSchedules";#N/A,#N/A,TRUE,"GraphDebt"}</definedName>
    <definedName name="wrn.Section7DebtService." localSheetId="13"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0" hidden="1">{#N/A,#N/A,FALSE,"SUMMARY";#N/A,#N/A,FALSE,"AE7616";#N/A,#N/A,FALSE,"AE7617";#N/A,#N/A,FALSE,"AE7618";#N/A,#N/A,FALSE,"AE7619";#N/A,#N/A,FALSE,"Target Materials"}</definedName>
    <definedName name="wrn.SLB." localSheetId="12" hidden="1">{#N/A,#N/A,FALSE,"SUMMARY";#N/A,#N/A,FALSE,"AE7616";#N/A,#N/A,FALSE,"AE7617";#N/A,#N/A,FALSE,"AE7618";#N/A,#N/A,FALSE,"AE7619";#N/A,#N/A,FALSE,"Target Materials"}</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localSheetId="8" hidden="1">{#N/A,#N/A,FALSE,"SUMMARY";#N/A,#N/A,FALSE,"AE7616";#N/A,#N/A,FALSE,"AE7617";#N/A,#N/A,FALSE,"AE7618";#N/A,#N/A,FALSE,"AE7619";#N/A,#N/A,FALSE,"Target Materials"}</definedName>
    <definedName name="wrn.SLB." localSheetId="11" hidden="1">{#N/A,#N/A,FALSE,"SUMMARY";#N/A,#N/A,FALSE,"AE7616";#N/A,#N/A,FALSE,"AE7617";#N/A,#N/A,FALSE,"AE7618";#N/A,#N/A,FALSE,"AE7619";#N/A,#N/A,FALSE,"Target Materials"}</definedName>
    <definedName name="wrn.SLB." localSheetId="13"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localSheetId="12" hidden="1">{#N/A,#N/A,FALSE,"2002 Small Tool OH";#N/A,#N/A,FALSE,"QA"}</definedName>
    <definedName name="wrn.Small._.Tools._.Overhead." localSheetId="10" hidden="1">{#N/A,#N/A,FALSE,"2002 Small Tool OH";#N/A,#N/A,FALSE,"QA"}</definedName>
    <definedName name="wrn.Small._.Tools._.Overhead." localSheetId="9" hidden="1">{#N/A,#N/A,FALSE,"2002 Small Tool OH";#N/A,#N/A,FALSE,"QA"}</definedName>
    <definedName name="wrn.Small._.Tools._.Overhead." localSheetId="8" hidden="1">{#N/A,#N/A,FALSE,"2002 Small Tool OH";#N/A,#N/A,FALSE,"QA"}</definedName>
    <definedName name="wrn.Small._.Tools._.Overhead." localSheetId="11" hidden="1">{#N/A,#N/A,FALSE,"2002 Small Tool OH";#N/A,#N/A,FALSE,"QA"}</definedName>
    <definedName name="wrn.Small._.Tools._.Overhead." localSheetId="13" hidden="1">{#N/A,#N/A,FALSE,"2002 Small Tool OH";#N/A,#N/A,FALSE,"QA"}</definedName>
    <definedName name="wrn.Small._.Tools._.Overhead." hidden="1">{#N/A,#N/A,FALSE,"2002 Small Tool OH";#N/A,#N/A,FALSE,"QA"}</definedName>
    <definedName name="wrn.SponsorSection." localSheetId="0" hidden="1">{#N/A,#N/A,TRUE,"Cover";#N/A,#N/A,TRUE,"Contents";#N/A,#N/A,TRUE,"Organization";#N/A,#N/A,TRUE,"SumSponsor";#N/A,#N/A,TRUE,"Plant1";#N/A,#N/A,TRUE,"Plant2";#N/A,#N/A,TRUE,"Sponsors";#N/A,#N/A,TRUE,"ElPaso1";#N/A,#N/A,TRUE,"GraphSponsor"}</definedName>
    <definedName name="wrn.SponsorSection." localSheetId="12" hidden="1">{#N/A,#N/A,TRUE,"Cover";#N/A,#N/A,TRUE,"Contents";#N/A,#N/A,TRUE,"Organization";#N/A,#N/A,TRUE,"SumSponsor";#N/A,#N/A,TRUE,"Plant1";#N/A,#N/A,TRUE,"Plant2";#N/A,#N/A,TRUE,"Sponsors";#N/A,#N/A,TRUE,"ElPaso1";#N/A,#N/A,TRUE,"GraphSponsor"}</definedName>
    <definedName name="wrn.SponsorSection." localSheetId="10" hidden="1">{#N/A,#N/A,TRUE,"Cover";#N/A,#N/A,TRUE,"Contents";#N/A,#N/A,TRUE,"Organization";#N/A,#N/A,TRUE,"SumSponsor";#N/A,#N/A,TRUE,"Plant1";#N/A,#N/A,TRUE,"Plant2";#N/A,#N/A,TRUE,"Sponsors";#N/A,#N/A,TRUE,"ElPaso1";#N/A,#N/A,TRUE,"GraphSponsor"}</definedName>
    <definedName name="wrn.SponsorSection." localSheetId="9" hidden="1">{#N/A,#N/A,TRUE,"Cover";#N/A,#N/A,TRUE,"Contents";#N/A,#N/A,TRUE,"Organization";#N/A,#N/A,TRUE,"SumSponsor";#N/A,#N/A,TRUE,"Plant1";#N/A,#N/A,TRUE,"Plant2";#N/A,#N/A,TRUE,"Sponsors";#N/A,#N/A,TRUE,"ElPaso1";#N/A,#N/A,TRUE,"GraphSponsor"}</definedName>
    <definedName name="wrn.SponsorSection." localSheetId="8" hidden="1">{#N/A,#N/A,TRUE,"Cover";#N/A,#N/A,TRUE,"Contents";#N/A,#N/A,TRUE,"Organization";#N/A,#N/A,TRUE,"SumSponsor";#N/A,#N/A,TRUE,"Plant1";#N/A,#N/A,TRUE,"Plant2";#N/A,#N/A,TRUE,"Sponsors";#N/A,#N/A,TRUE,"ElPaso1";#N/A,#N/A,TRUE,"GraphSponsor"}</definedName>
    <definedName name="wrn.SponsorSection." localSheetId="11" hidden="1">{#N/A,#N/A,TRUE,"Cover";#N/A,#N/A,TRUE,"Contents";#N/A,#N/A,TRUE,"Organization";#N/A,#N/A,TRUE,"SumSponsor";#N/A,#N/A,TRUE,"Plant1";#N/A,#N/A,TRUE,"Plant2";#N/A,#N/A,TRUE,"Sponsors";#N/A,#N/A,TRUE,"ElPaso1";#N/A,#N/A,TRUE,"GraphSponsor"}</definedName>
    <definedName name="wrn.SponsorSection." localSheetId="1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12" hidden="1">{"YTD-Total",#N/A,FALSE,"Provision"}</definedName>
    <definedName name="wrn.Standard." localSheetId="10" hidden="1">{"YTD-Total",#N/A,FALSE,"Provision"}</definedName>
    <definedName name="wrn.Standard." localSheetId="9" hidden="1">{"YTD-Total",#N/A,FALSE,"Provision"}</definedName>
    <definedName name="wrn.Standard." localSheetId="8" hidden="1">{"YTD-Total",#N/A,FALSE,"Provision"}</definedName>
    <definedName name="wrn.Standard." localSheetId="11" hidden="1">{"YTD-Total",#N/A,FALSE,"Provision"}</definedName>
    <definedName name="wrn.Standard." localSheetId="13"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12" hidden="1">{"YTD-NonUtility",#N/A,FALSE,"Prov NonUtility"}</definedName>
    <definedName name="wrn.Standard._.NonUtility._.Only." localSheetId="10" hidden="1">{"YTD-NonUtility",#N/A,FALSE,"Prov NonUtility"}</definedName>
    <definedName name="wrn.Standard._.NonUtility._.Only." localSheetId="9" hidden="1">{"YTD-NonUtility",#N/A,FALSE,"Prov NonUtility"}</definedName>
    <definedName name="wrn.Standard._.NonUtility._.Only." localSheetId="8" hidden="1">{"YTD-NonUtility",#N/A,FALSE,"Prov NonUtility"}</definedName>
    <definedName name="wrn.Standard._.NonUtility._.Only." localSheetId="11" hidden="1">{"YTD-NonUtility",#N/A,FALSE,"Prov NonUtility"}</definedName>
    <definedName name="wrn.Standard._.NonUtility._.Only." localSheetId="13"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12" hidden="1">{"YTD-Utility",#N/A,FALSE,"Prov Utility"}</definedName>
    <definedName name="wrn.Standard._.Utility._.Only." localSheetId="10" hidden="1">{"YTD-Utility",#N/A,FALSE,"Prov Utility"}</definedName>
    <definedName name="wrn.Standard._.Utility._.Only." localSheetId="9" hidden="1">{"YTD-Utility",#N/A,FALSE,"Prov Utility"}</definedName>
    <definedName name="wrn.Standard._.Utility._.Only." localSheetId="8" hidden="1">{"YTD-Utility",#N/A,FALSE,"Prov Utility"}</definedName>
    <definedName name="wrn.Standard._.Utility._.Only." localSheetId="11" hidden="1">{"YTD-Utility",#N/A,FALSE,"Prov Utility"}</definedName>
    <definedName name="wrn.Standard._.Utility._.Only." localSheetId="13" hidden="1">{"YTD-Utility",#N/A,FALSE,"Prov Utility"}</definedName>
    <definedName name="wrn.Standard._.Utility._.Only." hidden="1">{"YTD-Utility",#N/A,FALSE,"Prov Utility"}</definedName>
    <definedName name="wrn.Summary." localSheetId="0" hidden="1">{#N/A,#N/A,FALSE,"Sum Qtr";#N/A,#N/A,FALSE,"Oper Sum";#N/A,#N/A,FALSE,"Land Sales";#N/A,#N/A,FALSE,"Finance";#N/A,#N/A,FALSE,"Oper Ass"}</definedName>
    <definedName name="wrn.Summary." localSheetId="12" hidden="1">{#N/A,#N/A,FALSE,"Sum Qtr";#N/A,#N/A,FALSE,"Oper Sum";#N/A,#N/A,FALSE,"Land Sales";#N/A,#N/A,FALSE,"Finance";#N/A,#N/A,FALSE,"Oper Ass"}</definedName>
    <definedName name="wrn.Summary." localSheetId="10" hidden="1">{#N/A,#N/A,FALSE,"Sum Qtr";#N/A,#N/A,FALSE,"Oper Sum";#N/A,#N/A,FALSE,"Land Sales";#N/A,#N/A,FALSE,"Finance";#N/A,#N/A,FALSE,"Oper Ass"}</definedName>
    <definedName name="wrn.Summary." localSheetId="9" hidden="1">{#N/A,#N/A,FALSE,"Sum Qtr";#N/A,#N/A,FALSE,"Oper Sum";#N/A,#N/A,FALSE,"Land Sales";#N/A,#N/A,FALSE,"Finance";#N/A,#N/A,FALSE,"Oper Ass"}</definedName>
    <definedName name="wrn.Summary." localSheetId="8" hidden="1">{#N/A,#N/A,FALSE,"Sum Qtr";#N/A,#N/A,FALSE,"Oper Sum";#N/A,#N/A,FALSE,"Land Sales";#N/A,#N/A,FALSE,"Finance";#N/A,#N/A,FALSE,"Oper Ass"}</definedName>
    <definedName name="wrn.Summary." localSheetId="11" hidden="1">{#N/A,#N/A,FALSE,"Sum Qtr";#N/A,#N/A,FALSE,"Oper Sum";#N/A,#N/A,FALSE,"Land Sales";#N/A,#N/A,FALSE,"Finance";#N/A,#N/A,FALSE,"Oper Ass"}</definedName>
    <definedName name="wrn.Summary." localSheetId="13"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0" hidden="1">{#N/A,#N/A,FALSE,"Consltd-For contngcy"}</definedName>
    <definedName name="wrn.Summary._.View." localSheetId="12" hidden="1">{#N/A,#N/A,FALSE,"Consltd-For contngcy"}</definedName>
    <definedName name="wrn.Summary._.View." localSheetId="10" hidden="1">{#N/A,#N/A,FALSE,"Consltd-For contngcy"}</definedName>
    <definedName name="wrn.Summary._.View." localSheetId="9" hidden="1">{#N/A,#N/A,FALSE,"Consltd-For contngcy"}</definedName>
    <definedName name="wrn.Summary._.View." localSheetId="8" hidden="1">{#N/A,#N/A,FALSE,"Consltd-For contngcy"}</definedName>
    <definedName name="wrn.Summary._.View." localSheetId="11" hidden="1">{#N/A,#N/A,FALSE,"Consltd-For contngcy"}</definedName>
    <definedName name="wrn.Summary._.View." localSheetId="13" hidden="1">{#N/A,#N/A,FALSE,"Consltd-For contngcy"}</definedName>
    <definedName name="wrn.Summary._.View." hidden="1">{#N/A,#N/A,FALSE,"Consltd-For contngcy"}</definedName>
    <definedName name="wrn.Total._.Summary." localSheetId="0" hidden="1">{"Total Summary",#N/A,FALSE,"Summary"}</definedName>
    <definedName name="wrn.Total._.Summary." localSheetId="12" hidden="1">{"Total Summary",#N/A,FALSE,"Summary"}</definedName>
    <definedName name="wrn.Total._.Summary." localSheetId="10" hidden="1">{"Total Summary",#N/A,FALSE,"Summary"}</definedName>
    <definedName name="wrn.Total._.Summary." localSheetId="9" hidden="1">{"Total Summary",#N/A,FALSE,"Summary"}</definedName>
    <definedName name="wrn.Total._.Summary." localSheetId="8" hidden="1">{"Total Summary",#N/A,FALSE,"Summary"}</definedName>
    <definedName name="wrn.Total._.Summary." localSheetId="11" hidden="1">{"Total Summary",#N/A,FALSE,"Summary"}</definedName>
    <definedName name="wrn.Total._.Summary." localSheetId="13"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12" hidden="1">{#N/A,#N/A,FALSE,"Dec 1999 UK Continuing Ops"}</definedName>
    <definedName name="wrn.UK._.Conversion._.Only." localSheetId="10" hidden="1">{#N/A,#N/A,FALSE,"Dec 1999 UK Continuing Ops"}</definedName>
    <definedName name="wrn.UK._.Conversion._.Only." localSheetId="9" hidden="1">{#N/A,#N/A,FALSE,"Dec 1999 UK Continuing Ops"}</definedName>
    <definedName name="wrn.UK._.Conversion._.Only." localSheetId="8" hidden="1">{#N/A,#N/A,FALSE,"Dec 1999 UK Continuing Ops"}</definedName>
    <definedName name="wrn.UK._.Conversion._.Only." localSheetId="11" hidden="1">{#N/A,#N/A,FALSE,"Dec 1999 UK Continuing Ops"}</definedName>
    <definedName name="wrn.UK._.Conversion._.Only." localSheetId="13" hidden="1">{#N/A,#N/A,FALSE,"Dec 1999 UK Continuing Ops"}</definedName>
    <definedName name="wrn.UK._.Conversion._.Only." hidden="1">{#N/A,#N/A,FALSE,"Dec 1999 UK Continuing Ops"}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8"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0" hidden="1">{#N/A,#N/A,FALSE,"Expenditures";#N/A,#N/A,FALSE,"Property Placed In-Service";#N/A,#N/A,FALSE,"Removals";#N/A,#N/A,FALSE,"Retirements";#N/A,#N/A,FALSE,"CWIP Balances";#N/A,#N/A,FALSE,"CWIP_Expend_Ratios";#N/A,#N/A,FALSE,"CWIP_Yr_End"}</definedName>
    <definedName name="wrn.USIM_Data_Abbrev." localSheetId="12"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localSheetId="8" hidden="1">{#N/A,#N/A,FALSE,"Expenditures";#N/A,#N/A,FALSE,"Property Placed In-Service";#N/A,#N/A,FALSE,"Removals";#N/A,#N/A,FALSE,"Retirements";#N/A,#N/A,FALSE,"CWIP Balances";#N/A,#N/A,FALSE,"CWIP_Expend_Ratios";#N/A,#N/A,FALSE,"CWIP_Yr_End"}</definedName>
    <definedName name="wrn.USIM_Data_Abbrev." localSheetId="11" hidden="1">{#N/A,#N/A,FALSE,"Expenditures";#N/A,#N/A,FALSE,"Property Placed In-Service";#N/A,#N/A,FALSE,"Removals";#N/A,#N/A,FALSE,"Retirements";#N/A,#N/A,FALSE,"CWIP Balances";#N/A,#N/A,FALSE,"CWIP_Expend_Ratios";#N/A,#N/A,FALSE,"CWIP_Yr_End"}</definedName>
    <definedName name="wrn.USIM_Data_Abbrev." localSheetId="13"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0" hidden="1">{#N/A,#N/A,FALSE,"Expenditures";#N/A,#N/A,FALSE,"Property Placed In-Service";#N/A,#N/A,FALSE,"CWIP Balances"}</definedName>
    <definedName name="wrn.USIM_Data_Abbrev3." localSheetId="12"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localSheetId="8" hidden="1">{#N/A,#N/A,FALSE,"Expenditures";#N/A,#N/A,FALSE,"Property Placed In-Service";#N/A,#N/A,FALSE,"CWIP Balances"}</definedName>
    <definedName name="wrn.USIM_Data_Abbrev3." localSheetId="11" hidden="1">{#N/A,#N/A,FALSE,"Expenditures";#N/A,#N/A,FALSE,"Property Placed In-Service";#N/A,#N/A,FALSE,"CWIP Balances"}</definedName>
    <definedName name="wrn.USIM_Data_Abbrev3." localSheetId="13" hidden="1">{#N/A,#N/A,FALSE,"Expenditures";#N/A,#N/A,FALSE,"Property Placed In-Service";#N/A,#N/A,FALSE,"CWIP Balances"}</definedName>
    <definedName name="wrn.USIM_Data_Abbrev3." hidden="1">{#N/A,#N/A,FALSE,"Expenditures";#N/A,#N/A,FALSE,"Property Placed In-Service";#N/A,#N/A,FALSE,"CWIP Balances"}</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2"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8"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3"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0" hidden="1">{"Factors Pages 1-2",#N/A,FALSE,"Variables";"Factors Page 3",#N/A,FALSE,"Variables";"Factors Page 4",#N/A,FALSE,"Variables";"Factors Page 5",#N/A,FALSE,"Variables";"YE Pages 7-26",#N/A,FALSE,"Variables"}</definedName>
    <definedName name="wrn.YearEnd." localSheetId="12"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11" hidden="1">{"Factors Pages 1-2",#N/A,FALSE,"Variables";"Factors Page 3",#N/A,FALSE,"Variables";"Factors Page 4",#N/A,FALSE,"Variables";"Factors Page 5",#N/A,FALSE,"Variables";"YE Pages 7-26",#N/A,FALSE,"Variables"}</definedName>
    <definedName name="wrn.YearEnd." localSheetId="1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0" hidden="1">{#N/A,#N/A,FALSE,"schA"}</definedName>
    <definedName name="www" localSheetId="12" hidden="1">{#N/A,#N/A,FALSE,"schA"}</definedName>
    <definedName name="www" localSheetId="10" hidden="1">{#N/A,#N/A,FALSE,"schA"}</definedName>
    <definedName name="www" localSheetId="9" hidden="1">{#N/A,#N/A,FALSE,"schA"}</definedName>
    <definedName name="www" localSheetId="8" hidden="1">{#N/A,#N/A,FALSE,"schA"}</definedName>
    <definedName name="www" localSheetId="11" hidden="1">{#N/A,#N/A,FALSE,"schA"}</definedName>
    <definedName name="www" localSheetId="13" hidden="1">{#N/A,#N/A,FALSE,"schA"}</definedName>
    <definedName name="www" hidden="1">{#N/A,#N/A,FALSE,"schA"}</definedName>
    <definedName name="xx" localSheetId="0" hidden="1">{#N/A,#N/A,FALSE,"Balance_Sheet";#N/A,#N/A,FALSE,"income_statement_monthly";#N/A,#N/A,FALSE,"income_statement_Quarter";#N/A,#N/A,FALSE,"income_statement_ytd";#N/A,#N/A,FALSE,"income_statement_12Months"}</definedName>
    <definedName name="xx" localSheetId="12" hidden="1">{#N/A,#N/A,FALSE,"Balance_Sheet";#N/A,#N/A,FALSE,"income_statement_monthly";#N/A,#N/A,FALSE,"income_statement_Quarter";#N/A,#N/A,FALSE,"income_statement_ytd";#N/A,#N/A,FALSE,"income_statement_12Months"}</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localSheetId="8" hidden="1">{#N/A,#N/A,FALSE,"Balance_Sheet";#N/A,#N/A,FALSE,"income_statement_monthly";#N/A,#N/A,FALSE,"income_statement_Quarter";#N/A,#N/A,FALSE,"income_statement_ytd";#N/A,#N/A,FALSE,"income_statement_12Months"}</definedName>
    <definedName name="xx" localSheetId="11" hidden="1">{#N/A,#N/A,FALSE,"Balance_Sheet";#N/A,#N/A,FALSE,"income_statement_monthly";#N/A,#N/A,FALSE,"income_statement_Quarter";#N/A,#N/A,FALSE,"income_statement_ytd";#N/A,#N/A,FALSE,"income_statement_12Months"}</definedName>
    <definedName name="xx" localSheetId="13"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0" hidden="1">#REF!</definedName>
    <definedName name="y" localSheetId="2" hidden="1">#REF!</definedName>
    <definedName name="y" localSheetId="12" hidden="1">#REF!</definedName>
    <definedName name="y" localSheetId="3" hidden="1">#REF!</definedName>
    <definedName name="y" localSheetId="10" hidden="1">#REF!</definedName>
    <definedName name="y" localSheetId="9" hidden="1">#REF!</definedName>
    <definedName name="y" localSheetId="8" hidden="1">#REF!</definedName>
    <definedName name="y" localSheetId="4" hidden="1">#REF!</definedName>
    <definedName name="y" localSheetId="11" hidden="1">#REF!</definedName>
    <definedName name="y" localSheetId="13" hidden="1">#REF!</definedName>
    <definedName name="y" hidden="1">#REF!</definedName>
    <definedName name="yuf" localSheetId="0" hidden="1">{#N/A,#N/A,FALSE,"Summ";#N/A,#N/A,FALSE,"General"}</definedName>
    <definedName name="yuf" localSheetId="12" hidden="1">{#N/A,#N/A,FALSE,"Summ";#N/A,#N/A,FALSE,"General"}</definedName>
    <definedName name="yuf" localSheetId="10" hidden="1">{#N/A,#N/A,FALSE,"Summ";#N/A,#N/A,FALSE,"General"}</definedName>
    <definedName name="yuf" localSheetId="9" hidden="1">{#N/A,#N/A,FALSE,"Summ";#N/A,#N/A,FALSE,"General"}</definedName>
    <definedName name="yuf" localSheetId="8" hidden="1">{#N/A,#N/A,FALSE,"Summ";#N/A,#N/A,FALSE,"General"}</definedName>
    <definedName name="yuf" localSheetId="11" hidden="1">{#N/A,#N/A,FALSE,"Summ";#N/A,#N/A,FALSE,"General"}</definedName>
    <definedName name="yuf" localSheetId="13" hidden="1">{#N/A,#N/A,FALSE,"Summ";#N/A,#N/A,FALSE,"General"}</definedName>
    <definedName name="yuf" hidden="1">{#N/A,#N/A,FALSE,"Summ";#N/A,#N/A,FALSE,"General"}</definedName>
    <definedName name="z" localSheetId="0" hidden="1">#REF!</definedName>
    <definedName name="z" localSheetId="2" hidden="1">#REF!</definedName>
    <definedName name="z" localSheetId="12" hidden="1">#REF!</definedName>
    <definedName name="z" localSheetId="3" hidden="1">#REF!</definedName>
    <definedName name="z" localSheetId="10" hidden="1">#REF!</definedName>
    <definedName name="z" localSheetId="9" hidden="1">#REF!</definedName>
    <definedName name="z" localSheetId="8" hidden="1">#REF!</definedName>
    <definedName name="z" localSheetId="4" hidden="1">#REF!</definedName>
    <definedName name="z" localSheetId="11" hidden="1">#REF!</definedName>
    <definedName name="z" localSheetId="13" hidden="1">#REF!</definedName>
    <definedName name="z" hidden="1">#REF!</definedName>
    <definedName name="Z_01844156_6462_4A28_9785_1A86F4D0C834_.wvu.PrintTitles" localSheetId="0" hidden="1">#REF!</definedName>
    <definedName name="Z_01844156_6462_4A28_9785_1A86F4D0C834_.wvu.PrintTitles" localSheetId="12" hidden="1">#REF!</definedName>
    <definedName name="Z_01844156_6462_4A28_9785_1A86F4D0C834_.wvu.PrintTitles" localSheetId="3" hidden="1">#REF!</definedName>
    <definedName name="Z_01844156_6462_4A28_9785_1A86F4D0C834_.wvu.PrintTitles" localSheetId="10" hidden="1">#REF!</definedName>
    <definedName name="Z_01844156_6462_4A28_9785_1A86F4D0C834_.wvu.PrintTitles" localSheetId="9" hidden="1">#REF!</definedName>
    <definedName name="Z_01844156_6462_4A28_9785_1A86F4D0C834_.wvu.PrintTitles" localSheetId="8" hidden="1">#REF!</definedName>
    <definedName name="Z_01844156_6462_4A28_9785_1A86F4D0C834_.wvu.PrintTitles" localSheetId="11" hidden="1">#REF!</definedName>
    <definedName name="Z_01844156_6462_4A28_9785_1A86F4D0C834_.wvu.PrintTitles" localSheetId="13" hidden="1">#REF!</definedName>
    <definedName name="Z_01844156_6462_4A28_9785_1A86F4D0C834_.wvu.PrintTitles" hidden="1">#REF!</definedName>
  </definedNames>
  <calcPr calcId="152511" iterate="1"/>
</workbook>
</file>

<file path=xl/calcChain.xml><?xml version="1.0" encoding="utf-8"?>
<calcChain xmlns="http://schemas.openxmlformats.org/spreadsheetml/2006/main">
  <c r="Z48" i="19" l="1"/>
  <c r="Z44" i="19"/>
  <c r="Z42" i="19"/>
  <c r="Z39" i="19"/>
  <c r="Z38" i="19"/>
  <c r="Z37" i="19"/>
  <c r="Z36" i="19"/>
  <c r="Z35" i="19"/>
  <c r="Z32" i="19"/>
  <c r="Z29" i="19"/>
  <c r="Z28" i="19"/>
  <c r="Z27" i="19"/>
  <c r="Z26" i="19"/>
  <c r="Z25" i="19"/>
  <c r="Z24" i="19"/>
  <c r="Z22" i="19"/>
  <c r="Z19" i="19"/>
  <c r="Y48" i="19"/>
  <c r="Y44" i="19"/>
  <c r="Y42" i="19"/>
  <c r="Y39" i="19"/>
  <c r="Y38" i="19"/>
  <c r="Y37" i="19"/>
  <c r="Y36" i="19"/>
  <c r="Y35" i="19"/>
  <c r="Y32" i="19"/>
  <c r="Y29" i="19"/>
  <c r="Y28" i="19"/>
  <c r="Y27" i="19"/>
  <c r="Y26" i="19"/>
  <c r="Y25" i="19"/>
  <c r="Y24" i="19"/>
  <c r="Y23" i="19"/>
  <c r="Y22" i="19"/>
  <c r="Y19" i="19"/>
  <c r="Z16" i="19"/>
  <c r="Y16" i="19"/>
  <c r="W48" i="19"/>
  <c r="W44" i="19"/>
  <c r="W42" i="19"/>
  <c r="W39" i="19"/>
  <c r="W38" i="19"/>
  <c r="W37" i="19"/>
  <c r="W36" i="19"/>
  <c r="W35" i="19"/>
  <c r="W32" i="19"/>
  <c r="W29" i="19"/>
  <c r="W28" i="19"/>
  <c r="W27" i="19"/>
  <c r="W26" i="19"/>
  <c r="W25" i="19"/>
  <c r="W24" i="19"/>
  <c r="W22" i="19"/>
  <c r="W16" i="19"/>
  <c r="V16" i="19"/>
  <c r="S25" i="19"/>
  <c r="T25" i="19" s="1"/>
  <c r="S24" i="19"/>
  <c r="S22" i="19"/>
  <c r="S16" i="19"/>
  <c r="S19" i="19" s="1"/>
  <c r="T19" i="19" s="1"/>
  <c r="V25" i="19"/>
  <c r="V24" i="19"/>
  <c r="V22" i="19"/>
  <c r="V42" i="19"/>
  <c r="V19" i="19"/>
  <c r="P44" i="19"/>
  <c r="Q44" i="19" s="1"/>
  <c r="N44" i="19"/>
  <c r="N48" i="19" s="1"/>
  <c r="L44" i="19"/>
  <c r="L48" i="19" s="1"/>
  <c r="J44" i="19"/>
  <c r="J48" i="19" s="1"/>
  <c r="H44" i="19"/>
  <c r="H48" i="19" s="1"/>
  <c r="T42" i="19"/>
  <c r="S42" i="19"/>
  <c r="Q42" i="19"/>
  <c r="P42" i="19"/>
  <c r="N42" i="19"/>
  <c r="L42" i="19"/>
  <c r="J42" i="19"/>
  <c r="H42" i="19"/>
  <c r="T39" i="19"/>
  <c r="Q39" i="19"/>
  <c r="T38" i="19"/>
  <c r="Q38" i="19"/>
  <c r="T37" i="19"/>
  <c r="Q37" i="19"/>
  <c r="T36" i="19"/>
  <c r="Q36" i="19"/>
  <c r="T35" i="19"/>
  <c r="Q35" i="19"/>
  <c r="Q32" i="19"/>
  <c r="P32" i="19"/>
  <c r="N32" i="19"/>
  <c r="L32" i="19"/>
  <c r="J32" i="19"/>
  <c r="H32" i="19"/>
  <c r="T29" i="19"/>
  <c r="Q29" i="19"/>
  <c r="T28" i="19"/>
  <c r="Q28" i="19"/>
  <c r="T27" i="19"/>
  <c r="Q27" i="19"/>
  <c r="T26" i="19"/>
  <c r="Q26" i="19"/>
  <c r="Q25" i="19"/>
  <c r="T24" i="19"/>
  <c r="Q24" i="19"/>
  <c r="Q23" i="19"/>
  <c r="B23" i="19"/>
  <c r="T22" i="19"/>
  <c r="Q22" i="19"/>
  <c r="B22" i="19"/>
  <c r="Q19" i="19"/>
  <c r="P19" i="19"/>
  <c r="N19" i="19"/>
  <c r="L19" i="19"/>
  <c r="J19" i="19"/>
  <c r="H19" i="19"/>
  <c r="B19" i="19"/>
  <c r="Q16" i="19"/>
  <c r="V32" i="19" l="1"/>
  <c r="W19" i="19"/>
  <c r="V44" i="19"/>
  <c r="S32" i="19"/>
  <c r="S44" i="19" s="1"/>
  <c r="T44" i="19" s="1"/>
  <c r="T16" i="19"/>
  <c r="P48" i="19"/>
  <c r="Q48" i="19" s="1"/>
  <c r="B24" i="19"/>
  <c r="B25" i="19" s="1"/>
  <c r="U14" i="16"/>
  <c r="S48" i="19" l="1"/>
  <c r="T48" i="19" s="1"/>
  <c r="T32" i="19"/>
  <c r="V48" i="19"/>
  <c r="B26" i="19"/>
  <c r="G22" i="16"/>
  <c r="B28" i="19" l="1"/>
  <c r="B27" i="19"/>
  <c r="B29" i="19" s="1"/>
  <c r="K14" i="16"/>
  <c r="B32" i="19" l="1"/>
  <c r="AD45" i="18"/>
  <c r="AD44" i="18"/>
  <c r="AD43" i="18"/>
  <c r="AD42" i="18"/>
  <c r="AD46" i="18" s="1"/>
  <c r="AD38" i="18"/>
  <c r="AD34" i="18"/>
  <c r="AD33" i="18"/>
  <c r="AD32" i="18"/>
  <c r="AD31" i="18"/>
  <c r="AD30" i="18"/>
  <c r="AD35" i="18" s="1"/>
  <c r="AD29" i="18"/>
  <c r="AD25" i="18"/>
  <c r="AD24" i="18"/>
  <c r="AD23" i="18"/>
  <c r="AD22" i="18"/>
  <c r="AD21" i="18"/>
  <c r="AD26" i="18" s="1"/>
  <c r="AD17" i="18"/>
  <c r="AD16" i="18"/>
  <c r="AD15" i="18"/>
  <c r="AD14" i="18"/>
  <c r="AD13" i="18"/>
  <c r="AD12" i="18"/>
  <c r="P46" i="18"/>
  <c r="P39" i="18"/>
  <c r="P35" i="18"/>
  <c r="P26" i="18"/>
  <c r="P18" i="18"/>
  <c r="M39" i="18"/>
  <c r="N39" i="18"/>
  <c r="O39" i="18"/>
  <c r="B35" i="19" l="1"/>
  <c r="B36" i="19" s="1"/>
  <c r="B37" i="19" s="1"/>
  <c r="B38" i="19" s="1"/>
  <c r="B39" i="19" s="1"/>
  <c r="B42" i="19" s="1"/>
  <c r="B44" i="19" s="1"/>
  <c r="AD39" i="18"/>
  <c r="AB108" i="15"/>
  <c r="P48" i="18"/>
  <c r="AD18" i="18"/>
  <c r="AB27" i="15" s="1"/>
  <c r="W45" i="18"/>
  <c r="T45" i="18"/>
  <c r="S45" i="18"/>
  <c r="V44" i="18"/>
  <c r="S44" i="18"/>
  <c r="T43" i="18"/>
  <c r="AA43" i="18"/>
  <c r="W43" i="18"/>
  <c r="V43" i="18"/>
  <c r="S43" i="18"/>
  <c r="I39" i="18"/>
  <c r="AA38" i="18"/>
  <c r="AA39" i="18" s="1"/>
  <c r="L39" i="18"/>
  <c r="W38" i="18"/>
  <c r="W39" i="18" s="1"/>
  <c r="H39" i="18"/>
  <c r="G39" i="18"/>
  <c r="AC34" i="18"/>
  <c r="AB34" i="18"/>
  <c r="AA34" i="18"/>
  <c r="Z34" i="18"/>
  <c r="Y34" i="18"/>
  <c r="X34" i="18"/>
  <c r="W34" i="18"/>
  <c r="V34" i="18"/>
  <c r="U34" i="18"/>
  <c r="T34" i="18"/>
  <c r="S34" i="18"/>
  <c r="Q34" i="18"/>
  <c r="V33" i="18"/>
  <c r="S33" i="18"/>
  <c r="T32" i="18"/>
  <c r="AA32" i="18"/>
  <c r="W32" i="18"/>
  <c r="V32" i="18"/>
  <c r="S32" i="18"/>
  <c r="Z31" i="18"/>
  <c r="V31" i="18"/>
  <c r="AA30" i="18"/>
  <c r="Z30" i="18"/>
  <c r="W30" i="18"/>
  <c r="V30" i="18"/>
  <c r="AC29" i="18"/>
  <c r="AC25" i="18"/>
  <c r="S25" i="18"/>
  <c r="W24" i="18"/>
  <c r="T24" i="18"/>
  <c r="V23" i="18"/>
  <c r="S23" i="18"/>
  <c r="T22" i="18"/>
  <c r="AA22" i="18"/>
  <c r="W22" i="18"/>
  <c r="V22" i="18"/>
  <c r="S22" i="18"/>
  <c r="V21" i="18"/>
  <c r="AA17" i="18"/>
  <c r="Z17" i="18"/>
  <c r="W17" i="18"/>
  <c r="V17" i="18"/>
  <c r="AA16" i="18"/>
  <c r="Y16" i="18"/>
  <c r="W16" i="18"/>
  <c r="AA15" i="18"/>
  <c r="Z15" i="18"/>
  <c r="Y15" i="18"/>
  <c r="T15" i="18"/>
  <c r="AC14" i="18"/>
  <c r="AA14" i="18"/>
  <c r="Z14" i="18"/>
  <c r="Y14" i="18"/>
  <c r="W14" i="18"/>
  <c r="V14" i="18"/>
  <c r="T14" i="18"/>
  <c r="S14" i="18"/>
  <c r="W13" i="18"/>
  <c r="M18" i="18"/>
  <c r="T13" i="18"/>
  <c r="AA12" i="18"/>
  <c r="W12" i="18"/>
  <c r="V12" i="18"/>
  <c r="T12" i="18"/>
  <c r="W9" i="18"/>
  <c r="V9" i="18"/>
  <c r="U9" i="18"/>
  <c r="T9" i="18"/>
  <c r="S9" i="18"/>
  <c r="AC31" i="18"/>
  <c r="Z25" i="18"/>
  <c r="Y33" i="18"/>
  <c r="AD48" i="18" l="1"/>
  <c r="AE34" i="18"/>
  <c r="AF34" i="18" s="1"/>
  <c r="AA13" i="18"/>
  <c r="AA18" i="18" s="1"/>
  <c r="D39" i="18"/>
  <c r="S38" i="18"/>
  <c r="Y12" i="18"/>
  <c r="U17" i="18"/>
  <c r="U32" i="18"/>
  <c r="U31" i="18"/>
  <c r="U14" i="18"/>
  <c r="Q12" i="18"/>
  <c r="U13" i="18"/>
  <c r="X17" i="18"/>
  <c r="X15" i="18"/>
  <c r="X30" i="18"/>
  <c r="X16" i="18"/>
  <c r="X14" i="18"/>
  <c r="X43" i="18"/>
  <c r="X45" i="18"/>
  <c r="X24" i="18"/>
  <c r="X23" i="18"/>
  <c r="X32" i="18"/>
  <c r="X31" i="18"/>
  <c r="X22" i="18"/>
  <c r="X44" i="18"/>
  <c r="X33" i="18"/>
  <c r="X13" i="18"/>
  <c r="X25" i="18"/>
  <c r="AB17" i="18"/>
  <c r="AB15" i="18"/>
  <c r="AB25" i="18"/>
  <c r="AB14" i="18"/>
  <c r="AB43" i="18"/>
  <c r="AB22" i="18"/>
  <c r="AB45" i="18"/>
  <c r="AB44" i="18"/>
  <c r="AB23" i="18"/>
  <c r="AB30" i="18"/>
  <c r="AB16" i="18"/>
  <c r="AB32" i="18"/>
  <c r="AB31" i="18"/>
  <c r="AB13" i="18"/>
  <c r="AB33" i="18"/>
  <c r="AB24" i="18"/>
  <c r="AC12" i="18"/>
  <c r="Z12" i="18"/>
  <c r="AC33" i="18"/>
  <c r="AC44" i="18"/>
  <c r="Y23" i="18"/>
  <c r="Z24" i="18"/>
  <c r="S24" i="18"/>
  <c r="G46" i="18"/>
  <c r="G35" i="18"/>
  <c r="G26" i="18"/>
  <c r="Y45" i="18"/>
  <c r="Y43" i="18"/>
  <c r="Y32" i="18"/>
  <c r="Y30" i="18"/>
  <c r="Y24" i="18"/>
  <c r="Y22" i="18"/>
  <c r="AC45" i="18"/>
  <c r="AC43" i="18"/>
  <c r="AC32" i="18"/>
  <c r="AC30" i="18"/>
  <c r="AC35" i="18" s="1"/>
  <c r="AC24" i="18"/>
  <c r="AC22" i="18"/>
  <c r="Q14" i="18"/>
  <c r="Z21" i="18"/>
  <c r="AC23" i="18"/>
  <c r="Y25" i="18"/>
  <c r="Z38" i="18"/>
  <c r="Z39" i="18" s="1"/>
  <c r="Z42" i="18"/>
  <c r="V16" i="18"/>
  <c r="Z16" i="18"/>
  <c r="S12" i="18"/>
  <c r="G18" i="18"/>
  <c r="Y13" i="18"/>
  <c r="AC13" i="18"/>
  <c r="V15" i="18"/>
  <c r="AC17" i="18"/>
  <c r="T29" i="18"/>
  <c r="V38" i="18"/>
  <c r="V39" i="18" s="1"/>
  <c r="V42" i="18"/>
  <c r="Y44" i="18"/>
  <c r="Z45" i="18"/>
  <c r="T44" i="18"/>
  <c r="T33" i="18"/>
  <c r="T31" i="18"/>
  <c r="T25" i="18"/>
  <c r="T23" i="18"/>
  <c r="W44" i="18"/>
  <c r="W33" i="18"/>
  <c r="W31" i="18"/>
  <c r="W25" i="18"/>
  <c r="W23" i="18"/>
  <c r="AA44" i="18"/>
  <c r="AA33" i="18"/>
  <c r="AA31" i="18"/>
  <c r="AA25" i="18"/>
  <c r="AA23" i="18"/>
  <c r="V13" i="18"/>
  <c r="Z13" i="18"/>
  <c r="W15" i="18"/>
  <c r="W18" i="18" s="1"/>
  <c r="AC15" i="18"/>
  <c r="T16" i="18"/>
  <c r="AC16" i="18"/>
  <c r="T17" i="18"/>
  <c r="Y17" i="18"/>
  <c r="Z22" i="18"/>
  <c r="Q23" i="18"/>
  <c r="Z23" i="18"/>
  <c r="V24" i="18"/>
  <c r="AA24" i="18"/>
  <c r="V25" i="18"/>
  <c r="AA29" i="18"/>
  <c r="T30" i="18"/>
  <c r="Y31" i="18"/>
  <c r="Z32" i="18"/>
  <c r="Z33" i="18"/>
  <c r="Z43" i="18"/>
  <c r="Z44" i="18"/>
  <c r="V45" i="18"/>
  <c r="AA45" i="18"/>
  <c r="T18" i="18" l="1"/>
  <c r="V18" i="18"/>
  <c r="AE14" i="18"/>
  <c r="AF14" i="18" s="1"/>
  <c r="V26" i="18"/>
  <c r="Q24" i="18"/>
  <c r="AE32" i="18"/>
  <c r="AF32" i="18" s="1"/>
  <c r="G48" i="18"/>
  <c r="AE44" i="18"/>
  <c r="AF44" i="18" s="1"/>
  <c r="I35" i="18"/>
  <c r="W29" i="18"/>
  <c r="W35" i="18" s="1"/>
  <c r="S21" i="18"/>
  <c r="D26" i="18"/>
  <c r="Q21" i="18"/>
  <c r="Q13" i="18"/>
  <c r="S13" i="18"/>
  <c r="AE13" i="18" s="1"/>
  <c r="AF13" i="18" s="1"/>
  <c r="W21" i="18"/>
  <c r="W26" i="18" s="1"/>
  <c r="I26" i="18"/>
  <c r="T21" i="18"/>
  <c r="T26" i="18" s="1"/>
  <c r="E26" i="18"/>
  <c r="S42" i="18"/>
  <c r="Q42" i="18"/>
  <c r="D46" i="18"/>
  <c r="T35" i="18"/>
  <c r="E18" i="18"/>
  <c r="K39" i="18"/>
  <c r="Y38" i="18"/>
  <c r="Y39" i="18" s="1"/>
  <c r="Q44" i="18"/>
  <c r="Z29" i="18"/>
  <c r="Z35" i="18" s="1"/>
  <c r="L35" i="18"/>
  <c r="Q16" i="18"/>
  <c r="S16" i="18"/>
  <c r="Z46" i="18"/>
  <c r="Q32" i="18"/>
  <c r="Q22" i="18"/>
  <c r="N46" i="18"/>
  <c r="AB42" i="18"/>
  <c r="AB46" i="18" s="1"/>
  <c r="X12" i="18"/>
  <c r="X18" i="18" s="1"/>
  <c r="J18" i="18"/>
  <c r="U16" i="18"/>
  <c r="O18" i="18"/>
  <c r="K18" i="18"/>
  <c r="S15" i="18"/>
  <c r="Q15" i="18"/>
  <c r="AA21" i="18"/>
  <c r="AA26" i="18" s="1"/>
  <c r="M26" i="18"/>
  <c r="I46" i="18"/>
  <c r="W42" i="18"/>
  <c r="W46" i="18" s="1"/>
  <c r="E46" i="18"/>
  <c r="T42" i="18"/>
  <c r="T46" i="18" s="1"/>
  <c r="Q43" i="18"/>
  <c r="M35" i="18"/>
  <c r="Q29" i="18"/>
  <c r="S29" i="18"/>
  <c r="D35" i="18"/>
  <c r="H18" i="18"/>
  <c r="S31" i="18"/>
  <c r="AE31" i="18" s="1"/>
  <c r="AF31" i="18" s="1"/>
  <c r="Q31" i="18"/>
  <c r="Q17" i="18"/>
  <c r="S17" i="18"/>
  <c r="AE17" i="18" s="1"/>
  <c r="AF17" i="18" s="1"/>
  <c r="Z18" i="18"/>
  <c r="AC18" i="18"/>
  <c r="AA27" i="15" s="1"/>
  <c r="N35" i="18"/>
  <c r="AB29" i="18"/>
  <c r="AB35" i="18" s="1"/>
  <c r="AB38" i="18"/>
  <c r="X21" i="18"/>
  <c r="X26" i="18" s="1"/>
  <c r="J26" i="18"/>
  <c r="U23" i="18"/>
  <c r="AE23" i="18" s="1"/>
  <c r="AF23" i="18" s="1"/>
  <c r="U25" i="18"/>
  <c r="AE25" i="18" s="1"/>
  <c r="AF25" i="18" s="1"/>
  <c r="U44" i="18"/>
  <c r="F26" i="18"/>
  <c r="U21" i="18"/>
  <c r="F46" i="18"/>
  <c r="U42" i="18"/>
  <c r="F39" i="18"/>
  <c r="U38" i="18"/>
  <c r="U39" i="18" s="1"/>
  <c r="S39" i="18"/>
  <c r="AC42" i="18"/>
  <c r="AC46" i="18" s="1"/>
  <c r="O46" i="18"/>
  <c r="T38" i="18"/>
  <c r="T39" i="18" s="1"/>
  <c r="E39" i="18"/>
  <c r="K46" i="18"/>
  <c r="Y42" i="18"/>
  <c r="Y46" i="18" s="1"/>
  <c r="AA35" i="18"/>
  <c r="K26" i="18"/>
  <c r="Y21" i="18"/>
  <c r="Y26" i="18" s="1"/>
  <c r="M46" i="18"/>
  <c r="AA42" i="18"/>
  <c r="AA46" i="18" s="1"/>
  <c r="V46" i="18"/>
  <c r="AC38" i="18"/>
  <c r="O26" i="18"/>
  <c r="AC21" i="18"/>
  <c r="AC26" i="18" s="1"/>
  <c r="V29" i="18"/>
  <c r="V35" i="18" s="1"/>
  <c r="H35" i="18"/>
  <c r="K35" i="18"/>
  <c r="Y29" i="18"/>
  <c r="Y35" i="18" s="1"/>
  <c r="Z26" i="18"/>
  <c r="D18" i="18"/>
  <c r="O35" i="18"/>
  <c r="H26" i="18"/>
  <c r="L18" i="18"/>
  <c r="N26" i="18"/>
  <c r="AB21" i="18"/>
  <c r="AB26" i="18" s="1"/>
  <c r="AB12" i="18"/>
  <c r="AB18" i="18" s="1"/>
  <c r="Z27" i="15" s="1"/>
  <c r="N18" i="18"/>
  <c r="X29" i="18"/>
  <c r="X35" i="18" s="1"/>
  <c r="J35" i="18"/>
  <c r="X42" i="18"/>
  <c r="X46" i="18" s="1"/>
  <c r="J46" i="18"/>
  <c r="X38" i="18"/>
  <c r="X39" i="18" s="1"/>
  <c r="J39" i="18"/>
  <c r="U24" i="18"/>
  <c r="AE24" i="18" s="1"/>
  <c r="AF24" i="18" s="1"/>
  <c r="F35" i="18"/>
  <c r="U29" i="18"/>
  <c r="U45" i="18"/>
  <c r="AE45" i="18" s="1"/>
  <c r="AF45" i="18" s="1"/>
  <c r="U22" i="18"/>
  <c r="AE22" i="18" s="1"/>
  <c r="AF22" i="18" s="1"/>
  <c r="U43" i="18"/>
  <c r="AE43" i="18" s="1"/>
  <c r="AF43" i="18" s="1"/>
  <c r="Y18" i="18"/>
  <c r="Q38" i="18"/>
  <c r="Q39" i="18" s="1"/>
  <c r="H46" i="18"/>
  <c r="L26" i="18"/>
  <c r="Q30" i="18"/>
  <c r="S30" i="18"/>
  <c r="Q45" i="18"/>
  <c r="Q25" i="18"/>
  <c r="Q33" i="18"/>
  <c r="E35" i="18"/>
  <c r="U30" i="18"/>
  <c r="U33" i="18"/>
  <c r="AE33" i="18" s="1"/>
  <c r="AF33" i="18" s="1"/>
  <c r="F18" i="18"/>
  <c r="U12" i="18"/>
  <c r="U15" i="18"/>
  <c r="L46" i="18"/>
  <c r="I18" i="18"/>
  <c r="AB39" i="18" l="1"/>
  <c r="Z108" i="15"/>
  <c r="AC39" i="18"/>
  <c r="AC48" i="18" s="1"/>
  <c r="AA108" i="15"/>
  <c r="AA48" i="18"/>
  <c r="U18" i="18"/>
  <c r="AE30" i="18"/>
  <c r="AF30" i="18" s="1"/>
  <c r="W48" i="18"/>
  <c r="H48" i="18"/>
  <c r="I48" i="18"/>
  <c r="Z48" i="18"/>
  <c r="S18" i="18"/>
  <c r="Q18" i="18"/>
  <c r="F48" i="18"/>
  <c r="U35" i="18"/>
  <c r="D48" i="18"/>
  <c r="V48" i="18"/>
  <c r="AE38" i="18"/>
  <c r="U46" i="18"/>
  <c r="AE15" i="18"/>
  <c r="AF15" i="18" s="1"/>
  <c r="J48" i="18"/>
  <c r="AE16" i="18"/>
  <c r="AF16" i="18" s="1"/>
  <c r="S26" i="18"/>
  <c r="AE21" i="18"/>
  <c r="N48" i="18"/>
  <c r="L48" i="18"/>
  <c r="S35" i="18"/>
  <c r="AE29" i="18"/>
  <c r="T48" i="18"/>
  <c r="M48" i="18"/>
  <c r="K48" i="18"/>
  <c r="E48" i="18"/>
  <c r="S46" i="18"/>
  <c r="AE42" i="18"/>
  <c r="X48" i="18"/>
  <c r="AE12" i="18"/>
  <c r="Y48" i="18"/>
  <c r="U26" i="18"/>
  <c r="Q35" i="18"/>
  <c r="O48" i="18"/>
  <c r="AB48" i="18"/>
  <c r="Q46" i="18"/>
  <c r="Q26" i="18"/>
  <c r="AE35" i="18" l="1"/>
  <c r="S48" i="18"/>
  <c r="S51" i="18" s="1"/>
  <c r="Q48" i="18"/>
  <c r="Q50" i="18" s="1"/>
  <c r="AF21" i="18"/>
  <c r="AE26" i="18"/>
  <c r="AE18" i="18"/>
  <c r="AF12" i="18"/>
  <c r="U48" i="18"/>
  <c r="AF42" i="18"/>
  <c r="AE46" i="18"/>
  <c r="AF35" i="18"/>
  <c r="AG35" i="18"/>
  <c r="T51" i="18"/>
  <c r="T50" i="18"/>
  <c r="AE39" i="18"/>
  <c r="AF38" i="18"/>
  <c r="S50" i="18" l="1"/>
  <c r="AF46" i="18"/>
  <c r="AG46" i="18"/>
  <c r="AE48" i="18"/>
  <c r="AG18" i="18"/>
  <c r="AF18" i="18"/>
  <c r="AG39" i="18"/>
  <c r="AF39" i="18"/>
  <c r="AG26" i="18"/>
  <c r="AF26" i="18"/>
  <c r="AF48" i="18" l="1"/>
  <c r="P48" i="17" l="1"/>
  <c r="H48" i="17"/>
  <c r="P44" i="17"/>
  <c r="N44" i="17"/>
  <c r="N48" i="17" s="1"/>
  <c r="L44" i="17"/>
  <c r="Q44" i="17" s="1"/>
  <c r="J44" i="17"/>
  <c r="J48" i="17" s="1"/>
  <c r="H44" i="17"/>
  <c r="T42" i="17"/>
  <c r="S42" i="17"/>
  <c r="Q42" i="17"/>
  <c r="P42" i="17"/>
  <c r="N42" i="17"/>
  <c r="L42" i="17"/>
  <c r="J42" i="17"/>
  <c r="H42" i="17"/>
  <c r="T39" i="17"/>
  <c r="Q39" i="17"/>
  <c r="T38" i="17"/>
  <c r="Q38" i="17"/>
  <c r="T37" i="17"/>
  <c r="Q37" i="17"/>
  <c r="T36" i="17"/>
  <c r="Q36" i="17"/>
  <c r="T35" i="17"/>
  <c r="Q35" i="17"/>
  <c r="Q32" i="17"/>
  <c r="P32" i="17"/>
  <c r="N32" i="17"/>
  <c r="L32" i="17"/>
  <c r="J32" i="17"/>
  <c r="H32" i="17"/>
  <c r="T29" i="17"/>
  <c r="Q29" i="17"/>
  <c r="T28" i="17"/>
  <c r="Q28" i="17"/>
  <c r="T27" i="17"/>
  <c r="Q27" i="17"/>
  <c r="T26" i="17"/>
  <c r="Q26" i="17"/>
  <c r="Q25" i="17"/>
  <c r="B25" i="17"/>
  <c r="Q24" i="17"/>
  <c r="B24" i="17"/>
  <c r="Q23" i="17"/>
  <c r="B23" i="17"/>
  <c r="Q22" i="17"/>
  <c r="B22" i="17"/>
  <c r="Q19" i="17"/>
  <c r="P19" i="17"/>
  <c r="N19" i="17"/>
  <c r="L19" i="17"/>
  <c r="J19" i="17"/>
  <c r="H19" i="17"/>
  <c r="B19" i="17"/>
  <c r="Q16" i="17"/>
  <c r="Q48" i="17" l="1"/>
  <c r="B26" i="17"/>
  <c r="L48" i="17"/>
  <c r="B27" i="17"/>
  <c r="B28" i="17" l="1"/>
  <c r="B29" i="17" s="1"/>
  <c r="B32" i="17" l="1"/>
  <c r="B35" i="17" l="1"/>
  <c r="B36" i="17" l="1"/>
  <c r="B37" i="17" l="1"/>
  <c r="B38" i="17" s="1"/>
  <c r="B39" i="17" s="1"/>
  <c r="B42" i="17" s="1"/>
  <c r="B44" i="17" s="1"/>
  <c r="AC108" i="15" l="1"/>
  <c r="AB96" i="15" l="1"/>
  <c r="AB98" i="15" s="1"/>
  <c r="AB92" i="15"/>
  <c r="AB69" i="15"/>
  <c r="AB71" i="15" s="1"/>
  <c r="AB65" i="15"/>
  <c r="AB42" i="15"/>
  <c r="AB44" i="15" s="1"/>
  <c r="AB38" i="15"/>
  <c r="AB15" i="15"/>
  <c r="AB17" i="15" s="1"/>
  <c r="AA96" i="15"/>
  <c r="AA98" i="15" s="1"/>
  <c r="AA92" i="15"/>
  <c r="AA69" i="15"/>
  <c r="AA65" i="15"/>
  <c r="AA42" i="15"/>
  <c r="AA44" i="15" s="1"/>
  <c r="AA38" i="15"/>
  <c r="AA15" i="15"/>
  <c r="AA17" i="15" s="1"/>
  <c r="AC27" i="15" l="1"/>
  <c r="AA71" i="15"/>
  <c r="Z92" i="15"/>
  <c r="Z65" i="15"/>
  <c r="Z38" i="15"/>
  <c r="X38" i="15"/>
  <c r="W65" i="15"/>
  <c r="W38" i="15"/>
  <c r="V92" i="15"/>
  <c r="V65" i="15"/>
  <c r="V38" i="15"/>
  <c r="W92" i="15" l="1"/>
  <c r="J3409" i="1"/>
  <c r="J3408" i="1"/>
  <c r="J3407" i="1"/>
  <c r="J3406" i="1"/>
  <c r="J3405" i="1"/>
  <c r="J3404" i="1"/>
  <c r="J3403" i="1"/>
  <c r="J3402" i="1"/>
  <c r="J3401" i="1"/>
  <c r="J3400" i="1"/>
  <c r="J3399" i="1"/>
  <c r="J3398" i="1"/>
  <c r="J3397" i="1"/>
  <c r="J3396" i="1"/>
  <c r="J3395" i="1"/>
  <c r="J3394" i="1"/>
  <c r="J3393" i="1"/>
  <c r="J3392" i="1"/>
  <c r="J3391" i="1"/>
  <c r="J3390" i="1"/>
  <c r="J3389" i="1"/>
  <c r="J3388" i="1"/>
  <c r="J3387" i="1"/>
  <c r="J3386" i="1"/>
  <c r="J3385" i="1"/>
  <c r="J3384" i="1"/>
  <c r="J3383" i="1"/>
  <c r="J3382" i="1"/>
  <c r="J3381" i="1"/>
  <c r="J3380" i="1"/>
  <c r="J3379" i="1"/>
  <c r="J3378" i="1"/>
  <c r="J3377" i="1"/>
  <c r="J3376" i="1"/>
  <c r="J3375" i="1"/>
  <c r="J3374" i="1"/>
  <c r="J3373" i="1"/>
  <c r="J3372" i="1"/>
  <c r="J3371" i="1"/>
  <c r="J3370" i="1"/>
  <c r="J3369" i="1"/>
  <c r="J3368" i="1"/>
  <c r="J3367" i="1"/>
  <c r="J3366" i="1"/>
  <c r="J3365" i="1"/>
  <c r="J3364" i="1"/>
  <c r="J3363" i="1"/>
  <c r="J3362" i="1"/>
  <c r="J3361" i="1"/>
  <c r="J3360" i="1"/>
  <c r="J3359" i="1"/>
  <c r="J3358" i="1"/>
  <c r="J3357" i="1"/>
  <c r="J3356" i="1"/>
  <c r="J3355" i="1"/>
  <c r="J3354" i="1"/>
  <c r="J3353" i="1"/>
  <c r="J3352" i="1"/>
  <c r="J3351" i="1"/>
  <c r="J3350" i="1"/>
  <c r="J3349" i="1"/>
  <c r="J3348" i="1"/>
  <c r="J3347" i="1"/>
  <c r="J3346" i="1"/>
  <c r="J3345" i="1"/>
  <c r="J3344" i="1"/>
  <c r="J3343" i="1"/>
  <c r="J3342" i="1"/>
  <c r="J3341" i="1"/>
  <c r="J3340" i="1"/>
  <c r="J3339" i="1"/>
  <c r="J3338" i="1"/>
  <c r="J3337" i="1"/>
  <c r="J3336" i="1"/>
  <c r="J3335" i="1"/>
  <c r="J3334" i="1"/>
  <c r="J3333" i="1"/>
  <c r="J3332" i="1"/>
  <c r="J3331" i="1"/>
  <c r="J3330" i="1"/>
  <c r="J3329" i="1"/>
  <c r="J3328" i="1"/>
  <c r="J3327" i="1"/>
  <c r="J3326" i="1"/>
  <c r="J3325" i="1"/>
  <c r="J3324" i="1"/>
  <c r="J3323" i="1"/>
  <c r="J3322" i="1"/>
  <c r="J3321" i="1"/>
  <c r="J3320" i="1"/>
  <c r="J3319" i="1"/>
  <c r="J3318" i="1"/>
  <c r="J3317" i="1"/>
  <c r="J3316" i="1"/>
  <c r="J3315" i="1"/>
  <c r="J3314" i="1"/>
  <c r="J3313" i="1"/>
  <c r="J3312" i="1"/>
  <c r="J3311" i="1"/>
  <c r="J3310" i="1"/>
  <c r="J3309" i="1"/>
  <c r="J3308" i="1"/>
  <c r="J3307" i="1" l="1"/>
  <c r="J3306" i="1"/>
  <c r="J3305" i="1"/>
  <c r="J3304" i="1"/>
  <c r="J3303" i="1"/>
  <c r="J3302" i="1"/>
  <c r="J3301" i="1"/>
  <c r="J3300" i="1"/>
  <c r="J3299" i="1"/>
  <c r="J3298" i="1"/>
  <c r="J3297" i="1"/>
  <c r="J3296" i="1"/>
  <c r="J3295" i="1"/>
  <c r="J3294" i="1"/>
  <c r="J3293" i="1"/>
  <c r="J3292" i="1"/>
  <c r="J3291" i="1"/>
  <c r="J3290" i="1"/>
  <c r="J3289" i="1"/>
  <c r="J3288" i="1"/>
  <c r="J3287" i="1"/>
  <c r="J3286" i="1"/>
  <c r="J3285" i="1"/>
  <c r="J3284" i="1"/>
  <c r="J3283" i="1"/>
  <c r="J3282" i="1"/>
  <c r="J3281" i="1"/>
  <c r="J3280" i="1"/>
  <c r="J3279" i="1"/>
  <c r="J3278" i="1"/>
  <c r="J3277" i="1"/>
  <c r="J3276" i="1"/>
  <c r="J3275" i="1"/>
  <c r="J3274" i="1"/>
  <c r="J3273" i="1"/>
  <c r="J3272" i="1"/>
  <c r="J3271" i="1"/>
  <c r="J3270" i="1"/>
  <c r="J3269" i="1"/>
  <c r="J3268" i="1"/>
  <c r="J3267" i="1"/>
  <c r="J3266" i="1"/>
  <c r="J3265" i="1"/>
  <c r="J3264" i="1"/>
  <c r="J3263" i="1"/>
  <c r="J3262" i="1"/>
  <c r="J3261" i="1"/>
  <c r="J3260" i="1"/>
  <c r="J3259" i="1"/>
  <c r="J3258" i="1"/>
  <c r="J3257" i="1"/>
  <c r="J3256" i="1"/>
  <c r="J3255" i="1"/>
  <c r="J3254" i="1"/>
  <c r="J3253" i="1"/>
  <c r="J3252" i="1"/>
  <c r="J3251" i="1"/>
  <c r="J3250" i="1"/>
  <c r="J3249" i="1"/>
  <c r="J3248" i="1"/>
  <c r="J3247" i="1"/>
  <c r="J3246" i="1"/>
  <c r="J3245" i="1"/>
  <c r="J3244" i="1"/>
  <c r="J3243" i="1"/>
  <c r="J3242" i="1"/>
  <c r="J3241" i="1"/>
  <c r="J3240" i="1"/>
  <c r="J3239" i="1"/>
  <c r="J3238" i="1"/>
  <c r="J3237" i="1"/>
  <c r="J3236" i="1"/>
  <c r="J3235" i="1"/>
  <c r="J3234" i="1"/>
  <c r="J3233" i="1"/>
  <c r="J3232" i="1"/>
  <c r="J3231" i="1"/>
  <c r="J3230" i="1"/>
  <c r="J3229" i="1"/>
  <c r="J3228" i="1"/>
  <c r="J3227" i="1"/>
  <c r="J3226" i="1"/>
  <c r="J3225" i="1"/>
  <c r="J3224" i="1"/>
  <c r="J3223" i="1"/>
  <c r="J3222" i="1"/>
  <c r="J3221" i="1"/>
  <c r="J3220" i="1"/>
  <c r="J3219" i="1"/>
  <c r="J3218" i="1"/>
  <c r="J3217" i="1"/>
  <c r="J3216" i="1"/>
  <c r="J3215" i="1"/>
  <c r="J3214" i="1"/>
  <c r="J3213" i="1"/>
  <c r="J3212" i="1"/>
  <c r="J3211" i="1"/>
  <c r="J3210" i="1"/>
  <c r="J3209" i="1"/>
  <c r="J3208" i="1"/>
  <c r="J3207" i="1"/>
  <c r="J3206" i="1"/>
  <c r="J3205" i="1"/>
  <c r="J3204" i="1"/>
  <c r="J3203" i="1"/>
  <c r="J3202" i="1"/>
  <c r="J3201" i="1"/>
  <c r="F3410" i="1" l="1"/>
  <c r="G3410" i="1"/>
  <c r="H3410" i="1"/>
  <c r="I3410" i="1"/>
  <c r="K3410" i="1"/>
  <c r="E95" i="15" l="1"/>
  <c r="I95" i="15" s="1"/>
  <c r="M94" i="15"/>
  <c r="L94" i="15"/>
  <c r="K94" i="15"/>
  <c r="J94" i="15"/>
  <c r="L91" i="15"/>
  <c r="E91" i="15"/>
  <c r="M90" i="15"/>
  <c r="M92" i="15" s="1"/>
  <c r="L90" i="15"/>
  <c r="K90" i="15"/>
  <c r="J90" i="15"/>
  <c r="J92" i="15" s="1"/>
  <c r="AC81" i="15"/>
  <c r="E68" i="15"/>
  <c r="I68" i="15" s="1"/>
  <c r="M67" i="15"/>
  <c r="L67" i="15"/>
  <c r="K67" i="15"/>
  <c r="J67" i="15"/>
  <c r="L64" i="15"/>
  <c r="E64" i="15"/>
  <c r="M63" i="15"/>
  <c r="M65" i="15" s="1"/>
  <c r="L63" i="15"/>
  <c r="K63" i="15"/>
  <c r="J63" i="15"/>
  <c r="J65" i="15" s="1"/>
  <c r="AC54" i="15"/>
  <c r="E41" i="15"/>
  <c r="I41" i="15" s="1"/>
  <c r="M40" i="15"/>
  <c r="L40" i="15"/>
  <c r="K40" i="15"/>
  <c r="J40" i="15"/>
  <c r="L37" i="15"/>
  <c r="E37" i="15"/>
  <c r="M36" i="15"/>
  <c r="M38" i="15" s="1"/>
  <c r="L36" i="15"/>
  <c r="K36" i="15"/>
  <c r="J36" i="15"/>
  <c r="J38" i="15" s="1"/>
  <c r="AC20" i="15"/>
  <c r="F14" i="15"/>
  <c r="E14" i="15"/>
  <c r="I14" i="15" s="1"/>
  <c r="M13" i="15"/>
  <c r="L13" i="15"/>
  <c r="K13" i="15"/>
  <c r="J13" i="15"/>
  <c r="L10" i="15"/>
  <c r="F10" i="15"/>
  <c r="E10" i="15"/>
  <c r="M9" i="15"/>
  <c r="M11" i="15" s="1"/>
  <c r="L9" i="15"/>
  <c r="K9" i="15"/>
  <c r="J9" i="15"/>
  <c r="J11" i="15" s="1"/>
  <c r="H68" i="15" l="1"/>
  <c r="J68" i="15"/>
  <c r="L68" i="15" s="1"/>
  <c r="L69" i="15" s="1"/>
  <c r="H14" i="15"/>
  <c r="J95" i="15"/>
  <c r="J96" i="15" s="1"/>
  <c r="J98" i="15" s="1"/>
  <c r="L65" i="15"/>
  <c r="J69" i="15"/>
  <c r="J71" i="15" s="1"/>
  <c r="L92" i="15"/>
  <c r="L11" i="15"/>
  <c r="L95" i="15"/>
  <c r="L96" i="15" s="1"/>
  <c r="L38" i="15"/>
  <c r="J41" i="15"/>
  <c r="J42" i="15" s="1"/>
  <c r="J44" i="15" s="1"/>
  <c r="H95" i="15"/>
  <c r="J14" i="15"/>
  <c r="L14" i="15" s="1"/>
  <c r="L15" i="15" s="1"/>
  <c r="L41" i="15"/>
  <c r="L42" i="15" s="1"/>
  <c r="H41" i="15"/>
  <c r="J3200" i="1"/>
  <c r="J3199" i="1"/>
  <c r="J3198" i="1"/>
  <c r="J3197" i="1"/>
  <c r="J3196" i="1"/>
  <c r="J3195" i="1"/>
  <c r="J3194" i="1"/>
  <c r="J3193" i="1"/>
  <c r="J3192" i="1"/>
  <c r="J3191" i="1"/>
  <c r="J3190" i="1"/>
  <c r="J3189" i="1"/>
  <c r="J3188" i="1"/>
  <c r="J3187" i="1"/>
  <c r="J3186" i="1"/>
  <c r="J3185" i="1"/>
  <c r="J3184" i="1"/>
  <c r="J3183" i="1"/>
  <c r="J3182" i="1"/>
  <c r="J3181" i="1"/>
  <c r="J3180" i="1"/>
  <c r="J3179" i="1"/>
  <c r="J3178" i="1"/>
  <c r="J3177" i="1"/>
  <c r="J3176" i="1"/>
  <c r="J3175" i="1"/>
  <c r="J3174" i="1"/>
  <c r="J3173" i="1"/>
  <c r="J3172" i="1"/>
  <c r="J3171" i="1"/>
  <c r="J3170" i="1"/>
  <c r="J3169" i="1"/>
  <c r="J3168" i="1"/>
  <c r="J3167" i="1"/>
  <c r="J3166" i="1"/>
  <c r="J3165" i="1"/>
  <c r="J3164" i="1"/>
  <c r="J3163" i="1"/>
  <c r="J3162" i="1"/>
  <c r="J3161" i="1"/>
  <c r="J3160" i="1"/>
  <c r="J3159" i="1"/>
  <c r="J3158" i="1"/>
  <c r="J3157" i="1"/>
  <c r="J3156" i="1"/>
  <c r="J3155" i="1"/>
  <c r="J3154" i="1"/>
  <c r="J3153" i="1"/>
  <c r="J3152" i="1"/>
  <c r="J3151" i="1"/>
  <c r="J3150" i="1"/>
  <c r="J3149" i="1"/>
  <c r="J3148" i="1"/>
  <c r="J3147" i="1"/>
  <c r="J3146" i="1"/>
  <c r="J3145" i="1"/>
  <c r="J3144" i="1"/>
  <c r="J3143" i="1"/>
  <c r="J3142" i="1"/>
  <c r="J3141" i="1"/>
  <c r="J3140" i="1"/>
  <c r="J3139" i="1"/>
  <c r="J3138" i="1"/>
  <c r="J3137" i="1"/>
  <c r="J3136" i="1"/>
  <c r="J3135" i="1"/>
  <c r="J3134" i="1"/>
  <c r="J3133" i="1"/>
  <c r="J3132" i="1"/>
  <c r="J3131" i="1"/>
  <c r="J3130" i="1"/>
  <c r="J3129" i="1"/>
  <c r="J3128" i="1"/>
  <c r="J3127" i="1"/>
  <c r="J3126" i="1"/>
  <c r="J3125" i="1"/>
  <c r="J3124" i="1"/>
  <c r="J3123" i="1"/>
  <c r="J3122" i="1"/>
  <c r="J3121" i="1"/>
  <c r="J3120" i="1"/>
  <c r="J3119" i="1"/>
  <c r="J3118" i="1"/>
  <c r="J3117" i="1"/>
  <c r="J3116" i="1"/>
  <c r="J3115" i="1"/>
  <c r="J3114" i="1"/>
  <c r="J3113" i="1"/>
  <c r="J3112" i="1"/>
  <c r="J3111" i="1"/>
  <c r="J3110" i="1"/>
  <c r="J3109" i="1"/>
  <c r="J3108" i="1"/>
  <c r="J3107" i="1"/>
  <c r="J3106" i="1"/>
  <c r="J3105" i="1"/>
  <c r="J3104" i="1"/>
  <c r="J3103" i="1"/>
  <c r="J3102" i="1"/>
  <c r="J3101" i="1"/>
  <c r="J3100" i="1"/>
  <c r="J3099" i="1"/>
  <c r="J3098" i="1"/>
  <c r="J3097" i="1"/>
  <c r="J3096" i="1"/>
  <c r="J3095" i="1"/>
  <c r="J3094" i="1"/>
  <c r="L44" i="15" l="1"/>
  <c r="L71" i="15"/>
  <c r="L98" i="15"/>
  <c r="L17" i="15"/>
  <c r="J15" i="15"/>
  <c r="J17" i="15" s="1"/>
  <c r="J3093" i="1"/>
  <c r="J3092" i="1"/>
  <c r="J3091" i="1"/>
  <c r="J3090" i="1"/>
  <c r="J3089" i="1"/>
  <c r="J3088" i="1"/>
  <c r="J3087" i="1"/>
  <c r="J3086" i="1"/>
  <c r="J3085" i="1" l="1"/>
  <c r="J3084" i="1"/>
  <c r="J3083" i="1"/>
  <c r="J3082" i="1"/>
  <c r="J3081" i="1"/>
  <c r="J3080" i="1"/>
  <c r="J3079" i="1"/>
  <c r="J3078" i="1"/>
  <c r="J3077" i="1"/>
  <c r="J3076" i="1"/>
  <c r="J3075" i="1"/>
  <c r="J3074" i="1"/>
  <c r="J3073" i="1"/>
  <c r="J3072" i="1"/>
  <c r="J3071" i="1"/>
  <c r="J3070" i="1"/>
  <c r="J3069" i="1"/>
  <c r="J3068" i="1"/>
  <c r="J3067" i="1"/>
  <c r="J3066" i="1"/>
  <c r="J3065" i="1"/>
  <c r="J3064" i="1"/>
  <c r="J3063" i="1"/>
  <c r="J3062" i="1"/>
  <c r="J3061" i="1"/>
  <c r="J3060" i="1"/>
  <c r="J3059" i="1"/>
  <c r="J3058" i="1"/>
  <c r="J3057" i="1"/>
  <c r="J3056" i="1"/>
  <c r="J3055" i="1"/>
  <c r="J3054" i="1"/>
  <c r="J3053" i="1"/>
  <c r="J3052" i="1"/>
  <c r="J3051" i="1"/>
  <c r="J3050" i="1"/>
  <c r="J3049" i="1"/>
  <c r="J3048" i="1"/>
  <c r="J3047" i="1"/>
  <c r="J3046" i="1"/>
  <c r="J3045" i="1"/>
  <c r="J3044" i="1"/>
  <c r="J3043" i="1"/>
  <c r="J3042" i="1"/>
  <c r="J3041" i="1"/>
  <c r="J3040" i="1"/>
  <c r="J3039" i="1"/>
  <c r="J3038" i="1"/>
  <c r="J3037" i="1"/>
  <c r="J3036" i="1"/>
  <c r="J3035" i="1"/>
  <c r="J3034" i="1"/>
  <c r="J3033" i="1"/>
  <c r="J3032" i="1"/>
  <c r="J3031" i="1"/>
  <c r="J3030" i="1"/>
  <c r="J3029" i="1"/>
  <c r="J3028" i="1"/>
  <c r="J3027" i="1"/>
  <c r="J3026" i="1"/>
  <c r="J3025" i="1"/>
  <c r="J3024" i="1"/>
  <c r="J3023" i="1"/>
  <c r="J3022" i="1"/>
  <c r="J3021" i="1"/>
  <c r="J3020" i="1"/>
  <c r="J3019" i="1"/>
  <c r="J3018" i="1"/>
  <c r="J3017" i="1"/>
  <c r="J3016" i="1"/>
  <c r="J3015" i="1"/>
  <c r="J3014" i="1"/>
  <c r="J3013" i="1"/>
  <c r="J3012" i="1"/>
  <c r="J3011" i="1"/>
  <c r="J3010" i="1"/>
  <c r="J3009" i="1"/>
  <c r="J3008" i="1"/>
  <c r="J3007" i="1"/>
  <c r="J3006" i="1"/>
  <c r="J3005" i="1"/>
  <c r="J3004" i="1"/>
  <c r="J3003" i="1"/>
  <c r="J3002" i="1"/>
  <c r="J3001" i="1"/>
  <c r="J3000" i="1"/>
  <c r="J2999" i="1"/>
  <c r="J2998" i="1"/>
  <c r="J2997" i="1"/>
  <c r="J2996" i="1"/>
  <c r="J2995" i="1"/>
  <c r="J2994" i="1"/>
  <c r="J2993" i="1"/>
  <c r="J2992" i="1"/>
  <c r="J2991" i="1"/>
  <c r="J2990" i="1"/>
  <c r="J2989" i="1"/>
  <c r="J2988" i="1"/>
  <c r="J2987" i="1"/>
  <c r="J2986" i="1"/>
  <c r="J2985" i="1"/>
  <c r="J2984" i="1"/>
  <c r="J2983" i="1"/>
  <c r="J2982" i="1"/>
  <c r="J2981" i="1"/>
  <c r="J2980" i="1" l="1"/>
  <c r="J2979" i="1"/>
  <c r="J2978" i="1"/>
  <c r="J2977" i="1"/>
  <c r="J2976" i="1"/>
  <c r="J2975" i="1"/>
  <c r="J2974" i="1"/>
  <c r="J2973" i="1"/>
  <c r="J2972" i="1"/>
  <c r="J2971" i="1"/>
  <c r="J2970" i="1"/>
  <c r="J2969" i="1"/>
  <c r="J2968" i="1"/>
  <c r="J2967" i="1"/>
  <c r="J2966" i="1"/>
  <c r="J2965" i="1"/>
  <c r="J2964" i="1"/>
  <c r="J2963" i="1"/>
  <c r="J2962" i="1"/>
  <c r="J2961" i="1"/>
  <c r="J2960" i="1"/>
  <c r="J2959" i="1"/>
  <c r="J2958" i="1"/>
  <c r="J2957" i="1"/>
  <c r="J2956" i="1"/>
  <c r="J2955" i="1"/>
  <c r="J2954" i="1"/>
  <c r="J2953" i="1"/>
  <c r="J2952" i="1"/>
  <c r="J2951" i="1"/>
  <c r="J2950" i="1"/>
  <c r="J2949" i="1"/>
  <c r="J2948" i="1"/>
  <c r="J2947" i="1"/>
  <c r="J2946" i="1"/>
  <c r="J2945" i="1"/>
  <c r="J2944" i="1"/>
  <c r="J2943" i="1"/>
  <c r="J2942" i="1"/>
  <c r="J2941" i="1"/>
  <c r="J2940" i="1"/>
  <c r="J2939" i="1"/>
  <c r="J2938" i="1"/>
  <c r="J2937" i="1"/>
  <c r="J2936" i="1"/>
  <c r="J2935" i="1"/>
  <c r="J2934" i="1"/>
  <c r="J2933" i="1"/>
  <c r="J2932" i="1"/>
  <c r="J2931" i="1"/>
  <c r="J2930" i="1"/>
  <c r="J2929" i="1"/>
  <c r="J2928" i="1"/>
  <c r="J2927" i="1"/>
  <c r="J2926" i="1"/>
  <c r="J2925" i="1"/>
  <c r="J2924" i="1"/>
  <c r="J2923" i="1"/>
  <c r="J2922" i="1"/>
  <c r="J2921" i="1"/>
  <c r="J2920" i="1"/>
  <c r="J2919" i="1"/>
  <c r="J2918" i="1"/>
  <c r="J2917" i="1"/>
  <c r="J2916" i="1"/>
  <c r="J2915" i="1"/>
  <c r="J2914" i="1"/>
  <c r="J2913" i="1"/>
  <c r="J2912" i="1"/>
  <c r="J2911" i="1"/>
  <c r="J2910" i="1"/>
  <c r="J2909" i="1"/>
  <c r="J2908" i="1"/>
  <c r="J2907" i="1"/>
  <c r="J2906" i="1"/>
  <c r="J2905" i="1"/>
  <c r="J2904" i="1"/>
  <c r="J2903" i="1"/>
  <c r="J2902" i="1"/>
  <c r="J2901" i="1"/>
  <c r="J2900" i="1"/>
  <c r="J2899" i="1"/>
  <c r="J2898" i="1"/>
  <c r="J2897" i="1"/>
  <c r="J2896" i="1"/>
  <c r="J2895" i="1"/>
  <c r="J2894" i="1"/>
  <c r="J2893" i="1"/>
  <c r="J2892" i="1"/>
  <c r="J2891" i="1"/>
  <c r="J2890" i="1"/>
  <c r="J2889" i="1"/>
  <c r="J2888" i="1"/>
  <c r="J2887" i="1"/>
  <c r="J2886" i="1"/>
  <c r="J2885" i="1"/>
  <c r="J2884" i="1"/>
  <c r="J2883" i="1"/>
  <c r="J2882" i="1"/>
  <c r="J2881" i="1"/>
  <c r="J2880" i="1"/>
  <c r="J2879" i="1"/>
  <c r="J2878" i="1"/>
  <c r="J2877" i="1"/>
  <c r="J2876" i="1"/>
  <c r="J2875" i="1" l="1"/>
  <c r="J2874" i="1"/>
  <c r="J2873" i="1"/>
  <c r="J2872" i="1"/>
  <c r="J2871" i="1"/>
  <c r="J2870" i="1"/>
  <c r="J2869" i="1"/>
  <c r="J2868" i="1"/>
  <c r="J2867" i="1"/>
  <c r="J2866" i="1"/>
  <c r="J2865" i="1"/>
  <c r="J2864" i="1"/>
  <c r="J2863" i="1"/>
  <c r="J2862" i="1"/>
  <c r="J2861" i="1"/>
  <c r="J2860" i="1"/>
  <c r="J2859" i="1"/>
  <c r="J2858" i="1"/>
  <c r="J2857" i="1"/>
  <c r="J2856" i="1"/>
  <c r="J2855" i="1"/>
  <c r="J2854" i="1"/>
  <c r="J2853" i="1"/>
  <c r="J2852" i="1"/>
  <c r="J2851" i="1"/>
  <c r="J2850" i="1"/>
  <c r="J2849" i="1"/>
  <c r="J2848" i="1"/>
  <c r="J2847" i="1"/>
  <c r="J2846" i="1"/>
  <c r="J2845" i="1"/>
  <c r="J2844" i="1"/>
  <c r="J2843" i="1"/>
  <c r="J2842" i="1"/>
  <c r="J2841" i="1"/>
  <c r="J2840" i="1"/>
  <c r="J2839" i="1"/>
  <c r="J2838" i="1"/>
  <c r="J2837" i="1"/>
  <c r="J2836" i="1"/>
  <c r="J2835" i="1"/>
  <c r="J2834" i="1"/>
  <c r="J2833" i="1"/>
  <c r="J2832" i="1"/>
  <c r="J2831" i="1"/>
  <c r="J2830" i="1"/>
  <c r="J2829" i="1"/>
  <c r="J2828" i="1"/>
  <c r="J2827" i="1"/>
  <c r="J2826" i="1"/>
  <c r="J2825" i="1"/>
  <c r="J2824" i="1"/>
  <c r="J2823" i="1"/>
  <c r="J2822" i="1"/>
  <c r="J2821" i="1"/>
  <c r="J2820" i="1"/>
  <c r="J2819" i="1"/>
  <c r="J2818" i="1"/>
  <c r="J2817" i="1"/>
  <c r="J2816" i="1"/>
  <c r="J2815" i="1"/>
  <c r="J2814" i="1"/>
  <c r="J2813" i="1"/>
  <c r="J2812" i="1"/>
  <c r="J2811" i="1"/>
  <c r="J2810" i="1"/>
  <c r="J2809" i="1"/>
  <c r="J2808" i="1"/>
  <c r="J2807" i="1"/>
  <c r="J2806" i="1"/>
  <c r="J2805" i="1"/>
  <c r="J2804" i="1"/>
  <c r="J2803" i="1"/>
  <c r="J2802" i="1"/>
  <c r="J2801" i="1"/>
  <c r="J2800" i="1"/>
  <c r="J2799" i="1"/>
  <c r="J2798" i="1"/>
  <c r="J2797" i="1"/>
  <c r="J2796" i="1"/>
  <c r="J2795" i="1"/>
  <c r="J2794" i="1"/>
  <c r="J2793" i="1"/>
  <c r="J2792" i="1"/>
  <c r="J2791" i="1"/>
  <c r="J2790" i="1"/>
  <c r="J2789" i="1"/>
  <c r="J2788" i="1"/>
  <c r="J2787" i="1"/>
  <c r="J2786" i="1"/>
  <c r="J2785" i="1"/>
  <c r="J2784" i="1"/>
  <c r="J2783" i="1"/>
  <c r="J2782" i="1"/>
  <c r="J2781" i="1"/>
  <c r="J2780" i="1"/>
  <c r="J2779" i="1"/>
  <c r="J2778" i="1"/>
  <c r="J2777" i="1"/>
  <c r="J2776" i="1"/>
  <c r="J2775" i="1"/>
  <c r="J2774" i="1"/>
  <c r="J2773" i="1"/>
  <c r="J2772" i="1"/>
  <c r="J2771" i="1"/>
  <c r="AB25" i="15" l="1"/>
  <c r="AC25" i="15" s="1"/>
  <c r="AA25" i="15"/>
  <c r="AB79" i="15"/>
  <c r="AC79" i="15" s="1"/>
  <c r="AA79" i="15"/>
  <c r="AB52" i="15"/>
  <c r="AC52" i="15" s="1"/>
  <c r="AA52" i="15"/>
  <c r="AB106" i="15"/>
  <c r="AC106" i="15" s="1"/>
  <c r="AA106" i="15"/>
  <c r="X25" i="15"/>
  <c r="Z25" i="15"/>
  <c r="Y25" i="15"/>
  <c r="X79" i="15"/>
  <c r="Z79" i="15"/>
  <c r="Y79" i="15"/>
  <c r="X52" i="15"/>
  <c r="Z52" i="15"/>
  <c r="Y52" i="15"/>
  <c r="X106" i="15"/>
  <c r="Z106" i="15"/>
  <c r="Y106" i="15"/>
  <c r="W52" i="15"/>
  <c r="V52" i="15"/>
  <c r="V25" i="15"/>
  <c r="W25" i="15"/>
  <c r="V79" i="15"/>
  <c r="W79" i="15"/>
  <c r="V106" i="15"/>
  <c r="W106" i="15"/>
  <c r="R79" i="15"/>
  <c r="N79" i="15"/>
  <c r="J79" i="15"/>
  <c r="U79" i="15"/>
  <c r="Q79" i="15"/>
  <c r="T79" i="15"/>
  <c r="P79" i="15"/>
  <c r="L79" i="15"/>
  <c r="H79" i="15"/>
  <c r="S79" i="15"/>
  <c r="O79" i="15"/>
  <c r="K79" i="15"/>
  <c r="M79" i="15"/>
  <c r="I79" i="15"/>
  <c r="U52" i="15"/>
  <c r="Q52" i="15"/>
  <c r="M52" i="15"/>
  <c r="I52" i="15"/>
  <c r="S52" i="15"/>
  <c r="O52" i="15"/>
  <c r="K52" i="15"/>
  <c r="R52" i="15"/>
  <c r="J52" i="15"/>
  <c r="P52" i="15"/>
  <c r="H52" i="15"/>
  <c r="N52" i="15"/>
  <c r="T52" i="15"/>
  <c r="L52" i="15"/>
  <c r="S25" i="15"/>
  <c r="O25" i="15"/>
  <c r="K25" i="15"/>
  <c r="U25" i="15"/>
  <c r="Q25" i="15"/>
  <c r="M25" i="15"/>
  <c r="I25" i="15"/>
  <c r="P25" i="15"/>
  <c r="H25" i="15"/>
  <c r="N25" i="15"/>
  <c r="T25" i="15"/>
  <c r="L25" i="15"/>
  <c r="R25" i="15"/>
  <c r="J25" i="15"/>
  <c r="U106" i="15"/>
  <c r="Q106" i="15"/>
  <c r="M106" i="15"/>
  <c r="I106" i="15"/>
  <c r="T106" i="15"/>
  <c r="P106" i="15"/>
  <c r="L106" i="15"/>
  <c r="H106" i="15"/>
  <c r="S106" i="15"/>
  <c r="O106" i="15"/>
  <c r="K106" i="15"/>
  <c r="R106" i="15"/>
  <c r="N106" i="15"/>
  <c r="J106" i="15"/>
  <c r="G24" i="14"/>
  <c r="G25" i="14" s="1"/>
  <c r="G16" i="14" s="1"/>
  <c r="E18" i="14"/>
  <c r="AB80" i="15" l="1"/>
  <c r="AC80" i="15" s="1"/>
  <c r="AA80" i="15"/>
  <c r="X80" i="15"/>
  <c r="Z80" i="15"/>
  <c r="Y80" i="15"/>
  <c r="V80" i="15"/>
  <c r="W80" i="15"/>
  <c r="G17" i="14"/>
  <c r="G15" i="14"/>
  <c r="T80" i="15"/>
  <c r="P80" i="15"/>
  <c r="L80" i="15"/>
  <c r="H80" i="15"/>
  <c r="S80" i="15"/>
  <c r="O80" i="15"/>
  <c r="K80" i="15"/>
  <c r="R80" i="15"/>
  <c r="N80" i="15"/>
  <c r="J80" i="15"/>
  <c r="U80" i="15"/>
  <c r="Q80" i="15"/>
  <c r="M80" i="15"/>
  <c r="I80" i="15"/>
  <c r="G14" i="14"/>
  <c r="I16" i="14"/>
  <c r="AB107" i="15" l="1"/>
  <c r="AC107" i="15" s="1"/>
  <c r="AA107" i="15"/>
  <c r="AB26" i="15"/>
  <c r="AC26" i="15" s="1"/>
  <c r="AA26" i="15"/>
  <c r="I17" i="14"/>
  <c r="Q17" i="14" s="1"/>
  <c r="AB53" i="15"/>
  <c r="AC53" i="15" s="1"/>
  <c r="AA53" i="15"/>
  <c r="Z53" i="15"/>
  <c r="X53" i="15"/>
  <c r="Y53" i="15"/>
  <c r="Z26" i="15"/>
  <c r="Y26" i="15"/>
  <c r="X26" i="15"/>
  <c r="X107" i="15"/>
  <c r="Z107" i="15"/>
  <c r="Y107" i="15"/>
  <c r="W53" i="15"/>
  <c r="V53" i="15"/>
  <c r="W26" i="15"/>
  <c r="V26" i="15"/>
  <c r="W107" i="15"/>
  <c r="V107" i="15"/>
  <c r="T26" i="15"/>
  <c r="P26" i="15"/>
  <c r="L26" i="15"/>
  <c r="H26" i="15"/>
  <c r="R26" i="15"/>
  <c r="N26" i="15"/>
  <c r="J26" i="15"/>
  <c r="Q26" i="15"/>
  <c r="I26" i="15"/>
  <c r="O26" i="15"/>
  <c r="U26" i="15"/>
  <c r="M26" i="15"/>
  <c r="S26" i="15"/>
  <c r="K26" i="15"/>
  <c r="G18" i="14"/>
  <c r="S53" i="15"/>
  <c r="O53" i="15"/>
  <c r="K53" i="15"/>
  <c r="U53" i="15"/>
  <c r="Q53" i="15"/>
  <c r="M53" i="15"/>
  <c r="I53" i="15"/>
  <c r="T53" i="15"/>
  <c r="L53" i="15"/>
  <c r="R53" i="15"/>
  <c r="J53" i="15"/>
  <c r="P53" i="15"/>
  <c r="H53" i="15"/>
  <c r="N53" i="15"/>
  <c r="I14" i="14"/>
  <c r="M14" i="14" s="1"/>
  <c r="I15" i="14"/>
  <c r="Q15" i="14" s="1"/>
  <c r="S107" i="15"/>
  <c r="O107" i="15"/>
  <c r="K107" i="15"/>
  <c r="R107" i="15"/>
  <c r="N107" i="15"/>
  <c r="J107" i="15"/>
  <c r="U107" i="15"/>
  <c r="Q107" i="15"/>
  <c r="M107" i="15"/>
  <c r="I107" i="15"/>
  <c r="T107" i="15"/>
  <c r="P107" i="15"/>
  <c r="L107" i="15"/>
  <c r="H107" i="15"/>
  <c r="M16" i="14"/>
  <c r="W16" i="14"/>
  <c r="Q16" i="14"/>
  <c r="W15" i="14" l="1"/>
  <c r="M17" i="14"/>
  <c r="Q14" i="14"/>
  <c r="H117" i="15"/>
  <c r="M117" i="15"/>
  <c r="Q117" i="15"/>
  <c r="M15" i="14"/>
  <c r="J117" i="15"/>
  <c r="L117" i="15"/>
  <c r="K117" i="15"/>
  <c r="O117" i="15"/>
  <c r="N117" i="15"/>
  <c r="P117" i="15"/>
  <c r="I117" i="15"/>
  <c r="W17" i="14"/>
  <c r="W14" i="14" l="1"/>
  <c r="J2770" i="1"/>
  <c r="J2769" i="1"/>
  <c r="J2768" i="1"/>
  <c r="J2767" i="1"/>
  <c r="J2766" i="1"/>
  <c r="J2765" i="1"/>
  <c r="J2764" i="1"/>
  <c r="J2763" i="1"/>
  <c r="J2762" i="1"/>
  <c r="J2761" i="1"/>
  <c r="J2760" i="1"/>
  <c r="J2759" i="1"/>
  <c r="J2758" i="1"/>
  <c r="J2757" i="1"/>
  <c r="J2756" i="1"/>
  <c r="J2755" i="1"/>
  <c r="J2754" i="1"/>
  <c r="J2753" i="1"/>
  <c r="J2752" i="1"/>
  <c r="J2751" i="1"/>
  <c r="J2750" i="1"/>
  <c r="J2749" i="1"/>
  <c r="J2748" i="1"/>
  <c r="J2747" i="1"/>
  <c r="J2746" i="1"/>
  <c r="J2745" i="1"/>
  <c r="J2744" i="1"/>
  <c r="J2743" i="1"/>
  <c r="J2742" i="1"/>
  <c r="J2741" i="1"/>
  <c r="J2740" i="1"/>
  <c r="J2739" i="1"/>
  <c r="J2738" i="1"/>
  <c r="J2737" i="1"/>
  <c r="J2736" i="1"/>
  <c r="J2735" i="1"/>
  <c r="J2734" i="1"/>
  <c r="J2733" i="1"/>
  <c r="J2732" i="1"/>
  <c r="J2731" i="1"/>
  <c r="J2730" i="1"/>
  <c r="J2729" i="1"/>
  <c r="J2728" i="1"/>
  <c r="J2727" i="1"/>
  <c r="J2726" i="1"/>
  <c r="J2725" i="1"/>
  <c r="J2724" i="1"/>
  <c r="J2723" i="1"/>
  <c r="J2722" i="1"/>
  <c r="J2721" i="1"/>
  <c r="J2720" i="1"/>
  <c r="J2719" i="1"/>
  <c r="J2718" i="1"/>
  <c r="J2717" i="1"/>
  <c r="J2716" i="1"/>
  <c r="J2715" i="1"/>
  <c r="J2714" i="1"/>
  <c r="J2713" i="1"/>
  <c r="J2712" i="1"/>
  <c r="J2711" i="1"/>
  <c r="J2710" i="1"/>
  <c r="J2709" i="1"/>
  <c r="J2708" i="1"/>
  <c r="J2707" i="1"/>
  <c r="J2706" i="1"/>
  <c r="J2705" i="1"/>
  <c r="J2704" i="1"/>
  <c r="J2703" i="1"/>
  <c r="J2702" i="1"/>
  <c r="J2701" i="1"/>
  <c r="J2700" i="1"/>
  <c r="J2699" i="1"/>
  <c r="J2698" i="1"/>
  <c r="J2697" i="1"/>
  <c r="J2696" i="1"/>
  <c r="J2695" i="1"/>
  <c r="J2694" i="1"/>
  <c r="J2693" i="1"/>
  <c r="J2692" i="1"/>
  <c r="J2691" i="1"/>
  <c r="J2690" i="1"/>
  <c r="J2689" i="1"/>
  <c r="J2688" i="1"/>
  <c r="J2687" i="1"/>
  <c r="J2686" i="1"/>
  <c r="J2685" i="1"/>
  <c r="J2684" i="1"/>
  <c r="J2683" i="1"/>
  <c r="J2682" i="1"/>
  <c r="J2681" i="1"/>
  <c r="J2680" i="1"/>
  <c r="J2679" i="1"/>
  <c r="J2678" i="1"/>
  <c r="J2677" i="1"/>
  <c r="J2676" i="1"/>
  <c r="J2675" i="1"/>
  <c r="J2674" i="1"/>
  <c r="J2673" i="1"/>
  <c r="J2672" i="1"/>
  <c r="J2671" i="1"/>
  <c r="J2670" i="1"/>
  <c r="J2669" i="1"/>
  <c r="J2668" i="1"/>
  <c r="J2667" i="1"/>
  <c r="J2666" i="1"/>
  <c r="J2665" i="1"/>
  <c r="J2664" i="1"/>
  <c r="J2663" i="1" l="1"/>
  <c r="J2662" i="1"/>
  <c r="J2661" i="1"/>
  <c r="J2660" i="1"/>
  <c r="J2659" i="1"/>
  <c r="J2658" i="1"/>
  <c r="J2657" i="1"/>
  <c r="J2656" i="1"/>
  <c r="J2655" i="1"/>
  <c r="J2654" i="1"/>
  <c r="J2653" i="1"/>
  <c r="J2652" i="1"/>
  <c r="J2651" i="1"/>
  <c r="J2650" i="1"/>
  <c r="J2649" i="1"/>
  <c r="J2648" i="1"/>
  <c r="J2647" i="1"/>
  <c r="J2646" i="1"/>
  <c r="J2645" i="1"/>
  <c r="J2644" i="1"/>
  <c r="J2643" i="1"/>
  <c r="J2642" i="1"/>
  <c r="J2641" i="1"/>
  <c r="J2640" i="1"/>
  <c r="J2639" i="1"/>
  <c r="J2638" i="1"/>
  <c r="J2637" i="1"/>
  <c r="J2636" i="1"/>
  <c r="J2635" i="1"/>
  <c r="J2634" i="1"/>
  <c r="J2633" i="1"/>
  <c r="J2632" i="1"/>
  <c r="J2631" i="1"/>
  <c r="J2630" i="1"/>
  <c r="J2629" i="1"/>
  <c r="J2628" i="1"/>
  <c r="J2627" i="1"/>
  <c r="J2626" i="1"/>
  <c r="J2625" i="1"/>
  <c r="J2624" i="1"/>
  <c r="J2623" i="1"/>
  <c r="J2622" i="1"/>
  <c r="J2621" i="1"/>
  <c r="J2620" i="1"/>
  <c r="J2619" i="1"/>
  <c r="J2618" i="1"/>
  <c r="J2617" i="1"/>
  <c r="J2616" i="1"/>
  <c r="J2615" i="1"/>
  <c r="J2614" i="1"/>
  <c r="J2613" i="1"/>
  <c r="J2612" i="1"/>
  <c r="J2611" i="1"/>
  <c r="J2610" i="1"/>
  <c r="J2609" i="1"/>
  <c r="J2608" i="1"/>
  <c r="J2607" i="1"/>
  <c r="J2606" i="1"/>
  <c r="J2605" i="1"/>
  <c r="J2604" i="1"/>
  <c r="J2603" i="1"/>
  <c r="J2602" i="1"/>
  <c r="J2601" i="1"/>
  <c r="J2600" i="1"/>
  <c r="J2599" i="1"/>
  <c r="J2598" i="1"/>
  <c r="J2597" i="1"/>
  <c r="J2596" i="1"/>
  <c r="J2595" i="1"/>
  <c r="J2594" i="1"/>
  <c r="J2593" i="1"/>
  <c r="J2592" i="1"/>
  <c r="J2591" i="1"/>
  <c r="J2590" i="1"/>
  <c r="J2589" i="1"/>
  <c r="J2588" i="1"/>
  <c r="J2587" i="1"/>
  <c r="J2586" i="1"/>
  <c r="J2585" i="1"/>
  <c r="J2584" i="1"/>
  <c r="J2583" i="1"/>
  <c r="J2582" i="1"/>
  <c r="J2581" i="1"/>
  <c r="J2580" i="1"/>
  <c r="J2579" i="1"/>
  <c r="J2578" i="1"/>
  <c r="J2577" i="1"/>
  <c r="J2576" i="1"/>
  <c r="J2575" i="1"/>
  <c r="J2574" i="1"/>
  <c r="J2573" i="1"/>
  <c r="J2572" i="1"/>
  <c r="J2571" i="1"/>
  <c r="J2570" i="1"/>
  <c r="J2569" i="1"/>
  <c r="J2568" i="1"/>
  <c r="J2567" i="1"/>
  <c r="J2566" i="1"/>
  <c r="J2565" i="1"/>
  <c r="J2564" i="1"/>
  <c r="J2563" i="1"/>
  <c r="J2562" i="1" l="1"/>
  <c r="J2561" i="1"/>
  <c r="J2560" i="1"/>
  <c r="J2559" i="1"/>
  <c r="J2558" i="1"/>
  <c r="J2557" i="1"/>
  <c r="J2556" i="1"/>
  <c r="J2555" i="1"/>
  <c r="J2554" i="1"/>
  <c r="J2553" i="1"/>
  <c r="J2552" i="1"/>
  <c r="J2551" i="1"/>
  <c r="J2550" i="1"/>
  <c r="J2549" i="1"/>
  <c r="J2548" i="1"/>
  <c r="J2547" i="1"/>
  <c r="J2546" i="1"/>
  <c r="J2545" i="1"/>
  <c r="J2544" i="1"/>
  <c r="J2543" i="1"/>
  <c r="J2542" i="1"/>
  <c r="J2541" i="1"/>
  <c r="J2540" i="1"/>
  <c r="J2539" i="1"/>
  <c r="J2538" i="1"/>
  <c r="J2537" i="1"/>
  <c r="J2536" i="1"/>
  <c r="J2535" i="1"/>
  <c r="J2534" i="1"/>
  <c r="J2533" i="1"/>
  <c r="J2532" i="1"/>
  <c r="J2531" i="1"/>
  <c r="J2530" i="1"/>
  <c r="J2529" i="1"/>
  <c r="J2528" i="1"/>
  <c r="J2527" i="1"/>
  <c r="J2526" i="1"/>
  <c r="J2525" i="1"/>
  <c r="J2524" i="1"/>
  <c r="J2523" i="1"/>
  <c r="J2522" i="1"/>
  <c r="J2521" i="1"/>
  <c r="J2520" i="1"/>
  <c r="J2519" i="1"/>
  <c r="J2518" i="1"/>
  <c r="J2517" i="1"/>
  <c r="J2516" i="1"/>
  <c r="J2515" i="1"/>
  <c r="J2514" i="1"/>
  <c r="J2513" i="1"/>
  <c r="J2512" i="1"/>
  <c r="J2511" i="1"/>
  <c r="J2510" i="1"/>
  <c r="J2509" i="1"/>
  <c r="J2508" i="1"/>
  <c r="J2507" i="1"/>
  <c r="J2506" i="1"/>
  <c r="J2505" i="1"/>
  <c r="J2504" i="1"/>
  <c r="J2503" i="1"/>
  <c r="J2502" i="1"/>
  <c r="J2501" i="1"/>
  <c r="J2500" i="1"/>
  <c r="J2499" i="1"/>
  <c r="J2498" i="1"/>
  <c r="J2497" i="1"/>
  <c r="J2496" i="1"/>
  <c r="J2495" i="1"/>
  <c r="J2494" i="1"/>
  <c r="J2493" i="1"/>
  <c r="J2492" i="1"/>
  <c r="J2491" i="1"/>
  <c r="J2490" i="1"/>
  <c r="J2489" i="1"/>
  <c r="J2488" i="1"/>
  <c r="J2487" i="1"/>
  <c r="J2486" i="1"/>
  <c r="J2485" i="1"/>
  <c r="J2484" i="1"/>
  <c r="J2483" i="1"/>
  <c r="J2482" i="1"/>
  <c r="J2481" i="1"/>
  <c r="J2480" i="1"/>
  <c r="J2479" i="1"/>
  <c r="J2478" i="1"/>
  <c r="J2477" i="1"/>
  <c r="J2476" i="1"/>
  <c r="J2475" i="1"/>
  <c r="J2474" i="1"/>
  <c r="J2473" i="1"/>
  <c r="J2472" i="1"/>
  <c r="J2471" i="1"/>
  <c r="J2470" i="1"/>
  <c r="J2469" i="1"/>
  <c r="J2468" i="1"/>
  <c r="J2467" i="1"/>
  <c r="J2466" i="1"/>
  <c r="J2465" i="1"/>
  <c r="J2464" i="1"/>
  <c r="J2463" i="1"/>
  <c r="J2462" i="1"/>
  <c r="J2461" i="1"/>
  <c r="J2460" i="1"/>
  <c r="J2459" i="1"/>
  <c r="G66" i="6" l="1"/>
  <c r="G67" i="6" s="1"/>
  <c r="G51" i="6"/>
  <c r="H51" i="6" s="1"/>
  <c r="H50" i="6"/>
  <c r="G50" i="6"/>
  <c r="G35" i="6"/>
  <c r="H34" i="6" s="1"/>
  <c r="G34" i="6"/>
  <c r="H19" i="6"/>
  <c r="H66" i="6" l="1"/>
  <c r="H67" i="6" s="1"/>
  <c r="H35" i="6"/>
  <c r="J2458" i="1" l="1"/>
  <c r="J2457" i="1"/>
  <c r="J2456" i="1"/>
  <c r="J2455" i="1"/>
  <c r="J2454" i="1"/>
  <c r="J2453" i="1"/>
  <c r="J2452" i="1"/>
  <c r="J2451" i="1"/>
  <c r="J2450" i="1"/>
  <c r="J2449" i="1"/>
  <c r="J2448" i="1"/>
  <c r="J2447" i="1"/>
  <c r="J2446" i="1"/>
  <c r="J2445" i="1"/>
  <c r="J2444" i="1"/>
  <c r="J2443" i="1"/>
  <c r="J2442" i="1"/>
  <c r="J2441" i="1"/>
  <c r="J2440" i="1"/>
  <c r="J2439" i="1"/>
  <c r="J2438" i="1"/>
  <c r="J2437" i="1"/>
  <c r="J2436" i="1"/>
  <c r="J2435" i="1"/>
  <c r="J2434" i="1"/>
  <c r="J2433" i="1"/>
  <c r="J2432" i="1"/>
  <c r="J2431" i="1"/>
  <c r="J2430" i="1"/>
  <c r="J2429" i="1"/>
  <c r="J2428" i="1"/>
  <c r="J2427" i="1"/>
  <c r="J2426" i="1"/>
  <c r="J2425" i="1"/>
  <c r="J2424" i="1"/>
  <c r="J2423" i="1"/>
  <c r="J2422" i="1"/>
  <c r="J2421" i="1"/>
  <c r="J2420" i="1"/>
  <c r="J2419" i="1"/>
  <c r="J2418" i="1"/>
  <c r="J2417" i="1"/>
  <c r="J2416" i="1"/>
  <c r="J2415" i="1"/>
  <c r="J2414" i="1"/>
  <c r="J2413" i="1"/>
  <c r="J2412" i="1"/>
  <c r="J2411" i="1"/>
  <c r="J2410" i="1"/>
  <c r="J2409" i="1"/>
  <c r="J2408" i="1"/>
  <c r="J2407" i="1"/>
  <c r="J2406" i="1"/>
  <c r="J2405" i="1"/>
  <c r="J2404" i="1"/>
  <c r="J2403" i="1"/>
  <c r="J2402" i="1"/>
  <c r="J2401" i="1"/>
  <c r="J2400" i="1"/>
  <c r="J2399" i="1"/>
  <c r="J2398" i="1"/>
  <c r="J2397" i="1"/>
  <c r="J2396" i="1"/>
  <c r="J2395" i="1"/>
  <c r="J2394" i="1"/>
  <c r="J2393" i="1"/>
  <c r="J2392" i="1"/>
  <c r="J2391" i="1"/>
  <c r="J2390" i="1"/>
  <c r="J2389" i="1"/>
  <c r="J2388" i="1"/>
  <c r="J2387" i="1"/>
  <c r="J2386" i="1"/>
  <c r="J2385" i="1"/>
  <c r="J2384" i="1"/>
  <c r="J2383" i="1"/>
  <c r="J2382" i="1"/>
  <c r="J2381" i="1"/>
  <c r="J2380" i="1"/>
  <c r="J2379" i="1"/>
  <c r="J2378" i="1"/>
  <c r="J2377" i="1"/>
  <c r="J2376" i="1"/>
  <c r="J2375" i="1"/>
  <c r="J2374" i="1"/>
  <c r="J2373" i="1"/>
  <c r="J2372" i="1"/>
  <c r="J2371" i="1"/>
  <c r="J2370" i="1"/>
  <c r="J2369" i="1"/>
  <c r="J2368" i="1"/>
  <c r="J2367" i="1"/>
  <c r="J2366" i="1"/>
  <c r="J2365" i="1"/>
  <c r="J2364" i="1"/>
  <c r="J2363" i="1"/>
  <c r="J2362" i="1"/>
  <c r="J2361" i="1"/>
  <c r="J2360" i="1"/>
  <c r="J2359" i="1"/>
  <c r="J2358" i="1"/>
  <c r="J2357" i="1"/>
  <c r="J2356" i="1"/>
  <c r="J2355" i="1"/>
  <c r="J2354" i="1"/>
  <c r="J2353" i="1" l="1"/>
  <c r="J2352" i="1"/>
  <c r="J2351" i="1"/>
  <c r="J2350" i="1"/>
  <c r="J2349" i="1"/>
  <c r="J2348" i="1"/>
  <c r="J2347" i="1"/>
  <c r="J2346" i="1"/>
  <c r="J2345" i="1"/>
  <c r="J2344" i="1"/>
  <c r="J2343" i="1"/>
  <c r="J2342" i="1"/>
  <c r="J2341" i="1"/>
  <c r="J2340" i="1"/>
  <c r="J2339" i="1"/>
  <c r="J2338" i="1"/>
  <c r="J2337" i="1"/>
  <c r="J2336" i="1"/>
  <c r="J2335" i="1"/>
  <c r="J2334" i="1"/>
  <c r="J2333" i="1"/>
  <c r="J2332" i="1"/>
  <c r="J2331" i="1"/>
  <c r="J2330" i="1"/>
  <c r="J2329" i="1"/>
  <c r="J2328" i="1"/>
  <c r="J2327" i="1"/>
  <c r="J2326" i="1"/>
  <c r="J2325" i="1"/>
  <c r="J2324" i="1"/>
  <c r="J2323" i="1"/>
  <c r="J2322" i="1"/>
  <c r="J2321" i="1"/>
  <c r="J2320" i="1"/>
  <c r="J2319" i="1"/>
  <c r="J2318" i="1"/>
  <c r="J2317" i="1"/>
  <c r="J2316" i="1"/>
  <c r="J2315" i="1"/>
  <c r="J2314" i="1"/>
  <c r="J2313" i="1"/>
  <c r="J2312" i="1"/>
  <c r="J2311" i="1"/>
  <c r="J2310" i="1"/>
  <c r="J2309" i="1"/>
  <c r="J2308" i="1"/>
  <c r="J2307" i="1"/>
  <c r="J2306" i="1"/>
  <c r="J2305" i="1"/>
  <c r="J2304" i="1"/>
  <c r="J2303" i="1"/>
  <c r="J2302" i="1"/>
  <c r="J2301" i="1"/>
  <c r="J2300" i="1"/>
  <c r="J2299" i="1"/>
  <c r="J2298" i="1"/>
  <c r="J2297" i="1"/>
  <c r="J2296" i="1"/>
  <c r="J2295" i="1"/>
  <c r="J2294" i="1"/>
  <c r="J2293" i="1"/>
  <c r="J2292" i="1"/>
  <c r="J2291" i="1"/>
  <c r="J2290" i="1"/>
  <c r="J2289" i="1"/>
  <c r="J2288" i="1"/>
  <c r="J2287" i="1"/>
  <c r="J2286" i="1"/>
  <c r="J2285" i="1"/>
  <c r="J2284" i="1"/>
  <c r="J2283" i="1"/>
  <c r="J2282" i="1"/>
  <c r="J2281" i="1"/>
  <c r="J2280" i="1"/>
  <c r="J2279" i="1"/>
  <c r="J2278" i="1"/>
  <c r="J2277" i="1"/>
  <c r="J2276" i="1"/>
  <c r="J2275" i="1"/>
  <c r="J2274" i="1"/>
  <c r="J2273" i="1"/>
  <c r="J2272" i="1"/>
  <c r="J2271" i="1"/>
  <c r="J2270" i="1"/>
  <c r="J2269" i="1"/>
  <c r="J2268" i="1"/>
  <c r="J2267" i="1"/>
  <c r="J2266" i="1"/>
  <c r="J2265" i="1"/>
  <c r="J2264" i="1"/>
  <c r="J2263" i="1"/>
  <c r="J2262" i="1"/>
  <c r="J2261" i="1"/>
  <c r="J2260" i="1"/>
  <c r="J2259" i="1"/>
  <c r="J2258" i="1"/>
  <c r="J2257" i="1"/>
  <c r="J2256" i="1"/>
  <c r="J2255" i="1"/>
  <c r="J2254" i="1"/>
  <c r="J2253" i="1"/>
  <c r="J2252" i="1"/>
  <c r="J2251" i="1"/>
  <c r="J2250" i="1"/>
  <c r="J2249" i="1"/>
  <c r="J2248" i="1"/>
  <c r="J2247" i="1"/>
  <c r="J2246" i="1"/>
  <c r="J2245" i="1"/>
  <c r="J2244" i="1"/>
  <c r="J2243" i="1"/>
  <c r="J2242" i="1"/>
  <c r="J2241" i="1"/>
  <c r="J2240" i="1"/>
  <c r="J2239" i="1"/>
  <c r="J2238" i="1"/>
  <c r="J2237" i="1"/>
  <c r="J2236" i="1"/>
  <c r="J2235" i="1"/>
  <c r="J2234" i="1"/>
  <c r="J2233" i="1"/>
  <c r="J2232" i="1"/>
  <c r="J2231" i="1"/>
  <c r="J2230" i="1"/>
  <c r="J2229" i="1"/>
  <c r="J2228" i="1"/>
  <c r="J2227" i="1"/>
  <c r="J2226" i="1"/>
  <c r="J2225" i="1"/>
  <c r="J2224" i="1"/>
  <c r="J2223" i="1"/>
  <c r="J2222" i="1"/>
  <c r="J2221" i="1"/>
  <c r="J2220" i="1"/>
  <c r="J2219" i="1"/>
  <c r="J2218" i="1"/>
  <c r="J2217" i="1"/>
  <c r="J2216" i="1"/>
  <c r="J2215" i="1"/>
  <c r="J2214" i="1"/>
  <c r="J2213" i="1"/>
  <c r="J2212" i="1"/>
  <c r="J2211" i="1"/>
  <c r="J2210" i="1"/>
  <c r="J2209" i="1"/>
  <c r="J2208" i="1"/>
  <c r="J2207" i="1"/>
  <c r="J2206" i="1"/>
  <c r="J2205" i="1"/>
  <c r="J2204" i="1"/>
  <c r="J2203" i="1"/>
  <c r="J2202" i="1"/>
  <c r="J2201" i="1"/>
  <c r="J2200" i="1"/>
  <c r="J2199" i="1"/>
  <c r="J2198" i="1"/>
  <c r="J2197" i="1"/>
  <c r="J2196" i="1"/>
  <c r="J2195" i="1"/>
  <c r="J2194" i="1"/>
  <c r="J2193" i="1"/>
  <c r="J2192" i="1"/>
  <c r="J2191" i="1"/>
  <c r="J2190" i="1"/>
  <c r="J2189" i="1"/>
  <c r="J2188" i="1"/>
  <c r="J2187" i="1"/>
  <c r="J2186" i="1"/>
  <c r="J2185" i="1"/>
  <c r="J2184" i="1"/>
  <c r="J2183" i="1"/>
  <c r="J2182" i="1"/>
  <c r="J2181" i="1"/>
  <c r="J2180" i="1"/>
  <c r="J2179" i="1"/>
  <c r="J2178" i="1"/>
  <c r="J2177" i="1"/>
  <c r="J2176" i="1"/>
  <c r="J2175" i="1"/>
  <c r="J2174" i="1"/>
  <c r="J2173" i="1"/>
  <c r="J2172" i="1"/>
  <c r="J2171" i="1"/>
  <c r="J2170" i="1"/>
  <c r="J2169" i="1"/>
  <c r="J2168" i="1"/>
  <c r="J2167" i="1"/>
  <c r="J2166" i="1"/>
  <c r="J2165" i="1"/>
  <c r="J2164" i="1"/>
  <c r="J2163" i="1"/>
  <c r="J2162" i="1"/>
  <c r="J2161" i="1"/>
  <c r="J2160" i="1"/>
  <c r="J2159" i="1"/>
  <c r="J2158" i="1"/>
  <c r="J2157" i="1"/>
  <c r="J2156" i="1"/>
  <c r="J2155" i="1"/>
  <c r="J2154" i="1"/>
  <c r="J2153" i="1"/>
  <c r="J2152" i="1"/>
  <c r="J2151" i="1"/>
  <c r="J2150" i="1"/>
  <c r="J2149" i="1"/>
  <c r="J2148" i="1"/>
  <c r="J2147" i="1"/>
  <c r="J2146" i="1"/>
  <c r="J2145" i="1"/>
  <c r="J2144" i="1"/>
  <c r="J2143" i="1"/>
  <c r="J2142" i="1"/>
  <c r="J2141" i="1"/>
  <c r="J2140" i="1"/>
  <c r="J2139" i="1"/>
  <c r="J2138" i="1"/>
  <c r="J2137" i="1"/>
  <c r="J2136" i="1"/>
  <c r="J2135" i="1"/>
  <c r="J2134" i="1"/>
  <c r="J2133" i="1"/>
  <c r="J2132" i="1"/>
  <c r="J2131" i="1"/>
  <c r="J2130" i="1"/>
  <c r="J2129" i="1"/>
  <c r="J2128" i="1"/>
  <c r="J2127" i="1"/>
  <c r="C797" i="10" l="1"/>
  <c r="F796" i="10"/>
  <c r="C795" i="10"/>
  <c r="K794" i="10"/>
  <c r="M794" i="10" s="1"/>
  <c r="I794" i="10"/>
  <c r="G794" i="10"/>
  <c r="F794" i="10"/>
  <c r="K793" i="10"/>
  <c r="M793" i="10" s="1"/>
  <c r="I793" i="10"/>
  <c r="G793" i="10"/>
  <c r="F793" i="10"/>
  <c r="M792" i="10"/>
  <c r="K792" i="10"/>
  <c r="G792" i="10"/>
  <c r="I792" i="10" s="1"/>
  <c r="F792" i="10"/>
  <c r="M791" i="10"/>
  <c r="K791" i="10"/>
  <c r="G791" i="10"/>
  <c r="I791" i="10" s="1"/>
  <c r="F791" i="10"/>
  <c r="K789" i="10"/>
  <c r="M789" i="10" s="1"/>
  <c r="I789" i="10"/>
  <c r="I686" i="10" s="1"/>
  <c r="G789" i="10"/>
  <c r="F789" i="10"/>
  <c r="K788" i="10"/>
  <c r="M788" i="10" s="1"/>
  <c r="I788" i="10"/>
  <c r="G788" i="10"/>
  <c r="F788" i="10"/>
  <c r="M786" i="10"/>
  <c r="K786" i="10"/>
  <c r="G786" i="10"/>
  <c r="I786" i="10" s="1"/>
  <c r="F786" i="10"/>
  <c r="M785" i="10"/>
  <c r="K785" i="10"/>
  <c r="I785" i="10"/>
  <c r="G785" i="10"/>
  <c r="F785" i="10"/>
  <c r="K784" i="10"/>
  <c r="M784" i="10" s="1"/>
  <c r="I784" i="10"/>
  <c r="G784" i="10"/>
  <c r="F784" i="10"/>
  <c r="K783" i="10"/>
  <c r="M783" i="10" s="1"/>
  <c r="I783" i="10"/>
  <c r="G783" i="10"/>
  <c r="F783" i="10"/>
  <c r="M782" i="10"/>
  <c r="K782" i="10"/>
  <c r="G782" i="10"/>
  <c r="I782" i="10" s="1"/>
  <c r="F782" i="10"/>
  <c r="M780" i="10"/>
  <c r="K780" i="10"/>
  <c r="G780" i="10"/>
  <c r="I780" i="10" s="1"/>
  <c r="F780" i="10"/>
  <c r="K779" i="10"/>
  <c r="M779" i="10" s="1"/>
  <c r="I779" i="10"/>
  <c r="I676" i="10" s="1"/>
  <c r="G779" i="10"/>
  <c r="F779" i="10"/>
  <c r="K778" i="10"/>
  <c r="M778" i="10" s="1"/>
  <c r="I778" i="10"/>
  <c r="G778" i="10"/>
  <c r="F778" i="10"/>
  <c r="M777" i="10"/>
  <c r="K777" i="10"/>
  <c r="G777" i="10"/>
  <c r="I777" i="10" s="1"/>
  <c r="F777" i="10"/>
  <c r="M775" i="10"/>
  <c r="K775" i="10"/>
  <c r="I775" i="10"/>
  <c r="G775" i="10"/>
  <c r="F775" i="10"/>
  <c r="K773" i="10"/>
  <c r="M773" i="10" s="1"/>
  <c r="M668" i="10" s="1"/>
  <c r="I773" i="10"/>
  <c r="G773" i="10"/>
  <c r="F773" i="10"/>
  <c r="K772" i="10"/>
  <c r="M772" i="10" s="1"/>
  <c r="I772" i="10"/>
  <c r="G772" i="10"/>
  <c r="F772" i="10"/>
  <c r="M770" i="10"/>
  <c r="K770" i="10"/>
  <c r="G770" i="10"/>
  <c r="I770" i="10" s="1"/>
  <c r="F770" i="10"/>
  <c r="M769" i="10"/>
  <c r="K769" i="10"/>
  <c r="G769" i="10"/>
  <c r="I769" i="10" s="1"/>
  <c r="I664" i="10" s="1"/>
  <c r="F769" i="10"/>
  <c r="K767" i="10"/>
  <c r="M767" i="10" s="1"/>
  <c r="I767" i="10"/>
  <c r="G767" i="10"/>
  <c r="F767" i="10"/>
  <c r="K766" i="10"/>
  <c r="M766" i="10" s="1"/>
  <c r="I766" i="10"/>
  <c r="I661" i="10" s="1"/>
  <c r="G766" i="10"/>
  <c r="F766" i="10"/>
  <c r="M765" i="10"/>
  <c r="M660" i="10" s="1"/>
  <c r="K765" i="10"/>
  <c r="G765" i="10"/>
  <c r="I765" i="10" s="1"/>
  <c r="F765" i="10"/>
  <c r="M764" i="10"/>
  <c r="K764" i="10"/>
  <c r="I764" i="10"/>
  <c r="G764" i="10"/>
  <c r="F764" i="10"/>
  <c r="K763" i="10"/>
  <c r="M763" i="10" s="1"/>
  <c r="I763" i="10"/>
  <c r="G763" i="10"/>
  <c r="F763" i="10"/>
  <c r="K761" i="10"/>
  <c r="M761" i="10" s="1"/>
  <c r="I761" i="10"/>
  <c r="G761" i="10"/>
  <c r="F761" i="10"/>
  <c r="C757" i="10"/>
  <c r="M756" i="10"/>
  <c r="K756" i="10"/>
  <c r="G756" i="10"/>
  <c r="I756" i="10" s="1"/>
  <c r="F756" i="10"/>
  <c r="K755" i="10"/>
  <c r="M755" i="10" s="1"/>
  <c r="I755" i="10"/>
  <c r="I650" i="10" s="1"/>
  <c r="G755" i="10"/>
  <c r="F755" i="10"/>
  <c r="K754" i="10"/>
  <c r="M754" i="10" s="1"/>
  <c r="I754" i="10"/>
  <c r="I649" i="10" s="1"/>
  <c r="G754" i="10"/>
  <c r="F754" i="10"/>
  <c r="M752" i="10"/>
  <c r="K752" i="10"/>
  <c r="G752" i="10"/>
  <c r="I752" i="10" s="1"/>
  <c r="F752" i="10"/>
  <c r="C746" i="10"/>
  <c r="F745" i="10"/>
  <c r="C744" i="10"/>
  <c r="K743" i="10"/>
  <c r="M743" i="10" s="1"/>
  <c r="I743" i="10"/>
  <c r="I691" i="10" s="1"/>
  <c r="G743" i="10"/>
  <c r="F743" i="10"/>
  <c r="K742" i="10"/>
  <c r="M742" i="10" s="1"/>
  <c r="I742" i="10"/>
  <c r="G742" i="10"/>
  <c r="F742" i="10"/>
  <c r="F690" i="10" s="1"/>
  <c r="M741" i="10"/>
  <c r="K741" i="10"/>
  <c r="G741" i="10"/>
  <c r="I741" i="10" s="1"/>
  <c r="F741" i="10"/>
  <c r="M740" i="10"/>
  <c r="K740" i="10"/>
  <c r="G740" i="10"/>
  <c r="I740" i="10" s="1"/>
  <c r="F740" i="10"/>
  <c r="K738" i="10"/>
  <c r="M738" i="10" s="1"/>
  <c r="M686" i="10" s="1"/>
  <c r="I738" i="10"/>
  <c r="G738" i="10"/>
  <c r="F738" i="10"/>
  <c r="M737" i="10"/>
  <c r="K737" i="10"/>
  <c r="I737" i="10"/>
  <c r="G737" i="10"/>
  <c r="F737" i="10"/>
  <c r="F685" i="10" s="1"/>
  <c r="M735" i="10"/>
  <c r="K735" i="10"/>
  <c r="G735" i="10"/>
  <c r="I735" i="10" s="1"/>
  <c r="I683" i="10" s="1"/>
  <c r="F735" i="10"/>
  <c r="M734" i="10"/>
  <c r="K734" i="10"/>
  <c r="I734" i="10"/>
  <c r="I682" i="10" s="1"/>
  <c r="G734" i="10"/>
  <c r="F734" i="10"/>
  <c r="K733" i="10"/>
  <c r="M733" i="10" s="1"/>
  <c r="I733" i="10"/>
  <c r="I681" i="10" s="1"/>
  <c r="G733" i="10"/>
  <c r="F733" i="10"/>
  <c r="K732" i="10"/>
  <c r="M732" i="10" s="1"/>
  <c r="I732" i="10"/>
  <c r="G732" i="10"/>
  <c r="F732" i="10"/>
  <c r="M731" i="10"/>
  <c r="K731" i="10"/>
  <c r="G731" i="10"/>
  <c r="I731" i="10" s="1"/>
  <c r="F731" i="10"/>
  <c r="M729" i="10"/>
  <c r="K729" i="10"/>
  <c r="G729" i="10"/>
  <c r="I729" i="10" s="1"/>
  <c r="F729" i="10"/>
  <c r="K728" i="10"/>
  <c r="M728" i="10" s="1"/>
  <c r="M676" i="10" s="1"/>
  <c r="I728" i="10"/>
  <c r="G728" i="10"/>
  <c r="F728" i="10"/>
  <c r="M727" i="10"/>
  <c r="M675" i="10" s="1"/>
  <c r="K727" i="10"/>
  <c r="I727" i="10"/>
  <c r="G727" i="10"/>
  <c r="F727" i="10"/>
  <c r="F675" i="10" s="1"/>
  <c r="M726" i="10"/>
  <c r="K726" i="10"/>
  <c r="G726" i="10"/>
  <c r="I726" i="10" s="1"/>
  <c r="F726" i="10"/>
  <c r="F744" i="10" s="1"/>
  <c r="M724" i="10"/>
  <c r="K724" i="10"/>
  <c r="G724" i="10"/>
  <c r="I724" i="10" s="1"/>
  <c r="I672" i="10" s="1"/>
  <c r="F724" i="10"/>
  <c r="K722" i="10"/>
  <c r="M722" i="10" s="1"/>
  <c r="I722" i="10"/>
  <c r="I668" i="10" s="1"/>
  <c r="G722" i="10"/>
  <c r="F722" i="10"/>
  <c r="K721" i="10"/>
  <c r="M721" i="10" s="1"/>
  <c r="I721" i="10"/>
  <c r="G721" i="10"/>
  <c r="F721" i="10"/>
  <c r="M719" i="10"/>
  <c r="K719" i="10"/>
  <c r="G719" i="10"/>
  <c r="I719" i="10" s="1"/>
  <c r="F719" i="10"/>
  <c r="M718" i="10"/>
  <c r="K718" i="10"/>
  <c r="G718" i="10"/>
  <c r="I718" i="10" s="1"/>
  <c r="F718" i="10"/>
  <c r="K716" i="10"/>
  <c r="M716" i="10" s="1"/>
  <c r="M662" i="10" s="1"/>
  <c r="I716" i="10"/>
  <c r="G716" i="10"/>
  <c r="F716" i="10"/>
  <c r="M715" i="10"/>
  <c r="K715" i="10"/>
  <c r="I715" i="10"/>
  <c r="G715" i="10"/>
  <c r="F715" i="10"/>
  <c r="F661" i="10" s="1"/>
  <c r="M714" i="10"/>
  <c r="K714" i="10"/>
  <c r="G714" i="10"/>
  <c r="I714" i="10" s="1"/>
  <c r="I660" i="10" s="1"/>
  <c r="F714" i="10"/>
  <c r="F660" i="10" s="1"/>
  <c r="M713" i="10"/>
  <c r="K713" i="10"/>
  <c r="I713" i="10"/>
  <c r="I659" i="10" s="1"/>
  <c r="G713" i="10"/>
  <c r="F713" i="10"/>
  <c r="K712" i="10"/>
  <c r="M712" i="10" s="1"/>
  <c r="I712" i="10"/>
  <c r="I658" i="10" s="1"/>
  <c r="G712" i="10"/>
  <c r="F712" i="10"/>
  <c r="K710" i="10"/>
  <c r="M710" i="10" s="1"/>
  <c r="M656" i="10" s="1"/>
  <c r="I710" i="10"/>
  <c r="I656" i="10" s="1"/>
  <c r="G710" i="10"/>
  <c r="F710" i="10"/>
  <c r="C706" i="10"/>
  <c r="M705" i="10"/>
  <c r="K705" i="10"/>
  <c r="G705" i="10"/>
  <c r="I705" i="10" s="1"/>
  <c r="F705" i="10"/>
  <c r="K704" i="10"/>
  <c r="M704" i="10" s="1"/>
  <c r="I704" i="10"/>
  <c r="G704" i="10"/>
  <c r="F704" i="10"/>
  <c r="K703" i="10"/>
  <c r="M703" i="10" s="1"/>
  <c r="M649" i="10" s="1"/>
  <c r="I703" i="10"/>
  <c r="G703" i="10"/>
  <c r="F703" i="10"/>
  <c r="M701" i="10"/>
  <c r="K701" i="10"/>
  <c r="G701" i="10"/>
  <c r="I701" i="10" s="1"/>
  <c r="I647" i="10" s="1"/>
  <c r="F701" i="10"/>
  <c r="M694" i="10"/>
  <c r="I694" i="10"/>
  <c r="F694" i="10"/>
  <c r="C694" i="10"/>
  <c r="C693" i="10"/>
  <c r="C695" i="10" s="1"/>
  <c r="P649" i="10" s="1"/>
  <c r="C692" i="10"/>
  <c r="F691" i="10"/>
  <c r="C691" i="10"/>
  <c r="I690" i="10"/>
  <c r="C690" i="10"/>
  <c r="I689" i="10"/>
  <c r="F689" i="10"/>
  <c r="C689" i="10"/>
  <c r="F688" i="10"/>
  <c r="C688" i="10"/>
  <c r="F686" i="10"/>
  <c r="C686" i="10"/>
  <c r="I685" i="10"/>
  <c r="C685" i="10"/>
  <c r="F683" i="10"/>
  <c r="C683" i="10"/>
  <c r="F682" i="10"/>
  <c r="C682" i="10"/>
  <c r="F681" i="10"/>
  <c r="C681" i="10"/>
  <c r="I680" i="10"/>
  <c r="C680" i="10"/>
  <c r="I679" i="10"/>
  <c r="F679" i="10"/>
  <c r="C679" i="10"/>
  <c r="F677" i="10"/>
  <c r="C677" i="10"/>
  <c r="F676" i="10"/>
  <c r="C676" i="10"/>
  <c r="I675" i="10"/>
  <c r="C675" i="10"/>
  <c r="I674" i="10"/>
  <c r="F674" i="10"/>
  <c r="C674" i="10"/>
  <c r="F672" i="10"/>
  <c r="C672" i="10"/>
  <c r="C669" i="10"/>
  <c r="F668" i="10"/>
  <c r="C668" i="10"/>
  <c r="I667" i="10"/>
  <c r="F667" i="10"/>
  <c r="C667" i="10"/>
  <c r="C666" i="10"/>
  <c r="M665" i="10"/>
  <c r="I665" i="10"/>
  <c r="C665" i="10"/>
  <c r="F664" i="10"/>
  <c r="C664" i="10"/>
  <c r="I662" i="10"/>
  <c r="F662" i="10"/>
  <c r="C662" i="10"/>
  <c r="C661" i="10"/>
  <c r="C660" i="10"/>
  <c r="M659" i="10"/>
  <c r="F659" i="10"/>
  <c r="C659" i="10"/>
  <c r="M658" i="10"/>
  <c r="F658" i="10"/>
  <c r="C658" i="10"/>
  <c r="C656" i="10"/>
  <c r="C654" i="10"/>
  <c r="C653" i="10"/>
  <c r="M651" i="10"/>
  <c r="F651" i="10"/>
  <c r="C651" i="10"/>
  <c r="M650" i="10"/>
  <c r="F650" i="10"/>
  <c r="C650" i="10"/>
  <c r="C649" i="10"/>
  <c r="F647" i="10"/>
  <c r="C647" i="10"/>
  <c r="Q646" i="10"/>
  <c r="C641" i="10"/>
  <c r="F640" i="10"/>
  <c r="C639" i="10"/>
  <c r="K638" i="10"/>
  <c r="M638" i="10" s="1"/>
  <c r="I638" i="10"/>
  <c r="G638" i="10"/>
  <c r="F638" i="10"/>
  <c r="K637" i="10"/>
  <c r="M637" i="10" s="1"/>
  <c r="I637" i="10"/>
  <c r="I565" i="10" s="1"/>
  <c r="G637" i="10"/>
  <c r="F637" i="10"/>
  <c r="M636" i="10"/>
  <c r="K636" i="10"/>
  <c r="G636" i="10"/>
  <c r="I636" i="10" s="1"/>
  <c r="I564" i="10" s="1"/>
  <c r="F636" i="10"/>
  <c r="M635" i="10"/>
  <c r="M563" i="10" s="1"/>
  <c r="K635" i="10"/>
  <c r="I635" i="10"/>
  <c r="G635" i="10"/>
  <c r="F635" i="10"/>
  <c r="K634" i="10"/>
  <c r="M634" i="10" s="1"/>
  <c r="M562" i="10" s="1"/>
  <c r="I634" i="10"/>
  <c r="G634" i="10"/>
  <c r="F634" i="10"/>
  <c r="K633" i="10"/>
  <c r="M633" i="10" s="1"/>
  <c r="I633" i="10"/>
  <c r="G633" i="10"/>
  <c r="F633" i="10"/>
  <c r="M632" i="10"/>
  <c r="K632" i="10"/>
  <c r="G632" i="10"/>
  <c r="I632" i="10" s="1"/>
  <c r="F632" i="10"/>
  <c r="M631" i="10"/>
  <c r="K631" i="10"/>
  <c r="G631" i="10"/>
  <c r="I631" i="10" s="1"/>
  <c r="F631" i="10"/>
  <c r="K630" i="10"/>
  <c r="M630" i="10" s="1"/>
  <c r="I630" i="10"/>
  <c r="G630" i="10"/>
  <c r="F630" i="10"/>
  <c r="K629" i="10"/>
  <c r="M629" i="10" s="1"/>
  <c r="I629" i="10"/>
  <c r="G629" i="10"/>
  <c r="F629" i="10"/>
  <c r="M628" i="10"/>
  <c r="K628" i="10"/>
  <c r="G628" i="10"/>
  <c r="I628" i="10" s="1"/>
  <c r="I556" i="10" s="1"/>
  <c r="F628" i="10"/>
  <c r="M627" i="10"/>
  <c r="K627" i="10"/>
  <c r="I627" i="10"/>
  <c r="G627" i="10"/>
  <c r="F627" i="10"/>
  <c r="K625" i="10"/>
  <c r="M625" i="10" s="1"/>
  <c r="I625" i="10"/>
  <c r="G625" i="10"/>
  <c r="F625" i="10"/>
  <c r="K624" i="10"/>
  <c r="M624" i="10" s="1"/>
  <c r="I624" i="10"/>
  <c r="G624" i="10"/>
  <c r="F624" i="10"/>
  <c r="M623" i="10"/>
  <c r="K623" i="10"/>
  <c r="G623" i="10"/>
  <c r="I623" i="10" s="1"/>
  <c r="F623" i="10"/>
  <c r="F547" i="10" s="1"/>
  <c r="M621" i="10"/>
  <c r="K621" i="10"/>
  <c r="G621" i="10"/>
  <c r="I621" i="10" s="1"/>
  <c r="F621" i="10"/>
  <c r="K620" i="10"/>
  <c r="M620" i="10" s="1"/>
  <c r="I620" i="10"/>
  <c r="G620" i="10"/>
  <c r="F620" i="10"/>
  <c r="K618" i="10"/>
  <c r="M618" i="10" s="1"/>
  <c r="I618" i="10"/>
  <c r="G618" i="10"/>
  <c r="F618" i="10"/>
  <c r="M617" i="10"/>
  <c r="K617" i="10"/>
  <c r="G617" i="10"/>
  <c r="I617" i="10" s="1"/>
  <c r="I541" i="10" s="1"/>
  <c r="F617" i="10"/>
  <c r="C616" i="10"/>
  <c r="K615" i="10"/>
  <c r="M615" i="10" s="1"/>
  <c r="M539" i="10" s="1"/>
  <c r="I615" i="10"/>
  <c r="G615" i="10"/>
  <c r="F615" i="10"/>
  <c r="K614" i="10"/>
  <c r="M614" i="10" s="1"/>
  <c r="I614" i="10"/>
  <c r="G614" i="10"/>
  <c r="F614" i="10"/>
  <c r="M613" i="10"/>
  <c r="K613" i="10"/>
  <c r="G613" i="10"/>
  <c r="I613" i="10" s="1"/>
  <c r="I639" i="10" s="1"/>
  <c r="I641" i="10" s="1"/>
  <c r="F613" i="10"/>
  <c r="C607" i="10"/>
  <c r="F606" i="10"/>
  <c r="C605" i="10"/>
  <c r="K604" i="10"/>
  <c r="M604" i="10" s="1"/>
  <c r="M566" i="10" s="1"/>
  <c r="I604" i="10"/>
  <c r="I566" i="10" s="1"/>
  <c r="G604" i="10"/>
  <c r="F604" i="10"/>
  <c r="K603" i="10"/>
  <c r="M603" i="10" s="1"/>
  <c r="M565" i="10" s="1"/>
  <c r="I603" i="10"/>
  <c r="G603" i="10"/>
  <c r="F603" i="10"/>
  <c r="F565" i="10" s="1"/>
  <c r="M602" i="10"/>
  <c r="M564" i="10" s="1"/>
  <c r="K602" i="10"/>
  <c r="G602" i="10"/>
  <c r="I602" i="10" s="1"/>
  <c r="F602" i="10"/>
  <c r="M601" i="10"/>
  <c r="K601" i="10"/>
  <c r="G601" i="10"/>
  <c r="I601" i="10" s="1"/>
  <c r="I563" i="10" s="1"/>
  <c r="F601" i="10"/>
  <c r="F563" i="10" s="1"/>
  <c r="K600" i="10"/>
  <c r="M600" i="10" s="1"/>
  <c r="G600" i="10"/>
  <c r="I600" i="10" s="1"/>
  <c r="F600" i="10"/>
  <c r="K599" i="10"/>
  <c r="M599" i="10" s="1"/>
  <c r="I599" i="10"/>
  <c r="I561" i="10" s="1"/>
  <c r="G599" i="10"/>
  <c r="F599" i="10"/>
  <c r="K598" i="10"/>
  <c r="M598" i="10" s="1"/>
  <c r="M560" i="10" s="1"/>
  <c r="G598" i="10"/>
  <c r="I598" i="10" s="1"/>
  <c r="I560" i="10" s="1"/>
  <c r="F598" i="10"/>
  <c r="M597" i="10"/>
  <c r="M559" i="10" s="1"/>
  <c r="K597" i="10"/>
  <c r="I597" i="10"/>
  <c r="I559" i="10" s="1"/>
  <c r="G597" i="10"/>
  <c r="F597" i="10"/>
  <c r="K596" i="10"/>
  <c r="M596" i="10" s="1"/>
  <c r="M558" i="10" s="1"/>
  <c r="I596" i="10"/>
  <c r="I558" i="10" s="1"/>
  <c r="G596" i="10"/>
  <c r="F596" i="10"/>
  <c r="K595" i="10"/>
  <c r="M595" i="10" s="1"/>
  <c r="M557" i="10" s="1"/>
  <c r="I595" i="10"/>
  <c r="G595" i="10"/>
  <c r="F595" i="10"/>
  <c r="F557" i="10" s="1"/>
  <c r="M594" i="10"/>
  <c r="M556" i="10" s="1"/>
  <c r="K594" i="10"/>
  <c r="G594" i="10"/>
  <c r="I594" i="10" s="1"/>
  <c r="F594" i="10"/>
  <c r="M593" i="10"/>
  <c r="M555" i="10" s="1"/>
  <c r="K593" i="10"/>
  <c r="G593" i="10"/>
  <c r="I593" i="10" s="1"/>
  <c r="F593" i="10"/>
  <c r="F555" i="10" s="1"/>
  <c r="K591" i="10"/>
  <c r="M591" i="10" s="1"/>
  <c r="G591" i="10"/>
  <c r="I591" i="10" s="1"/>
  <c r="F591" i="10"/>
  <c r="K590" i="10"/>
  <c r="M590" i="10" s="1"/>
  <c r="I590" i="10"/>
  <c r="I548" i="10" s="1"/>
  <c r="G590" i="10"/>
  <c r="F590" i="10"/>
  <c r="K589" i="10"/>
  <c r="M589" i="10" s="1"/>
  <c r="G589" i="10"/>
  <c r="I589" i="10" s="1"/>
  <c r="I547" i="10" s="1"/>
  <c r="F589" i="10"/>
  <c r="M587" i="10"/>
  <c r="K587" i="10"/>
  <c r="I587" i="10"/>
  <c r="I545" i="10" s="1"/>
  <c r="G587" i="10"/>
  <c r="F587" i="10"/>
  <c r="F545" i="10" s="1"/>
  <c r="K586" i="10"/>
  <c r="M586" i="10" s="1"/>
  <c r="I586" i="10"/>
  <c r="I544" i="10" s="1"/>
  <c r="G586" i="10"/>
  <c r="F586" i="10"/>
  <c r="K584" i="10"/>
  <c r="M584" i="10" s="1"/>
  <c r="M542" i="10" s="1"/>
  <c r="I584" i="10"/>
  <c r="I542" i="10" s="1"/>
  <c r="G584" i="10"/>
  <c r="F584" i="10"/>
  <c r="M583" i="10"/>
  <c r="M541" i="10" s="1"/>
  <c r="K583" i="10"/>
  <c r="G583" i="10"/>
  <c r="I583" i="10" s="1"/>
  <c r="F583" i="10"/>
  <c r="F541" i="10" s="1"/>
  <c r="C582" i="10"/>
  <c r="K581" i="10"/>
  <c r="M581" i="10" s="1"/>
  <c r="G581" i="10"/>
  <c r="I581" i="10" s="1"/>
  <c r="I539" i="10" s="1"/>
  <c r="F581" i="10"/>
  <c r="K580" i="10"/>
  <c r="M580" i="10" s="1"/>
  <c r="I580" i="10"/>
  <c r="G580" i="10"/>
  <c r="F580" i="10"/>
  <c r="K579" i="10"/>
  <c r="M579" i="10" s="1"/>
  <c r="G579" i="10"/>
  <c r="I579" i="10" s="1"/>
  <c r="I605" i="10" s="1"/>
  <c r="F579" i="10"/>
  <c r="M570" i="10"/>
  <c r="I570" i="10"/>
  <c r="F570" i="10"/>
  <c r="C570" i="10"/>
  <c r="C571" i="10" s="1"/>
  <c r="P539" i="10" s="1"/>
  <c r="C569" i="10"/>
  <c r="C568" i="10"/>
  <c r="F566" i="10"/>
  <c r="C566" i="10"/>
  <c r="C565" i="10"/>
  <c r="F564" i="10"/>
  <c r="C564" i="10"/>
  <c r="C563" i="10"/>
  <c r="F562" i="10"/>
  <c r="C562" i="10"/>
  <c r="C567" i="10" s="1"/>
  <c r="F561" i="10"/>
  <c r="C561" i="10"/>
  <c r="F560" i="10"/>
  <c r="C560" i="10"/>
  <c r="F559" i="10"/>
  <c r="C559" i="10"/>
  <c r="F558" i="10"/>
  <c r="C558" i="10"/>
  <c r="I557" i="10"/>
  <c r="C557" i="10"/>
  <c r="F556" i="10"/>
  <c r="C556" i="10"/>
  <c r="C555" i="10"/>
  <c r="M549" i="10"/>
  <c r="F549" i="10"/>
  <c r="C549" i="10"/>
  <c r="F548" i="10"/>
  <c r="C548" i="10"/>
  <c r="C551" i="10" s="1"/>
  <c r="C547" i="10"/>
  <c r="C550" i="10" s="1"/>
  <c r="M545" i="10"/>
  <c r="C545" i="10"/>
  <c r="M544" i="10"/>
  <c r="F544" i="10"/>
  <c r="C544" i="10"/>
  <c r="F542" i="10"/>
  <c r="C542" i="10"/>
  <c r="C541" i="10"/>
  <c r="F539" i="10"/>
  <c r="C539" i="10"/>
  <c r="I538" i="10"/>
  <c r="C538" i="10"/>
  <c r="C540" i="10" s="1"/>
  <c r="P538" i="10" s="1"/>
  <c r="I537" i="10"/>
  <c r="F537" i="10"/>
  <c r="C537" i="10"/>
  <c r="Q536" i="10"/>
  <c r="C529" i="10"/>
  <c r="C531" i="10" s="1"/>
  <c r="C528" i="10"/>
  <c r="C527" i="10"/>
  <c r="I526" i="10"/>
  <c r="M526" i="10" s="1"/>
  <c r="F526" i="10"/>
  <c r="M523" i="10"/>
  <c r="I523" i="10"/>
  <c r="F523" i="10"/>
  <c r="I522" i="10"/>
  <c r="M522" i="10" s="1"/>
  <c r="F522" i="10"/>
  <c r="I521" i="10"/>
  <c r="M521" i="10" s="1"/>
  <c r="F521" i="10"/>
  <c r="I520" i="10"/>
  <c r="M520" i="10" s="1"/>
  <c r="F520" i="10"/>
  <c r="M519" i="10"/>
  <c r="I519" i="10"/>
  <c r="F519" i="10"/>
  <c r="I518" i="10"/>
  <c r="M518" i="10" s="1"/>
  <c r="F518" i="10"/>
  <c r="I517" i="10"/>
  <c r="M517" i="10" s="1"/>
  <c r="F517" i="10"/>
  <c r="I516" i="10"/>
  <c r="M516" i="10" s="1"/>
  <c r="F516" i="10"/>
  <c r="M515" i="10"/>
  <c r="I515" i="10"/>
  <c r="F515" i="10"/>
  <c r="I514" i="10"/>
  <c r="M514" i="10" s="1"/>
  <c r="F514" i="10"/>
  <c r="M513" i="10"/>
  <c r="I513" i="10"/>
  <c r="F513" i="10"/>
  <c r="I512" i="10"/>
  <c r="M512" i="10" s="1"/>
  <c r="F512" i="10"/>
  <c r="C510" i="10"/>
  <c r="C509" i="10"/>
  <c r="I508" i="10"/>
  <c r="M508" i="10" s="1"/>
  <c r="F508" i="10"/>
  <c r="I507" i="10"/>
  <c r="M507" i="10" s="1"/>
  <c r="F507" i="10"/>
  <c r="M506" i="10"/>
  <c r="I506" i="10"/>
  <c r="F506" i="10"/>
  <c r="I505" i="10"/>
  <c r="M505" i="10" s="1"/>
  <c r="F505" i="10"/>
  <c r="I503" i="10"/>
  <c r="M503" i="10" s="1"/>
  <c r="F503" i="10"/>
  <c r="I501" i="10"/>
  <c r="M501" i="10" s="1"/>
  <c r="F501" i="10"/>
  <c r="M500" i="10"/>
  <c r="I500" i="10"/>
  <c r="F500" i="10"/>
  <c r="C499" i="10"/>
  <c r="M498" i="10"/>
  <c r="I498" i="10"/>
  <c r="F498" i="10"/>
  <c r="I497" i="10"/>
  <c r="M497" i="10" s="1"/>
  <c r="F497" i="10"/>
  <c r="I496" i="10"/>
  <c r="M496" i="10" s="1"/>
  <c r="F496" i="10"/>
  <c r="C490" i="10"/>
  <c r="F489" i="10"/>
  <c r="C488" i="10"/>
  <c r="M487" i="10"/>
  <c r="K487" i="10"/>
  <c r="I487" i="10"/>
  <c r="G487" i="10"/>
  <c r="F487" i="10"/>
  <c r="K486" i="10"/>
  <c r="M486" i="10" s="1"/>
  <c r="M426" i="10" s="1"/>
  <c r="G486" i="10"/>
  <c r="I486" i="10" s="1"/>
  <c r="F486" i="10"/>
  <c r="F426" i="10" s="1"/>
  <c r="F485" i="10"/>
  <c r="K484" i="10"/>
  <c r="M484" i="10" s="1"/>
  <c r="G484" i="10"/>
  <c r="I484" i="10" s="1"/>
  <c r="F484" i="10"/>
  <c r="K483" i="10"/>
  <c r="M483" i="10" s="1"/>
  <c r="I483" i="10"/>
  <c r="G483" i="10"/>
  <c r="F483" i="10"/>
  <c r="K482" i="10"/>
  <c r="M482" i="10" s="1"/>
  <c r="M422" i="10" s="1"/>
  <c r="G482" i="10"/>
  <c r="I482" i="10" s="1"/>
  <c r="F482" i="10"/>
  <c r="M481" i="10"/>
  <c r="K481" i="10"/>
  <c r="I481" i="10"/>
  <c r="G481" i="10"/>
  <c r="F481" i="10"/>
  <c r="K480" i="10"/>
  <c r="M480" i="10" s="1"/>
  <c r="I480" i="10"/>
  <c r="I420" i="10" s="1"/>
  <c r="G480" i="10"/>
  <c r="F480" i="10"/>
  <c r="K479" i="10"/>
  <c r="M479" i="10" s="1"/>
  <c r="I479" i="10"/>
  <c r="G479" i="10"/>
  <c r="F479" i="10"/>
  <c r="M478" i="10"/>
  <c r="K478" i="10"/>
  <c r="G478" i="10"/>
  <c r="I478" i="10" s="1"/>
  <c r="F478" i="10"/>
  <c r="M476" i="10"/>
  <c r="K476" i="10"/>
  <c r="G476" i="10"/>
  <c r="I476" i="10" s="1"/>
  <c r="F476" i="10"/>
  <c r="K475" i="10"/>
  <c r="M475" i="10" s="1"/>
  <c r="G475" i="10"/>
  <c r="I475" i="10" s="1"/>
  <c r="F475" i="10"/>
  <c r="K474" i="10"/>
  <c r="M474" i="10" s="1"/>
  <c r="M414" i="10" s="1"/>
  <c r="I474" i="10"/>
  <c r="G474" i="10"/>
  <c r="F474" i="10"/>
  <c r="K473" i="10"/>
  <c r="M473" i="10" s="1"/>
  <c r="G473" i="10"/>
  <c r="I473" i="10" s="1"/>
  <c r="F473" i="10"/>
  <c r="F413" i="10" s="1"/>
  <c r="M472" i="10"/>
  <c r="K472" i="10"/>
  <c r="I472" i="10"/>
  <c r="G472" i="10"/>
  <c r="F472" i="10"/>
  <c r="C470" i="10"/>
  <c r="M469" i="10"/>
  <c r="I469" i="10"/>
  <c r="F469" i="10"/>
  <c r="M468" i="10"/>
  <c r="I468" i="10"/>
  <c r="F468" i="10"/>
  <c r="M467" i="10"/>
  <c r="I467" i="10"/>
  <c r="F467" i="10"/>
  <c r="C461" i="10"/>
  <c r="F460" i="10"/>
  <c r="C459" i="10"/>
  <c r="C431" i="10" s="1"/>
  <c r="M458" i="10"/>
  <c r="M427" i="10" s="1"/>
  <c r="K458" i="10"/>
  <c r="G458" i="10"/>
  <c r="I458" i="10" s="1"/>
  <c r="F458" i="10"/>
  <c r="F427" i="10" s="1"/>
  <c r="K457" i="10"/>
  <c r="M457" i="10" s="1"/>
  <c r="G457" i="10"/>
  <c r="I457" i="10" s="1"/>
  <c r="I426" i="10" s="1"/>
  <c r="F457" i="10"/>
  <c r="F456" i="10"/>
  <c r="F425" i="10" s="1"/>
  <c r="K455" i="10"/>
  <c r="M455" i="10" s="1"/>
  <c r="M424" i="10" s="1"/>
  <c r="G455" i="10"/>
  <c r="I455" i="10" s="1"/>
  <c r="F455" i="10"/>
  <c r="F424" i="10" s="1"/>
  <c r="M454" i="10"/>
  <c r="K454" i="10"/>
  <c r="G454" i="10"/>
  <c r="I454" i="10" s="1"/>
  <c r="I423" i="10" s="1"/>
  <c r="F454" i="10"/>
  <c r="F423" i="10" s="1"/>
  <c r="K453" i="10"/>
  <c r="M453" i="10" s="1"/>
  <c r="G453" i="10"/>
  <c r="I453" i="10" s="1"/>
  <c r="I422" i="10" s="1"/>
  <c r="F453" i="10"/>
  <c r="K452" i="10"/>
  <c r="M452" i="10" s="1"/>
  <c r="M421" i="10" s="1"/>
  <c r="I452" i="10"/>
  <c r="G452" i="10"/>
  <c r="F452" i="10"/>
  <c r="M451" i="10"/>
  <c r="M420" i="10" s="1"/>
  <c r="K451" i="10"/>
  <c r="G451" i="10"/>
  <c r="I451" i="10" s="1"/>
  <c r="F451" i="10"/>
  <c r="M450" i="10"/>
  <c r="K450" i="10"/>
  <c r="G450" i="10"/>
  <c r="I450" i="10" s="1"/>
  <c r="I419" i="10" s="1"/>
  <c r="F450" i="10"/>
  <c r="F419" i="10" s="1"/>
  <c r="K449" i="10"/>
  <c r="M449" i="10" s="1"/>
  <c r="M418" i="10" s="1"/>
  <c r="G449" i="10"/>
  <c r="I449" i="10" s="1"/>
  <c r="I418" i="10" s="1"/>
  <c r="F449" i="10"/>
  <c r="M447" i="10"/>
  <c r="K447" i="10"/>
  <c r="I447" i="10"/>
  <c r="G447" i="10"/>
  <c r="F447" i="10"/>
  <c r="F416" i="10" s="1"/>
  <c r="K446" i="10"/>
  <c r="M446" i="10" s="1"/>
  <c r="M415" i="10" s="1"/>
  <c r="G446" i="10"/>
  <c r="I446" i="10" s="1"/>
  <c r="F446" i="10"/>
  <c r="F415" i="10" s="1"/>
  <c r="M445" i="10"/>
  <c r="K445" i="10"/>
  <c r="G445" i="10"/>
  <c r="I445" i="10" s="1"/>
  <c r="I414" i="10" s="1"/>
  <c r="F445" i="10"/>
  <c r="K444" i="10"/>
  <c r="M444" i="10" s="1"/>
  <c r="G444" i="10"/>
  <c r="I444" i="10" s="1"/>
  <c r="I413" i="10" s="1"/>
  <c r="F444" i="10"/>
  <c r="K443" i="10"/>
  <c r="M443" i="10" s="1"/>
  <c r="M412" i="10" s="1"/>
  <c r="I443" i="10"/>
  <c r="G443" i="10"/>
  <c r="F443" i="10"/>
  <c r="F412" i="10" s="1"/>
  <c r="M440" i="10"/>
  <c r="M409" i="10" s="1"/>
  <c r="M163" i="10" s="1"/>
  <c r="K440" i="10"/>
  <c r="G440" i="10"/>
  <c r="I440" i="10" s="1"/>
  <c r="I409" i="10" s="1"/>
  <c r="F440" i="10"/>
  <c r="M439" i="10"/>
  <c r="M408" i="10" s="1"/>
  <c r="M162" i="10" s="1"/>
  <c r="K439" i="10"/>
  <c r="G439" i="10"/>
  <c r="I439" i="10" s="1"/>
  <c r="I408" i="10" s="1"/>
  <c r="I162" i="10" s="1"/>
  <c r="F439" i="10"/>
  <c r="K438" i="10"/>
  <c r="M438" i="10" s="1"/>
  <c r="G438" i="10"/>
  <c r="I438" i="10" s="1"/>
  <c r="F438" i="10"/>
  <c r="M432" i="10"/>
  <c r="I432" i="10"/>
  <c r="F432" i="10"/>
  <c r="C432" i="10"/>
  <c r="C430" i="10"/>
  <c r="C429" i="10"/>
  <c r="C428" i="10"/>
  <c r="K427" i="10"/>
  <c r="I427" i="10"/>
  <c r="G427" i="10"/>
  <c r="K426" i="10"/>
  <c r="G426" i="10"/>
  <c r="K424" i="10"/>
  <c r="I424" i="10"/>
  <c r="G424" i="10"/>
  <c r="K423" i="10"/>
  <c r="G423" i="10"/>
  <c r="K422" i="10"/>
  <c r="G422" i="10"/>
  <c r="F422" i="10"/>
  <c r="K421" i="10"/>
  <c r="G421" i="10"/>
  <c r="F421" i="10"/>
  <c r="K420" i="10"/>
  <c r="G420" i="10"/>
  <c r="F420" i="10"/>
  <c r="K419" i="10"/>
  <c r="G419" i="10"/>
  <c r="K418" i="10"/>
  <c r="G418" i="10"/>
  <c r="F418" i="10"/>
  <c r="M416" i="10"/>
  <c r="K416" i="10"/>
  <c r="G416" i="10"/>
  <c r="C416" i="10"/>
  <c r="K415" i="10"/>
  <c r="G415" i="10"/>
  <c r="C415" i="10"/>
  <c r="K414" i="10"/>
  <c r="G414" i="10"/>
  <c r="F414" i="10"/>
  <c r="C414" i="10"/>
  <c r="K413" i="10"/>
  <c r="G413" i="10"/>
  <c r="C413" i="10"/>
  <c r="K412" i="10"/>
  <c r="G412" i="10"/>
  <c r="C412" i="10"/>
  <c r="C411" i="10"/>
  <c r="C410" i="10"/>
  <c r="K409" i="10"/>
  <c r="G409" i="10"/>
  <c r="F409" i="10"/>
  <c r="F163" i="10" s="1"/>
  <c r="C409" i="10"/>
  <c r="K408" i="10"/>
  <c r="G408" i="10"/>
  <c r="C408" i="10"/>
  <c r="K407" i="10"/>
  <c r="G407" i="10"/>
  <c r="C407" i="10"/>
  <c r="C400" i="10"/>
  <c r="F399" i="10"/>
  <c r="C398" i="10"/>
  <c r="K397" i="10"/>
  <c r="M397" i="10" s="1"/>
  <c r="I397" i="10"/>
  <c r="G397" i="10"/>
  <c r="F397" i="10"/>
  <c r="M396" i="10"/>
  <c r="K396" i="10"/>
  <c r="G396" i="10"/>
  <c r="I396" i="10" s="1"/>
  <c r="F396" i="10"/>
  <c r="F338" i="10" s="1"/>
  <c r="F190" i="10" s="1"/>
  <c r="F395" i="10"/>
  <c r="F337" i="10" s="1"/>
  <c r="K394" i="10"/>
  <c r="M394" i="10" s="1"/>
  <c r="G394" i="10"/>
  <c r="I394" i="10" s="1"/>
  <c r="F394" i="10"/>
  <c r="M393" i="10"/>
  <c r="K393" i="10"/>
  <c r="I393" i="10"/>
  <c r="G393" i="10"/>
  <c r="F393" i="10"/>
  <c r="F335" i="10" s="1"/>
  <c r="K392" i="10"/>
  <c r="M392" i="10" s="1"/>
  <c r="G392" i="10"/>
  <c r="I392" i="10" s="1"/>
  <c r="F392" i="10"/>
  <c r="F334" i="10" s="1"/>
  <c r="F186" i="10" s="1"/>
  <c r="M391" i="10"/>
  <c r="K391" i="10"/>
  <c r="G391" i="10"/>
  <c r="I391" i="10" s="1"/>
  <c r="F391" i="10"/>
  <c r="K390" i="10"/>
  <c r="M390" i="10" s="1"/>
  <c r="G390" i="10"/>
  <c r="I390" i="10" s="1"/>
  <c r="F390" i="10"/>
  <c r="K389" i="10"/>
  <c r="M389" i="10" s="1"/>
  <c r="I389" i="10"/>
  <c r="G389" i="10"/>
  <c r="F389" i="10"/>
  <c r="K388" i="10"/>
  <c r="M388" i="10" s="1"/>
  <c r="G388" i="10"/>
  <c r="I388" i="10" s="1"/>
  <c r="F388" i="10"/>
  <c r="M386" i="10"/>
  <c r="K386" i="10"/>
  <c r="G386" i="10"/>
  <c r="I386" i="10" s="1"/>
  <c r="F386" i="10"/>
  <c r="K385" i="10"/>
  <c r="M385" i="10" s="1"/>
  <c r="G385" i="10"/>
  <c r="I385" i="10" s="1"/>
  <c r="F385" i="10"/>
  <c r="M384" i="10"/>
  <c r="K384" i="10"/>
  <c r="I384" i="10"/>
  <c r="G384" i="10"/>
  <c r="F384" i="10"/>
  <c r="K383" i="10"/>
  <c r="M383" i="10" s="1"/>
  <c r="G383" i="10"/>
  <c r="I383" i="10" s="1"/>
  <c r="F383" i="10"/>
  <c r="F325" i="10" s="1"/>
  <c r="M382" i="10"/>
  <c r="K382" i="10"/>
  <c r="G382" i="10"/>
  <c r="I382" i="10" s="1"/>
  <c r="F382" i="10"/>
  <c r="C380" i="10"/>
  <c r="K379" i="10"/>
  <c r="M379" i="10" s="1"/>
  <c r="I379" i="10"/>
  <c r="G379" i="10"/>
  <c r="F379" i="10"/>
  <c r="M378" i="10"/>
  <c r="K378" i="10"/>
  <c r="G378" i="10"/>
  <c r="I378" i="10" s="1"/>
  <c r="F378" i="10"/>
  <c r="F320" i="10" s="1"/>
  <c r="F166" i="10" s="1"/>
  <c r="M377" i="10"/>
  <c r="K377" i="10"/>
  <c r="G377" i="10"/>
  <c r="I377" i="10" s="1"/>
  <c r="F377" i="10"/>
  <c r="C371" i="10"/>
  <c r="F370" i="10"/>
  <c r="C369" i="10"/>
  <c r="K368" i="10"/>
  <c r="M368" i="10" s="1"/>
  <c r="I368" i="10"/>
  <c r="G368" i="10"/>
  <c r="F368" i="10"/>
  <c r="K367" i="10"/>
  <c r="M367" i="10" s="1"/>
  <c r="G367" i="10"/>
  <c r="I367" i="10" s="1"/>
  <c r="F367" i="10"/>
  <c r="F366" i="10"/>
  <c r="K365" i="10"/>
  <c r="M365" i="10" s="1"/>
  <c r="G365" i="10"/>
  <c r="I365" i="10" s="1"/>
  <c r="F365" i="10"/>
  <c r="K364" i="10"/>
  <c r="M364" i="10" s="1"/>
  <c r="I364" i="10"/>
  <c r="G364" i="10"/>
  <c r="F364" i="10"/>
  <c r="K363" i="10"/>
  <c r="M363" i="10" s="1"/>
  <c r="G363" i="10"/>
  <c r="I363" i="10" s="1"/>
  <c r="F363" i="10"/>
  <c r="M362" i="10"/>
  <c r="K362" i="10"/>
  <c r="G362" i="10"/>
  <c r="I362" i="10" s="1"/>
  <c r="F362" i="10"/>
  <c r="F333" i="10" s="1"/>
  <c r="K361" i="10"/>
  <c r="M361" i="10" s="1"/>
  <c r="G361" i="10"/>
  <c r="I361" i="10" s="1"/>
  <c r="F361" i="10"/>
  <c r="F332" i="10" s="1"/>
  <c r="M360" i="10"/>
  <c r="K360" i="10"/>
  <c r="G360" i="10"/>
  <c r="I360" i="10" s="1"/>
  <c r="F360" i="10"/>
  <c r="K359" i="10"/>
  <c r="M359" i="10" s="1"/>
  <c r="G359" i="10"/>
  <c r="I359" i="10" s="1"/>
  <c r="F359" i="10"/>
  <c r="K357" i="10"/>
  <c r="M357" i="10" s="1"/>
  <c r="I357" i="10"/>
  <c r="G357" i="10"/>
  <c r="F357" i="10"/>
  <c r="K356" i="10"/>
  <c r="M356" i="10" s="1"/>
  <c r="G356" i="10"/>
  <c r="I356" i="10" s="1"/>
  <c r="F356" i="10"/>
  <c r="F327" i="10" s="1"/>
  <c r="F173" i="10" s="1"/>
  <c r="M355" i="10"/>
  <c r="K355" i="10"/>
  <c r="G355" i="10"/>
  <c r="I355" i="10" s="1"/>
  <c r="F355" i="10"/>
  <c r="K354" i="10"/>
  <c r="M354" i="10" s="1"/>
  <c r="G354" i="10"/>
  <c r="I354" i="10" s="1"/>
  <c r="F354" i="10"/>
  <c r="M353" i="10"/>
  <c r="K353" i="10"/>
  <c r="I353" i="10"/>
  <c r="G353" i="10"/>
  <c r="F353" i="10"/>
  <c r="F324" i="10" s="1"/>
  <c r="C351" i="10"/>
  <c r="M350" i="10"/>
  <c r="K350" i="10"/>
  <c r="I350" i="10"/>
  <c r="G350" i="10"/>
  <c r="F350" i="10"/>
  <c r="F321" i="10" s="1"/>
  <c r="K349" i="10"/>
  <c r="M349" i="10" s="1"/>
  <c r="I349" i="10"/>
  <c r="G349" i="10"/>
  <c r="F349" i="10"/>
  <c r="K348" i="10"/>
  <c r="M348" i="10" s="1"/>
  <c r="I348" i="10"/>
  <c r="G348" i="10"/>
  <c r="F348" i="10"/>
  <c r="F319" i="10" s="1"/>
  <c r="M341" i="10"/>
  <c r="M196" i="10" s="1"/>
  <c r="I341" i="10"/>
  <c r="F341" i="10" s="1"/>
  <c r="C341" i="10"/>
  <c r="C340" i="10"/>
  <c r="C342" i="10" s="1"/>
  <c r="K339" i="10"/>
  <c r="M339" i="10" s="1"/>
  <c r="G339" i="10"/>
  <c r="I339" i="10" s="1"/>
  <c r="F339" i="10"/>
  <c r="K338" i="10"/>
  <c r="I338" i="10"/>
  <c r="G338" i="10"/>
  <c r="I337" i="10" s="1"/>
  <c r="K336" i="10"/>
  <c r="G336" i="10"/>
  <c r="F336" i="10"/>
  <c r="M335" i="10"/>
  <c r="K335" i="10"/>
  <c r="M334" i="10" s="1"/>
  <c r="G335" i="10"/>
  <c r="K334" i="10"/>
  <c r="G334" i="10"/>
  <c r="M333" i="10"/>
  <c r="K333" i="10"/>
  <c r="M332" i="10" s="1"/>
  <c r="I333" i="10"/>
  <c r="G333" i="10"/>
  <c r="I332" i="10" s="1"/>
  <c r="K332" i="10"/>
  <c r="G332" i="10"/>
  <c r="M331" i="10"/>
  <c r="K331" i="10"/>
  <c r="I331" i="10"/>
  <c r="G331" i="10"/>
  <c r="F331" i="10"/>
  <c r="M330" i="10"/>
  <c r="K330" i="10"/>
  <c r="M337" i="10" s="1"/>
  <c r="I330" i="10"/>
  <c r="G330" i="10"/>
  <c r="I335" i="10" s="1"/>
  <c r="F330" i="10"/>
  <c r="K328" i="10"/>
  <c r="M328" i="10" s="1"/>
  <c r="G328" i="10"/>
  <c r="I327" i="10" s="1"/>
  <c r="C328" i="10"/>
  <c r="K327" i="10"/>
  <c r="G327" i="10"/>
  <c r="C327" i="10"/>
  <c r="M327" i="10" s="1"/>
  <c r="K326" i="10"/>
  <c r="M326" i="10" s="1"/>
  <c r="I326" i="10"/>
  <c r="G326" i="10"/>
  <c r="C326" i="10"/>
  <c r="K325" i="10"/>
  <c r="M324" i="10" s="1"/>
  <c r="G325" i="10"/>
  <c r="C325" i="10"/>
  <c r="K324" i="10"/>
  <c r="G324" i="10"/>
  <c r="C324" i="10"/>
  <c r="I324" i="10" s="1"/>
  <c r="C323" i="10"/>
  <c r="K321" i="10"/>
  <c r="M321" i="10" s="1"/>
  <c r="G321" i="10"/>
  <c r="I321" i="10" s="1"/>
  <c r="C321" i="10"/>
  <c r="K320" i="10"/>
  <c r="M320" i="10" s="1"/>
  <c r="G320" i="10"/>
  <c r="I320" i="10" s="1"/>
  <c r="C320" i="10"/>
  <c r="K319" i="10"/>
  <c r="M319" i="10" s="1"/>
  <c r="I319" i="10"/>
  <c r="I165" i="10" s="1"/>
  <c r="G319" i="10"/>
  <c r="C319" i="10"/>
  <c r="C322" i="10" s="1"/>
  <c r="F312" i="10"/>
  <c r="C311" i="10"/>
  <c r="C313" i="10" s="1"/>
  <c r="M310" i="10"/>
  <c r="K310" i="10"/>
  <c r="I310" i="10"/>
  <c r="G310" i="10"/>
  <c r="F310" i="10"/>
  <c r="K309" i="10"/>
  <c r="M309" i="10" s="1"/>
  <c r="I309" i="10"/>
  <c r="G309" i="10"/>
  <c r="F309" i="10"/>
  <c r="K308" i="10"/>
  <c r="M308" i="10" s="1"/>
  <c r="F308" i="10"/>
  <c r="K307" i="10"/>
  <c r="M307" i="10" s="1"/>
  <c r="G307" i="10"/>
  <c r="I307" i="10" s="1"/>
  <c r="F307" i="10"/>
  <c r="M306" i="10"/>
  <c r="K306" i="10"/>
  <c r="G306" i="10"/>
  <c r="I306" i="10" s="1"/>
  <c r="F306" i="10"/>
  <c r="K305" i="10"/>
  <c r="M305" i="10" s="1"/>
  <c r="G305" i="10"/>
  <c r="I305" i="10" s="1"/>
  <c r="F305" i="10"/>
  <c r="M304" i="10"/>
  <c r="K304" i="10"/>
  <c r="I304" i="10"/>
  <c r="G304" i="10"/>
  <c r="F304" i="10"/>
  <c r="K303" i="10"/>
  <c r="M303" i="10" s="1"/>
  <c r="G303" i="10"/>
  <c r="I303" i="10" s="1"/>
  <c r="F303" i="10"/>
  <c r="M302" i="10"/>
  <c r="K302" i="10"/>
  <c r="G302" i="10"/>
  <c r="I302" i="10" s="1"/>
  <c r="F302" i="10"/>
  <c r="K301" i="10"/>
  <c r="M301" i="10" s="1"/>
  <c r="G301" i="10"/>
  <c r="I301" i="10" s="1"/>
  <c r="F301" i="10"/>
  <c r="K299" i="10"/>
  <c r="M299" i="10" s="1"/>
  <c r="I299" i="10"/>
  <c r="G299" i="10"/>
  <c r="F299" i="10"/>
  <c r="K298" i="10"/>
  <c r="M298" i="10" s="1"/>
  <c r="G298" i="10"/>
  <c r="I298" i="10" s="1"/>
  <c r="F298" i="10"/>
  <c r="M297" i="10"/>
  <c r="K297" i="10"/>
  <c r="G297" i="10"/>
  <c r="I297" i="10" s="1"/>
  <c r="F297" i="10"/>
  <c r="K296" i="10"/>
  <c r="M296" i="10" s="1"/>
  <c r="G296" i="10"/>
  <c r="I296" i="10" s="1"/>
  <c r="F296" i="10"/>
  <c r="M295" i="10"/>
  <c r="K295" i="10"/>
  <c r="I295" i="10"/>
  <c r="G295" i="10"/>
  <c r="F295" i="10"/>
  <c r="F210" i="10" s="1"/>
  <c r="F170" i="10" s="1"/>
  <c r="C294" i="10"/>
  <c r="M293" i="10"/>
  <c r="K293" i="10"/>
  <c r="I293" i="10"/>
  <c r="G293" i="10"/>
  <c r="F293" i="10"/>
  <c r="K292" i="10"/>
  <c r="M292" i="10" s="1"/>
  <c r="I292" i="10"/>
  <c r="G292" i="10"/>
  <c r="F292" i="10"/>
  <c r="K291" i="10"/>
  <c r="M291" i="10" s="1"/>
  <c r="I291" i="10"/>
  <c r="G291" i="10"/>
  <c r="F291" i="10"/>
  <c r="F284" i="10"/>
  <c r="C283" i="10"/>
  <c r="C285" i="10" s="1"/>
  <c r="M282" i="10"/>
  <c r="K282" i="10"/>
  <c r="G282" i="10"/>
  <c r="I282" i="10" s="1"/>
  <c r="F282" i="10"/>
  <c r="F225" i="10" s="1"/>
  <c r="F191" i="10" s="1"/>
  <c r="K281" i="10"/>
  <c r="M281" i="10" s="1"/>
  <c r="M224" i="10" s="1"/>
  <c r="G281" i="10"/>
  <c r="I281" i="10" s="1"/>
  <c r="F281" i="10"/>
  <c r="F280" i="10"/>
  <c r="M279" i="10"/>
  <c r="K279" i="10"/>
  <c r="G279" i="10"/>
  <c r="I279" i="10" s="1"/>
  <c r="F279" i="10"/>
  <c r="M278" i="10"/>
  <c r="M221" i="10" s="1"/>
  <c r="K278" i="10"/>
  <c r="G278" i="10"/>
  <c r="I278" i="10" s="1"/>
  <c r="F278" i="10"/>
  <c r="F221" i="10" s="1"/>
  <c r="K277" i="10"/>
  <c r="M277" i="10" s="1"/>
  <c r="G277" i="10"/>
  <c r="I277" i="10" s="1"/>
  <c r="F277" i="10"/>
  <c r="K276" i="10"/>
  <c r="M276" i="10" s="1"/>
  <c r="I276" i="10"/>
  <c r="G276" i="10"/>
  <c r="F276" i="10"/>
  <c r="K275" i="10"/>
  <c r="M275" i="10" s="1"/>
  <c r="M218" i="10" s="1"/>
  <c r="G275" i="10"/>
  <c r="I275" i="10" s="1"/>
  <c r="I218" i="10" s="1"/>
  <c r="I184" i="10" s="1"/>
  <c r="F275" i="10"/>
  <c r="M274" i="10"/>
  <c r="M217" i="10" s="1"/>
  <c r="K274" i="10"/>
  <c r="I274" i="10"/>
  <c r="G274" i="10"/>
  <c r="F274" i="10"/>
  <c r="K273" i="10"/>
  <c r="M273" i="10" s="1"/>
  <c r="I273" i="10"/>
  <c r="I216" i="10" s="1"/>
  <c r="I182" i="10" s="1"/>
  <c r="G273" i="10"/>
  <c r="F273" i="10"/>
  <c r="K271" i="10"/>
  <c r="M271" i="10" s="1"/>
  <c r="M214" i="10" s="1"/>
  <c r="M174" i="10" s="1"/>
  <c r="I271" i="10"/>
  <c r="G271" i="10"/>
  <c r="F271" i="10"/>
  <c r="F214" i="10" s="1"/>
  <c r="M270" i="10"/>
  <c r="K270" i="10"/>
  <c r="G270" i="10"/>
  <c r="I270" i="10" s="1"/>
  <c r="F270" i="10"/>
  <c r="F213" i="10" s="1"/>
  <c r="M269" i="10"/>
  <c r="M212" i="10" s="1"/>
  <c r="M172" i="10" s="1"/>
  <c r="K269" i="10"/>
  <c r="G269" i="10"/>
  <c r="I269" i="10" s="1"/>
  <c r="F269" i="10"/>
  <c r="F212" i="10" s="1"/>
  <c r="K268" i="10"/>
  <c r="M268" i="10" s="1"/>
  <c r="G268" i="10"/>
  <c r="I268" i="10" s="1"/>
  <c r="I211" i="10" s="1"/>
  <c r="F268" i="10"/>
  <c r="K267" i="10"/>
  <c r="M267" i="10" s="1"/>
  <c r="M210" i="10" s="1"/>
  <c r="M170" i="10" s="1"/>
  <c r="I267" i="10"/>
  <c r="I210" i="10" s="1"/>
  <c r="G267" i="10"/>
  <c r="F267" i="10"/>
  <c r="C266" i="10"/>
  <c r="M265" i="10"/>
  <c r="M208" i="10" s="1"/>
  <c r="M167" i="10" s="1"/>
  <c r="K265" i="10"/>
  <c r="G265" i="10"/>
  <c r="I265" i="10" s="1"/>
  <c r="F265" i="10"/>
  <c r="F208" i="10" s="1"/>
  <c r="F167" i="10" s="1"/>
  <c r="K264" i="10"/>
  <c r="M264" i="10" s="1"/>
  <c r="M207" i="10" s="1"/>
  <c r="G264" i="10"/>
  <c r="I264" i="10" s="1"/>
  <c r="I207" i="10" s="1"/>
  <c r="I166" i="10" s="1"/>
  <c r="F264" i="10"/>
  <c r="M263" i="10"/>
  <c r="M206" i="10" s="1"/>
  <c r="M165" i="10" s="1"/>
  <c r="K263" i="10"/>
  <c r="I263" i="10"/>
  <c r="G263" i="10"/>
  <c r="F263" i="10"/>
  <c r="F283" i="10" s="1"/>
  <c r="F255" i="10"/>
  <c r="C254" i="10"/>
  <c r="C226" i="10" s="1"/>
  <c r="M253" i="10"/>
  <c r="M225" i="10" s="1"/>
  <c r="K253" i="10"/>
  <c r="G253" i="10"/>
  <c r="I253" i="10" s="1"/>
  <c r="F253" i="10"/>
  <c r="K252" i="10"/>
  <c r="M252" i="10" s="1"/>
  <c r="G252" i="10"/>
  <c r="I252" i="10" s="1"/>
  <c r="F252" i="10"/>
  <c r="F251" i="10"/>
  <c r="K250" i="10"/>
  <c r="M250" i="10" s="1"/>
  <c r="G250" i="10"/>
  <c r="I250" i="10" s="1"/>
  <c r="F250" i="10"/>
  <c r="M249" i="10"/>
  <c r="K249" i="10"/>
  <c r="G249" i="10"/>
  <c r="I249" i="10" s="1"/>
  <c r="F249" i="10"/>
  <c r="K248" i="10"/>
  <c r="M248" i="10" s="1"/>
  <c r="G248" i="10"/>
  <c r="I248" i="10" s="1"/>
  <c r="F248" i="10"/>
  <c r="K247" i="10"/>
  <c r="M247" i="10" s="1"/>
  <c r="I247" i="10"/>
  <c r="G247" i="10"/>
  <c r="C247" i="10"/>
  <c r="F247" i="10" s="1"/>
  <c r="M246" i="10"/>
  <c r="K246" i="10"/>
  <c r="G246" i="10"/>
  <c r="I246" i="10" s="1"/>
  <c r="F246" i="10"/>
  <c r="K245" i="10"/>
  <c r="M245" i="10" s="1"/>
  <c r="G245" i="10"/>
  <c r="I245" i="10" s="1"/>
  <c r="F245" i="10"/>
  <c r="K244" i="10"/>
  <c r="M244" i="10" s="1"/>
  <c r="I244" i="10"/>
  <c r="G244" i="10"/>
  <c r="F244" i="10"/>
  <c r="F216" i="10" s="1"/>
  <c r="K242" i="10"/>
  <c r="M242" i="10" s="1"/>
  <c r="G242" i="10"/>
  <c r="I242" i="10" s="1"/>
  <c r="F242" i="10"/>
  <c r="M241" i="10"/>
  <c r="K241" i="10"/>
  <c r="I241" i="10"/>
  <c r="G241" i="10"/>
  <c r="F241" i="10"/>
  <c r="K240" i="10"/>
  <c r="M240" i="10" s="1"/>
  <c r="I240" i="10"/>
  <c r="G240" i="10"/>
  <c r="F240" i="10"/>
  <c r="K239" i="10"/>
  <c r="M239" i="10" s="1"/>
  <c r="I239" i="10"/>
  <c r="G239" i="10"/>
  <c r="F239" i="10"/>
  <c r="F211" i="10" s="1"/>
  <c r="M238" i="10"/>
  <c r="K238" i="10"/>
  <c r="G238" i="10"/>
  <c r="I238" i="10" s="1"/>
  <c r="F238" i="10"/>
  <c r="M236" i="10"/>
  <c r="K236" i="10"/>
  <c r="G236" i="10"/>
  <c r="I236" i="10" s="1"/>
  <c r="F236" i="10"/>
  <c r="K235" i="10"/>
  <c r="M235" i="10" s="1"/>
  <c r="G235" i="10"/>
  <c r="I235" i="10" s="1"/>
  <c r="F235" i="10"/>
  <c r="K234" i="10"/>
  <c r="M234" i="10" s="1"/>
  <c r="I234" i="10"/>
  <c r="G234" i="10"/>
  <c r="F234" i="10"/>
  <c r="M227" i="10"/>
  <c r="I227" i="10"/>
  <c r="C227" i="10"/>
  <c r="K225" i="10"/>
  <c r="G225" i="10"/>
  <c r="C225" i="10"/>
  <c r="K224" i="10"/>
  <c r="G224" i="10"/>
  <c r="F224" i="10"/>
  <c r="C224" i="10"/>
  <c r="C190" i="10" s="1"/>
  <c r="F223" i="10"/>
  <c r="F189" i="10" s="1"/>
  <c r="C223" i="10"/>
  <c r="K222" i="10"/>
  <c r="I222" i="10"/>
  <c r="G222" i="10"/>
  <c r="C222" i="10"/>
  <c r="K221" i="10"/>
  <c r="G221" i="10"/>
  <c r="C221" i="10"/>
  <c r="K220" i="10"/>
  <c r="G220" i="10"/>
  <c r="F220" i="10"/>
  <c r="C220" i="10"/>
  <c r="K219" i="10"/>
  <c r="G219" i="10"/>
  <c r="C219" i="10"/>
  <c r="C185" i="10" s="1"/>
  <c r="K218" i="10"/>
  <c r="G218" i="10"/>
  <c r="C218" i="10"/>
  <c r="C184" i="10" s="1"/>
  <c r="K217" i="10"/>
  <c r="G217" i="10"/>
  <c r="F217" i="10"/>
  <c r="F183" i="10" s="1"/>
  <c r="C217" i="10"/>
  <c r="K216" i="10"/>
  <c r="G216" i="10"/>
  <c r="C216" i="10"/>
  <c r="K214" i="10"/>
  <c r="G214" i="10"/>
  <c r="C214" i="10"/>
  <c r="K213" i="10"/>
  <c r="I213" i="10"/>
  <c r="G213" i="10"/>
  <c r="C213" i="10"/>
  <c r="C173" i="10" s="1"/>
  <c r="K212" i="10"/>
  <c r="G212" i="10"/>
  <c r="C212" i="10"/>
  <c r="C172" i="10" s="1"/>
  <c r="C176" i="10" s="1"/>
  <c r="K211" i="10"/>
  <c r="G211" i="10"/>
  <c r="C211" i="10"/>
  <c r="C171" i="10" s="1"/>
  <c r="C175" i="10" s="1"/>
  <c r="K210" i="10"/>
  <c r="G210" i="10"/>
  <c r="C210" i="10"/>
  <c r="C170" i="10" s="1"/>
  <c r="K208" i="10"/>
  <c r="G208" i="10"/>
  <c r="C208" i="10"/>
  <c r="C167" i="10" s="1"/>
  <c r="K207" i="10"/>
  <c r="G207" i="10"/>
  <c r="F207" i="10"/>
  <c r="C207" i="10"/>
  <c r="K206" i="10"/>
  <c r="I206" i="10"/>
  <c r="G206" i="10"/>
  <c r="C206" i="10"/>
  <c r="C196" i="10"/>
  <c r="C194" i="10"/>
  <c r="C191" i="10"/>
  <c r="C189" i="10"/>
  <c r="C188" i="10"/>
  <c r="C187" i="10"/>
  <c r="C193" i="10" s="1"/>
  <c r="C186" i="10"/>
  <c r="C192" i="10" s="1"/>
  <c r="C183" i="10"/>
  <c r="C182" i="10"/>
  <c r="C177" i="10"/>
  <c r="C166" i="10"/>
  <c r="I163" i="10"/>
  <c r="C163" i="10"/>
  <c r="C162" i="10"/>
  <c r="C161" i="10"/>
  <c r="Q160" i="10"/>
  <c r="F154" i="10"/>
  <c r="C153" i="10"/>
  <c r="C155" i="10" s="1"/>
  <c r="M152" i="10"/>
  <c r="K152" i="10"/>
  <c r="G152" i="10"/>
  <c r="I152" i="10" s="1"/>
  <c r="F152" i="10"/>
  <c r="M151" i="10"/>
  <c r="K151" i="10"/>
  <c r="G151" i="10"/>
  <c r="I151" i="10" s="1"/>
  <c r="F151" i="10"/>
  <c r="K150" i="10"/>
  <c r="M150" i="10" s="1"/>
  <c r="G150" i="10"/>
  <c r="I150" i="10" s="1"/>
  <c r="F150" i="10"/>
  <c r="K149" i="10"/>
  <c r="M149" i="10" s="1"/>
  <c r="I149" i="10"/>
  <c r="G149" i="10"/>
  <c r="F149" i="10"/>
  <c r="K148" i="10"/>
  <c r="M148" i="10" s="1"/>
  <c r="G148" i="10"/>
  <c r="I148" i="10" s="1"/>
  <c r="F148" i="10"/>
  <c r="M147" i="10"/>
  <c r="K147" i="10"/>
  <c r="I147" i="10"/>
  <c r="G147" i="10"/>
  <c r="F147" i="10"/>
  <c r="C142" i="10"/>
  <c r="F141" i="10"/>
  <c r="C140" i="10"/>
  <c r="K139" i="10"/>
  <c r="M139" i="10" s="1"/>
  <c r="M94" i="10" s="1"/>
  <c r="I139" i="10"/>
  <c r="G139" i="10"/>
  <c r="F139" i="10"/>
  <c r="M138" i="10"/>
  <c r="M93" i="10" s="1"/>
  <c r="K138" i="10"/>
  <c r="G138" i="10"/>
  <c r="I138" i="10" s="1"/>
  <c r="F138" i="10"/>
  <c r="F93" i="10" s="1"/>
  <c r="M137" i="10"/>
  <c r="M92" i="10" s="1"/>
  <c r="K137" i="10"/>
  <c r="G137" i="10"/>
  <c r="I137" i="10" s="1"/>
  <c r="F137" i="10"/>
  <c r="K136" i="10"/>
  <c r="M136" i="10" s="1"/>
  <c r="G136" i="10"/>
  <c r="I136" i="10" s="1"/>
  <c r="F136" i="10"/>
  <c r="K135" i="10"/>
  <c r="M135" i="10" s="1"/>
  <c r="I135" i="10"/>
  <c r="G135" i="10"/>
  <c r="F135" i="10"/>
  <c r="K134" i="10"/>
  <c r="M134" i="10" s="1"/>
  <c r="G134" i="10"/>
  <c r="I134" i="10" s="1"/>
  <c r="F134" i="10"/>
  <c r="F140" i="10" s="1"/>
  <c r="F142" i="10" s="1"/>
  <c r="F128" i="10"/>
  <c r="C127" i="10"/>
  <c r="C99" i="10" s="1"/>
  <c r="C101" i="10" s="1"/>
  <c r="K126" i="10"/>
  <c r="G126" i="10"/>
  <c r="F126" i="10"/>
  <c r="K125" i="10"/>
  <c r="G125" i="10"/>
  <c r="F125" i="10"/>
  <c r="K124" i="10"/>
  <c r="G124" i="10"/>
  <c r="F124" i="10"/>
  <c r="K123" i="10"/>
  <c r="M123" i="10" s="1"/>
  <c r="I123" i="10"/>
  <c r="G123" i="10"/>
  <c r="F123" i="10"/>
  <c r="K122" i="10"/>
  <c r="M122" i="10" s="1"/>
  <c r="G122" i="10"/>
  <c r="I122" i="10" s="1"/>
  <c r="F122" i="10"/>
  <c r="M121" i="10"/>
  <c r="K121" i="10"/>
  <c r="G121" i="10"/>
  <c r="I121" i="10" s="1"/>
  <c r="I127" i="10" s="1"/>
  <c r="I129" i="10" s="1"/>
  <c r="F121" i="10"/>
  <c r="F89" i="10" s="1"/>
  <c r="C116" i="10"/>
  <c r="F115" i="10"/>
  <c r="C114" i="10"/>
  <c r="K113" i="10"/>
  <c r="G113" i="10"/>
  <c r="F113" i="10"/>
  <c r="F94" i="10" s="1"/>
  <c r="K112" i="10"/>
  <c r="G112" i="10"/>
  <c r="F112" i="10"/>
  <c r="K111" i="10"/>
  <c r="G111" i="10"/>
  <c r="F111" i="10"/>
  <c r="F92" i="10" s="1"/>
  <c r="K110" i="10"/>
  <c r="M110" i="10" s="1"/>
  <c r="G110" i="10"/>
  <c r="I110" i="10" s="1"/>
  <c r="I91" i="10" s="1"/>
  <c r="F110" i="10"/>
  <c r="F114" i="10" s="1"/>
  <c r="M109" i="10"/>
  <c r="K109" i="10"/>
  <c r="G109" i="10"/>
  <c r="I109" i="10" s="1"/>
  <c r="I90" i="10" s="1"/>
  <c r="F109" i="10"/>
  <c r="K108" i="10"/>
  <c r="M108" i="10" s="1"/>
  <c r="G108" i="10"/>
  <c r="I108" i="10" s="1"/>
  <c r="F108" i="10"/>
  <c r="M100" i="10"/>
  <c r="I100" i="10"/>
  <c r="F100" i="10"/>
  <c r="C100" i="10"/>
  <c r="C96" i="10"/>
  <c r="I94" i="10"/>
  <c r="C94" i="10"/>
  <c r="C93" i="10"/>
  <c r="P92" i="10"/>
  <c r="C92" i="10"/>
  <c r="C91" i="10"/>
  <c r="F90" i="10"/>
  <c r="C90" i="10"/>
  <c r="C95" i="10" s="1"/>
  <c r="Q89" i="10"/>
  <c r="C89" i="10"/>
  <c r="P91" i="10" s="1"/>
  <c r="C84" i="10"/>
  <c r="F83" i="10"/>
  <c r="C80" i="10"/>
  <c r="I79" i="10"/>
  <c r="F79" i="10"/>
  <c r="I78" i="10"/>
  <c r="F78" i="10"/>
  <c r="I77" i="10"/>
  <c r="F77" i="10"/>
  <c r="I76" i="10"/>
  <c r="F76" i="10"/>
  <c r="I74" i="10"/>
  <c r="F74" i="10"/>
  <c r="I73" i="10"/>
  <c r="I82" i="10" s="1"/>
  <c r="I84" i="10" s="1"/>
  <c r="F73" i="10"/>
  <c r="F82" i="10" s="1"/>
  <c r="F84" i="10" s="1"/>
  <c r="I72" i="10"/>
  <c r="F72" i="10"/>
  <c r="C66" i="10"/>
  <c r="F65" i="10"/>
  <c r="F64" i="10"/>
  <c r="F66" i="10" s="1"/>
  <c r="C62" i="10"/>
  <c r="I61" i="10"/>
  <c r="F61" i="10"/>
  <c r="I60" i="10"/>
  <c r="I21" i="10" s="1"/>
  <c r="F60" i="10"/>
  <c r="I59" i="10"/>
  <c r="I20" i="10" s="1"/>
  <c r="F59" i="10"/>
  <c r="F20" i="10" s="1"/>
  <c r="I58" i="10"/>
  <c r="I19" i="10" s="1"/>
  <c r="F58" i="10"/>
  <c r="I56" i="10"/>
  <c r="F56" i="10"/>
  <c r="I55" i="10"/>
  <c r="I64" i="10" s="1"/>
  <c r="F55" i="10"/>
  <c r="I54" i="10"/>
  <c r="F54" i="10"/>
  <c r="I48" i="10"/>
  <c r="C48" i="10"/>
  <c r="F47" i="10"/>
  <c r="F26" i="10" s="1"/>
  <c r="I46" i="10"/>
  <c r="C44" i="10"/>
  <c r="C23" i="10" s="1"/>
  <c r="I43" i="10"/>
  <c r="F43" i="10"/>
  <c r="I42" i="10"/>
  <c r="F42" i="10"/>
  <c r="F21" i="10" s="1"/>
  <c r="I41" i="10"/>
  <c r="F41" i="10"/>
  <c r="I40" i="10"/>
  <c r="F40" i="10"/>
  <c r="I38" i="10"/>
  <c r="F38" i="10"/>
  <c r="I37" i="10"/>
  <c r="F37" i="10"/>
  <c r="F16" i="10" s="1"/>
  <c r="I36" i="10"/>
  <c r="F36" i="10"/>
  <c r="C27" i="10"/>
  <c r="I26" i="10"/>
  <c r="C26" i="10"/>
  <c r="C25" i="10"/>
  <c r="C24" i="10"/>
  <c r="I22" i="10"/>
  <c r="C22" i="10"/>
  <c r="C21" i="10"/>
  <c r="C20" i="10"/>
  <c r="F19" i="10"/>
  <c r="C19" i="10"/>
  <c r="I17" i="10"/>
  <c r="C17" i="10"/>
  <c r="I16" i="10"/>
  <c r="C16" i="10"/>
  <c r="I15" i="10"/>
  <c r="F15" i="10"/>
  <c r="C15" i="10"/>
  <c r="M140" i="10" l="1"/>
  <c r="M142" i="10" s="1"/>
  <c r="M89" i="10"/>
  <c r="Q88" i="10" s="1"/>
  <c r="C195" i="10"/>
  <c r="C197" i="10" s="1"/>
  <c r="P163" i="10" s="1"/>
  <c r="C228" i="10"/>
  <c r="M187" i="10"/>
  <c r="M190" i="10"/>
  <c r="F746" i="10"/>
  <c r="F116" i="10"/>
  <c r="F99" i="10"/>
  <c r="F101" i="10" s="1"/>
  <c r="I92" i="10"/>
  <c r="I153" i="10"/>
  <c r="I155" i="10" s="1"/>
  <c r="M166" i="10"/>
  <c r="M184" i="10"/>
  <c r="M219" i="10"/>
  <c r="M185" i="10" s="1"/>
  <c r="F187" i="10"/>
  <c r="I398" i="10"/>
  <c r="I400" i="10" s="1"/>
  <c r="I66" i="10"/>
  <c r="I25" i="10"/>
  <c r="I27" i="10" s="1"/>
  <c r="M90" i="10"/>
  <c r="F285" i="10"/>
  <c r="M183" i="10"/>
  <c r="I221" i="10"/>
  <c r="I187" i="10" s="1"/>
  <c r="I225" i="10"/>
  <c r="I191" i="10" s="1"/>
  <c r="M311" i="10"/>
  <c r="M313" i="10" s="1"/>
  <c r="F219" i="10"/>
  <c r="F185" i="10" s="1"/>
  <c r="P535" i="10"/>
  <c r="I114" i="10"/>
  <c r="I89" i="10"/>
  <c r="P88" i="10" s="1"/>
  <c r="M114" i="10"/>
  <c r="M91" i="10"/>
  <c r="I140" i="10"/>
  <c r="I142" i="10" s="1"/>
  <c r="M153" i="10"/>
  <c r="M155" i="10" s="1"/>
  <c r="M254" i="10"/>
  <c r="M256" i="10" s="1"/>
  <c r="F254" i="10"/>
  <c r="F256" i="10" s="1"/>
  <c r="F171" i="10"/>
  <c r="M191" i="10"/>
  <c r="I208" i="10"/>
  <c r="I167" i="10" s="1"/>
  <c r="I212" i="10"/>
  <c r="I172" i="10" s="1"/>
  <c r="I220" i="10"/>
  <c r="I186" i="10" s="1"/>
  <c r="I224" i="10"/>
  <c r="I190" i="10" s="1"/>
  <c r="I607" i="10"/>
  <c r="I569" i="10"/>
  <c r="I571" i="10" s="1"/>
  <c r="P534" i="10" s="1"/>
  <c r="C129" i="10"/>
  <c r="G456" i="10"/>
  <c r="I456" i="10" s="1"/>
  <c r="I425" i="10" s="1"/>
  <c r="G308" i="10"/>
  <c r="I308" i="10" s="1"/>
  <c r="G280" i="10"/>
  <c r="I280" i="10" s="1"/>
  <c r="G251" i="10"/>
  <c r="I251" i="10" s="1"/>
  <c r="G395" i="10"/>
  <c r="I395" i="10" s="1"/>
  <c r="M213" i="10"/>
  <c r="M173" i="10" s="1"/>
  <c r="I217" i="10"/>
  <c r="I183" i="10" s="1"/>
  <c r="M222" i="10"/>
  <c r="F311" i="10"/>
  <c r="F313" i="10" s="1"/>
  <c r="I334" i="10"/>
  <c r="G337" i="10"/>
  <c r="I336" i="10" s="1"/>
  <c r="I188" i="10" s="1"/>
  <c r="M459" i="10"/>
  <c r="M407" i="10"/>
  <c r="M161" i="10" s="1"/>
  <c r="Q159" i="10" s="1"/>
  <c r="M419" i="10"/>
  <c r="M605" i="10"/>
  <c r="M537" i="10"/>
  <c r="M538" i="10"/>
  <c r="M127" i="10"/>
  <c r="M129" i="10" s="1"/>
  <c r="F127" i="10"/>
  <c r="F129" i="10" s="1"/>
  <c r="K485" i="10"/>
  <c r="M485" i="10" s="1"/>
  <c r="M488" i="10" s="1"/>
  <c r="M490" i="10" s="1"/>
  <c r="K395" i="10"/>
  <c r="M395" i="10" s="1"/>
  <c r="M398" i="10" s="1"/>
  <c r="M400" i="10" s="1"/>
  <c r="K366" i="10"/>
  <c r="M366" i="10" s="1"/>
  <c r="M369" i="10" s="1"/>
  <c r="K456" i="10"/>
  <c r="M456" i="10" s="1"/>
  <c r="G223" i="10"/>
  <c r="I254" i="10"/>
  <c r="I256" i="10" s="1"/>
  <c r="C256" i="10"/>
  <c r="M216" i="10"/>
  <c r="M182" i="10" s="1"/>
  <c r="I219" i="10"/>
  <c r="F222" i="10"/>
  <c r="F188" i="10" s="1"/>
  <c r="M325" i="10"/>
  <c r="I328" i="10"/>
  <c r="F326" i="10"/>
  <c r="F172" i="10" s="1"/>
  <c r="G366" i="10"/>
  <c r="I366" i="10" s="1"/>
  <c r="I369" i="10" s="1"/>
  <c r="F369" i="10"/>
  <c r="F408" i="10"/>
  <c r="F162" i="10" s="1"/>
  <c r="F459" i="10"/>
  <c r="F407" i="10"/>
  <c r="F161" i="10" s="1"/>
  <c r="F488" i="10"/>
  <c r="F490" i="10" s="1"/>
  <c r="I488" i="10"/>
  <c r="I490" i="10" s="1"/>
  <c r="F529" i="10"/>
  <c r="F531" i="10" s="1"/>
  <c r="M547" i="10"/>
  <c r="M548" i="10"/>
  <c r="M561" i="10"/>
  <c r="C652" i="10"/>
  <c r="P648" i="10" s="1"/>
  <c r="M677" i="10"/>
  <c r="M679" i="10"/>
  <c r="M680" i="10"/>
  <c r="I688" i="10"/>
  <c r="I795" i="10"/>
  <c r="I797" i="10" s="1"/>
  <c r="F46" i="10"/>
  <c r="F17" i="10"/>
  <c r="F22" i="10"/>
  <c r="F91" i="10"/>
  <c r="I93" i="10"/>
  <c r="F153" i="10"/>
  <c r="F155" i="10" s="1"/>
  <c r="C209" i="10"/>
  <c r="C169" i="10" s="1"/>
  <c r="P162" i="10" s="1"/>
  <c r="C165" i="10"/>
  <c r="C168" i="10" s="1"/>
  <c r="C174" i="10"/>
  <c r="K223" i="10"/>
  <c r="F227" i="10"/>
  <c r="I196" i="10"/>
  <c r="F196" i="10" s="1"/>
  <c r="K251" i="10"/>
  <c r="M251" i="10" s="1"/>
  <c r="I283" i="10"/>
  <c r="K337" i="10"/>
  <c r="M336" i="10" s="1"/>
  <c r="F328" i="10"/>
  <c r="F174" i="10" s="1"/>
  <c r="F398" i="10"/>
  <c r="F400" i="10" s="1"/>
  <c r="G425" i="10"/>
  <c r="M529" i="10"/>
  <c r="M531" i="10" s="1"/>
  <c r="F605" i="10"/>
  <c r="I555" i="10"/>
  <c r="M639" i="10"/>
  <c r="M641" i="10" s="1"/>
  <c r="F639" i="10"/>
  <c r="F641" i="10" s="1"/>
  <c r="P645" i="10"/>
  <c r="I651" i="10"/>
  <c r="F680" i="10"/>
  <c r="I744" i="10"/>
  <c r="M795" i="10"/>
  <c r="M797" i="10" s="1"/>
  <c r="F206" i="10"/>
  <c r="F165" i="10" s="1"/>
  <c r="F182" i="10"/>
  <c r="M211" i="10"/>
  <c r="M171" i="10" s="1"/>
  <c r="I214" i="10"/>
  <c r="I174" i="10" s="1"/>
  <c r="F218" i="10"/>
  <c r="F184" i="10" s="1"/>
  <c r="M220" i="10"/>
  <c r="M186" i="10" s="1"/>
  <c r="K280" i="10"/>
  <c r="M280" i="10" s="1"/>
  <c r="M223" i="10" s="1"/>
  <c r="I311" i="10"/>
  <c r="I313" i="10" s="1"/>
  <c r="I325" i="10"/>
  <c r="I171" i="10" s="1"/>
  <c r="M338" i="10"/>
  <c r="K425" i="10"/>
  <c r="I459" i="10"/>
  <c r="I407" i="10"/>
  <c r="I161" i="10" s="1"/>
  <c r="P159" i="10" s="1"/>
  <c r="I412" i="10"/>
  <c r="I170" i="10" s="1"/>
  <c r="I415" i="10"/>
  <c r="I173" i="10" s="1"/>
  <c r="I421" i="10"/>
  <c r="G485" i="10"/>
  <c r="I485" i="10" s="1"/>
  <c r="I549" i="10"/>
  <c r="I562" i="10"/>
  <c r="M661" i="10"/>
  <c r="M664" i="10"/>
  <c r="M667" i="10"/>
  <c r="I677" i="10"/>
  <c r="M685" i="10"/>
  <c r="M688" i="10"/>
  <c r="M689" i="10"/>
  <c r="M690" i="10"/>
  <c r="F795" i="10"/>
  <c r="F797" i="10" s="1"/>
  <c r="M413" i="10"/>
  <c r="I416" i="10"/>
  <c r="I529" i="10"/>
  <c r="I531" i="10" s="1"/>
  <c r="M744" i="10"/>
  <c r="F656" i="10"/>
  <c r="F665" i="10"/>
  <c r="M681" i="10"/>
  <c r="M691" i="10"/>
  <c r="M423" i="10"/>
  <c r="F538" i="10"/>
  <c r="M647" i="10"/>
  <c r="F649" i="10"/>
  <c r="M672" i="10"/>
  <c r="M674" i="10"/>
  <c r="M682" i="10"/>
  <c r="M683" i="10"/>
  <c r="I371" i="10" l="1"/>
  <c r="I340" i="10"/>
  <c r="I342" i="10" s="1"/>
  <c r="M371" i="10"/>
  <c r="M340" i="10"/>
  <c r="M342" i="10" s="1"/>
  <c r="M693" i="10"/>
  <c r="M695" i="10" s="1"/>
  <c r="Q644" i="10" s="1"/>
  <c r="M746" i="10"/>
  <c r="I431" i="10"/>
  <c r="I461" i="10"/>
  <c r="F607" i="10"/>
  <c r="F569" i="10"/>
  <c r="F571" i="10" s="1"/>
  <c r="F693" i="10"/>
  <c r="F695" i="10" s="1"/>
  <c r="Q645" i="10"/>
  <c r="I746" i="10"/>
  <c r="I693" i="10"/>
  <c r="I695" i="10" s="1"/>
  <c r="P644" i="10" s="1"/>
  <c r="P647" i="10" s="1"/>
  <c r="F461" i="10"/>
  <c r="F431" i="10"/>
  <c r="I185" i="10"/>
  <c r="Q535" i="10"/>
  <c r="M461" i="10"/>
  <c r="M431" i="10"/>
  <c r="M283" i="10"/>
  <c r="M116" i="10"/>
  <c r="M99" i="10"/>
  <c r="M101" i="10" s="1"/>
  <c r="Q87" i="10" s="1"/>
  <c r="Q90" i="10" s="1"/>
  <c r="I285" i="10"/>
  <c r="I226" i="10"/>
  <c r="M425" i="10"/>
  <c r="M189" i="10" s="1"/>
  <c r="M569" i="10"/>
  <c r="M571" i="10" s="1"/>
  <c r="Q534" i="10" s="1"/>
  <c r="Q537" i="10" s="1"/>
  <c r="M607" i="10"/>
  <c r="M188" i="10"/>
  <c r="F48" i="10"/>
  <c r="F25" i="10"/>
  <c r="F27" i="10" s="1"/>
  <c r="F340" i="10"/>
  <c r="F342" i="10" s="1"/>
  <c r="F371" i="10"/>
  <c r="I223" i="10"/>
  <c r="I189" i="10" s="1"/>
  <c r="P537" i="10"/>
  <c r="I99" i="10"/>
  <c r="I101" i="10" s="1"/>
  <c r="P87" i="10" s="1"/>
  <c r="P90" i="10" s="1"/>
  <c r="I116" i="10"/>
  <c r="F226" i="10"/>
  <c r="Q94" i="10" l="1"/>
  <c r="Q93" i="10"/>
  <c r="P541" i="10"/>
  <c r="P540" i="10"/>
  <c r="Q541" i="10"/>
  <c r="Q540" i="10"/>
  <c r="F228" i="10"/>
  <c r="F195" i="10"/>
  <c r="F197" i="10" s="1"/>
  <c r="P650" i="10"/>
  <c r="P651" i="10"/>
  <c r="I195" i="10"/>
  <c r="I197" i="10" s="1"/>
  <c r="P158" i="10" s="1"/>
  <c r="P161" i="10" s="1"/>
  <c r="I228" i="10"/>
  <c r="M285" i="10"/>
  <c r="M226" i="10"/>
  <c r="P94" i="10"/>
  <c r="P93" i="10"/>
  <c r="Q647" i="10"/>
  <c r="P165" i="10" l="1"/>
  <c r="P164" i="10"/>
  <c r="M195" i="10"/>
  <c r="M197" i="10" s="1"/>
  <c r="Q158" i="10" s="1"/>
  <c r="Q161" i="10" s="1"/>
  <c r="M228" i="10"/>
  <c r="Q651" i="10"/>
  <c r="Q650" i="10"/>
  <c r="Q165" i="10" l="1"/>
  <c r="Q164" i="10"/>
  <c r="S67" i="8" l="1"/>
  <c r="F92" i="15"/>
  <c r="S49" i="8"/>
  <c r="S31" i="8"/>
  <c r="S13" i="8"/>
  <c r="S22" i="8"/>
  <c r="S40" i="8" l="1"/>
  <c r="F38" i="15"/>
  <c r="F95" i="15"/>
  <c r="AC101" i="15"/>
  <c r="K17" i="16" s="1"/>
  <c r="F91" i="15"/>
  <c r="F65" i="15"/>
  <c r="E28" i="8"/>
  <c r="E68" i="8"/>
  <c r="E32" i="8"/>
  <c r="J32" i="8" s="1"/>
  <c r="J33" i="8" s="1"/>
  <c r="S76" i="8"/>
  <c r="E64" i="8"/>
  <c r="K65" i="8" s="1"/>
  <c r="S58" i="8"/>
  <c r="E46" i="8"/>
  <c r="E10" i="8"/>
  <c r="E14" i="8"/>
  <c r="K14" i="15" s="1"/>
  <c r="Z15" i="15" s="1"/>
  <c r="Z17" i="15" s="1"/>
  <c r="E50" i="8"/>
  <c r="K68" i="15" s="1"/>
  <c r="Z69" i="15" s="1"/>
  <c r="Z71" i="15" s="1"/>
  <c r="X15" i="15" l="1"/>
  <c r="X17" i="15" s="1"/>
  <c r="Y15" i="15"/>
  <c r="Y17" i="15" s="1"/>
  <c r="X69" i="15"/>
  <c r="V15" i="15"/>
  <c r="V17" i="15" s="1"/>
  <c r="W15" i="15"/>
  <c r="W17" i="15" s="1"/>
  <c r="V69" i="15"/>
  <c r="V71" i="15" s="1"/>
  <c r="W69" i="15"/>
  <c r="W71" i="15" s="1"/>
  <c r="J11" i="8"/>
  <c r="K37" i="15"/>
  <c r="K38" i="15" s="1"/>
  <c r="P47" i="8"/>
  <c r="AC74" i="15"/>
  <c r="K16" i="16" s="1"/>
  <c r="F68" i="15"/>
  <c r="F64" i="15"/>
  <c r="U68" i="15"/>
  <c r="Q68" i="15"/>
  <c r="M68" i="15"/>
  <c r="M69" i="15" s="1"/>
  <c r="M71" i="15" s="1"/>
  <c r="S68" i="15"/>
  <c r="O68" i="15"/>
  <c r="R68" i="15"/>
  <c r="N68" i="15"/>
  <c r="T68" i="15"/>
  <c r="P68" i="15"/>
  <c r="K69" i="15"/>
  <c r="AC47" i="15"/>
  <c r="K15" i="16" s="1"/>
  <c r="F37" i="15"/>
  <c r="F41" i="15"/>
  <c r="S14" i="15"/>
  <c r="Q14" i="15"/>
  <c r="T14" i="15"/>
  <c r="N14" i="15"/>
  <c r="P14" i="15"/>
  <c r="M14" i="15"/>
  <c r="M15" i="15" s="1"/>
  <c r="M17" i="15" s="1"/>
  <c r="U14" i="15"/>
  <c r="R14" i="15"/>
  <c r="O14" i="15"/>
  <c r="K15" i="15"/>
  <c r="P32" i="8"/>
  <c r="K41" i="15"/>
  <c r="Z42" i="15" s="1"/>
  <c r="Z44" i="15" s="1"/>
  <c r="P68" i="8"/>
  <c r="K95" i="15"/>
  <c r="Z96" i="15" s="1"/>
  <c r="Z98" i="15" s="1"/>
  <c r="N29" i="8"/>
  <c r="K29" i="8"/>
  <c r="L32" i="8"/>
  <c r="L33" i="8" s="1"/>
  <c r="Q68" i="8"/>
  <c r="Q69" i="8" s="1"/>
  <c r="J68" i="8"/>
  <c r="J69" i="8" s="1"/>
  <c r="M68" i="8"/>
  <c r="M69" i="8" s="1"/>
  <c r="I68" i="8"/>
  <c r="I69" i="8" s="1"/>
  <c r="H32" i="8"/>
  <c r="H33" i="8" s="1"/>
  <c r="N32" i="8"/>
  <c r="N33" i="8" s="1"/>
  <c r="G68" i="8"/>
  <c r="G69" i="8" s="1"/>
  <c r="L29" i="8"/>
  <c r="J29" i="8"/>
  <c r="J35" i="8" s="1"/>
  <c r="M29" i="8"/>
  <c r="O29" i="8"/>
  <c r="R68" i="8"/>
  <c r="R69" i="8" s="1"/>
  <c r="L68" i="8"/>
  <c r="L69" i="8" s="1"/>
  <c r="O68" i="8"/>
  <c r="O69" i="8" s="1"/>
  <c r="K68" i="8"/>
  <c r="K69" i="8" s="1"/>
  <c r="K71" i="8" s="1"/>
  <c r="N68" i="8"/>
  <c r="N69" i="8" s="1"/>
  <c r="H68" i="8"/>
  <c r="H69" i="8" s="1"/>
  <c r="G65" i="8"/>
  <c r="J65" i="8"/>
  <c r="M65" i="8"/>
  <c r="O65" i="8"/>
  <c r="N65" i="8"/>
  <c r="I65" i="8"/>
  <c r="L65" i="8"/>
  <c r="H65" i="8"/>
  <c r="R32" i="8"/>
  <c r="R33" i="8" s="1"/>
  <c r="Q32" i="8"/>
  <c r="Q33" i="8" s="1"/>
  <c r="I32" i="8"/>
  <c r="I33" i="8" s="1"/>
  <c r="O32" i="8"/>
  <c r="O33" i="8" s="1"/>
  <c r="G32" i="8"/>
  <c r="G33" i="8" s="1"/>
  <c r="K32" i="8"/>
  <c r="K33" i="8" s="1"/>
  <c r="M32" i="8"/>
  <c r="M33" i="8" s="1"/>
  <c r="R29" i="8"/>
  <c r="Q14" i="8"/>
  <c r="Q15" i="8" s="1"/>
  <c r="M14" i="8"/>
  <c r="M15" i="8" s="1"/>
  <c r="I14" i="8"/>
  <c r="I15" i="8" s="1"/>
  <c r="O14" i="8"/>
  <c r="O15" i="8" s="1"/>
  <c r="K14" i="8"/>
  <c r="K15" i="8" s="1"/>
  <c r="G14" i="8"/>
  <c r="G15" i="8" s="1"/>
  <c r="R14" i="8"/>
  <c r="R15" i="8" s="1"/>
  <c r="J14" i="8"/>
  <c r="J15" i="8" s="1"/>
  <c r="J17" i="8" s="1"/>
  <c r="L14" i="8"/>
  <c r="L15" i="8" s="1"/>
  <c r="P14" i="8"/>
  <c r="H14" i="8"/>
  <c r="H15" i="8" s="1"/>
  <c r="N14" i="8"/>
  <c r="N15" i="8" s="1"/>
  <c r="P50" i="8"/>
  <c r="L50" i="8"/>
  <c r="L51" i="8" s="1"/>
  <c r="H50" i="8"/>
  <c r="H51" i="8" s="1"/>
  <c r="O50" i="8"/>
  <c r="O51" i="8" s="1"/>
  <c r="K50" i="8"/>
  <c r="K51" i="8" s="1"/>
  <c r="G50" i="8"/>
  <c r="G51" i="8" s="1"/>
  <c r="Q50" i="8"/>
  <c r="Q51" i="8" s="1"/>
  <c r="M50" i="8"/>
  <c r="M51" i="8" s="1"/>
  <c r="I50" i="8"/>
  <c r="I51" i="8" s="1"/>
  <c r="N50" i="8"/>
  <c r="N51" i="8" s="1"/>
  <c r="R50" i="8"/>
  <c r="R51" i="8" s="1"/>
  <c r="J50" i="8"/>
  <c r="J51" i="8" s="1"/>
  <c r="Y42" i="15" l="1"/>
  <c r="V42" i="15"/>
  <c r="V44" i="15" s="1"/>
  <c r="W42" i="15"/>
  <c r="W44" i="15" s="1"/>
  <c r="V96" i="15"/>
  <c r="V98" i="15" s="1"/>
  <c r="W96" i="15"/>
  <c r="W98" i="15" s="1"/>
  <c r="H11" i="8"/>
  <c r="M11" i="8"/>
  <c r="M17" i="8" s="1"/>
  <c r="K11" i="8"/>
  <c r="K17" i="8" s="1"/>
  <c r="M47" i="8"/>
  <c r="M53" i="8" s="1"/>
  <c r="P11" i="8"/>
  <c r="K91" i="15"/>
  <c r="K92" i="15" s="1"/>
  <c r="M71" i="8"/>
  <c r="R47" i="8"/>
  <c r="R53" i="8" s="1"/>
  <c r="K64" i="15"/>
  <c r="K65" i="15" s="1"/>
  <c r="K71" i="15" s="1"/>
  <c r="G29" i="8"/>
  <c r="G35" i="8" s="1"/>
  <c r="I29" i="8"/>
  <c r="I35" i="8" s="1"/>
  <c r="T41" i="15"/>
  <c r="O41" i="15"/>
  <c r="Q41" i="15"/>
  <c r="K42" i="15"/>
  <c r="K44" i="15" s="1"/>
  <c r="N41" i="15"/>
  <c r="U41" i="15"/>
  <c r="R41" i="15"/>
  <c r="M41" i="15"/>
  <c r="M42" i="15" s="1"/>
  <c r="M44" i="15" s="1"/>
  <c r="S41" i="15"/>
  <c r="P41" i="15"/>
  <c r="G47" i="8"/>
  <c r="G53" i="8" s="1"/>
  <c r="Q47" i="8"/>
  <c r="Q53" i="8" s="1"/>
  <c r="P51" i="8"/>
  <c r="P53" i="8" s="1"/>
  <c r="P54" i="8" s="1"/>
  <c r="P55" i="8" s="1"/>
  <c r="I11" i="8"/>
  <c r="I17" i="8" s="1"/>
  <c r="K10" i="15"/>
  <c r="K11" i="15" s="1"/>
  <c r="K17" i="15" s="1"/>
  <c r="I71" i="8"/>
  <c r="J71" i="8"/>
  <c r="H47" i="8"/>
  <c r="H53" i="8" s="1"/>
  <c r="J47" i="8"/>
  <c r="J53" i="8" s="1"/>
  <c r="N47" i="8"/>
  <c r="N53" i="8" s="1"/>
  <c r="Q29" i="8"/>
  <c r="Q35" i="8" s="1"/>
  <c r="P33" i="8"/>
  <c r="S33" i="8" s="1"/>
  <c r="I47" i="8"/>
  <c r="I53" i="8" s="1"/>
  <c r="N11" i="8"/>
  <c r="N17" i="8" s="1"/>
  <c r="P65" i="8"/>
  <c r="P29" i="8"/>
  <c r="P35" i="8" s="1"/>
  <c r="P36" i="8" s="1"/>
  <c r="P37" i="8" s="1"/>
  <c r="P69" i="8"/>
  <c r="S69" i="8" s="1"/>
  <c r="O47" i="8"/>
  <c r="O53" i="8" s="1"/>
  <c r="G11" i="8"/>
  <c r="G17" i="8" s="1"/>
  <c r="O11" i="8"/>
  <c r="O17" i="8" s="1"/>
  <c r="K47" i="8"/>
  <c r="K53" i="8" s="1"/>
  <c r="L11" i="8"/>
  <c r="L17" i="8" s="1"/>
  <c r="Q11" i="8"/>
  <c r="P15" i="8"/>
  <c r="S15" i="8" s="1"/>
  <c r="Q65" i="8"/>
  <c r="Q71" i="8" s="1"/>
  <c r="N35" i="8"/>
  <c r="L47" i="8"/>
  <c r="L53" i="8" s="1"/>
  <c r="H29" i="8"/>
  <c r="H35" i="8" s="1"/>
  <c r="U95" i="15"/>
  <c r="Q95" i="15"/>
  <c r="M95" i="15"/>
  <c r="M96" i="15" s="1"/>
  <c r="M98" i="15" s="1"/>
  <c r="T95" i="15"/>
  <c r="P95" i="15"/>
  <c r="S95" i="15"/>
  <c r="O95" i="15"/>
  <c r="R95" i="15"/>
  <c r="N95" i="15"/>
  <c r="K96" i="15"/>
  <c r="K35" i="8"/>
  <c r="L35" i="8"/>
  <c r="O35" i="8"/>
  <c r="G71" i="8"/>
  <c r="M35" i="8"/>
  <c r="H71" i="8"/>
  <c r="L71" i="8"/>
  <c r="N71" i="8"/>
  <c r="O71" i="8"/>
  <c r="R11" i="8"/>
  <c r="R35" i="8"/>
  <c r="R65" i="8"/>
  <c r="H17" i="8"/>
  <c r="Q17" i="8"/>
  <c r="S47" i="8" l="1"/>
  <c r="S29" i="8"/>
  <c r="S51" i="8"/>
  <c r="K98" i="15"/>
  <c r="P17" i="8"/>
  <c r="P18" i="8" s="1"/>
  <c r="P19" i="8" s="1"/>
  <c r="Q18" i="8" s="1"/>
  <c r="Q19" i="8" s="1"/>
  <c r="Q36" i="8"/>
  <c r="Q37" i="8" s="1"/>
  <c r="S11" i="8"/>
  <c r="P71" i="8"/>
  <c r="P72" i="8" s="1"/>
  <c r="P73" i="8" s="1"/>
  <c r="Q72" i="8" s="1"/>
  <c r="Q73" i="8" s="1"/>
  <c r="S35" i="8"/>
  <c r="R17" i="8"/>
  <c r="Q54" i="8"/>
  <c r="Q55" i="8" s="1"/>
  <c r="R54" i="8" s="1"/>
  <c r="R55" i="8" s="1"/>
  <c r="G54" i="8" s="1"/>
  <c r="G55" i="8" s="1"/>
  <c r="R71" i="8"/>
  <c r="S65" i="8"/>
  <c r="R36" i="8"/>
  <c r="R37" i="8" s="1"/>
  <c r="G36" i="8" s="1"/>
  <c r="G37" i="8" s="1"/>
  <c r="H36" i="8" s="1"/>
  <c r="S53" i="8"/>
  <c r="S17" i="8" l="1"/>
  <c r="R18" i="8"/>
  <c r="R19" i="8" s="1"/>
  <c r="G18" i="8" s="1"/>
  <c r="G19" i="8" s="1"/>
  <c r="H18" i="8" s="1"/>
  <c r="H19" i="8" s="1"/>
  <c r="I18" i="8" s="1"/>
  <c r="I19" i="8" s="1"/>
  <c r="J18" i="8" s="1"/>
  <c r="J19" i="8" s="1"/>
  <c r="K18" i="8" s="1"/>
  <c r="K19" i="8" s="1"/>
  <c r="L18" i="8" s="1"/>
  <c r="L19" i="8" s="1"/>
  <c r="M18" i="8" s="1"/>
  <c r="M19" i="8" s="1"/>
  <c r="N18" i="8" s="1"/>
  <c r="N19" i="8" s="1"/>
  <c r="O18" i="8" s="1"/>
  <c r="O19" i="8" s="1"/>
  <c r="S71" i="8"/>
  <c r="R72" i="8"/>
  <c r="R73" i="8" s="1"/>
  <c r="G72" i="8" s="1"/>
  <c r="G73" i="8" s="1"/>
  <c r="H72" i="8" s="1"/>
  <c r="H73" i="8" s="1"/>
  <c r="H37" i="8"/>
  <c r="H54" i="8"/>
  <c r="I36" i="8" l="1"/>
  <c r="H55" i="8"/>
  <c r="S18" i="8"/>
  <c r="S19" i="8"/>
  <c r="S21" i="8" s="1"/>
  <c r="I72" i="8"/>
  <c r="I54" i="8" l="1"/>
  <c r="I73" i="8"/>
  <c r="I37" i="8"/>
  <c r="J72" i="8" l="1"/>
  <c r="J36" i="8"/>
  <c r="I55" i="8"/>
  <c r="J37" i="8" l="1"/>
  <c r="J54" i="8"/>
  <c r="J73" i="8"/>
  <c r="J55" i="8" l="1"/>
  <c r="K72" i="8"/>
  <c r="K73" i="8" s="1"/>
  <c r="L72" i="8" s="1"/>
  <c r="L73" i="8" s="1"/>
  <c r="M72" i="8" s="1"/>
  <c r="M73" i="8" s="1"/>
  <c r="N72" i="8" s="1"/>
  <c r="N73" i="8" s="1"/>
  <c r="O72" i="8" s="1"/>
  <c r="K36" i="8"/>
  <c r="O73" i="8" l="1"/>
  <c r="S73" i="8" s="1"/>
  <c r="S75" i="8" s="1"/>
  <c r="S72" i="8"/>
  <c r="K37" i="8"/>
  <c r="K54" i="8"/>
  <c r="K55" i="8" s="1"/>
  <c r="L54" i="8" s="1"/>
  <c r="L55" i="8" s="1"/>
  <c r="M54" i="8" s="1"/>
  <c r="M55" i="8" s="1"/>
  <c r="N54" i="8" s="1"/>
  <c r="N55" i="8" s="1"/>
  <c r="O54" i="8" s="1"/>
  <c r="L36" i="8" l="1"/>
  <c r="L37" i="8" s="1"/>
  <c r="M36" i="8" s="1"/>
  <c r="M37" i="8" s="1"/>
  <c r="N36" i="8" s="1"/>
  <c r="N37" i="8" s="1"/>
  <c r="O36" i="8" s="1"/>
  <c r="O55" i="8"/>
  <c r="S55" i="8" s="1"/>
  <c r="S57" i="8" s="1"/>
  <c r="S54" i="8"/>
  <c r="O37" i="8" l="1"/>
  <c r="S37" i="8" s="1"/>
  <c r="S39" i="8" s="1"/>
  <c r="S36" i="8"/>
  <c r="Q68" i="6" l="1"/>
  <c r="E62" i="6"/>
  <c r="H61" i="6"/>
  <c r="G61" i="6"/>
  <c r="G59" i="6"/>
  <c r="E58" i="6"/>
  <c r="H57" i="6"/>
  <c r="H59" i="6" s="1"/>
  <c r="G57" i="6"/>
  <c r="Q52" i="6"/>
  <c r="K46" i="6"/>
  <c r="I46" i="6"/>
  <c r="E46" i="6"/>
  <c r="O46" i="6" s="1"/>
  <c r="H45" i="6"/>
  <c r="G45" i="6"/>
  <c r="G43" i="6"/>
  <c r="E42" i="6"/>
  <c r="H41" i="6"/>
  <c r="H43" i="6" s="1"/>
  <c r="G41" i="6"/>
  <c r="Q36" i="6"/>
  <c r="E30" i="6"/>
  <c r="K30" i="6" s="1"/>
  <c r="H29" i="6"/>
  <c r="G29" i="6"/>
  <c r="H27" i="6"/>
  <c r="E26" i="6"/>
  <c r="H25" i="6"/>
  <c r="G25" i="6"/>
  <c r="G27" i="6" s="1"/>
  <c r="Q20" i="6"/>
  <c r="O14" i="6"/>
  <c r="I14" i="6"/>
  <c r="G14" i="6"/>
  <c r="E14" i="6"/>
  <c r="M14" i="6" s="1"/>
  <c r="H13" i="6"/>
  <c r="G13" i="6"/>
  <c r="E10" i="6"/>
  <c r="H9" i="6"/>
  <c r="H11" i="6" s="1"/>
  <c r="G9" i="6"/>
  <c r="G11" i="6" s="1"/>
  <c r="M30" i="6" l="1"/>
  <c r="K14" i="6"/>
  <c r="G31" i="6"/>
  <c r="G33" i="6" s="1"/>
  <c r="I30" i="6"/>
  <c r="M46" i="6"/>
  <c r="G30" i="6"/>
  <c r="O30" i="6"/>
  <c r="G46" i="6"/>
  <c r="G47" i="6" s="1"/>
  <c r="G15" i="6"/>
  <c r="H14" i="6"/>
  <c r="H15" i="6" s="1"/>
  <c r="H17" i="6" s="1"/>
  <c r="L14" i="6"/>
  <c r="P14" i="6"/>
  <c r="H30" i="6"/>
  <c r="H31" i="6" s="1"/>
  <c r="L30" i="6"/>
  <c r="P30" i="6"/>
  <c r="H46" i="6"/>
  <c r="H47" i="6" s="1"/>
  <c r="H49" i="6" s="1"/>
  <c r="L46" i="6"/>
  <c r="P46" i="6"/>
  <c r="G62" i="6"/>
  <c r="G63" i="6" s="1"/>
  <c r="O62" i="6"/>
  <c r="I62" i="6"/>
  <c r="J14" i="6"/>
  <c r="N14" i="6"/>
  <c r="J30" i="6"/>
  <c r="N30" i="6"/>
  <c r="J46" i="6"/>
  <c r="N46" i="6"/>
  <c r="K62" i="6"/>
  <c r="P62" i="6"/>
  <c r="L62" i="6"/>
  <c r="H62" i="6"/>
  <c r="H63" i="6" s="1"/>
  <c r="H65" i="6" s="1"/>
  <c r="N62" i="6"/>
  <c r="J62" i="6"/>
  <c r="M62" i="6"/>
  <c r="J2046" i="1"/>
  <c r="J2045" i="1"/>
  <c r="J2044" i="1"/>
  <c r="J2043" i="1"/>
  <c r="J2042" i="1"/>
  <c r="J2041" i="1"/>
  <c r="J2040" i="1"/>
  <c r="J2039" i="1"/>
  <c r="J2038" i="1"/>
  <c r="J2037" i="1"/>
  <c r="J2036" i="1"/>
  <c r="J2035" i="1"/>
  <c r="J2034" i="1"/>
  <c r="J2033" i="1"/>
  <c r="J2032" i="1"/>
  <c r="J2031" i="1"/>
  <c r="J2030"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H33" i="6" l="1"/>
  <c r="G65" i="6"/>
  <c r="G17" i="6"/>
  <c r="G49" i="6"/>
  <c r="J2029" i="1"/>
  <c r="J2028" i="1"/>
  <c r="J2027" i="1"/>
  <c r="J2026" i="1"/>
  <c r="J2025" i="1"/>
  <c r="J2024" i="1"/>
  <c r="J2023" i="1"/>
  <c r="J2022" i="1"/>
  <c r="J2021" i="1"/>
  <c r="J2020" i="1"/>
  <c r="J2019" i="1"/>
  <c r="J2018" i="1"/>
  <c r="J2017" i="1"/>
  <c r="J2016" i="1"/>
  <c r="J2015" i="1"/>
  <c r="J2014" i="1"/>
  <c r="J2013" i="1"/>
  <c r="J2012" i="1"/>
  <c r="J2011" i="1"/>
  <c r="J2010" i="1"/>
  <c r="J2009" i="1"/>
  <c r="J2008" i="1"/>
  <c r="J2007" i="1"/>
  <c r="J2006" i="1"/>
  <c r="J2005" i="1"/>
  <c r="J2004" i="1"/>
  <c r="J2003" i="1"/>
  <c r="J2002" i="1"/>
  <c r="J2001" i="1"/>
  <c r="J2000" i="1"/>
  <c r="J1999" i="1"/>
  <c r="J1998" i="1"/>
  <c r="J1997" i="1"/>
  <c r="J1996" i="1"/>
  <c r="J1995" i="1"/>
  <c r="J1994" i="1"/>
  <c r="J1993" i="1"/>
  <c r="J1992" i="1"/>
  <c r="J1991" i="1"/>
  <c r="J1990" i="1"/>
  <c r="J1989" i="1"/>
  <c r="J1988" i="1"/>
  <c r="J1987" i="1"/>
  <c r="J1986" i="1"/>
  <c r="J1985" i="1"/>
  <c r="J1984" i="1"/>
  <c r="J1983" i="1"/>
  <c r="J1982" i="1"/>
  <c r="J1981" i="1"/>
  <c r="J1980" i="1"/>
  <c r="J1979" i="1"/>
  <c r="J1978" i="1"/>
  <c r="J1977" i="1"/>
  <c r="J1976" i="1"/>
  <c r="J1975" i="1"/>
  <c r="J1974" i="1"/>
  <c r="J1973" i="1"/>
  <c r="J1972" i="1"/>
  <c r="J1971" i="1"/>
  <c r="J1970" i="1"/>
  <c r="J1969" i="1"/>
  <c r="J1968" i="1"/>
  <c r="J1967" i="1"/>
  <c r="J1966" i="1"/>
  <c r="J1965" i="1"/>
  <c r="J1964" i="1"/>
  <c r="J1963" i="1"/>
  <c r="J1962" i="1"/>
  <c r="J1961" i="1"/>
  <c r="J1960" i="1"/>
  <c r="J1959" i="1"/>
  <c r="J1958" i="1"/>
  <c r="J1957" i="1"/>
  <c r="J1956" i="1"/>
  <c r="J1955" i="1"/>
  <c r="J1954" i="1"/>
  <c r="J1953" i="1"/>
  <c r="J1952" i="1"/>
  <c r="J1951" i="1"/>
  <c r="J1950" i="1"/>
  <c r="J1949" i="1"/>
  <c r="J1948" i="1"/>
  <c r="J1947" i="1"/>
  <c r="J1946" i="1"/>
  <c r="J1945" i="1"/>
  <c r="J1944" i="1"/>
  <c r="J1943" i="1"/>
  <c r="J1942" i="1"/>
  <c r="J1941" i="1"/>
  <c r="J1940" i="1"/>
  <c r="J1939" i="1"/>
  <c r="J1938" i="1"/>
  <c r="J1937" i="1"/>
  <c r="J1936" i="1"/>
  <c r="J1935" i="1"/>
  <c r="J1934" i="1"/>
  <c r="J1933" i="1"/>
  <c r="J1932" i="1"/>
  <c r="J1931" i="1"/>
  <c r="J1930" i="1"/>
  <c r="J1929" i="1"/>
  <c r="J1928" i="1"/>
  <c r="J1927" i="1"/>
  <c r="J1926" i="1"/>
  <c r="G18" i="6" l="1"/>
  <c r="G19" i="6" s="1"/>
  <c r="J1925" i="1"/>
  <c r="J1924" i="1"/>
  <c r="J1923" i="1"/>
  <c r="J1922" i="1"/>
  <c r="J1921" i="1"/>
  <c r="J1920" i="1"/>
  <c r="J1919" i="1"/>
  <c r="J1918" i="1"/>
  <c r="J1917" i="1"/>
  <c r="J1916" i="1"/>
  <c r="J1915" i="1"/>
  <c r="J1914" i="1"/>
  <c r="J1913" i="1"/>
  <c r="J1912" i="1"/>
  <c r="J1911" i="1"/>
  <c r="J1910" i="1"/>
  <c r="J1909" i="1"/>
  <c r="J1908" i="1"/>
  <c r="J1907" i="1"/>
  <c r="J1906" i="1"/>
  <c r="J1905" i="1"/>
  <c r="J1904" i="1"/>
  <c r="J1903" i="1"/>
  <c r="J1902" i="1"/>
  <c r="J1901" i="1"/>
  <c r="J1900" i="1"/>
  <c r="J1899" i="1"/>
  <c r="J1898" i="1"/>
  <c r="J1897" i="1"/>
  <c r="J1896" i="1"/>
  <c r="J1895" i="1"/>
  <c r="J1894" i="1"/>
  <c r="J1893" i="1"/>
  <c r="J1892" i="1"/>
  <c r="J1891" i="1"/>
  <c r="J1890" i="1"/>
  <c r="J1889" i="1"/>
  <c r="J1888" i="1"/>
  <c r="J1887" i="1"/>
  <c r="J1886" i="1"/>
  <c r="J1885" i="1"/>
  <c r="J1884" i="1"/>
  <c r="J1883" i="1"/>
  <c r="J1882" i="1"/>
  <c r="J1881" i="1"/>
  <c r="J1880" i="1"/>
  <c r="J1879" i="1"/>
  <c r="J1878" i="1"/>
  <c r="J1877" i="1"/>
  <c r="J1876" i="1"/>
  <c r="J1875" i="1"/>
  <c r="J1874" i="1"/>
  <c r="J1873" i="1"/>
  <c r="J1872" i="1"/>
  <c r="J1871" i="1"/>
  <c r="J1870" i="1"/>
  <c r="J1869" i="1"/>
  <c r="J1868" i="1"/>
  <c r="J1867" i="1"/>
  <c r="J1866" i="1"/>
  <c r="J1865" i="1"/>
  <c r="J1864" i="1"/>
  <c r="J1863" i="1"/>
  <c r="J1862" i="1"/>
  <c r="J1861" i="1"/>
  <c r="J1860" i="1"/>
  <c r="J1859" i="1"/>
  <c r="J1858" i="1"/>
  <c r="J1857" i="1"/>
  <c r="J1856" i="1"/>
  <c r="J1855" i="1"/>
  <c r="J1854" i="1"/>
  <c r="J1853" i="1"/>
  <c r="J1852" i="1"/>
  <c r="J1851" i="1"/>
  <c r="J1850" i="1"/>
  <c r="J1849" i="1"/>
  <c r="J1848" i="1"/>
  <c r="J1847" i="1"/>
  <c r="J1846" i="1"/>
  <c r="J1845" i="1"/>
  <c r="J1844" i="1"/>
  <c r="J1843" i="1"/>
  <c r="J1842" i="1"/>
  <c r="J1841" i="1"/>
  <c r="J1840" i="1"/>
  <c r="J1839" i="1"/>
  <c r="J1838" i="1"/>
  <c r="J1837" i="1"/>
  <c r="J1836" i="1"/>
  <c r="J1835" i="1"/>
  <c r="J1834" i="1"/>
  <c r="J1833" i="1"/>
  <c r="J1832" i="1"/>
  <c r="J1831" i="1"/>
  <c r="J1830" i="1"/>
  <c r="H18" i="6" l="1"/>
  <c r="G72" i="6"/>
  <c r="J1829" i="1" l="1"/>
  <c r="J1828" i="1"/>
  <c r="J1827" i="1"/>
  <c r="J1826" i="1"/>
  <c r="J1825" i="1"/>
  <c r="J1824" i="1"/>
  <c r="J1823" i="1"/>
  <c r="J1822" i="1"/>
  <c r="J1821" i="1"/>
  <c r="J1820" i="1"/>
  <c r="J1819" i="1"/>
  <c r="J1818" i="1"/>
  <c r="J1817" i="1"/>
  <c r="J1816" i="1"/>
  <c r="J1815" i="1"/>
  <c r="J1814" i="1"/>
  <c r="J1813" i="1"/>
  <c r="J1812" i="1"/>
  <c r="J1811" i="1"/>
  <c r="J1810" i="1"/>
  <c r="J1809" i="1"/>
  <c r="J1808" i="1"/>
  <c r="J1807" i="1"/>
  <c r="J1806" i="1"/>
  <c r="J1805" i="1"/>
  <c r="J1804" i="1"/>
  <c r="J1803" i="1"/>
  <c r="J1802" i="1"/>
  <c r="J1801" i="1"/>
  <c r="J1800" i="1"/>
  <c r="J1799" i="1"/>
  <c r="J1798" i="1"/>
  <c r="J1797" i="1"/>
  <c r="J1796" i="1"/>
  <c r="J1795" i="1"/>
  <c r="J1794" i="1"/>
  <c r="J1793" i="1"/>
  <c r="J1792" i="1"/>
  <c r="J1791" i="1"/>
  <c r="J1790" i="1"/>
  <c r="J1789" i="1"/>
  <c r="J1788" i="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748" i="1"/>
  <c r="J1747" i="1"/>
  <c r="J1746" i="1"/>
  <c r="J1745" i="1"/>
  <c r="J1744" i="1"/>
  <c r="J1743" i="1"/>
  <c r="J1742" i="1"/>
  <c r="J1741" i="1"/>
  <c r="J1740" i="1"/>
  <c r="J1739" i="1"/>
  <c r="J1738" i="1"/>
  <c r="J1737" i="1"/>
  <c r="J1736" i="1"/>
  <c r="J1735" i="1"/>
  <c r="J1734" i="1"/>
  <c r="J1733" i="1"/>
  <c r="J1732" i="1"/>
  <c r="J1731" i="1"/>
  <c r="H72" i="6" l="1"/>
  <c r="J1730" i="1"/>
  <c r="J1729" i="1"/>
  <c r="J1728" i="1"/>
  <c r="J1727" i="1"/>
  <c r="J1726" i="1"/>
  <c r="J1725" i="1"/>
  <c r="J1724" i="1"/>
  <c r="J1723" i="1"/>
  <c r="J1722" i="1"/>
  <c r="J1721" i="1"/>
  <c r="J1720" i="1"/>
  <c r="J1719" i="1"/>
  <c r="J1718" i="1"/>
  <c r="J1717" i="1"/>
  <c r="J1706" i="1"/>
  <c r="J1705" i="1"/>
  <c r="J1704" i="1"/>
  <c r="J1703" i="1"/>
  <c r="J1702" i="1"/>
  <c r="J1701" i="1"/>
  <c r="J1700" i="1"/>
  <c r="J1699" i="1"/>
  <c r="J1698" i="1"/>
  <c r="J1697" i="1"/>
  <c r="J1696" i="1"/>
  <c r="J1695" i="1"/>
  <c r="J1694" i="1"/>
  <c r="J1693" i="1"/>
  <c r="J1692" i="1"/>
  <c r="J1691" i="1"/>
  <c r="J1690" i="1"/>
  <c r="J1689" i="1"/>
  <c r="J1688" i="1"/>
  <c r="J1687" i="1"/>
  <c r="J1686" i="1"/>
  <c r="J1685" i="1"/>
  <c r="J1684" i="1"/>
  <c r="J1680" i="1"/>
  <c r="J1679" i="1"/>
  <c r="J1678" i="1"/>
  <c r="J1677" i="1"/>
  <c r="J1676" i="1"/>
  <c r="J1675" i="1"/>
  <c r="J1674" i="1"/>
  <c r="J1673" i="1"/>
  <c r="J1672" i="1"/>
  <c r="J1671" i="1"/>
  <c r="J1670" i="1"/>
  <c r="J1669" i="1"/>
  <c r="J1668" i="1"/>
  <c r="J1667" i="1"/>
  <c r="J1661" i="1"/>
  <c r="J1660" i="1"/>
  <c r="J1659" i="1"/>
  <c r="J1658" i="1"/>
  <c r="J1657" i="1"/>
  <c r="J1656" i="1"/>
  <c r="J1655" i="1"/>
  <c r="J1654" i="1"/>
  <c r="J1653" i="1"/>
  <c r="J1652" i="1"/>
  <c r="J1651" i="1"/>
  <c r="J1650" i="1"/>
  <c r="J1649" i="1"/>
  <c r="J1648" i="1"/>
  <c r="J1647" i="1"/>
  <c r="J1646" i="1"/>
  <c r="J1645" i="1"/>
  <c r="J1644" i="1"/>
  <c r="J1643" i="1"/>
  <c r="J1642" i="1"/>
  <c r="J1641" i="1"/>
  <c r="J1640" i="1"/>
  <c r="J1639" i="1"/>
  <c r="J1638" i="1"/>
  <c r="J1637" i="1"/>
  <c r="AB126" i="15" l="1"/>
  <c r="AB124" i="15"/>
  <c r="AA124" i="15"/>
  <c r="AA126" i="15"/>
  <c r="Z126" i="15"/>
  <c r="Y94" i="15"/>
  <c r="Y96" i="15" s="1"/>
  <c r="Y67" i="15"/>
  <c r="Y69" i="15" s="1"/>
  <c r="Y36" i="15"/>
  <c r="Y38" i="15" s="1"/>
  <c r="Y44" i="15" s="1"/>
  <c r="Y90" i="15"/>
  <c r="Y92" i="15" s="1"/>
  <c r="Y63" i="15"/>
  <c r="Y65" i="15" s="1"/>
  <c r="X40" i="15"/>
  <c r="X42" i="15" s="1"/>
  <c r="X44" i="15" s="1"/>
  <c r="X9" i="15"/>
  <c r="X90" i="15"/>
  <c r="X92" i="15" s="1"/>
  <c r="X94" i="15"/>
  <c r="X96" i="15" s="1"/>
  <c r="X63" i="15"/>
  <c r="X65" i="15" s="1"/>
  <c r="X71" i="15" s="1"/>
  <c r="Y9" i="15"/>
  <c r="Z124" i="15"/>
  <c r="J1628" i="1"/>
  <c r="J1627" i="1"/>
  <c r="J1626" i="1"/>
  <c r="J1625" i="1"/>
  <c r="J1624" i="1"/>
  <c r="J1623" i="1"/>
  <c r="J1622" i="1"/>
  <c r="J1621" i="1"/>
  <c r="J1620" i="1"/>
  <c r="J1619" i="1"/>
  <c r="J1618" i="1"/>
  <c r="J1617" i="1"/>
  <c r="J1616" i="1"/>
  <c r="J1615" i="1"/>
  <c r="J1614" i="1"/>
  <c r="J1613" i="1"/>
  <c r="J1612" i="1"/>
  <c r="J1611" i="1"/>
  <c r="J1610" i="1"/>
  <c r="J1609" i="1"/>
  <c r="J1608" i="1"/>
  <c r="J1607" i="1"/>
  <c r="J1606" i="1"/>
  <c r="J1605" i="1"/>
  <c r="J1604" i="1"/>
  <c r="J1603" i="1"/>
  <c r="J1602" i="1"/>
  <c r="J1601" i="1"/>
  <c r="J1600" i="1"/>
  <c r="J1599" i="1"/>
  <c r="J1598"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4" i="1"/>
  <c r="J1573" i="1"/>
  <c r="J1572" i="1"/>
  <c r="J1571" i="1"/>
  <c r="J1570" i="1"/>
  <c r="J1569" i="1"/>
  <c r="J1568" i="1"/>
  <c r="J1567" i="1"/>
  <c r="J1566" i="1"/>
  <c r="J1565" i="1"/>
  <c r="J1564" i="1"/>
  <c r="J1563" i="1"/>
  <c r="J1562" i="1"/>
  <c r="J1561" i="1"/>
  <c r="J1560" i="1"/>
  <c r="J1559" i="1"/>
  <c r="J1558" i="1"/>
  <c r="J1557" i="1"/>
  <c r="J1556" i="1"/>
  <c r="J1555" i="1"/>
  <c r="J1554" i="1"/>
  <c r="J1553" i="1"/>
  <c r="J1552" i="1"/>
  <c r="J1551" i="1"/>
  <c r="J1550" i="1"/>
  <c r="J1549" i="1"/>
  <c r="J1548" i="1"/>
  <c r="J1547" i="1"/>
  <c r="J1546" i="1"/>
  <c r="J1545" i="1"/>
  <c r="J1544" i="1"/>
  <c r="J1543" i="1"/>
  <c r="J1542" i="1"/>
  <c r="J1541" i="1"/>
  <c r="J1540" i="1"/>
  <c r="J1539" i="1"/>
  <c r="J1538" i="1"/>
  <c r="J1537" i="1"/>
  <c r="J1536" i="1"/>
  <c r="J1535" i="1"/>
  <c r="J1534" i="1"/>
  <c r="J1533" i="1"/>
  <c r="J1532" i="1"/>
  <c r="J1531" i="1"/>
  <c r="J1530" i="1"/>
  <c r="J1529" i="1"/>
  <c r="J1629" i="1"/>
  <c r="M1629" i="1"/>
  <c r="Y126" i="15" l="1"/>
  <c r="X98" i="15"/>
  <c r="Y71" i="15"/>
  <c r="Y124" i="15"/>
  <c r="Y98" i="15"/>
  <c r="J1528" i="1"/>
  <c r="J1527" i="1"/>
  <c r="J1526" i="1"/>
  <c r="J1525" i="1"/>
  <c r="J1524" i="1"/>
  <c r="J1523" i="1"/>
  <c r="J1522" i="1"/>
  <c r="J1521" i="1"/>
  <c r="J1520" i="1"/>
  <c r="J1519" i="1"/>
  <c r="J1518" i="1"/>
  <c r="J1517" i="1"/>
  <c r="J1516" i="1"/>
  <c r="J1515" i="1"/>
  <c r="J1514" i="1"/>
  <c r="J1513" i="1"/>
  <c r="J1512" i="1"/>
  <c r="J1511" i="1"/>
  <c r="J1510" i="1"/>
  <c r="J1509" i="1"/>
  <c r="J1508" i="1"/>
  <c r="J1507" i="1"/>
  <c r="J1506" i="1"/>
  <c r="J1505" i="1"/>
  <c r="J1504" i="1"/>
  <c r="J1503" i="1"/>
  <c r="J1502" i="1"/>
  <c r="J1501" i="1"/>
  <c r="J1500" i="1"/>
  <c r="J1499" i="1"/>
  <c r="J1498" i="1"/>
  <c r="J1497" i="1"/>
  <c r="J1496" i="1"/>
  <c r="J1495" i="1"/>
  <c r="J1494" i="1"/>
  <c r="J1493" i="1"/>
  <c r="J1492" i="1"/>
  <c r="J1491" i="1"/>
  <c r="J1490" i="1"/>
  <c r="J1489" i="1"/>
  <c r="J1488" i="1"/>
  <c r="J1487" i="1"/>
  <c r="J1486" i="1"/>
  <c r="J1485" i="1"/>
  <c r="J1484" i="1"/>
  <c r="J1483" i="1"/>
  <c r="J1482" i="1"/>
  <c r="J1481" i="1"/>
  <c r="J1480" i="1"/>
  <c r="J1479" i="1"/>
  <c r="J1478" i="1"/>
  <c r="J1477" i="1"/>
  <c r="J1476" i="1"/>
  <c r="J1475" i="1"/>
  <c r="J1474" i="1"/>
  <c r="J1473" i="1"/>
  <c r="J1472" i="1"/>
  <c r="J1471" i="1"/>
  <c r="J1470" i="1"/>
  <c r="J1469" i="1"/>
  <c r="J1468" i="1"/>
  <c r="J1467" i="1"/>
  <c r="J1466" i="1"/>
  <c r="J1465" i="1"/>
  <c r="J1464" i="1"/>
  <c r="J1463" i="1"/>
  <c r="J1462" i="1"/>
  <c r="J1461" i="1"/>
  <c r="J1460" i="1"/>
  <c r="J1459" i="1"/>
  <c r="J1458" i="1"/>
  <c r="J1457" i="1"/>
  <c r="J1456" i="1"/>
  <c r="J1455" i="1"/>
  <c r="J1454" i="1"/>
  <c r="J1453" i="1"/>
  <c r="J1452" i="1"/>
  <c r="J1451" i="1"/>
  <c r="J1450" i="1"/>
  <c r="J1449" i="1"/>
  <c r="J1448" i="1"/>
  <c r="J1447" i="1"/>
  <c r="J1446" i="1"/>
  <c r="J1445" i="1"/>
  <c r="J1444" i="1"/>
  <c r="J1443" i="1"/>
  <c r="J1442" i="1"/>
  <c r="J1441" i="1"/>
  <c r="J1440" i="1"/>
  <c r="J1439" i="1"/>
  <c r="J1438" i="1"/>
  <c r="J1437" i="1"/>
  <c r="J1436" i="1"/>
  <c r="J1435" i="1"/>
  <c r="J1434" i="1"/>
  <c r="J1433" i="1"/>
  <c r="J1432" i="1"/>
  <c r="J1431" i="1" l="1"/>
  <c r="J1430" i="1"/>
  <c r="J1429" i="1"/>
  <c r="J1428" i="1"/>
  <c r="J1427" i="1"/>
  <c r="J1426" i="1"/>
  <c r="J1425" i="1"/>
  <c r="J1424" i="1"/>
  <c r="J1423" i="1"/>
  <c r="J1422" i="1"/>
  <c r="J1421" i="1"/>
  <c r="J1420" i="1"/>
  <c r="J1419" i="1"/>
  <c r="J1418" i="1"/>
  <c r="J1417" i="1"/>
  <c r="J1416" i="1"/>
  <c r="J1415" i="1"/>
  <c r="J1414" i="1"/>
  <c r="J1413" i="1"/>
  <c r="J1412" i="1"/>
  <c r="J1411" i="1"/>
  <c r="J1410" i="1"/>
  <c r="J1409" i="1"/>
  <c r="J1408" i="1"/>
  <c r="J1407"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l="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l="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G622" i="4" l="1"/>
  <c r="J622" i="4"/>
  <c r="L622" i="4"/>
  <c r="F622" i="4"/>
  <c r="M622" i="4"/>
  <c r="M623" i="4" l="1"/>
  <c r="K621" i="4" l="1"/>
  <c r="H621" i="4"/>
  <c r="I621" i="4" s="1"/>
  <c r="K620" i="4"/>
  <c r="H620" i="4"/>
  <c r="I620" i="4" s="1"/>
  <c r="K619" i="4"/>
  <c r="H619" i="4"/>
  <c r="I619" i="4" s="1"/>
  <c r="K618" i="4"/>
  <c r="H618" i="4"/>
  <c r="I618" i="4" s="1"/>
  <c r="K617" i="4"/>
  <c r="H617" i="4"/>
  <c r="I617" i="4" s="1"/>
  <c r="K616" i="4"/>
  <c r="H616" i="4"/>
  <c r="I616" i="4" s="1"/>
  <c r="K615" i="4"/>
  <c r="H615" i="4"/>
  <c r="I615" i="4" s="1"/>
  <c r="K614" i="4"/>
  <c r="H614" i="4"/>
  <c r="I614" i="4" s="1"/>
  <c r="H613" i="4"/>
  <c r="I613" i="4" s="1"/>
  <c r="K613" i="4"/>
  <c r="K612" i="4"/>
  <c r="H612" i="4"/>
  <c r="I612" i="4" s="1"/>
  <c r="K611" i="4"/>
  <c r="H611" i="4"/>
  <c r="I611" i="4" s="1"/>
  <c r="K610" i="4"/>
  <c r="H610" i="4"/>
  <c r="I610" i="4" s="1"/>
  <c r="K609" i="4"/>
  <c r="H609" i="4"/>
  <c r="I609" i="4" s="1"/>
  <c r="K608" i="4"/>
  <c r="H608" i="4"/>
  <c r="I608" i="4" s="1"/>
  <c r="K607" i="4"/>
  <c r="H607" i="4"/>
  <c r="I607" i="4" s="1"/>
  <c r="K606" i="4"/>
  <c r="H606" i="4"/>
  <c r="I606" i="4" s="1"/>
  <c r="K605" i="4"/>
  <c r="H605" i="4"/>
  <c r="I605" i="4" s="1"/>
  <c r="K604" i="4"/>
  <c r="H604" i="4"/>
  <c r="I604" i="4" s="1"/>
  <c r="K603" i="4"/>
  <c r="H603" i="4"/>
  <c r="I603" i="4" s="1"/>
  <c r="K602" i="4"/>
  <c r="H602" i="4"/>
  <c r="I602" i="4" s="1"/>
  <c r="K601" i="4"/>
  <c r="H601" i="4"/>
  <c r="I601" i="4" s="1"/>
  <c r="K600" i="4"/>
  <c r="H600" i="4"/>
  <c r="I600" i="4" s="1"/>
  <c r="K599" i="4"/>
  <c r="H599" i="4"/>
  <c r="I599" i="4" s="1"/>
  <c r="K598" i="4"/>
  <c r="H598" i="4"/>
  <c r="I598" i="4" s="1"/>
  <c r="K597" i="4"/>
  <c r="H597" i="4"/>
  <c r="I597" i="4" s="1"/>
  <c r="K596" i="4"/>
  <c r="H596" i="4"/>
  <c r="I596" i="4" s="1"/>
  <c r="K595" i="4"/>
  <c r="H595" i="4"/>
  <c r="I595" i="4" s="1"/>
  <c r="K594" i="4"/>
  <c r="H594" i="4"/>
  <c r="I594" i="4" s="1"/>
  <c r="K593" i="4"/>
  <c r="H593" i="4"/>
  <c r="I593" i="4" s="1"/>
  <c r="H592" i="4"/>
  <c r="I592" i="4" s="1"/>
  <c r="K592" i="4"/>
  <c r="K591" i="4"/>
  <c r="H591" i="4"/>
  <c r="I591" i="4" s="1"/>
  <c r="K590" i="4"/>
  <c r="H590" i="4"/>
  <c r="I590" i="4" s="1"/>
  <c r="K589" i="4"/>
  <c r="H589" i="4"/>
  <c r="I589" i="4" s="1"/>
  <c r="K588" i="4"/>
  <c r="H588" i="4"/>
  <c r="I588" i="4" s="1"/>
  <c r="K587" i="4"/>
  <c r="H587" i="4"/>
  <c r="I587" i="4" s="1"/>
  <c r="K586" i="4"/>
  <c r="H586" i="4"/>
  <c r="I586" i="4" s="1"/>
  <c r="K585" i="4"/>
  <c r="H585" i="4"/>
  <c r="I585" i="4" s="1"/>
  <c r="K584" i="4"/>
  <c r="H584" i="4"/>
  <c r="I584" i="4" s="1"/>
  <c r="K583" i="4"/>
  <c r="H583" i="4"/>
  <c r="I583" i="4" s="1"/>
  <c r="K582" i="4"/>
  <c r="H582" i="4"/>
  <c r="I582" i="4" s="1"/>
  <c r="K581" i="4"/>
  <c r="H581" i="4"/>
  <c r="I581" i="4" s="1"/>
  <c r="K580" i="4"/>
  <c r="H580" i="4"/>
  <c r="I580" i="4" s="1"/>
  <c r="K579" i="4"/>
  <c r="H579" i="4"/>
  <c r="I579" i="4" s="1"/>
  <c r="K578" i="4"/>
  <c r="H578" i="4"/>
  <c r="I578" i="4" s="1"/>
  <c r="K577" i="4"/>
  <c r="H577" i="4"/>
  <c r="I577" i="4" s="1"/>
  <c r="K576" i="4"/>
  <c r="H576" i="4"/>
  <c r="I576" i="4" s="1"/>
  <c r="K575" i="4"/>
  <c r="H575" i="4"/>
  <c r="I575" i="4" s="1"/>
  <c r="K574" i="4"/>
  <c r="H574" i="4"/>
  <c r="I574" i="4" s="1"/>
  <c r="K573" i="4"/>
  <c r="H573" i="4"/>
  <c r="I573" i="4" s="1"/>
  <c r="K572" i="4"/>
  <c r="H572" i="4"/>
  <c r="I572" i="4" s="1"/>
  <c r="H571" i="4"/>
  <c r="I571" i="4" s="1"/>
  <c r="K571" i="4"/>
  <c r="K570" i="4"/>
  <c r="H570" i="4"/>
  <c r="I570" i="4" s="1"/>
  <c r="K569" i="4"/>
  <c r="H569" i="4"/>
  <c r="I569" i="4" s="1"/>
  <c r="K568" i="4"/>
  <c r="H568" i="4"/>
  <c r="I568" i="4" s="1"/>
  <c r="K567" i="4"/>
  <c r="H567" i="4"/>
  <c r="I567" i="4" s="1"/>
  <c r="K566" i="4"/>
  <c r="H566" i="4"/>
  <c r="I566" i="4" s="1"/>
  <c r="K565" i="4"/>
  <c r="H565" i="4"/>
  <c r="I565" i="4" s="1"/>
  <c r="K564" i="4"/>
  <c r="H564" i="4"/>
  <c r="I564" i="4" s="1"/>
  <c r="K563" i="4"/>
  <c r="H563" i="4"/>
  <c r="I563" i="4" s="1"/>
  <c r="K562" i="4"/>
  <c r="H562" i="4"/>
  <c r="I562" i="4" s="1"/>
  <c r="K561" i="4"/>
  <c r="H561" i="4"/>
  <c r="I561" i="4" s="1"/>
  <c r="K560" i="4"/>
  <c r="H560" i="4"/>
  <c r="I560" i="4" s="1"/>
  <c r="K559" i="4"/>
  <c r="H559" i="4"/>
  <c r="I559" i="4" s="1"/>
  <c r="K558" i="4"/>
  <c r="H558" i="4"/>
  <c r="I558" i="4" s="1"/>
  <c r="K557" i="4"/>
  <c r="H557" i="4"/>
  <c r="I557" i="4" s="1"/>
  <c r="K556" i="4"/>
  <c r="H556" i="4"/>
  <c r="I556" i="4" s="1"/>
  <c r="K555" i="4"/>
  <c r="H555" i="4"/>
  <c r="I555" i="4" s="1"/>
  <c r="K554" i="4"/>
  <c r="H554" i="4"/>
  <c r="I554" i="4" s="1"/>
  <c r="K553" i="4"/>
  <c r="H553" i="4"/>
  <c r="I553" i="4" s="1"/>
  <c r="K552" i="4"/>
  <c r="H552" i="4"/>
  <c r="I552" i="4" s="1"/>
  <c r="K551" i="4"/>
  <c r="H551" i="4"/>
  <c r="I551" i="4" s="1"/>
  <c r="K550" i="4"/>
  <c r="H550" i="4"/>
  <c r="I550" i="4" s="1"/>
  <c r="K549" i="4"/>
  <c r="H549" i="4"/>
  <c r="I549" i="4" s="1"/>
  <c r="K548" i="4"/>
  <c r="H548" i="4"/>
  <c r="I548" i="4" s="1"/>
  <c r="K547" i="4"/>
  <c r="H547" i="4"/>
  <c r="I547" i="4" s="1"/>
  <c r="K546" i="4"/>
  <c r="H546" i="4"/>
  <c r="I546" i="4" s="1"/>
  <c r="K545" i="4"/>
  <c r="H545" i="4"/>
  <c r="I545" i="4" s="1"/>
  <c r="K544" i="4"/>
  <c r="H544" i="4"/>
  <c r="I544" i="4" s="1"/>
  <c r="K543" i="4"/>
  <c r="H543" i="4"/>
  <c r="I543" i="4" s="1"/>
  <c r="H542" i="4"/>
  <c r="I542" i="4" s="1"/>
  <c r="K542" i="4"/>
  <c r="K541" i="4"/>
  <c r="H541" i="4"/>
  <c r="I541" i="4" s="1"/>
  <c r="K540" i="4"/>
  <c r="H540" i="4"/>
  <c r="I540" i="4" s="1"/>
  <c r="K539" i="4"/>
  <c r="H539" i="4"/>
  <c r="I539" i="4" s="1"/>
  <c r="K538" i="4"/>
  <c r="H538" i="4"/>
  <c r="I538" i="4" s="1"/>
  <c r="K537" i="4"/>
  <c r="H537" i="4"/>
  <c r="I537" i="4" s="1"/>
  <c r="K536" i="4"/>
  <c r="H536" i="4"/>
  <c r="I536" i="4" s="1"/>
  <c r="K535" i="4"/>
  <c r="H535" i="4"/>
  <c r="I535" i="4" s="1"/>
  <c r="K534" i="4"/>
  <c r="H534" i="4"/>
  <c r="I534" i="4" s="1"/>
  <c r="K533" i="4"/>
  <c r="H533" i="4"/>
  <c r="I533" i="4" s="1"/>
  <c r="K532" i="4"/>
  <c r="H532" i="4"/>
  <c r="I532" i="4" s="1"/>
  <c r="K531" i="4"/>
  <c r="H531" i="4"/>
  <c r="I531" i="4" s="1"/>
  <c r="K530" i="4"/>
  <c r="H530" i="4"/>
  <c r="I530" i="4" s="1"/>
  <c r="K529" i="4"/>
  <c r="H529" i="4"/>
  <c r="I529" i="4" s="1"/>
  <c r="K528" i="4"/>
  <c r="H528" i="4"/>
  <c r="I528" i="4" s="1"/>
  <c r="K527" i="4"/>
  <c r="H527" i="4"/>
  <c r="I527" i="4" s="1"/>
  <c r="K526" i="4"/>
  <c r="H526" i="4"/>
  <c r="I526" i="4" s="1"/>
  <c r="K525" i="4"/>
  <c r="H525" i="4"/>
  <c r="I525" i="4" s="1"/>
  <c r="K524" i="4"/>
  <c r="H524" i="4"/>
  <c r="I524" i="4" s="1"/>
  <c r="K523" i="4"/>
  <c r="H523" i="4"/>
  <c r="I523" i="4" s="1"/>
  <c r="H522" i="4"/>
  <c r="I522" i="4" s="1"/>
  <c r="K522" i="4"/>
  <c r="K521" i="4"/>
  <c r="H521" i="4"/>
  <c r="I521" i="4" s="1"/>
  <c r="K520" i="4"/>
  <c r="H520" i="4"/>
  <c r="I520" i="4" s="1"/>
  <c r="K519" i="4"/>
  <c r="H519" i="4"/>
  <c r="I519" i="4" s="1"/>
  <c r="K518" i="4"/>
  <c r="H518" i="4"/>
  <c r="I518" i="4" s="1"/>
  <c r="K517" i="4"/>
  <c r="H517" i="4"/>
  <c r="I517" i="4" s="1"/>
  <c r="K516" i="4"/>
  <c r="H516" i="4"/>
  <c r="I516" i="4" s="1"/>
  <c r="K515" i="4"/>
  <c r="H515" i="4"/>
  <c r="I515" i="4" s="1"/>
  <c r="K514" i="4"/>
  <c r="H514" i="4"/>
  <c r="I514" i="4" s="1"/>
  <c r="K513" i="4"/>
  <c r="H513" i="4"/>
  <c r="I513" i="4" s="1"/>
  <c r="K512" i="4"/>
  <c r="H512" i="4"/>
  <c r="I512" i="4" s="1"/>
  <c r="K511" i="4"/>
  <c r="H511" i="4"/>
  <c r="I511" i="4" s="1"/>
  <c r="K510" i="4"/>
  <c r="H510" i="4"/>
  <c r="I510" i="4" s="1"/>
  <c r="K509" i="4"/>
  <c r="H509" i="4"/>
  <c r="I509" i="4" s="1"/>
  <c r="K508" i="4"/>
  <c r="H508" i="4"/>
  <c r="I508" i="4" s="1"/>
  <c r="K507" i="4"/>
  <c r="H507" i="4"/>
  <c r="I507" i="4" s="1"/>
  <c r="K506" i="4"/>
  <c r="H506" i="4"/>
  <c r="I506" i="4" s="1"/>
  <c r="K505" i="4"/>
  <c r="H505" i="4"/>
  <c r="I505" i="4" s="1"/>
  <c r="K504" i="4"/>
  <c r="H504" i="4"/>
  <c r="I504" i="4" s="1"/>
  <c r="K503" i="4"/>
  <c r="H503" i="4"/>
  <c r="I503" i="4" s="1"/>
  <c r="K502" i="4"/>
  <c r="H502" i="4"/>
  <c r="I502" i="4" s="1"/>
  <c r="H501" i="4"/>
  <c r="I501" i="4" s="1"/>
  <c r="K501" i="4"/>
  <c r="K500" i="4"/>
  <c r="H500" i="4"/>
  <c r="I500" i="4" s="1"/>
  <c r="K499" i="4"/>
  <c r="H499" i="4"/>
  <c r="I499" i="4" s="1"/>
  <c r="K498" i="4"/>
  <c r="H498" i="4"/>
  <c r="I498" i="4" s="1"/>
  <c r="K497" i="4"/>
  <c r="H497" i="4"/>
  <c r="I497" i="4" s="1"/>
  <c r="K496" i="4"/>
  <c r="H496" i="4"/>
  <c r="I496" i="4" s="1"/>
  <c r="K495" i="4"/>
  <c r="H495" i="4"/>
  <c r="I495" i="4" s="1"/>
  <c r="K494" i="4"/>
  <c r="H494" i="4"/>
  <c r="I494" i="4" s="1"/>
  <c r="K493" i="4"/>
  <c r="H493" i="4"/>
  <c r="I493" i="4" s="1"/>
  <c r="K492" i="4"/>
  <c r="H492" i="4"/>
  <c r="I492" i="4" s="1"/>
  <c r="K491" i="4"/>
  <c r="H491" i="4"/>
  <c r="I491" i="4" s="1"/>
  <c r="K490" i="4"/>
  <c r="H490" i="4"/>
  <c r="I490" i="4" s="1"/>
  <c r="K489" i="4"/>
  <c r="H489" i="4"/>
  <c r="I489" i="4" s="1"/>
  <c r="K488" i="4"/>
  <c r="H488" i="4"/>
  <c r="I488" i="4" s="1"/>
  <c r="K487" i="4"/>
  <c r="H487" i="4"/>
  <c r="I487" i="4" s="1"/>
  <c r="K486" i="4"/>
  <c r="H486" i="4"/>
  <c r="I486" i="4" s="1"/>
  <c r="K485" i="4"/>
  <c r="H485" i="4"/>
  <c r="I485" i="4" s="1"/>
  <c r="K484" i="4"/>
  <c r="H484" i="4"/>
  <c r="I484" i="4" s="1"/>
  <c r="K483" i="4"/>
  <c r="H483" i="4"/>
  <c r="I483" i="4" s="1"/>
  <c r="K482" i="4"/>
  <c r="H482" i="4"/>
  <c r="I482" i="4" s="1"/>
  <c r="H481" i="4"/>
  <c r="I481" i="4" s="1"/>
  <c r="K481" i="4"/>
  <c r="K480" i="4"/>
  <c r="H480" i="4"/>
  <c r="I480" i="4" s="1"/>
  <c r="K479" i="4"/>
  <c r="H479" i="4"/>
  <c r="I479" i="4" s="1"/>
  <c r="K478" i="4"/>
  <c r="H478" i="4"/>
  <c r="I478" i="4" s="1"/>
  <c r="K477" i="4"/>
  <c r="H477" i="4"/>
  <c r="I477" i="4" s="1"/>
  <c r="K476" i="4"/>
  <c r="H476" i="4"/>
  <c r="I476" i="4" s="1"/>
  <c r="K475" i="4"/>
  <c r="H475" i="4"/>
  <c r="I475" i="4" s="1"/>
  <c r="K474" i="4"/>
  <c r="H474" i="4"/>
  <c r="I474" i="4" s="1"/>
  <c r="K473" i="4"/>
  <c r="H473" i="4"/>
  <c r="I473" i="4" s="1"/>
  <c r="K472" i="4"/>
  <c r="H472" i="4"/>
  <c r="I472" i="4" s="1"/>
  <c r="K471" i="4"/>
  <c r="H471" i="4"/>
  <c r="I471" i="4" s="1"/>
  <c r="K470" i="4"/>
  <c r="H470" i="4"/>
  <c r="I470" i="4" s="1"/>
  <c r="K469" i="4"/>
  <c r="H469" i="4"/>
  <c r="I469" i="4" s="1"/>
  <c r="K468" i="4"/>
  <c r="H468" i="4"/>
  <c r="I468" i="4" s="1"/>
  <c r="K467" i="4"/>
  <c r="H467" i="4"/>
  <c r="I467" i="4" s="1"/>
  <c r="K466" i="4"/>
  <c r="H466" i="4"/>
  <c r="I466" i="4" s="1"/>
  <c r="K465" i="4"/>
  <c r="H465" i="4"/>
  <c r="I465" i="4" s="1"/>
  <c r="K464" i="4"/>
  <c r="H464" i="4"/>
  <c r="I464" i="4" s="1"/>
  <c r="H463" i="4"/>
  <c r="I463" i="4" s="1"/>
  <c r="K463" i="4"/>
  <c r="K462" i="4"/>
  <c r="H462" i="4"/>
  <c r="I462" i="4" s="1"/>
  <c r="K461" i="4"/>
  <c r="H461" i="4"/>
  <c r="I461" i="4" s="1"/>
  <c r="K460" i="4"/>
  <c r="H460" i="4"/>
  <c r="I460" i="4" s="1"/>
  <c r="K459" i="4"/>
  <c r="H459" i="4"/>
  <c r="I459" i="4" s="1"/>
  <c r="K458" i="4"/>
  <c r="H458" i="4"/>
  <c r="I458" i="4" s="1"/>
  <c r="K457" i="4"/>
  <c r="H457" i="4"/>
  <c r="I457" i="4" s="1"/>
  <c r="K456" i="4"/>
  <c r="H456" i="4"/>
  <c r="I456" i="4" s="1"/>
  <c r="K455" i="4"/>
  <c r="H455" i="4"/>
  <c r="I455" i="4" s="1"/>
  <c r="K454" i="4"/>
  <c r="H454" i="4"/>
  <c r="I454" i="4" s="1"/>
  <c r="K453" i="4"/>
  <c r="H453" i="4"/>
  <c r="I453" i="4" s="1"/>
  <c r="K452" i="4"/>
  <c r="H452" i="4"/>
  <c r="I452" i="4" s="1"/>
  <c r="K451" i="4"/>
  <c r="H451" i="4"/>
  <c r="I451" i="4" s="1"/>
  <c r="K450" i="4"/>
  <c r="H450" i="4"/>
  <c r="I450" i="4" s="1"/>
  <c r="K449" i="4"/>
  <c r="H449" i="4"/>
  <c r="I449" i="4" s="1"/>
  <c r="K448" i="4"/>
  <c r="H448" i="4"/>
  <c r="I448" i="4" s="1"/>
  <c r="K447" i="4"/>
  <c r="H447" i="4"/>
  <c r="I447" i="4" s="1"/>
  <c r="K446" i="4"/>
  <c r="H446" i="4"/>
  <c r="I446" i="4" s="1"/>
  <c r="K445" i="4"/>
  <c r="H445" i="4"/>
  <c r="I445" i="4" s="1"/>
  <c r="K444" i="4"/>
  <c r="H444" i="4"/>
  <c r="I444" i="4" s="1"/>
  <c r="K443" i="4"/>
  <c r="H443" i="4"/>
  <c r="I443" i="4" s="1"/>
  <c r="H442" i="4"/>
  <c r="I442" i="4" s="1"/>
  <c r="K442" i="4"/>
  <c r="K441" i="4"/>
  <c r="H441" i="4"/>
  <c r="I441" i="4" s="1"/>
  <c r="K440" i="4"/>
  <c r="H440" i="4"/>
  <c r="I440" i="4" s="1"/>
  <c r="K439" i="4"/>
  <c r="H439" i="4"/>
  <c r="I439" i="4" s="1"/>
  <c r="K438" i="4"/>
  <c r="H438" i="4"/>
  <c r="I438" i="4" s="1"/>
  <c r="K437" i="4"/>
  <c r="H437" i="4"/>
  <c r="I437" i="4" s="1"/>
  <c r="K436" i="4"/>
  <c r="H436" i="4"/>
  <c r="I436" i="4" s="1"/>
  <c r="K435" i="4"/>
  <c r="H435" i="4"/>
  <c r="I435" i="4" s="1"/>
  <c r="K434" i="4"/>
  <c r="H434" i="4"/>
  <c r="I434" i="4" s="1"/>
  <c r="K433" i="4"/>
  <c r="H433" i="4"/>
  <c r="I433" i="4" s="1"/>
  <c r="K432" i="4"/>
  <c r="H432" i="4"/>
  <c r="I432" i="4" s="1"/>
  <c r="K431" i="4"/>
  <c r="H431" i="4"/>
  <c r="I431" i="4" s="1"/>
  <c r="K430" i="4"/>
  <c r="H430" i="4"/>
  <c r="I430" i="4" s="1"/>
  <c r="K429" i="4"/>
  <c r="H429" i="4"/>
  <c r="I429" i="4" s="1"/>
  <c r="K428" i="4"/>
  <c r="H428" i="4"/>
  <c r="I428" i="4" s="1"/>
  <c r="K427" i="4"/>
  <c r="H427" i="4"/>
  <c r="I427" i="4" s="1"/>
  <c r="K426" i="4"/>
  <c r="H426" i="4"/>
  <c r="I426" i="4" s="1"/>
  <c r="K425" i="4"/>
  <c r="H425" i="4"/>
  <c r="I425" i="4" s="1"/>
  <c r="K424" i="4"/>
  <c r="H424" i="4"/>
  <c r="I424" i="4" s="1"/>
  <c r="K423" i="4"/>
  <c r="H423" i="4"/>
  <c r="I423" i="4" s="1"/>
  <c r="H422" i="4"/>
  <c r="I422" i="4" s="1"/>
  <c r="K422" i="4"/>
  <c r="K421" i="4"/>
  <c r="H421" i="4"/>
  <c r="I421" i="4" s="1"/>
  <c r="H420" i="4"/>
  <c r="I420" i="4" s="1"/>
  <c r="K420" i="4"/>
  <c r="K419" i="4"/>
  <c r="H419" i="4"/>
  <c r="I419" i="4" s="1"/>
  <c r="K418" i="4"/>
  <c r="H418" i="4"/>
  <c r="I418" i="4" s="1"/>
  <c r="K417" i="4"/>
  <c r="H417" i="4"/>
  <c r="I417" i="4" s="1"/>
  <c r="K416" i="4"/>
  <c r="H416" i="4"/>
  <c r="I416" i="4" s="1"/>
  <c r="K415" i="4"/>
  <c r="H415" i="4"/>
  <c r="I415" i="4" s="1"/>
  <c r="K414" i="4"/>
  <c r="H414" i="4"/>
  <c r="I414" i="4" s="1"/>
  <c r="K413" i="4"/>
  <c r="H413" i="4"/>
  <c r="I413" i="4" s="1"/>
  <c r="K412" i="4"/>
  <c r="H412" i="4"/>
  <c r="I412" i="4" s="1"/>
  <c r="K411" i="4"/>
  <c r="H411" i="4"/>
  <c r="I411" i="4" s="1"/>
  <c r="K410" i="4"/>
  <c r="H410" i="4"/>
  <c r="I410" i="4" s="1"/>
  <c r="K409" i="4"/>
  <c r="H409" i="4"/>
  <c r="I409" i="4" s="1"/>
  <c r="K408" i="4"/>
  <c r="H408" i="4"/>
  <c r="I408" i="4" s="1"/>
  <c r="K407" i="4"/>
  <c r="H407" i="4"/>
  <c r="I407" i="4" s="1"/>
  <c r="K406" i="4"/>
  <c r="H406" i="4"/>
  <c r="I406" i="4" s="1"/>
  <c r="K405" i="4"/>
  <c r="H405" i="4"/>
  <c r="I405" i="4" s="1"/>
  <c r="K404" i="4"/>
  <c r="H404" i="4"/>
  <c r="I404" i="4" s="1"/>
  <c r="K403" i="4"/>
  <c r="H403" i="4"/>
  <c r="I403" i="4" s="1"/>
  <c r="K402" i="4"/>
  <c r="H402" i="4"/>
  <c r="I402" i="4" s="1"/>
  <c r="K401" i="4"/>
  <c r="H401" i="4"/>
  <c r="I401" i="4" s="1"/>
  <c r="K400" i="4"/>
  <c r="H400" i="4"/>
  <c r="I400" i="4" s="1"/>
  <c r="H399" i="4"/>
  <c r="I399" i="4" s="1"/>
  <c r="K399" i="4"/>
  <c r="K398" i="4"/>
  <c r="H398" i="4"/>
  <c r="I398" i="4" s="1"/>
  <c r="K397" i="4"/>
  <c r="H397" i="4"/>
  <c r="I397" i="4" s="1"/>
  <c r="K396" i="4"/>
  <c r="H396" i="4"/>
  <c r="I396" i="4" s="1"/>
  <c r="K395" i="4"/>
  <c r="H395" i="4"/>
  <c r="I395" i="4" s="1"/>
  <c r="K394" i="4"/>
  <c r="H394" i="4"/>
  <c r="I394" i="4" s="1"/>
  <c r="K393" i="4"/>
  <c r="H393" i="4"/>
  <c r="I393" i="4" s="1"/>
  <c r="K392" i="4"/>
  <c r="H392" i="4"/>
  <c r="I392" i="4" s="1"/>
  <c r="K391" i="4"/>
  <c r="H391" i="4"/>
  <c r="I391" i="4" s="1"/>
  <c r="H390" i="4"/>
  <c r="I390" i="4" s="1"/>
  <c r="K390" i="4"/>
  <c r="K389" i="4"/>
  <c r="H389" i="4"/>
  <c r="I389" i="4" s="1"/>
  <c r="K388" i="4"/>
  <c r="H388" i="4"/>
  <c r="I388" i="4" s="1"/>
  <c r="K387" i="4"/>
  <c r="H387" i="4"/>
  <c r="I387" i="4" s="1"/>
  <c r="K386" i="4"/>
  <c r="H386" i="4"/>
  <c r="I386" i="4" s="1"/>
  <c r="K385" i="4"/>
  <c r="H385" i="4"/>
  <c r="I385" i="4" s="1"/>
  <c r="K384" i="4"/>
  <c r="H384" i="4"/>
  <c r="I384" i="4" s="1"/>
  <c r="K383" i="4"/>
  <c r="H383" i="4"/>
  <c r="I383" i="4" s="1"/>
  <c r="K382" i="4"/>
  <c r="H382" i="4"/>
  <c r="I382" i="4" s="1"/>
  <c r="K381" i="4"/>
  <c r="H381" i="4"/>
  <c r="I381" i="4" s="1"/>
  <c r="K380" i="4"/>
  <c r="H380" i="4"/>
  <c r="I380" i="4" s="1"/>
  <c r="K379" i="4"/>
  <c r="H379" i="4"/>
  <c r="I379" i="4" s="1"/>
  <c r="K378" i="4"/>
  <c r="H378" i="4"/>
  <c r="I378" i="4" s="1"/>
  <c r="K377" i="4"/>
  <c r="H377" i="4"/>
  <c r="I377" i="4" s="1"/>
  <c r="K376" i="4"/>
  <c r="H376" i="4"/>
  <c r="I376" i="4" s="1"/>
  <c r="K375" i="4"/>
  <c r="H375" i="4"/>
  <c r="I375" i="4" s="1"/>
  <c r="K374" i="4"/>
  <c r="H374" i="4"/>
  <c r="I374" i="4" s="1"/>
  <c r="H373" i="4"/>
  <c r="I373" i="4" s="1"/>
  <c r="K373" i="4"/>
  <c r="K372" i="4"/>
  <c r="H372" i="4"/>
  <c r="I372" i="4" s="1"/>
  <c r="K371" i="4"/>
  <c r="H371" i="4"/>
  <c r="I371" i="4" s="1"/>
  <c r="K370" i="4"/>
  <c r="H370" i="4"/>
  <c r="I370" i="4" s="1"/>
  <c r="K369" i="4"/>
  <c r="H369" i="4"/>
  <c r="I369" i="4" s="1"/>
  <c r="K368" i="4"/>
  <c r="H368" i="4"/>
  <c r="I368" i="4" s="1"/>
  <c r="K367" i="4"/>
  <c r="H367" i="4"/>
  <c r="I367" i="4" s="1"/>
  <c r="K366" i="4"/>
  <c r="H366" i="4"/>
  <c r="I366" i="4" s="1"/>
  <c r="K365" i="4"/>
  <c r="H365" i="4"/>
  <c r="I365" i="4" s="1"/>
  <c r="K364" i="4"/>
  <c r="H364" i="4"/>
  <c r="I364" i="4" s="1"/>
  <c r="K363" i="4"/>
  <c r="H363" i="4"/>
  <c r="I363" i="4" s="1"/>
  <c r="K362" i="4"/>
  <c r="H362" i="4"/>
  <c r="I362" i="4" s="1"/>
  <c r="K361" i="4"/>
  <c r="H361" i="4"/>
  <c r="I361" i="4" s="1"/>
  <c r="K360" i="4"/>
  <c r="H360" i="4"/>
  <c r="I360" i="4" s="1"/>
  <c r="K359" i="4"/>
  <c r="H359" i="4"/>
  <c r="I359" i="4" s="1"/>
  <c r="K358" i="4"/>
  <c r="H358" i="4"/>
  <c r="I358" i="4" s="1"/>
  <c r="K357" i="4"/>
  <c r="H357" i="4"/>
  <c r="I357" i="4" s="1"/>
  <c r="K356" i="4"/>
  <c r="H356" i="4"/>
  <c r="I356" i="4" s="1"/>
  <c r="K355" i="4"/>
  <c r="H355" i="4"/>
  <c r="I355" i="4" s="1"/>
  <c r="K354" i="4"/>
  <c r="H354" i="4"/>
  <c r="I354" i="4" s="1"/>
  <c r="K353" i="4"/>
  <c r="H353" i="4"/>
  <c r="I353" i="4" s="1"/>
  <c r="H352" i="4"/>
  <c r="I352" i="4" s="1"/>
  <c r="K352" i="4"/>
  <c r="K351" i="4"/>
  <c r="H351" i="4"/>
  <c r="I351" i="4" s="1"/>
  <c r="K350" i="4"/>
  <c r="H350" i="4"/>
  <c r="I350" i="4" s="1"/>
  <c r="K349" i="4"/>
  <c r="H349" i="4"/>
  <c r="I349" i="4" s="1"/>
  <c r="K348" i="4"/>
  <c r="H348" i="4"/>
  <c r="I348" i="4" s="1"/>
  <c r="K347" i="4"/>
  <c r="H347" i="4"/>
  <c r="I347" i="4" s="1"/>
  <c r="K346" i="4"/>
  <c r="H346" i="4"/>
  <c r="I346" i="4" s="1"/>
  <c r="K345" i="4"/>
  <c r="H345" i="4"/>
  <c r="I345" i="4" s="1"/>
  <c r="K344" i="4"/>
  <c r="H344" i="4"/>
  <c r="I344" i="4" s="1"/>
  <c r="K343" i="4"/>
  <c r="H343" i="4"/>
  <c r="I343" i="4" s="1"/>
  <c r="K342" i="4"/>
  <c r="H342" i="4"/>
  <c r="I342" i="4" s="1"/>
  <c r="K341" i="4"/>
  <c r="H341" i="4"/>
  <c r="I341" i="4" s="1"/>
  <c r="K340" i="4"/>
  <c r="H340" i="4"/>
  <c r="I340" i="4" s="1"/>
  <c r="K339" i="4"/>
  <c r="H339" i="4"/>
  <c r="I339" i="4" s="1"/>
  <c r="K338" i="4"/>
  <c r="H338" i="4"/>
  <c r="I338" i="4" s="1"/>
  <c r="K337" i="4"/>
  <c r="H337" i="4"/>
  <c r="I337" i="4" s="1"/>
  <c r="K336" i="4"/>
  <c r="H336" i="4"/>
  <c r="I336" i="4" s="1"/>
  <c r="K335" i="4"/>
  <c r="H335" i="4"/>
  <c r="I335" i="4" s="1"/>
  <c r="K334" i="4"/>
  <c r="H334" i="4"/>
  <c r="I334" i="4" s="1"/>
  <c r="K333" i="4"/>
  <c r="H333" i="4"/>
  <c r="I333" i="4" s="1"/>
  <c r="K332" i="4"/>
  <c r="H332" i="4"/>
  <c r="I332" i="4" s="1"/>
  <c r="H331" i="4"/>
  <c r="I331" i="4" s="1"/>
  <c r="K331" i="4"/>
  <c r="K330" i="4"/>
  <c r="H330" i="4"/>
  <c r="I330" i="4" s="1"/>
  <c r="K329" i="4"/>
  <c r="H329" i="4"/>
  <c r="I329" i="4" s="1"/>
  <c r="K328" i="4"/>
  <c r="H328" i="4"/>
  <c r="I328" i="4" s="1"/>
  <c r="K327" i="4"/>
  <c r="H327" i="4"/>
  <c r="I327" i="4" s="1"/>
  <c r="K326" i="4"/>
  <c r="H326" i="4"/>
  <c r="I326" i="4" s="1"/>
  <c r="K325" i="4"/>
  <c r="H325" i="4"/>
  <c r="I325" i="4" s="1"/>
  <c r="K324" i="4"/>
  <c r="H324" i="4"/>
  <c r="I324" i="4" s="1"/>
  <c r="K323" i="4"/>
  <c r="H323" i="4"/>
  <c r="I323" i="4" s="1"/>
  <c r="K322" i="4"/>
  <c r="H322" i="4"/>
  <c r="I322" i="4" s="1"/>
  <c r="K321" i="4"/>
  <c r="H321" i="4"/>
  <c r="I321" i="4" s="1"/>
  <c r="K320" i="4"/>
  <c r="H320" i="4"/>
  <c r="I320" i="4" s="1"/>
  <c r="K319" i="4"/>
  <c r="H319" i="4"/>
  <c r="I319" i="4" s="1"/>
  <c r="K318" i="4"/>
  <c r="H318" i="4"/>
  <c r="I318" i="4" s="1"/>
  <c r="K317" i="4"/>
  <c r="H317" i="4"/>
  <c r="I317" i="4" s="1"/>
  <c r="K316" i="4"/>
  <c r="H316" i="4"/>
  <c r="I316" i="4" s="1"/>
  <c r="K315" i="4"/>
  <c r="H315" i="4"/>
  <c r="I315" i="4" s="1"/>
  <c r="K314" i="4"/>
  <c r="H314" i="4"/>
  <c r="I314" i="4" s="1"/>
  <c r="K313" i="4"/>
  <c r="H313" i="4"/>
  <c r="I313" i="4" s="1"/>
  <c r="K312" i="4"/>
  <c r="H312" i="4"/>
  <c r="I312" i="4" s="1"/>
  <c r="K311" i="4"/>
  <c r="H311" i="4"/>
  <c r="I311" i="4" s="1"/>
  <c r="H310" i="4"/>
  <c r="I310" i="4" s="1"/>
  <c r="K310" i="4"/>
  <c r="H61" i="3" l="1"/>
  <c r="H29" i="3"/>
  <c r="H13" i="3"/>
  <c r="H45" i="3"/>
  <c r="H57" i="3"/>
  <c r="H25" i="3"/>
  <c r="H41" i="3"/>
  <c r="H9" i="3"/>
  <c r="K309" i="4"/>
  <c r="H309" i="4"/>
  <c r="I309" i="4" s="1"/>
  <c r="H308" i="4"/>
  <c r="H307" i="4"/>
  <c r="H306" i="4"/>
  <c r="H305" i="4"/>
  <c r="H304" i="4"/>
  <c r="K303" i="4"/>
  <c r="H303" i="4"/>
  <c r="I303" i="4" s="1"/>
  <c r="K302" i="4"/>
  <c r="H302" i="4"/>
  <c r="I302" i="4" s="1"/>
  <c r="K301" i="4"/>
  <c r="H301" i="4"/>
  <c r="I301" i="4" s="1"/>
  <c r="K300" i="4"/>
  <c r="H300" i="4"/>
  <c r="I300" i="4" s="1"/>
  <c r="K299" i="4"/>
  <c r="H299" i="4"/>
  <c r="I299" i="4" s="1"/>
  <c r="K298" i="4"/>
  <c r="H298" i="4"/>
  <c r="I298" i="4" s="1"/>
  <c r="K297" i="4"/>
  <c r="H297" i="4"/>
  <c r="I297" i="4" s="1"/>
  <c r="K296" i="4"/>
  <c r="H296" i="4"/>
  <c r="I296" i="4" s="1"/>
  <c r="K295" i="4"/>
  <c r="H295" i="4"/>
  <c r="I295" i="4" s="1"/>
  <c r="K294" i="4"/>
  <c r="H294" i="4"/>
  <c r="I294" i="4" s="1"/>
  <c r="K293" i="4"/>
  <c r="H293" i="4"/>
  <c r="I293" i="4" s="1"/>
  <c r="H292" i="4"/>
  <c r="H291" i="4"/>
  <c r="H290" i="4"/>
  <c r="H289" i="4"/>
  <c r="H288" i="4"/>
  <c r="H287" i="4"/>
  <c r="H286" i="4"/>
  <c r="H285" i="4"/>
  <c r="H284" i="4"/>
  <c r="H283" i="4"/>
  <c r="K282" i="4"/>
  <c r="H282" i="4"/>
  <c r="I282" i="4" s="1"/>
  <c r="K281" i="4"/>
  <c r="H281" i="4"/>
  <c r="I281" i="4" s="1"/>
  <c r="K280" i="4"/>
  <c r="H280" i="4"/>
  <c r="I280" i="4" s="1"/>
  <c r="K279" i="4"/>
  <c r="H279" i="4"/>
  <c r="I279" i="4" s="1"/>
  <c r="K278" i="4"/>
  <c r="H278" i="4"/>
  <c r="I278" i="4" s="1"/>
  <c r="K277" i="4"/>
  <c r="H277" i="4"/>
  <c r="I277" i="4" s="1"/>
  <c r="K276" i="4"/>
  <c r="H276" i="4"/>
  <c r="I276" i="4" s="1"/>
  <c r="K275" i="4"/>
  <c r="H275" i="4"/>
  <c r="I275" i="4" s="1"/>
  <c r="K274" i="4"/>
  <c r="H274" i="4"/>
  <c r="I274" i="4" s="1"/>
  <c r="K273" i="4"/>
  <c r="H273" i="4"/>
  <c r="I273" i="4" s="1"/>
  <c r="K272" i="4"/>
  <c r="H272" i="4"/>
  <c r="I272" i="4" s="1"/>
  <c r="H271" i="4"/>
  <c r="H270" i="4"/>
  <c r="H269" i="4"/>
  <c r="H268" i="4"/>
  <c r="H267" i="4"/>
  <c r="H266" i="4"/>
  <c r="H265" i="4"/>
  <c r="H264" i="4"/>
  <c r="H263" i="4"/>
  <c r="H262" i="4"/>
  <c r="K261" i="4"/>
  <c r="H261" i="4"/>
  <c r="I261" i="4" s="1"/>
  <c r="K260" i="4"/>
  <c r="H260" i="4"/>
  <c r="I260" i="4" s="1"/>
  <c r="K259" i="4"/>
  <c r="H259" i="4"/>
  <c r="I259" i="4" s="1"/>
  <c r="K258" i="4"/>
  <c r="H258" i="4"/>
  <c r="I258" i="4" s="1"/>
  <c r="K257" i="4"/>
  <c r="H257" i="4"/>
  <c r="I257" i="4" s="1"/>
  <c r="H256" i="4"/>
  <c r="H255" i="4"/>
  <c r="K254" i="4"/>
  <c r="H254" i="4"/>
  <c r="I254" i="4" s="1"/>
  <c r="K253" i="4"/>
  <c r="H253" i="4"/>
  <c r="I253" i="4" s="1"/>
  <c r="K252" i="4"/>
  <c r="H252" i="4"/>
  <c r="I252" i="4" s="1"/>
  <c r="K251" i="4"/>
  <c r="H251" i="4"/>
  <c r="I251" i="4" s="1"/>
  <c r="K250" i="4"/>
  <c r="H250" i="4"/>
  <c r="I250" i="4" s="1"/>
  <c r="K249" i="4"/>
  <c r="H249" i="4"/>
  <c r="I249" i="4" s="1"/>
  <c r="K248" i="4"/>
  <c r="H248" i="4"/>
  <c r="I248" i="4" s="1"/>
  <c r="K247" i="4"/>
  <c r="H247" i="4"/>
  <c r="I247" i="4" s="1"/>
  <c r="K246" i="4"/>
  <c r="H246" i="4"/>
  <c r="I246" i="4" s="1"/>
  <c r="K245" i="4"/>
  <c r="H245" i="4"/>
  <c r="I245" i="4" s="1"/>
  <c r="K244" i="4"/>
  <c r="H244" i="4"/>
  <c r="I244" i="4" s="1"/>
  <c r="H243" i="4"/>
  <c r="H242" i="4"/>
  <c r="H241" i="4"/>
  <c r="H240" i="4"/>
  <c r="H239" i="4"/>
  <c r="H238" i="4"/>
  <c r="H237" i="4"/>
  <c r="H236" i="4"/>
  <c r="H235" i="4"/>
  <c r="H234" i="4"/>
  <c r="K233" i="4"/>
  <c r="H233" i="4"/>
  <c r="I233" i="4" s="1"/>
  <c r="K232" i="4"/>
  <c r="H232" i="4"/>
  <c r="I232" i="4" s="1"/>
  <c r="K231" i="4"/>
  <c r="H231" i="4"/>
  <c r="I231" i="4" s="1"/>
  <c r="K230" i="4"/>
  <c r="H230" i="4"/>
  <c r="I230" i="4" s="1"/>
  <c r="K229" i="4"/>
  <c r="H229" i="4"/>
  <c r="I229" i="4" s="1"/>
  <c r="K228" i="4"/>
  <c r="H228" i="4"/>
  <c r="I228" i="4" s="1"/>
  <c r="K227" i="4"/>
  <c r="H227" i="4"/>
  <c r="I227" i="4" s="1"/>
  <c r="K226" i="4"/>
  <c r="H226" i="4"/>
  <c r="I226" i="4" s="1"/>
  <c r="K225" i="4"/>
  <c r="H225" i="4"/>
  <c r="I225" i="4" s="1"/>
  <c r="K224" i="4"/>
  <c r="H224" i="4"/>
  <c r="I224" i="4" s="1"/>
  <c r="K223" i="4"/>
  <c r="H223" i="4"/>
  <c r="I223" i="4" s="1"/>
  <c r="H222" i="4"/>
  <c r="H221" i="4"/>
  <c r="H220" i="4"/>
  <c r="H219" i="4"/>
  <c r="H218" i="4"/>
  <c r="H217" i="4"/>
  <c r="H216" i="4"/>
  <c r="H215" i="4"/>
  <c r="H214" i="4"/>
  <c r="K213" i="4"/>
  <c r="H213" i="4"/>
  <c r="I213" i="4" s="1"/>
  <c r="K212" i="4"/>
  <c r="H212" i="4"/>
  <c r="I212" i="4" s="1"/>
  <c r="K211" i="4"/>
  <c r="H211" i="4"/>
  <c r="I211" i="4" s="1"/>
  <c r="K210" i="4"/>
  <c r="H210" i="4"/>
  <c r="I210" i="4" s="1"/>
  <c r="K209" i="4"/>
  <c r="H209" i="4"/>
  <c r="I209" i="4" s="1"/>
  <c r="K208" i="4"/>
  <c r="H208" i="4"/>
  <c r="I208" i="4" s="1"/>
  <c r="K207" i="4"/>
  <c r="H207" i="4"/>
  <c r="I207" i="4" s="1"/>
  <c r="K206" i="4"/>
  <c r="H206" i="4"/>
  <c r="I206" i="4" s="1"/>
  <c r="K205" i="4"/>
  <c r="H205" i="4"/>
  <c r="I205" i="4" s="1"/>
  <c r="K204" i="4"/>
  <c r="H204" i="4"/>
  <c r="I204" i="4" s="1"/>
  <c r="K203" i="4"/>
  <c r="H203" i="4"/>
  <c r="I203" i="4" s="1"/>
  <c r="H202" i="4"/>
  <c r="H201" i="4"/>
  <c r="H200" i="4"/>
  <c r="H199" i="4"/>
  <c r="H198" i="4"/>
  <c r="H197" i="4"/>
  <c r="H196" i="4"/>
  <c r="H195" i="4"/>
  <c r="H194" i="4"/>
  <c r="H193" i="4"/>
  <c r="K192" i="4"/>
  <c r="H192" i="4"/>
  <c r="I192" i="4" s="1"/>
  <c r="K191" i="4"/>
  <c r="H191" i="4"/>
  <c r="I191" i="4" s="1"/>
  <c r="K190" i="4"/>
  <c r="H190" i="4"/>
  <c r="I190" i="4" s="1"/>
  <c r="K189" i="4"/>
  <c r="H189" i="4"/>
  <c r="I189" i="4" s="1"/>
  <c r="K188" i="4"/>
  <c r="H188" i="4"/>
  <c r="I188" i="4" s="1"/>
  <c r="K187" i="4"/>
  <c r="H187" i="4"/>
  <c r="I187" i="4" s="1"/>
  <c r="K186" i="4"/>
  <c r="H186" i="4"/>
  <c r="I186" i="4" s="1"/>
  <c r="K185" i="4"/>
  <c r="H185" i="4"/>
  <c r="I185" i="4" s="1"/>
  <c r="K184" i="4"/>
  <c r="H184" i="4"/>
  <c r="I184" i="4" s="1"/>
  <c r="K183" i="4"/>
  <c r="H183" i="4"/>
  <c r="I183" i="4" s="1"/>
  <c r="H182" i="4"/>
  <c r="H181" i="4"/>
  <c r="H180" i="4"/>
  <c r="H179" i="4"/>
  <c r="H178" i="4"/>
  <c r="H177" i="4"/>
  <c r="H176" i="4"/>
  <c r="H175" i="4"/>
  <c r="H174" i="4"/>
  <c r="K173" i="4"/>
  <c r="H173" i="4"/>
  <c r="I173" i="4" s="1"/>
  <c r="K172" i="4"/>
  <c r="H172" i="4"/>
  <c r="I172" i="4" s="1"/>
  <c r="K171" i="4"/>
  <c r="H171" i="4"/>
  <c r="I171" i="4" s="1"/>
  <c r="K170" i="4"/>
  <c r="H170" i="4"/>
  <c r="I170" i="4" s="1"/>
  <c r="K169" i="4"/>
  <c r="H169" i="4"/>
  <c r="I169" i="4" s="1"/>
  <c r="K168" i="4"/>
  <c r="H168" i="4"/>
  <c r="I168" i="4" s="1"/>
  <c r="K167" i="4"/>
  <c r="H167" i="4"/>
  <c r="I167" i="4" s="1"/>
  <c r="K166" i="4"/>
  <c r="H166" i="4"/>
  <c r="I166" i="4" s="1"/>
  <c r="K165" i="4"/>
  <c r="H165" i="4"/>
  <c r="I165" i="4" s="1"/>
  <c r="H164" i="4"/>
  <c r="H163" i="4"/>
  <c r="H162" i="4"/>
  <c r="H161" i="4"/>
  <c r="H160" i="4"/>
  <c r="H159" i="4"/>
  <c r="H158" i="4"/>
  <c r="H157" i="4"/>
  <c r="H156" i="4"/>
  <c r="K155" i="4"/>
  <c r="H155" i="4"/>
  <c r="I155" i="4" s="1"/>
  <c r="K154" i="4"/>
  <c r="H154" i="4"/>
  <c r="I154" i="4" s="1"/>
  <c r="K153" i="4"/>
  <c r="H153" i="4"/>
  <c r="I153" i="4" s="1"/>
  <c r="K152" i="4"/>
  <c r="H152" i="4"/>
  <c r="I152" i="4" s="1"/>
  <c r="K151" i="4"/>
  <c r="H151" i="4"/>
  <c r="I151" i="4" s="1"/>
  <c r="K150" i="4"/>
  <c r="H150" i="4"/>
  <c r="I150" i="4" s="1"/>
  <c r="K149" i="4"/>
  <c r="H149" i="4"/>
  <c r="I149" i="4" s="1"/>
  <c r="K148" i="4"/>
  <c r="H148" i="4"/>
  <c r="I148" i="4" s="1"/>
  <c r="K147" i="4"/>
  <c r="H147" i="4"/>
  <c r="I147" i="4" s="1"/>
  <c r="K146" i="4"/>
  <c r="H146" i="4"/>
  <c r="I146" i="4" s="1"/>
  <c r="K145" i="4"/>
  <c r="H145" i="4"/>
  <c r="I145" i="4" s="1"/>
  <c r="H144" i="4"/>
  <c r="H143" i="4"/>
  <c r="H142" i="4"/>
  <c r="H141" i="4"/>
  <c r="H140" i="4"/>
  <c r="H139" i="4"/>
  <c r="H138" i="4"/>
  <c r="H137" i="4"/>
  <c r="H136" i="4"/>
  <c r="H135" i="4"/>
  <c r="K134" i="4"/>
  <c r="H134" i="4"/>
  <c r="I134" i="4" s="1"/>
  <c r="K133" i="4"/>
  <c r="H133" i="4"/>
  <c r="I133" i="4" s="1"/>
  <c r="K132" i="4"/>
  <c r="H132" i="4"/>
  <c r="I132" i="4" s="1"/>
  <c r="K131" i="4"/>
  <c r="H131" i="4"/>
  <c r="I131" i="4" s="1"/>
  <c r="K130" i="4"/>
  <c r="H130" i="4"/>
  <c r="I130" i="4" s="1"/>
  <c r="K129" i="4"/>
  <c r="H129" i="4"/>
  <c r="I129" i="4" s="1"/>
  <c r="K128" i="4"/>
  <c r="H128" i="4"/>
  <c r="I128" i="4" s="1"/>
  <c r="K127" i="4"/>
  <c r="H127" i="4"/>
  <c r="I127" i="4" s="1"/>
  <c r="K126" i="4"/>
  <c r="H126" i="4"/>
  <c r="I126" i="4" s="1"/>
  <c r="K125" i="4"/>
  <c r="H125" i="4"/>
  <c r="I125" i="4" s="1"/>
  <c r="H124" i="4"/>
  <c r="H123" i="4"/>
  <c r="H122" i="4"/>
  <c r="H121" i="4"/>
  <c r="H120" i="4"/>
  <c r="H119" i="4"/>
  <c r="H118" i="4"/>
  <c r="H117" i="4"/>
  <c r="K116" i="4"/>
  <c r="H116" i="4"/>
  <c r="I116" i="4" s="1"/>
  <c r="H115" i="4"/>
  <c r="K114" i="4"/>
  <c r="H114" i="4"/>
  <c r="I114" i="4" s="1"/>
  <c r="K113" i="4"/>
  <c r="H113" i="4"/>
  <c r="I113" i="4" s="1"/>
  <c r="K112" i="4"/>
  <c r="H112" i="4"/>
  <c r="I112" i="4" s="1"/>
  <c r="K111" i="4"/>
  <c r="H111" i="4"/>
  <c r="I111" i="4" s="1"/>
  <c r="K110" i="4"/>
  <c r="H110" i="4"/>
  <c r="I110" i="4" s="1"/>
  <c r="K109" i="4"/>
  <c r="H109" i="4"/>
  <c r="I109" i="4" s="1"/>
  <c r="K108" i="4"/>
  <c r="H108" i="4"/>
  <c r="I108" i="4" s="1"/>
  <c r="K107" i="4"/>
  <c r="H107" i="4"/>
  <c r="I107" i="4" s="1"/>
  <c r="K106" i="4"/>
  <c r="H106" i="4"/>
  <c r="I106" i="4" s="1"/>
  <c r="K105" i="4"/>
  <c r="H105" i="4"/>
  <c r="I105" i="4" s="1"/>
  <c r="K104" i="4"/>
  <c r="H104" i="4"/>
  <c r="I104" i="4" s="1"/>
  <c r="H103" i="4"/>
  <c r="H102" i="4"/>
  <c r="H101" i="4"/>
  <c r="H100" i="4"/>
  <c r="H99" i="4"/>
  <c r="H98" i="4"/>
  <c r="H97" i="4"/>
  <c r="H96" i="4"/>
  <c r="H95" i="4"/>
  <c r="H94" i="4"/>
  <c r="K93" i="4"/>
  <c r="H93" i="4"/>
  <c r="I93" i="4" s="1"/>
  <c r="K92" i="4"/>
  <c r="H92" i="4"/>
  <c r="I92" i="4" s="1"/>
  <c r="K91" i="4"/>
  <c r="H91" i="4"/>
  <c r="I91" i="4" s="1"/>
  <c r="K90" i="4"/>
  <c r="H90" i="4"/>
  <c r="I90" i="4" s="1"/>
  <c r="K89" i="4"/>
  <c r="H89" i="4"/>
  <c r="I89" i="4" s="1"/>
  <c r="H88" i="4"/>
  <c r="H87" i="4"/>
  <c r="H86" i="4"/>
  <c r="H85" i="4"/>
  <c r="H84" i="4"/>
  <c r="H83" i="4"/>
  <c r="K82" i="4"/>
  <c r="H82" i="4"/>
  <c r="I82" i="4" s="1"/>
  <c r="K81" i="4"/>
  <c r="H81" i="4"/>
  <c r="I81" i="4" s="1"/>
  <c r="K80" i="4"/>
  <c r="H80" i="4"/>
  <c r="I80" i="4" s="1"/>
  <c r="K79" i="4"/>
  <c r="H79" i="4"/>
  <c r="I79" i="4" s="1"/>
  <c r="K78" i="4"/>
  <c r="H78" i="4"/>
  <c r="I78" i="4" s="1"/>
  <c r="K77" i="4"/>
  <c r="H77" i="4"/>
  <c r="I77" i="4" s="1"/>
  <c r="K76" i="4"/>
  <c r="H76" i="4"/>
  <c r="I76" i="4" s="1"/>
  <c r="K75" i="4"/>
  <c r="H75" i="4"/>
  <c r="I75" i="4" s="1"/>
  <c r="K74" i="4"/>
  <c r="H74" i="4"/>
  <c r="I74" i="4" s="1"/>
  <c r="H73" i="4"/>
  <c r="H72" i="4"/>
  <c r="H71" i="4"/>
  <c r="H70" i="4"/>
  <c r="H69" i="4"/>
  <c r="H68" i="4"/>
  <c r="H67" i="4"/>
  <c r="H66" i="4"/>
  <c r="H65" i="4"/>
  <c r="K64" i="4"/>
  <c r="H64" i="4"/>
  <c r="I64" i="4" s="1"/>
  <c r="K63" i="4"/>
  <c r="H63" i="4"/>
  <c r="I63" i="4" s="1"/>
  <c r="K62" i="4"/>
  <c r="H62" i="4"/>
  <c r="I62" i="4" s="1"/>
  <c r="K61" i="4"/>
  <c r="H61" i="4"/>
  <c r="I61" i="4" s="1"/>
  <c r="K60" i="4"/>
  <c r="H60" i="4"/>
  <c r="I60" i="4" s="1"/>
  <c r="K59" i="4"/>
  <c r="H59" i="4"/>
  <c r="I59" i="4" s="1"/>
  <c r="K58" i="4"/>
  <c r="H58" i="4"/>
  <c r="I58" i="4" s="1"/>
  <c r="K57" i="4"/>
  <c r="H57" i="4"/>
  <c r="I57" i="4" s="1"/>
  <c r="K56" i="4"/>
  <c r="H56" i="4"/>
  <c r="I56" i="4" s="1"/>
  <c r="K55" i="4"/>
  <c r="H55" i="4"/>
  <c r="I55" i="4" s="1"/>
  <c r="K54" i="4"/>
  <c r="H54" i="4"/>
  <c r="I54" i="4" s="1"/>
  <c r="H53" i="4"/>
  <c r="H52" i="4"/>
  <c r="H51" i="4"/>
  <c r="H50" i="4"/>
  <c r="H49" i="4"/>
  <c r="H48" i="4"/>
  <c r="H47" i="4"/>
  <c r="H46" i="4"/>
  <c r="H45" i="4"/>
  <c r="H44" i="4"/>
  <c r="K43" i="4"/>
  <c r="H43" i="4"/>
  <c r="I43" i="4" s="1"/>
  <c r="K42" i="4"/>
  <c r="H42" i="4"/>
  <c r="I42" i="4" s="1"/>
  <c r="K41" i="4"/>
  <c r="H41" i="4"/>
  <c r="I41" i="4" s="1"/>
  <c r="K40" i="4"/>
  <c r="H40" i="4"/>
  <c r="I40" i="4" s="1"/>
  <c r="K39" i="4"/>
  <c r="H39" i="4"/>
  <c r="I39" i="4" s="1"/>
  <c r="K38" i="4"/>
  <c r="H38" i="4"/>
  <c r="I38" i="4" s="1"/>
  <c r="K37" i="4"/>
  <c r="H37" i="4"/>
  <c r="I37" i="4" s="1"/>
  <c r="K36" i="4"/>
  <c r="H36" i="4"/>
  <c r="I36" i="4" s="1"/>
  <c r="K35" i="4"/>
  <c r="H35" i="4"/>
  <c r="I35" i="4" s="1"/>
  <c r="K34" i="4"/>
  <c r="H34" i="4"/>
  <c r="I34" i="4" s="1"/>
  <c r="K33" i="4"/>
  <c r="H33" i="4"/>
  <c r="I33" i="4" s="1"/>
  <c r="H32" i="4"/>
  <c r="H31" i="4"/>
  <c r="H30" i="4"/>
  <c r="H29" i="4"/>
  <c r="H28" i="4"/>
  <c r="H27" i="4"/>
  <c r="H26" i="4"/>
  <c r="H25" i="4"/>
  <c r="H24" i="4"/>
  <c r="H23" i="4"/>
  <c r="K22" i="4"/>
  <c r="H22" i="4"/>
  <c r="I22" i="4" s="1"/>
  <c r="K21" i="4"/>
  <c r="H21" i="4"/>
  <c r="I21" i="4" s="1"/>
  <c r="K20" i="4"/>
  <c r="H20" i="4"/>
  <c r="I20" i="4" s="1"/>
  <c r="K19" i="4"/>
  <c r="H19" i="4"/>
  <c r="I19" i="4" s="1"/>
  <c r="K18" i="4"/>
  <c r="H18" i="4"/>
  <c r="I18" i="4" s="1"/>
  <c r="K17" i="4"/>
  <c r="H17" i="4"/>
  <c r="I17" i="4" s="1"/>
  <c r="K16" i="4"/>
  <c r="H16" i="4"/>
  <c r="I16" i="4" s="1"/>
  <c r="K15" i="4"/>
  <c r="H15" i="4"/>
  <c r="I15" i="4" s="1"/>
  <c r="K14" i="4"/>
  <c r="H14" i="4"/>
  <c r="I14" i="4" s="1"/>
  <c r="K13" i="4"/>
  <c r="H13" i="4"/>
  <c r="I13" i="4" s="1"/>
  <c r="K12" i="4"/>
  <c r="H12" i="4"/>
  <c r="I12" i="4" s="1"/>
  <c r="H11" i="4"/>
  <c r="H10" i="4"/>
  <c r="H9" i="4"/>
  <c r="H8" i="4"/>
  <c r="H7" i="4"/>
  <c r="H6" i="4"/>
  <c r="H5" i="4"/>
  <c r="H4" i="4"/>
  <c r="H3" i="4"/>
  <c r="H2" i="4"/>
  <c r="I622" i="4" l="1"/>
  <c r="K622" i="4"/>
  <c r="H622" i="4"/>
  <c r="G13" i="3"/>
  <c r="G45" i="3"/>
  <c r="G61" i="3"/>
  <c r="G29" i="3"/>
  <c r="G25" i="3"/>
  <c r="G9" i="3"/>
  <c r="G41" i="3"/>
  <c r="G57" i="3"/>
  <c r="T68" i="3"/>
  <c r="T20" i="3"/>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U94" i="15" l="1"/>
  <c r="U96" i="15" s="1"/>
  <c r="Q94" i="15"/>
  <c r="Q96" i="15" s="1"/>
  <c r="I94" i="15"/>
  <c r="I96" i="15" s="1"/>
  <c r="R90" i="15"/>
  <c r="R92" i="15" s="1"/>
  <c r="N90" i="15"/>
  <c r="N92" i="15" s="1"/>
  <c r="R94" i="15"/>
  <c r="R96" i="15" s="1"/>
  <c r="H94" i="15"/>
  <c r="T90" i="15"/>
  <c r="T92" i="15" s="1"/>
  <c r="O90" i="15"/>
  <c r="O92" i="15" s="1"/>
  <c r="S67" i="15"/>
  <c r="S69" i="15" s="1"/>
  <c r="O67" i="15"/>
  <c r="O69" i="15" s="1"/>
  <c r="T63" i="15"/>
  <c r="T65" i="15" s="1"/>
  <c r="P63" i="15"/>
  <c r="P65" i="15" s="1"/>
  <c r="H63" i="15"/>
  <c r="H65" i="15" s="1"/>
  <c r="T40" i="15"/>
  <c r="P40" i="15"/>
  <c r="H40" i="15"/>
  <c r="T36" i="15"/>
  <c r="T38" i="15" s="1"/>
  <c r="P36" i="15"/>
  <c r="P38" i="15" s="1"/>
  <c r="H36" i="15"/>
  <c r="H38" i="15" s="1"/>
  <c r="T13" i="15"/>
  <c r="T15" i="15" s="1"/>
  <c r="P13" i="15"/>
  <c r="P15" i="15" s="1"/>
  <c r="H13" i="15"/>
  <c r="R9" i="15"/>
  <c r="R11" i="15" s="1"/>
  <c r="N9" i="15"/>
  <c r="N11" i="15" s="1"/>
  <c r="P94" i="15"/>
  <c r="P96" i="15" s="1"/>
  <c r="S90" i="15"/>
  <c r="S92" i="15" s="1"/>
  <c r="I90" i="15"/>
  <c r="I92" i="15" s="1"/>
  <c r="R67" i="15"/>
  <c r="R69" i="15" s="1"/>
  <c r="N67" i="15"/>
  <c r="N69" i="15" s="1"/>
  <c r="S63" i="15"/>
  <c r="S65" i="15" s="1"/>
  <c r="O63" i="15"/>
  <c r="O65" i="15" s="1"/>
  <c r="S40" i="15"/>
  <c r="S42" i="15" s="1"/>
  <c r="O40" i="15"/>
  <c r="O42" i="15" s="1"/>
  <c r="S36" i="15"/>
  <c r="S38" i="15" s="1"/>
  <c r="O36" i="15"/>
  <c r="O38" i="15" s="1"/>
  <c r="S13" i="15"/>
  <c r="S15" i="15" s="1"/>
  <c r="O13" i="15"/>
  <c r="O15" i="15" s="1"/>
  <c r="U9" i="15"/>
  <c r="U11" i="15" s="1"/>
  <c r="Q9" i="15"/>
  <c r="Q11" i="15" s="1"/>
  <c r="I9" i="15"/>
  <c r="I11" i="15" s="1"/>
  <c r="N94" i="15"/>
  <c r="N96" i="15" s="1"/>
  <c r="H90" i="15"/>
  <c r="H92" i="15" s="1"/>
  <c r="U67" i="15"/>
  <c r="U69" i="15" s="1"/>
  <c r="I67" i="15"/>
  <c r="I69" i="15" s="1"/>
  <c r="Q63" i="15"/>
  <c r="Q65" i="15" s="1"/>
  <c r="N40" i="15"/>
  <c r="N42" i="15" s="1"/>
  <c r="Q36" i="15"/>
  <c r="Q38" i="15" s="1"/>
  <c r="U13" i="15"/>
  <c r="U15" i="15" s="1"/>
  <c r="I13" i="15"/>
  <c r="I15" i="15" s="1"/>
  <c r="P9" i="15"/>
  <c r="P11" i="15" s="1"/>
  <c r="T94" i="15"/>
  <c r="T96" i="15" s="1"/>
  <c r="T98" i="15" s="1"/>
  <c r="U90" i="15"/>
  <c r="U92" i="15" s="1"/>
  <c r="T67" i="15"/>
  <c r="T69" i="15" s="1"/>
  <c r="H67" i="15"/>
  <c r="H126" i="15" s="1"/>
  <c r="N63" i="15"/>
  <c r="N65" i="15" s="1"/>
  <c r="U40" i="15"/>
  <c r="U42" i="15" s="1"/>
  <c r="I40" i="15"/>
  <c r="I42" i="15" s="1"/>
  <c r="N36" i="15"/>
  <c r="R13" i="15"/>
  <c r="O9" i="15"/>
  <c r="O11" i="15" s="1"/>
  <c r="S94" i="15"/>
  <c r="S96" i="15" s="1"/>
  <c r="Q90" i="15"/>
  <c r="Q92" i="15" s="1"/>
  <c r="Q67" i="15"/>
  <c r="Q69" i="15" s="1"/>
  <c r="U63" i="15"/>
  <c r="U65" i="15" s="1"/>
  <c r="I63" i="15"/>
  <c r="I65" i="15" s="1"/>
  <c r="R40" i="15"/>
  <c r="R42" i="15" s="1"/>
  <c r="U36" i="15"/>
  <c r="U38" i="15" s="1"/>
  <c r="I36" i="15"/>
  <c r="I38" i="15" s="1"/>
  <c r="Q13" i="15"/>
  <c r="Q15" i="15" s="1"/>
  <c r="T9" i="15"/>
  <c r="T11" i="15" s="1"/>
  <c r="H9" i="15"/>
  <c r="O94" i="15"/>
  <c r="O96" i="15" s="1"/>
  <c r="P90" i="15"/>
  <c r="P92" i="15" s="1"/>
  <c r="P67" i="15"/>
  <c r="P69" i="15" s="1"/>
  <c r="R63" i="15"/>
  <c r="R65" i="15" s="1"/>
  <c r="Q40" i="15"/>
  <c r="Q42" i="15" s="1"/>
  <c r="R36" i="15"/>
  <c r="R38" i="15" s="1"/>
  <c r="N13" i="15"/>
  <c r="S9" i="15"/>
  <c r="S11" i="15" s="1"/>
  <c r="O61" i="6"/>
  <c r="O63" i="6" s="1"/>
  <c r="P61" i="6"/>
  <c r="P63" i="6" s="1"/>
  <c r="I57" i="6"/>
  <c r="I59" i="6" s="1"/>
  <c r="I41" i="6"/>
  <c r="I43" i="6" s="1"/>
  <c r="I25" i="6"/>
  <c r="I27" i="6" s="1"/>
  <c r="P57" i="6"/>
  <c r="P59" i="6" s="1"/>
  <c r="P41" i="6"/>
  <c r="P43" i="6" s="1"/>
  <c r="P25" i="6"/>
  <c r="P27" i="6" s="1"/>
  <c r="O45" i="6"/>
  <c r="O47" i="6" s="1"/>
  <c r="O29" i="6"/>
  <c r="O31" i="6" s="1"/>
  <c r="O13" i="6"/>
  <c r="O15" i="6" s="1"/>
  <c r="N29" i="6"/>
  <c r="N31" i="6" s="1"/>
  <c r="M9" i="6"/>
  <c r="M11" i="6" s="1"/>
  <c r="L13" i="6"/>
  <c r="L15" i="6" s="1"/>
  <c r="L9" i="6"/>
  <c r="L11" i="6" s="1"/>
  <c r="P13" i="6"/>
  <c r="P15" i="6" s="1"/>
  <c r="L41" i="6"/>
  <c r="L43" i="6" s="1"/>
  <c r="L61" i="6"/>
  <c r="L63" i="6" s="1"/>
  <c r="K45" i="6"/>
  <c r="K47" i="6" s="1"/>
  <c r="K29" i="6"/>
  <c r="K31" i="6" s="1"/>
  <c r="N13" i="6"/>
  <c r="N15" i="6" s="1"/>
  <c r="J41" i="6"/>
  <c r="J43" i="6" s="1"/>
  <c r="N57" i="6"/>
  <c r="N59" i="6" s="1"/>
  <c r="P9" i="6"/>
  <c r="P11" i="6" s="1"/>
  <c r="N9" i="6"/>
  <c r="N11" i="6" s="1"/>
  <c r="N45" i="6"/>
  <c r="N47" i="6" s="1"/>
  <c r="K9" i="6"/>
  <c r="K11" i="6" s="1"/>
  <c r="M25" i="6"/>
  <c r="M27" i="6" s="1"/>
  <c r="L45" i="6"/>
  <c r="L47" i="6" s="1"/>
  <c r="L29" i="6"/>
  <c r="L31" i="6" s="1"/>
  <c r="K41" i="6"/>
  <c r="K43" i="6" s="1"/>
  <c r="K25" i="6"/>
  <c r="K27" i="6" s="1"/>
  <c r="J29" i="6"/>
  <c r="J31" i="6" s="1"/>
  <c r="N25" i="6"/>
  <c r="N27" i="6" s="1"/>
  <c r="K61" i="6"/>
  <c r="K63" i="6" s="1"/>
  <c r="J61" i="6"/>
  <c r="J63" i="6" s="1"/>
  <c r="N61" i="6"/>
  <c r="N63" i="6" s="1"/>
  <c r="M45" i="6"/>
  <c r="M47" i="6" s="1"/>
  <c r="M29" i="6"/>
  <c r="M31" i="6" s="1"/>
  <c r="M13" i="6"/>
  <c r="M15" i="6" s="1"/>
  <c r="L57" i="6"/>
  <c r="L59" i="6" s="1"/>
  <c r="L25" i="6"/>
  <c r="L27" i="6" s="1"/>
  <c r="K13" i="6"/>
  <c r="K15" i="6" s="1"/>
  <c r="I9" i="6"/>
  <c r="I11" i="6" s="1"/>
  <c r="O41" i="6"/>
  <c r="O43" i="6" s="1"/>
  <c r="O9" i="6"/>
  <c r="O11" i="6" s="1"/>
  <c r="J45" i="6"/>
  <c r="J47" i="6" s="1"/>
  <c r="M57" i="6"/>
  <c r="M59" i="6" s="1"/>
  <c r="K57" i="6"/>
  <c r="K59" i="6" s="1"/>
  <c r="J9" i="6"/>
  <c r="J11" i="6" s="1"/>
  <c r="J25" i="6"/>
  <c r="J27" i="6" s="1"/>
  <c r="I61" i="6"/>
  <c r="I45" i="6"/>
  <c r="I29" i="6"/>
  <c r="I13" i="6"/>
  <c r="P45" i="6"/>
  <c r="P47" i="6" s="1"/>
  <c r="P29" i="6"/>
  <c r="P31" i="6" s="1"/>
  <c r="O57" i="6"/>
  <c r="O59" i="6" s="1"/>
  <c r="O25" i="6"/>
  <c r="O27" i="6" s="1"/>
  <c r="N41" i="6"/>
  <c r="N43" i="6" s="1"/>
  <c r="M41" i="6"/>
  <c r="M43" i="6" s="1"/>
  <c r="M61" i="6"/>
  <c r="M63" i="6" s="1"/>
  <c r="J57" i="6"/>
  <c r="J59" i="6" s="1"/>
  <c r="J13" i="6"/>
  <c r="J15" i="6" s="1"/>
  <c r="O41" i="3"/>
  <c r="S61" i="3"/>
  <c r="O61" i="3"/>
  <c r="R57" i="3"/>
  <c r="N57" i="3"/>
  <c r="Q45" i="3"/>
  <c r="M45" i="3"/>
  <c r="P41" i="3"/>
  <c r="P43" i="3" s="1"/>
  <c r="S29" i="3"/>
  <c r="O29" i="3"/>
  <c r="R25" i="3"/>
  <c r="N25" i="3"/>
  <c r="Q13" i="3"/>
  <c r="M13" i="3"/>
  <c r="P9" i="3"/>
  <c r="L61" i="3"/>
  <c r="O9" i="3"/>
  <c r="L57" i="3"/>
  <c r="Q61" i="3"/>
  <c r="M61" i="3"/>
  <c r="P57" i="3"/>
  <c r="S45" i="3"/>
  <c r="O45" i="3"/>
  <c r="R41" i="3"/>
  <c r="N41" i="3"/>
  <c r="Q29" i="3"/>
  <c r="M29" i="3"/>
  <c r="P25" i="3"/>
  <c r="S13" i="3"/>
  <c r="O13" i="3"/>
  <c r="R9" i="3"/>
  <c r="N9" i="3"/>
  <c r="P61" i="3"/>
  <c r="S57" i="3"/>
  <c r="O57" i="3"/>
  <c r="R45" i="3"/>
  <c r="N45" i="3"/>
  <c r="Q41" i="3"/>
  <c r="M41" i="3"/>
  <c r="M43" i="3" s="1"/>
  <c r="P29" i="3"/>
  <c r="S25" i="3"/>
  <c r="O25" i="3"/>
  <c r="R13" i="3"/>
  <c r="N13" i="3"/>
  <c r="Q9" i="3"/>
  <c r="M9" i="3"/>
  <c r="M11" i="3" s="1"/>
  <c r="R61" i="3"/>
  <c r="N61" i="3"/>
  <c r="Q57" i="3"/>
  <c r="M57" i="3"/>
  <c r="P45" i="3"/>
  <c r="S41" i="3"/>
  <c r="O43" i="3"/>
  <c r="R29" i="3"/>
  <c r="N29" i="3"/>
  <c r="Q25" i="3"/>
  <c r="M25" i="3"/>
  <c r="P13" i="3"/>
  <c r="S9" i="3"/>
  <c r="L45" i="3"/>
  <c r="L41" i="3"/>
  <c r="L25" i="3"/>
  <c r="L29" i="3"/>
  <c r="L9" i="3"/>
  <c r="J13" i="3"/>
  <c r="J41" i="3"/>
  <c r="I41" i="3"/>
  <c r="I43" i="3" s="1"/>
  <c r="K41" i="3"/>
  <c r="J57" i="3"/>
  <c r="J25" i="3"/>
  <c r="L13" i="3"/>
  <c r="J9" i="3"/>
  <c r="K61" i="3"/>
  <c r="I57" i="3"/>
  <c r="K45" i="3"/>
  <c r="K29" i="3"/>
  <c r="I25" i="3"/>
  <c r="K13" i="3"/>
  <c r="I9" i="3"/>
  <c r="I29" i="3"/>
  <c r="I13" i="3"/>
  <c r="J61" i="3"/>
  <c r="K57" i="3"/>
  <c r="J45" i="3"/>
  <c r="I61" i="3"/>
  <c r="K9" i="3"/>
  <c r="J29" i="3"/>
  <c r="K25" i="3"/>
  <c r="I45" i="3"/>
  <c r="E42" i="3"/>
  <c r="E58" i="3"/>
  <c r="E46" i="3"/>
  <c r="I46" i="3" s="1"/>
  <c r="T52" i="3"/>
  <c r="E26" i="3"/>
  <c r="G27" i="3" s="1"/>
  <c r="T36" i="3"/>
  <c r="E10" i="3"/>
  <c r="E14" i="3"/>
  <c r="G14" i="3" s="1"/>
  <c r="G15" i="3" s="1"/>
  <c r="E30" i="3"/>
  <c r="G30" i="3" s="1"/>
  <c r="G31" i="3" s="1"/>
  <c r="G33" i="3" s="1"/>
  <c r="G34" i="3" s="1"/>
  <c r="E62" i="3"/>
  <c r="G62" i="3" s="1"/>
  <c r="G63" i="3" s="1"/>
  <c r="P71" i="15" l="1"/>
  <c r="O98" i="15"/>
  <c r="R98" i="15"/>
  <c r="N98" i="15"/>
  <c r="Q71" i="15"/>
  <c r="T71" i="15"/>
  <c r="S98" i="15"/>
  <c r="I17" i="15"/>
  <c r="U17" i="15"/>
  <c r="O71" i="15"/>
  <c r="S126" i="15"/>
  <c r="S71" i="15"/>
  <c r="O124" i="15"/>
  <c r="S44" i="15"/>
  <c r="Q126" i="15"/>
  <c r="Q17" i="15"/>
  <c r="S124" i="15"/>
  <c r="P17" i="15"/>
  <c r="I44" i="15"/>
  <c r="U71" i="15"/>
  <c r="O17" i="15"/>
  <c r="U124" i="15"/>
  <c r="H124" i="15"/>
  <c r="H11" i="15"/>
  <c r="AC11" i="15" s="1"/>
  <c r="E14" i="16" s="1"/>
  <c r="R126" i="15"/>
  <c r="R15" i="15"/>
  <c r="R17" i="15" s="1"/>
  <c r="AC92" i="15"/>
  <c r="E17" i="16" s="1"/>
  <c r="AC65" i="15"/>
  <c r="E16" i="16" s="1"/>
  <c r="I98" i="15"/>
  <c r="U126" i="15"/>
  <c r="T124" i="15"/>
  <c r="Q124" i="15"/>
  <c r="I126" i="15"/>
  <c r="O126" i="15"/>
  <c r="I124" i="15"/>
  <c r="N126" i="15"/>
  <c r="N15" i="15"/>
  <c r="N17" i="15" s="1"/>
  <c r="R44" i="15"/>
  <c r="N124" i="15"/>
  <c r="N38" i="15"/>
  <c r="AC38" i="15" s="1"/>
  <c r="E15" i="16" s="1"/>
  <c r="AC67" i="15"/>
  <c r="H69" i="15"/>
  <c r="I71" i="15"/>
  <c r="T17" i="15"/>
  <c r="AC40" i="15"/>
  <c r="H42" i="15"/>
  <c r="Q98" i="15"/>
  <c r="O44" i="15"/>
  <c r="N71" i="15"/>
  <c r="P98" i="15"/>
  <c r="P126" i="15"/>
  <c r="P42" i="15"/>
  <c r="P44" i="15" s="1"/>
  <c r="U98" i="15"/>
  <c r="P124" i="15"/>
  <c r="R124" i="15"/>
  <c r="Q44" i="15"/>
  <c r="U44" i="15"/>
  <c r="S17" i="15"/>
  <c r="R71" i="15"/>
  <c r="H15" i="15"/>
  <c r="AC13" i="15"/>
  <c r="T126" i="15"/>
  <c r="T42" i="15"/>
  <c r="T44" i="15" s="1"/>
  <c r="AC94" i="15"/>
  <c r="H96" i="15"/>
  <c r="P33" i="6"/>
  <c r="J17" i="6"/>
  <c r="M65" i="6"/>
  <c r="P49" i="6"/>
  <c r="J49" i="6"/>
  <c r="N65" i="6"/>
  <c r="K17" i="6"/>
  <c r="M33" i="6"/>
  <c r="I75" i="6"/>
  <c r="O77" i="6"/>
  <c r="L75" i="6"/>
  <c r="L49" i="6"/>
  <c r="N77" i="6"/>
  <c r="N75" i="6"/>
  <c r="M17" i="6"/>
  <c r="Q75" i="3"/>
  <c r="P75" i="6"/>
  <c r="K75" i="6"/>
  <c r="M77" i="6"/>
  <c r="L77" i="6"/>
  <c r="J33" i="6"/>
  <c r="K33" i="6"/>
  <c r="J65" i="6"/>
  <c r="N49" i="6"/>
  <c r="L65" i="6"/>
  <c r="L17" i="6"/>
  <c r="Q45" i="6"/>
  <c r="I47" i="6"/>
  <c r="O33" i="6"/>
  <c r="Q43" i="6"/>
  <c r="J75" i="6"/>
  <c r="I77" i="6"/>
  <c r="I63" i="6"/>
  <c r="Q61" i="6"/>
  <c r="L33" i="6"/>
  <c r="N17" i="6"/>
  <c r="O49" i="6"/>
  <c r="Q59" i="6"/>
  <c r="O75" i="6"/>
  <c r="M75" i="6"/>
  <c r="K77" i="6"/>
  <c r="I15" i="6"/>
  <c r="Q13" i="6"/>
  <c r="M49" i="6"/>
  <c r="P17" i="6"/>
  <c r="N33" i="6"/>
  <c r="O65" i="6"/>
  <c r="P77" i="6"/>
  <c r="J77" i="6"/>
  <c r="Q29" i="6"/>
  <c r="I31" i="6"/>
  <c r="Q11" i="6"/>
  <c r="K65" i="6"/>
  <c r="K49" i="6"/>
  <c r="O17" i="6"/>
  <c r="Q27" i="6"/>
  <c r="P65" i="6"/>
  <c r="R77" i="3"/>
  <c r="Q77" i="3"/>
  <c r="R75" i="3"/>
  <c r="P75" i="3"/>
  <c r="P77" i="3"/>
  <c r="O75" i="3"/>
  <c r="O77" i="3"/>
  <c r="N75" i="3"/>
  <c r="M77" i="3"/>
  <c r="I77" i="3"/>
  <c r="K77" i="3"/>
  <c r="J75" i="3"/>
  <c r="J77" i="3"/>
  <c r="N77" i="3"/>
  <c r="K75" i="3"/>
  <c r="I75" i="3"/>
  <c r="M75" i="3"/>
  <c r="L75" i="3"/>
  <c r="L77" i="3"/>
  <c r="L11" i="3"/>
  <c r="R43" i="3"/>
  <c r="N59" i="3"/>
  <c r="T45" i="3"/>
  <c r="T29" i="3"/>
  <c r="T13" i="3"/>
  <c r="T61" i="3"/>
  <c r="G43" i="3"/>
  <c r="G59" i="3"/>
  <c r="S46" i="3"/>
  <c r="S47" i="3" s="1"/>
  <c r="G46" i="3"/>
  <c r="G47" i="3" s="1"/>
  <c r="G11" i="3"/>
  <c r="G17" i="3" s="1"/>
  <c r="G18" i="3" s="1"/>
  <c r="O46" i="3"/>
  <c r="O47" i="3" s="1"/>
  <c r="O49" i="3" s="1"/>
  <c r="I47" i="3"/>
  <c r="I49" i="3" s="1"/>
  <c r="K11" i="3"/>
  <c r="P46" i="3"/>
  <c r="P47" i="3" s="1"/>
  <c r="P49" i="3" s="1"/>
  <c r="J43" i="3"/>
  <c r="L46" i="3"/>
  <c r="L47" i="3" s="1"/>
  <c r="S43" i="3"/>
  <c r="H43" i="3"/>
  <c r="N43" i="3"/>
  <c r="K46" i="3"/>
  <c r="K47" i="3" s="1"/>
  <c r="Q43" i="3"/>
  <c r="M46" i="3"/>
  <c r="M47" i="3" s="1"/>
  <c r="M49" i="3" s="1"/>
  <c r="H46" i="3"/>
  <c r="H47" i="3" s="1"/>
  <c r="K43" i="3"/>
  <c r="L43" i="3"/>
  <c r="K59" i="3"/>
  <c r="R59" i="3"/>
  <c r="P59" i="3"/>
  <c r="O59" i="3"/>
  <c r="M59" i="3"/>
  <c r="L59" i="3"/>
  <c r="Q59" i="3"/>
  <c r="J59" i="3"/>
  <c r="S59" i="3"/>
  <c r="N11" i="3"/>
  <c r="H59" i="3"/>
  <c r="I59" i="3"/>
  <c r="I11" i="3"/>
  <c r="Q46" i="3"/>
  <c r="Q47" i="3" s="1"/>
  <c r="J46" i="3"/>
  <c r="J47" i="3" s="1"/>
  <c r="N46" i="3"/>
  <c r="N47" i="3" s="1"/>
  <c r="R46" i="3"/>
  <c r="R47" i="3" s="1"/>
  <c r="S14" i="3"/>
  <c r="S15" i="3" s="1"/>
  <c r="O14" i="3"/>
  <c r="O15" i="3" s="1"/>
  <c r="K14" i="3"/>
  <c r="K15" i="3" s="1"/>
  <c r="R14" i="3"/>
  <c r="R15" i="3" s="1"/>
  <c r="N14" i="3"/>
  <c r="N15" i="3" s="1"/>
  <c r="J14" i="3"/>
  <c r="J15" i="3" s="1"/>
  <c r="Q14" i="3"/>
  <c r="Q15" i="3" s="1"/>
  <c r="M14" i="3"/>
  <c r="M15" i="3" s="1"/>
  <c r="I14" i="3"/>
  <c r="I15" i="3" s="1"/>
  <c r="L14" i="3"/>
  <c r="L15" i="3" s="1"/>
  <c r="H14" i="3"/>
  <c r="H15" i="3" s="1"/>
  <c r="P14" i="3"/>
  <c r="P15" i="3" s="1"/>
  <c r="Q11" i="3"/>
  <c r="Q62" i="3"/>
  <c r="Q63" i="3" s="1"/>
  <c r="M62" i="3"/>
  <c r="M63" i="3" s="1"/>
  <c r="I62" i="3"/>
  <c r="I63" i="3" s="1"/>
  <c r="P62" i="3"/>
  <c r="P63" i="3" s="1"/>
  <c r="L62" i="3"/>
  <c r="L63" i="3" s="1"/>
  <c r="H62" i="3"/>
  <c r="H63" i="3" s="1"/>
  <c r="S62" i="3"/>
  <c r="S63" i="3" s="1"/>
  <c r="O62" i="3"/>
  <c r="O63" i="3" s="1"/>
  <c r="K62" i="3"/>
  <c r="K63" i="3" s="1"/>
  <c r="R62" i="3"/>
  <c r="R63" i="3" s="1"/>
  <c r="N62" i="3"/>
  <c r="N63" i="3" s="1"/>
  <c r="J62" i="3"/>
  <c r="J63" i="3" s="1"/>
  <c r="R30" i="3"/>
  <c r="R31" i="3" s="1"/>
  <c r="N30" i="3"/>
  <c r="N31" i="3" s="1"/>
  <c r="J30" i="3"/>
  <c r="J31" i="3" s="1"/>
  <c r="Q30" i="3"/>
  <c r="Q31" i="3" s="1"/>
  <c r="M30" i="3"/>
  <c r="M31" i="3" s="1"/>
  <c r="I30" i="3"/>
  <c r="I31" i="3" s="1"/>
  <c r="P30" i="3"/>
  <c r="P31" i="3" s="1"/>
  <c r="L30" i="3"/>
  <c r="L31" i="3" s="1"/>
  <c r="H30" i="3"/>
  <c r="H31" i="3" s="1"/>
  <c r="O30" i="3"/>
  <c r="O31" i="3" s="1"/>
  <c r="K30" i="3"/>
  <c r="K31" i="3" s="1"/>
  <c r="S30" i="3"/>
  <c r="S31" i="3" s="1"/>
  <c r="R11" i="3"/>
  <c r="H11" i="3"/>
  <c r="P11" i="3"/>
  <c r="J11" i="3"/>
  <c r="S27" i="3"/>
  <c r="O27" i="3"/>
  <c r="K27" i="3"/>
  <c r="R27" i="3"/>
  <c r="N27" i="3"/>
  <c r="J27" i="3"/>
  <c r="Q27" i="3"/>
  <c r="M27" i="3"/>
  <c r="I27" i="3"/>
  <c r="P27" i="3"/>
  <c r="L27" i="3"/>
  <c r="H27" i="3"/>
  <c r="O11" i="3"/>
  <c r="S11" i="3"/>
  <c r="G17" i="16" l="1"/>
  <c r="G15" i="16"/>
  <c r="G16" i="16"/>
  <c r="G14" i="16"/>
  <c r="E18" i="16"/>
  <c r="N44" i="15"/>
  <c r="H44" i="15"/>
  <c r="AC42" i="15"/>
  <c r="H98" i="15"/>
  <c r="H99" i="15" s="1"/>
  <c r="AC96" i="15"/>
  <c r="H71" i="15"/>
  <c r="AC69" i="15"/>
  <c r="H17" i="15"/>
  <c r="AC15" i="15"/>
  <c r="Q15" i="6"/>
  <c r="I17" i="6"/>
  <c r="I49" i="6"/>
  <c r="I50" i="6" s="1"/>
  <c r="I51" i="6" s="1"/>
  <c r="J50" i="6" s="1"/>
  <c r="J51" i="6" s="1"/>
  <c r="Q47" i="6"/>
  <c r="Q63" i="6"/>
  <c r="I65" i="6"/>
  <c r="I33" i="6"/>
  <c r="Q31" i="6"/>
  <c r="H17" i="3"/>
  <c r="R49" i="3"/>
  <c r="H33" i="3"/>
  <c r="N65" i="3"/>
  <c r="S49" i="3"/>
  <c r="T63" i="3"/>
  <c r="T15" i="3"/>
  <c r="T31" i="3"/>
  <c r="G49" i="3"/>
  <c r="G50" i="3" s="1"/>
  <c r="T47" i="3"/>
  <c r="T27" i="3"/>
  <c r="T11" i="3"/>
  <c r="G65" i="3"/>
  <c r="G66" i="3" s="1"/>
  <c r="T59" i="3"/>
  <c r="T43" i="3"/>
  <c r="G35" i="3"/>
  <c r="H34" i="3" s="1"/>
  <c r="L49" i="3"/>
  <c r="L17" i="3"/>
  <c r="K17" i="3"/>
  <c r="K65" i="3"/>
  <c r="K49" i="3"/>
  <c r="R65" i="3"/>
  <c r="M65" i="3"/>
  <c r="H49" i="3"/>
  <c r="N49" i="3"/>
  <c r="Q49" i="3"/>
  <c r="I17" i="3"/>
  <c r="N17" i="3"/>
  <c r="J49" i="3"/>
  <c r="L65" i="3"/>
  <c r="Q65" i="3"/>
  <c r="J65" i="3"/>
  <c r="O65" i="3"/>
  <c r="P65" i="3"/>
  <c r="S65" i="3"/>
  <c r="I65" i="3"/>
  <c r="S33" i="3"/>
  <c r="R17" i="3"/>
  <c r="Q17" i="3"/>
  <c r="M17" i="3"/>
  <c r="L33" i="3"/>
  <c r="P33" i="3"/>
  <c r="J33" i="3"/>
  <c r="O33" i="3"/>
  <c r="I33" i="3"/>
  <c r="N33" i="3"/>
  <c r="J17" i="3"/>
  <c r="O17" i="3"/>
  <c r="K33" i="3"/>
  <c r="H65" i="3"/>
  <c r="M33" i="3"/>
  <c r="R33" i="3"/>
  <c r="S17" i="3"/>
  <c r="Q33" i="3"/>
  <c r="P17" i="3"/>
  <c r="H100" i="15" l="1"/>
  <c r="G18" i="16"/>
  <c r="AC71" i="15"/>
  <c r="H72" i="15"/>
  <c r="AC98" i="15"/>
  <c r="H18" i="15"/>
  <c r="AC17" i="15"/>
  <c r="I99" i="15"/>
  <c r="I100" i="15" s="1"/>
  <c r="K99" i="15" s="1"/>
  <c r="AC44" i="15"/>
  <c r="H45" i="15"/>
  <c r="I34" i="6"/>
  <c r="I35" i="6" s="1"/>
  <c r="J34" i="6" s="1"/>
  <c r="J35" i="6" s="1"/>
  <c r="K34" i="6" s="1"/>
  <c r="K35" i="6" s="1"/>
  <c r="I66" i="6"/>
  <c r="I67" i="6" s="1"/>
  <c r="K50" i="6"/>
  <c r="K51" i="6" s="1"/>
  <c r="Q65" i="6"/>
  <c r="Q49" i="6"/>
  <c r="Q33" i="6"/>
  <c r="Q17" i="6"/>
  <c r="I18" i="6"/>
  <c r="T49" i="3"/>
  <c r="T33" i="3"/>
  <c r="G51" i="3"/>
  <c r="H50" i="3" s="1"/>
  <c r="H51" i="3" s="1"/>
  <c r="I50" i="3" s="1"/>
  <c r="T65" i="3"/>
  <c r="T17" i="3"/>
  <c r="H46" i="15" l="1"/>
  <c r="I45" i="15" s="1"/>
  <c r="H19" i="15"/>
  <c r="I18" i="15" s="1"/>
  <c r="I19" i="15" s="1"/>
  <c r="K18" i="15" s="1"/>
  <c r="H73" i="15"/>
  <c r="I72" i="15" s="1"/>
  <c r="I73" i="15" s="1"/>
  <c r="K72" i="15" s="1"/>
  <c r="J100" i="15"/>
  <c r="L50" i="6"/>
  <c r="L51" i="6" s="1"/>
  <c r="M50" i="6" s="1"/>
  <c r="M51" i="6" s="1"/>
  <c r="N50" i="6" s="1"/>
  <c r="N51" i="6" s="1"/>
  <c r="O50" i="6" s="1"/>
  <c r="O51" i="6" s="1"/>
  <c r="P50" i="6" s="1"/>
  <c r="P51" i="6" s="1"/>
  <c r="H82" i="15" s="1"/>
  <c r="H83" i="15" s="1"/>
  <c r="J66" i="6"/>
  <c r="J67" i="6" s="1"/>
  <c r="K66" i="6" s="1"/>
  <c r="K67" i="6" s="1"/>
  <c r="L66" i="6" s="1"/>
  <c r="L67" i="6" s="1"/>
  <c r="L34" i="6"/>
  <c r="L35" i="6" s="1"/>
  <c r="I19" i="6"/>
  <c r="J18" i="6" s="1"/>
  <c r="J19" i="6" s="1"/>
  <c r="G19" i="3"/>
  <c r="H18" i="3" s="1"/>
  <c r="G67" i="3"/>
  <c r="H66" i="3" s="1"/>
  <c r="H67" i="3" s="1"/>
  <c r="I66" i="3" s="1"/>
  <c r="H35" i="3"/>
  <c r="I34" i="3" s="1"/>
  <c r="I51" i="3"/>
  <c r="J50" i="3" s="1"/>
  <c r="H116" i="15" l="1"/>
  <c r="H118" i="15" s="1"/>
  <c r="I46" i="15"/>
  <c r="K45" i="15" s="1"/>
  <c r="J73" i="15"/>
  <c r="J19" i="15"/>
  <c r="I82" i="15"/>
  <c r="I83" i="15" s="1"/>
  <c r="K100" i="15"/>
  <c r="M99" i="15" s="1"/>
  <c r="H85" i="15"/>
  <c r="Q51" i="6"/>
  <c r="K18" i="6"/>
  <c r="K19" i="6" s="1"/>
  <c r="M66" i="6"/>
  <c r="M67" i="6" s="1"/>
  <c r="M34" i="6"/>
  <c r="M35" i="6" s="1"/>
  <c r="N34" i="6" s="1"/>
  <c r="N35" i="6" s="1"/>
  <c r="I72" i="6"/>
  <c r="S35" i="3"/>
  <c r="G72" i="3"/>
  <c r="I67" i="3"/>
  <c r="J66" i="3" s="1"/>
  <c r="I116" i="15" l="1"/>
  <c r="I118" i="15" s="1"/>
  <c r="J46" i="15"/>
  <c r="J116" i="15" s="1"/>
  <c r="J118" i="15" s="1"/>
  <c r="J83" i="15"/>
  <c r="I85" i="15"/>
  <c r="L100" i="15"/>
  <c r="K46" i="15"/>
  <c r="M45" i="15" s="1"/>
  <c r="K19" i="15"/>
  <c r="K73" i="15"/>
  <c r="M72" i="15" s="1"/>
  <c r="O34" i="6"/>
  <c r="O35" i="6" s="1"/>
  <c r="N66" i="6"/>
  <c r="N67" i="6" s="1"/>
  <c r="O66" i="6" s="1"/>
  <c r="O67" i="6" s="1"/>
  <c r="P66" i="6" s="1"/>
  <c r="P67" i="6" s="1"/>
  <c r="H109" i="15" s="1"/>
  <c r="H110" i="15" s="1"/>
  <c r="L18" i="6"/>
  <c r="L19" i="6" s="1"/>
  <c r="I35" i="3"/>
  <c r="J34" i="3" s="1"/>
  <c r="J51" i="3"/>
  <c r="K50" i="3" s="1"/>
  <c r="M18" i="15" l="1"/>
  <c r="K82" i="15"/>
  <c r="K83" i="15" s="1"/>
  <c r="J85" i="15"/>
  <c r="M100" i="15"/>
  <c r="L46" i="15"/>
  <c r="L73" i="15"/>
  <c r="K116" i="15"/>
  <c r="K118" i="15" s="1"/>
  <c r="L19" i="15"/>
  <c r="I109" i="15"/>
  <c r="I110" i="15" s="1"/>
  <c r="H112" i="15"/>
  <c r="Q67" i="6"/>
  <c r="P34" i="6"/>
  <c r="P35" i="6" s="1"/>
  <c r="H55" i="15" s="1"/>
  <c r="J72" i="6"/>
  <c r="H19" i="3"/>
  <c r="I18" i="3" s="1"/>
  <c r="J67" i="3"/>
  <c r="K66" i="3" s="1"/>
  <c r="H56" i="15" l="1"/>
  <c r="H58" i="15" s="1"/>
  <c r="K85" i="15"/>
  <c r="L83" i="15"/>
  <c r="M82" i="15" s="1"/>
  <c r="M83" i="15" s="1"/>
  <c r="N82" i="15" s="1"/>
  <c r="N83" i="15" s="1"/>
  <c r="O82" i="15" s="1"/>
  <c r="O83" i="15" s="1"/>
  <c r="P82" i="15" s="1"/>
  <c r="P83" i="15" s="1"/>
  <c r="Q82" i="15" s="1"/>
  <c r="Q83" i="15" s="1"/>
  <c r="R82" i="15" s="1"/>
  <c r="M46" i="15"/>
  <c r="N99" i="15"/>
  <c r="L116" i="15"/>
  <c r="L118" i="15" s="1"/>
  <c r="M19" i="15"/>
  <c r="M73" i="15"/>
  <c r="I55" i="15"/>
  <c r="J110" i="15"/>
  <c r="I112" i="15"/>
  <c r="Q35" i="6"/>
  <c r="M18" i="6"/>
  <c r="M19" i="6" s="1"/>
  <c r="H72" i="3"/>
  <c r="K51" i="3"/>
  <c r="L50" i="3" s="1"/>
  <c r="J35" i="3"/>
  <c r="K34" i="3" s="1"/>
  <c r="N100" i="15" l="1"/>
  <c r="O99" i="15" s="1"/>
  <c r="O100" i="15" s="1"/>
  <c r="I56" i="15"/>
  <c r="I58" i="15" s="1"/>
  <c r="N18" i="15"/>
  <c r="L85" i="15"/>
  <c r="N45" i="15"/>
  <c r="J56" i="15"/>
  <c r="R83" i="15"/>
  <c r="S82" i="15" s="1"/>
  <c r="S83" i="15" s="1"/>
  <c r="T82" i="15" s="1"/>
  <c r="T83" i="15" s="1"/>
  <c r="U82" i="15" s="1"/>
  <c r="U83" i="15" s="1"/>
  <c r="V82" i="15" s="1"/>
  <c r="M116" i="15"/>
  <c r="M118" i="15" s="1"/>
  <c r="K109" i="15"/>
  <c r="K110" i="15" s="1"/>
  <c r="J112" i="15"/>
  <c r="N72" i="15"/>
  <c r="M85" i="15"/>
  <c r="K72" i="6"/>
  <c r="I19" i="3"/>
  <c r="J18" i="3" s="1"/>
  <c r="K67" i="3"/>
  <c r="L66" i="3" s="1"/>
  <c r="L51" i="3"/>
  <c r="M50" i="3" s="1"/>
  <c r="N73" i="15" l="1"/>
  <c r="N85" i="15" s="1"/>
  <c r="N19" i="15"/>
  <c r="O18" i="15" s="1"/>
  <c r="O19" i="15" s="1"/>
  <c r="N46" i="15"/>
  <c r="V83" i="15"/>
  <c r="W82" i="15" s="1"/>
  <c r="P99" i="15"/>
  <c r="P100" i="15" s="1"/>
  <c r="L110" i="15"/>
  <c r="K112" i="15"/>
  <c r="K55" i="15"/>
  <c r="J58" i="15"/>
  <c r="N18" i="6"/>
  <c r="N19" i="6" s="1"/>
  <c r="M51" i="3"/>
  <c r="N50" i="3" s="1"/>
  <c r="I72" i="3"/>
  <c r="L67" i="3"/>
  <c r="M66" i="3" s="1"/>
  <c r="K35" i="3"/>
  <c r="L34" i="3" s="1"/>
  <c r="O72" i="15" l="1"/>
  <c r="O73" i="15" s="1"/>
  <c r="O85" i="15" s="1"/>
  <c r="N116" i="15"/>
  <c r="N118" i="15" s="1"/>
  <c r="O45" i="15"/>
  <c r="O46" i="15" s="1"/>
  <c r="K56" i="15"/>
  <c r="K58" i="15" s="1"/>
  <c r="P18" i="15"/>
  <c r="P19" i="15" s="1"/>
  <c r="Q18" i="15" s="1"/>
  <c r="W83" i="15"/>
  <c r="X82" i="15" s="1"/>
  <c r="M109" i="15"/>
  <c r="M110" i="15" s="1"/>
  <c r="L112" i="15"/>
  <c r="Q99" i="15"/>
  <c r="Q100" i="15" s="1"/>
  <c r="L72" i="6"/>
  <c r="N51" i="3"/>
  <c r="O50" i="3" s="1"/>
  <c r="M67" i="3"/>
  <c r="N66" i="3" s="1"/>
  <c r="J19" i="3"/>
  <c r="K18" i="3" s="1"/>
  <c r="L56" i="15" l="1"/>
  <c r="P72" i="15"/>
  <c r="P73" i="15" s="1"/>
  <c r="P85" i="15" s="1"/>
  <c r="P45" i="15"/>
  <c r="P46" i="15" s="1"/>
  <c r="O116" i="15"/>
  <c r="O118" i="15" s="1"/>
  <c r="X83" i="15"/>
  <c r="Y82" i="15" s="1"/>
  <c r="Q72" i="15"/>
  <c r="Q73" i="15" s="1"/>
  <c r="M55" i="15"/>
  <c r="L58" i="15"/>
  <c r="R99" i="15"/>
  <c r="R100" i="15" s="1"/>
  <c r="Q19" i="15"/>
  <c r="R18" i="15" s="1"/>
  <c r="N109" i="15"/>
  <c r="N110" i="15" s="1"/>
  <c r="M112" i="15"/>
  <c r="O18" i="6"/>
  <c r="O19" i="6" s="1"/>
  <c r="Q66" i="6"/>
  <c r="N67" i="3"/>
  <c r="O66" i="3" s="1"/>
  <c r="J72" i="3"/>
  <c r="L35" i="3"/>
  <c r="M34" i="3" s="1"/>
  <c r="Q45" i="15" l="1"/>
  <c r="Q46" i="15" s="1"/>
  <c r="Q116" i="15" s="1"/>
  <c r="Q118" i="15" s="1"/>
  <c r="P116" i="15"/>
  <c r="P118" i="15" s="1"/>
  <c r="M56" i="15"/>
  <c r="M58" i="15" s="1"/>
  <c r="Y83" i="15"/>
  <c r="Z82" i="15" s="1"/>
  <c r="O109" i="15"/>
  <c r="O110" i="15" s="1"/>
  <c r="N112" i="15"/>
  <c r="Q85" i="15"/>
  <c r="R72" i="15"/>
  <c r="R73" i="15" s="1"/>
  <c r="R87" i="15" s="1"/>
  <c r="R19" i="15"/>
  <c r="S18" i="15" s="1"/>
  <c r="S99" i="15"/>
  <c r="M72" i="6"/>
  <c r="O67" i="3"/>
  <c r="P66" i="3" s="1"/>
  <c r="O51" i="3"/>
  <c r="K19" i="3"/>
  <c r="L18" i="3" s="1"/>
  <c r="M35" i="3"/>
  <c r="N34" i="3" s="1"/>
  <c r="S100" i="15" l="1"/>
  <c r="T99" i="15" s="1"/>
  <c r="N55" i="15"/>
  <c r="N56" i="15" s="1"/>
  <c r="R45" i="15"/>
  <c r="Z83" i="15"/>
  <c r="AA82" i="15" s="1"/>
  <c r="S19" i="15"/>
  <c r="T18" i="15" s="1"/>
  <c r="P109" i="15"/>
  <c r="P110" i="15" s="1"/>
  <c r="O112" i="15"/>
  <c r="S72" i="15"/>
  <c r="S87" i="15" s="1"/>
  <c r="R85" i="15"/>
  <c r="P18" i="6"/>
  <c r="P19" i="6" s="1"/>
  <c r="Q50" i="6"/>
  <c r="N72" i="6"/>
  <c r="P50" i="3"/>
  <c r="P51" i="3" s="1"/>
  <c r="P67" i="3"/>
  <c r="N35" i="3"/>
  <c r="O34" i="3" s="1"/>
  <c r="K72" i="3"/>
  <c r="T100" i="15" l="1"/>
  <c r="U99" i="15" s="1"/>
  <c r="N58" i="15"/>
  <c r="O55" i="15"/>
  <c r="O56" i="15" s="1"/>
  <c r="O58" i="15" s="1"/>
  <c r="S73" i="15"/>
  <c r="S85" i="15" s="1"/>
  <c r="R46" i="15"/>
  <c r="AA83" i="15"/>
  <c r="AB82" i="15" s="1"/>
  <c r="AC82" i="15" s="1"/>
  <c r="Q109" i="15"/>
  <c r="Q110" i="15" s="1"/>
  <c r="P112" i="15"/>
  <c r="T19" i="15"/>
  <c r="U18" i="15" s="1"/>
  <c r="H28" i="15"/>
  <c r="Q19" i="6"/>
  <c r="Q34" i="6"/>
  <c r="Q18" i="6"/>
  <c r="O72" i="6"/>
  <c r="Q50" i="3"/>
  <c r="Q51" i="3" s="1"/>
  <c r="Q66" i="3"/>
  <c r="Q67" i="3" s="1"/>
  <c r="O35" i="3"/>
  <c r="P34" i="3" s="1"/>
  <c r="L19" i="3"/>
  <c r="M18" i="3" s="1"/>
  <c r="T72" i="15" l="1"/>
  <c r="T87" i="15" s="1"/>
  <c r="P55" i="15"/>
  <c r="R116" i="15"/>
  <c r="S45" i="15"/>
  <c r="H29" i="15"/>
  <c r="H31" i="15" s="1"/>
  <c r="AB83" i="15"/>
  <c r="AC83" i="15" s="1"/>
  <c r="U100" i="15"/>
  <c r="R109" i="15"/>
  <c r="R114" i="15" s="1"/>
  <c r="Q112" i="15"/>
  <c r="R50" i="3"/>
  <c r="R51" i="3" s="1"/>
  <c r="R66" i="3"/>
  <c r="R67" i="3" s="1"/>
  <c r="S67" i="3" s="1"/>
  <c r="P72" i="6"/>
  <c r="Q72" i="6" s="1"/>
  <c r="P35" i="3"/>
  <c r="M19" i="3"/>
  <c r="N18" i="3" s="1"/>
  <c r="L72" i="3"/>
  <c r="T66" i="3" l="1"/>
  <c r="T73" i="15"/>
  <c r="V99" i="15"/>
  <c r="V100" i="15" s="1"/>
  <c r="R110" i="15"/>
  <c r="S109" i="15" s="1"/>
  <c r="S114" i="15" s="1"/>
  <c r="S46" i="15"/>
  <c r="P56" i="15"/>
  <c r="I28" i="15"/>
  <c r="I29" i="15" s="1"/>
  <c r="U19" i="15"/>
  <c r="T67" i="3"/>
  <c r="Q34" i="3"/>
  <c r="Q35" i="3" s="1"/>
  <c r="S51" i="3"/>
  <c r="T50" i="3"/>
  <c r="N19" i="3"/>
  <c r="O18" i="3" s="1"/>
  <c r="M72" i="3"/>
  <c r="W99" i="15" l="1"/>
  <c r="W100" i="15" s="1"/>
  <c r="U72" i="15"/>
  <c r="T85" i="15"/>
  <c r="V18" i="15"/>
  <c r="V19" i="15" s="1"/>
  <c r="R112" i="15"/>
  <c r="S110" i="15"/>
  <c r="S112" i="15" s="1"/>
  <c r="I31" i="15"/>
  <c r="J29" i="15"/>
  <c r="J31" i="15" s="1"/>
  <c r="S116" i="15"/>
  <c r="T45" i="15"/>
  <c r="Q55" i="15"/>
  <c r="P58" i="15"/>
  <c r="R34" i="3"/>
  <c r="R35" i="3" s="1"/>
  <c r="T35" i="3" s="1"/>
  <c r="T51" i="3"/>
  <c r="O19" i="3"/>
  <c r="P18" i="3" s="1"/>
  <c r="N72" i="3"/>
  <c r="X99" i="15" l="1"/>
  <c r="X100" i="15" s="1"/>
  <c r="U87" i="15"/>
  <c r="U73" i="15"/>
  <c r="T109" i="15"/>
  <c r="T114" i="15" s="1"/>
  <c r="W18" i="15"/>
  <c r="W19" i="15" s="1"/>
  <c r="K28" i="15"/>
  <c r="K29" i="15" s="1"/>
  <c r="K31" i="15" s="1"/>
  <c r="Q56" i="15"/>
  <c r="R55" i="15" s="1"/>
  <c r="R60" i="15" s="1"/>
  <c r="T46" i="15"/>
  <c r="T34" i="3"/>
  <c r="O72" i="3"/>
  <c r="Y99" i="15" l="1"/>
  <c r="Y100" i="15" s="1"/>
  <c r="V72" i="15"/>
  <c r="V87" i="15" s="1"/>
  <c r="V73" i="15"/>
  <c r="U85" i="15"/>
  <c r="T110" i="15"/>
  <c r="U109" i="15" s="1"/>
  <c r="U114" i="15" s="1"/>
  <c r="X18" i="15"/>
  <c r="X19" i="15" s="1"/>
  <c r="L29" i="15"/>
  <c r="L31" i="15" s="1"/>
  <c r="T116" i="15"/>
  <c r="U45" i="15"/>
  <c r="U46" i="15" s="1"/>
  <c r="Q58" i="15"/>
  <c r="P19" i="3"/>
  <c r="Q18" i="3" s="1"/>
  <c r="Q19" i="3" s="1"/>
  <c r="Z99" i="15" l="1"/>
  <c r="Z100" i="15" s="1"/>
  <c r="V45" i="15"/>
  <c r="V46" i="15" s="1"/>
  <c r="W72" i="15"/>
  <c r="W87" i="15" s="1"/>
  <c r="V85" i="15"/>
  <c r="U110" i="15"/>
  <c r="V109" i="15" s="1"/>
  <c r="V114" i="15" s="1"/>
  <c r="T112" i="15"/>
  <c r="Y18" i="15"/>
  <c r="Y19" i="15" s="1"/>
  <c r="Z18" i="15" s="1"/>
  <c r="M28" i="15"/>
  <c r="M29" i="15" s="1"/>
  <c r="M31" i="15" s="1"/>
  <c r="U116" i="15"/>
  <c r="AC116" i="15" s="1"/>
  <c r="R56" i="15"/>
  <c r="Q72" i="3"/>
  <c r="R18" i="3"/>
  <c r="R19" i="3" s="1"/>
  <c r="P72" i="3"/>
  <c r="W73" i="15" l="1"/>
  <c r="X72" i="15" s="1"/>
  <c r="X87" i="15" s="1"/>
  <c r="AA99" i="15"/>
  <c r="AA100" i="15" s="1"/>
  <c r="W85" i="15"/>
  <c r="W45" i="15"/>
  <c r="W46" i="15" s="1"/>
  <c r="V116" i="15"/>
  <c r="U112" i="15"/>
  <c r="V110" i="15"/>
  <c r="W109" i="15" s="1"/>
  <c r="W114" i="15" s="1"/>
  <c r="N28" i="15"/>
  <c r="N29" i="15" s="1"/>
  <c r="N31" i="15" s="1"/>
  <c r="R58" i="15"/>
  <c r="S55" i="15"/>
  <c r="Z19" i="15"/>
  <c r="AA18" i="15" s="1"/>
  <c r="R72" i="3"/>
  <c r="X73" i="15" l="1"/>
  <c r="Y72" i="15" s="1"/>
  <c r="W110" i="15"/>
  <c r="X109" i="15" s="1"/>
  <c r="X114" i="15" s="1"/>
  <c r="V112" i="15"/>
  <c r="AB99" i="15"/>
  <c r="AC99" i="15" s="1"/>
  <c r="Y73" i="15"/>
  <c r="Z72" i="15" s="1"/>
  <c r="X45" i="15"/>
  <c r="X46" i="15" s="1"/>
  <c r="W116" i="15"/>
  <c r="Y87" i="15"/>
  <c r="S60" i="15"/>
  <c r="O28" i="15"/>
  <c r="O29" i="15" s="1"/>
  <c r="S56" i="15"/>
  <c r="AA19" i="15"/>
  <c r="X110" i="15"/>
  <c r="Y109" i="15" s="1"/>
  <c r="S19" i="3"/>
  <c r="T18" i="3"/>
  <c r="W112" i="15" l="1"/>
  <c r="X85" i="15"/>
  <c r="Y45" i="15"/>
  <c r="Y46" i="15" s="1"/>
  <c r="X116" i="15"/>
  <c r="AB18" i="15"/>
  <c r="AC18" i="15" s="1"/>
  <c r="AB100" i="15"/>
  <c r="AC100" i="15" s="1"/>
  <c r="Z73" i="15"/>
  <c r="AA72" i="15" s="1"/>
  <c r="Y114" i="15"/>
  <c r="O31" i="15"/>
  <c r="P28" i="15"/>
  <c r="P29" i="15" s="1"/>
  <c r="S58" i="15"/>
  <c r="T55" i="15"/>
  <c r="X112" i="15"/>
  <c r="Y110" i="15"/>
  <c r="Z109" i="15" s="1"/>
  <c r="Z114" i="15" s="1"/>
  <c r="S72" i="3"/>
  <c r="T72" i="3" s="1"/>
  <c r="T19" i="3"/>
  <c r="AB19" i="15" l="1"/>
  <c r="AC19" i="15" s="1"/>
  <c r="Z45" i="15"/>
  <c r="Z46" i="15" s="1"/>
  <c r="Y85" i="15"/>
  <c r="Z87" i="15"/>
  <c r="Y116" i="15"/>
  <c r="Q28" i="15"/>
  <c r="Q29" i="15" s="1"/>
  <c r="P31" i="15"/>
  <c r="T60" i="15"/>
  <c r="T56" i="15"/>
  <c r="Y112" i="15"/>
  <c r="Z110" i="15"/>
  <c r="AA109" i="15" s="1"/>
  <c r="AA114" i="15" s="1"/>
  <c r="AA45" i="15" l="1"/>
  <c r="AA46" i="15" s="1"/>
  <c r="R28" i="15"/>
  <c r="R33" i="15" s="1"/>
  <c r="Q31" i="15"/>
  <c r="U55" i="15"/>
  <c r="U56" i="15" s="1"/>
  <c r="V55" i="15" s="1"/>
  <c r="T58" i="15"/>
  <c r="Z112" i="15"/>
  <c r="AA110" i="15"/>
  <c r="AB109" i="15" s="1"/>
  <c r="AB45" i="15" l="1"/>
  <c r="AC45" i="15" s="1"/>
  <c r="Z85" i="15"/>
  <c r="Z116" i="15"/>
  <c r="R29" i="15"/>
  <c r="R31" i="15" s="1"/>
  <c r="AB114" i="15"/>
  <c r="AC114" i="15" s="1"/>
  <c r="AC109" i="15"/>
  <c r="U60" i="15"/>
  <c r="U58" i="15"/>
  <c r="V60" i="15"/>
  <c r="AA112" i="15"/>
  <c r="AB110" i="15"/>
  <c r="AB46" i="15" l="1"/>
  <c r="AC46" i="15" s="1"/>
  <c r="AA87" i="15"/>
  <c r="AA73" i="15"/>
  <c r="AB72" i="15" s="1"/>
  <c r="AC72" i="15" s="1"/>
  <c r="S28" i="15"/>
  <c r="S33" i="15" s="1"/>
  <c r="R117" i="15"/>
  <c r="R118" i="15" s="1"/>
  <c r="AB112" i="15"/>
  <c r="AC110" i="15"/>
  <c r="C17" i="16" s="1"/>
  <c r="I17" i="16" s="1"/>
  <c r="V56" i="15"/>
  <c r="W55" i="15" s="1"/>
  <c r="S29" i="15" l="1"/>
  <c r="S117" i="15" s="1"/>
  <c r="S118" i="15" s="1"/>
  <c r="M17" i="16"/>
  <c r="Q17" i="16"/>
  <c r="AA85" i="15"/>
  <c r="AB73" i="15"/>
  <c r="AC73" i="15" s="1"/>
  <c r="AA116" i="15"/>
  <c r="AC112" i="15"/>
  <c r="V58" i="15"/>
  <c r="W60" i="15"/>
  <c r="S17" i="16" l="1"/>
  <c r="U17" i="16" s="1"/>
  <c r="C16" i="16"/>
  <c r="I16" i="16" s="1"/>
  <c r="AC85" i="15"/>
  <c r="T28" i="15"/>
  <c r="T33" i="15" s="1"/>
  <c r="S31" i="15"/>
  <c r="W17" i="16"/>
  <c r="AB87" i="15"/>
  <c r="AC87" i="15" s="1"/>
  <c r="W56" i="15"/>
  <c r="X55" i="15" s="1"/>
  <c r="S25" i="17" l="1"/>
  <c r="Q16" i="16"/>
  <c r="M16" i="16"/>
  <c r="T29" i="15"/>
  <c r="U28" i="15" s="1"/>
  <c r="U33" i="15" s="1"/>
  <c r="T25" i="17"/>
  <c r="AB85" i="15"/>
  <c r="AB116" i="15"/>
  <c r="W58" i="15"/>
  <c r="X60" i="15"/>
  <c r="S16" i="16" l="1"/>
  <c r="W16" i="16" s="1"/>
  <c r="U16" i="16"/>
  <c r="T31" i="15"/>
  <c r="T117" i="15"/>
  <c r="T118" i="15" s="1"/>
  <c r="U29" i="15"/>
  <c r="X56" i="15"/>
  <c r="Y55" i="15" s="1"/>
  <c r="S24" i="17" l="1"/>
  <c r="T24" i="17" s="1"/>
  <c r="V28" i="15"/>
  <c r="V33" i="15" s="1"/>
  <c r="U117" i="15"/>
  <c r="U118" i="15" s="1"/>
  <c r="U31" i="15"/>
  <c r="Y60" i="15"/>
  <c r="X58" i="15"/>
  <c r="V29" i="15" l="1"/>
  <c r="V117" i="15" s="1"/>
  <c r="W28" i="15"/>
  <c r="W33" i="15" s="1"/>
  <c r="V118" i="15"/>
  <c r="V31" i="15"/>
  <c r="Y56" i="15"/>
  <c r="Z55" i="15" l="1"/>
  <c r="Z60" i="15" s="1"/>
  <c r="W29" i="15"/>
  <c r="W117" i="15" s="1"/>
  <c r="Y58" i="15"/>
  <c r="X28" i="15" l="1"/>
  <c r="X33" i="15" s="1"/>
  <c r="W31" i="15"/>
  <c r="W118" i="15"/>
  <c r="Z56" i="15"/>
  <c r="AA55" i="15" s="1"/>
  <c r="X29" i="15" l="1"/>
  <c r="Z58" i="15"/>
  <c r="AA60" i="15"/>
  <c r="X31" i="15" l="1"/>
  <c r="X117" i="15"/>
  <c r="X118" i="15" s="1"/>
  <c r="Y28" i="15"/>
  <c r="Y33" i="15" s="1"/>
  <c r="AA56" i="15"/>
  <c r="AB55" i="15" s="1"/>
  <c r="Y29" i="15" l="1"/>
  <c r="AA58" i="15"/>
  <c r="Y31" i="15" l="1"/>
  <c r="Y117" i="15"/>
  <c r="Y118" i="15" s="1"/>
  <c r="Z28" i="15"/>
  <c r="Z33" i="15" s="1"/>
  <c r="AB60" i="15"/>
  <c r="AC60" i="15" s="1"/>
  <c r="AC55" i="15"/>
  <c r="AB56" i="15"/>
  <c r="AC56" i="15" s="1"/>
  <c r="C15" i="16" s="1"/>
  <c r="I15" i="16" l="1"/>
  <c r="M15" i="16" s="1"/>
  <c r="Z29" i="15"/>
  <c r="AC58" i="15"/>
  <c r="AB58" i="15"/>
  <c r="Q15" i="16" l="1"/>
  <c r="S15" i="16" s="1"/>
  <c r="AA28" i="15"/>
  <c r="AA33" i="15" s="1"/>
  <c r="Z117" i="15"/>
  <c r="Z118" i="15" s="1"/>
  <c r="Z31" i="15"/>
  <c r="AA29" i="15" l="1"/>
  <c r="AB28" i="15" s="1"/>
  <c r="U15" i="16"/>
  <c r="S22" i="17"/>
  <c r="W15" i="16"/>
  <c r="AB29" i="15" l="1"/>
  <c r="AB117" i="15" s="1"/>
  <c r="AB33" i="15"/>
  <c r="AC33" i="15" s="1"/>
  <c r="AA31" i="15"/>
  <c r="AA117" i="15"/>
  <c r="AA118" i="15" s="1"/>
  <c r="AC29" i="15"/>
  <c r="C14" i="16" s="1"/>
  <c r="AC28" i="15"/>
  <c r="AC120" i="15"/>
  <c r="T22" i="17"/>
  <c r="S32" i="17"/>
  <c r="T32" i="17" s="1"/>
  <c r="AC117" i="15" l="1"/>
  <c r="AB118" i="15"/>
  <c r="AC118" i="15" s="1"/>
  <c r="AC31" i="15"/>
  <c r="AB31" i="15"/>
  <c r="I14" i="16"/>
  <c r="W14" i="16" s="1"/>
  <c r="C18" i="16"/>
  <c r="S16" i="17"/>
  <c r="I18" i="16" l="1"/>
  <c r="Q14" i="16"/>
  <c r="M14" i="16"/>
  <c r="S19" i="17"/>
  <c r="T16" i="17"/>
  <c r="T19" i="17" l="1"/>
  <c r="S44" i="17"/>
  <c r="T44" i="17" l="1"/>
  <c r="S48" i="17"/>
  <c r="T48" i="17" s="1"/>
</calcChain>
</file>

<file path=xl/sharedStrings.xml><?xml version="1.0" encoding="utf-8"?>
<sst xmlns="http://schemas.openxmlformats.org/spreadsheetml/2006/main" count="19147" uniqueCount="624">
  <si>
    <t>Accounting Period</t>
  </si>
  <si>
    <t>State Desc</t>
  </si>
  <si>
    <t>Revenue Class Desc</t>
  </si>
  <si>
    <t>Rate Group Cd</t>
  </si>
  <si>
    <t>Rate Desc</t>
  </si>
  <si>
    <t>305 Revenue</t>
  </si>
  <si>
    <t>305 Avg Cust Count</t>
  </si>
  <si>
    <t>305 Avg  Billing Count</t>
  </si>
  <si>
    <t>305 kWh</t>
  </si>
  <si>
    <t>Rate</t>
  </si>
  <si>
    <t>kWh</t>
  </si>
  <si>
    <t>Sep Correction</t>
  </si>
  <si>
    <t>Oct Correction</t>
  </si>
  <si>
    <t>COMMERCIAL SALES</t>
  </si>
  <si>
    <t>R</t>
  </si>
  <si>
    <t>301270-DSM REVENUE-COMMERCIAL</t>
  </si>
  <si>
    <t>301280-BLUE SKY REVENUE-COMMERCIAL</t>
  </si>
  <si>
    <t>CUSTOMER COUNT - REGULAR</t>
  </si>
  <si>
    <t>REVENUE_ACCOUNTING ADJUSTMENTS</t>
  </si>
  <si>
    <t>U</t>
  </si>
  <si>
    <t>UNBILLED REVENUE</t>
  </si>
  <si>
    <t>INDUSTRIAL SALES</t>
  </si>
  <si>
    <t>301370-DSM REVENUE-INDUSTRIAL</t>
  </si>
  <si>
    <t>IRRIGATION SALES</t>
  </si>
  <si>
    <t>301461-IRRIGATION DEMAND CHARGE ACCRUAL</t>
  </si>
  <si>
    <t>301470-DSM REVENUE-IRRIGATION</t>
  </si>
  <si>
    <t>301480-BLUE SKY REVENUE-IRRIGATION</t>
  </si>
  <si>
    <t>CUSTOMER CNT - IRRIGATION</t>
  </si>
  <si>
    <t>IRRIGATION UNBILLED</t>
  </si>
  <si>
    <t>PUBLIC STREET&amp;HIGHWAY LIGHTING</t>
  </si>
  <si>
    <t>301670-DSM REVENUE-PSHL</t>
  </si>
  <si>
    <t>RESIDENTIAL SALES</t>
  </si>
  <si>
    <t>301170-DSM REVENUE-RESIDENTIAL</t>
  </si>
  <si>
    <t>301180-BLUE SKY REVENUE-RESIDENTIAL</t>
  </si>
  <si>
    <t>301119 - UNBILLED REV - UNCOLLECTIBLE</t>
  </si>
  <si>
    <t>B</t>
  </si>
  <si>
    <t>BPA BALANCING ACCOUNT</t>
  </si>
  <si>
    <t>CUSTOMER COUNT - BPA</t>
  </si>
  <si>
    <t>CUSTOMER CNT - IRRIG BPA</t>
  </si>
  <si>
    <t>IRRIGATION BPA BAL ACCT</t>
  </si>
  <si>
    <t>REVENUE ADJUSTMENT - DEFERRED NPC</t>
  </si>
  <si>
    <t>STATE OF WASHINGTON - PPL</t>
  </si>
  <si>
    <t>02GNSB0024-WA GEN SRVC DO W/BPA</t>
  </si>
  <si>
    <t>02GNSB024F-GEN SRVC DOM/F W/BPA</t>
  </si>
  <si>
    <t>02GNSB24FP-WA GEN SVC SEASONAL W/BPA</t>
  </si>
  <si>
    <t>02LGSB0036-LRG GENSVC IRG W/BPA</t>
  </si>
  <si>
    <t>02NMT24135, Net metering, WA-BPA</t>
  </si>
  <si>
    <t>02OALTB15N-WA OUTD AR LGT NR W/BPA</t>
  </si>
  <si>
    <t>02GNSB0024-WA GEN SRVC DO</t>
  </si>
  <si>
    <t>02GNSB024F-GEN SRVC DOM/F</t>
  </si>
  <si>
    <t>02GNSB24FP-WA GEN SVC SEASONAL</t>
  </si>
  <si>
    <t>02GNSV0024-WA GEN SRVC</t>
  </si>
  <si>
    <t>02GNSV024F-WA GEN SRVC-FL</t>
  </si>
  <si>
    <t>02LGSB0036-LRG GEN SVC IRG</t>
  </si>
  <si>
    <t>02LGSV0036-WA LRG GEN SRV</t>
  </si>
  <si>
    <t>02LGSV048T-LRG GEN SRVC 1</t>
  </si>
  <si>
    <t>02LNX00102-LINE EXT 80% G</t>
  </si>
  <si>
    <t>02LNX00105-CNTRCT $ MIN G</t>
  </si>
  <si>
    <t>02LNX00109-REF/NREF ADV +</t>
  </si>
  <si>
    <t>02LNX00112-YR INCURRED CH</t>
  </si>
  <si>
    <t>02LNX00300-LINE EXT 80% G</t>
  </si>
  <si>
    <t>02LNX00311 - LINE EXT 80% GUARANTEE</t>
  </si>
  <si>
    <t>02NMT24135, Net metering, WA</t>
  </si>
  <si>
    <t>02NMT36135-WA NET METER LRG SVC &lt; 1000KW</t>
  </si>
  <si>
    <t>02NMT48135-WA LG SVC NET METER=&gt;1000 KW</t>
  </si>
  <si>
    <t>02OALT015N-WA OUTD AR LGT</t>
  </si>
  <si>
    <t>02OALTB15N-WA OUTD AR LGT NR</t>
  </si>
  <si>
    <t>02RCFL0054-WA REC FIELD L</t>
  </si>
  <si>
    <t>02PRSV47TM-LRG PART REQMT</t>
  </si>
  <si>
    <t>02APSV0040-WA AG PMP SRVC</t>
  </si>
  <si>
    <t>02NMT40135-WA NET METERING BPA-IRG</t>
  </si>
  <si>
    <t>02APSV040X-WA AG PMP SRVC</t>
  </si>
  <si>
    <t>02LNX00103-LINE EXT 80% G</t>
  </si>
  <si>
    <t>02LNX00110-REF/NREF ADV +</t>
  </si>
  <si>
    <t>02LNX00310 - IRG, 80% ANNUAL MIN + 80%</t>
  </si>
  <si>
    <t>02NMT40135-WA NET METERING-IRG</t>
  </si>
  <si>
    <t>02CFR00012-STR LGTS (CONV</t>
  </si>
  <si>
    <t>02COSL0052-WA STR LGT SRV</t>
  </si>
  <si>
    <t>02CUSL053F-WA STR LGT SRV</t>
  </si>
  <si>
    <t>02CUSL053M-WA STR LGT SRV</t>
  </si>
  <si>
    <t>02MVSL0057-WA MERC VAPSTR</t>
  </si>
  <si>
    <t>02SLCO0051-WA COMPANY STREET LIGHTING</t>
  </si>
  <si>
    <t>02NETMT135 - WA RES NET METERING-BPA</t>
  </si>
  <si>
    <t>02OALTB15R-WA OUTD AR LGT RES W/BPA</t>
  </si>
  <si>
    <t>02RESD0016-WA RES SRVC-BPA</t>
  </si>
  <si>
    <t>02RESD0017-BILL ASSISTANCE</t>
  </si>
  <si>
    <t>02RESD0018-WA 3 PHASE RES-BPA</t>
  </si>
  <si>
    <t>02RESD018X-WA 3 PHASE RES-BPA</t>
  </si>
  <si>
    <t>02RGNSB024-WA SMALL GENERAL SVC-RES-BPA</t>
  </si>
  <si>
    <t>02NETMT135 - WA RES NET METERING</t>
  </si>
  <si>
    <t>02OALTB15R-WA OUTD AR LGT RES</t>
  </si>
  <si>
    <t>02RESD0016-WA RES SRVC</t>
  </si>
  <si>
    <t>02RESD0017-BILL ASSISTANC</t>
  </si>
  <si>
    <t>02RESD0018-WA 3 PHASE RES</t>
  </si>
  <si>
    <t>02RESD018X-WA 3 PHASE RES</t>
  </si>
  <si>
    <t>02RGNSB024-WA SMALL GENERAL SVC-RES</t>
  </si>
  <si>
    <t>02UPPL000R-BASE SCH FALL</t>
  </si>
  <si>
    <t>02LNX00312 - WA IRG LINE EXT</t>
  </si>
  <si>
    <t>02BPADEBIT-BPA ADJUST FEE</t>
  </si>
  <si>
    <t>02BLSKY01R-BLUESKY ENERGY</t>
  </si>
  <si>
    <t>02RFNDCENT - CENTRALIA RFND</t>
  </si>
  <si>
    <t>Total</t>
  </si>
  <si>
    <t>Washington Decoupling Mechanism Calculation</t>
  </si>
  <si>
    <t>Base for 9/15/16</t>
  </si>
  <si>
    <t>ACTUAL 12 mo ending</t>
  </si>
  <si>
    <t xml:space="preserve"> </t>
  </si>
  <si>
    <t>Line No.</t>
  </si>
  <si>
    <t>Calculation</t>
  </si>
  <si>
    <t>October</t>
  </si>
  <si>
    <t>November</t>
  </si>
  <si>
    <t>December</t>
  </si>
  <si>
    <t>January</t>
  </si>
  <si>
    <t>February</t>
  </si>
  <si>
    <t>March</t>
  </si>
  <si>
    <t>April</t>
  </si>
  <si>
    <t>May</t>
  </si>
  <si>
    <t>June</t>
  </si>
  <si>
    <t>July</t>
  </si>
  <si>
    <t>August</t>
  </si>
  <si>
    <t>(1)</t>
  </si>
  <si>
    <t>(2)</t>
  </si>
  <si>
    <t>(3)</t>
  </si>
  <si>
    <t>(4)</t>
  </si>
  <si>
    <t>(5)</t>
  </si>
  <si>
    <t>(9)</t>
  </si>
  <si>
    <t>(10)</t>
  </si>
  <si>
    <t>(11)</t>
  </si>
  <si>
    <t>(12)</t>
  </si>
  <si>
    <t>(13)</t>
  </si>
  <si>
    <t>(14)</t>
  </si>
  <si>
    <t>(15)</t>
  </si>
  <si>
    <t>(16)</t>
  </si>
  <si>
    <t>(17)</t>
  </si>
  <si>
    <t>(6)</t>
  </si>
  <si>
    <t>(7)</t>
  </si>
  <si>
    <t>(8)</t>
  </si>
  <si>
    <t>(18)</t>
  </si>
  <si>
    <t>SCH. 16 - Residential</t>
  </si>
  <si>
    <t>Avg Customers</t>
  </si>
  <si>
    <t>Allowed Decoupled Revenue</t>
  </si>
  <si>
    <t>(1)*(2)</t>
  </si>
  <si>
    <t>Actual kWh</t>
  </si>
  <si>
    <t>Actual Decoupled Revenue</t>
  </si>
  <si>
    <t>(4)*(5)</t>
  </si>
  <si>
    <r>
      <t xml:space="preserve">Deferral - </t>
    </r>
    <r>
      <rPr>
        <b/>
        <sz val="12"/>
        <color rgb="FFFF0000"/>
        <rFont val="Calibri"/>
        <family val="2"/>
        <scheme val="minor"/>
      </rPr>
      <t>(Surcharge)</t>
    </r>
    <r>
      <rPr>
        <b/>
        <sz val="12"/>
        <rFont val="Calibri"/>
        <family val="2"/>
        <scheme val="minor"/>
      </rPr>
      <t>/Sur-credit</t>
    </r>
  </si>
  <si>
    <t>(6)-(3)</t>
  </si>
  <si>
    <t>Interest on Deferral</t>
  </si>
  <si>
    <t>Cumulative Deferral</t>
  </si>
  <si>
    <t>(7)+(8)</t>
  </si>
  <si>
    <t xml:space="preserve">2.5 % Deferral Trigger </t>
  </si>
  <si>
    <t>Trigger Threshold met?</t>
  </si>
  <si>
    <t>NO</t>
  </si>
  <si>
    <t>5% Cap</t>
  </si>
  <si>
    <t>5% Cap met?</t>
  </si>
  <si>
    <t>SCH. 24 - Small General Service (&lt;100 kW)</t>
  </si>
  <si>
    <t>SCH. 36 - Large General Service (&gt;100 kW, &lt;1,000 kW)</t>
  </si>
  <si>
    <t>SCH. 40 - Irrigation</t>
  </si>
  <si>
    <t>Schedule</t>
  </si>
  <si>
    <t>JEB Billing Cycle</t>
  </si>
  <si>
    <t>Date</t>
  </si>
  <si>
    <t>count distinct agree</t>
  </si>
  <si>
    <t>Tot Distinct Agree by cycle</t>
  </si>
  <si>
    <t>305 Cust/Cycle</t>
  </si>
  <si>
    <t>Total kWh</t>
  </si>
  <si>
    <t>305 Cust</t>
  </si>
  <si>
    <t>total  by Base Schedule</t>
  </si>
  <si>
    <t>201609</t>
  </si>
  <si>
    <t>Schedule 16</t>
  </si>
  <si>
    <t>02NETMT135</t>
  </si>
  <si>
    <t>August 31</t>
  </si>
  <si>
    <t>September 1</t>
  </si>
  <si>
    <t>September 2</t>
  </si>
  <si>
    <t>September 6</t>
  </si>
  <si>
    <t>September 7</t>
  </si>
  <si>
    <t>September 8</t>
  </si>
  <si>
    <t>September 9</t>
  </si>
  <si>
    <t>September 12</t>
  </si>
  <si>
    <t>September 13</t>
  </si>
  <si>
    <t>September 14</t>
  </si>
  <si>
    <t>September 15</t>
  </si>
  <si>
    <t>September 16</t>
  </si>
  <si>
    <t>September 19</t>
  </si>
  <si>
    <t>September 20</t>
  </si>
  <si>
    <t>September 21</t>
  </si>
  <si>
    <t>September 22</t>
  </si>
  <si>
    <t>September 23</t>
  </si>
  <si>
    <t>September 26</t>
  </si>
  <si>
    <t>September 27</t>
  </si>
  <si>
    <t>September 28</t>
  </si>
  <si>
    <t>September 29</t>
  </si>
  <si>
    <t>02RESD0016</t>
  </si>
  <si>
    <t>Schedule 17</t>
  </si>
  <si>
    <t>02RESD0017</t>
  </si>
  <si>
    <t>Schedule 18</t>
  </si>
  <si>
    <t>02RESD0018</t>
  </si>
  <si>
    <t>02RESD018X</t>
  </si>
  <si>
    <t>Schedule 24</t>
  </si>
  <si>
    <t>02GNSB0024</t>
  </si>
  <si>
    <t>02GNSB024F</t>
  </si>
  <si>
    <t>02GNSB24FP</t>
  </si>
  <si>
    <t>02GNSV0024</t>
  </si>
  <si>
    <t>02GNSV024F</t>
  </si>
  <si>
    <t>02NMT24135</t>
  </si>
  <si>
    <t>02RGNSB024</t>
  </si>
  <si>
    <t>Schedule 36</t>
  </si>
  <si>
    <t>02LGSB0036</t>
  </si>
  <si>
    <t>02LGSV0036</t>
  </si>
  <si>
    <t>02NMT36135</t>
  </si>
  <si>
    <t>Schedule 40</t>
  </si>
  <si>
    <t>02APSV0040</t>
  </si>
  <si>
    <t>02APSV040X</t>
  </si>
  <si>
    <t>02NMT40135</t>
  </si>
  <si>
    <t>201610</t>
  </si>
  <si>
    <t>September 30</t>
  </si>
  <si>
    <t>October 3</t>
  </si>
  <si>
    <t>October 4</t>
  </si>
  <si>
    <t>October 5</t>
  </si>
  <si>
    <t>October 6</t>
  </si>
  <si>
    <t>October 7</t>
  </si>
  <si>
    <t>October 10</t>
  </si>
  <si>
    <t>October 11</t>
  </si>
  <si>
    <t>October 12</t>
  </si>
  <si>
    <t>October 13</t>
  </si>
  <si>
    <t>October 14</t>
  </si>
  <si>
    <t>October 17</t>
  </si>
  <si>
    <t>October 18</t>
  </si>
  <si>
    <t>October 19</t>
  </si>
  <si>
    <t>October 20</t>
  </si>
  <si>
    <t>October 21</t>
  </si>
  <si>
    <t>October 24</t>
  </si>
  <si>
    <t>October 25</t>
  </si>
  <si>
    <t>October 26</t>
  </si>
  <si>
    <t>October 27</t>
  </si>
  <si>
    <t>October 28</t>
  </si>
  <si>
    <t>Cust</t>
  </si>
  <si>
    <t>September 15-30</t>
  </si>
  <si>
    <t>September 1-14</t>
  </si>
  <si>
    <t>Decoupled Revenue per kWh Rate</t>
  </si>
  <si>
    <t>Decoupled Revenue per Customer</t>
  </si>
  <si>
    <t xml:space="preserve">STATE OF WASHINGTON - PPL               </t>
  </si>
  <si>
    <t xml:space="preserve">COMMERCIAL SALES                        </t>
  </si>
  <si>
    <t xml:space="preserve">BPA BALANCING ACCOUNT                   </t>
  </si>
  <si>
    <t xml:space="preserve">CUSTOMER COUNT - BPA                    </t>
  </si>
  <si>
    <t xml:space="preserve">02GNSV0024-WA GEN SRVC                  </t>
  </si>
  <si>
    <t xml:space="preserve">02GNSV024F-WA GEN SRVC-FL               </t>
  </si>
  <si>
    <t xml:space="preserve">02LGSV0036-WA LRG GEN SRV               </t>
  </si>
  <si>
    <t xml:space="preserve">02LGSV048T-LRG GEN SRVC 1               </t>
  </si>
  <si>
    <t xml:space="preserve">02LNX00102-LINE EXT 80% G               </t>
  </si>
  <si>
    <t xml:space="preserve">02LNX00105-CNTRCT $ MIN G               </t>
  </si>
  <si>
    <t xml:space="preserve">02LNX00109-REF/NREF ADV +               </t>
  </si>
  <si>
    <t xml:space="preserve">02LNX00110-REF/NREF ADV +               </t>
  </si>
  <si>
    <t xml:space="preserve">02LNX00112-YR INCURRED CH               </t>
  </si>
  <si>
    <t xml:space="preserve">02OALT015N-WA OUTD AR LGT               </t>
  </si>
  <si>
    <t xml:space="preserve">02RCFL0054-WA REC FIELD L               </t>
  </si>
  <si>
    <t xml:space="preserve">CUSTOMER COUNT - REGULAR                </t>
  </si>
  <si>
    <t xml:space="preserve">UNBILLED REVENUE                        </t>
  </si>
  <si>
    <t xml:space="preserve">INDUSTRIAL SALES                        </t>
  </si>
  <si>
    <t xml:space="preserve">02PRSV47TM-LRG PART REQMT               </t>
  </si>
  <si>
    <t xml:space="preserve">IRRIGATION SALES                        </t>
  </si>
  <si>
    <t xml:space="preserve">02APSV0040-WA AG PMP SRVC               </t>
  </si>
  <si>
    <t xml:space="preserve">02BPADEBIT-BPA ADJUST FEE               </t>
  </si>
  <si>
    <t xml:space="preserve">CUSTOMER CNT - IRRIG BPA                </t>
  </si>
  <si>
    <t xml:space="preserve">IRRIGATION BPA BAL ACCT                 </t>
  </si>
  <si>
    <t xml:space="preserve">02APSV040X-WA AG PMP SRVC               </t>
  </si>
  <si>
    <t xml:space="preserve">02LNX00103-LINE EXT 80% G               </t>
  </si>
  <si>
    <t xml:space="preserve">CUSTOMER CNT - IRRIGATION               </t>
  </si>
  <si>
    <t xml:space="preserve">IRRIGATION UNBILLED                     </t>
  </si>
  <si>
    <t xml:space="preserve">PUBLIC STREET&amp;HIGHWAY LIGHTING          </t>
  </si>
  <si>
    <t xml:space="preserve">02CFR00012-STR LGTS (CONV               </t>
  </si>
  <si>
    <t xml:space="preserve">02COSL0052-WA STR LGT SRV               </t>
  </si>
  <si>
    <t xml:space="preserve">02CUSL053F-WA STR LGT SRV               </t>
  </si>
  <si>
    <t xml:space="preserve">02CUSL053M-WA STR LGT SRV               </t>
  </si>
  <si>
    <t xml:space="preserve">02MVSL0057-WA MERC VAPSTR               </t>
  </si>
  <si>
    <t xml:space="preserve">RESIDENTIAL SALES                       </t>
  </si>
  <si>
    <t xml:space="preserve">02RESD0016-WA RES SRVC                  </t>
  </si>
  <si>
    <t xml:space="preserve">02RESD0017-BILL ASSISTANC               </t>
  </si>
  <si>
    <t xml:space="preserve">02RESD0018-WA 3 PHASE RES               </t>
  </si>
  <si>
    <t xml:space="preserve">02RESD018X-WA 3 PHASE RES               </t>
  </si>
  <si>
    <t>Calendar Year 2016</t>
  </si>
  <si>
    <t>Calendar Year 2017</t>
  </si>
  <si>
    <t>02NMX40135-WA NET METERING-IRG</t>
  </si>
  <si>
    <t>02RNM24135-RES NET MTR SMALL GEN SVC-BPA</t>
  </si>
  <si>
    <t>02RGNSB036-RES LRG GEN SVC &lt; 1000 KW</t>
  </si>
  <si>
    <t>02RNM24135-RES NET METER SMALL GEN SVC</t>
  </si>
  <si>
    <t>02RGNSB036-RES LRG GEN SVC &lt; 1000 KW BPA</t>
  </si>
  <si>
    <t>Interest on Deferral*</t>
  </si>
  <si>
    <t>*Monthly FERC rate</t>
  </si>
  <si>
    <t>301380-BLUE SKY REVENUE-INDUSTRIAL</t>
  </si>
  <si>
    <t>YES</t>
  </si>
  <si>
    <t>ck formulas</t>
  </si>
  <si>
    <t>201705</t>
  </si>
  <si>
    <t>201707</t>
  </si>
  <si>
    <t>(19)</t>
  </si>
  <si>
    <t>201708</t>
  </si>
  <si>
    <t>Calendar Year 2018</t>
  </si>
  <si>
    <t>Base for 9/15/17</t>
  </si>
  <si>
    <t>Illustrative Example of Decoupling Mechanism Calculation</t>
  </si>
  <si>
    <t>Proposed Deferral Period</t>
  </si>
  <si>
    <t>September</t>
  </si>
  <si>
    <r>
      <t xml:space="preserve">Decoupled Revenue per Customer </t>
    </r>
    <r>
      <rPr>
        <b/>
        <sz val="12"/>
        <rFont val="Calibri"/>
        <family val="2"/>
        <scheme val="minor"/>
      </rPr>
      <t>*</t>
    </r>
  </si>
  <si>
    <r>
      <t xml:space="preserve">Decoupled Revenue per kWh Rate </t>
    </r>
    <r>
      <rPr>
        <b/>
        <sz val="12"/>
        <rFont val="Calibri"/>
        <family val="2"/>
        <scheme val="minor"/>
      </rPr>
      <t>*</t>
    </r>
  </si>
  <si>
    <t>Deferral from Prior Period(s)</t>
  </si>
  <si>
    <t>Total Deferral Balance</t>
  </si>
  <si>
    <r>
      <rPr>
        <b/>
        <sz val="12"/>
        <color theme="1"/>
        <rFont val="Calibri"/>
        <family val="2"/>
        <scheme val="minor"/>
      </rPr>
      <t>*</t>
    </r>
    <r>
      <rPr>
        <sz val="12"/>
        <color theme="1"/>
        <rFont val="Calibri"/>
        <family val="2"/>
        <scheme val="minor"/>
      </rPr>
      <t xml:space="preserve"> Proposed rates for this filing. All other values are for illustrative purposes.</t>
    </r>
  </si>
  <si>
    <t>(20)</t>
  </si>
  <si>
    <t>(21)</t>
  </si>
  <si>
    <t>Deferral Year 2</t>
  </si>
  <si>
    <t>Deferral Year 1</t>
  </si>
  <si>
    <t>Data</t>
  </si>
  <si>
    <t>Sum of 305 Cust Prior</t>
  </si>
  <si>
    <t>Sum of 305 kWh Prior</t>
  </si>
  <si>
    <t>Sum of 305 Cust Post</t>
  </si>
  <si>
    <t>Sum of 305 kWh Post</t>
  </si>
  <si>
    <t>Grand Total</t>
  </si>
  <si>
    <t>PACIFIC POWER &amp; LIGHT COMPANY</t>
  </si>
  <si>
    <t>STATE OF WASHINGTON</t>
  </si>
  <si>
    <t>12 MONTHS ENDED JUNE 2015</t>
  </si>
  <si>
    <t>(Including Effects of Unbilled Revenue, Unbilled MWh and Weather Normalization)</t>
  </si>
  <si>
    <t>Prior</t>
  </si>
  <si>
    <t>Effective</t>
  </si>
  <si>
    <t>Units</t>
  </si>
  <si>
    <t xml:space="preserve">Prior </t>
  </si>
  <si>
    <t>Dollars</t>
  </si>
  <si>
    <t>9/15/16</t>
  </si>
  <si>
    <t>9/15/17</t>
  </si>
  <si>
    <t>Actual</t>
  </si>
  <si>
    <t>Price</t>
  </si>
  <si>
    <t>SCHEDULE 15</t>
  </si>
  <si>
    <t>Outdoor Area Lighting Service-Grand Combined</t>
  </si>
  <si>
    <t>Mercury Vapor Lamp Charges</t>
  </si>
  <si>
    <t xml:space="preserve">     7,000 Lumens</t>
  </si>
  <si>
    <t xml:space="preserve">    21,000 Lumens</t>
  </si>
  <si>
    <t xml:space="preserve">    55,000 Lumens</t>
  </si>
  <si>
    <t>High Pressure Sodium Vapor Lamp Charges</t>
  </si>
  <si>
    <t xml:space="preserve">     5,800 Lumens</t>
  </si>
  <si>
    <t xml:space="preserve">    22,000 Lumens</t>
  </si>
  <si>
    <t xml:space="preserve">    50,000 Lumens</t>
  </si>
  <si>
    <t>Pole Charges</t>
  </si>
  <si>
    <t>NPC-Base - NPC per kWh *</t>
  </si>
  <si>
    <t>Total Bills</t>
  </si>
  <si>
    <t>Subtotal</t>
  </si>
  <si>
    <t xml:space="preserve">  Unbilled</t>
  </si>
  <si>
    <t>*Included in Generation Price</t>
  </si>
  <si>
    <t>Outdoor Area Lighting Service-Residential</t>
  </si>
  <si>
    <t>NPC-Base - NPC per kWh</t>
  </si>
  <si>
    <t>Outdoor Area Lighting Service-Commercial</t>
  </si>
  <si>
    <t>Outdoor Area Lighting Service-Industrial</t>
  </si>
  <si>
    <t>SCHEDULE 16/18</t>
  </si>
  <si>
    <t>Sch 16/18 Decoupling Rates</t>
  </si>
  <si>
    <t>September 15, 2016</t>
  </si>
  <si>
    <t>September 15, 2017</t>
  </si>
  <si>
    <t>Residential Service-Combined</t>
  </si>
  <si>
    <t>Total Revenue</t>
  </si>
  <si>
    <t>Fixed Basic Charge Rev</t>
  </si>
  <si>
    <t xml:space="preserve">  Basic Charge</t>
  </si>
  <si>
    <t>NPC Revenue</t>
  </si>
  <si>
    <t xml:space="preserve">  1st 600 kWh</t>
  </si>
  <si>
    <t>¢</t>
  </si>
  <si>
    <t xml:space="preserve">  All addt'l kWh</t>
  </si>
  <si>
    <t>Test Year Avg Customers</t>
  </si>
  <si>
    <t xml:space="preserve">  kW demand </t>
  </si>
  <si>
    <t>Test Year kWh</t>
  </si>
  <si>
    <t>Minimum kW Charge</t>
  </si>
  <si>
    <t>Annual Allowed Decoupled Revenue per Customer</t>
  </si>
  <si>
    <t xml:space="preserve">  kW demand in minimum</t>
  </si>
  <si>
    <t>Decoupled Rev per kWh Rate</t>
  </si>
  <si>
    <t>NPC-Base - 1st 600 kWh</t>
  </si>
  <si>
    <t>NPC-Base - All Addt'l kWh</t>
  </si>
  <si>
    <t>Total Rate - 1st 600 kWh</t>
  </si>
  <si>
    <t>Total Rate - All Addt'l kWh</t>
  </si>
  <si>
    <t xml:space="preserve">  Subtotal</t>
  </si>
  <si>
    <t xml:space="preserve">  Total</t>
  </si>
  <si>
    <t>SCHEDULE 16</t>
  </si>
  <si>
    <t>Residential Service</t>
  </si>
  <si>
    <t>Includes Schedule 16 Net Metering</t>
  </si>
  <si>
    <t>SCHEDULE 17</t>
  </si>
  <si>
    <t>SCHEDULE 18</t>
  </si>
  <si>
    <t>SCHEDULE 18X</t>
  </si>
  <si>
    <t>SCHEDULE 24</t>
  </si>
  <si>
    <t>Sch 24 Decoupling Rates</t>
  </si>
  <si>
    <t>September 15,2016</t>
  </si>
  <si>
    <t>Small General Service-Grand Combined</t>
  </si>
  <si>
    <t xml:space="preserve">Seasonal </t>
  </si>
  <si>
    <t xml:space="preserve">  Single Phase</t>
  </si>
  <si>
    <t xml:space="preserve">  Three Phase</t>
  </si>
  <si>
    <t xml:space="preserve">  Load Size &gt; 15 kW</t>
  </si>
  <si>
    <t>Basic Charge</t>
  </si>
  <si>
    <t>Total Basic Charges</t>
  </si>
  <si>
    <t xml:space="preserve">  All kW &gt;15</t>
  </si>
  <si>
    <t xml:space="preserve">  1st  1,000 kWh</t>
  </si>
  <si>
    <t xml:space="preserve">  Next 8,000 kWh</t>
  </si>
  <si>
    <t xml:space="preserve">  All additional kWh</t>
  </si>
  <si>
    <t xml:space="preserve">  Excess Kvar</t>
  </si>
  <si>
    <t>NPC-Base - 1st 1,000 kWh</t>
  </si>
  <si>
    <t>NPC-Base -Next 8,000 kWh</t>
  </si>
  <si>
    <t>NPC-Base - All Additional kWh</t>
  </si>
  <si>
    <t>Total Rate - 1st 1,000 kWh</t>
  </si>
  <si>
    <t>Total Rate - Next 8,000 kWh</t>
  </si>
  <si>
    <t>Total Rate - All Additional kWh</t>
  </si>
  <si>
    <t>Discounts</t>
  </si>
  <si>
    <t xml:space="preserve">   Load Size &gt; 15 kW</t>
  </si>
  <si>
    <t xml:space="preserve">  All kW</t>
  </si>
  <si>
    <t xml:space="preserve">  1st 1,000 kWh</t>
  </si>
  <si>
    <t xml:space="preserve">  High Voltage Charge</t>
  </si>
  <si>
    <t xml:space="preserve">  Load Size Discount</t>
  </si>
  <si>
    <t>Small General Service-Combined</t>
  </si>
  <si>
    <t>Small General Service-Residential</t>
  </si>
  <si>
    <t xml:space="preserve">  All kW&gt;15</t>
  </si>
  <si>
    <t>Small General Service-Commercial</t>
  </si>
  <si>
    <t>Includes Schedule 24 Net Metering</t>
  </si>
  <si>
    <t>Small General Service-Industrial</t>
  </si>
  <si>
    <t>SCHEDULE 24F</t>
  </si>
  <si>
    <t xml:space="preserve">  Single Phase (units)</t>
  </si>
  <si>
    <t>SCHEDULE 24FP</t>
  </si>
  <si>
    <t>Seasonal</t>
  </si>
  <si>
    <t>Total Monthly Bills</t>
  </si>
  <si>
    <t>SCHEDULE 33</t>
  </si>
  <si>
    <t>Partial Requirements Service</t>
  </si>
  <si>
    <t xml:space="preserve">  &lt;=100 kW</t>
  </si>
  <si>
    <t xml:space="preserve">  101 - 300 kW</t>
  </si>
  <si>
    <t xml:space="preserve">  &gt;300 kW</t>
  </si>
  <si>
    <t>Demand Charges</t>
  </si>
  <si>
    <t xml:space="preserve"> All kW</t>
  </si>
  <si>
    <t>Energy Charges</t>
  </si>
  <si>
    <t xml:space="preserve">  1st 40,000 kWh</t>
  </si>
  <si>
    <t xml:space="preserve">  Excess Kvarh</t>
  </si>
  <si>
    <t>NPC-Base - 1st 40,000 kWh</t>
  </si>
  <si>
    <t>NPC-Base - All additional kWh</t>
  </si>
  <si>
    <t xml:space="preserve">  Excess kVar</t>
  </si>
  <si>
    <t xml:space="preserve">  Excess kVarh</t>
  </si>
  <si>
    <t>High Voltage Charge--Primary</t>
  </si>
  <si>
    <t>Load Size Discount - Primary</t>
  </si>
  <si>
    <t>Standby kW</t>
  </si>
  <si>
    <t>Overrun kW</t>
  </si>
  <si>
    <t>Overrun kWh</t>
  </si>
  <si>
    <t>SCHEDULE 36</t>
  </si>
  <si>
    <t>Sch 36 Decoupling Rates</t>
  </si>
  <si>
    <t>Large General Service &lt; 1,000 kW-Grand Combined</t>
  </si>
  <si>
    <t xml:space="preserve"> Minimum kW</t>
  </si>
  <si>
    <t>Total Rate - 1st 40,000 kWh</t>
  </si>
  <si>
    <t>Total Rate - All additional kWh</t>
  </si>
  <si>
    <t>High Voltage Charge</t>
  </si>
  <si>
    <t>Load Size Discount</t>
  </si>
  <si>
    <t>Large General Service &lt; 1,000 kW-Commercial</t>
  </si>
  <si>
    <t>Large General Service &lt; 1,000 kW-Industrial</t>
  </si>
  <si>
    <t>SCHEDULE 40</t>
  </si>
  <si>
    <t>Sch 40 Decoupling Rates</t>
  </si>
  <si>
    <t>Agricultural Pumping Service-Grand Combined</t>
  </si>
  <si>
    <t>Annual Load Size Charge</t>
  </si>
  <si>
    <t xml:space="preserve">  Single Phase Bills</t>
  </si>
  <si>
    <t xml:space="preserve">  Three Phase Bills</t>
  </si>
  <si>
    <t xml:space="preserve">      &lt; 51 kW</t>
  </si>
  <si>
    <t xml:space="preserve">     &lt; 301 kW</t>
  </si>
  <si>
    <t xml:space="preserve">     &gt; 300 kW</t>
  </si>
  <si>
    <t>Monthly Bills</t>
  </si>
  <si>
    <t>Customer Count</t>
  </si>
  <si>
    <t>Annual Load Size kW Charge</t>
  </si>
  <si>
    <t xml:space="preserve">  Single Phase kW</t>
  </si>
  <si>
    <t xml:space="preserve">  Three Phase kW</t>
  </si>
  <si>
    <t>Single Phase Minimum Bills</t>
  </si>
  <si>
    <t>Three Phase &lt;51kW Minimum Bills</t>
  </si>
  <si>
    <t>KW in Minimum</t>
  </si>
  <si>
    <t xml:space="preserve">  Three Phase &lt;51kW, kW</t>
  </si>
  <si>
    <t xml:space="preserve">  All kWh</t>
  </si>
  <si>
    <t>NPC-Base - All kWh</t>
  </si>
  <si>
    <t>Total Rate - All kWh</t>
  </si>
  <si>
    <t>Single Phase Min</t>
  </si>
  <si>
    <t>Three Phase &lt;51kW Min</t>
  </si>
  <si>
    <t>Agricultural Pumping Service</t>
  </si>
  <si>
    <t>SCHEDULE 40X</t>
  </si>
  <si>
    <t>Agricultural Pumping Service-Industrial</t>
  </si>
  <si>
    <t>Recreational Field Lighting</t>
  </si>
  <si>
    <t>Schedule 16/18</t>
  </si>
  <si>
    <t>Rate/</t>
  </si>
  <si>
    <t>Allowed</t>
  </si>
  <si>
    <t>Revenue</t>
  </si>
  <si>
    <t>Row Labels</t>
  </si>
  <si>
    <t xml:space="preserve">October-Pre </t>
  </si>
  <si>
    <t>October-Post</t>
  </si>
  <si>
    <t>FERC rate</t>
  </si>
  <si>
    <t>ALT REVENUE PROGRAM ADJUSTMENTS</t>
  </si>
  <si>
    <t>INCOME TAX DEFERRAL ADJUSTMENTS</t>
  </si>
  <si>
    <t xml:space="preserve">February </t>
  </si>
  <si>
    <r>
      <t xml:space="preserve">Carryover Deferral - </t>
    </r>
    <r>
      <rPr>
        <b/>
        <sz val="12"/>
        <color rgb="FFFF0000"/>
        <rFont val="Calibri"/>
        <family val="2"/>
        <scheme val="minor"/>
      </rPr>
      <t>(Surcharge)</t>
    </r>
    <r>
      <rPr>
        <b/>
        <sz val="12"/>
        <rFont val="Calibri"/>
        <family val="2"/>
        <scheme val="minor"/>
      </rPr>
      <t>/Sur-credit</t>
    </r>
  </si>
  <si>
    <t xml:space="preserve">Application of Excess Earnings </t>
  </si>
  <si>
    <t>Pacific Power &amp; Light Company</t>
  </si>
  <si>
    <t>State of Washington</t>
  </si>
  <si>
    <t>Proposed Schedule 93 - Decoupling Revenue Adjustment Calculation</t>
  </si>
  <si>
    <t>For Rates Effective April 1, 2018</t>
  </si>
  <si>
    <t>Surcharge/</t>
  </si>
  <si>
    <t>Proposed</t>
  </si>
  <si>
    <t>Capped</t>
  </si>
  <si>
    <t>(Surcredit)</t>
  </si>
  <si>
    <t>Deferral</t>
  </si>
  <si>
    <t>Year 1</t>
  </si>
  <si>
    <t>Decoupled</t>
  </si>
  <si>
    <t>Application of</t>
  </si>
  <si>
    <t>± 2.5 %</t>
  </si>
  <si>
    <t>Deferral Trigger</t>
  </si>
  <si>
    <t>Exceeds</t>
  </si>
  <si>
    <t>Remaining in</t>
  </si>
  <si>
    <t>Line</t>
  </si>
  <si>
    <t xml:space="preserve"> Excess Earnings</t>
  </si>
  <si>
    <t>Met?</t>
  </si>
  <si>
    <t>Cap</t>
  </si>
  <si>
    <t>Cap?</t>
  </si>
  <si>
    <r>
      <t xml:space="preserve">kWh </t>
    </r>
    <r>
      <rPr>
        <vertAlign val="superscript"/>
        <sz val="12"/>
        <color theme="1"/>
        <rFont val="Times New Roman"/>
        <family val="1"/>
      </rPr>
      <t>1</t>
    </r>
  </si>
  <si>
    <t>Balancing Account</t>
  </si>
  <si>
    <t>No.</t>
  </si>
  <si>
    <t>Class</t>
  </si>
  <si>
    <t>(A)</t>
  </si>
  <si>
    <t>(B)</t>
  </si>
  <si>
    <t>(C)</t>
  </si>
  <si>
    <t>(E)</t>
  </si>
  <si>
    <t>(F)</t>
  </si>
  <si>
    <t>(G)</t>
  </si>
  <si>
    <t>(H)</t>
  </si>
  <si>
    <t>(I)</t>
  </si>
  <si>
    <t>(J)</t>
  </si>
  <si>
    <t>Earnings in Excess of Authorized Return on Equity - Annual Period</t>
  </si>
  <si>
    <t>Authorized Decoupled Revenues - Deferral Period</t>
  </si>
  <si>
    <t>Authorized Decoupled Revenues - Annual Period</t>
  </si>
  <si>
    <t>Earnings in Excess of Authorized Return on Equity - Deferral  Period</t>
  </si>
  <si>
    <t>50% of Earnings in Excess of Authorized Return on Equity - Deferral  Period</t>
  </si>
  <si>
    <r>
      <rPr>
        <vertAlign val="superscript"/>
        <sz val="12"/>
        <color theme="1"/>
        <rFont val="Times New Roman"/>
        <family val="1"/>
      </rPr>
      <t>1</t>
    </r>
    <r>
      <rPr>
        <sz val="12"/>
        <color theme="1"/>
        <rFont val="Times New Roman"/>
        <family val="1"/>
      </rPr>
      <t xml:space="preserve"> Based on a 10-month period of April through January.</t>
    </r>
  </si>
  <si>
    <t>Current Period Cumulative Deferral</t>
  </si>
  <si>
    <t>Year 2 Current</t>
  </si>
  <si>
    <t>Year 1 Amortization</t>
  </si>
  <si>
    <r>
      <rPr>
        <b/>
        <sz val="12"/>
        <color rgb="FFFF0000"/>
        <rFont val="Calibri"/>
        <family val="2"/>
        <scheme val="minor"/>
      </rPr>
      <t>(Surcharge)</t>
    </r>
    <r>
      <rPr>
        <b/>
        <sz val="12"/>
        <rFont val="Calibri"/>
        <family val="2"/>
        <scheme val="minor"/>
      </rPr>
      <t>/Sur-credit Distribution</t>
    </r>
  </si>
  <si>
    <t>Cumulative Year 1 Deferral Balance</t>
  </si>
  <si>
    <t>Total Cumulative Deferral Balance - All Years</t>
  </si>
  <si>
    <r>
      <t>Year 2 Deferral Balance -(</t>
    </r>
    <r>
      <rPr>
        <b/>
        <sz val="12"/>
        <color rgb="FFFF0000"/>
        <rFont val="Calibri"/>
        <family val="2"/>
        <scheme val="minor"/>
      </rPr>
      <t>Surcharge</t>
    </r>
    <r>
      <rPr>
        <b/>
        <sz val="12"/>
        <rFont val="Calibri"/>
        <family val="2"/>
        <scheme val="minor"/>
      </rPr>
      <t>/Sur-Credit)</t>
    </r>
  </si>
  <si>
    <r>
      <t>Year 1 Deferral Balance -(</t>
    </r>
    <r>
      <rPr>
        <b/>
        <sz val="12"/>
        <color rgb="FFFF0000"/>
        <rFont val="Calibri"/>
        <family val="2"/>
        <scheme val="minor"/>
      </rPr>
      <t>Surcharge</t>
    </r>
    <r>
      <rPr>
        <b/>
        <sz val="12"/>
        <rFont val="Calibri"/>
        <family val="2"/>
        <scheme val="minor"/>
      </rPr>
      <t>/Sur-Credit)</t>
    </r>
  </si>
  <si>
    <r>
      <t>Total Cumulative Deferral Balance - All Years (</t>
    </r>
    <r>
      <rPr>
        <b/>
        <sz val="12"/>
        <color rgb="FFFF0000"/>
        <rFont val="Calibri"/>
        <family val="2"/>
        <scheme val="minor"/>
      </rPr>
      <t>Surcharge</t>
    </r>
    <r>
      <rPr>
        <b/>
        <sz val="12"/>
        <rFont val="Calibri"/>
        <family val="2"/>
        <scheme val="minor"/>
      </rPr>
      <t>/Sur-Credit)</t>
    </r>
  </si>
  <si>
    <t xml:space="preserve"> September</t>
  </si>
  <si>
    <t>(14)+(15)+(16)</t>
  </si>
  <si>
    <t>(9)+(18)</t>
  </si>
  <si>
    <r>
      <t>Interest on Deferral*</t>
    </r>
    <r>
      <rPr>
        <b/>
        <vertAlign val="superscript"/>
        <sz val="12"/>
        <rFont val="Calibri"/>
        <family val="2"/>
        <scheme val="minor"/>
      </rPr>
      <t>1</t>
    </r>
  </si>
  <si>
    <r>
      <rPr>
        <vertAlign val="superscript"/>
        <sz val="12"/>
        <rFont val="Calibri"/>
        <family val="2"/>
        <scheme val="minor"/>
      </rPr>
      <t>1</t>
    </r>
    <r>
      <rPr>
        <sz val="12"/>
        <rFont val="Calibri"/>
        <family val="2"/>
        <scheme val="minor"/>
      </rPr>
      <t xml:space="preserve"> March 2018 interest represents the total interest for July 2017 through March 2018</t>
    </r>
  </si>
  <si>
    <t>December 2018</t>
  </si>
  <si>
    <t>(22)</t>
  </si>
  <si>
    <t>(23)</t>
  </si>
  <si>
    <t>201807</t>
  </si>
  <si>
    <t>02ZZMERGCR-MERGER CREDITS</t>
  </si>
  <si>
    <t>(24)</t>
  </si>
  <si>
    <t>(25)</t>
  </si>
  <si>
    <t>(26)</t>
  </si>
  <si>
    <t>Estimated</t>
  </si>
  <si>
    <t>January 2018</t>
  </si>
  <si>
    <t>Deferral Balance Applicable for 2.5% Trigger- All Years</t>
  </si>
  <si>
    <t>(7)+(8)+(17)</t>
  </si>
  <si>
    <t>PROPOSED SCHEDULE 93 - DECOUPLING REVENUE ADJUSTMENT CALCULATION IMPACT</t>
  </si>
  <si>
    <t>ON REVENUES FROM ELECTRIC SALES TO ULTIMATE CONSUMERS</t>
  </si>
  <si>
    <t>Present</t>
  </si>
  <si>
    <t>Curr.</t>
  </si>
  <si>
    <t>Base</t>
  </si>
  <si>
    <t>Sch.</t>
  </si>
  <si>
    <t>Avg.</t>
  </si>
  <si>
    <t>Revenues</t>
  </si>
  <si>
    <t>Increase</t>
  </si>
  <si>
    <t xml:space="preserve">Proposed </t>
  </si>
  <si>
    <t>Description</t>
  </si>
  <si>
    <t>Cust.</t>
  </si>
  <si>
    <t>MWH</t>
  </si>
  <si>
    <t>($000)</t>
  </si>
  <si>
    <t>%</t>
  </si>
  <si>
    <t>(7)/(5)</t>
  </si>
  <si>
    <t>(6)/(5)</t>
  </si>
  <si>
    <t>Residential</t>
  </si>
  <si>
    <t>16/17/18</t>
  </si>
  <si>
    <t xml:space="preserve">  Total Residential</t>
  </si>
  <si>
    <t>Commercial &amp; Industrial</t>
  </si>
  <si>
    <t>Small General Service</t>
  </si>
  <si>
    <t>Large General Service &lt;1,000 kW</t>
  </si>
  <si>
    <t>40</t>
  </si>
  <si>
    <t>Partial Requirements Service =&gt; 1,000 kW</t>
  </si>
  <si>
    <t>Large General Service =&gt; 1,000 kW</t>
  </si>
  <si>
    <t>Large General Service =&gt; 30,000 kW</t>
  </si>
  <si>
    <t>48</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</si>
  <si>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</si>
  <si>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</si>
  <si>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</si>
  <si>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</si>
  <si>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</si>
  <si>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</si>
  <si>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</si>
  <si>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</si>
  <si>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</si>
  <si>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</si>
  <si>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</si>
  <si>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Year 2</t>
  </si>
  <si>
    <t>For Rates Effective February 1, 2019</t>
  </si>
  <si>
    <t>PacifiCorp - State of Washington</t>
  </si>
  <si>
    <t>Decoupling Revenue Adjustment - All Schedules</t>
  </si>
  <si>
    <t>Schedule 93 Revenues</t>
  </si>
  <si>
    <t>Sch. 93</t>
  </si>
  <si>
    <t>Total YTD</t>
  </si>
  <si>
    <t>201803-201804</t>
  </si>
  <si>
    <t>Sch. 191</t>
  </si>
  <si>
    <t>Post 4/1/2018</t>
  </si>
  <si>
    <t>$ per kWh</t>
  </si>
  <si>
    <t>Surcharge</t>
  </si>
  <si>
    <t>Residential Sales</t>
  </si>
  <si>
    <t>ck</t>
  </si>
  <si>
    <t>Residential Total</t>
  </si>
  <si>
    <t>Commercial Sales</t>
  </si>
  <si>
    <t>36</t>
  </si>
  <si>
    <t>48T</t>
  </si>
  <si>
    <t>Commercial Total</t>
  </si>
  <si>
    <t>Industrial Sales</t>
  </si>
  <si>
    <t>48T-DF</t>
  </si>
  <si>
    <t>Industrial Total</t>
  </si>
  <si>
    <t>Irrigation Sales</t>
  </si>
  <si>
    <t>Irrigation Total</t>
  </si>
  <si>
    <t>Public Street&amp;Highway Lighting</t>
  </si>
  <si>
    <t>52</t>
  </si>
  <si>
    <t>53</t>
  </si>
  <si>
    <t>PS&amp;H Lighting Total</t>
  </si>
  <si>
    <t>Totals</t>
  </si>
  <si>
    <t>Actuals</t>
  </si>
  <si>
    <t>Current</t>
  </si>
  <si>
    <t>Change</t>
  </si>
  <si>
    <t>(8)/(5)</t>
  </si>
  <si>
    <t>(10)/(5)</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</si>
</sst>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 #,##0.00000_);_(* \(#,##0.00000\);_(* &quot;-&quot;??_);_(@_)"/>
    <numFmt numFmtId="167" formatCode="0.0000000"/>
    <numFmt numFmtId="168" formatCode="0000"/>
    <numFmt numFmtId="169" formatCode="000000"/>
    <numFmt numFmtId="170" formatCode="d\.mmm\.yy"/>
    <numFmt numFmtId="171" formatCode="_-* #,##0\ &quot;F&quot;_-;\-* #,##0\ &quot;F&quot;_-;_-* &quot;-&quot;\ &quot;F&quot;_-;_-@_-"/>
    <numFmt numFmtId="172" formatCode="_-* #,##0.00\ _D_M_-;\-* #,##0.00\ _D_M_-;_-* &quot;-&quot;??\ _D_M_-;_-@_-"/>
    <numFmt numFmtId="173" formatCode="_(* #,##0.000_);_(* \(#,##0.000\);_(* &quot;-&quot;??_);_(@_)"/>
    <numFmt numFmtId="174" formatCode="[$-409]mmm\-yy;@"/>
    <numFmt numFmtId="175" formatCode="_(* #,##0.00_);[Red]_(* \(#,##0.00\);_(* &quot;-&quot;??_);_(@_)"/>
    <numFmt numFmtId="176" formatCode="#."/>
    <numFmt numFmtId="177" formatCode="_-* #,##0.00\ &quot;DM&quot;_-;\-* #,##0.00\ &quot;DM&quot;_-;_-* &quot;-&quot;??\ &quot;DM&quot;_-;_-@_-"/>
    <numFmt numFmtId="178" formatCode="&quot;$&quot;###0;[Red]\(&quot;$&quot;###0\)"/>
    <numFmt numFmtId="179" formatCode="_(* ###0_);_(* \(###0\);_(* &quot;-&quot;_);_(@_)"/>
    <numFmt numFmtId="180" formatCode="&quot;$&quot;#,##0\ ;\(&quot;$&quot;#,##0\)"/>
    <numFmt numFmtId="181" formatCode="mmmm\ d\,\ yyyy"/>
    <numFmt numFmtId="182" formatCode="[Blue]#,##0_);[Magenta]\(#,##0\)"/>
    <numFmt numFmtId="183" formatCode="_([$€-2]* #,##0.00_);_([$€-2]* \(#,##0.00\);_([$€-2]* &quot;-&quot;??_)"/>
    <numFmt numFmtId="184" formatCode="########\-###\-###"/>
    <numFmt numFmtId="185" formatCode="0.0"/>
    <numFmt numFmtId="186" formatCode="0.0000_);\(0.0000\)"/>
    <numFmt numFmtId="187" formatCode="0.00_)"/>
    <numFmt numFmtId="188" formatCode="&quot;$&quot;#,##0;\-&quot;$&quot;#,##0"/>
    <numFmt numFmtId="189" formatCode="_(&quot;$&quot;* #,##0.000000_);_(&quot;$&quot;* \(#,##0.000000\);_(&quot;$&quot;* &quot;-&quot;??????_);_(@_)"/>
    <numFmt numFmtId="190" formatCode="#,##0.00\ ;\(#,##0.00\)"/>
    <numFmt numFmtId="191" formatCode="0\ &quot; HR&quot;"/>
    <numFmt numFmtId="192" formatCode="0000000"/>
    <numFmt numFmtId="193" formatCode="0.0000%"/>
    <numFmt numFmtId="194" formatCode="mmm\-yyyy"/>
    <numFmt numFmtId="195" formatCode="_(&quot;$&quot;* #,##0.000_);_(&quot;$&quot;* \(#,##0.000\);_(&quot;$&quot;* &quot;-&quot;??_);_(@_)"/>
    <numFmt numFmtId="196" formatCode="_(&quot;$&quot;* #,##0_);_(&quot;$&quot;* \(#,##0\);_(&quot;$&quot;* &quot;-&quot;??_);_(@_)"/>
    <numFmt numFmtId="197" formatCode="m/yy"/>
    <numFmt numFmtId="198" formatCode="_(&quot;$&quot;* #,##0.0000_);_(&quot;$&quot;* \(#,##0.0000\);_(&quot;$&quot;* &quot;-&quot;????_);_(@_)"/>
    <numFmt numFmtId="199" formatCode="#,##0.0_);\(#,##0.0\);\-\ ;"/>
    <numFmt numFmtId="200" formatCode="0.0%"/>
    <numFmt numFmtId="201" formatCode="_(* #,##0.0_);_(* \(#,##0.0\);_(* &quot;-&quot;_);_(@_)"/>
    <numFmt numFmtId="202" formatCode="#,##0.0000"/>
    <numFmt numFmtId="203" formatCode="0.000%"/>
    <numFmt numFmtId="204" formatCode="0.00000%"/>
    <numFmt numFmtId="205" formatCode="mmm\ dd\,\ yyyy"/>
    <numFmt numFmtId="206" formatCode="&quot;$&quot;#,##0.00"/>
    <numFmt numFmtId="207" formatCode="General_)"/>
    <numFmt numFmtId="208" formatCode="_(* #,##0.00_);_(* \(#,##0.00\);_(* &quot;-&quot;_);_(@_)"/>
    <numFmt numFmtId="209" formatCode="_(&quot;$&quot;* #,##0.00000_);_(&quot;$&quot;* \(#,##0.00000\);_(&quot;$&quot;* &quot;-&quot;??_);_(@_)"/>
    <numFmt numFmtId="210" formatCode="0;\-0;0"/>
    <numFmt numFmtId="211" formatCode="0.000_)"/>
    <numFmt numFmtId="212" formatCode="&quot;$&quot;#,##0.00000_);\(&quot;$&quot;#,##0.00000\)"/>
    <numFmt numFmtId="213" formatCode="0.000000_)"/>
    <numFmt numFmtId="214" formatCode="#,##0.000_);\(#,##0.000\)"/>
    <numFmt numFmtId="215" formatCode="#,##0.0_);\(#,##0.0\)"/>
    <numFmt numFmtId="216" formatCode="0.000000000_)"/>
    <numFmt numFmtId="217" formatCode="0.00000000_)"/>
    <numFmt numFmtId="218" formatCode="0.000"/>
    <numFmt numFmtId="219" formatCode="#,##0.0000_);\(#,##0.0000\)"/>
    <numFmt numFmtId="220" formatCode="0.00000000000000%"/>
    <numFmt numFmtId="221" formatCode="0.00000"/>
  </numFmts>
  <fonts count="17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b/>
      <sz val="10"/>
      <color indexed="9"/>
      <name val="Arial"/>
      <family val="2"/>
    </font>
    <font>
      <sz val="11"/>
      <color indexed="20"/>
      <name val="Calibri"/>
      <family val="2"/>
    </font>
    <font>
      <b/>
      <sz val="10"/>
      <name val="Arial"/>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0"/>
      <name val="Courier"/>
      <family val="3"/>
    </font>
    <font>
      <sz val="10"/>
      <color indexed="8"/>
      <name val="Helv"/>
    </font>
    <font>
      <sz val="10"/>
      <name val="MS Sans Serif"/>
      <family val="2"/>
    </font>
    <font>
      <sz val="11"/>
      <name val="univers (E1)"/>
    </font>
    <font>
      <sz val="12"/>
      <name val="Arial"/>
      <family val="2"/>
    </font>
    <font>
      <sz val="10"/>
      <name val="SWISS"/>
    </font>
    <font>
      <sz val="10"/>
      <color theme="1"/>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8"/>
      <color theme="1"/>
      <name val="Arial"/>
      <family val="2"/>
    </font>
    <font>
      <sz val="8"/>
      <color indexed="8"/>
      <name val="Arial"/>
      <family val="2"/>
    </font>
    <font>
      <sz val="10"/>
      <color theme="1"/>
      <name val="Calibri"/>
      <family val="2"/>
    </font>
    <font>
      <sz val="10"/>
      <name val="Times New Roman"/>
      <family val="1"/>
    </font>
    <font>
      <sz val="10"/>
      <color indexed="22"/>
      <name val="Arial"/>
      <family val="2"/>
    </font>
    <font>
      <b/>
      <sz val="11"/>
      <color indexed="8"/>
      <name val="Calibri"/>
      <family val="2"/>
    </font>
    <font>
      <sz val="8"/>
      <color indexed="12"/>
      <name val="Arial"/>
      <family val="2"/>
    </font>
    <font>
      <i/>
      <sz val="11"/>
      <color indexed="23"/>
      <name val="Calibri"/>
      <family val="2"/>
    </font>
    <font>
      <u/>
      <sz val="7.5"/>
      <color theme="0"/>
      <name val="Arial"/>
      <family val="2"/>
    </font>
    <font>
      <sz val="7"/>
      <name val="Arial"/>
      <family val="2"/>
    </font>
    <font>
      <sz val="11"/>
      <color indexed="17"/>
      <name val="Calibri"/>
      <family val="2"/>
    </font>
    <font>
      <sz val="8"/>
      <name val="Arial"/>
      <family val="2"/>
    </font>
    <font>
      <sz val="12"/>
      <name val="Arial MT"/>
    </font>
    <font>
      <b/>
      <sz val="16"/>
      <name val="Times New Roman"/>
      <family val="1"/>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i/>
      <sz val="10"/>
      <name val="Arial"/>
      <family val="2"/>
    </font>
    <font>
      <b/>
      <u/>
      <sz val="10"/>
      <color indexed="39"/>
      <name val="Arial"/>
      <family val="2"/>
    </font>
    <font>
      <b/>
      <sz val="12"/>
      <color indexed="20"/>
      <name val="Arial"/>
      <family val="2"/>
    </font>
    <font>
      <sz val="11"/>
      <color indexed="52"/>
      <name val="Calibri"/>
      <family val="2"/>
    </font>
    <font>
      <sz val="11"/>
      <color indexed="10"/>
      <name val="Calibri"/>
      <family val="2"/>
    </font>
    <font>
      <sz val="8"/>
      <name val="Times New Roman"/>
      <family val="1"/>
    </font>
    <font>
      <sz val="12"/>
      <color indexed="10"/>
      <name val="Times New Roman"/>
      <family val="1"/>
    </font>
    <font>
      <sz val="11"/>
      <color indexed="60"/>
      <name val="Calibri"/>
      <family val="2"/>
    </font>
    <font>
      <sz val="11"/>
      <color indexed="19"/>
      <name val="Calibri"/>
      <family val="2"/>
      <scheme val="minor"/>
    </font>
    <font>
      <sz val="7"/>
      <name val="Small Fonts"/>
      <family val="2"/>
    </font>
    <font>
      <sz val="12"/>
      <color indexed="12"/>
      <name val="Times New Roman"/>
      <family val="1"/>
    </font>
    <font>
      <sz val="11"/>
      <color indexed="8"/>
      <name val="TimesNewRomanPS"/>
    </font>
    <font>
      <b/>
      <i/>
      <sz val="16"/>
      <name val="Helv"/>
    </font>
    <font>
      <sz val="10"/>
      <name val="Geneva"/>
    </font>
    <font>
      <sz val="11"/>
      <name val="Times New Roman"/>
      <family val="1"/>
    </font>
    <font>
      <sz val="10"/>
      <color rgb="FF000000"/>
      <name val="Arial"/>
      <family val="2"/>
    </font>
    <font>
      <sz val="11"/>
      <color rgb="FF000000"/>
      <name val="Calibri"/>
      <family val="2"/>
      <scheme val="minor"/>
    </font>
    <font>
      <sz val="8"/>
      <name val="MS Sans Serif"/>
      <family val="2"/>
    </font>
    <font>
      <sz val="12"/>
      <color theme="1"/>
      <name val="Times New Roman"/>
      <family val="2"/>
    </font>
    <font>
      <b/>
      <sz val="11"/>
      <color indexed="63"/>
      <name val="Calibri"/>
      <family val="2"/>
    </font>
    <font>
      <sz val="10"/>
      <color indexed="8"/>
      <name val="Arial"/>
      <family val="2"/>
    </font>
    <font>
      <b/>
      <sz val="10"/>
      <color indexed="8"/>
      <name val="Arial"/>
      <family val="2"/>
    </font>
    <font>
      <sz val="10"/>
      <color indexed="11"/>
      <name val="Geneva"/>
    </font>
    <font>
      <sz val="8"/>
      <color indexed="56"/>
      <name val="Arial"/>
      <family val="2"/>
    </font>
    <font>
      <b/>
      <sz val="10"/>
      <name val="MS Sans Serif"/>
      <family val="2"/>
    </font>
    <font>
      <i/>
      <sz val="8"/>
      <color indexed="23"/>
      <name val="Arial"/>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sz val="8"/>
      <color indexed="18"/>
      <name val="Arial"/>
      <family val="2"/>
    </font>
    <font>
      <b/>
      <sz val="8"/>
      <color indexed="8"/>
      <name val="Arial"/>
      <family val="2"/>
    </font>
    <font>
      <b/>
      <sz val="16"/>
      <color indexed="23"/>
      <name val="Arial"/>
      <family val="2"/>
    </font>
    <font>
      <b/>
      <sz val="14"/>
      <name val="Arial"/>
      <family val="2"/>
    </font>
    <font>
      <sz val="10"/>
      <color indexed="10"/>
      <name val="Arial"/>
      <family val="2"/>
    </font>
    <font>
      <b/>
      <sz val="18"/>
      <color indexed="62"/>
      <name val="Cambria"/>
      <family val="2"/>
    </font>
    <font>
      <b/>
      <sz val="10"/>
      <color indexed="63"/>
      <name val="Arial"/>
      <family val="2"/>
    </font>
    <font>
      <b/>
      <i/>
      <sz val="12"/>
      <color indexed="12"/>
      <name val="Arial"/>
      <family val="2"/>
    </font>
    <font>
      <b/>
      <u val="double"/>
      <sz val="12"/>
      <name val="Arial MT"/>
    </font>
    <font>
      <b/>
      <sz val="8"/>
      <color indexed="8"/>
      <name val="Helv"/>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10"/>
      <name val="LinePrinter"/>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b/>
      <sz val="11"/>
      <name val="Calibri"/>
      <family val="2"/>
      <scheme val="minor"/>
    </font>
    <font>
      <i/>
      <sz val="12"/>
      <name val="Calibri"/>
      <family val="2"/>
      <scheme val="minor"/>
    </font>
    <font>
      <b/>
      <sz val="12"/>
      <color rgb="FFFF0000"/>
      <name val="Calibri"/>
      <family val="2"/>
      <scheme val="minor"/>
    </font>
    <font>
      <sz val="11"/>
      <name val="Calibri"/>
      <family val="2"/>
    </font>
    <font>
      <sz val="10"/>
      <color rgb="FF000000"/>
      <name val="Arial"/>
      <family val="2"/>
    </font>
    <font>
      <sz val="11"/>
      <color indexed="63"/>
      <name val="Calibri"/>
      <family val="2"/>
      <scheme val="minor"/>
    </font>
    <font>
      <sz val="11"/>
      <color theme="1"/>
      <name val="Calibri"/>
      <family val="2"/>
      <scheme val="minor"/>
    </font>
    <font>
      <sz val="10"/>
      <name val="Arial"/>
      <family val="2"/>
    </font>
    <font>
      <sz val="9"/>
      <color rgb="FF333333"/>
      <name val="Arial"/>
      <family val="2"/>
    </font>
    <font>
      <b/>
      <sz val="12"/>
      <color theme="1"/>
      <name val="Calibri"/>
      <family val="2"/>
      <scheme val="minor"/>
    </font>
    <font>
      <b/>
      <sz val="11"/>
      <name val="Arial"/>
      <family val="2"/>
    </font>
    <font>
      <b/>
      <sz val="11"/>
      <name val="Times New Roman"/>
      <family val="1"/>
    </font>
    <font>
      <b/>
      <sz val="12"/>
      <color indexed="8"/>
      <name val="Times New Roman"/>
      <family val="1"/>
    </font>
    <font>
      <sz val="12"/>
      <color indexed="8"/>
      <name val="Times New Roman"/>
      <family val="1"/>
    </font>
    <font>
      <sz val="12"/>
      <color indexed="12"/>
      <name val="Arial"/>
      <family val="2"/>
    </font>
    <font>
      <b/>
      <u/>
      <sz val="12"/>
      <name val="Times New Roman"/>
      <family val="1"/>
    </font>
    <font>
      <b/>
      <sz val="12"/>
      <name val="Times New Roman"/>
      <family val="1"/>
    </font>
    <font>
      <sz val="12"/>
      <color indexed="48"/>
      <name val="Times New Roman"/>
      <family val="1"/>
    </font>
    <font>
      <sz val="12"/>
      <name val="Times New Roman"/>
      <family val="1"/>
    </font>
    <font>
      <sz val="12"/>
      <color indexed="56"/>
      <name val="Times New Roman"/>
      <family val="1"/>
    </font>
    <font>
      <b/>
      <sz val="12"/>
      <color theme="1"/>
      <name val="Times New Roman"/>
      <family val="1"/>
    </font>
    <font>
      <sz val="12"/>
      <color theme="1"/>
      <name val="Times New Roman"/>
      <family val="1"/>
    </font>
    <font>
      <vertAlign val="superscript"/>
      <sz val="12"/>
      <color theme="1"/>
      <name val="Times New Roman"/>
      <family val="1"/>
    </font>
    <font>
      <u/>
      <sz val="12"/>
      <color theme="1"/>
      <name val="Times New Roman"/>
      <family val="1"/>
    </font>
    <font>
      <b/>
      <u/>
      <sz val="12"/>
      <name val="Calibri"/>
      <family val="2"/>
      <scheme val="minor"/>
    </font>
    <font>
      <b/>
      <vertAlign val="superscript"/>
      <sz val="12"/>
      <name val="Calibri"/>
      <family val="2"/>
      <scheme val="minor"/>
    </font>
    <font>
      <vertAlign val="superscript"/>
      <sz val="12"/>
      <name val="Calibri"/>
      <family val="2"/>
      <scheme val="minor"/>
    </font>
    <font>
      <sz val="12"/>
      <color rgb="FFFF0000"/>
      <name val="Calibri"/>
      <family val="2"/>
      <scheme val="minor"/>
    </font>
    <font>
      <b/>
      <sz val="11"/>
      <color theme="1"/>
      <name val="Calibri"/>
      <family val="2"/>
      <scheme val="minor"/>
    </font>
    <font>
      <b/>
      <sz val="14"/>
      <name val="Times New Roman"/>
      <family val="1"/>
    </font>
    <font>
      <b/>
      <sz val="14"/>
      <color indexed="8"/>
      <name val="Times New Roman"/>
      <family val="1"/>
    </font>
    <font>
      <b/>
      <sz val="11"/>
      <name val="TimesNewRomanPS"/>
    </font>
    <font>
      <sz val="11"/>
      <name val="TimesNewRomanPS"/>
    </font>
    <font>
      <b/>
      <sz val="11"/>
      <color indexed="8"/>
      <name val="TimesNewRomanPS"/>
    </font>
    <font>
      <u/>
      <sz val="12"/>
      <name val="Calibri"/>
      <family val="2"/>
      <scheme val="minor"/>
    </font>
    <font>
      <sz val="12"/>
      <color indexed="12"/>
      <name val="Calibri"/>
      <family val="2"/>
      <scheme val="minor"/>
    </font>
    <font>
      <b/>
      <sz val="12"/>
      <color indexed="12"/>
      <name val="Calibri"/>
      <family val="2"/>
      <scheme val="minor"/>
    </font>
    <font>
      <sz val="12"/>
      <color theme="3" tint="0.39997558519241921"/>
      <name val="Calibri"/>
      <family val="2"/>
      <scheme val="minor"/>
    </font>
    <font>
      <b/>
      <sz val="12"/>
      <color rgb="FF0070C0"/>
      <name val="Calibri"/>
      <family val="2"/>
      <scheme val="minor"/>
    </font>
  </fonts>
  <fills count="1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18"/>
      </patternFill>
    </fill>
    <fill>
      <patternFill patternType="solid">
        <fgColor indexed="1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1"/>
        <bgColor indexed="64"/>
      </patternFill>
    </fill>
    <fill>
      <patternFill patternType="solid">
        <fgColor indexed="55"/>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9"/>
        <bgColor indexed="41"/>
      </patternFill>
    </fill>
    <fill>
      <patternFill patternType="solid">
        <fgColor indexed="23"/>
        <bgColor indexed="64"/>
      </patternFill>
    </fill>
    <fill>
      <patternFill patternType="solid">
        <fgColor indexed="9"/>
        <bgColor indexed="40"/>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9"/>
        <b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indexed="62"/>
        <bgColor indexed="64"/>
      </patternFill>
    </fill>
    <fill>
      <patternFill patternType="solid">
        <fgColor indexed="14"/>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rgb="FF92D050"/>
        <bgColor indexed="64"/>
      </patternFill>
    </fill>
    <fill>
      <patternFill patternType="solid">
        <fgColor indexed="9"/>
        <bgColor indexed="9"/>
      </patternFill>
    </fill>
    <fill>
      <patternFill patternType="solid">
        <fgColor rgb="FFFFFFFF"/>
        <bgColor rgb="FFFFFFFF"/>
      </patternFill>
    </fill>
    <fill>
      <patternFill patternType="solid">
        <fgColor rgb="FFFFC000"/>
        <bgColor indexed="64"/>
      </patternFill>
    </fill>
    <fill>
      <patternFill patternType="solid">
        <fgColor rgb="FF00B0F0"/>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style="thin">
        <color indexed="64"/>
      </left>
      <right style="thin">
        <color indexed="64"/>
      </right>
      <top/>
      <bottom style="thin">
        <color indexed="64"/>
      </bottom>
      <diagonal/>
    </border>
    <border>
      <left/>
      <right/>
      <top style="hair">
        <color indexed="64"/>
      </top>
      <bottom/>
      <diagonal/>
    </border>
    <border>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double">
        <color indexed="8"/>
      </bottom>
      <diagonal/>
    </border>
    <border>
      <left/>
      <right/>
      <top style="double">
        <color indexed="8"/>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right/>
      <top style="thin">
        <color indexed="8"/>
      </top>
      <bottom style="double">
        <color indexed="8"/>
      </bottom>
      <diagonal/>
    </border>
    <border>
      <left/>
      <right/>
      <top/>
      <bottom style="double">
        <color indexed="64"/>
      </bottom>
      <diagonal/>
    </border>
    <border>
      <left style="thin">
        <color auto="1"/>
      </left>
      <right style="thin">
        <color auto="1"/>
      </right>
      <top style="thin">
        <color auto="1"/>
      </top>
      <bottom/>
      <diagonal/>
    </border>
  </borders>
  <cellStyleXfs count="10103">
    <xf numFmtId="0" fontId="0" fillId="0" borderId="0"/>
    <xf numFmtId="43" fontId="18" fillId="0" borderId="0" applyFont="0" applyFill="0" applyBorder="0" applyAlignment="0" applyProtection="0"/>
    <xf numFmtId="0" fontId="18" fillId="0" borderId="0"/>
    <xf numFmtId="165" fontId="18" fillId="0" borderId="0">
      <alignment horizontal="left" wrapText="1"/>
    </xf>
    <xf numFmtId="165"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18" fillId="0" borderId="0">
      <alignment horizontal="left" wrapText="1"/>
    </xf>
    <xf numFmtId="0" fontId="18" fillId="0" borderId="0"/>
    <xf numFmtId="0" fontId="18" fillId="0" borderId="0"/>
    <xf numFmtId="0" fontId="18" fillId="0" borderId="0"/>
    <xf numFmtId="0" fontId="18"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7"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9" fillId="0" borderId="0"/>
    <xf numFmtId="0" fontId="19"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9"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9"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0" fontId="18" fillId="0" borderId="0"/>
    <xf numFmtId="0" fontId="19"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8" fillId="0" borderId="0"/>
    <xf numFmtId="0" fontId="18" fillId="0" borderId="0"/>
    <xf numFmtId="0" fontId="19" fillId="0" borderId="0"/>
    <xf numFmtId="0" fontId="19" fillId="0" borderId="0"/>
    <xf numFmtId="0" fontId="19"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0" fontId="18" fillId="0" borderId="0"/>
    <xf numFmtId="0" fontId="18" fillId="0" borderId="0"/>
    <xf numFmtId="0" fontId="18" fillId="0" borderId="0"/>
    <xf numFmtId="0" fontId="18" fillId="0" borderId="0"/>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0" fontId="19" fillId="0" borderId="0"/>
    <xf numFmtId="0" fontId="19" fillId="0" borderId="0"/>
    <xf numFmtId="0" fontId="19" fillId="0" borderId="0"/>
    <xf numFmtId="0" fontId="19"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6" fontId="18" fillId="0" borderId="0">
      <alignment horizontal="left" wrapText="1"/>
    </xf>
    <xf numFmtId="166"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9" fillId="0" borderId="0"/>
    <xf numFmtId="0" fontId="19" fillId="0" borderId="0"/>
    <xf numFmtId="168" fontId="21" fillId="0" borderId="0">
      <alignment horizontal="left"/>
    </xf>
    <xf numFmtId="169" fontId="22" fillId="0" borderId="0">
      <alignment horizontal="left"/>
    </xf>
    <xf numFmtId="0" fontId="23" fillId="0" borderId="10"/>
    <xf numFmtId="0" fontId="24" fillId="0" borderId="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165" fontId="20" fillId="0" borderId="0">
      <alignment horizontal="left" wrapText="1"/>
    </xf>
    <xf numFmtId="0" fontId="2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165" fontId="20" fillId="0" borderId="0">
      <alignment horizontal="left" wrapText="1"/>
    </xf>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5" fontId="20" fillId="0" borderId="0">
      <alignment horizontal="left" wrapText="1"/>
    </xf>
    <xf numFmtId="0" fontId="25"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165" fontId="20" fillId="0" borderId="0">
      <alignment horizontal="left" wrapText="1"/>
    </xf>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165" fontId="20" fillId="0" borderId="0">
      <alignment horizontal="left" wrapText="1"/>
    </xf>
    <xf numFmtId="0" fontId="25"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165" fontId="20" fillId="0" borderId="0">
      <alignment horizontal="left" wrapText="1"/>
    </xf>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165" fontId="20" fillId="0" borderId="0">
      <alignment horizontal="left" wrapText="1"/>
    </xf>
    <xf numFmtId="0" fontId="2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165" fontId="20" fillId="0" borderId="0">
      <alignment horizontal="left" wrapText="1"/>
    </xf>
    <xf numFmtId="0" fontId="25"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165" fontId="20" fillId="0" borderId="0">
      <alignment horizontal="left" wrapText="1"/>
    </xf>
    <xf numFmtId="0" fontId="25"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165" fontId="20" fillId="0" borderId="0">
      <alignment horizontal="left" wrapText="1"/>
    </xf>
    <xf numFmtId="0" fontId="25"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165" fontId="20" fillId="0" borderId="0">
      <alignment horizontal="left" wrapText="1"/>
    </xf>
    <xf numFmtId="0" fontId="25" fillId="40" borderId="0" applyNumberFormat="0" applyBorder="0" applyAlignment="0" applyProtection="0"/>
    <xf numFmtId="0" fontId="25" fillId="40"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165" fontId="20" fillId="0" borderId="0">
      <alignment horizontal="left" wrapText="1"/>
    </xf>
    <xf numFmtId="0" fontId="2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1" borderId="0" applyNumberFormat="0" applyBorder="0" applyAlignment="0" applyProtection="0"/>
    <xf numFmtId="165" fontId="20" fillId="0" borderId="0">
      <alignment horizontal="left" wrapText="1"/>
    </xf>
    <xf numFmtId="0" fontId="25" fillId="34" borderId="0" applyNumberFormat="0" applyBorder="0" applyAlignment="0" applyProtection="0"/>
    <xf numFmtId="0" fontId="25" fillId="34"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165" fontId="20" fillId="0" borderId="0">
      <alignment horizontal="left" wrapText="1"/>
    </xf>
    <xf numFmtId="0" fontId="25"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165" fontId="20" fillId="0" borderId="0">
      <alignment horizontal="left" wrapText="1"/>
    </xf>
    <xf numFmtId="0" fontId="25"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165" fontId="20" fillId="0" borderId="0">
      <alignment horizontal="left" wrapText="1"/>
    </xf>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165" fontId="20" fillId="0" borderId="0">
      <alignment horizontal="left" wrapText="1"/>
    </xf>
    <xf numFmtId="0" fontId="2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3" borderId="0" applyNumberFormat="0" applyBorder="0" applyAlignment="0" applyProtection="0"/>
    <xf numFmtId="165" fontId="20" fillId="0" borderId="0">
      <alignment horizontal="left" wrapText="1"/>
    </xf>
    <xf numFmtId="0" fontId="25" fillId="39" borderId="0" applyNumberFormat="0" applyBorder="0" applyAlignment="0" applyProtection="0"/>
    <xf numFmtId="0" fontId="25" fillId="39"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165" fontId="20" fillId="0" borderId="0">
      <alignment horizontal="left" wrapText="1"/>
    </xf>
    <xf numFmtId="0" fontId="25"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165" fontId="20" fillId="0" borderId="0">
      <alignment horizontal="left" wrapText="1"/>
    </xf>
    <xf numFmtId="0" fontId="25" fillId="34" borderId="0" applyNumberFormat="0" applyBorder="0" applyAlignment="0" applyProtection="0"/>
    <xf numFmtId="0" fontId="25" fillId="34"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165" fontId="20" fillId="0" borderId="0">
      <alignment horizontal="left" wrapText="1"/>
    </xf>
    <xf numFmtId="0" fontId="2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165" fontId="20" fillId="0" borderId="0">
      <alignment horizontal="left" wrapText="1"/>
    </xf>
    <xf numFmtId="0" fontId="25" fillId="44" borderId="0" applyNumberFormat="0" applyBorder="0" applyAlignment="0" applyProtection="0"/>
    <xf numFmtId="0" fontId="25" fillId="44" borderId="0" applyNumberFormat="0" applyBorder="0" applyAlignment="0" applyProtection="0"/>
    <xf numFmtId="0" fontId="25" fillId="38" borderId="0" applyNumberFormat="0" applyBorder="0" applyAlignment="0" applyProtection="0"/>
    <xf numFmtId="0" fontId="25"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165" fontId="20" fillId="0" borderId="0">
      <alignment horizontal="left" wrapText="1"/>
    </xf>
    <xf numFmtId="165" fontId="20" fillId="0" borderId="0">
      <alignment horizontal="left" wrapText="1"/>
    </xf>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7" fillId="16" borderId="0" applyNumberFormat="0" applyBorder="0" applyAlignment="0" applyProtection="0"/>
    <xf numFmtId="0" fontId="17" fillId="46" borderId="0" applyNumberFormat="0" applyBorder="0" applyAlignment="0" applyProtection="0"/>
    <xf numFmtId="165" fontId="20" fillId="0" borderId="0">
      <alignment horizontal="left" wrapText="1"/>
    </xf>
    <xf numFmtId="165" fontId="20" fillId="0" borderId="0">
      <alignment horizontal="left" wrapText="1"/>
    </xf>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165" fontId="20" fillId="0" borderId="0">
      <alignment horizontal="left" wrapText="1"/>
    </xf>
    <xf numFmtId="165" fontId="20" fillId="0" borderId="0">
      <alignment horizontal="left" wrapText="1"/>
    </xf>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4" borderId="0" applyNumberFormat="0" applyBorder="0" applyAlignment="0" applyProtection="0"/>
    <xf numFmtId="0" fontId="17" fillId="35" borderId="0" applyNumberFormat="0" applyBorder="0" applyAlignment="0" applyProtection="0"/>
    <xf numFmtId="165" fontId="20" fillId="0" borderId="0">
      <alignment horizontal="left" wrapText="1"/>
    </xf>
    <xf numFmtId="165" fontId="20" fillId="0" borderId="0">
      <alignment horizontal="left" wrapText="1"/>
    </xf>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165" fontId="20" fillId="0" borderId="0">
      <alignment horizontal="left" wrapText="1"/>
    </xf>
    <xf numFmtId="165" fontId="20" fillId="0" borderId="0">
      <alignment horizontal="left" wrapText="1"/>
    </xf>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165" fontId="20" fillId="0" borderId="0">
      <alignment horizontal="left" wrapText="1"/>
    </xf>
    <xf numFmtId="165" fontId="20" fillId="0" borderId="0">
      <alignment horizontal="left" wrapText="1"/>
    </xf>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7" fillId="9" borderId="0" applyNumberFormat="0" applyBorder="0" applyAlignment="0" applyProtection="0"/>
    <xf numFmtId="0" fontId="17" fillId="54" borderId="0" applyNumberFormat="0" applyBorder="0" applyAlignment="0" applyProtection="0"/>
    <xf numFmtId="165" fontId="20" fillId="0" borderId="0">
      <alignment horizontal="left" wrapText="1"/>
    </xf>
    <xf numFmtId="165" fontId="20" fillId="0" borderId="0">
      <alignment horizontal="left" wrapText="1"/>
    </xf>
    <xf numFmtId="0" fontId="17" fillId="9" borderId="0" applyNumberFormat="0" applyBorder="0" applyAlignment="0" applyProtection="0"/>
    <xf numFmtId="0" fontId="17" fillId="54" borderId="0" applyNumberFormat="0" applyBorder="0" applyAlignment="0" applyProtection="0"/>
    <xf numFmtId="165" fontId="20" fillId="0" borderId="0">
      <alignment horizontal="left" wrapText="1"/>
    </xf>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17" fillId="13" borderId="0" applyNumberFormat="0" applyBorder="0" applyAlignment="0" applyProtection="0"/>
    <xf numFmtId="0" fontId="17" fillId="46" borderId="0" applyNumberFormat="0" applyBorder="0" applyAlignment="0" applyProtection="0"/>
    <xf numFmtId="165" fontId="20" fillId="0" borderId="0">
      <alignment horizontal="left" wrapText="1"/>
    </xf>
    <xf numFmtId="165" fontId="20" fillId="0" borderId="0">
      <alignment horizontal="left" wrapText="1"/>
    </xf>
    <xf numFmtId="0" fontId="17" fillId="13" borderId="0" applyNumberFormat="0" applyBorder="0" applyAlignment="0" applyProtection="0"/>
    <xf numFmtId="0" fontId="17" fillId="46" borderId="0" applyNumberFormat="0" applyBorder="0" applyAlignment="0" applyProtection="0"/>
    <xf numFmtId="165" fontId="20" fillId="0" borderId="0">
      <alignment horizontal="left" wrapText="1"/>
    </xf>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165" fontId="20" fillId="0" borderId="0">
      <alignment horizontal="left" wrapText="1"/>
    </xf>
    <xf numFmtId="165" fontId="20" fillId="0" borderId="0">
      <alignment horizontal="left" wrapText="1"/>
    </xf>
    <xf numFmtId="0" fontId="17" fillId="17" borderId="0" applyNumberFormat="0" applyBorder="0" applyAlignment="0" applyProtection="0"/>
    <xf numFmtId="0" fontId="17" fillId="44" borderId="0" applyNumberFormat="0" applyBorder="0" applyAlignment="0" applyProtection="0"/>
    <xf numFmtId="165" fontId="20" fillId="0" borderId="0">
      <alignment horizontal="left" wrapText="1"/>
    </xf>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6" fillId="6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1" borderId="0" applyNumberFormat="0" applyBorder="0" applyAlignment="0" applyProtection="0"/>
    <xf numFmtId="0" fontId="17" fillId="63" borderId="0" applyNumberFormat="0" applyBorder="0" applyAlignment="0" applyProtection="0"/>
    <xf numFmtId="165" fontId="20" fillId="0" borderId="0">
      <alignment horizontal="left" wrapText="1"/>
    </xf>
    <xf numFmtId="165" fontId="20" fillId="0" borderId="0">
      <alignment horizontal="left" wrapText="1"/>
    </xf>
    <xf numFmtId="0" fontId="17" fillId="21" borderId="0" applyNumberFormat="0" applyBorder="0" applyAlignment="0" applyProtection="0"/>
    <xf numFmtId="0" fontId="17" fillId="63" borderId="0" applyNumberFormat="0" applyBorder="0" applyAlignment="0" applyProtection="0"/>
    <xf numFmtId="165" fontId="20" fillId="0" borderId="0">
      <alignment horizontal="left" wrapText="1"/>
    </xf>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165" fontId="20"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6" fillId="6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7" fillId="29" borderId="0" applyNumberFormat="0" applyBorder="0" applyAlignment="0" applyProtection="0"/>
    <xf numFmtId="0" fontId="17" fillId="58" borderId="0" applyNumberFormat="0" applyBorder="0" applyAlignment="0" applyProtection="0"/>
    <xf numFmtId="165" fontId="20" fillId="0" borderId="0">
      <alignment horizontal="left" wrapText="1"/>
    </xf>
    <xf numFmtId="165" fontId="20" fillId="0" borderId="0">
      <alignment horizontal="left" wrapText="1"/>
    </xf>
    <xf numFmtId="0" fontId="17" fillId="29" borderId="0" applyNumberFormat="0" applyBorder="0" applyAlignment="0" applyProtection="0"/>
    <xf numFmtId="0" fontId="17" fillId="58" borderId="0" applyNumberFormat="0" applyBorder="0" applyAlignment="0" applyProtection="0"/>
    <xf numFmtId="165" fontId="20" fillId="0" borderId="0">
      <alignment horizontal="left" wrapText="1"/>
    </xf>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66" borderId="11"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7" fillId="3" borderId="0" applyNumberFormat="0" applyBorder="0" applyAlignment="0" applyProtection="0"/>
    <xf numFmtId="0" fontId="7" fillId="39" borderId="0" applyNumberFormat="0" applyBorder="0" applyAlignment="0" applyProtection="0"/>
    <xf numFmtId="165" fontId="20" fillId="0" borderId="0">
      <alignment horizontal="left" wrapText="1"/>
    </xf>
    <xf numFmtId="165" fontId="20" fillId="0" borderId="0">
      <alignment horizontal="left" wrapText="1"/>
    </xf>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9" fillId="67" borderId="0" applyNumberFormat="0" applyBorder="0" applyAlignment="0" applyProtection="0"/>
    <xf numFmtId="0" fontId="22" fillId="0" borderId="0" applyFont="0" applyFill="0" applyBorder="0" applyAlignment="0" applyProtection="0">
      <alignment horizontal="right"/>
    </xf>
    <xf numFmtId="0" fontId="24" fillId="0" borderId="10"/>
    <xf numFmtId="170" fontId="30" fillId="0" borderId="0" applyFill="0" applyBorder="0" applyAlignment="0"/>
    <xf numFmtId="170" fontId="30" fillId="0" borderId="0" applyFill="0" applyBorder="0" applyAlignment="0"/>
    <xf numFmtId="165" fontId="20" fillId="0" borderId="0">
      <alignment horizontal="left" wrapText="1"/>
    </xf>
    <xf numFmtId="165" fontId="20" fillId="0" borderId="0">
      <alignment horizontal="left" wrapText="1"/>
    </xf>
    <xf numFmtId="170" fontId="30" fillId="0" borderId="0" applyFill="0" applyBorder="0" applyAlignment="0"/>
    <xf numFmtId="41" fontId="18" fillId="68" borderId="0"/>
    <xf numFmtId="0" fontId="31" fillId="69" borderId="12" applyNumberFormat="0" applyAlignment="0" applyProtection="0"/>
    <xf numFmtId="165" fontId="20" fillId="0" borderId="0">
      <alignment horizontal="left" wrapText="1"/>
    </xf>
    <xf numFmtId="0" fontId="31" fillId="69" borderId="12" applyNumberFormat="0" applyAlignment="0" applyProtection="0"/>
    <xf numFmtId="0" fontId="11" fillId="6" borderId="4" applyNumberFormat="0" applyAlignment="0" applyProtection="0"/>
    <xf numFmtId="0" fontId="32" fillId="70" borderId="4" applyNumberFormat="0" applyAlignment="0" applyProtection="0"/>
    <xf numFmtId="165" fontId="20" fillId="0" borderId="0">
      <alignment horizontal="left" wrapText="1"/>
    </xf>
    <xf numFmtId="165" fontId="20" fillId="0" borderId="0">
      <alignment horizontal="left" wrapText="1"/>
    </xf>
    <xf numFmtId="41" fontId="18" fillId="68" borderId="0"/>
    <xf numFmtId="165" fontId="20" fillId="0" borderId="0">
      <alignment horizontal="left" wrapText="1"/>
    </xf>
    <xf numFmtId="41" fontId="18" fillId="68" borderId="0"/>
    <xf numFmtId="0" fontId="11" fillId="6" borderId="4" applyNumberFormat="0" applyAlignment="0" applyProtection="0"/>
    <xf numFmtId="0" fontId="32" fillId="70" borderId="4" applyNumberFormat="0" applyAlignment="0" applyProtection="0"/>
    <xf numFmtId="165" fontId="20" fillId="0" borderId="0">
      <alignment horizontal="left" wrapText="1"/>
    </xf>
    <xf numFmtId="165" fontId="20" fillId="0" borderId="0">
      <alignment horizontal="left" wrapText="1"/>
    </xf>
    <xf numFmtId="41" fontId="18" fillId="68" borderId="0"/>
    <xf numFmtId="41" fontId="18" fillId="68" borderId="0"/>
    <xf numFmtId="165" fontId="20" fillId="0" borderId="0">
      <alignment horizontal="left" wrapText="1"/>
    </xf>
    <xf numFmtId="41" fontId="18" fillId="68" borderId="0"/>
    <xf numFmtId="165" fontId="20" fillId="0" borderId="0">
      <alignment horizontal="left" wrapText="1"/>
    </xf>
    <xf numFmtId="41" fontId="18" fillId="68" borderId="0"/>
    <xf numFmtId="165" fontId="20" fillId="0" borderId="0">
      <alignment horizontal="left" wrapText="1"/>
    </xf>
    <xf numFmtId="41" fontId="18" fillId="68" borderId="0"/>
    <xf numFmtId="165" fontId="20" fillId="0" borderId="0">
      <alignment horizontal="left" wrapText="1"/>
    </xf>
    <xf numFmtId="0" fontId="31" fillId="69" borderId="12" applyNumberFormat="0" applyAlignment="0" applyProtection="0"/>
    <xf numFmtId="41" fontId="18" fillId="68" borderId="0"/>
    <xf numFmtId="41" fontId="18" fillId="68" borderId="0"/>
    <xf numFmtId="0" fontId="32" fillId="70" borderId="4" applyNumberFormat="0" applyAlignment="0" applyProtection="0"/>
    <xf numFmtId="0" fontId="11" fillId="6" borderId="4" applyNumberFormat="0" applyAlignment="0" applyProtection="0"/>
    <xf numFmtId="0" fontId="33" fillId="71" borderId="13" applyNumberFormat="0" applyAlignment="0" applyProtection="0"/>
    <xf numFmtId="0" fontId="33" fillId="71" borderId="13" applyNumberFormat="0" applyAlignment="0" applyProtection="0"/>
    <xf numFmtId="165" fontId="20" fillId="0" borderId="0">
      <alignment horizontal="left" wrapText="1"/>
    </xf>
    <xf numFmtId="0" fontId="33" fillId="71" borderId="13" applyNumberFormat="0" applyAlignment="0" applyProtection="0"/>
    <xf numFmtId="165" fontId="20" fillId="0" borderId="0">
      <alignment horizontal="left" wrapText="1"/>
    </xf>
    <xf numFmtId="0" fontId="13" fillId="7" borderId="7" applyNumberFormat="0" applyAlignment="0" applyProtection="0"/>
    <xf numFmtId="0" fontId="33" fillId="71" borderId="13" applyNumberFormat="0" applyAlignment="0" applyProtection="0"/>
    <xf numFmtId="0" fontId="33" fillId="71" borderId="13" applyNumberFormat="0" applyAlignment="0" applyProtection="0"/>
    <xf numFmtId="0" fontId="33" fillId="71" borderId="13" applyNumberFormat="0" applyAlignment="0" applyProtection="0"/>
    <xf numFmtId="41" fontId="18" fillId="72" borderId="0"/>
    <xf numFmtId="41" fontId="18" fillId="72" borderId="0"/>
    <xf numFmtId="165" fontId="20" fillId="0" borderId="0">
      <alignment horizontal="left" wrapText="1"/>
    </xf>
    <xf numFmtId="41" fontId="18" fillId="72" borderId="0"/>
    <xf numFmtId="41" fontId="18" fillId="72" borderId="0"/>
    <xf numFmtId="165" fontId="20" fillId="0" borderId="0">
      <alignment horizontal="left" wrapText="1"/>
    </xf>
    <xf numFmtId="0" fontId="34"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 fontId="35" fillId="0" borderId="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36" fillId="0" borderId="0" applyFont="0" applyFill="0" applyBorder="0" applyAlignment="0" applyProtection="0"/>
    <xf numFmtId="4"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65" fontId="20" fillId="0" borderId="0">
      <alignment horizontal="left" wrapText="1"/>
    </xf>
    <xf numFmtId="43" fontId="1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 fontId="37" fillId="0" borderId="0" applyFont="0" applyFill="0" applyBorder="0" applyAlignment="0" applyProtection="0"/>
    <xf numFmtId="43" fontId="18" fillId="0" borderId="0" applyFont="0" applyFill="0" applyBorder="0" applyAlignment="0" applyProtection="0"/>
    <xf numFmtId="4" fontId="37"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18"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73" fontId="18" fillId="0" borderId="0" applyFont="0" applyFill="0" applyBorder="0" applyAlignment="0" applyProtection="0"/>
    <xf numFmtId="43" fontId="18" fillId="0" borderId="0" applyFont="0" applyFill="0" applyBorder="0" applyAlignment="0" applyProtection="0"/>
    <xf numFmtId="4" fontId="37"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65" fontId="20" fillId="0" borderId="0">
      <alignment horizontal="left" wrapText="1"/>
    </xf>
    <xf numFmtId="43" fontId="3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65" fontId="20"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0" fillId="0" borderId="0">
      <alignment horizontal="left" wrapText="1"/>
    </xf>
    <xf numFmtId="165" fontId="20" fillId="0" borderId="0">
      <alignment horizontal="left" wrapText="1"/>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5" fontId="20" fillId="0" borderId="0">
      <alignment horizontal="left" wrapText="1"/>
    </xf>
    <xf numFmtId="43" fontId="25" fillId="0" borderId="0" applyFont="0" applyFill="0" applyBorder="0" applyAlignment="0" applyProtection="0"/>
    <xf numFmtId="165" fontId="20" fillId="0" borderId="0">
      <alignment horizontal="left" wrapText="1"/>
    </xf>
    <xf numFmtId="43" fontId="25" fillId="0" borderId="0" applyFont="0" applyFill="0" applyBorder="0" applyAlignment="0" applyProtection="0"/>
    <xf numFmtId="165" fontId="20" fillId="0" borderId="0">
      <alignment horizontal="left" wrapText="1"/>
    </xf>
    <xf numFmtId="43" fontId="25" fillId="0" borderId="0" applyFont="0" applyFill="0" applyBorder="0" applyAlignment="0" applyProtection="0"/>
    <xf numFmtId="43" fontId="1" fillId="0" borderId="0" applyFont="0" applyFill="0" applyBorder="0" applyAlignment="0" applyProtection="0"/>
    <xf numFmtId="165" fontId="20" fillId="0" borderId="0">
      <alignment horizontal="left" wrapText="1"/>
    </xf>
    <xf numFmtId="43" fontId="18" fillId="0" borderId="0" applyFont="0" applyFill="0" applyBorder="0" applyAlignment="0" applyProtection="0"/>
    <xf numFmtId="3" fontId="38" fillId="0" borderId="0" applyFill="0" applyBorder="0" applyAlignment="0" applyProtection="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3" fillId="0" borderId="0"/>
    <xf numFmtId="0" fontId="44" fillId="0" borderId="0"/>
    <xf numFmtId="0" fontId="44" fillId="0" borderId="0"/>
    <xf numFmtId="0" fontId="43" fillId="0" borderId="0"/>
    <xf numFmtId="0" fontId="44" fillId="0" borderId="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65" fontId="20" fillId="0" borderId="0">
      <alignment horizontal="left" wrapText="1"/>
    </xf>
    <xf numFmtId="3" fontId="38" fillId="0" borderId="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76" fontId="47" fillId="0" borderId="0">
      <protection locked="0"/>
    </xf>
    <xf numFmtId="0" fontId="43" fillId="0" borderId="0"/>
    <xf numFmtId="0" fontId="44" fillId="0" borderId="0"/>
    <xf numFmtId="0" fontId="44" fillId="0" borderId="0"/>
    <xf numFmtId="0" fontId="43" fillId="0" borderId="0"/>
    <xf numFmtId="0" fontId="42" fillId="0" borderId="0"/>
    <xf numFmtId="0" fontId="44" fillId="0" borderId="0"/>
    <xf numFmtId="0" fontId="48" fillId="0" borderId="0" applyNumberFormat="0" applyAlignment="0">
      <alignment horizontal="left"/>
    </xf>
    <xf numFmtId="0" fontId="48" fillId="0" borderId="0" applyNumberFormat="0" applyAlignment="0">
      <alignment horizontal="left"/>
    </xf>
    <xf numFmtId="165" fontId="20" fillId="0" borderId="0">
      <alignment horizontal="left" wrapText="1"/>
    </xf>
    <xf numFmtId="165" fontId="20" fillId="0" borderId="0">
      <alignment horizontal="left" wrapText="1"/>
    </xf>
    <xf numFmtId="0" fontId="48" fillId="0" borderId="0" applyNumberFormat="0" applyAlignment="0">
      <alignment horizontal="left"/>
    </xf>
    <xf numFmtId="0" fontId="34" fillId="0" borderId="0" applyNumberFormat="0" applyAlignment="0"/>
    <xf numFmtId="0" fontId="34" fillId="0" borderId="0" applyNumberFormat="0" applyAlignment="0"/>
    <xf numFmtId="165" fontId="20" fillId="0" borderId="0">
      <alignment horizontal="left" wrapText="1"/>
    </xf>
    <xf numFmtId="165" fontId="20" fillId="0" borderId="0">
      <alignment horizontal="left" wrapText="1"/>
    </xf>
    <xf numFmtId="0" fontId="34" fillId="0" borderId="0" applyNumberFormat="0" applyAlignment="0"/>
    <xf numFmtId="0" fontId="41" fillId="0" borderId="0"/>
    <xf numFmtId="0" fontId="41" fillId="0" borderId="0"/>
    <xf numFmtId="0" fontId="43" fillId="0" borderId="0"/>
    <xf numFmtId="0" fontId="44" fillId="0" borderId="0"/>
    <xf numFmtId="0" fontId="44" fillId="0" borderId="0"/>
    <xf numFmtId="0" fontId="43" fillId="0" borderId="0"/>
    <xf numFmtId="0" fontId="42" fillId="0" borderId="0"/>
    <xf numFmtId="0" fontId="44" fillId="0" borderId="0"/>
    <xf numFmtId="0" fontId="41" fillId="0" borderId="0"/>
    <xf numFmtId="0" fontId="41" fillId="0" borderId="0"/>
    <xf numFmtId="0" fontId="41" fillId="0" borderId="0"/>
    <xf numFmtId="0" fontId="43" fillId="0" borderId="0"/>
    <xf numFmtId="0" fontId="44" fillId="0" borderId="0"/>
    <xf numFmtId="0" fontId="44" fillId="0" borderId="0"/>
    <xf numFmtId="0" fontId="43" fillId="0" borderId="0"/>
    <xf numFmtId="0" fontId="44" fillId="0" borderId="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8" fontId="3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165" fontId="20" fillId="0" borderId="0">
      <alignment horizontal="left" wrapText="1"/>
    </xf>
    <xf numFmtId="44" fontId="18" fillId="0" borderId="0" applyFont="0" applyFill="0" applyBorder="0" applyAlignment="0" applyProtection="0"/>
    <xf numFmtId="44" fontId="2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8" fontId="37" fillId="0" borderId="0" applyFont="0" applyFill="0" applyBorder="0" applyAlignment="0" applyProtection="0"/>
    <xf numFmtId="44" fontId="1"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165" fontId="20" fillId="0" borderId="0">
      <alignment horizontal="left" wrapText="1"/>
    </xf>
    <xf numFmtId="44" fontId="49" fillId="0" borderId="0" applyFont="0" applyFill="0" applyBorder="0" applyAlignment="0" applyProtection="0"/>
    <xf numFmtId="44" fontId="50" fillId="0" borderId="0" applyFont="0" applyFill="0" applyBorder="0" applyAlignment="0" applyProtection="0"/>
    <xf numFmtId="165" fontId="20" fillId="0" borderId="0">
      <alignment horizontal="left" wrapText="1"/>
    </xf>
    <xf numFmtId="165" fontId="20" fillId="0" borderId="0">
      <alignment horizontal="left" wrapText="1"/>
    </xf>
    <xf numFmtId="8" fontId="4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165" fontId="20" fillId="0" borderId="0">
      <alignment horizontal="left" wrapText="1"/>
    </xf>
    <xf numFmtId="44" fontId="36"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8" fontId="37"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1"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8"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3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165" fontId="20" fillId="0" borderId="0">
      <alignment horizontal="left" wrapText="1"/>
    </xf>
    <xf numFmtId="4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5" fontId="20" fillId="0" borderId="0">
      <alignment horizontal="left" wrapText="1"/>
    </xf>
    <xf numFmtId="177" fontId="18" fillId="0" borderId="0" applyFont="0" applyFill="0" applyBorder="0" applyAlignment="0" applyProtection="0"/>
    <xf numFmtId="165" fontId="20" fillId="0" borderId="0">
      <alignment horizontal="left" wrapText="1"/>
    </xf>
    <xf numFmtId="177"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8" fontId="37" fillId="0" borderId="0" applyFont="0" applyFill="0" applyBorder="0" applyAlignment="0" applyProtection="0"/>
    <xf numFmtId="44" fontId="5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165" fontId="20" fillId="0" borderId="0">
      <alignment horizontal="left" wrapText="1"/>
    </xf>
    <xf numFmtId="44" fontId="25" fillId="0" borderId="0" applyFont="0" applyFill="0" applyBorder="0" applyAlignment="0" applyProtection="0"/>
    <xf numFmtId="165" fontId="20" fillId="0" borderId="0">
      <alignment horizontal="left" wrapText="1"/>
    </xf>
    <xf numFmtId="44" fontId="25" fillId="0" borderId="0" applyFont="0" applyFill="0" applyBorder="0" applyAlignment="0" applyProtection="0"/>
    <xf numFmtId="44" fontId="1"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165" fontId="20" fillId="0" borderId="0">
      <alignment horizontal="left" wrapText="1"/>
    </xf>
    <xf numFmtId="44" fontId="25" fillId="0" borderId="0" applyFont="0" applyFill="0" applyBorder="0" applyAlignment="0" applyProtection="0"/>
    <xf numFmtId="165" fontId="20" fillId="0" borderId="0">
      <alignment horizontal="left" wrapText="1"/>
    </xf>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20" fillId="0" borderId="0">
      <alignment horizontal="left" wrapText="1"/>
    </xf>
    <xf numFmtId="165" fontId="20" fillId="0" borderId="0">
      <alignment horizontal="left" wrapText="1"/>
    </xf>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165" fontId="20" fillId="0" borderId="0">
      <alignment horizontal="left" wrapText="1"/>
    </xf>
    <xf numFmtId="44" fontId="25" fillId="0" borderId="0" applyFont="0" applyFill="0" applyBorder="0" applyAlignment="0" applyProtection="0"/>
    <xf numFmtId="165" fontId="20" fillId="0" borderId="0">
      <alignment horizontal="left" wrapText="1"/>
    </xf>
    <xf numFmtId="44" fontId="25" fillId="0" borderId="0" applyFont="0" applyFill="0" applyBorder="0" applyAlignment="0" applyProtection="0"/>
    <xf numFmtId="165" fontId="20" fillId="0" borderId="0">
      <alignment horizontal="left" wrapText="1"/>
    </xf>
    <xf numFmtId="44" fontId="25" fillId="0" borderId="0" applyFont="0" applyFill="0" applyBorder="0" applyAlignment="0" applyProtection="0"/>
    <xf numFmtId="44" fontId="1" fillId="0" borderId="0" applyFont="0" applyFill="0" applyBorder="0" applyAlignment="0" applyProtection="0"/>
    <xf numFmtId="165" fontId="20" fillId="0" borderId="0">
      <alignment horizontal="left" wrapText="1"/>
    </xf>
    <xf numFmtId="44" fontId="18" fillId="0" borderId="0" applyFont="0" applyFill="0" applyBorder="0" applyAlignment="0" applyProtection="0"/>
    <xf numFmtId="178" fontId="20" fillId="0" borderId="0" applyFont="0" applyFill="0" applyBorder="0" applyProtection="0">
      <alignment horizontal="right"/>
    </xf>
    <xf numFmtId="5" fontId="41" fillId="0" borderId="0"/>
    <xf numFmtId="5" fontId="38" fillId="0" borderId="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65" fontId="20" fillId="0" borderId="0">
      <alignment horizontal="left" wrapText="1"/>
    </xf>
    <xf numFmtId="165" fontId="20" fillId="0" borderId="0">
      <alignment horizontal="left" wrapText="1"/>
    </xf>
    <xf numFmtId="179" fontId="18" fillId="0" borderId="0" applyFont="0" applyFill="0" applyBorder="0" applyAlignment="0" applyProtection="0"/>
    <xf numFmtId="180" fontId="53"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65" fontId="20" fillId="0" borderId="0">
      <alignment horizontal="left" wrapText="1"/>
    </xf>
    <xf numFmtId="5" fontId="38" fillId="0" borderId="0" applyFill="0" applyBorder="0" applyAlignment="0" applyProtection="0"/>
    <xf numFmtId="179" fontId="18" fillId="0" borderId="0" applyFont="0" applyFill="0" applyBorder="0" applyAlignment="0" applyProtection="0"/>
    <xf numFmtId="180" fontId="38" fillId="0" borderId="0" applyFont="0" applyFill="0" applyBorder="0" applyAlignment="0" applyProtection="0"/>
    <xf numFmtId="5" fontId="38" fillId="0" borderId="0" applyFill="0" applyBorder="0" applyAlignment="0" applyProtection="0"/>
    <xf numFmtId="179" fontId="18" fillId="0" borderId="0" applyFont="0" applyFill="0" applyBorder="0" applyAlignment="0" applyProtection="0"/>
    <xf numFmtId="181" fontId="38" fillId="0" borderId="0" applyFill="0" applyBorder="0" applyAlignment="0" applyProtection="0"/>
    <xf numFmtId="0" fontId="41" fillId="0" borderId="0"/>
    <xf numFmtId="0" fontId="41" fillId="0" borderId="0"/>
    <xf numFmtId="0" fontId="46" fillId="0" borderId="0" applyFont="0" applyFill="0" applyBorder="0" applyAlignment="0" applyProtection="0"/>
    <xf numFmtId="0" fontId="46" fillId="0" borderId="0" applyFont="0" applyFill="0" applyBorder="0" applyAlignment="0" applyProtection="0"/>
    <xf numFmtId="0" fontId="45"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5"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5" fillId="0" borderId="0" applyFont="0" applyFill="0" applyBorder="0" applyAlignment="0" applyProtection="0"/>
    <xf numFmtId="165" fontId="20" fillId="0" borderId="0">
      <alignment horizontal="left" wrapText="1"/>
    </xf>
    <xf numFmtId="181" fontId="38" fillId="0" borderId="0" applyFill="0" applyBorder="0" applyAlignment="0" applyProtection="0"/>
    <xf numFmtId="0" fontId="45" fillId="0" borderId="0" applyFont="0" applyFill="0" applyBorder="0" applyAlignment="0" applyProtection="0"/>
    <xf numFmtId="0" fontId="18" fillId="0" borderId="0" applyFont="0" applyFill="0" applyBorder="0" applyAlignment="0" applyProtection="0"/>
    <xf numFmtId="181" fontId="38" fillId="0" borderId="0" applyFill="0" applyBorder="0" applyAlignment="0" applyProtection="0"/>
    <xf numFmtId="181" fontId="18" fillId="0" borderId="0" applyFill="0" applyBorder="0" applyAlignment="0" applyProtection="0"/>
    <xf numFmtId="0" fontId="24" fillId="0" borderId="0"/>
    <xf numFmtId="0" fontId="54" fillId="73" borderId="0" applyNumberFormat="0" applyBorder="0" applyAlignment="0" applyProtection="0"/>
    <xf numFmtId="0" fontId="54" fillId="73" borderId="0" applyNumberFormat="0" applyBorder="0" applyAlignment="0" applyProtection="0"/>
    <xf numFmtId="0" fontId="54" fillId="7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165" fontId="18" fillId="0" borderId="0"/>
    <xf numFmtId="165" fontId="18" fillId="0" borderId="0"/>
    <xf numFmtId="165" fontId="18" fillId="0" borderId="0"/>
    <xf numFmtId="165" fontId="20" fillId="0" borderId="0">
      <alignment horizontal="left" wrapText="1"/>
    </xf>
    <xf numFmtId="165" fontId="20" fillId="0" borderId="0">
      <alignment horizontal="left" wrapText="1"/>
    </xf>
    <xf numFmtId="165" fontId="18" fillId="0" borderId="0"/>
    <xf numFmtId="165" fontId="18" fillId="0" borderId="0"/>
    <xf numFmtId="165" fontId="20" fillId="0" borderId="0">
      <alignment horizontal="left" wrapText="1"/>
    </xf>
    <xf numFmtId="165" fontId="18" fillId="0" borderId="0"/>
    <xf numFmtId="165" fontId="20" fillId="0" borderId="0">
      <alignment horizontal="left" wrapText="1"/>
    </xf>
    <xf numFmtId="165" fontId="18" fillId="0" borderId="0"/>
    <xf numFmtId="165" fontId="20" fillId="0" borderId="0">
      <alignment horizontal="left" wrapText="1"/>
    </xf>
    <xf numFmtId="182" fontId="55" fillId="0" borderId="0"/>
    <xf numFmtId="165" fontId="20" fillId="0" borderId="0">
      <alignment horizontal="left" wrapText="1"/>
    </xf>
    <xf numFmtId="165" fontId="18" fillId="0" borderId="0"/>
    <xf numFmtId="165" fontId="20" fillId="0" borderId="0">
      <alignment horizontal="left" wrapText="1"/>
    </xf>
    <xf numFmtId="165" fontId="20" fillId="0" borderId="0">
      <alignment horizontal="left" wrapText="1"/>
    </xf>
    <xf numFmtId="165" fontId="18" fillId="0" borderId="0"/>
    <xf numFmtId="165" fontId="18" fillId="0" borderId="0"/>
    <xf numFmtId="165" fontId="18" fillId="0" borderId="0"/>
    <xf numFmtId="183" fontId="18" fillId="0" borderId="0" applyFont="0" applyFill="0" applyBorder="0" applyAlignment="0" applyProtection="0">
      <alignment horizontal="left" wrapText="1"/>
    </xf>
    <xf numFmtId="183" fontId="18" fillId="0" borderId="0" applyFont="0" applyFill="0" applyBorder="0" applyAlignment="0" applyProtection="0">
      <alignment horizontal="left" wrapText="1"/>
    </xf>
    <xf numFmtId="183" fontId="18" fillId="0" borderId="0" applyFont="0" applyFill="0" applyBorder="0" applyAlignment="0" applyProtection="0">
      <alignment horizontal="left" wrapText="1"/>
    </xf>
    <xf numFmtId="165" fontId="20" fillId="0" borderId="0">
      <alignment horizontal="left" wrapText="1"/>
    </xf>
    <xf numFmtId="165" fontId="20" fillId="0" borderId="0">
      <alignment horizontal="left" wrapText="1"/>
    </xf>
    <xf numFmtId="183" fontId="18" fillId="0" borderId="0" applyFont="0" applyFill="0" applyBorder="0" applyAlignment="0" applyProtection="0">
      <alignment horizontal="left" wrapText="1"/>
    </xf>
    <xf numFmtId="165" fontId="20" fillId="0" borderId="0">
      <alignment horizontal="left" wrapText="1"/>
    </xf>
    <xf numFmtId="165" fontId="20" fillId="0" borderId="0">
      <alignment horizontal="left" wrapText="1"/>
    </xf>
    <xf numFmtId="183" fontId="18" fillId="0" borderId="0" applyFont="0" applyFill="0" applyBorder="0" applyAlignment="0" applyProtection="0">
      <alignment horizontal="left" wrapText="1"/>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5" fontId="20" fillId="0" borderId="0">
      <alignment horizontal="left" wrapText="1"/>
    </xf>
    <xf numFmtId="0" fontId="1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2" fontId="38" fillId="0" borderId="0" applyFill="0" applyBorder="0" applyAlignment="0" applyProtection="0"/>
    <xf numFmtId="2" fontId="45" fillId="0" borderId="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2" fontId="38" fillId="0" borderId="0" applyFont="0" applyFill="0" applyBorder="0" applyAlignment="0" applyProtection="0"/>
    <xf numFmtId="2" fontId="38" fillId="0" borderId="0" applyFont="0" applyFill="0" applyBorder="0" applyAlignment="0" applyProtection="0"/>
    <xf numFmtId="2" fontId="38" fillId="0" borderId="0" applyFill="0" applyBorder="0" applyAlignment="0" applyProtection="0"/>
    <xf numFmtId="2" fontId="45" fillId="0" borderId="0" applyFont="0" applyFill="0" applyBorder="0" applyAlignment="0" applyProtection="0"/>
    <xf numFmtId="0" fontId="41" fillId="0" borderId="0"/>
    <xf numFmtId="0" fontId="41" fillId="0" borderId="0"/>
    <xf numFmtId="0" fontId="41" fillId="0" borderId="0"/>
    <xf numFmtId="0" fontId="57" fillId="0" borderId="0" applyNumberFormat="0" applyFill="0" applyBorder="0" applyAlignment="0" applyProtection="0">
      <alignment vertical="top"/>
      <protection locked="0"/>
    </xf>
    <xf numFmtId="0" fontId="58" fillId="0" borderId="0" applyFont="0" applyFill="0" applyBorder="0" applyAlignment="0" applyProtection="0">
      <alignment horizontal="left"/>
    </xf>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6" fillId="2" borderId="0" applyNumberFormat="0" applyBorder="0" applyAlignment="0" applyProtection="0"/>
    <xf numFmtId="0" fontId="6" fillId="41" borderId="0" applyNumberFormat="0" applyBorder="0" applyAlignment="0" applyProtection="0"/>
    <xf numFmtId="165" fontId="20" fillId="0" borderId="0">
      <alignment horizontal="left" wrapText="1"/>
    </xf>
    <xf numFmtId="165" fontId="20" fillId="0" borderId="0">
      <alignment horizontal="left" wrapText="1"/>
    </xf>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165" fontId="20" fillId="0" borderId="0">
      <alignment horizontal="left" wrapText="1"/>
    </xf>
    <xf numFmtId="38" fontId="60" fillId="72" borderId="0" applyNumberFormat="0" applyBorder="0" applyAlignment="0" applyProtection="0"/>
    <xf numFmtId="0"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38" fontId="60" fillId="72" borderId="0" applyNumberFormat="0" applyBorder="0" applyAlignment="0" applyProtection="0"/>
    <xf numFmtId="0" fontId="61" fillId="0" borderId="10"/>
    <xf numFmtId="0" fontId="62" fillId="0" borderId="0"/>
    <xf numFmtId="0" fontId="63" fillId="0" borderId="14" applyNumberFormat="0" applyAlignment="0" applyProtection="0">
      <alignment horizontal="left"/>
    </xf>
    <xf numFmtId="0" fontId="63" fillId="0" borderId="14" applyNumberFormat="0" applyAlignment="0" applyProtection="0">
      <alignment horizontal="left"/>
    </xf>
    <xf numFmtId="165" fontId="20" fillId="0" borderId="0">
      <alignment horizontal="left" wrapText="1"/>
    </xf>
    <xf numFmtId="165" fontId="20" fillId="0" borderId="0">
      <alignment horizontal="left" wrapText="1"/>
    </xf>
    <xf numFmtId="0" fontId="63" fillId="0" borderId="14" applyNumberFormat="0" applyAlignment="0" applyProtection="0">
      <alignment horizontal="left"/>
    </xf>
    <xf numFmtId="165" fontId="20" fillId="0" borderId="0">
      <alignment horizontal="left" wrapText="1"/>
    </xf>
    <xf numFmtId="0" fontId="63" fillId="0" borderId="15">
      <alignment horizontal="left"/>
    </xf>
    <xf numFmtId="0" fontId="63" fillId="0" borderId="15">
      <alignment horizontal="left"/>
    </xf>
    <xf numFmtId="165" fontId="20" fillId="0" borderId="0">
      <alignment horizontal="left" wrapText="1"/>
    </xf>
    <xf numFmtId="165" fontId="20" fillId="0" borderId="0">
      <alignment horizontal="left" wrapText="1"/>
    </xf>
    <xf numFmtId="165" fontId="20" fillId="0" borderId="0">
      <alignment horizontal="left" wrapText="1"/>
    </xf>
    <xf numFmtId="0" fontId="63" fillId="0" borderId="15">
      <alignment horizontal="left"/>
    </xf>
    <xf numFmtId="0" fontId="63" fillId="0" borderId="15">
      <alignment horizontal="left"/>
    </xf>
    <xf numFmtId="165" fontId="20" fillId="0" borderId="0">
      <alignment horizontal="left" wrapText="1"/>
    </xf>
    <xf numFmtId="14" fontId="29" fillId="76" borderId="16">
      <alignment horizontal="center" vertical="center" wrapText="1"/>
    </xf>
    <xf numFmtId="0" fontId="45" fillId="0" borderId="0" applyNumberFormat="0" applyFill="0" applyBorder="0" applyAlignment="0" applyProtection="0"/>
    <xf numFmtId="0" fontId="64" fillId="0" borderId="17" applyNumberFormat="0" applyFill="0" applyAlignment="0" applyProtection="0"/>
    <xf numFmtId="0" fontId="64" fillId="0" borderId="17" applyNumberFormat="0" applyFill="0" applyAlignment="0" applyProtection="0"/>
    <xf numFmtId="0" fontId="3" fillId="0" borderId="1" applyNumberFormat="0" applyFill="0" applyAlignment="0" applyProtection="0"/>
    <xf numFmtId="0" fontId="65" fillId="0" borderId="18" applyNumberFormat="0" applyFill="0" applyAlignment="0" applyProtection="0"/>
    <xf numFmtId="165" fontId="20" fillId="0" borderId="0">
      <alignment horizontal="left" wrapText="1"/>
    </xf>
    <xf numFmtId="165" fontId="20" fillId="0" borderId="0">
      <alignment horizontal="left" wrapText="1"/>
    </xf>
    <xf numFmtId="0" fontId="65" fillId="0" borderId="18" applyNumberFormat="0" applyFill="0" applyAlignment="0" applyProtection="0"/>
    <xf numFmtId="0" fontId="3" fillId="0" borderId="1" applyNumberFormat="0" applyFill="0" applyAlignment="0" applyProtection="0"/>
    <xf numFmtId="0" fontId="65" fillId="0" borderId="18" applyNumberFormat="0" applyFill="0" applyAlignment="0" applyProtection="0"/>
    <xf numFmtId="165" fontId="20" fillId="0" borderId="0">
      <alignment horizontal="left" wrapText="1"/>
    </xf>
    <xf numFmtId="165" fontId="20" fillId="0" borderId="0">
      <alignment horizontal="left" wrapText="1"/>
    </xf>
    <xf numFmtId="0" fontId="66" fillId="0" borderId="0" applyNumberFormat="0" applyFill="0" applyBorder="0" applyAlignment="0" applyProtection="0"/>
    <xf numFmtId="165" fontId="20" fillId="0" borderId="0">
      <alignment horizontal="left" wrapText="1"/>
    </xf>
    <xf numFmtId="0" fontId="65" fillId="0" borderId="18" applyNumberFormat="0" applyFill="0" applyAlignment="0" applyProtection="0"/>
    <xf numFmtId="0" fontId="66" fillId="0" borderId="0" applyNumberFormat="0" applyFill="0" applyBorder="0" applyAlignment="0" applyProtection="0"/>
    <xf numFmtId="0" fontId="65" fillId="0" borderId="18" applyNumberFormat="0" applyFill="0" applyAlignment="0" applyProtection="0"/>
    <xf numFmtId="0" fontId="3" fillId="0" borderId="1" applyNumberFormat="0" applyFill="0" applyAlignment="0" applyProtection="0"/>
    <xf numFmtId="0" fontId="45" fillId="0" borderId="0" applyNumberFormat="0" applyFill="0" applyBorder="0" applyAlignment="0" applyProtection="0"/>
    <xf numFmtId="0" fontId="67" fillId="0" borderId="19" applyNumberFormat="0" applyFill="0" applyAlignment="0" applyProtection="0"/>
    <xf numFmtId="0" fontId="67" fillId="0" borderId="19" applyNumberFormat="0" applyFill="0" applyAlignment="0" applyProtection="0"/>
    <xf numFmtId="0" fontId="4" fillId="0" borderId="2" applyNumberFormat="0" applyFill="0" applyAlignment="0" applyProtection="0"/>
    <xf numFmtId="0" fontId="68" fillId="0" borderId="20" applyNumberFormat="0" applyFill="0" applyAlignment="0" applyProtection="0"/>
    <xf numFmtId="165" fontId="20" fillId="0" borderId="0">
      <alignment horizontal="left" wrapText="1"/>
    </xf>
    <xf numFmtId="165" fontId="20" fillId="0" borderId="0">
      <alignment horizontal="left" wrapText="1"/>
    </xf>
    <xf numFmtId="0" fontId="68" fillId="0" borderId="20" applyNumberFormat="0" applyFill="0" applyAlignment="0" applyProtection="0"/>
    <xf numFmtId="0" fontId="4" fillId="0" borderId="2" applyNumberFormat="0" applyFill="0" applyAlignment="0" applyProtection="0"/>
    <xf numFmtId="0" fontId="68" fillId="0" borderId="20" applyNumberFormat="0" applyFill="0" applyAlignment="0" applyProtection="0"/>
    <xf numFmtId="165" fontId="20" fillId="0" borderId="0">
      <alignment horizontal="left" wrapText="1"/>
    </xf>
    <xf numFmtId="165" fontId="20" fillId="0" borderId="0">
      <alignment horizontal="left" wrapText="1"/>
    </xf>
    <xf numFmtId="0" fontId="60" fillId="0" borderId="0" applyNumberFormat="0" applyFill="0" applyBorder="0" applyAlignment="0" applyProtection="0"/>
    <xf numFmtId="165" fontId="20" fillId="0" borderId="0">
      <alignment horizontal="left" wrapText="1"/>
    </xf>
    <xf numFmtId="0" fontId="68" fillId="0" borderId="20" applyNumberFormat="0" applyFill="0" applyAlignment="0" applyProtection="0"/>
    <xf numFmtId="0" fontId="60" fillId="0" borderId="0" applyNumberFormat="0" applyFill="0" applyBorder="0" applyAlignment="0" applyProtection="0"/>
    <xf numFmtId="0" fontId="68" fillId="0" borderId="20" applyNumberFormat="0" applyFill="0" applyAlignment="0" applyProtection="0"/>
    <xf numFmtId="0" fontId="4" fillId="0" borderId="2"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5" fillId="0" borderId="3" applyNumberFormat="0" applyFill="0" applyAlignment="0" applyProtection="0"/>
    <xf numFmtId="0" fontId="70" fillId="0" borderId="22" applyNumberFormat="0" applyFill="0" applyAlignment="0" applyProtection="0"/>
    <xf numFmtId="165" fontId="20" fillId="0" borderId="0">
      <alignment horizontal="left" wrapText="1"/>
    </xf>
    <xf numFmtId="165" fontId="20" fillId="0" borderId="0">
      <alignment horizontal="left" wrapText="1"/>
    </xf>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0" borderId="0" applyNumberFormat="0" applyFill="0" applyBorder="0" applyAlignment="0" applyProtection="0"/>
    <xf numFmtId="165" fontId="20" fillId="0" borderId="0">
      <alignment horizontal="left" wrapText="1"/>
    </xf>
    <xf numFmtId="165" fontId="20" fillId="0" borderId="0">
      <alignment horizontal="left" wrapText="1"/>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38" fontId="71" fillId="0" borderId="0"/>
    <xf numFmtId="38" fontId="71" fillId="0" borderId="0"/>
    <xf numFmtId="38" fontId="71" fillId="0" borderId="0"/>
    <xf numFmtId="38" fontId="71" fillId="0" borderId="0"/>
    <xf numFmtId="165" fontId="20" fillId="0" borderId="0">
      <alignment horizontal="left" wrapText="1"/>
    </xf>
    <xf numFmtId="0" fontId="71" fillId="0" borderId="0"/>
    <xf numFmtId="0" fontId="71" fillId="0" borderId="0"/>
    <xf numFmtId="0" fontId="71" fillId="0" borderId="0"/>
    <xf numFmtId="38" fontId="71" fillId="0" borderId="0"/>
    <xf numFmtId="38" fontId="71" fillId="0" borderId="0"/>
    <xf numFmtId="38" fontId="71" fillId="0" borderId="0"/>
    <xf numFmtId="40" fontId="71" fillId="0" borderId="0"/>
    <xf numFmtId="40" fontId="71" fillId="0" borderId="0"/>
    <xf numFmtId="40" fontId="71" fillId="0" borderId="0"/>
    <xf numFmtId="40" fontId="71" fillId="0" borderId="0"/>
    <xf numFmtId="165" fontId="20" fillId="0" borderId="0">
      <alignment horizontal="left" wrapText="1"/>
    </xf>
    <xf numFmtId="0" fontId="71" fillId="0" borderId="0"/>
    <xf numFmtId="0" fontId="71" fillId="0" borderId="0"/>
    <xf numFmtId="0" fontId="71" fillId="0" borderId="0"/>
    <xf numFmtId="40" fontId="71" fillId="0" borderId="0"/>
    <xf numFmtId="40" fontId="71" fillId="0" borderId="0"/>
    <xf numFmtId="40" fontId="71" fillId="0" borderId="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65" fontId="20" fillId="0" borderId="0">
      <alignment horizontal="left" wrapText="1"/>
    </xf>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0" fontId="60" fillId="68" borderId="11" applyNumberFormat="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165" fontId="20" fillId="0" borderId="0">
      <alignment horizontal="left" wrapText="1"/>
    </xf>
    <xf numFmtId="0" fontId="73" fillId="40" borderId="12" applyNumberFormat="0" applyAlignment="0" applyProtection="0"/>
    <xf numFmtId="0" fontId="73" fillId="40" borderId="12" applyNumberFormat="0" applyAlignment="0" applyProtection="0"/>
    <xf numFmtId="0" fontId="9" fillId="5" borderId="4" applyNumberFormat="0" applyAlignment="0" applyProtection="0"/>
    <xf numFmtId="0" fontId="9" fillId="43" borderId="4" applyNumberFormat="0" applyAlignment="0" applyProtection="0"/>
    <xf numFmtId="0" fontId="73" fillId="40" borderId="12" applyNumberFormat="0" applyAlignment="0" applyProtection="0"/>
    <xf numFmtId="165" fontId="20" fillId="0" borderId="0">
      <alignment horizontal="left" wrapText="1"/>
    </xf>
    <xf numFmtId="0" fontId="73" fillId="40" borderId="12" applyNumberFormat="0" applyAlignment="0" applyProtection="0"/>
    <xf numFmtId="0" fontId="9" fillId="5" borderId="4" applyNumberFormat="0" applyAlignment="0" applyProtection="0"/>
    <xf numFmtId="0" fontId="9" fillId="43" borderId="4" applyNumberFormat="0" applyAlignment="0" applyProtection="0"/>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0" fontId="73" fillId="40" borderId="12" applyNumberFormat="0" applyAlignment="0" applyProtection="0"/>
    <xf numFmtId="41" fontId="74" fillId="77" borderId="23">
      <alignment horizontal="left"/>
      <protection locked="0"/>
    </xf>
    <xf numFmtId="165" fontId="20" fillId="0" borderId="0">
      <alignment horizontal="left" wrapText="1"/>
    </xf>
    <xf numFmtId="41" fontId="74" fillId="77" borderId="23">
      <alignment horizontal="left"/>
      <protection locked="0"/>
    </xf>
    <xf numFmtId="10" fontId="74" fillId="77" borderId="23">
      <alignment horizontal="right"/>
      <protection locked="0"/>
    </xf>
    <xf numFmtId="165" fontId="20" fillId="0" borderId="0">
      <alignment horizontal="left" wrapText="1"/>
    </xf>
    <xf numFmtId="10" fontId="74" fillId="77" borderId="23">
      <alignment horizontal="right"/>
      <protection locked="0"/>
    </xf>
    <xf numFmtId="165" fontId="20" fillId="0" borderId="0">
      <alignment horizontal="left" wrapText="1"/>
    </xf>
    <xf numFmtId="41" fontId="74" fillId="77" borderId="23">
      <alignment horizontal="left"/>
      <protection locked="0"/>
    </xf>
    <xf numFmtId="38" fontId="75" fillId="0" borderId="0">
      <alignment horizontal="left" wrapText="1"/>
    </xf>
    <xf numFmtId="38" fontId="76" fillId="0" borderId="0">
      <alignment horizontal="left" wrapText="1"/>
    </xf>
    <xf numFmtId="0" fontId="61" fillId="0" borderId="24"/>
    <xf numFmtId="0" fontId="60" fillId="72" borderId="0"/>
    <xf numFmtId="0" fontId="60" fillId="72" borderId="0"/>
    <xf numFmtId="0" fontId="60" fillId="72" borderId="0"/>
    <xf numFmtId="0" fontId="60" fillId="72" borderId="0"/>
    <xf numFmtId="165" fontId="20" fillId="0" borderId="0">
      <alignment horizontal="left" wrapText="1"/>
    </xf>
    <xf numFmtId="3" fontId="77" fillId="0" borderId="0" applyFill="0" applyBorder="0" applyAlignment="0" applyProtection="0"/>
    <xf numFmtId="165" fontId="20" fillId="0" borderId="0">
      <alignment horizontal="left" wrapText="1"/>
    </xf>
    <xf numFmtId="165" fontId="20" fillId="0" borderId="0">
      <alignment horizontal="left" wrapText="1"/>
    </xf>
    <xf numFmtId="3" fontId="77" fillId="0" borderId="0" applyFill="0" applyBorder="0" applyAlignment="0" applyProtection="0"/>
    <xf numFmtId="3" fontId="77" fillId="0" borderId="0" applyFill="0" applyBorder="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12" fillId="0" borderId="6" applyNumberFormat="0" applyFill="0" applyAlignment="0" applyProtection="0"/>
    <xf numFmtId="0" fontId="79" fillId="0" borderId="26" applyNumberFormat="0" applyFill="0" applyAlignment="0" applyProtection="0"/>
    <xf numFmtId="165" fontId="20" fillId="0" borderId="0">
      <alignment horizontal="left" wrapText="1"/>
    </xf>
    <xf numFmtId="165" fontId="20" fillId="0" borderId="0">
      <alignment horizontal="left" wrapText="1"/>
    </xf>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80" fillId="78" borderId="0"/>
    <xf numFmtId="0" fontId="80" fillId="79" borderId="0"/>
    <xf numFmtId="0" fontId="29" fillId="80" borderId="27" applyBorder="0"/>
    <xf numFmtId="0" fontId="18" fillId="81" borderId="28" applyNumberFormat="0" applyFont="0" applyBorder="0" applyAlignment="0" applyProtection="0"/>
    <xf numFmtId="0" fontId="81" fillId="82" borderId="0"/>
    <xf numFmtId="184" fontId="18" fillId="0" borderId="0"/>
    <xf numFmtId="185" fontId="71" fillId="0" borderId="0" applyNumberFormat="0" applyFill="0" applyBorder="0" applyAlignment="0" applyProtection="0"/>
    <xf numFmtId="186" fontId="18" fillId="0" borderId="0" applyFont="0" applyFill="0" applyBorder="0" applyAlignment="0" applyProtection="0"/>
    <xf numFmtId="0" fontId="18" fillId="0" borderId="0" applyFont="0" applyFill="0" applyBorder="0" applyAlignment="0" applyProtection="0"/>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165" fontId="20" fillId="0" borderId="0">
      <alignment horizontal="left" wrapText="1"/>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29"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165" fontId="20" fillId="0" borderId="0">
      <alignment horizontal="left" wrapText="1"/>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44" fontId="29" fillId="0" borderId="30" applyNumberFormat="0" applyFont="0" applyAlignment="0">
      <alignment horizontal="center"/>
    </xf>
    <xf numFmtId="0" fontId="18" fillId="0" borderId="0" applyFont="0" applyFill="0" applyBorder="0" applyAlignment="0" applyProtection="0"/>
    <xf numFmtId="0" fontId="18" fillId="0" borderId="0" applyFont="0" applyFill="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 fillId="4" borderId="0" applyNumberFormat="0" applyBorder="0" applyAlignment="0" applyProtection="0"/>
    <xf numFmtId="0" fontId="83" fillId="4" borderId="0" applyNumberFormat="0" applyBorder="0" applyAlignment="0" applyProtection="0"/>
    <xf numFmtId="165" fontId="20" fillId="0" borderId="0">
      <alignment horizontal="left" wrapText="1"/>
    </xf>
    <xf numFmtId="165" fontId="20" fillId="0" borderId="0">
      <alignment horizontal="left" wrapText="1"/>
    </xf>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37" fontId="84" fillId="0" borderId="0"/>
    <xf numFmtId="37" fontId="84" fillId="0" borderId="0"/>
    <xf numFmtId="165" fontId="20" fillId="0" borderId="0">
      <alignment horizontal="left" wrapText="1"/>
    </xf>
    <xf numFmtId="165" fontId="20" fillId="0" borderId="0">
      <alignment horizontal="left" wrapText="1"/>
    </xf>
    <xf numFmtId="37" fontId="84" fillId="0" borderId="0"/>
    <xf numFmtId="164" fontId="85" fillId="0" borderId="0" applyFont="0" applyAlignment="0" applyProtection="0"/>
    <xf numFmtId="37" fontId="86" fillId="0" borderId="0" applyNumberFormat="0" applyFill="0" applyBorder="0"/>
    <xf numFmtId="0" fontId="60" fillId="0" borderId="31" applyNumberFormat="0" applyBorder="0" applyAlignment="0"/>
    <xf numFmtId="0" fontId="60" fillId="0" borderId="31" applyNumberFormat="0" applyBorder="0" applyAlignment="0"/>
    <xf numFmtId="0" fontId="60" fillId="0" borderId="31" applyNumberFormat="0" applyBorder="0" applyAlignment="0"/>
    <xf numFmtId="187" fontId="87" fillId="0" borderId="0"/>
    <xf numFmtId="188" fontId="18" fillId="0" borderId="0"/>
    <xf numFmtId="188" fontId="18" fillId="0" borderId="0"/>
    <xf numFmtId="165" fontId="20" fillId="0" borderId="0">
      <alignment horizontal="left" wrapText="1"/>
    </xf>
    <xf numFmtId="188" fontId="18" fillId="0" borderId="0"/>
    <xf numFmtId="188" fontId="18" fillId="0" borderId="0"/>
    <xf numFmtId="188" fontId="18" fillId="0" borderId="0"/>
    <xf numFmtId="188" fontId="18" fillId="0" borderId="0"/>
    <xf numFmtId="165" fontId="20" fillId="0" borderId="0">
      <alignment horizontal="left" wrapText="1"/>
    </xf>
    <xf numFmtId="188" fontId="18" fillId="0" borderId="0"/>
    <xf numFmtId="188" fontId="18" fillId="0" borderId="0"/>
    <xf numFmtId="188" fontId="18" fillId="0" borderId="0"/>
    <xf numFmtId="188" fontId="18" fillId="0" borderId="0"/>
    <xf numFmtId="165" fontId="20" fillId="0" borderId="0">
      <alignment horizontal="left" wrapText="1"/>
    </xf>
    <xf numFmtId="188" fontId="18" fillId="0" borderId="0"/>
    <xf numFmtId="188" fontId="18" fillId="0" borderId="0"/>
    <xf numFmtId="189" fontId="20" fillId="0" borderId="0"/>
    <xf numFmtId="189" fontId="20" fillId="0" borderId="0"/>
    <xf numFmtId="187" fontId="87" fillId="0" borderId="0"/>
    <xf numFmtId="0" fontId="18" fillId="0" borderId="0"/>
    <xf numFmtId="187" fontId="87" fillId="0" borderId="0"/>
    <xf numFmtId="190" fontId="18" fillId="0" borderId="0"/>
    <xf numFmtId="165" fontId="20" fillId="0" borderId="0">
      <alignment horizontal="left" wrapText="1"/>
    </xf>
    <xf numFmtId="165" fontId="20" fillId="0" borderId="0">
      <alignment horizontal="left" wrapText="1"/>
    </xf>
    <xf numFmtId="165" fontId="20" fillId="0" borderId="0">
      <alignment horizontal="left" wrapText="1"/>
    </xf>
    <xf numFmtId="189" fontId="20" fillId="0" borderId="0"/>
    <xf numFmtId="191" fontId="18" fillId="0" borderId="0"/>
    <xf numFmtId="192" fontId="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6" fontId="18" fillId="0" borderId="0">
      <alignment horizontal="left" wrapText="1"/>
    </xf>
    <xf numFmtId="166" fontId="18" fillId="0" borderId="0">
      <alignment horizontal="left" wrapText="1"/>
    </xf>
    <xf numFmtId="0" fontId="18" fillId="0" borderId="0"/>
    <xf numFmtId="0" fontId="18" fillId="0" borderId="0"/>
    <xf numFmtId="0" fontId="18" fillId="0" borderId="0"/>
    <xf numFmtId="165" fontId="20" fillId="0" borderId="0">
      <alignment horizontal="left" wrapText="1"/>
    </xf>
    <xf numFmtId="0" fontId="18" fillId="0" borderId="0"/>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0" borderId="0" applyFill="0" applyBorder="0" applyAlignment="0" applyProtection="0"/>
    <xf numFmtId="0" fontId="1" fillId="0" borderId="0"/>
    <xf numFmtId="0" fontId="18" fillId="0" borderId="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0" fontId="3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0" fillId="0" borderId="0">
      <alignment horizontal="left" wrapText="1"/>
    </xf>
    <xf numFmtId="165" fontId="20" fillId="0" borderId="0">
      <alignment horizontal="left" wrapText="1"/>
    </xf>
    <xf numFmtId="165" fontId="20" fillId="0" borderId="0">
      <alignment horizontal="left" wrapText="1"/>
    </xf>
    <xf numFmtId="0" fontId="1" fillId="0" borderId="0"/>
    <xf numFmtId="0" fontId="1" fillId="0" borderId="0"/>
    <xf numFmtId="0" fontId="18" fillId="0" borderId="0"/>
    <xf numFmtId="0" fontId="1" fillId="0" borderId="0"/>
    <xf numFmtId="0" fontId="1" fillId="0" borderId="0"/>
    <xf numFmtId="165" fontId="18" fillId="0" borderId="0">
      <alignment horizontal="left" wrapText="1"/>
    </xf>
    <xf numFmtId="0" fontId="1" fillId="0" borderId="0"/>
    <xf numFmtId="0" fontId="18" fillId="0" borderId="0"/>
    <xf numFmtId="165" fontId="18" fillId="0" borderId="0">
      <alignment horizontal="left" wrapText="1"/>
    </xf>
    <xf numFmtId="165" fontId="18"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5" fillId="0" borderId="0"/>
    <xf numFmtId="165" fontId="18" fillId="0" borderId="0">
      <alignment horizontal="left" wrapText="1"/>
    </xf>
    <xf numFmtId="165" fontId="18" fillId="0" borderId="0">
      <alignment horizontal="left" wrapText="1"/>
    </xf>
    <xf numFmtId="0" fontId="18"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3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5"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38" fillId="0" borderId="0"/>
    <xf numFmtId="0" fontId="18" fillId="0" borderId="0"/>
    <xf numFmtId="165" fontId="20" fillId="0" borderId="0">
      <alignment horizontal="left" wrapText="1"/>
    </xf>
    <xf numFmtId="0" fontId="18" fillId="0" borderId="0"/>
    <xf numFmtId="188" fontId="20" fillId="0" borderId="0">
      <alignment horizontal="left" wrapText="1"/>
    </xf>
    <xf numFmtId="0" fontId="19" fillId="0" borderId="0"/>
    <xf numFmtId="0" fontId="25"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 fillId="0" borderId="0"/>
    <xf numFmtId="188"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39" fillId="0" borderId="0" applyFont="0" applyFill="0" applyBorder="0" applyAlignment="0" applyProtection="0"/>
    <xf numFmtId="0" fontId="25" fillId="0" borderId="0"/>
    <xf numFmtId="0" fontId="1" fillId="0" borderId="0"/>
    <xf numFmtId="0" fontId="18" fillId="0" borderId="0"/>
    <xf numFmtId="0" fontId="18" fillId="0" borderId="0">
      <alignment readingOrder="1"/>
    </xf>
    <xf numFmtId="0" fontId="18" fillId="0" borderId="0">
      <alignment readingOrder="1"/>
    </xf>
    <xf numFmtId="0" fontId="18" fillId="0" borderId="0">
      <alignment readingOrder="1"/>
    </xf>
    <xf numFmtId="0" fontId="18" fillId="0" borderId="0">
      <alignment readingOrder="1"/>
    </xf>
    <xf numFmtId="0" fontId="18" fillId="0" borderId="0"/>
    <xf numFmtId="0" fontId="19" fillId="0" borderId="0"/>
    <xf numFmtId="0" fontId="18" fillId="0" borderId="0"/>
    <xf numFmtId="0" fontId="89" fillId="0" borderId="0"/>
    <xf numFmtId="0" fontId="1" fillId="0" borderId="0"/>
    <xf numFmtId="188"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5" fillId="0" borderId="0"/>
    <xf numFmtId="0" fontId="40" fillId="0" borderId="0"/>
    <xf numFmtId="0" fontId="18" fillId="0" borderId="0"/>
    <xf numFmtId="0" fontId="19" fillId="0" borderId="0"/>
    <xf numFmtId="0" fontId="36" fillId="0" borderId="0"/>
    <xf numFmtId="0" fontId="90" fillId="0" borderId="0"/>
    <xf numFmtId="0" fontId="1" fillId="0" borderId="0"/>
    <xf numFmtId="188" fontId="20" fillId="0" borderId="0">
      <alignment horizontal="left" wrapText="1"/>
    </xf>
    <xf numFmtId="0" fontId="18" fillId="0" borderId="0"/>
    <xf numFmtId="165" fontId="20" fillId="0" borderId="0">
      <alignment horizontal="left" wrapText="1"/>
    </xf>
    <xf numFmtId="0" fontId="18" fillId="0" borderId="0"/>
    <xf numFmtId="188" fontId="20" fillId="0" borderId="0">
      <alignment horizontal="left" wrapText="1"/>
    </xf>
    <xf numFmtId="0" fontId="38" fillId="0" borderId="0"/>
    <xf numFmtId="188" fontId="20" fillId="0" borderId="0">
      <alignment horizontal="left" wrapText="1"/>
    </xf>
    <xf numFmtId="165" fontId="18" fillId="0" borderId="0">
      <alignment horizontal="left" wrapText="1"/>
    </xf>
    <xf numFmtId="165" fontId="20" fillId="0" borderId="0">
      <alignment horizontal="left" wrapText="1"/>
    </xf>
    <xf numFmtId="0" fontId="36" fillId="0" borderId="0"/>
    <xf numFmtId="188" fontId="20" fillId="0" borderId="0">
      <alignment horizontal="left" wrapText="1"/>
    </xf>
    <xf numFmtId="0" fontId="90" fillId="0" borderId="0"/>
    <xf numFmtId="188" fontId="20" fillId="0" borderId="0">
      <alignment horizontal="left" wrapText="1"/>
    </xf>
    <xf numFmtId="165" fontId="18" fillId="0" borderId="0">
      <alignment horizontal="left" wrapText="1"/>
    </xf>
    <xf numFmtId="165" fontId="20" fillId="0" borderId="0">
      <alignment horizontal="left" wrapText="1"/>
    </xf>
    <xf numFmtId="188" fontId="20" fillId="0" borderId="0">
      <alignment horizontal="left" wrapText="1"/>
    </xf>
    <xf numFmtId="0" fontId="61" fillId="0" borderId="0"/>
    <xf numFmtId="0" fontId="61" fillId="0" borderId="0"/>
    <xf numFmtId="0" fontId="18" fillId="0" borderId="0"/>
    <xf numFmtId="0" fontId="1" fillId="0" borderId="0"/>
    <xf numFmtId="0" fontId="1" fillId="0" borderId="0"/>
    <xf numFmtId="0" fontId="61" fillId="0" borderId="0"/>
    <xf numFmtId="0" fontId="1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8" fillId="0" borderId="0"/>
    <xf numFmtId="0" fontId="18" fillId="0" borderId="0"/>
    <xf numFmtId="0" fontId="91" fillId="0" borderId="0"/>
    <xf numFmtId="0" fontId="25"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8" fillId="0" borderId="0"/>
    <xf numFmtId="0" fontId="25" fillId="0" borderId="0"/>
    <xf numFmtId="41" fontId="39" fillId="0" borderId="0" applyFont="0" applyFill="0" applyBorder="0" applyAlignment="0" applyProtection="0"/>
    <xf numFmtId="0" fontId="25" fillId="0" borderId="0"/>
    <xf numFmtId="0" fontId="18" fillId="0" borderId="0"/>
    <xf numFmtId="165" fontId="2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0" fontId="61" fillId="0" borderId="0"/>
    <xf numFmtId="0" fontId="38" fillId="0" borderId="0"/>
    <xf numFmtId="0" fontId="19" fillId="0" borderId="0"/>
    <xf numFmtId="0" fontId="18" fillId="0" borderId="0">
      <alignment wrapText="1"/>
    </xf>
    <xf numFmtId="0" fontId="25" fillId="0" borderId="0"/>
    <xf numFmtId="0" fontId="36" fillId="0" borderId="0"/>
    <xf numFmtId="0" fontId="18" fillId="0" borderId="0"/>
    <xf numFmtId="0" fontId="18" fillId="0" borderId="0"/>
    <xf numFmtId="0" fontId="18" fillId="0" borderId="0"/>
    <xf numFmtId="0" fontId="18" fillId="0" borderId="0"/>
    <xf numFmtId="0" fontId="18" fillId="0" borderId="0"/>
    <xf numFmtId="0" fontId="25" fillId="0" borderId="0"/>
    <xf numFmtId="0" fontId="36" fillId="0" borderId="0"/>
    <xf numFmtId="0" fontId="25" fillId="0" borderId="0"/>
    <xf numFmtId="0" fontId="25" fillId="0" borderId="0"/>
    <xf numFmtId="0" fontId="36" fillId="0" borderId="0"/>
    <xf numFmtId="0" fontId="25" fillId="0" borderId="0"/>
    <xf numFmtId="0" fontId="18" fillId="0" borderId="0"/>
    <xf numFmtId="0" fontId="18" fillId="0" borderId="0"/>
    <xf numFmtId="165" fontId="2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165" fontId="20" fillId="0" borderId="0">
      <alignment horizontal="left" wrapText="1"/>
    </xf>
    <xf numFmtId="0" fontId="18" fillId="0" borderId="0"/>
    <xf numFmtId="0" fontId="18" fillId="0" borderId="0"/>
    <xf numFmtId="0" fontId="18" fillId="0" borderId="0"/>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0" fontId="18" fillId="0" borderId="0"/>
    <xf numFmtId="165" fontId="20" fillId="0" borderId="0">
      <alignment horizontal="left" wrapText="1"/>
    </xf>
    <xf numFmtId="0" fontId="18" fillId="0" borderId="0"/>
    <xf numFmtId="0" fontId="18" fillId="0" borderId="0"/>
    <xf numFmtId="0" fontId="18" fillId="0" borderId="0"/>
    <xf numFmtId="0" fontId="18" fillId="0" borderId="0"/>
    <xf numFmtId="165" fontId="20" fillId="0" borderId="0">
      <alignment horizontal="left" wrapText="1"/>
    </xf>
    <xf numFmtId="0" fontId="18" fillId="0" borderId="0"/>
    <xf numFmtId="0" fontId="18" fillId="0" borderId="0"/>
    <xf numFmtId="0" fontId="18" fillId="0" borderId="0"/>
    <xf numFmtId="193" fontId="18" fillId="0" borderId="0">
      <alignment horizontal="left" wrapText="1"/>
    </xf>
    <xf numFmtId="193" fontId="18" fillId="0" borderId="0">
      <alignment horizontal="left" wrapText="1"/>
    </xf>
    <xf numFmtId="165" fontId="20" fillId="0" borderId="0">
      <alignment horizontal="left" wrapText="1"/>
    </xf>
    <xf numFmtId="193"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93"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41" fontId="19" fillId="0" borderId="0"/>
    <xf numFmtId="3" fontId="40" fillId="0" borderId="0"/>
    <xf numFmtId="0" fontId="1" fillId="0" borderId="0"/>
    <xf numFmtId="0" fontId="18" fillId="0" borderId="0"/>
    <xf numFmtId="41" fontId="52" fillId="0" borderId="0"/>
    <xf numFmtId="41" fontId="52" fillId="0" borderId="0"/>
    <xf numFmtId="41" fontId="52" fillId="0" borderId="0"/>
    <xf numFmtId="41" fontId="52" fillId="0" borderId="0"/>
    <xf numFmtId="41" fontId="52" fillId="0" borderId="0"/>
    <xf numFmtId="0" fontId="52" fillId="0" borderId="0"/>
    <xf numFmtId="194" fontId="20" fillId="0" borderId="0">
      <alignment horizontal="left" wrapText="1"/>
    </xf>
    <xf numFmtId="0" fontId="18" fillId="0" borderId="0"/>
    <xf numFmtId="0" fontId="18" fillId="0" borderId="0"/>
    <xf numFmtId="165" fontId="20" fillId="0" borderId="0">
      <alignment horizontal="left" wrapText="1"/>
    </xf>
    <xf numFmtId="167" fontId="20"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165" fontId="20" fillId="0" borderId="0">
      <alignment horizontal="left" wrapText="1"/>
    </xf>
    <xf numFmtId="0" fontId="18" fillId="0" borderId="0"/>
    <xf numFmtId="165" fontId="20" fillId="0" borderId="0">
      <alignment horizontal="left" wrapText="1"/>
    </xf>
    <xf numFmtId="0" fontId="18" fillId="0" borderId="0"/>
    <xf numFmtId="165" fontId="20" fillId="0" borderId="0">
      <alignment horizontal="left" wrapText="1"/>
    </xf>
    <xf numFmtId="19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96"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xf numFmtId="165"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0" fontId="18" fillId="0" borderId="0"/>
    <xf numFmtId="0" fontId="18" fillId="0" borderId="0"/>
    <xf numFmtId="165" fontId="20" fillId="0" borderId="0">
      <alignment horizontal="left" wrapText="1"/>
    </xf>
    <xf numFmtId="165" fontId="20" fillId="0" borderId="0">
      <alignment horizontal="left" wrapText="1"/>
    </xf>
    <xf numFmtId="0" fontId="18" fillId="0" borderId="0"/>
    <xf numFmtId="165" fontId="20" fillId="0" borderId="0">
      <alignment horizontal="left" wrapText="1"/>
    </xf>
    <xf numFmtId="165" fontId="18" fillId="0" borderId="0">
      <alignment horizontal="left" wrapText="1"/>
    </xf>
    <xf numFmtId="165" fontId="20" fillId="0" borderId="0">
      <alignment horizontal="left" wrapText="1"/>
    </xf>
    <xf numFmtId="0" fontId="18" fillId="0" borderId="0"/>
    <xf numFmtId="165" fontId="20" fillId="0" borderId="0">
      <alignment horizontal="left" wrapText="1"/>
    </xf>
    <xf numFmtId="165" fontId="18" fillId="0" borderId="0">
      <alignment horizontal="left" wrapText="1"/>
    </xf>
    <xf numFmtId="0" fontId="49" fillId="0" borderId="0"/>
    <xf numFmtId="165" fontId="18" fillId="0" borderId="0">
      <alignment horizontal="left" wrapText="1"/>
    </xf>
    <xf numFmtId="165" fontId="20" fillId="0" borderId="0">
      <alignment horizontal="left" wrapText="1"/>
    </xf>
    <xf numFmtId="165" fontId="18" fillId="0" borderId="0">
      <alignment horizontal="left" wrapText="1"/>
    </xf>
    <xf numFmtId="39" fontId="92" fillId="0" borderId="0" applyNumberFormat="0" applyFill="0" applyBorder="0" applyAlignment="0" applyProtection="0"/>
    <xf numFmtId="39" fontId="92" fillId="0" borderId="0" applyNumberForma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39" fontId="92" fillId="0" borderId="0" applyNumberFormat="0" applyFill="0" applyBorder="0" applyAlignment="0" applyProtection="0"/>
    <xf numFmtId="165" fontId="20"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39" fontId="92" fillId="0" borderId="0" applyNumberFormat="0" applyFill="0" applyBorder="0" applyAlignment="0" applyProtection="0"/>
    <xf numFmtId="165" fontId="20" fillId="0" borderId="0">
      <alignment horizontal="left" wrapText="1"/>
    </xf>
    <xf numFmtId="0" fontId="1" fillId="0" borderId="0"/>
    <xf numFmtId="165" fontId="18" fillId="0" borderId="0">
      <alignment horizontal="left" wrapText="1"/>
    </xf>
    <xf numFmtId="165" fontId="18" fillId="0" borderId="0">
      <alignment horizontal="left" wrapText="1"/>
    </xf>
    <xf numFmtId="0" fontId="36" fillId="0" borderId="0"/>
    <xf numFmtId="0" fontId="36" fillId="0" borderId="0"/>
    <xf numFmtId="0" fontId="36" fillId="0" borderId="0"/>
    <xf numFmtId="0" fontId="36" fillId="0" borderId="0"/>
    <xf numFmtId="165" fontId="20" fillId="0" borderId="0">
      <alignment horizontal="left" wrapText="1"/>
    </xf>
    <xf numFmtId="0" fontId="18" fillId="0" borderId="0"/>
    <xf numFmtId="16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0" fillId="0" borderId="0">
      <alignment horizontal="left" wrapText="1"/>
    </xf>
    <xf numFmtId="0" fontId="1" fillId="0" borderId="0"/>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 fillId="0" borderId="0"/>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 fillId="0" borderId="0"/>
    <xf numFmtId="0" fontId="18" fillId="0" borderId="0"/>
    <xf numFmtId="165" fontId="20" fillId="0" borderId="0">
      <alignment horizontal="left" wrapText="1"/>
    </xf>
    <xf numFmtId="167" fontId="20" fillId="0" borderId="0">
      <alignment horizontal="left" wrapText="1"/>
    </xf>
    <xf numFmtId="0" fontId="38" fillId="0" borderId="0"/>
    <xf numFmtId="0" fontId="61" fillId="0" borderId="0"/>
    <xf numFmtId="0" fontId="18" fillId="0" borderId="0"/>
    <xf numFmtId="197" fontId="18" fillId="0" borderId="0">
      <alignment horizontal="left" wrapText="1"/>
    </xf>
    <xf numFmtId="0" fontId="18" fillId="0" borderId="0"/>
    <xf numFmtId="0" fontId="1" fillId="0" borderId="0"/>
    <xf numFmtId="0" fontId="18" fillId="0" borderId="0"/>
    <xf numFmtId="0" fontId="18" fillId="0" borderId="0"/>
    <xf numFmtId="0" fontId="52" fillId="0" borderId="0"/>
    <xf numFmtId="0" fontId="25" fillId="0" borderId="0"/>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0" fillId="0" borderId="0">
      <alignment horizontal="left" wrapText="1"/>
    </xf>
    <xf numFmtId="0" fontId="18" fillId="0" borderId="0"/>
    <xf numFmtId="165" fontId="20" fillId="0" borderId="0">
      <alignment horizontal="left" wrapText="1"/>
    </xf>
    <xf numFmtId="165" fontId="18" fillId="0" borderId="0">
      <alignment horizontal="left" wrapText="1"/>
    </xf>
    <xf numFmtId="0" fontId="36" fillId="0" borderId="0"/>
    <xf numFmtId="165" fontId="18" fillId="0" borderId="0">
      <alignment horizontal="left" wrapText="1"/>
    </xf>
    <xf numFmtId="165" fontId="20" fillId="0" borderId="0">
      <alignment horizontal="left" wrapText="1"/>
    </xf>
    <xf numFmtId="0" fontId="36" fillId="0" borderId="0"/>
    <xf numFmtId="165" fontId="18" fillId="0" borderId="0">
      <alignment horizontal="left" wrapText="1"/>
    </xf>
    <xf numFmtId="0" fontId="36" fillId="0" borderId="0"/>
    <xf numFmtId="165" fontId="18" fillId="0" borderId="0">
      <alignment horizontal="left" wrapText="1"/>
    </xf>
    <xf numFmtId="165" fontId="20" fillId="0" borderId="0">
      <alignment horizontal="left" wrapText="1"/>
    </xf>
    <xf numFmtId="0" fontId="36" fillId="0" borderId="0"/>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167" fontId="20" fillId="0" borderId="0">
      <alignment horizontal="left" wrapText="1"/>
    </xf>
    <xf numFmtId="0" fontId="36" fillId="0" borderId="0"/>
    <xf numFmtId="0" fontId="18" fillId="0" borderId="0"/>
    <xf numFmtId="0" fontId="38" fillId="0" borderId="0"/>
    <xf numFmtId="0" fontId="1" fillId="0" borderId="0"/>
    <xf numFmtId="0" fontId="1" fillId="0" borderId="0"/>
    <xf numFmtId="0" fontId="1" fillId="0" borderId="0"/>
    <xf numFmtId="0" fontId="1" fillId="0" borderId="0"/>
    <xf numFmtId="165" fontId="18" fillId="0" borderId="0">
      <alignment horizontal="left" wrapText="1"/>
    </xf>
    <xf numFmtId="3" fontId="40" fillId="0" borderId="0"/>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 fillId="0" borderId="0"/>
    <xf numFmtId="0" fontId="18" fillId="0" borderId="0"/>
    <xf numFmtId="0" fontId="18" fillId="0" borderId="0"/>
    <xf numFmtId="165" fontId="20" fillId="0" borderId="0">
      <alignment horizontal="left" wrapText="1"/>
    </xf>
    <xf numFmtId="165" fontId="20" fillId="0" borderId="0">
      <alignment horizontal="left" wrapText="1"/>
    </xf>
    <xf numFmtId="0" fontId="19" fillId="0" borderId="0"/>
    <xf numFmtId="0" fontId="1" fillId="0" borderId="0"/>
    <xf numFmtId="0" fontId="1" fillId="0" borderId="0"/>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20" fillId="0" borderId="0">
      <alignment horizontal="left" wrapText="1"/>
    </xf>
    <xf numFmtId="0" fontId="18" fillId="0" borderId="0"/>
    <xf numFmtId="165" fontId="20"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8" fillId="0" borderId="0"/>
    <xf numFmtId="0" fontId="18" fillId="0" borderId="0"/>
    <xf numFmtId="0" fontId="18" fillId="0" borderId="0"/>
    <xf numFmtId="165" fontId="20" fillId="0" borderId="0">
      <alignment horizontal="left" wrapText="1"/>
    </xf>
    <xf numFmtId="165" fontId="20" fillId="0" borderId="0">
      <alignment horizontal="left" wrapText="1"/>
    </xf>
    <xf numFmtId="165" fontId="18" fillId="0" borderId="0">
      <alignment horizontal="left" wrapText="1"/>
    </xf>
    <xf numFmtId="0" fontId="18" fillId="0" borderId="0"/>
    <xf numFmtId="0" fontId="1" fillId="0" borderId="0"/>
    <xf numFmtId="0" fontId="1" fillId="0" borderId="0"/>
    <xf numFmtId="0" fontId="91" fillId="0" borderId="0"/>
    <xf numFmtId="198" fontId="18" fillId="0" borderId="0">
      <alignment horizontal="left" wrapText="1"/>
    </xf>
    <xf numFmtId="0" fontId="93" fillId="0" borderId="0"/>
    <xf numFmtId="0" fontId="61"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38" fillId="0" borderId="0"/>
    <xf numFmtId="0" fontId="18" fillId="0" borderId="0"/>
    <xf numFmtId="0" fontId="18" fillId="0" borderId="0"/>
    <xf numFmtId="165" fontId="20" fillId="0" borderId="0">
      <alignment horizontal="left" wrapText="1"/>
    </xf>
    <xf numFmtId="165" fontId="20" fillId="0" borderId="0">
      <alignment horizontal="left" wrapText="1"/>
    </xf>
    <xf numFmtId="0" fontId="1" fillId="0" borderId="0"/>
    <xf numFmtId="0" fontId="1" fillId="0" borderId="0"/>
    <xf numFmtId="0" fontId="1" fillId="0" borderId="0"/>
    <xf numFmtId="165" fontId="20" fillId="0" borderId="0">
      <alignment horizontal="left" wrapText="1"/>
    </xf>
    <xf numFmtId="0" fontId="1" fillId="0" borderId="0"/>
    <xf numFmtId="0" fontId="1" fillId="0" borderId="0"/>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0" fontId="18" fillId="0" borderId="0"/>
    <xf numFmtId="0" fontId="18" fillId="0" borderId="0"/>
    <xf numFmtId="0" fontId="1" fillId="0" borderId="0"/>
    <xf numFmtId="0" fontId="19" fillId="0" borderId="0"/>
    <xf numFmtId="0" fontId="1" fillId="0" borderId="0"/>
    <xf numFmtId="37" fontId="41" fillId="0" borderId="0"/>
    <xf numFmtId="0" fontId="25"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8" fillId="38" borderId="32" applyNumberFormat="0" applyFont="0" applyAlignment="0" applyProtection="0"/>
    <xf numFmtId="165" fontId="20" fillId="0" borderId="0">
      <alignment horizontal="left" wrapText="1"/>
    </xf>
    <xf numFmtId="0" fontId="18"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0"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165" fontId="20" fillId="0" borderId="0">
      <alignment horizontal="left" wrapText="1"/>
    </xf>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165" fontId="20" fillId="0" borderId="0">
      <alignment horizontal="left" wrapText="1"/>
    </xf>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38" borderId="32" applyNumberFormat="0" applyFont="0" applyAlignment="0" applyProtection="0"/>
    <xf numFmtId="0" fontId="25" fillId="38" borderId="32" applyNumberFormat="0" applyFont="0" applyAlignment="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199" fontId="19" fillId="0" borderId="0" applyFont="0" applyFill="0" applyBorder="0" applyProtection="0"/>
    <xf numFmtId="0" fontId="94" fillId="69" borderId="33" applyNumberFormat="0" applyAlignment="0" applyProtection="0"/>
    <xf numFmtId="0" fontId="94" fillId="69" borderId="33" applyNumberFormat="0" applyAlignment="0" applyProtection="0"/>
    <xf numFmtId="165" fontId="20" fillId="0" borderId="0">
      <alignment horizontal="left" wrapText="1"/>
    </xf>
    <xf numFmtId="0" fontId="94" fillId="69" borderId="33" applyNumberFormat="0" applyAlignment="0" applyProtection="0"/>
    <xf numFmtId="0" fontId="94" fillId="69" borderId="33" applyNumberFormat="0" applyAlignment="0" applyProtection="0"/>
    <xf numFmtId="0" fontId="94" fillId="69" borderId="33" applyNumberFormat="0" applyAlignment="0" applyProtection="0"/>
    <xf numFmtId="0" fontId="10" fillId="6" borderId="5" applyNumberFormat="0" applyAlignment="0" applyProtection="0"/>
    <xf numFmtId="0" fontId="10" fillId="70" borderId="5" applyNumberFormat="0" applyAlignment="0" applyProtection="0"/>
    <xf numFmtId="165" fontId="20" fillId="0" borderId="0">
      <alignment horizontal="left" wrapText="1"/>
    </xf>
    <xf numFmtId="165" fontId="20" fillId="0" borderId="0">
      <alignment horizontal="left" wrapText="1"/>
    </xf>
    <xf numFmtId="0" fontId="94" fillId="69" borderId="33" applyNumberFormat="0" applyAlignment="0" applyProtection="0"/>
    <xf numFmtId="0" fontId="94" fillId="69" borderId="33" applyNumberFormat="0" applyAlignment="0" applyProtection="0"/>
    <xf numFmtId="0" fontId="94" fillId="69" borderId="33" applyNumberFormat="0" applyAlignment="0" applyProtection="0"/>
    <xf numFmtId="40" fontId="95" fillId="68" borderId="0">
      <alignment horizontal="right"/>
    </xf>
    <xf numFmtId="0" fontId="96" fillId="68" borderId="0">
      <alignment horizontal="left"/>
    </xf>
    <xf numFmtId="12" fontId="63" fillId="83" borderId="16">
      <alignment horizontal="left"/>
    </xf>
    <xf numFmtId="0" fontId="41" fillId="0" borderId="0"/>
    <xf numFmtId="0" fontId="41" fillId="0" borderId="0"/>
    <xf numFmtId="0" fontId="41" fillId="0" borderId="0"/>
    <xf numFmtId="0" fontId="42" fillId="0" borderId="0"/>
    <xf numFmtId="0" fontId="42" fillId="0" borderId="0"/>
    <xf numFmtId="0" fontId="43" fillId="0" borderId="0"/>
    <xf numFmtId="0" fontId="44" fillId="0" borderId="0"/>
    <xf numFmtId="0" fontId="44" fillId="0" borderId="0"/>
    <xf numFmtId="0" fontId="43" fillId="0" borderId="0"/>
    <xf numFmtId="0" fontId="42" fillId="0" borderId="0"/>
    <xf numFmtId="0" fontId="44" fillId="0" borderId="0"/>
    <xf numFmtId="20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65" fontId="20" fillId="0" borderId="0">
      <alignment horizontal="left" wrapText="1"/>
    </xf>
    <xf numFmtId="165" fontId="20" fillId="0" borderId="0">
      <alignment horizontal="left" wrapText="1"/>
    </xf>
    <xf numFmtId="10" fontId="18" fillId="0" borderId="0" applyFont="0" applyFill="0" applyBorder="0" applyAlignment="0" applyProtection="0"/>
    <xf numFmtId="10" fontId="18" fillId="0" borderId="0" applyFont="0" applyFill="0" applyBorder="0" applyAlignment="0" applyProtection="0"/>
    <xf numFmtId="165" fontId="20" fillId="0" borderId="0">
      <alignment horizontal="left" wrapText="1"/>
    </xf>
    <xf numFmtId="10" fontId="18" fillId="0" borderId="0" applyFont="0" applyFill="0" applyBorder="0" applyAlignment="0" applyProtection="0"/>
    <xf numFmtId="165" fontId="20" fillId="0" borderId="0">
      <alignment horizontal="left" wrapText="1"/>
    </xf>
    <xf numFmtId="10" fontId="18" fillId="0" borderId="0" applyFont="0" applyFill="0" applyBorder="0" applyAlignment="0" applyProtection="0"/>
    <xf numFmtId="165" fontId="20" fillId="0" borderId="0">
      <alignment horizontal="left" wrapText="1"/>
    </xf>
    <xf numFmtId="10" fontId="18" fillId="0" borderId="0" applyFont="0" applyFill="0" applyBorder="0" applyAlignment="0" applyProtection="0"/>
    <xf numFmtId="165" fontId="20" fillId="0" borderId="0">
      <alignment horizontal="left" wrapText="1"/>
    </xf>
    <xf numFmtId="165" fontId="20" fillId="0" borderId="0">
      <alignment horizontal="left" wrapText="1"/>
    </xf>
    <xf numFmtId="10" fontId="18" fillId="0" borderId="0" applyFont="0" applyFill="0" applyBorder="0" applyAlignment="0" applyProtection="0"/>
    <xf numFmtId="10"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0" fontId="18" fillId="0" borderId="23"/>
    <xf numFmtId="165" fontId="20" fillId="0" borderId="0">
      <alignment horizontal="left" wrapText="1"/>
    </xf>
    <xf numFmtId="9" fontId="18" fillId="0" borderId="0" applyFont="0" applyFill="0" applyBorder="0" applyAlignment="0" applyProtection="0"/>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9" fontId="18" fillId="0" borderId="0" applyFont="0" applyFill="0" applyBorder="0" applyAlignment="0" applyProtection="0"/>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9" fontId="18"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10" fontId="18" fillId="0" borderId="23"/>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10" fontId="18" fillId="0" borderId="23"/>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10" fontId="18" fillId="0" borderId="23"/>
    <xf numFmtId="9" fontId="49" fillId="0" borderId="0" applyFont="0" applyFill="0" applyBorder="0" applyAlignment="0" applyProtection="0"/>
    <xf numFmtId="9" fontId="50" fillId="0" borderId="0" applyFont="0" applyFill="0" applyBorder="0" applyAlignment="0" applyProtection="0"/>
    <xf numFmtId="165" fontId="20" fillId="0" borderId="0">
      <alignment horizontal="left" wrapText="1"/>
    </xf>
    <xf numFmtId="10" fontId="18" fillId="0" borderId="23"/>
    <xf numFmtId="165" fontId="20" fillId="0" borderId="0">
      <alignment horizontal="left" wrapText="1"/>
    </xf>
    <xf numFmtId="9" fontId="50" fillId="0" borderId="0" applyFont="0" applyFill="0" applyBorder="0" applyAlignment="0" applyProtection="0"/>
    <xf numFmtId="165" fontId="20" fillId="0" borderId="0">
      <alignment horizontal="left" wrapText="1"/>
    </xf>
    <xf numFmtId="9" fontId="25" fillId="0" borderId="0" applyFont="0" applyFill="0" applyBorder="0" applyAlignment="0" applyProtection="0"/>
    <xf numFmtId="10" fontId="18" fillId="0" borderId="23"/>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0" fontId="18" fillId="0" borderId="23"/>
    <xf numFmtId="165" fontId="20" fillId="0" borderId="0">
      <alignment horizontal="left" wrapText="1"/>
    </xf>
    <xf numFmtId="9" fontId="36" fillId="0" borderId="0" applyFont="0" applyFill="0" applyBorder="0" applyAlignment="0" applyProtection="0"/>
    <xf numFmtId="10" fontId="18" fillId="0" borderId="23"/>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165" fontId="20" fillId="0" borderId="0">
      <alignment horizontal="left" wrapText="1"/>
    </xf>
    <xf numFmtId="9" fontId="25" fillId="0" borderId="0" applyFont="0" applyFill="0" applyBorder="0" applyAlignment="0" applyProtection="0"/>
    <xf numFmtId="165" fontId="20" fillId="0" borderId="0">
      <alignment horizontal="left" wrapText="1"/>
    </xf>
    <xf numFmtId="10" fontId="18" fillId="0" borderId="23"/>
    <xf numFmtId="165" fontId="20" fillId="0" borderId="0">
      <alignment horizontal="left" wrapText="1"/>
    </xf>
    <xf numFmtId="9" fontId="25" fillId="0" borderId="0" applyFont="0" applyFill="0" applyBorder="0" applyAlignment="0" applyProtection="0"/>
    <xf numFmtId="165" fontId="20" fillId="0" borderId="0">
      <alignment horizontal="left" wrapText="1"/>
    </xf>
    <xf numFmtId="10" fontId="18" fillId="0" borderId="23"/>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0" fontId="18" fillId="0" borderId="23"/>
    <xf numFmtId="165" fontId="20" fillId="0" borderId="0">
      <alignment horizontal="left" wrapText="1"/>
    </xf>
    <xf numFmtId="9" fontId="25" fillId="0" borderId="0" applyFont="0" applyFill="0" applyBorder="0" applyAlignment="0" applyProtection="0"/>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9" fontId="1" fillId="0" borderId="0" applyFont="0" applyFill="0" applyBorder="0" applyAlignment="0" applyProtection="0"/>
    <xf numFmtId="10" fontId="18" fillId="0" borderId="23"/>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5"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18" fillId="0" borderId="23"/>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165" fontId="20" fillId="0" borderId="0">
      <alignment horizontal="left" wrapText="1"/>
    </xf>
    <xf numFmtId="9" fontId="25" fillId="0" borderId="0" applyFont="0" applyFill="0" applyBorder="0" applyAlignment="0" applyProtection="0"/>
    <xf numFmtId="165" fontId="20" fillId="0" borderId="0">
      <alignment horizontal="left" wrapText="1"/>
    </xf>
    <xf numFmtId="165" fontId="20" fillId="0" borderId="0">
      <alignment horizontal="left" wrapText="1"/>
    </xf>
    <xf numFmtId="10" fontId="18" fillId="0" borderId="23"/>
    <xf numFmtId="9" fontId="37" fillId="0" borderId="0" applyFont="0" applyFill="0" applyBorder="0" applyAlignment="0" applyProtection="0"/>
    <xf numFmtId="165" fontId="20" fillId="0" borderId="0">
      <alignment horizontal="left" wrapText="1"/>
    </xf>
    <xf numFmtId="10" fontId="18" fillId="0" borderId="23"/>
    <xf numFmtId="9" fontId="36" fillId="0" borderId="0" applyFont="0" applyFill="0" applyBorder="0" applyAlignment="0" applyProtection="0"/>
    <xf numFmtId="10" fontId="18" fillId="0" borderId="23"/>
    <xf numFmtId="165" fontId="20" fillId="0" borderId="0">
      <alignment horizontal="left" wrapText="1"/>
    </xf>
    <xf numFmtId="9" fontId="36" fillId="0" borderId="0" applyFont="0" applyFill="0" applyBorder="0" applyAlignment="0" applyProtection="0"/>
    <xf numFmtId="10" fontId="18" fillId="0" borderId="23"/>
    <xf numFmtId="9" fontId="36" fillId="0" borderId="0" applyFont="0" applyFill="0" applyBorder="0" applyAlignment="0" applyProtection="0"/>
    <xf numFmtId="10" fontId="18" fillId="0" borderId="23"/>
    <xf numFmtId="165" fontId="20" fillId="0" borderId="0">
      <alignment horizontal="left" wrapText="1"/>
    </xf>
    <xf numFmtId="9" fontId="36" fillId="0" borderId="0" applyFont="0" applyFill="0" applyBorder="0" applyAlignment="0" applyProtection="0"/>
    <xf numFmtId="10" fontId="18" fillId="0" borderId="23"/>
    <xf numFmtId="9" fontId="18" fillId="0" borderId="0" applyFont="0" applyFill="0" applyBorder="0" applyAlignment="0" applyProtection="0"/>
    <xf numFmtId="165" fontId="20" fillId="0" borderId="0">
      <alignment horizontal="left" wrapText="1"/>
    </xf>
    <xf numFmtId="10" fontId="18" fillId="0" borderId="23"/>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165" fontId="20" fillId="0" borderId="0">
      <alignment horizontal="left" wrapText="1"/>
    </xf>
    <xf numFmtId="10" fontId="18" fillId="0" borderId="23"/>
    <xf numFmtId="10" fontId="18" fillId="0" borderId="23"/>
    <xf numFmtId="165" fontId="20" fillId="0" borderId="0">
      <alignment horizontal="left" wrapText="1"/>
    </xf>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165" fontId="20" fillId="0" borderId="0">
      <alignment horizontal="left" wrapText="1"/>
    </xf>
    <xf numFmtId="9" fontId="19"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9" fontId="52"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10" fontId="18" fillId="0" borderId="23"/>
    <xf numFmtId="165" fontId="20" fillId="0" borderId="0">
      <alignment horizontal="left" wrapText="1"/>
    </xf>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9" fontId="18" fillId="0" borderId="0" applyFont="0" applyFill="0" applyBorder="0" applyAlignment="0" applyProtection="0"/>
    <xf numFmtId="10" fontId="18" fillId="0" borderId="23"/>
    <xf numFmtId="165" fontId="20" fillId="0" borderId="0">
      <alignment horizontal="left" wrapText="1"/>
    </xf>
    <xf numFmtId="10" fontId="18" fillId="0" borderId="23"/>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10" fontId="18" fillId="0" borderId="23"/>
    <xf numFmtId="10" fontId="18" fillId="0" borderId="23"/>
    <xf numFmtId="10" fontId="18" fillId="0" borderId="23"/>
    <xf numFmtId="10" fontId="18" fillId="0" borderId="23"/>
    <xf numFmtId="9" fontId="18"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165" fontId="20" fillId="0" borderId="0">
      <alignment horizontal="left" wrapText="1"/>
    </xf>
    <xf numFmtId="9" fontId="18" fillId="0" borderId="0" applyFont="0" applyFill="0" applyBorder="0" applyAlignment="0" applyProtection="0"/>
    <xf numFmtId="165" fontId="20" fillId="0" borderId="0">
      <alignment horizontal="left" wrapText="1"/>
    </xf>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165" fontId="20" fillId="0" borderId="0">
      <alignment horizontal="left" wrapText="1"/>
    </xf>
    <xf numFmtId="9" fontId="3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165" fontId="20" fillId="0" borderId="0">
      <alignment horizontal="left" wrapText="1"/>
    </xf>
    <xf numFmtId="9" fontId="25" fillId="0" borderId="0" applyFont="0" applyFill="0" applyBorder="0" applyAlignment="0" applyProtection="0"/>
    <xf numFmtId="165" fontId="20" fillId="0" borderId="0">
      <alignment horizontal="left" wrapText="1"/>
    </xf>
    <xf numFmtId="9" fontId="25" fillId="0" borderId="0" applyFont="0" applyFill="0" applyBorder="0" applyAlignment="0" applyProtection="0"/>
    <xf numFmtId="165" fontId="20" fillId="0" borderId="0">
      <alignment horizontal="left" wrapText="1"/>
    </xf>
    <xf numFmtId="9" fontId="25" fillId="0" borderId="0" applyFont="0" applyFill="0" applyBorder="0" applyAlignment="0" applyProtection="0"/>
    <xf numFmtId="9" fontId="1" fillId="0" borderId="0" applyFont="0" applyFill="0" applyBorder="0" applyAlignment="0" applyProtection="0"/>
    <xf numFmtId="165" fontId="20" fillId="0" borderId="0">
      <alignment horizontal="left" wrapText="1"/>
    </xf>
    <xf numFmtId="9" fontId="37" fillId="0" borderId="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165" fontId="20" fillId="0" borderId="0">
      <alignment horizontal="left" wrapText="1"/>
    </xf>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0" fontId="18" fillId="0" borderId="23"/>
    <xf numFmtId="10" fontId="18" fillId="0" borderId="23"/>
    <xf numFmtId="10" fontId="18" fillId="0" borderId="23"/>
    <xf numFmtId="9" fontId="18" fillId="0" borderId="0" applyFont="0" applyFill="0" applyBorder="0" applyAlignment="0" applyProtection="0"/>
    <xf numFmtId="9" fontId="18" fillId="0" borderId="0" applyFont="0" applyFill="0" applyBorder="0" applyAlignment="0" applyProtection="0"/>
    <xf numFmtId="165" fontId="20" fillId="0" borderId="0">
      <alignment horizontal="left" wrapText="1"/>
    </xf>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10" fontId="18" fillId="0" borderId="23"/>
    <xf numFmtId="9" fontId="97" fillId="0" borderId="0"/>
    <xf numFmtId="41" fontId="18" fillId="82" borderId="23"/>
    <xf numFmtId="41" fontId="18" fillId="82" borderId="23"/>
    <xf numFmtId="165" fontId="20" fillId="0" borderId="0">
      <alignment horizontal="left" wrapText="1"/>
    </xf>
    <xf numFmtId="41" fontId="18" fillId="82" borderId="23"/>
    <xf numFmtId="41" fontId="18" fillId="82" borderId="23"/>
    <xf numFmtId="165" fontId="20" fillId="0" borderId="0">
      <alignment horizontal="left" wrapText="1"/>
    </xf>
    <xf numFmtId="38" fontId="98" fillId="0" borderId="0" applyNumberFormat="0" applyFont="0" applyFill="0" applyBorder="0">
      <alignment horizontal="left" indent="4"/>
      <protection locked="0"/>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65" fontId="20" fillId="0" borderId="0">
      <alignment horizontal="left" wrapText="1"/>
    </xf>
    <xf numFmtId="165" fontId="20" fillId="0" borderId="0">
      <alignment horizontal="left" wrapText="1"/>
    </xf>
    <xf numFmtId="0" fontId="36" fillId="0" borderId="0" applyNumberFormat="0" applyFont="0" applyFill="0" applyBorder="0" applyAlignment="0" applyProtection="0">
      <alignment horizontal="left"/>
    </xf>
    <xf numFmtId="15" fontId="36" fillId="0" borderId="0" applyFont="0" applyFill="0" applyBorder="0" applyAlignment="0" applyProtection="0"/>
    <xf numFmtId="15" fontId="36" fillId="0" borderId="0" applyFont="0" applyFill="0" applyBorder="0" applyAlignment="0" applyProtection="0"/>
    <xf numFmtId="165" fontId="20" fillId="0" borderId="0">
      <alignment horizontal="left" wrapText="1"/>
    </xf>
    <xf numFmtId="165" fontId="20" fillId="0" borderId="0">
      <alignment horizontal="left" wrapText="1"/>
    </xf>
    <xf numFmtId="15"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165" fontId="20" fillId="0" borderId="0">
      <alignment horizontal="left" wrapText="1"/>
    </xf>
    <xf numFmtId="165" fontId="20" fillId="0" borderId="0">
      <alignment horizontal="left" wrapText="1"/>
    </xf>
    <xf numFmtId="4" fontId="36" fillId="0" borderId="0" applyFont="0" applyFill="0" applyBorder="0" applyAlignment="0" applyProtection="0"/>
    <xf numFmtId="0" fontId="99" fillId="0" borderId="16">
      <alignment horizontal="center"/>
    </xf>
    <xf numFmtId="0" fontId="99" fillId="0" borderId="16">
      <alignment horizontal="center"/>
    </xf>
    <xf numFmtId="165" fontId="20" fillId="0" borderId="0">
      <alignment horizontal="left" wrapText="1"/>
    </xf>
    <xf numFmtId="165" fontId="20" fillId="0" borderId="0">
      <alignment horizontal="left" wrapText="1"/>
    </xf>
    <xf numFmtId="0" fontId="99" fillId="0" borderId="16">
      <alignment horizontal="center"/>
    </xf>
    <xf numFmtId="3" fontId="36" fillId="0" borderId="0" applyFont="0" applyFill="0" applyBorder="0" applyAlignment="0" applyProtection="0"/>
    <xf numFmtId="3" fontId="36" fillId="0" borderId="0" applyFont="0" applyFill="0" applyBorder="0" applyAlignment="0" applyProtection="0"/>
    <xf numFmtId="165" fontId="20" fillId="0" borderId="0">
      <alignment horizontal="left" wrapText="1"/>
    </xf>
    <xf numFmtId="165" fontId="20" fillId="0" borderId="0">
      <alignment horizontal="left" wrapText="1"/>
    </xf>
    <xf numFmtId="3" fontId="36" fillId="0" borderId="0" applyFont="0" applyFill="0" applyBorder="0" applyAlignment="0" applyProtection="0"/>
    <xf numFmtId="0" fontId="36" fillId="84" borderId="0" applyNumberFormat="0" applyFont="0" applyBorder="0" applyAlignment="0" applyProtection="0"/>
    <xf numFmtId="0" fontId="36" fillId="84" borderId="0" applyNumberFormat="0" applyFont="0" applyBorder="0" applyAlignment="0" applyProtection="0"/>
    <xf numFmtId="165" fontId="20" fillId="0" borderId="0">
      <alignment horizontal="left" wrapText="1"/>
    </xf>
    <xf numFmtId="165" fontId="20" fillId="0" borderId="0">
      <alignment horizontal="left" wrapText="1"/>
    </xf>
    <xf numFmtId="0" fontId="36" fillId="84" borderId="0" applyNumberFormat="0" applyFont="0" applyBorder="0" applyAlignment="0" applyProtection="0"/>
    <xf numFmtId="0" fontId="43" fillId="0" borderId="0"/>
    <xf numFmtId="0" fontId="44" fillId="0" borderId="0"/>
    <xf numFmtId="0" fontId="44" fillId="0" borderId="0"/>
    <xf numFmtId="0" fontId="43" fillId="0" borderId="0"/>
    <xf numFmtId="0" fontId="44" fillId="0" borderId="0"/>
    <xf numFmtId="0" fontId="100" fillId="0" borderId="0">
      <alignment horizontal="right"/>
    </xf>
    <xf numFmtId="3" fontId="101" fillId="0" borderId="0" applyFill="0" applyBorder="0" applyAlignment="0" applyProtection="0"/>
    <xf numFmtId="0" fontId="102" fillId="0" borderId="0"/>
    <xf numFmtId="0" fontId="103" fillId="0" borderId="0"/>
    <xf numFmtId="0" fontId="103" fillId="0" borderId="0"/>
    <xf numFmtId="0" fontId="102" fillId="0" borderId="0"/>
    <xf numFmtId="0" fontId="103" fillId="0" borderId="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165" fontId="20" fillId="0" borderId="0">
      <alignment horizontal="left" wrapText="1"/>
    </xf>
    <xf numFmtId="165" fontId="20" fillId="0" borderId="0">
      <alignment horizontal="left" wrapText="1"/>
    </xf>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42" fontId="18" fillId="68" borderId="0"/>
    <xf numFmtId="0" fontId="42" fillId="85" borderId="0"/>
    <xf numFmtId="0" fontId="104" fillId="85" borderId="24"/>
    <xf numFmtId="0" fontId="105" fillId="86" borderId="34"/>
    <xf numFmtId="0" fontId="106" fillId="85" borderId="35"/>
    <xf numFmtId="42" fontId="18" fillId="68" borderId="0"/>
    <xf numFmtId="165" fontId="20" fillId="0" borderId="0">
      <alignment horizontal="left" wrapText="1"/>
    </xf>
    <xf numFmtId="42" fontId="18" fillId="68" borderId="0"/>
    <xf numFmtId="165" fontId="20" fillId="0" borderId="0">
      <alignment horizontal="left" wrapText="1"/>
    </xf>
    <xf numFmtId="42" fontId="18" fillId="68" borderId="0"/>
    <xf numFmtId="42" fontId="18" fillId="68" borderId="0"/>
    <xf numFmtId="42" fontId="18" fillId="68" borderId="36">
      <alignment vertical="center"/>
    </xf>
    <xf numFmtId="42" fontId="18" fillId="68" borderId="36">
      <alignment vertical="center"/>
    </xf>
    <xf numFmtId="165" fontId="20" fillId="0" borderId="0">
      <alignment horizontal="left" wrapText="1"/>
    </xf>
    <xf numFmtId="42" fontId="18" fillId="68" borderId="36">
      <alignment vertical="center"/>
    </xf>
    <xf numFmtId="165" fontId="20" fillId="0" borderId="0">
      <alignment horizontal="left" wrapText="1"/>
    </xf>
    <xf numFmtId="42" fontId="18" fillId="68" borderId="36">
      <alignment vertical="center"/>
    </xf>
    <xf numFmtId="165" fontId="20" fillId="0" borderId="0">
      <alignment horizontal="left" wrapText="1"/>
    </xf>
    <xf numFmtId="0" fontId="29" fillId="68" borderId="37" applyNumberFormat="0">
      <alignment horizontal="center" vertical="center" wrapText="1"/>
    </xf>
    <xf numFmtId="0" fontId="29" fillId="68" borderId="37" applyNumberFormat="0">
      <alignment horizontal="center" vertical="center" wrapText="1"/>
    </xf>
    <xf numFmtId="0" fontId="29" fillId="68" borderId="37" applyNumberFormat="0">
      <alignment horizontal="center" vertical="center" wrapText="1"/>
    </xf>
    <xf numFmtId="0" fontId="29" fillId="68" borderId="37" applyNumberFormat="0">
      <alignment horizontal="center" vertical="center" wrapText="1"/>
    </xf>
    <xf numFmtId="0" fontId="29" fillId="68" borderId="37" applyNumberFormat="0">
      <alignment horizontal="center" vertical="center" wrapText="1"/>
    </xf>
    <xf numFmtId="165" fontId="20" fillId="0" borderId="0">
      <alignment horizontal="left" wrapText="1"/>
    </xf>
    <xf numFmtId="10" fontId="18" fillId="68" borderId="0"/>
    <xf numFmtId="10" fontId="18" fillId="68" borderId="0"/>
    <xf numFmtId="10" fontId="18" fillId="68" borderId="0"/>
    <xf numFmtId="165" fontId="20" fillId="0" borderId="0">
      <alignment horizontal="left" wrapText="1"/>
    </xf>
    <xf numFmtId="165" fontId="20" fillId="0" borderId="0">
      <alignment horizontal="left" wrapText="1"/>
    </xf>
    <xf numFmtId="10" fontId="18" fillId="68" borderId="0"/>
    <xf numFmtId="10" fontId="18" fillId="68" borderId="0"/>
    <xf numFmtId="165" fontId="20" fillId="0" borderId="0">
      <alignment horizontal="left" wrapText="1"/>
    </xf>
    <xf numFmtId="10" fontId="18" fillId="68" borderId="0"/>
    <xf numFmtId="165" fontId="20" fillId="0" borderId="0">
      <alignment horizontal="left" wrapText="1"/>
    </xf>
    <xf numFmtId="10" fontId="18" fillId="68" borderId="0"/>
    <xf numFmtId="165" fontId="20" fillId="0" borderId="0">
      <alignment horizontal="left" wrapText="1"/>
    </xf>
    <xf numFmtId="10" fontId="18" fillId="68" borderId="0"/>
    <xf numFmtId="165" fontId="20" fillId="0" borderId="0">
      <alignment horizontal="left" wrapText="1"/>
    </xf>
    <xf numFmtId="165" fontId="20" fillId="0" borderId="0">
      <alignment horizontal="left" wrapText="1"/>
    </xf>
    <xf numFmtId="10" fontId="18" fillId="68" borderId="0"/>
    <xf numFmtId="10" fontId="18" fillId="68" borderId="0"/>
    <xf numFmtId="10" fontId="18" fillId="68" borderId="0"/>
    <xf numFmtId="198" fontId="18" fillId="68" borderId="0"/>
    <xf numFmtId="198" fontId="18" fillId="68" borderId="0"/>
    <xf numFmtId="198" fontId="18" fillId="68" borderId="0"/>
    <xf numFmtId="165" fontId="20" fillId="0" borderId="0">
      <alignment horizontal="left" wrapText="1"/>
    </xf>
    <xf numFmtId="165" fontId="20" fillId="0" borderId="0">
      <alignment horizontal="left" wrapText="1"/>
    </xf>
    <xf numFmtId="198" fontId="18" fillId="68" borderId="0"/>
    <xf numFmtId="198" fontId="18" fillId="68" borderId="0"/>
    <xf numFmtId="165" fontId="20" fillId="0" borderId="0">
      <alignment horizontal="left" wrapText="1"/>
    </xf>
    <xf numFmtId="198" fontId="18" fillId="68" borderId="0"/>
    <xf numFmtId="165" fontId="20" fillId="0" borderId="0">
      <alignment horizontal="left" wrapText="1"/>
    </xf>
    <xf numFmtId="198" fontId="18" fillId="68" borderId="0"/>
    <xf numFmtId="165" fontId="20" fillId="0" borderId="0">
      <alignment horizontal="left" wrapText="1"/>
    </xf>
    <xf numFmtId="198" fontId="18" fillId="68" borderId="0"/>
    <xf numFmtId="165" fontId="20" fillId="0" borderId="0">
      <alignment horizontal="left" wrapText="1"/>
    </xf>
    <xf numFmtId="165" fontId="20" fillId="0" borderId="0">
      <alignment horizontal="left" wrapText="1"/>
    </xf>
    <xf numFmtId="198" fontId="18" fillId="68" borderId="0"/>
    <xf numFmtId="198" fontId="18" fillId="68" borderId="0"/>
    <xf numFmtId="198" fontId="18" fillId="68" borderId="0"/>
    <xf numFmtId="42" fontId="18" fillId="68" borderId="0"/>
    <xf numFmtId="164" fontId="71" fillId="0" borderId="0" applyBorder="0" applyAlignment="0"/>
    <xf numFmtId="164" fontId="71" fillId="0" borderId="0" applyBorder="0" applyAlignment="0"/>
    <xf numFmtId="164" fontId="71" fillId="0" borderId="0" applyBorder="0" applyAlignment="0"/>
    <xf numFmtId="42" fontId="18" fillId="68" borderId="38">
      <alignment horizontal="left"/>
    </xf>
    <xf numFmtId="42" fontId="18" fillId="68" borderId="38">
      <alignment horizontal="left"/>
    </xf>
    <xf numFmtId="165" fontId="20" fillId="0" borderId="0">
      <alignment horizontal="left" wrapText="1"/>
    </xf>
    <xf numFmtId="42" fontId="18" fillId="68" borderId="38">
      <alignment horizontal="left"/>
    </xf>
    <xf numFmtId="165" fontId="20" fillId="0" borderId="0">
      <alignment horizontal="left" wrapText="1"/>
    </xf>
    <xf numFmtId="42" fontId="18" fillId="68" borderId="38">
      <alignment horizontal="left"/>
    </xf>
    <xf numFmtId="165" fontId="20" fillId="0" borderId="0">
      <alignment horizontal="left" wrapText="1"/>
    </xf>
    <xf numFmtId="198" fontId="107" fillId="68" borderId="38">
      <alignment horizontal="left"/>
    </xf>
    <xf numFmtId="165" fontId="20" fillId="0" borderId="0">
      <alignment horizontal="left" wrapText="1"/>
    </xf>
    <xf numFmtId="198" fontId="107" fillId="68" borderId="38">
      <alignment horizontal="left"/>
    </xf>
    <xf numFmtId="164" fontId="71" fillId="0" borderId="0" applyBorder="0" applyAlignment="0"/>
    <xf numFmtId="14" fontId="20" fillId="0" borderId="0" applyNumberFormat="0" applyFill="0" applyBorder="0" applyAlignment="0" applyProtection="0">
      <alignment horizontal="left"/>
    </xf>
    <xf numFmtId="14" fontId="20" fillId="0" borderId="0" applyNumberFormat="0" applyFill="0" applyBorder="0" applyAlignment="0" applyProtection="0">
      <alignment horizontal="left"/>
    </xf>
    <xf numFmtId="201" fontId="18" fillId="0" borderId="0" applyFont="0" applyFill="0" applyAlignment="0">
      <alignment horizontal="right"/>
    </xf>
    <xf numFmtId="201" fontId="18" fillId="0" borderId="0" applyFont="0" applyFill="0" applyAlignment="0">
      <alignment horizontal="right"/>
    </xf>
    <xf numFmtId="201" fontId="18" fillId="0" borderId="0" applyFont="0" applyFill="0" applyAlignment="0">
      <alignment horizontal="right"/>
    </xf>
    <xf numFmtId="165" fontId="20" fillId="0" borderId="0">
      <alignment horizontal="left" wrapText="1"/>
    </xf>
    <xf numFmtId="165" fontId="20" fillId="0" borderId="0">
      <alignment horizontal="left" wrapText="1"/>
    </xf>
    <xf numFmtId="201" fontId="18" fillId="0" borderId="0" applyFont="0" applyFill="0" applyAlignment="0">
      <alignment horizontal="right"/>
    </xf>
    <xf numFmtId="201" fontId="18" fillId="0" borderId="0" applyFont="0" applyFill="0" applyAlignment="0">
      <alignment horizontal="right"/>
    </xf>
    <xf numFmtId="165" fontId="20" fillId="0" borderId="0">
      <alignment horizontal="left" wrapText="1"/>
    </xf>
    <xf numFmtId="201" fontId="18" fillId="0" borderId="0" applyFont="0" applyFill="0" applyAlignment="0">
      <alignment horizontal="right"/>
    </xf>
    <xf numFmtId="165" fontId="20" fillId="0" borderId="0">
      <alignment horizontal="left" wrapText="1"/>
    </xf>
    <xf numFmtId="201" fontId="18" fillId="0" borderId="0" applyFont="0" applyFill="0" applyAlignment="0">
      <alignment horizontal="right"/>
    </xf>
    <xf numFmtId="165" fontId="20" fillId="0" borderId="0">
      <alignment horizontal="left" wrapText="1"/>
    </xf>
    <xf numFmtId="201" fontId="18" fillId="0" borderId="0" applyFont="0" applyFill="0" applyAlignment="0">
      <alignment horizontal="right"/>
    </xf>
    <xf numFmtId="165" fontId="20" fillId="0" borderId="0">
      <alignment horizontal="left" wrapText="1"/>
    </xf>
    <xf numFmtId="165" fontId="20" fillId="0" borderId="0">
      <alignment horizontal="left" wrapText="1"/>
    </xf>
    <xf numFmtId="201" fontId="18" fillId="0" borderId="0" applyFont="0" applyFill="0" applyAlignment="0">
      <alignment horizontal="right"/>
    </xf>
    <xf numFmtId="201" fontId="18" fillId="0" borderId="0" applyFont="0" applyFill="0" applyAlignment="0">
      <alignment horizontal="right"/>
    </xf>
    <xf numFmtId="4" fontId="95" fillId="77" borderId="33" applyNumberFormat="0" applyProtection="0">
      <alignment vertical="center"/>
    </xf>
    <xf numFmtId="165" fontId="20" fillId="0" borderId="0">
      <alignment horizontal="left" wrapText="1"/>
    </xf>
    <xf numFmtId="4" fontId="95" fillId="77" borderId="33" applyNumberFormat="0" applyProtection="0">
      <alignment vertical="center"/>
    </xf>
    <xf numFmtId="4" fontId="108" fillId="77" borderId="33" applyNumberFormat="0" applyProtection="0">
      <alignment vertical="center"/>
    </xf>
    <xf numFmtId="165" fontId="20" fillId="0" borderId="0">
      <alignment horizontal="left" wrapText="1"/>
    </xf>
    <xf numFmtId="4" fontId="108" fillId="77" borderId="33" applyNumberFormat="0" applyProtection="0">
      <alignment vertical="center"/>
    </xf>
    <xf numFmtId="4" fontId="95" fillId="77" borderId="33" applyNumberFormat="0" applyProtection="0">
      <alignment horizontal="left" vertical="center" indent="1"/>
    </xf>
    <xf numFmtId="165" fontId="20" fillId="0" borderId="0">
      <alignment horizontal="left" wrapText="1"/>
    </xf>
    <xf numFmtId="4" fontId="95" fillId="77" borderId="33" applyNumberFormat="0" applyProtection="0">
      <alignment horizontal="left" vertical="center" indent="1"/>
    </xf>
    <xf numFmtId="4" fontId="95" fillId="77" borderId="33" applyNumberFormat="0" applyProtection="0">
      <alignment horizontal="left" vertical="center" indent="1"/>
    </xf>
    <xf numFmtId="165" fontId="20" fillId="0" borderId="0">
      <alignment horizontal="left" wrapText="1"/>
    </xf>
    <xf numFmtId="4" fontId="95" fillId="7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88" borderId="0"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4" fontId="95" fillId="89" borderId="33" applyNumberFormat="0" applyProtection="0">
      <alignment horizontal="right" vertical="center"/>
    </xf>
    <xf numFmtId="165" fontId="20" fillId="0" borderId="0">
      <alignment horizontal="left" wrapText="1"/>
    </xf>
    <xf numFmtId="4" fontId="95" fillId="89" borderId="33" applyNumberFormat="0" applyProtection="0">
      <alignment horizontal="right" vertical="center"/>
    </xf>
    <xf numFmtId="4" fontId="95" fillId="90" borderId="33" applyNumberFormat="0" applyProtection="0">
      <alignment horizontal="right" vertical="center"/>
    </xf>
    <xf numFmtId="165" fontId="20" fillId="0" borderId="0">
      <alignment horizontal="left" wrapText="1"/>
    </xf>
    <xf numFmtId="4" fontId="95" fillId="90" borderId="33" applyNumberFormat="0" applyProtection="0">
      <alignment horizontal="right" vertical="center"/>
    </xf>
    <xf numFmtId="4" fontId="95" fillId="91" borderId="33" applyNumberFormat="0" applyProtection="0">
      <alignment horizontal="right" vertical="center"/>
    </xf>
    <xf numFmtId="165" fontId="20" fillId="0" borderId="0">
      <alignment horizontal="left" wrapText="1"/>
    </xf>
    <xf numFmtId="4" fontId="95" fillId="91" borderId="33" applyNumberFormat="0" applyProtection="0">
      <alignment horizontal="right" vertical="center"/>
    </xf>
    <xf numFmtId="4" fontId="95" fillId="92" borderId="33" applyNumberFormat="0" applyProtection="0">
      <alignment horizontal="right" vertical="center"/>
    </xf>
    <xf numFmtId="165" fontId="20" fillId="0" borderId="0">
      <alignment horizontal="left" wrapText="1"/>
    </xf>
    <xf numFmtId="4" fontId="95" fillId="92" borderId="33" applyNumberFormat="0" applyProtection="0">
      <alignment horizontal="right" vertical="center"/>
    </xf>
    <xf numFmtId="4" fontId="95" fillId="93" borderId="33" applyNumberFormat="0" applyProtection="0">
      <alignment horizontal="right" vertical="center"/>
    </xf>
    <xf numFmtId="165" fontId="20" fillId="0" borderId="0">
      <alignment horizontal="left" wrapText="1"/>
    </xf>
    <xf numFmtId="4" fontId="95" fillId="93" borderId="33" applyNumberFormat="0" applyProtection="0">
      <alignment horizontal="right" vertical="center"/>
    </xf>
    <xf numFmtId="4" fontId="95" fillId="94" borderId="33" applyNumberFormat="0" applyProtection="0">
      <alignment horizontal="right" vertical="center"/>
    </xf>
    <xf numFmtId="165" fontId="20" fillId="0" borderId="0">
      <alignment horizontal="left" wrapText="1"/>
    </xf>
    <xf numFmtId="4" fontId="95" fillId="94" borderId="33" applyNumberFormat="0" applyProtection="0">
      <alignment horizontal="right" vertical="center"/>
    </xf>
    <xf numFmtId="4" fontId="95" fillId="95" borderId="33" applyNumberFormat="0" applyProtection="0">
      <alignment horizontal="right" vertical="center"/>
    </xf>
    <xf numFmtId="165" fontId="20" fillId="0" borderId="0">
      <alignment horizontal="left" wrapText="1"/>
    </xf>
    <xf numFmtId="4" fontId="95" fillId="95" borderId="33" applyNumberFormat="0" applyProtection="0">
      <alignment horizontal="right" vertical="center"/>
    </xf>
    <xf numFmtId="4" fontId="95" fillId="96" borderId="33" applyNumberFormat="0" applyProtection="0">
      <alignment horizontal="right" vertical="center"/>
    </xf>
    <xf numFmtId="165" fontId="20" fillId="0" borderId="0">
      <alignment horizontal="left" wrapText="1"/>
    </xf>
    <xf numFmtId="4" fontId="95" fillId="96" borderId="33" applyNumberFormat="0" applyProtection="0">
      <alignment horizontal="right" vertical="center"/>
    </xf>
    <xf numFmtId="4" fontId="95" fillId="97" borderId="33" applyNumberFormat="0" applyProtection="0">
      <alignment horizontal="right" vertical="center"/>
    </xf>
    <xf numFmtId="165" fontId="20" fillId="0" borderId="0">
      <alignment horizontal="left" wrapText="1"/>
    </xf>
    <xf numFmtId="4" fontId="95" fillId="97" borderId="33" applyNumberFormat="0" applyProtection="0">
      <alignment horizontal="right" vertical="center"/>
    </xf>
    <xf numFmtId="4" fontId="96" fillId="98" borderId="33" applyNumberFormat="0" applyProtection="0">
      <alignment horizontal="left" vertical="center" indent="1"/>
    </xf>
    <xf numFmtId="4" fontId="96" fillId="99" borderId="0" applyNumberFormat="0" applyProtection="0">
      <alignment horizontal="left" vertical="center" indent="1"/>
    </xf>
    <xf numFmtId="4" fontId="96" fillId="99" borderId="0" applyNumberFormat="0" applyProtection="0">
      <alignment horizontal="left" vertical="center" indent="1"/>
    </xf>
    <xf numFmtId="4" fontId="96" fillId="98" borderId="33" applyNumberFormat="0" applyProtection="0">
      <alignment horizontal="left" vertical="center" indent="1"/>
    </xf>
    <xf numFmtId="4" fontId="95" fillId="100" borderId="39" applyNumberFormat="0" applyProtection="0">
      <alignment horizontal="left" vertical="center" indent="1"/>
    </xf>
    <xf numFmtId="4" fontId="95" fillId="100" borderId="0" applyNumberFormat="0" applyProtection="0">
      <alignment horizontal="left" vertical="center" indent="1"/>
    </xf>
    <xf numFmtId="4" fontId="95" fillId="100" borderId="0" applyNumberFormat="0" applyProtection="0">
      <alignment horizontal="left" vertical="center" indent="1"/>
    </xf>
    <xf numFmtId="4" fontId="109" fillId="101" borderId="0" applyNumberFormat="0" applyProtection="0">
      <alignment horizontal="left" vertical="center" indent="1"/>
    </xf>
    <xf numFmtId="4" fontId="109" fillId="101" borderId="0" applyNumberFormat="0" applyProtection="0">
      <alignment horizontal="left" vertical="center" indent="1"/>
    </xf>
    <xf numFmtId="4" fontId="109" fillId="101" borderId="0"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0" fontId="18" fillId="87" borderId="33" applyNumberFormat="0" applyProtection="0">
      <alignment horizontal="left" vertical="center" indent="1"/>
    </xf>
    <xf numFmtId="4" fontId="95" fillId="100" borderId="33" applyNumberFormat="0" applyProtection="0">
      <alignment horizontal="left" vertical="center" indent="1"/>
    </xf>
    <xf numFmtId="4" fontId="110" fillId="102" borderId="0" applyNumberFormat="0" applyProtection="0">
      <alignment horizontal="left" indent="1"/>
    </xf>
    <xf numFmtId="4" fontId="110" fillId="102" borderId="0" applyNumberFormat="0" applyProtection="0">
      <alignment horizontal="left" indent="1"/>
    </xf>
    <xf numFmtId="4" fontId="110" fillId="102" borderId="0" applyNumberFormat="0" applyProtection="0">
      <alignment horizontal="left" indent="1"/>
    </xf>
    <xf numFmtId="4" fontId="95" fillId="103" borderId="33" applyNumberFormat="0" applyProtection="0">
      <alignment horizontal="left" vertical="center" indent="1"/>
    </xf>
    <xf numFmtId="4" fontId="111" fillId="104" borderId="0" applyNumberFormat="0" applyProtection="0"/>
    <xf numFmtId="4" fontId="111" fillId="104" borderId="0" applyNumberFormat="0" applyProtection="0"/>
    <xf numFmtId="4" fontId="111" fillId="104" borderId="0" applyNumberFormat="0" applyProtection="0"/>
    <xf numFmtId="0" fontId="18" fillId="103" borderId="33" applyNumberFormat="0" applyProtection="0">
      <alignment horizontal="left" vertical="center" indent="1"/>
    </xf>
    <xf numFmtId="0" fontId="18" fillId="103" borderId="33" applyNumberFormat="0" applyProtection="0">
      <alignment horizontal="left" vertical="center" indent="1"/>
    </xf>
    <xf numFmtId="165" fontId="20" fillId="0" borderId="0">
      <alignment horizontal="left" wrapText="1"/>
    </xf>
    <xf numFmtId="0" fontId="18" fillId="101" borderId="40" applyNumberFormat="0" applyProtection="0">
      <alignment horizontal="left" vertical="center" indent="1"/>
    </xf>
    <xf numFmtId="0" fontId="18" fillId="101" borderId="40" applyNumberFormat="0" applyProtection="0">
      <alignment horizontal="left" vertical="center" indent="1"/>
    </xf>
    <xf numFmtId="0" fontId="18" fillId="101" borderId="40" applyNumberFormat="0" applyProtection="0">
      <alignment horizontal="left" vertical="center" indent="1"/>
    </xf>
    <xf numFmtId="0" fontId="18" fillId="101" borderId="40" applyNumberFormat="0" applyProtection="0">
      <alignment horizontal="left" vertical="center" indent="1"/>
    </xf>
    <xf numFmtId="0" fontId="18" fillId="103" borderId="33" applyNumberFormat="0" applyProtection="0">
      <alignment horizontal="left" vertical="center" indent="1"/>
    </xf>
    <xf numFmtId="0" fontId="18" fillId="103" borderId="33" applyNumberFormat="0" applyProtection="0">
      <alignment horizontal="left" vertical="center" indent="1"/>
    </xf>
    <xf numFmtId="0" fontId="18" fillId="103"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103" borderId="33" applyNumberFormat="0" applyProtection="0">
      <alignment horizontal="left" vertical="center" indent="1"/>
    </xf>
    <xf numFmtId="0" fontId="18" fillId="103" borderId="33" applyNumberFormat="0" applyProtection="0">
      <alignment horizontal="left" vertical="center" indent="1"/>
    </xf>
    <xf numFmtId="165" fontId="20" fillId="0" borderId="0">
      <alignment horizontal="left" wrapText="1"/>
    </xf>
    <xf numFmtId="0" fontId="18" fillId="103" borderId="33" applyNumberFormat="0" applyProtection="0">
      <alignment horizontal="left" vertical="center" indent="1"/>
    </xf>
    <xf numFmtId="165" fontId="20" fillId="0" borderId="0">
      <alignment horizontal="left" wrapText="1"/>
    </xf>
    <xf numFmtId="0" fontId="18" fillId="103" borderId="33" applyNumberFormat="0" applyProtection="0">
      <alignment horizontal="left" vertical="center" indent="1"/>
    </xf>
    <xf numFmtId="165" fontId="20" fillId="0" borderId="0">
      <alignment horizontal="left" wrapText="1"/>
    </xf>
    <xf numFmtId="0" fontId="18" fillId="103" borderId="33" applyNumberFormat="0" applyProtection="0">
      <alignment horizontal="left" vertical="center" indent="1"/>
    </xf>
    <xf numFmtId="165" fontId="20" fillId="0" borderId="0">
      <alignment horizontal="left" wrapText="1"/>
    </xf>
    <xf numFmtId="0" fontId="18" fillId="101" borderId="40" applyNumberFormat="0" applyProtection="0">
      <alignment horizontal="left" vertical="top" indent="1"/>
    </xf>
    <xf numFmtId="0" fontId="18" fillId="101" borderId="40" applyNumberFormat="0" applyProtection="0">
      <alignment horizontal="left" vertical="top" indent="1"/>
    </xf>
    <xf numFmtId="0" fontId="18" fillId="103" borderId="33" applyNumberFormat="0" applyProtection="0">
      <alignment horizontal="left" vertical="center" indent="1"/>
    </xf>
    <xf numFmtId="0" fontId="18" fillId="103" borderId="33" applyNumberFormat="0" applyProtection="0">
      <alignment horizontal="left" vertical="center" indent="1"/>
    </xf>
    <xf numFmtId="0" fontId="18" fillId="83" borderId="33" applyNumberFormat="0" applyProtection="0">
      <alignment horizontal="left" vertical="center" indent="1"/>
    </xf>
    <xf numFmtId="0" fontId="18" fillId="83" borderId="33" applyNumberFormat="0" applyProtection="0">
      <alignment horizontal="left" vertical="center" indent="1"/>
    </xf>
    <xf numFmtId="165" fontId="20" fillId="0" borderId="0">
      <alignment horizontal="left" wrapText="1"/>
    </xf>
    <xf numFmtId="0" fontId="18" fillId="105" borderId="40" applyNumberFormat="0" applyProtection="0">
      <alignment horizontal="left" vertical="center" indent="1"/>
    </xf>
    <xf numFmtId="0" fontId="18" fillId="105" borderId="40" applyNumberFormat="0" applyProtection="0">
      <alignment horizontal="left" vertical="center" indent="1"/>
    </xf>
    <xf numFmtId="0" fontId="18" fillId="105" borderId="40" applyNumberFormat="0" applyProtection="0">
      <alignment horizontal="left" vertical="center" indent="1"/>
    </xf>
    <xf numFmtId="0" fontId="18" fillId="105" borderId="40" applyNumberFormat="0" applyProtection="0">
      <alignment horizontal="left" vertical="center" indent="1"/>
    </xf>
    <xf numFmtId="0" fontId="18" fillId="83" borderId="33" applyNumberFormat="0" applyProtection="0">
      <alignment horizontal="left" vertical="center" indent="1"/>
    </xf>
    <xf numFmtId="0" fontId="18" fillId="83" borderId="33" applyNumberFormat="0" applyProtection="0">
      <alignment horizontal="left" vertical="center" indent="1"/>
    </xf>
    <xf numFmtId="165" fontId="20" fillId="0" borderId="0">
      <alignment horizontal="left" wrapText="1"/>
    </xf>
    <xf numFmtId="0" fontId="18" fillId="105" borderId="40" applyNumberFormat="0" applyProtection="0">
      <alignment horizontal="left" vertical="top" indent="1"/>
    </xf>
    <xf numFmtId="0" fontId="18" fillId="105" borderId="40" applyNumberFormat="0" applyProtection="0">
      <alignment horizontal="left" vertical="top" indent="1"/>
    </xf>
    <xf numFmtId="0" fontId="18" fillId="105" borderId="40" applyNumberFormat="0" applyProtection="0">
      <alignment horizontal="left" vertical="top" indent="1"/>
    </xf>
    <xf numFmtId="0" fontId="18" fillId="105" borderId="40" applyNumberFormat="0" applyProtection="0">
      <alignment horizontal="left" vertical="top" indent="1"/>
    </xf>
    <xf numFmtId="0" fontId="18" fillId="72" borderId="33" applyNumberFormat="0" applyProtection="0">
      <alignment horizontal="left" vertical="center" indent="1"/>
    </xf>
    <xf numFmtId="0" fontId="18" fillId="72" borderId="33" applyNumberFormat="0" applyProtection="0">
      <alignment horizontal="left" vertical="center" indent="1"/>
    </xf>
    <xf numFmtId="165" fontId="20" fillId="0" borderId="0">
      <alignment horizontal="left" wrapText="1"/>
    </xf>
    <xf numFmtId="0" fontId="18" fillId="106" borderId="40" applyNumberFormat="0" applyProtection="0">
      <alignment horizontal="left" vertical="center" indent="1"/>
    </xf>
    <xf numFmtId="0" fontId="18" fillId="106" borderId="40" applyNumberFormat="0" applyProtection="0">
      <alignment horizontal="left" vertical="center" indent="1"/>
    </xf>
    <xf numFmtId="0" fontId="18" fillId="106" borderId="40" applyNumberFormat="0" applyProtection="0">
      <alignment horizontal="left" vertical="center" indent="1"/>
    </xf>
    <xf numFmtId="0" fontId="18" fillId="106" borderId="40" applyNumberFormat="0" applyProtection="0">
      <alignment horizontal="left" vertical="center" indent="1"/>
    </xf>
    <xf numFmtId="0" fontId="18" fillId="72" borderId="33" applyNumberFormat="0" applyProtection="0">
      <alignment horizontal="left" vertical="center" indent="1"/>
    </xf>
    <xf numFmtId="0" fontId="18" fillId="72" borderId="33" applyNumberFormat="0" applyProtection="0">
      <alignment horizontal="left" vertical="center" indent="1"/>
    </xf>
    <xf numFmtId="165" fontId="20" fillId="0" borderId="0">
      <alignment horizontal="left" wrapText="1"/>
    </xf>
    <xf numFmtId="0" fontId="18" fillId="106" borderId="40" applyNumberFormat="0" applyProtection="0">
      <alignment horizontal="left" vertical="top" indent="1"/>
    </xf>
    <xf numFmtId="0" fontId="18" fillId="106" borderId="40" applyNumberFormat="0" applyProtection="0">
      <alignment horizontal="left" vertical="top" indent="1"/>
    </xf>
    <xf numFmtId="0" fontId="18" fillId="106" borderId="40" applyNumberFormat="0" applyProtection="0">
      <alignment horizontal="left" vertical="top" indent="1"/>
    </xf>
    <xf numFmtId="0" fontId="18" fillId="106" borderId="40" applyNumberFormat="0" applyProtection="0">
      <alignment horizontal="left" vertical="top"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0" fontId="18" fillId="82" borderId="40" applyNumberFormat="0" applyProtection="0">
      <alignment horizontal="left" vertical="center" indent="1"/>
    </xf>
    <xf numFmtId="0" fontId="18" fillId="82" borderId="40" applyNumberFormat="0" applyProtection="0">
      <alignment horizontal="left" vertical="center" indent="1"/>
    </xf>
    <xf numFmtId="0" fontId="18" fillId="82" borderId="40" applyNumberFormat="0" applyProtection="0">
      <alignment horizontal="left" vertical="center" indent="1"/>
    </xf>
    <xf numFmtId="0" fontId="18" fillId="82" borderId="40"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0" fontId="18" fillId="82" borderId="40" applyNumberFormat="0" applyProtection="0">
      <alignment horizontal="left" vertical="top" indent="1"/>
    </xf>
    <xf numFmtId="0" fontId="18" fillId="82" borderId="40" applyNumberFormat="0" applyProtection="0">
      <alignment horizontal="left" vertical="top" indent="1"/>
    </xf>
    <xf numFmtId="0" fontId="18" fillId="82" borderId="40" applyNumberFormat="0" applyProtection="0">
      <alignment horizontal="left" vertical="top" indent="1"/>
    </xf>
    <xf numFmtId="0" fontId="18" fillId="82" borderId="40" applyNumberFormat="0" applyProtection="0">
      <alignment horizontal="left" vertical="top" indent="1"/>
    </xf>
    <xf numFmtId="0" fontId="18" fillId="70" borderId="11" applyNumberFormat="0">
      <protection locked="0"/>
    </xf>
    <xf numFmtId="0" fontId="18" fillId="70" borderId="11" applyNumberFormat="0">
      <protection locked="0"/>
    </xf>
    <xf numFmtId="165" fontId="20" fillId="0" borderId="0">
      <alignment horizontal="left" wrapText="1"/>
    </xf>
    <xf numFmtId="165" fontId="20" fillId="0" borderId="0">
      <alignment horizontal="left" wrapText="1"/>
    </xf>
    <xf numFmtId="0" fontId="71" fillId="63" borderId="41" applyBorder="0"/>
    <xf numFmtId="4" fontId="95" fillId="107" borderId="33" applyNumberFormat="0" applyProtection="0">
      <alignment vertical="center"/>
    </xf>
    <xf numFmtId="165" fontId="20" fillId="0" borderId="0">
      <alignment horizontal="left" wrapText="1"/>
    </xf>
    <xf numFmtId="4" fontId="95" fillId="107" borderId="33" applyNumberFormat="0" applyProtection="0">
      <alignment vertical="center"/>
    </xf>
    <xf numFmtId="4" fontId="108" fillId="107" borderId="33" applyNumberFormat="0" applyProtection="0">
      <alignment vertical="center"/>
    </xf>
    <xf numFmtId="165" fontId="20" fillId="0" borderId="0">
      <alignment horizontal="left" wrapText="1"/>
    </xf>
    <xf numFmtId="4" fontId="108" fillId="107" borderId="33" applyNumberFormat="0" applyProtection="0">
      <alignment vertical="center"/>
    </xf>
    <xf numFmtId="4" fontId="95" fillId="107" borderId="33" applyNumberFormat="0" applyProtection="0">
      <alignment horizontal="left" vertical="center" indent="1"/>
    </xf>
    <xf numFmtId="165" fontId="20" fillId="0" borderId="0">
      <alignment horizontal="left" wrapText="1"/>
    </xf>
    <xf numFmtId="4" fontId="95" fillId="107" borderId="33" applyNumberFormat="0" applyProtection="0">
      <alignment horizontal="left" vertical="center" indent="1"/>
    </xf>
    <xf numFmtId="4" fontId="95" fillId="107" borderId="33" applyNumberFormat="0" applyProtection="0">
      <alignment horizontal="left" vertical="center" indent="1"/>
    </xf>
    <xf numFmtId="165" fontId="20" fillId="0" borderId="0">
      <alignment horizontal="left" wrapText="1"/>
    </xf>
    <xf numFmtId="4" fontId="95" fillId="107" borderId="33" applyNumberFormat="0" applyProtection="0">
      <alignment horizontal="left" vertical="center" indent="1"/>
    </xf>
    <xf numFmtId="4" fontId="95" fillId="100" borderId="33" applyNumberFormat="0" applyProtection="0">
      <alignment horizontal="right" vertical="center"/>
    </xf>
    <xf numFmtId="4" fontId="95" fillId="100" borderId="33" applyNumberFormat="0" applyProtection="0">
      <alignment horizontal="right" vertical="center"/>
    </xf>
    <xf numFmtId="165" fontId="20" fillId="0" borderId="0">
      <alignment horizontal="left" wrapText="1"/>
    </xf>
    <xf numFmtId="4" fontId="95" fillId="100" borderId="33" applyNumberFormat="0" applyProtection="0">
      <alignment horizontal="right" vertical="center"/>
    </xf>
    <xf numFmtId="4" fontId="108" fillId="100" borderId="33" applyNumberFormat="0" applyProtection="0">
      <alignment horizontal="right" vertical="center"/>
    </xf>
    <xf numFmtId="165" fontId="20" fillId="0" borderId="0">
      <alignment horizontal="left" wrapText="1"/>
    </xf>
    <xf numFmtId="4" fontId="108" fillId="100" borderId="33" applyNumberFormat="0" applyProtection="0">
      <alignment horizontal="right" vertical="center"/>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87" borderId="33" applyNumberFormat="0" applyProtection="0">
      <alignment horizontal="left" vertical="center" inden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0" fontId="18" fillId="87" borderId="33" applyNumberFormat="0" applyProtection="0">
      <alignment horizontal="left" vertical="center" indent="1"/>
    </xf>
    <xf numFmtId="165" fontId="20" fillId="0" borderId="0">
      <alignment horizontal="left" wrapText="1"/>
    </xf>
    <xf numFmtId="165" fontId="20" fillId="0" borderId="0">
      <alignment horizontal="left" wrapTex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8" fillId="87" borderId="33" applyNumberFormat="0" applyProtection="0">
      <alignment horizontal="left" vertical="center" indent="1"/>
    </xf>
    <xf numFmtId="0" fontId="112" fillId="0" borderId="0"/>
    <xf numFmtId="4" fontId="113" fillId="108" borderId="0" applyNumberFormat="0" applyProtection="0">
      <alignment horizontal="left"/>
    </xf>
    <xf numFmtId="4" fontId="113" fillId="108" borderId="0" applyNumberFormat="0" applyProtection="0">
      <alignment horizontal="left"/>
    </xf>
    <xf numFmtId="4" fontId="113" fillId="108" borderId="0" applyNumberFormat="0" applyProtection="0">
      <alignment horizontal="left"/>
    </xf>
    <xf numFmtId="0" fontId="60" fillId="109" borderId="11"/>
    <xf numFmtId="4" fontId="114" fillId="100" borderId="33" applyNumberFormat="0" applyProtection="0">
      <alignment horizontal="right" vertical="center"/>
    </xf>
    <xf numFmtId="165" fontId="20" fillId="0" borderId="0">
      <alignment horizontal="left" wrapText="1"/>
    </xf>
    <xf numFmtId="4" fontId="114" fillId="100" borderId="33" applyNumberFormat="0" applyProtection="0">
      <alignment horizontal="righ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18" fillId="110" borderId="0"/>
    <xf numFmtId="39" fontId="18" fillId="110" borderId="0"/>
    <xf numFmtId="39" fontId="18" fillId="110" borderId="0"/>
    <xf numFmtId="165" fontId="20" fillId="0" borderId="0">
      <alignment horizontal="left" wrapText="1"/>
    </xf>
    <xf numFmtId="165" fontId="20" fillId="0" borderId="0">
      <alignment horizontal="left" wrapText="1"/>
    </xf>
    <xf numFmtId="39" fontId="18" fillId="110" borderId="0"/>
    <xf numFmtId="39" fontId="18" fillId="110" borderId="0"/>
    <xf numFmtId="165" fontId="20" fillId="0" borderId="0">
      <alignment horizontal="left" wrapText="1"/>
    </xf>
    <xf numFmtId="39" fontId="18" fillId="110" borderId="0"/>
    <xf numFmtId="165" fontId="20" fillId="0" borderId="0">
      <alignment horizontal="left" wrapText="1"/>
    </xf>
    <xf numFmtId="39" fontId="18" fillId="110" borderId="0"/>
    <xf numFmtId="165" fontId="20" fillId="0" borderId="0">
      <alignment horizontal="left" wrapText="1"/>
    </xf>
    <xf numFmtId="39" fontId="18" fillId="110" borderId="0"/>
    <xf numFmtId="165" fontId="20" fillId="0" borderId="0">
      <alignment horizontal="left" wrapText="1"/>
    </xf>
    <xf numFmtId="165" fontId="20" fillId="0" borderId="0">
      <alignment horizontal="left" wrapText="1"/>
    </xf>
    <xf numFmtId="39" fontId="18" fillId="110" borderId="0"/>
    <xf numFmtId="39" fontId="18" fillId="110" borderId="0"/>
    <xf numFmtId="39" fontId="18" fillId="110" borderId="0"/>
    <xf numFmtId="0" fontId="115" fillId="0" borderId="0" applyNumberFormat="0" applyFill="0" applyBorder="0" applyAlignment="0" applyProtection="0"/>
    <xf numFmtId="202" fontId="18" fillId="0" borderId="42">
      <alignment horizontal="justify" vertical="top" wrapText="1"/>
    </xf>
    <xf numFmtId="202" fontId="18" fillId="0" borderId="42">
      <alignment horizontal="justify" vertical="top" wrapText="1"/>
    </xf>
    <xf numFmtId="202" fontId="18" fillId="0" borderId="42">
      <alignment horizontal="justify" vertical="top" wrapText="1"/>
    </xf>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38" fontId="60" fillId="0" borderId="43"/>
    <xf numFmtId="165" fontId="20" fillId="0" borderId="0">
      <alignment horizontal="left" wrapText="1"/>
    </xf>
    <xf numFmtId="38" fontId="60" fillId="0" borderId="43"/>
    <xf numFmtId="0" fontId="60" fillId="0" borderId="43"/>
    <xf numFmtId="38" fontId="60" fillId="0" borderId="43"/>
    <xf numFmtId="38" fontId="60" fillId="0" borderId="43"/>
    <xf numFmtId="38" fontId="60" fillId="0" borderId="43"/>
    <xf numFmtId="38" fontId="71" fillId="0" borderId="38"/>
    <xf numFmtId="38" fontId="71" fillId="0" borderId="38"/>
    <xf numFmtId="38" fontId="71" fillId="0" borderId="38"/>
    <xf numFmtId="38" fontId="71" fillId="0" borderId="38"/>
    <xf numFmtId="165" fontId="20" fillId="0" borderId="0">
      <alignment horizontal="left" wrapText="1"/>
    </xf>
    <xf numFmtId="0" fontId="71" fillId="0" borderId="38"/>
    <xf numFmtId="0" fontId="71" fillId="0" borderId="38"/>
    <xf numFmtId="0" fontId="71" fillId="0" borderId="38"/>
    <xf numFmtId="38" fontId="71" fillId="0" borderId="38"/>
    <xf numFmtId="38" fontId="71" fillId="0" borderId="38"/>
    <xf numFmtId="38" fontId="71" fillId="0" borderId="38"/>
    <xf numFmtId="38" fontId="71" fillId="0" borderId="38"/>
    <xf numFmtId="39" fontId="20" fillId="111" borderId="0"/>
    <xf numFmtId="39" fontId="20" fillId="111" borderId="0"/>
    <xf numFmtId="165" fontId="18" fillId="0" borderId="0">
      <alignment horizontal="left" wrapText="1"/>
    </xf>
    <xf numFmtId="203" fontId="18" fillId="0" borderId="0">
      <alignment horizontal="left" wrapText="1"/>
    </xf>
    <xf numFmtId="193"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6" fontId="18" fillId="0" borderId="0">
      <alignment horizontal="left" wrapText="1"/>
    </xf>
    <xf numFmtId="165" fontId="18" fillId="0" borderId="0">
      <alignment horizontal="left" wrapText="1"/>
    </xf>
    <xf numFmtId="166" fontId="18" fillId="0" borderId="0">
      <alignment horizontal="left" wrapText="1"/>
    </xf>
    <xf numFmtId="165" fontId="18" fillId="0" borderId="0">
      <alignment horizontal="left" wrapText="1"/>
    </xf>
    <xf numFmtId="165" fontId="18" fillId="0" borderId="0">
      <alignment horizontal="left" wrapText="1"/>
    </xf>
    <xf numFmtId="165" fontId="18" fillId="0" borderId="0">
      <alignment horizontal="left" wrapText="1"/>
    </xf>
    <xf numFmtId="198" fontId="18" fillId="0" borderId="0">
      <alignment horizontal="left" wrapText="1"/>
    </xf>
    <xf numFmtId="198" fontId="18" fillId="0" borderId="0">
      <alignment horizontal="left" wrapText="1"/>
    </xf>
    <xf numFmtId="198" fontId="18" fillId="0" borderId="0">
      <alignment horizontal="left" wrapText="1"/>
    </xf>
    <xf numFmtId="200" fontId="18" fillId="0" borderId="0">
      <alignment horizontal="left" wrapText="1"/>
    </xf>
    <xf numFmtId="198" fontId="18" fillId="0" borderId="0">
      <alignment horizontal="left" wrapText="1"/>
    </xf>
    <xf numFmtId="198" fontId="18" fillId="0" borderId="0">
      <alignment horizontal="left" wrapText="1"/>
    </xf>
    <xf numFmtId="165" fontId="18" fillId="0" borderId="0">
      <alignment horizontal="left" wrapText="1"/>
    </xf>
    <xf numFmtId="165" fontId="18" fillId="0" borderId="0">
      <alignment horizontal="left" wrapText="1"/>
    </xf>
    <xf numFmtId="165" fontId="20" fillId="0" borderId="0">
      <alignment horizontal="left" wrapText="1"/>
    </xf>
    <xf numFmtId="165" fontId="18" fillId="0" borderId="0">
      <alignment horizontal="left" wrapText="1"/>
    </xf>
    <xf numFmtId="165" fontId="18" fillId="0" borderId="0">
      <alignment horizontal="left" wrapText="1"/>
    </xf>
    <xf numFmtId="195" fontId="18" fillId="0" borderId="0">
      <alignment horizontal="left" wrapText="1"/>
    </xf>
    <xf numFmtId="195" fontId="18" fillId="0" borderId="0">
      <alignment horizontal="left" wrapText="1"/>
    </xf>
    <xf numFmtId="165" fontId="20" fillId="0" borderId="0">
      <alignment horizontal="left" wrapText="1"/>
    </xf>
    <xf numFmtId="165" fontId="20" fillId="0" borderId="0">
      <alignment horizontal="left" wrapText="1"/>
    </xf>
    <xf numFmtId="195" fontId="18" fillId="0" borderId="0">
      <alignment horizontal="left" wrapText="1"/>
    </xf>
    <xf numFmtId="203" fontId="18" fillId="0" borderId="0">
      <alignment horizontal="left" wrapText="1"/>
    </xf>
    <xf numFmtId="203" fontId="18" fillId="0" borderId="0">
      <alignment horizontal="left" wrapText="1"/>
    </xf>
    <xf numFmtId="165" fontId="20" fillId="0" borderId="0">
      <alignment horizontal="left" wrapText="1"/>
    </xf>
    <xf numFmtId="204" fontId="18" fillId="0" borderId="0">
      <alignment horizontal="left" wrapText="1"/>
    </xf>
    <xf numFmtId="204" fontId="18" fillId="0" borderId="0">
      <alignment horizontal="left" wrapText="1"/>
    </xf>
    <xf numFmtId="204" fontId="18" fillId="0" borderId="0">
      <alignment horizontal="left" wrapText="1"/>
    </xf>
    <xf numFmtId="204" fontId="18" fillId="0" borderId="0">
      <alignment horizontal="left" wrapText="1"/>
    </xf>
    <xf numFmtId="204" fontId="18" fillId="0" borderId="0">
      <alignment horizontal="left" wrapText="1"/>
    </xf>
    <xf numFmtId="200" fontId="18" fillId="0" borderId="0">
      <alignment horizontal="left" wrapText="1"/>
    </xf>
    <xf numFmtId="200" fontId="18" fillId="0" borderId="0">
      <alignment horizontal="left" wrapText="1"/>
    </xf>
    <xf numFmtId="204" fontId="18" fillId="0" borderId="0">
      <alignment horizontal="left" wrapText="1"/>
    </xf>
    <xf numFmtId="165" fontId="18" fillId="0" borderId="0">
      <alignment horizontal="left" wrapText="1"/>
    </xf>
    <xf numFmtId="200" fontId="18" fillId="0" borderId="0">
      <alignment horizontal="left" wrapText="1"/>
    </xf>
    <xf numFmtId="165" fontId="18" fillId="0" borderId="0">
      <alignment horizontal="left" wrapText="1"/>
    </xf>
    <xf numFmtId="0" fontId="18" fillId="0" borderId="0">
      <alignment horizontal="left" wrapText="1"/>
    </xf>
    <xf numFmtId="2" fontId="18" fillId="0" borderId="0" applyFill="0" applyBorder="0" applyProtection="0">
      <alignment horizontal="right"/>
    </xf>
    <xf numFmtId="14" fontId="116" fillId="112" borderId="44" applyProtection="0">
      <alignment horizontal="right"/>
    </xf>
    <xf numFmtId="0" fontId="116" fillId="0" borderId="0" applyNumberFormat="0" applyFill="0" applyBorder="0" applyProtection="0">
      <alignment horizontal="left"/>
    </xf>
    <xf numFmtId="205" fontId="18" fillId="0" borderId="0" applyFill="0" applyBorder="0" applyAlignment="0" applyProtection="0">
      <alignment wrapText="1"/>
    </xf>
    <xf numFmtId="0" fontId="29" fillId="0" borderId="0" applyNumberFormat="0" applyFill="0" applyBorder="0">
      <alignment horizontal="center" wrapText="1"/>
    </xf>
    <xf numFmtId="0" fontId="29" fillId="0" borderId="0" applyNumberFormat="0" applyFill="0" applyBorder="0">
      <alignment horizontal="center" wrapText="1"/>
    </xf>
    <xf numFmtId="0" fontId="95" fillId="0" borderId="0" applyNumberFormat="0" applyBorder="0" applyAlignment="0"/>
    <xf numFmtId="0" fontId="117" fillId="0" borderId="0" applyNumberFormat="0" applyBorder="0" applyAlignment="0"/>
    <xf numFmtId="0" fontId="96" fillId="0" borderId="0" applyNumberFormat="0" applyBorder="0" applyAlignment="0"/>
    <xf numFmtId="0" fontId="118" fillId="0" borderId="0"/>
    <xf numFmtId="0" fontId="61" fillId="0" borderId="35"/>
    <xf numFmtId="40" fontId="119" fillId="0" borderId="0" applyBorder="0">
      <alignment horizontal="right"/>
    </xf>
    <xf numFmtId="41" fontId="75" fillId="68" borderId="0">
      <alignment horizontal="left"/>
    </xf>
    <xf numFmtId="40" fontId="119" fillId="0" borderId="0" applyBorder="0">
      <alignment horizontal="right"/>
    </xf>
    <xf numFmtId="41" fontId="75" fillId="68" borderId="0">
      <alignment horizontal="left"/>
    </xf>
    <xf numFmtId="40" fontId="119" fillId="0" borderId="0" applyBorder="0">
      <alignment horizontal="right"/>
    </xf>
    <xf numFmtId="41" fontId="75" fillId="68" borderId="0">
      <alignment horizontal="left"/>
    </xf>
    <xf numFmtId="0" fontId="120" fillId="0" borderId="0"/>
    <xf numFmtId="0" fontId="18" fillId="0" borderId="0" applyNumberFormat="0" applyBorder="0" applyAlignment="0"/>
    <xf numFmtId="38" fontId="18" fillId="0" borderId="0">
      <alignment horizontal="left" wrapText="1"/>
    </xf>
    <xf numFmtId="0" fontId="121" fillId="0" borderId="0" applyFill="0" applyBorder="0" applyProtection="0">
      <alignment horizontal="left" vertical="top"/>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 fillId="0" borderId="0" applyNumberFormat="0" applyFill="0" applyBorder="0" applyAlignment="0" applyProtection="0"/>
    <xf numFmtId="0" fontId="115" fillId="0" borderId="0" applyNumberFormat="0" applyFill="0" applyBorder="0" applyAlignment="0" applyProtection="0"/>
    <xf numFmtId="165" fontId="20" fillId="0" borderId="0">
      <alignment horizontal="left" wrapText="1"/>
    </xf>
    <xf numFmtId="165" fontId="20" fillId="0" borderId="0">
      <alignment horizontal="left" wrapText="1"/>
    </xf>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42" fillId="0" borderId="0"/>
    <xf numFmtId="0" fontId="104" fillId="85" borderId="0"/>
    <xf numFmtId="206" fontId="123" fillId="68" borderId="0">
      <alignment horizontal="left" vertical="center"/>
    </xf>
    <xf numFmtId="206" fontId="124" fillId="0" borderId="0">
      <alignment horizontal="left" vertical="center"/>
    </xf>
    <xf numFmtId="206" fontId="124" fillId="0" borderId="0">
      <alignment horizontal="left" vertical="center"/>
    </xf>
    <xf numFmtId="0" fontId="29" fillId="68" borderId="0">
      <alignment horizontal="left" wrapText="1"/>
    </xf>
    <xf numFmtId="0" fontId="29" fillId="68" borderId="0">
      <alignment horizontal="left" wrapText="1"/>
    </xf>
    <xf numFmtId="0" fontId="29" fillId="68" borderId="0">
      <alignment horizontal="left" wrapText="1"/>
    </xf>
    <xf numFmtId="165" fontId="20" fillId="0" borderId="0">
      <alignment horizontal="left" wrapText="1"/>
    </xf>
    <xf numFmtId="0" fontId="125" fillId="0" borderId="0">
      <alignment horizontal="left" vertical="center"/>
    </xf>
    <xf numFmtId="0" fontId="125" fillId="0" borderId="0">
      <alignment horizontal="left" vertical="center"/>
    </xf>
    <xf numFmtId="0" fontId="29" fillId="0" borderId="11">
      <alignment horizontal="center" vertical="center" wrapText="1"/>
    </xf>
    <xf numFmtId="0" fontId="45" fillId="0" borderId="45" applyNumberFormat="0" applyFont="0" applyFill="0" applyAlignment="0" applyProtection="0"/>
    <xf numFmtId="0" fontId="54" fillId="0" borderId="46" applyNumberFormat="0" applyFill="0" applyAlignment="0" applyProtection="0"/>
    <xf numFmtId="0" fontId="54" fillId="0" borderId="46" applyNumberFormat="0" applyFill="0" applyAlignment="0" applyProtection="0"/>
    <xf numFmtId="0" fontId="54" fillId="0" borderId="46" applyNumberFormat="0" applyFill="0" applyAlignment="0" applyProtection="0"/>
    <xf numFmtId="0" fontId="16" fillId="0" borderId="9" applyNumberFormat="0" applyFill="0" applyAlignment="0" applyProtection="0"/>
    <xf numFmtId="0" fontId="16" fillId="0" borderId="47" applyNumberFormat="0" applyFill="0" applyAlignment="0" applyProtection="0"/>
    <xf numFmtId="165" fontId="20" fillId="0" borderId="0">
      <alignment horizontal="left" wrapText="1"/>
    </xf>
    <xf numFmtId="165" fontId="20" fillId="0" borderId="0">
      <alignment horizontal="left" wrapText="1"/>
    </xf>
    <xf numFmtId="0" fontId="16" fillId="0" borderId="47" applyNumberFormat="0" applyFill="0" applyAlignment="0" applyProtection="0"/>
    <xf numFmtId="0" fontId="16" fillId="0" borderId="9" applyNumberFormat="0" applyFill="0" applyAlignment="0" applyProtection="0"/>
    <xf numFmtId="0" fontId="16" fillId="0" borderId="47" applyNumberFormat="0" applyFill="0" applyAlignment="0" applyProtection="0"/>
    <xf numFmtId="165" fontId="20" fillId="0" borderId="0">
      <alignment horizontal="left" wrapText="1"/>
    </xf>
    <xf numFmtId="165" fontId="20" fillId="0" borderId="0">
      <alignment horizontal="left" wrapText="1"/>
    </xf>
    <xf numFmtId="41" fontId="29" fillId="68" borderId="0">
      <alignment horizontal="left"/>
    </xf>
    <xf numFmtId="165" fontId="20" fillId="0" borderId="0">
      <alignment horizontal="left" wrapText="1"/>
    </xf>
    <xf numFmtId="165" fontId="20" fillId="0" borderId="0">
      <alignment horizontal="left" wrapText="1"/>
    </xf>
    <xf numFmtId="41" fontId="29" fillId="68" borderId="0">
      <alignment horizontal="left"/>
    </xf>
    <xf numFmtId="0" fontId="16" fillId="0" borderId="47" applyNumberFormat="0" applyFill="0" applyAlignment="0" applyProtection="0"/>
    <xf numFmtId="0" fontId="16" fillId="0" borderId="9" applyNumberFormat="0" applyFill="0" applyAlignment="0" applyProtection="0"/>
    <xf numFmtId="0" fontId="41" fillId="0" borderId="48"/>
    <xf numFmtId="0" fontId="43" fillId="0" borderId="49"/>
    <xf numFmtId="0" fontId="44" fillId="0" borderId="49"/>
    <xf numFmtId="0" fontId="44" fillId="0" borderId="49"/>
    <xf numFmtId="0" fontId="43" fillId="0" borderId="49"/>
    <xf numFmtId="0" fontId="44" fillId="0" borderId="49"/>
    <xf numFmtId="207" fontId="126" fillId="0" borderId="0">
      <alignment horizontal="left"/>
    </xf>
    <xf numFmtId="0" fontId="41" fillId="0" borderId="24"/>
    <xf numFmtId="38" fontId="95" fillId="0" borderId="50" applyFill="0" applyBorder="0" applyAlignment="0" applyProtection="0">
      <protection locked="0"/>
    </xf>
    <xf numFmtId="37" fontId="60" fillId="77" borderId="0" applyNumberFormat="0" applyBorder="0" applyAlignment="0" applyProtection="0"/>
    <xf numFmtId="37" fontId="60" fillId="77" borderId="0" applyNumberFormat="0" applyBorder="0" applyAlignment="0" applyProtection="0"/>
    <xf numFmtId="37" fontId="60" fillId="77" borderId="0" applyNumberFormat="0" applyBorder="0" applyAlignment="0" applyProtection="0"/>
    <xf numFmtId="37" fontId="60" fillId="0" borderId="0"/>
    <xf numFmtId="37" fontId="60" fillId="0" borderId="0"/>
    <xf numFmtId="37" fontId="60" fillId="0" borderId="0"/>
    <xf numFmtId="37" fontId="60" fillId="0" borderId="0"/>
    <xf numFmtId="37" fontId="60" fillId="77" borderId="0" applyNumberFormat="0" applyBorder="0" applyAlignment="0" applyProtection="0"/>
    <xf numFmtId="3" fontId="55" fillId="113" borderId="51"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65" fontId="20" fillId="0" borderId="0">
      <alignment horizontal="left" wrapText="1"/>
    </xf>
    <xf numFmtId="0" fontId="1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64" fontId="38" fillId="77" borderId="0" applyFont="0" applyFill="0" applyBorder="0" applyAlignment="0" applyProtection="0">
      <alignment wrapText="1"/>
    </xf>
    <xf numFmtId="0" fontId="18" fillId="95" borderId="0" applyNumberFormat="0" applyFont="0" applyFill="0" applyBorder="0" applyAlignment="0" applyProtection="0"/>
    <xf numFmtId="0" fontId="135"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150" fillId="0" borderId="0"/>
    <xf numFmtId="0" fontId="19" fillId="0" borderId="0"/>
    <xf numFmtId="0" fontId="19" fillId="0" borderId="0"/>
    <xf numFmtId="0" fontId="89" fillId="0" borderId="0"/>
    <xf numFmtId="0" fontId="61" fillId="0" borderId="0"/>
    <xf numFmtId="0" fontId="18" fillId="0" borderId="0"/>
  </cellStyleXfs>
  <cellXfs count="599">
    <xf numFmtId="0" fontId="0" fillId="0" borderId="0" xfId="0"/>
    <xf numFmtId="0" fontId="16" fillId="0" borderId="0" xfId="0" applyFont="1" applyAlignment="1">
      <alignment horizontal="center"/>
    </xf>
    <xf numFmtId="0" fontId="16" fillId="0" borderId="0" xfId="0" applyFont="1" applyAlignment="1">
      <alignment horizontal="left"/>
    </xf>
    <xf numFmtId="6" fontId="16" fillId="0" borderId="0" xfId="0" applyNumberFormat="1" applyFont="1" applyAlignment="1">
      <alignment horizontal="center"/>
    </xf>
    <xf numFmtId="164" fontId="16" fillId="0" borderId="0" xfId="1" applyNumberFormat="1" applyFont="1" applyFill="1" applyBorder="1"/>
    <xf numFmtId="38" fontId="16" fillId="0" borderId="0" xfId="0" applyNumberFormat="1" applyFont="1" applyAlignment="1">
      <alignment horizontal="left"/>
    </xf>
    <xf numFmtId="38" fontId="16" fillId="0" borderId="0" xfId="0" applyNumberFormat="1" applyFont="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Alignment="1">
      <alignment horizontal="left"/>
    </xf>
    <xf numFmtId="6" fontId="0" fillId="0" borderId="0" xfId="0" applyNumberFormat="1" applyFont="1"/>
    <xf numFmtId="164" fontId="0" fillId="0" borderId="0" xfId="1" applyNumberFormat="1" applyFont="1" applyFill="1" applyBorder="1"/>
    <xf numFmtId="38" fontId="0" fillId="0" borderId="0" xfId="0" applyNumberFormat="1" applyAlignment="1">
      <alignment horizontal="left"/>
    </xf>
    <xf numFmtId="43" fontId="0" fillId="0" borderId="0" xfId="1" applyFont="1"/>
    <xf numFmtId="6" fontId="1" fillId="0" borderId="0" xfId="0" applyNumberFormat="1" applyFont="1"/>
    <xf numFmtId="164" fontId="1" fillId="0" borderId="0" xfId="1" applyNumberFormat="1" applyFont="1" applyFill="1" applyBorder="1"/>
    <xf numFmtId="0" fontId="0" fillId="0" borderId="0" xfId="0" applyFont="1" applyAlignment="1">
      <alignment horizontal="left"/>
    </xf>
    <xf numFmtId="0" fontId="0" fillId="0" borderId="0" xfId="0" applyFont="1" applyAlignment="1">
      <alignment horizontal="center"/>
    </xf>
    <xf numFmtId="164" fontId="0" fillId="0" borderId="0" xfId="0" applyNumberFormat="1" applyFont="1" applyFill="1" applyBorder="1"/>
    <xf numFmtId="43" fontId="16" fillId="0" borderId="0" xfId="1" applyFont="1" applyFill="1" applyBorder="1"/>
    <xf numFmtId="0" fontId="127" fillId="0" borderId="0" xfId="8255" applyNumberFormat="1" applyFont="1"/>
    <xf numFmtId="0" fontId="128" fillId="0" borderId="0" xfId="8255" applyNumberFormat="1" applyFont="1"/>
    <xf numFmtId="41" fontId="128" fillId="0" borderId="0" xfId="8255" applyFont="1"/>
    <xf numFmtId="0" fontId="129" fillId="0" borderId="0" xfId="8552" applyFont="1"/>
    <xf numFmtId="14" fontId="129" fillId="0" borderId="0" xfId="8552" applyNumberFormat="1" applyFont="1"/>
    <xf numFmtId="0" fontId="130" fillId="0" borderId="0" xfId="8255" applyNumberFormat="1" applyFont="1" applyAlignment="1">
      <alignment horizontal="centerContinuous"/>
    </xf>
    <xf numFmtId="0" fontId="127" fillId="0" borderId="0" xfId="8255" applyNumberFormat="1" applyFont="1" applyFill="1"/>
    <xf numFmtId="0" fontId="128" fillId="0" borderId="0" xfId="8255" applyNumberFormat="1" applyFont="1" applyFill="1"/>
    <xf numFmtId="41" fontId="131" fillId="0" borderId="0" xfId="8255" applyFont="1" applyAlignment="1">
      <alignment horizontal="center"/>
    </xf>
    <xf numFmtId="41" fontId="127" fillId="0" borderId="0" xfId="8255" applyFont="1" applyFill="1" applyAlignment="1">
      <alignment horizontal="center"/>
    </xf>
    <xf numFmtId="0" fontId="127" fillId="0" borderId="0" xfId="8255" applyNumberFormat="1" applyFont="1" applyBorder="1" applyAlignment="1">
      <alignment horizontal="right"/>
    </xf>
    <xf numFmtId="194" fontId="128" fillId="0" borderId="0" xfId="8255" applyNumberFormat="1" applyFont="1" applyFill="1" applyBorder="1" applyAlignment="1">
      <alignment horizontal="center"/>
    </xf>
    <xf numFmtId="194" fontId="128" fillId="0" borderId="0" xfId="8255" applyNumberFormat="1" applyFont="1" applyBorder="1" applyAlignment="1">
      <alignment horizontal="center"/>
    </xf>
    <xf numFmtId="0" fontId="129" fillId="0" borderId="0" xfId="8552" applyFont="1" applyFill="1"/>
    <xf numFmtId="194" fontId="127" fillId="0" borderId="52" xfId="8255" applyNumberFormat="1" applyFont="1" applyBorder="1" applyAlignment="1">
      <alignment horizontal="centerContinuous"/>
    </xf>
    <xf numFmtId="194" fontId="127" fillId="0" borderId="15" xfId="8255" applyNumberFormat="1" applyFont="1" applyBorder="1" applyAlignment="1">
      <alignment horizontal="centerContinuous"/>
    </xf>
    <xf numFmtId="194" fontId="127" fillId="0" borderId="53" xfId="8255" applyNumberFormat="1" applyFont="1" applyBorder="1" applyAlignment="1">
      <alignment horizontal="centerContinuous"/>
    </xf>
    <xf numFmtId="194" fontId="128" fillId="0" borderId="37" xfId="8255" applyNumberFormat="1" applyFont="1" applyBorder="1" applyAlignment="1">
      <alignment horizontal="center"/>
    </xf>
    <xf numFmtId="0" fontId="127" fillId="0" borderId="37" xfId="8255" applyNumberFormat="1" applyFont="1" applyBorder="1" applyAlignment="1">
      <alignment horizontal="right"/>
    </xf>
    <xf numFmtId="41" fontId="128" fillId="0" borderId="37" xfId="8255" applyFont="1" applyFill="1" applyBorder="1" applyAlignment="1">
      <alignment horizontal="center"/>
    </xf>
    <xf numFmtId="194" fontId="128" fillId="0" borderId="15" xfId="8255" applyNumberFormat="1" applyFont="1" applyBorder="1" applyAlignment="1">
      <alignment horizontal="center"/>
    </xf>
    <xf numFmtId="0" fontId="128" fillId="0" borderId="0" xfId="8255" quotePrefix="1" applyNumberFormat="1" applyFont="1" applyAlignment="1">
      <alignment horizontal="center"/>
    </xf>
    <xf numFmtId="194" fontId="128" fillId="0" borderId="0" xfId="8255" quotePrefix="1" applyNumberFormat="1" applyFont="1" applyBorder="1" applyAlignment="1">
      <alignment horizontal="center"/>
    </xf>
    <xf numFmtId="0" fontId="128" fillId="0" borderId="0" xfId="8255" quotePrefix="1" applyNumberFormat="1" applyFont="1" applyBorder="1" applyAlignment="1">
      <alignment horizontal="center"/>
    </xf>
    <xf numFmtId="41" fontId="128" fillId="0" borderId="0" xfId="8255" quotePrefix="1" applyFont="1" applyFill="1" applyBorder="1" applyAlignment="1">
      <alignment horizontal="center"/>
    </xf>
    <xf numFmtId="200" fontId="128" fillId="0" borderId="0" xfId="9267" applyNumberFormat="1" applyFont="1" applyBorder="1"/>
    <xf numFmtId="0" fontId="127" fillId="0" borderId="0" xfId="8255" applyNumberFormat="1" applyFont="1" applyAlignment="1">
      <alignment horizontal="right"/>
    </xf>
    <xf numFmtId="0" fontId="127" fillId="0" borderId="0" xfId="8255" applyNumberFormat="1" applyFont="1" applyFill="1" applyBorder="1" applyAlignment="1">
      <alignment horizontal="center"/>
    </xf>
    <xf numFmtId="1" fontId="132" fillId="0" borderId="0" xfId="8308" applyNumberFormat="1" applyFont="1" applyFill="1" applyAlignment="1" applyProtection="1">
      <alignment horizontal="center"/>
    </xf>
    <xf numFmtId="41" fontId="128" fillId="0" borderId="0" xfId="8255" quotePrefix="1" applyFont="1" applyBorder="1" applyAlignment="1">
      <alignment horizontal="center"/>
    </xf>
    <xf numFmtId="0" fontId="128" fillId="0" borderId="0" xfId="8255" applyNumberFormat="1" applyFont="1" applyFill="1" applyAlignment="1">
      <alignment horizontal="right"/>
    </xf>
    <xf numFmtId="41" fontId="128" fillId="0" borderId="0" xfId="8255" applyFont="1" applyFill="1" applyBorder="1"/>
    <xf numFmtId="41" fontId="128" fillId="0" borderId="0" xfId="8255" applyFont="1" applyBorder="1" applyAlignment="1">
      <alignment horizontal="right"/>
    </xf>
    <xf numFmtId="164" fontId="129" fillId="0" borderId="0" xfId="1" applyNumberFormat="1" applyFont="1" applyFill="1" applyBorder="1"/>
    <xf numFmtId="0" fontId="128" fillId="0" borderId="0" xfId="8255" applyNumberFormat="1" applyFont="1" applyAlignment="1">
      <alignment horizontal="right"/>
    </xf>
    <xf numFmtId="196" fontId="128" fillId="0" borderId="0" xfId="7590" applyNumberFormat="1" applyFont="1" applyFill="1" applyBorder="1"/>
    <xf numFmtId="196" fontId="128" fillId="0" borderId="0" xfId="7590" applyNumberFormat="1" applyFont="1" applyBorder="1"/>
    <xf numFmtId="44" fontId="131" fillId="0" borderId="0" xfId="7590" applyNumberFormat="1" applyFont="1" applyBorder="1"/>
    <xf numFmtId="44" fontId="133" fillId="0" borderId="0" xfId="7590" applyNumberFormat="1" applyFont="1" applyBorder="1"/>
    <xf numFmtId="196" fontId="128" fillId="0" borderId="0" xfId="7590" quotePrefix="1" applyNumberFormat="1" applyFont="1" applyBorder="1" applyAlignment="1">
      <alignment horizontal="center"/>
    </xf>
    <xf numFmtId="41" fontId="128" fillId="0" borderId="0" xfId="8255" applyFont="1" applyBorder="1" applyAlignment="1">
      <alignment horizontal="center"/>
    </xf>
    <xf numFmtId="208" fontId="128" fillId="0" borderId="0" xfId="8255" applyNumberFormat="1" applyFont="1"/>
    <xf numFmtId="41" fontId="128" fillId="0" borderId="0" xfId="8255" applyFont="1" applyFill="1"/>
    <xf numFmtId="209" fontId="128" fillId="0" borderId="0" xfId="7590" applyNumberFormat="1" applyFont="1" applyFill="1" applyBorder="1"/>
    <xf numFmtId="209" fontId="128" fillId="0" borderId="0" xfId="7590" applyNumberFormat="1" applyFont="1" applyBorder="1"/>
    <xf numFmtId="209" fontId="131" fillId="0" borderId="0" xfId="7590" applyNumberFormat="1" applyFont="1" applyBorder="1"/>
    <xf numFmtId="196" fontId="128" fillId="0" borderId="0" xfId="7590" quotePrefix="1" applyNumberFormat="1" applyFont="1" applyAlignment="1">
      <alignment horizontal="center"/>
    </xf>
    <xf numFmtId="196" fontId="128" fillId="0" borderId="0" xfId="7590" applyNumberFormat="1" applyFont="1"/>
    <xf numFmtId="41" fontId="127" fillId="0" borderId="0" xfId="8255" applyFont="1" applyFill="1" applyBorder="1"/>
    <xf numFmtId="42" fontId="127" fillId="0" borderId="0" xfId="8266" applyNumberFormat="1" applyFont="1" applyFill="1" applyBorder="1" applyAlignment="1">
      <alignment horizontal="center"/>
    </xf>
    <xf numFmtId="42" fontId="128" fillId="0" borderId="0" xfId="8266" quotePrefix="1" applyNumberFormat="1" applyFont="1" applyFill="1" applyAlignment="1">
      <alignment horizontal="center"/>
    </xf>
    <xf numFmtId="42" fontId="128" fillId="0" borderId="0" xfId="8266" applyNumberFormat="1" applyFont="1" applyFill="1"/>
    <xf numFmtId="42" fontId="127" fillId="0" borderId="0" xfId="8266" applyNumberFormat="1" applyFont="1" applyFill="1"/>
    <xf numFmtId="0" fontId="128" fillId="0" borderId="0" xfId="8255" applyNumberFormat="1" applyFont="1" applyBorder="1"/>
    <xf numFmtId="42" fontId="128" fillId="0" borderId="0" xfId="8266" quotePrefix="1" applyNumberFormat="1" applyFont="1" applyFill="1" applyBorder="1" applyAlignment="1">
      <alignment horizontal="center"/>
    </xf>
    <xf numFmtId="42" fontId="127" fillId="0" borderId="0" xfId="8266" applyNumberFormat="1" applyFont="1" applyFill="1" applyBorder="1"/>
    <xf numFmtId="42" fontId="134" fillId="0" borderId="0" xfId="8266" applyNumberFormat="1" applyFont="1" applyFill="1" applyBorder="1"/>
    <xf numFmtId="0" fontId="128" fillId="0" borderId="37" xfId="8255" applyNumberFormat="1" applyFont="1" applyBorder="1"/>
    <xf numFmtId="41" fontId="128" fillId="0" borderId="37" xfId="8255" quotePrefix="1" applyFont="1" applyBorder="1" applyAlignment="1">
      <alignment horizontal="center"/>
    </xf>
    <xf numFmtId="42" fontId="127" fillId="0" borderId="37" xfId="8266" applyNumberFormat="1" applyFont="1" applyFill="1" applyBorder="1" applyAlignment="1">
      <alignment horizontal="center"/>
    </xf>
    <xf numFmtId="42" fontId="128" fillId="0" borderId="37" xfId="8266" quotePrefix="1" applyNumberFormat="1" applyFont="1" applyFill="1" applyBorder="1" applyAlignment="1">
      <alignment horizontal="center"/>
    </xf>
    <xf numFmtId="42" fontId="127" fillId="0" borderId="37" xfId="8266" applyNumberFormat="1" applyFont="1" applyFill="1" applyBorder="1"/>
    <xf numFmtId="0" fontId="128" fillId="0" borderId="0" xfId="8255" applyNumberFormat="1" applyFont="1" applyBorder="1" applyAlignment="1">
      <alignment horizontal="center"/>
    </xf>
    <xf numFmtId="0" fontId="127" fillId="0" borderId="0" xfId="8255" applyNumberFormat="1" applyFont="1" applyBorder="1"/>
    <xf numFmtId="0" fontId="127" fillId="0" borderId="37" xfId="8255" applyNumberFormat="1" applyFont="1" applyBorder="1"/>
    <xf numFmtId="0" fontId="129" fillId="0" borderId="0" xfId="8552" applyNumberFormat="1" applyFont="1"/>
    <xf numFmtId="0" fontId="18" fillId="0" borderId="0" xfId="8351" applyFont="1" applyAlignment="1">
      <alignment wrapText="1"/>
    </xf>
    <xf numFmtId="0" fontId="90" fillId="114" borderId="54" xfId="10093" applyFont="1" applyFill="1" applyBorder="1" applyAlignment="1">
      <alignment horizontal="left" vertical="top"/>
    </xf>
    <xf numFmtId="210" fontId="90" fillId="114" borderId="54" xfId="10093" applyNumberFormat="1" applyFont="1" applyFill="1" applyBorder="1" applyAlignment="1">
      <alignment horizontal="right" vertical="top"/>
    </xf>
    <xf numFmtId="210" fontId="90" fillId="115" borderId="54" xfId="10093" quotePrefix="1" applyNumberFormat="1" applyFont="1" applyFill="1" applyBorder="1" applyAlignment="1">
      <alignment horizontal="right" vertical="top"/>
    </xf>
    <xf numFmtId="0" fontId="90" fillId="114" borderId="54" xfId="10093" applyFont="1" applyFill="1" applyBorder="1" applyAlignment="1">
      <alignment horizontal="right" vertical="top"/>
    </xf>
    <xf numFmtId="37" fontId="90" fillId="114" borderId="54" xfId="10093" applyNumberFormat="1" applyFont="1" applyFill="1" applyBorder="1" applyAlignment="1">
      <alignment horizontal="right" vertical="top"/>
    </xf>
    <xf numFmtId="0" fontId="90" fillId="114" borderId="55" xfId="10093" applyFont="1" applyFill="1" applyBorder="1" applyAlignment="1">
      <alignment horizontal="left" vertical="top"/>
    </xf>
    <xf numFmtId="0" fontId="90" fillId="114" borderId="55" xfId="10093" applyFont="1" applyFill="1" applyBorder="1" applyAlignment="1">
      <alignment horizontal="right" vertical="top"/>
    </xf>
    <xf numFmtId="37" fontId="90" fillId="114" borderId="55" xfId="10093" applyNumberFormat="1" applyFont="1" applyFill="1" applyBorder="1" applyAlignment="1">
      <alignment horizontal="right" vertical="top"/>
    </xf>
    <xf numFmtId="210" fontId="90" fillId="0" borderId="56" xfId="10093" applyNumberFormat="1" applyFont="1" applyFill="1" applyBorder="1" applyAlignment="1">
      <alignment horizontal="right" vertical="top"/>
    </xf>
    <xf numFmtId="0" fontId="90" fillId="114" borderId="56" xfId="10093" applyFont="1" applyFill="1" applyBorder="1" applyAlignment="1">
      <alignment horizontal="right" vertical="top"/>
    </xf>
    <xf numFmtId="210" fontId="90" fillId="114" borderId="56" xfId="10093" applyNumberFormat="1" applyFont="1" applyFill="1" applyBorder="1" applyAlignment="1">
      <alignment horizontal="right" vertical="top"/>
    </xf>
    <xf numFmtId="0" fontId="90" fillId="114" borderId="57" xfId="10093" applyFont="1" applyFill="1" applyBorder="1" applyAlignment="1">
      <alignment horizontal="left" vertical="top"/>
    </xf>
    <xf numFmtId="210" fontId="90" fillId="115" borderId="58" xfId="10093" quotePrefix="1" applyNumberFormat="1" applyFont="1" applyFill="1" applyBorder="1" applyAlignment="1">
      <alignment horizontal="right" vertical="top"/>
    </xf>
    <xf numFmtId="0" fontId="90" fillId="114" borderId="57" xfId="10093" applyFont="1" applyFill="1" applyBorder="1" applyAlignment="1">
      <alignment horizontal="right" vertical="top"/>
    </xf>
    <xf numFmtId="210" fontId="90" fillId="114" borderId="58" xfId="10093" applyNumberFormat="1" applyFont="1" applyFill="1" applyBorder="1" applyAlignment="1">
      <alignment horizontal="right" vertical="top"/>
    </xf>
    <xf numFmtId="37" fontId="90" fillId="114" borderId="59" xfId="10093" applyNumberFormat="1" applyFont="1" applyFill="1" applyBorder="1" applyAlignment="1">
      <alignment horizontal="right" vertical="top"/>
    </xf>
    <xf numFmtId="37" fontId="18" fillId="0" borderId="0" xfId="8351" applyNumberFormat="1" applyFont="1" applyAlignment="1">
      <alignment wrapText="1"/>
    </xf>
    <xf numFmtId="0" fontId="90" fillId="114" borderId="54" xfId="8351" applyFont="1" applyFill="1" applyBorder="1" applyAlignment="1">
      <alignment horizontal="left" vertical="top"/>
    </xf>
    <xf numFmtId="210" fontId="90" fillId="114" borderId="54" xfId="8351" applyNumberFormat="1" applyFont="1" applyFill="1" applyBorder="1" applyAlignment="1">
      <alignment horizontal="right" vertical="top"/>
    </xf>
    <xf numFmtId="210" fontId="90" fillId="115" borderId="54" xfId="0" quotePrefix="1" applyNumberFormat="1" applyFont="1" applyFill="1" applyBorder="1" applyAlignment="1">
      <alignment horizontal="right" vertical="top"/>
    </xf>
    <xf numFmtId="0" fontId="90" fillId="114" borderId="54" xfId="8351" applyFont="1" applyFill="1" applyBorder="1" applyAlignment="1">
      <alignment horizontal="right" vertical="top"/>
    </xf>
    <xf numFmtId="37" fontId="90" fillId="114" borderId="54" xfId="0" applyNumberFormat="1" applyFont="1" applyFill="1" applyBorder="1" applyAlignment="1">
      <alignment horizontal="right" vertical="top"/>
    </xf>
    <xf numFmtId="0" fontId="90" fillId="114" borderId="55" xfId="8351" applyFont="1" applyFill="1" applyBorder="1" applyAlignment="1">
      <alignment horizontal="left" vertical="top"/>
    </xf>
    <xf numFmtId="37" fontId="90" fillId="114" borderId="55" xfId="0" applyNumberFormat="1" applyFont="1" applyFill="1" applyBorder="1" applyAlignment="1">
      <alignment horizontal="right" vertical="top"/>
    </xf>
    <xf numFmtId="0" fontId="90" fillId="114" borderId="59" xfId="8351" applyFont="1" applyFill="1" applyBorder="1" applyAlignment="1">
      <alignment horizontal="left" vertical="top"/>
    </xf>
    <xf numFmtId="37" fontId="90" fillId="114" borderId="60" xfId="0" applyNumberFormat="1" applyFont="1" applyFill="1" applyBorder="1" applyAlignment="1">
      <alignment horizontal="right" vertical="top"/>
    </xf>
    <xf numFmtId="37" fontId="90" fillId="114" borderId="54" xfId="8351" applyNumberFormat="1" applyFont="1" applyFill="1" applyBorder="1" applyAlignment="1">
      <alignment horizontal="right" vertical="top"/>
    </xf>
    <xf numFmtId="210" fontId="90" fillId="114" borderId="56" xfId="8351" applyNumberFormat="1" applyFont="1" applyFill="1" applyBorder="1" applyAlignment="1">
      <alignment horizontal="right" vertical="top"/>
    </xf>
    <xf numFmtId="0" fontId="90" fillId="114" borderId="56" xfId="8351" applyFont="1" applyFill="1" applyBorder="1" applyAlignment="1">
      <alignment horizontal="right" vertical="top"/>
    </xf>
    <xf numFmtId="210" fontId="90" fillId="114" borderId="54" xfId="0" applyNumberFormat="1" applyFont="1" applyFill="1" applyBorder="1" applyAlignment="1">
      <alignment horizontal="right" vertical="top"/>
    </xf>
    <xf numFmtId="0" fontId="90" fillId="114" borderId="57" xfId="8351" applyFont="1" applyFill="1" applyBorder="1" applyAlignment="1">
      <alignment horizontal="left" vertical="top"/>
    </xf>
    <xf numFmtId="210" fontId="90" fillId="115" borderId="58" xfId="0" quotePrefix="1" applyNumberFormat="1" applyFont="1" applyFill="1" applyBorder="1" applyAlignment="1">
      <alignment horizontal="right" vertical="top"/>
    </xf>
    <xf numFmtId="210" fontId="90" fillId="114" borderId="58" xfId="8351" applyNumberFormat="1" applyFont="1" applyFill="1" applyBorder="1" applyAlignment="1">
      <alignment horizontal="right" vertical="top"/>
    </xf>
    <xf numFmtId="210" fontId="90" fillId="114" borderId="61" xfId="8351" applyNumberFormat="1" applyFont="1" applyFill="1" applyBorder="1" applyAlignment="1">
      <alignment horizontal="right" vertical="top"/>
    </xf>
    <xf numFmtId="0" fontId="90" fillId="114" borderId="62" xfId="10093" applyFont="1" applyFill="1" applyBorder="1" applyAlignment="1">
      <alignment horizontal="right" vertical="top"/>
    </xf>
    <xf numFmtId="0" fontId="90" fillId="114" borderId="63" xfId="10093" applyFont="1" applyFill="1" applyBorder="1" applyAlignment="1">
      <alignment horizontal="right" vertical="top"/>
    </xf>
    <xf numFmtId="0" fontId="90" fillId="114" borderId="64" xfId="10093" applyFont="1" applyFill="1" applyBorder="1" applyAlignment="1">
      <alignment horizontal="right" vertical="top"/>
    </xf>
    <xf numFmtId="0" fontId="90" fillId="114" borderId="62" xfId="8351" applyFont="1" applyFill="1" applyBorder="1" applyAlignment="1">
      <alignment horizontal="right" vertical="top"/>
    </xf>
    <xf numFmtId="0" fontId="90" fillId="114" borderId="63" xfId="8351" applyFont="1" applyFill="1" applyBorder="1" applyAlignment="1">
      <alignment horizontal="right" vertical="top"/>
    </xf>
    <xf numFmtId="0" fontId="90" fillId="114" borderId="64" xfId="8351" applyFont="1" applyFill="1" applyBorder="1" applyAlignment="1">
      <alignment horizontal="right" vertical="top"/>
    </xf>
    <xf numFmtId="0" fontId="90" fillId="114" borderId="55" xfId="10093" applyFont="1" applyFill="1" applyBorder="1" applyAlignment="1">
      <alignment horizontal="center" vertical="top" wrapText="1"/>
    </xf>
    <xf numFmtId="0" fontId="90" fillId="115" borderId="55" xfId="10093" applyFont="1" applyFill="1" applyBorder="1" applyAlignment="1">
      <alignment horizontal="center" vertical="top" wrapText="1"/>
    </xf>
    <xf numFmtId="0" fontId="90" fillId="0" borderId="55" xfId="10093" applyFont="1" applyFill="1" applyBorder="1" applyAlignment="1">
      <alignment horizontal="center" vertical="top" wrapText="1"/>
    </xf>
    <xf numFmtId="210" fontId="90" fillId="0" borderId="54" xfId="10093" applyNumberFormat="1" applyFont="1" applyFill="1" applyBorder="1" applyAlignment="1">
      <alignment horizontal="right" vertical="top"/>
    </xf>
    <xf numFmtId="37" fontId="90" fillId="0" borderId="54" xfId="10093" applyNumberFormat="1" applyFont="1" applyFill="1" applyBorder="1" applyAlignment="1">
      <alignment horizontal="right" vertical="top"/>
    </xf>
    <xf numFmtId="37" fontId="90" fillId="0" borderId="11" xfId="10093" applyNumberFormat="1" applyFont="1" applyFill="1" applyBorder="1" applyAlignment="1">
      <alignment horizontal="right" vertical="top"/>
    </xf>
    <xf numFmtId="37" fontId="90" fillId="0" borderId="58" xfId="10093" applyNumberFormat="1" applyFont="1" applyFill="1" applyBorder="1" applyAlignment="1">
      <alignment horizontal="right" vertical="top"/>
    </xf>
    <xf numFmtId="37" fontId="90" fillId="0" borderId="11" xfId="0" applyNumberFormat="1" applyFont="1" applyFill="1" applyBorder="1" applyAlignment="1">
      <alignment horizontal="right" vertical="top"/>
    </xf>
    <xf numFmtId="37" fontId="18" fillId="0" borderId="0" xfId="8351" applyNumberFormat="1" applyFont="1" applyFill="1" applyAlignment="1">
      <alignment wrapText="1"/>
    </xf>
    <xf numFmtId="0" fontId="18" fillId="0" borderId="0" xfId="8351" applyFont="1" applyFill="1" applyAlignment="1">
      <alignment wrapText="1"/>
    </xf>
    <xf numFmtId="0" fontId="90" fillId="0" borderId="54" xfId="10093" applyFont="1" applyFill="1" applyBorder="1" applyAlignment="1">
      <alignment horizontal="right" vertical="top"/>
    </xf>
    <xf numFmtId="0" fontId="90" fillId="0" borderId="55" xfId="10093" applyFont="1" applyFill="1" applyBorder="1" applyAlignment="1">
      <alignment horizontal="right" vertical="top"/>
    </xf>
    <xf numFmtId="1" fontId="90" fillId="0" borderId="54" xfId="10093" applyNumberFormat="1" applyFont="1" applyFill="1" applyBorder="1" applyAlignment="1">
      <alignment horizontal="right" vertical="top"/>
    </xf>
    <xf numFmtId="0" fontId="90" fillId="114" borderId="55" xfId="0" applyNumberFormat="1" applyFont="1" applyFill="1" applyBorder="1" applyAlignment="1" applyProtection="1">
      <alignment horizontal="left" vertical="top"/>
    </xf>
    <xf numFmtId="0" fontId="90" fillId="114" borderId="55" xfId="0" applyNumberFormat="1" applyFont="1" applyFill="1" applyBorder="1" applyAlignment="1" applyProtection="1">
      <alignment horizontal="right" vertical="top"/>
    </xf>
    <xf numFmtId="0" fontId="90" fillId="115" borderId="55" xfId="0" applyFont="1" applyFill="1" applyBorder="1" applyAlignment="1">
      <alignment horizontal="right" vertical="top"/>
    </xf>
    <xf numFmtId="0" fontId="90" fillId="0" borderId="50" xfId="0" applyFont="1" applyFill="1" applyBorder="1" applyAlignment="1">
      <alignment horizontal="right" vertical="top"/>
    </xf>
    <xf numFmtId="0" fontId="90" fillId="114" borderId="55" xfId="0" applyFont="1" applyFill="1" applyBorder="1" applyAlignment="1">
      <alignment horizontal="right" vertical="top"/>
    </xf>
    <xf numFmtId="0" fontId="0" fillId="0" borderId="63" xfId="0" applyNumberFormat="1" applyBorder="1" applyAlignment="1">
      <alignment horizontal="center"/>
    </xf>
    <xf numFmtId="0" fontId="0" fillId="0" borderId="0" xfId="0" applyNumberFormat="1" applyBorder="1" applyAlignment="1">
      <alignment horizontal="center"/>
    </xf>
    <xf numFmtId="0" fontId="0" fillId="114" borderId="55" xfId="0" applyNumberFormat="1" applyFont="1" applyFill="1" applyBorder="1" applyAlignment="1" applyProtection="1">
      <alignment horizontal="right" vertical="top"/>
    </xf>
    <xf numFmtId="194" fontId="128" fillId="0" borderId="37" xfId="8255" quotePrefix="1" applyNumberFormat="1" applyFont="1" applyBorder="1" applyAlignment="1">
      <alignment horizontal="center"/>
    </xf>
    <xf numFmtId="44" fontId="128" fillId="0" borderId="0" xfId="7590" applyNumberFormat="1" applyFont="1" applyFill="1" applyBorder="1"/>
    <xf numFmtId="0" fontId="136" fillId="114" borderId="55" xfId="0" applyNumberFormat="1" applyFont="1" applyFill="1" applyBorder="1" applyAlignment="1" applyProtection="1">
      <alignment horizontal="left" vertical="top"/>
    </xf>
    <xf numFmtId="0" fontId="136" fillId="114" borderId="55" xfId="0" applyNumberFormat="1" applyFont="1" applyFill="1" applyBorder="1" applyAlignment="1" applyProtection="1">
      <alignment horizontal="right" vertical="top"/>
    </xf>
    <xf numFmtId="0" fontId="136" fillId="115" borderId="55" xfId="0" applyFont="1" applyFill="1" applyBorder="1" applyAlignment="1">
      <alignment horizontal="right" vertical="top"/>
    </xf>
    <xf numFmtId="164" fontId="136" fillId="114" borderId="55" xfId="10094" applyNumberFormat="1" applyFont="1" applyFill="1" applyBorder="1" applyAlignment="1" applyProtection="1">
      <alignment horizontal="right" vertical="top"/>
    </xf>
    <xf numFmtId="164" fontId="136" fillId="114" borderId="63" xfId="10094" applyNumberFormat="1" applyFont="1" applyFill="1" applyBorder="1" applyAlignment="1" applyProtection="1">
      <alignment horizontal="right" vertical="top"/>
    </xf>
    <xf numFmtId="0" fontId="129" fillId="116" borderId="52" xfId="8552" applyFont="1" applyFill="1" applyBorder="1" applyAlignment="1">
      <alignment horizontal="centerContinuous"/>
    </xf>
    <xf numFmtId="0" fontId="129" fillId="116" borderId="15" xfId="8552" applyFont="1" applyFill="1" applyBorder="1" applyAlignment="1">
      <alignment horizontal="centerContinuous"/>
    </xf>
    <xf numFmtId="0" fontId="129" fillId="116" borderId="53" xfId="8552" applyFont="1" applyFill="1" applyBorder="1" applyAlignment="1">
      <alignment horizontal="centerContinuous"/>
    </xf>
    <xf numFmtId="0" fontId="129" fillId="117" borderId="52" xfId="8552" applyFont="1" applyFill="1" applyBorder="1" applyAlignment="1">
      <alignment horizontal="centerContinuous"/>
    </xf>
    <xf numFmtId="0" fontId="129" fillId="117" borderId="15" xfId="8552" applyFont="1" applyFill="1" applyBorder="1" applyAlignment="1">
      <alignment horizontal="centerContinuous"/>
    </xf>
    <xf numFmtId="0" fontId="129" fillId="117" borderId="53" xfId="8552" applyFont="1" applyFill="1" applyBorder="1" applyAlignment="1">
      <alignment horizontal="centerContinuous"/>
    </xf>
    <xf numFmtId="0" fontId="137" fillId="118" borderId="0" xfId="0" applyNumberFormat="1" applyFont="1" applyFill="1" applyAlignment="1">
      <alignment horizontal="left"/>
    </xf>
    <xf numFmtId="43" fontId="0" fillId="0" borderId="0" xfId="1" applyFont="1" applyFill="1" applyBorder="1"/>
    <xf numFmtId="164" fontId="138" fillId="0" borderId="0" xfId="1" applyNumberFormat="1" applyFont="1" applyFill="1" applyBorder="1"/>
    <xf numFmtId="164" fontId="0" fillId="0" borderId="0" xfId="1" applyNumberFormat="1" applyFont="1"/>
    <xf numFmtId="0" fontId="128" fillId="0" borderId="0" xfId="8255" quotePrefix="1" applyNumberFormat="1" applyFont="1" applyBorder="1"/>
    <xf numFmtId="164" fontId="129" fillId="0" borderId="0" xfId="10094" applyNumberFormat="1" applyFont="1"/>
    <xf numFmtId="0" fontId="139" fillId="0" borderId="0" xfId="0" applyFont="1" applyAlignment="1">
      <alignment wrapText="1"/>
    </xf>
    <xf numFmtId="0" fontId="127" fillId="0" borderId="0" xfId="8255" applyNumberFormat="1" applyFont="1" applyBorder="1" applyAlignment="1">
      <alignment horizontal="left"/>
    </xf>
    <xf numFmtId="42" fontId="128" fillId="0" borderId="0" xfId="8266" applyNumberFormat="1" applyFont="1" applyFill="1" applyBorder="1"/>
    <xf numFmtId="0" fontId="140" fillId="119" borderId="0" xfId="0" applyFont="1" applyFill="1" applyAlignment="1">
      <alignment horizontal="left"/>
    </xf>
    <xf numFmtId="0" fontId="129" fillId="0" borderId="0" xfId="0" applyFont="1"/>
    <xf numFmtId="14" fontId="129" fillId="0" borderId="0" xfId="0" applyNumberFormat="1" applyFont="1"/>
    <xf numFmtId="0" fontId="129" fillId="0" borderId="0" xfId="0" applyFont="1" applyFill="1"/>
    <xf numFmtId="200" fontId="128" fillId="0" borderId="0" xfId="10095" applyNumberFormat="1" applyFont="1" applyBorder="1"/>
    <xf numFmtId="10" fontId="127" fillId="0" borderId="0" xfId="9334" applyNumberFormat="1" applyFont="1" applyFill="1" applyBorder="1"/>
    <xf numFmtId="0" fontId="129" fillId="0" borderId="0" xfId="0" quotePrefix="1" applyNumberFormat="1" applyFont="1"/>
    <xf numFmtId="0" fontId="129" fillId="0" borderId="0" xfId="0" applyNumberFormat="1" applyFont="1"/>
    <xf numFmtId="44" fontId="131" fillId="0" borderId="0" xfId="7590" applyFont="1" applyBorder="1"/>
    <xf numFmtId="0" fontId="18" fillId="0" borderId="0" xfId="8063"/>
    <xf numFmtId="0" fontId="18" fillId="0" borderId="65" xfId="8063" applyBorder="1"/>
    <xf numFmtId="0" fontId="18" fillId="0" borderId="66" xfId="8063" applyBorder="1"/>
    <xf numFmtId="0" fontId="18" fillId="0" borderId="67" xfId="8063" applyBorder="1"/>
    <xf numFmtId="0" fontId="18" fillId="0" borderId="68" xfId="8063" applyBorder="1"/>
    <xf numFmtId="0" fontId="18" fillId="0" borderId="69" xfId="8063" applyBorder="1"/>
    <xf numFmtId="37" fontId="18" fillId="0" borderId="65" xfId="8063" applyNumberFormat="1" applyBorder="1"/>
    <xf numFmtId="37" fontId="18" fillId="0" borderId="68" xfId="8063" applyNumberFormat="1" applyBorder="1"/>
    <xf numFmtId="37" fontId="18" fillId="0" borderId="69" xfId="8063" applyNumberFormat="1" applyBorder="1"/>
    <xf numFmtId="0" fontId="18" fillId="0" borderId="70" xfId="8063" applyBorder="1"/>
    <xf numFmtId="37" fontId="18" fillId="0" borderId="70" xfId="8063" applyNumberFormat="1" applyBorder="1"/>
    <xf numFmtId="37" fontId="18" fillId="0" borderId="0" xfId="8063" applyNumberFormat="1"/>
    <xf numFmtId="37" fontId="18" fillId="0" borderId="71" xfId="8063" applyNumberFormat="1" applyBorder="1"/>
    <xf numFmtId="0" fontId="18" fillId="0" borderId="72" xfId="8063" applyBorder="1"/>
    <xf numFmtId="37" fontId="18" fillId="0" borderId="72" xfId="8063" applyNumberFormat="1" applyBorder="1"/>
    <xf numFmtId="37" fontId="18" fillId="0" borderId="73" xfId="8063" applyNumberFormat="1" applyBorder="1"/>
    <xf numFmtId="37" fontId="18" fillId="0" borderId="74" xfId="8063" applyNumberFormat="1" applyBorder="1"/>
    <xf numFmtId="0" fontId="113" fillId="0" borderId="0" xfId="8208" applyFont="1" applyFill="1" applyAlignment="1"/>
    <xf numFmtId="0" fontId="19" fillId="0" borderId="0" xfId="8208" applyFill="1" applyBorder="1"/>
    <xf numFmtId="0" fontId="19" fillId="0" borderId="0" xfId="8208" applyFill="1"/>
    <xf numFmtId="0" fontId="142" fillId="0" borderId="0" xfId="8208" quotePrefix="1" applyNumberFormat="1" applyFont="1" applyFill="1" applyAlignment="1"/>
    <xf numFmtId="0" fontId="143" fillId="0" borderId="0" xfId="8208" quotePrefix="1" applyFont="1" applyFill="1" applyAlignment="1" applyProtection="1"/>
    <xf numFmtId="0" fontId="143" fillId="0" borderId="0" xfId="8208" quotePrefix="1" applyFont="1" applyFill="1" applyAlignment="1" applyProtection="1">
      <alignment horizontal="centerContinuous"/>
    </xf>
    <xf numFmtId="0" fontId="142" fillId="0" borderId="0" xfId="8208" applyFont="1" applyFill="1" applyAlignment="1" applyProtection="1">
      <alignment horizontal="centerContinuous"/>
    </xf>
    <xf numFmtId="37" fontId="142" fillId="0" borderId="0" xfId="8208" applyNumberFormat="1" applyFont="1" applyFill="1" applyAlignment="1" applyProtection="1">
      <alignment horizontal="centerContinuous"/>
    </xf>
    <xf numFmtId="0" fontId="142" fillId="0" borderId="0" xfId="8208" applyFont="1" applyFill="1" applyProtection="1"/>
    <xf numFmtId="37" fontId="143" fillId="0" borderId="0" xfId="8208" applyNumberFormat="1" applyFont="1" applyFill="1" applyAlignment="1" applyProtection="1">
      <alignment horizontal="center"/>
    </xf>
    <xf numFmtId="0" fontId="143" fillId="0" borderId="0" xfId="8208" applyFont="1" applyFill="1" applyProtection="1"/>
    <xf numFmtId="0" fontId="143" fillId="0" borderId="0" xfId="8208" applyFont="1" applyFill="1" applyAlignment="1" applyProtection="1">
      <alignment horizontal="center"/>
    </xf>
    <xf numFmtId="0" fontId="144" fillId="0" borderId="0" xfId="8208" applyFont="1" applyFill="1" applyAlignment="1" applyProtection="1">
      <alignment horizontal="center"/>
    </xf>
    <xf numFmtId="0" fontId="143" fillId="0" borderId="0" xfId="8208" applyFont="1" applyFill="1" applyBorder="1" applyAlignment="1" applyProtection="1">
      <alignment horizontal="center"/>
    </xf>
    <xf numFmtId="0" fontId="143" fillId="0" borderId="0" xfId="8208" quotePrefix="1" applyFont="1" applyFill="1" applyAlignment="1" applyProtection="1">
      <alignment horizontal="center"/>
    </xf>
    <xf numFmtId="37" fontId="143" fillId="0" borderId="24" xfId="8208" applyNumberFormat="1" applyFont="1" applyFill="1" applyBorder="1" applyAlignment="1" applyProtection="1">
      <alignment horizontal="center"/>
    </xf>
    <xf numFmtId="0" fontId="143" fillId="0" borderId="24" xfId="8208" applyFont="1" applyFill="1" applyBorder="1" applyAlignment="1" applyProtection="1">
      <alignment horizontal="center"/>
    </xf>
    <xf numFmtId="0" fontId="143" fillId="0" borderId="24" xfId="8208" applyFont="1" applyFill="1" applyBorder="1" applyProtection="1"/>
    <xf numFmtId="0" fontId="81" fillId="0" borderId="0" xfId="8208" applyFont="1" applyFill="1"/>
    <xf numFmtId="5" fontId="19" fillId="0" borderId="0" xfId="8208" applyNumberFormat="1" applyFill="1" applyProtection="1"/>
    <xf numFmtId="37" fontId="19" fillId="0" borderId="0" xfId="8208" applyNumberFormat="1" applyFill="1"/>
    <xf numFmtId="7" fontId="85" fillId="0" borderId="0" xfId="7502" applyNumberFormat="1" applyFont="1" applyFill="1"/>
    <xf numFmtId="5" fontId="145" fillId="0" borderId="0" xfId="8208" applyNumberFormat="1" applyFont="1" applyFill="1" applyProtection="1"/>
    <xf numFmtId="7" fontId="85" fillId="0" borderId="0" xfId="8208" applyNumberFormat="1" applyFont="1" applyFill="1"/>
    <xf numFmtId="5" fontId="19" fillId="0" borderId="0" xfId="8208" applyNumberFormat="1" applyFill="1"/>
    <xf numFmtId="0" fontId="85" fillId="0" borderId="0" xfId="7502" applyNumberFormat="1" applyFont="1" applyFill="1"/>
    <xf numFmtId="0" fontId="85" fillId="0" borderId="0" xfId="8208" applyFont="1" applyFill="1"/>
    <xf numFmtId="7" fontId="85" fillId="0" borderId="0" xfId="7502" applyNumberFormat="1" applyFont="1" applyFill="1" applyBorder="1"/>
    <xf numFmtId="0" fontId="19" fillId="0" borderId="0" xfId="8961" applyFont="1" applyFill="1"/>
    <xf numFmtId="0" fontId="19" fillId="0" borderId="0" xfId="8961" applyFill="1"/>
    <xf numFmtId="37" fontId="19" fillId="0" borderId="0" xfId="8961" applyNumberFormat="1" applyFill="1"/>
    <xf numFmtId="0" fontId="19" fillId="0" borderId="0" xfId="8961" applyFill="1" applyBorder="1"/>
    <xf numFmtId="5" fontId="145" fillId="0" borderId="0" xfId="8961" applyNumberFormat="1" applyFont="1" applyFill="1" applyProtection="1"/>
    <xf numFmtId="5" fontId="19" fillId="0" borderId="0" xfId="8961" applyNumberFormat="1" applyFill="1"/>
    <xf numFmtId="5" fontId="19" fillId="0" borderId="0" xfId="8208" applyNumberFormat="1" applyFill="1" applyBorder="1" applyProtection="1"/>
    <xf numFmtId="37" fontId="19" fillId="0" borderId="75" xfId="8208" applyNumberFormat="1" applyFont="1" applyFill="1" applyBorder="1" applyProtection="1"/>
    <xf numFmtId="5" fontId="145" fillId="0" borderId="75" xfId="8208" applyNumberFormat="1" applyFont="1" applyFill="1" applyBorder="1" applyProtection="1"/>
    <xf numFmtId="5" fontId="145" fillId="0" borderId="48" xfId="8208" applyNumberFormat="1" applyFont="1" applyFill="1" applyBorder="1" applyProtection="1"/>
    <xf numFmtId="0" fontId="19" fillId="0" borderId="0" xfId="8208" quotePrefix="1" applyFont="1" applyFill="1"/>
    <xf numFmtId="37" fontId="19" fillId="0" borderId="0" xfId="8208" applyNumberFormat="1" applyFont="1" applyFill="1" applyBorder="1" applyProtection="1"/>
    <xf numFmtId="5" fontId="145" fillId="0" borderId="0" xfId="8208" applyNumberFormat="1" applyFont="1" applyFill="1" applyBorder="1" applyProtection="1"/>
    <xf numFmtId="37" fontId="19" fillId="0" borderId="0" xfId="8208" applyNumberFormat="1" applyFill="1" applyProtection="1"/>
    <xf numFmtId="0" fontId="19" fillId="0" borderId="0" xfId="8208" applyFill="1" applyProtection="1"/>
    <xf numFmtId="0" fontId="38" fillId="0" borderId="0" xfId="10096" applyFont="1" applyFill="1" applyBorder="1"/>
    <xf numFmtId="0" fontId="38" fillId="0" borderId="0" xfId="10096" applyFont="1" applyFill="1" applyBorder="1" applyAlignment="1">
      <alignment horizontal="right"/>
    </xf>
    <xf numFmtId="164" fontId="38" fillId="0" borderId="0" xfId="7177" applyNumberFormat="1" applyFont="1" applyFill="1" applyBorder="1"/>
    <xf numFmtId="0" fontId="38" fillId="0" borderId="0" xfId="10096" applyFont="1" applyFill="1" applyBorder="1" applyAlignment="1">
      <alignment horizontal="left"/>
    </xf>
    <xf numFmtId="7" fontId="38" fillId="0" borderId="0" xfId="10096" applyNumberFormat="1" applyFont="1" applyFill="1" applyBorder="1" applyAlignment="1">
      <alignment horizontal="right"/>
    </xf>
    <xf numFmtId="166" fontId="38" fillId="0" borderId="0" xfId="7177" applyNumberFormat="1" applyFont="1" applyFill="1" applyBorder="1"/>
    <xf numFmtId="164" fontId="146" fillId="0" borderId="0" xfId="7177" applyNumberFormat="1" applyFont="1" applyFill="1" applyBorder="1"/>
    <xf numFmtId="7" fontId="38" fillId="0" borderId="0" xfId="10096" applyNumberFormat="1" applyFont="1" applyFill="1" applyBorder="1"/>
    <xf numFmtId="0" fontId="38" fillId="0" borderId="0" xfId="10096" applyFont="1" applyFill="1" applyBorder="1" applyAlignment="1">
      <alignment horizontal="center"/>
    </xf>
    <xf numFmtId="0" fontId="81" fillId="0" borderId="0" xfId="8208" applyFont="1" applyFill="1" applyProtection="1"/>
    <xf numFmtId="0" fontId="145" fillId="0" borderId="0" xfId="8208" applyFont="1" applyFill="1" applyProtection="1"/>
    <xf numFmtId="37" fontId="145" fillId="0" borderId="0" xfId="8208" applyNumberFormat="1" applyFont="1" applyFill="1" applyProtection="1"/>
    <xf numFmtId="0" fontId="147" fillId="116" borderId="0" xfId="8350" applyFont="1" applyFill="1" applyBorder="1"/>
    <xf numFmtId="0" fontId="19" fillId="116" borderId="0" xfId="8350" quotePrefix="1" applyFill="1" applyBorder="1" applyAlignment="1">
      <alignment horizontal="center"/>
    </xf>
    <xf numFmtId="0" fontId="19" fillId="116" borderId="0" xfId="8350" applyFill="1" applyBorder="1" applyAlignment="1">
      <alignment horizontal="right"/>
    </xf>
    <xf numFmtId="5" fontId="19" fillId="116" borderId="0" xfId="8350" applyNumberFormat="1" applyFill="1" applyBorder="1"/>
    <xf numFmtId="5" fontId="19" fillId="116" borderId="0" xfId="8208" applyNumberFormat="1" applyFill="1"/>
    <xf numFmtId="0" fontId="145" fillId="0" borderId="0" xfId="8208" applyFont="1" applyFill="1" applyProtection="1">
      <protection locked="0"/>
    </xf>
    <xf numFmtId="5" fontId="19" fillId="116" borderId="0" xfId="8350" applyNumberFormat="1" applyFill="1"/>
    <xf numFmtId="5" fontId="145" fillId="116" borderId="0" xfId="8208" applyNumberFormat="1" applyFont="1" applyFill="1" applyProtection="1"/>
    <xf numFmtId="7" fontId="85" fillId="0" borderId="0" xfId="8208" applyNumberFormat="1" applyFont="1" applyFill="1" applyProtection="1">
      <protection locked="0"/>
    </xf>
    <xf numFmtId="7" fontId="145" fillId="0" borderId="0" xfId="8208" applyNumberFormat="1" applyFont="1" applyFill="1" applyProtection="1"/>
    <xf numFmtId="0" fontId="19" fillId="116" borderId="37" xfId="8350" applyFill="1" applyBorder="1" applyAlignment="1">
      <alignment horizontal="right"/>
    </xf>
    <xf numFmtId="5" fontId="19" fillId="116" borderId="37" xfId="8350" applyNumberFormat="1" applyFill="1" applyBorder="1"/>
    <xf numFmtId="5" fontId="145" fillId="116" borderId="37" xfId="8208" applyNumberFormat="1" applyFont="1" applyFill="1" applyBorder="1" applyProtection="1"/>
    <xf numFmtId="211" fontId="85" fillId="0" borderId="0" xfId="8208" applyNumberFormat="1" applyFont="1" applyFill="1" applyProtection="1">
      <protection locked="0"/>
    </xf>
    <xf numFmtId="211" fontId="145" fillId="0" borderId="0" xfId="8208" applyNumberFormat="1" applyFont="1" applyFill="1" applyProtection="1"/>
    <xf numFmtId="0" fontId="148" fillId="116" borderId="0" xfId="8350" applyFont="1" applyFill="1" applyBorder="1" applyAlignment="1">
      <alignment horizontal="right"/>
    </xf>
    <xf numFmtId="5" fontId="148" fillId="116" borderId="0" xfId="9151" applyNumberFormat="1" applyFont="1" applyFill="1"/>
    <xf numFmtId="10" fontId="19" fillId="0" borderId="0" xfId="9151" applyNumberFormat="1" applyFont="1" applyFill="1"/>
    <xf numFmtId="164" fontId="19" fillId="116" borderId="0" xfId="7177" applyNumberFormat="1" applyFont="1" applyFill="1"/>
    <xf numFmtId="196" fontId="19" fillId="0" borderId="0" xfId="7502" applyNumberFormat="1" applyFont="1" applyFill="1"/>
    <xf numFmtId="0" fontId="145" fillId="0" borderId="0" xfId="8208" applyFont="1" applyFill="1"/>
    <xf numFmtId="5" fontId="19" fillId="116" borderId="0" xfId="8350" applyNumberFormat="1" applyFill="1" applyBorder="1" applyAlignment="1">
      <alignment horizontal="right"/>
    </xf>
    <xf numFmtId="7" fontId="144" fillId="116" borderId="0" xfId="8208" applyNumberFormat="1" applyFont="1" applyFill="1" applyProtection="1"/>
    <xf numFmtId="7" fontId="145" fillId="0" borderId="0" xfId="8208" applyNumberFormat="1" applyFont="1" applyFill="1" applyProtection="1">
      <protection locked="0"/>
    </xf>
    <xf numFmtId="212" fontId="148" fillId="116" borderId="0" xfId="8350" applyNumberFormat="1" applyFont="1" applyFill="1" applyBorder="1"/>
    <xf numFmtId="37" fontId="145" fillId="0" borderId="0" xfId="8961" applyNumberFormat="1" applyFont="1" applyFill="1" applyProtection="1"/>
    <xf numFmtId="7" fontId="145" fillId="0" borderId="0" xfId="8961" applyNumberFormat="1" applyFont="1" applyFill="1" applyProtection="1"/>
    <xf numFmtId="0" fontId="19" fillId="116" borderId="0" xfId="8961" applyFont="1" applyFill="1"/>
    <xf numFmtId="0" fontId="19" fillId="116" borderId="0" xfId="8961" applyFill="1"/>
    <xf numFmtId="37" fontId="145" fillId="116" borderId="0" xfId="8961" applyNumberFormat="1" applyFont="1" applyFill="1" applyProtection="1"/>
    <xf numFmtId="7" fontId="85" fillId="116" borderId="0" xfId="7502" applyNumberFormat="1" applyFont="1" applyFill="1" applyBorder="1"/>
    <xf numFmtId="0" fontId="19" fillId="116" borderId="0" xfId="8961" applyFill="1" applyBorder="1"/>
    <xf numFmtId="5" fontId="145" fillId="116" borderId="0" xfId="8961" applyNumberFormat="1" applyFont="1" applyFill="1" applyProtection="1"/>
    <xf numFmtId="211" fontId="85" fillId="116" borderId="0" xfId="8961" applyNumberFormat="1" applyFont="1" applyFill="1" applyProtection="1">
      <protection locked="0"/>
    </xf>
    <xf numFmtId="0" fontId="145" fillId="116" borderId="0" xfId="8961" applyFont="1" applyFill="1" applyProtection="1"/>
    <xf numFmtId="211" fontId="145" fillId="116" borderId="0" xfId="8961" applyNumberFormat="1" applyFont="1" applyFill="1" applyProtection="1"/>
    <xf numFmtId="164" fontId="145" fillId="0" borderId="0" xfId="8208" applyNumberFormat="1" applyFont="1" applyFill="1" applyProtection="1"/>
    <xf numFmtId="5" fontId="145" fillId="0" borderId="0" xfId="8208" applyNumberFormat="1" applyFont="1" applyFill="1" applyProtection="1">
      <protection locked="0"/>
    </xf>
    <xf numFmtId="164" fontId="145" fillId="0" borderId="0" xfId="7177" applyNumberFormat="1" applyFont="1" applyFill="1" applyProtection="1"/>
    <xf numFmtId="37" fontId="145" fillId="0" borderId="37" xfId="8208" applyNumberFormat="1" applyFont="1" applyFill="1" applyBorder="1" applyProtection="1"/>
    <xf numFmtId="5" fontId="145" fillId="0" borderId="24" xfId="8208" applyNumberFormat="1" applyFont="1" applyFill="1" applyBorder="1" applyProtection="1"/>
    <xf numFmtId="37" fontId="145" fillId="0" borderId="0" xfId="8208" applyNumberFormat="1" applyFont="1" applyFill="1" applyBorder="1" applyProtection="1"/>
    <xf numFmtId="0" fontId="145" fillId="0" borderId="0" xfId="8208" applyFont="1" applyFill="1" applyBorder="1" applyProtection="1"/>
    <xf numFmtId="37" fontId="19" fillId="0" borderId="48" xfId="8208" applyNumberFormat="1" applyFont="1" applyFill="1" applyBorder="1" applyProtection="1"/>
    <xf numFmtId="213" fontId="145" fillId="0" borderId="0" xfId="8208" applyNumberFormat="1" applyFont="1" applyFill="1" applyProtection="1"/>
    <xf numFmtId="0" fontId="149" fillId="0" borderId="0" xfId="8208" applyFont="1" applyFill="1" applyProtection="1"/>
    <xf numFmtId="37" fontId="145" fillId="0" borderId="24" xfId="8208" applyNumberFormat="1" applyFont="1" applyFill="1" applyBorder="1" applyProtection="1"/>
    <xf numFmtId="196" fontId="145" fillId="0" borderId="0" xfId="7502" applyNumberFormat="1" applyFont="1" applyFill="1" applyProtection="1"/>
    <xf numFmtId="164" fontId="19" fillId="116" borderId="0" xfId="8350" applyNumberFormat="1" applyFill="1" applyBorder="1"/>
    <xf numFmtId="0" fontId="19" fillId="0" borderId="0" xfId="8208" applyFill="1" applyAlignment="1">
      <alignment horizontal="right"/>
    </xf>
    <xf numFmtId="9" fontId="19" fillId="0" borderId="0" xfId="9151" applyNumberFormat="1" applyFont="1" applyFill="1"/>
    <xf numFmtId="37" fontId="19" fillId="0" borderId="0" xfId="8208" applyNumberFormat="1" applyFont="1" applyFill="1" applyProtection="1"/>
    <xf numFmtId="5" fontId="19" fillId="0" borderId="0" xfId="8208" applyNumberFormat="1" applyFont="1" applyFill="1" applyProtection="1"/>
    <xf numFmtId="5" fontId="19" fillId="0" borderId="0" xfId="8208" applyNumberFormat="1" applyFont="1" applyFill="1" applyBorder="1" applyProtection="1"/>
    <xf numFmtId="0" fontId="19" fillId="0" borderId="0" xfId="8208" applyFont="1" applyFill="1" applyProtection="1"/>
    <xf numFmtId="7" fontId="19" fillId="0" borderId="0" xfId="8208" applyNumberFormat="1" applyFont="1" applyFill="1" applyBorder="1" applyProtection="1"/>
    <xf numFmtId="5" fontId="85" fillId="0" borderId="0" xfId="8208" applyNumberFormat="1" applyFont="1" applyFill="1" applyProtection="1">
      <protection locked="0"/>
    </xf>
    <xf numFmtId="0" fontId="85" fillId="0" borderId="0" xfId="8208" applyFont="1" applyFill="1" applyProtection="1">
      <protection locked="0"/>
    </xf>
    <xf numFmtId="9" fontId="19" fillId="0" borderId="0" xfId="8208" applyNumberFormat="1" applyFill="1"/>
    <xf numFmtId="164" fontId="19" fillId="0" borderId="0" xfId="8208" applyNumberFormat="1" applyFill="1"/>
    <xf numFmtId="211" fontId="19" fillId="0" borderId="0" xfId="8208" applyNumberFormat="1" applyFont="1" applyFill="1" applyBorder="1" applyProtection="1"/>
    <xf numFmtId="43" fontId="19" fillId="0" borderId="0" xfId="7177" applyFont="1" applyFill="1"/>
    <xf numFmtId="187" fontId="85" fillId="0" borderId="0" xfId="8208" applyNumberFormat="1" applyFont="1" applyFill="1" applyProtection="1">
      <protection locked="0"/>
    </xf>
    <xf numFmtId="187" fontId="19" fillId="0" borderId="0" xfId="8208" applyNumberFormat="1" applyFont="1" applyFill="1" applyBorder="1" applyProtection="1"/>
    <xf numFmtId="37" fontId="19" fillId="0" borderId="0" xfId="8961" applyNumberFormat="1" applyFont="1" applyFill="1" applyProtection="1"/>
    <xf numFmtId="211" fontId="145" fillId="0" borderId="0" xfId="8961" applyNumberFormat="1" applyFont="1" applyFill="1" applyProtection="1"/>
    <xf numFmtId="37" fontId="19" fillId="116" borderId="0" xfId="8961" applyNumberFormat="1" applyFont="1" applyFill="1" applyProtection="1"/>
    <xf numFmtId="0" fontId="19" fillId="116" borderId="0" xfId="8961" applyFont="1" applyFill="1" applyProtection="1"/>
    <xf numFmtId="0" fontId="144" fillId="0" borderId="0" xfId="8208" applyFont="1" applyFill="1" applyProtection="1"/>
    <xf numFmtId="200" fontId="85" fillId="0" borderId="0" xfId="8208" applyNumberFormat="1" applyFont="1" applyFill="1" applyProtection="1"/>
    <xf numFmtId="200" fontId="19" fillId="0" borderId="0" xfId="8208" applyNumberFormat="1" applyFont="1" applyFill="1" applyBorder="1" applyProtection="1"/>
    <xf numFmtId="7" fontId="19" fillId="0" borderId="0" xfId="8208" applyNumberFormat="1" applyFont="1" applyFill="1" applyProtection="1"/>
    <xf numFmtId="214" fontId="19" fillId="0" borderId="0" xfId="8208" applyNumberFormat="1" applyFont="1" applyFill="1" applyProtection="1"/>
    <xf numFmtId="214" fontId="19" fillId="0" borderId="0" xfId="8208" applyNumberFormat="1" applyFont="1" applyFill="1" applyBorder="1" applyProtection="1"/>
    <xf numFmtId="39" fontId="19" fillId="0" borderId="0" xfId="8208" applyNumberFormat="1" applyFont="1" applyFill="1" applyProtection="1"/>
    <xf numFmtId="39" fontId="19" fillId="0" borderId="0" xfId="8208" applyNumberFormat="1" applyFont="1" applyFill="1" applyBorder="1" applyProtection="1"/>
    <xf numFmtId="7" fontId="85" fillId="0" borderId="0" xfId="8208" applyNumberFormat="1" applyFont="1" applyFill="1" applyProtection="1"/>
    <xf numFmtId="39" fontId="85" fillId="0" borderId="0" xfId="8208" applyNumberFormat="1" applyFont="1" applyFill="1" applyProtection="1">
      <protection locked="0"/>
    </xf>
    <xf numFmtId="37" fontId="19" fillId="0" borderId="37" xfId="8208" applyNumberFormat="1" applyFont="1" applyFill="1" applyBorder="1" applyProtection="1"/>
    <xf numFmtId="5" fontId="19" fillId="0" borderId="24" xfId="8208" applyNumberFormat="1" applyFont="1" applyFill="1" applyBorder="1" applyProtection="1"/>
    <xf numFmtId="0" fontId="19" fillId="0" borderId="0" xfId="8208" applyFont="1" applyFill="1" applyBorder="1" applyProtection="1"/>
    <xf numFmtId="164" fontId="19" fillId="0" borderId="48" xfId="8208" applyNumberFormat="1" applyFont="1" applyFill="1" applyBorder="1" applyProtection="1"/>
    <xf numFmtId="10" fontId="81" fillId="0" borderId="48" xfId="8208" applyNumberFormat="1" applyFont="1" applyFill="1" applyBorder="1" applyProtection="1"/>
    <xf numFmtId="5" fontId="19" fillId="0" borderId="48" xfId="8208" applyNumberFormat="1" applyFont="1" applyFill="1" applyBorder="1" applyProtection="1"/>
    <xf numFmtId="0" fontId="145" fillId="0" borderId="48" xfId="8208" applyFont="1" applyFill="1" applyBorder="1" applyProtection="1"/>
    <xf numFmtId="164" fontId="19" fillId="0" borderId="0" xfId="8208" applyNumberFormat="1" applyFont="1" applyFill="1" applyBorder="1" applyProtection="1"/>
    <xf numFmtId="10" fontId="81" fillId="0" borderId="0" xfId="8208" applyNumberFormat="1" applyFont="1" applyFill="1" applyBorder="1" applyProtection="1"/>
    <xf numFmtId="187" fontId="85" fillId="0" borderId="0" xfId="7502" applyNumberFormat="1" applyFont="1" applyFill="1" applyBorder="1"/>
    <xf numFmtId="200" fontId="19" fillId="0" borderId="0" xfId="8208" applyNumberFormat="1" applyFont="1" applyFill="1" applyProtection="1"/>
    <xf numFmtId="214" fontId="85" fillId="0" borderId="0" xfId="8208" applyNumberFormat="1" applyFont="1" applyFill="1" applyProtection="1"/>
    <xf numFmtId="214" fontId="85" fillId="0" borderId="0" xfId="8208" applyNumberFormat="1" applyFont="1" applyFill="1" applyProtection="1">
      <protection locked="0"/>
    </xf>
    <xf numFmtId="39" fontId="85" fillId="0" borderId="0" xfId="8208" applyNumberFormat="1" applyFont="1" applyFill="1" applyProtection="1"/>
    <xf numFmtId="10" fontId="145" fillId="0" borderId="0" xfId="9151" applyNumberFormat="1" applyFont="1" applyFill="1" applyProtection="1"/>
    <xf numFmtId="200" fontId="19" fillId="0" borderId="48" xfId="8208" applyNumberFormat="1" applyFont="1" applyFill="1" applyBorder="1" applyProtection="1"/>
    <xf numFmtId="39" fontId="145" fillId="0" borderId="0" xfId="8208" applyNumberFormat="1" applyFont="1" applyFill="1" applyProtection="1"/>
    <xf numFmtId="37" fontId="19" fillId="0" borderId="24" xfId="8208" applyNumberFormat="1" applyFont="1" applyFill="1" applyBorder="1" applyProtection="1"/>
    <xf numFmtId="187" fontId="145" fillId="0" borderId="0" xfId="8208" applyNumberFormat="1" applyFont="1" applyFill="1" applyProtection="1"/>
    <xf numFmtId="37" fontId="85" fillId="0" borderId="0" xfId="8208" applyNumberFormat="1" applyFont="1" applyFill="1" applyProtection="1"/>
    <xf numFmtId="7" fontId="81" fillId="0" borderId="0" xfId="8208" applyNumberFormat="1" applyFont="1" applyFill="1" applyProtection="1"/>
    <xf numFmtId="215" fontId="19" fillId="0" borderId="0" xfId="8208" applyNumberFormat="1" applyFont="1" applyFill="1" applyProtection="1"/>
    <xf numFmtId="43" fontId="85" fillId="0" borderId="0" xfId="8208" applyNumberFormat="1" applyFont="1" applyFill="1" applyProtection="1"/>
    <xf numFmtId="43" fontId="85" fillId="0" borderId="0" xfId="7177" applyFont="1" applyFill="1" applyProtection="1">
      <protection locked="0"/>
    </xf>
    <xf numFmtId="43" fontId="19" fillId="0" borderId="0" xfId="8208" applyNumberFormat="1" applyFont="1" applyFill="1" applyProtection="1"/>
    <xf numFmtId="0" fontId="148" fillId="0" borderId="0" xfId="8208" applyFont="1" applyFill="1" applyProtection="1"/>
    <xf numFmtId="5" fontId="85" fillId="0" borderId="0" xfId="8208" applyNumberFormat="1" applyFont="1" applyFill="1" applyProtection="1"/>
    <xf numFmtId="211" fontId="19" fillId="0" borderId="0" xfId="8208" applyNumberFormat="1" applyFont="1" applyFill="1" applyProtection="1"/>
    <xf numFmtId="187" fontId="19" fillId="0" borderId="0" xfId="8208" applyNumberFormat="1" applyFont="1" applyFill="1" applyProtection="1"/>
    <xf numFmtId="212" fontId="19" fillId="0" borderId="0" xfId="8208" applyNumberFormat="1" applyFont="1" applyFill="1" applyProtection="1"/>
    <xf numFmtId="5" fontId="81" fillId="0" borderId="0" xfId="8208" applyNumberFormat="1" applyFont="1" applyFill="1" applyProtection="1"/>
    <xf numFmtId="37" fontId="145" fillId="0" borderId="48" xfId="8208" applyNumberFormat="1" applyFont="1" applyFill="1" applyBorder="1" applyProtection="1"/>
    <xf numFmtId="216" fontId="19" fillId="0" borderId="0" xfId="8208" applyNumberFormat="1" applyFont="1" applyFill="1" applyProtection="1"/>
    <xf numFmtId="9" fontId="0" fillId="0" borderId="0" xfId="9151" applyFont="1" applyFill="1"/>
    <xf numFmtId="7" fontId="19" fillId="0" borderId="0" xfId="8208" applyNumberFormat="1" applyFont="1" applyFill="1" applyProtection="1">
      <protection locked="0"/>
    </xf>
    <xf numFmtId="173" fontId="85" fillId="0" borderId="0" xfId="7177" applyNumberFormat="1" applyFont="1" applyFill="1" applyProtection="1">
      <protection locked="0"/>
    </xf>
    <xf numFmtId="173" fontId="19" fillId="0" borderId="0" xfId="8208" applyNumberFormat="1" applyFont="1" applyFill="1" applyProtection="1"/>
    <xf numFmtId="7" fontId="85" fillId="0" borderId="0" xfId="7177" applyNumberFormat="1" applyFont="1" applyFill="1" applyProtection="1">
      <protection locked="0"/>
    </xf>
    <xf numFmtId="173" fontId="145" fillId="0" borderId="0" xfId="8961" applyNumberFormat="1" applyFont="1" applyFill="1" applyProtection="1"/>
    <xf numFmtId="173" fontId="85" fillId="116" borderId="0" xfId="7177" applyNumberFormat="1" applyFont="1" applyFill="1" applyProtection="1">
      <protection locked="0"/>
    </xf>
    <xf numFmtId="173" fontId="145" fillId="116" borderId="0" xfId="8961" applyNumberFormat="1" applyFont="1" applyFill="1" applyProtection="1"/>
    <xf numFmtId="5" fontId="81" fillId="0" borderId="0" xfId="8208" applyNumberFormat="1" applyFont="1" applyFill="1" applyProtection="1">
      <protection locked="0"/>
    </xf>
    <xf numFmtId="0" fontId="81" fillId="0" borderId="0" xfId="8208" applyFont="1" applyFill="1" applyProtection="1">
      <protection locked="0"/>
    </xf>
    <xf numFmtId="211" fontId="145" fillId="0" borderId="0" xfId="8208" applyNumberFormat="1" applyFont="1" applyFill="1" applyProtection="1">
      <protection locked="0"/>
    </xf>
    <xf numFmtId="187" fontId="145" fillId="0" borderId="0" xfId="8208" applyNumberFormat="1" applyFont="1" applyFill="1" applyProtection="1">
      <protection locked="0"/>
    </xf>
    <xf numFmtId="196" fontId="145" fillId="0" borderId="0" xfId="8208" applyNumberFormat="1" applyFont="1" applyFill="1" applyProtection="1"/>
    <xf numFmtId="173" fontId="85" fillId="0" borderId="0" xfId="8208" applyNumberFormat="1" applyFont="1" applyFill="1" applyProtection="1">
      <protection locked="0"/>
    </xf>
    <xf numFmtId="43" fontId="85" fillId="0" borderId="0" xfId="8208" applyNumberFormat="1" applyFont="1" applyFill="1" applyProtection="1">
      <protection locked="0"/>
    </xf>
    <xf numFmtId="217" fontId="145" fillId="0" borderId="0" xfId="8208" applyNumberFormat="1" applyFont="1" applyFill="1" applyProtection="1"/>
    <xf numFmtId="5" fontId="145" fillId="0" borderId="0" xfId="8208" applyNumberFormat="1" applyFont="1" applyFill="1"/>
    <xf numFmtId="10" fontId="0" fillId="0" borderId="0" xfId="9151" applyNumberFormat="1" applyFont="1" applyFill="1"/>
    <xf numFmtId="10" fontId="19" fillId="0" borderId="0" xfId="8208" applyNumberFormat="1" applyFill="1"/>
    <xf numFmtId="10" fontId="19" fillId="0" borderId="0" xfId="8208" applyNumberFormat="1" applyFill="1" applyBorder="1"/>
    <xf numFmtId="7" fontId="19" fillId="0" borderId="0" xfId="8208" applyNumberFormat="1" applyFill="1"/>
    <xf numFmtId="173" fontId="85" fillId="0" borderId="0" xfId="7177" applyNumberFormat="1" applyFont="1" applyFill="1" applyProtection="1"/>
    <xf numFmtId="43" fontId="85" fillId="0" borderId="0" xfId="7177" applyFont="1" applyFill="1" applyProtection="1"/>
    <xf numFmtId="173" fontId="85" fillId="116" borderId="0" xfId="7177" applyNumberFormat="1" applyFont="1" applyFill="1" applyProtection="1"/>
    <xf numFmtId="218" fontId="145" fillId="0" borderId="0" xfId="8208" applyNumberFormat="1" applyFont="1" applyFill="1" applyProtection="1"/>
    <xf numFmtId="218" fontId="19" fillId="0" borderId="0" xfId="8208" applyNumberFormat="1" applyFont="1" applyFill="1" applyProtection="1"/>
    <xf numFmtId="218" fontId="85" fillId="0" borderId="0" xfId="8208" applyNumberFormat="1" applyFont="1" applyFill="1" applyProtection="1"/>
    <xf numFmtId="200" fontId="19" fillId="0" borderId="0" xfId="9151" applyNumberFormat="1" applyFont="1" applyFill="1"/>
    <xf numFmtId="200" fontId="19" fillId="0" borderId="0" xfId="9151" applyNumberFormat="1" applyFont="1" applyFill="1" applyBorder="1"/>
    <xf numFmtId="0" fontId="18" fillId="0" borderId="0" xfId="8063" applyAlignment="1">
      <alignment horizontal="left"/>
    </xf>
    <xf numFmtId="219" fontId="128" fillId="0" borderId="0" xfId="8266" quotePrefix="1" applyNumberFormat="1" applyFont="1" applyFill="1" applyBorder="1" applyAlignment="1">
      <alignment horizontal="center"/>
    </xf>
    <xf numFmtId="5" fontId="128" fillId="0" borderId="0" xfId="8266" applyNumberFormat="1" applyFont="1" applyFill="1"/>
    <xf numFmtId="0" fontId="152" fillId="0" borderId="0" xfId="0" applyFont="1" applyAlignment="1">
      <alignment horizontal="centerContinuous"/>
    </xf>
    <xf numFmtId="0" fontId="153" fillId="0" borderId="0" xfId="0" applyFont="1" applyAlignment="1">
      <alignment horizontal="centerContinuous"/>
    </xf>
    <xf numFmtId="0" fontId="153" fillId="0" borderId="0" xfId="0" applyFont="1"/>
    <xf numFmtId="0" fontId="152" fillId="0" borderId="0" xfId="0" applyFont="1"/>
    <xf numFmtId="0" fontId="153" fillId="0" borderId="0" xfId="0" quotePrefix="1" applyFont="1" applyAlignment="1">
      <alignment horizontal="center"/>
    </xf>
    <xf numFmtId="0" fontId="153" fillId="0" borderId="0" xfId="0" applyFont="1" applyAlignment="1">
      <alignment horizontal="center"/>
    </xf>
    <xf numFmtId="9" fontId="153" fillId="0" borderId="0" xfId="0" applyNumberFormat="1" applyFont="1" applyAlignment="1">
      <alignment horizontal="center"/>
    </xf>
    <xf numFmtId="0" fontId="155" fillId="0" borderId="0" xfId="0" applyFont="1"/>
    <xf numFmtId="0" fontId="155" fillId="0" borderId="0" xfId="0" applyFont="1" applyAlignment="1">
      <alignment horizontal="center"/>
    </xf>
    <xf numFmtId="0" fontId="155" fillId="0" borderId="0" xfId="0" applyFont="1" applyBorder="1" applyAlignment="1">
      <alignment horizontal="center"/>
    </xf>
    <xf numFmtId="5" fontId="153" fillId="0" borderId="0" xfId="0" applyNumberFormat="1" applyFont="1"/>
    <xf numFmtId="5" fontId="153" fillId="0" borderId="0" xfId="0" applyNumberFormat="1" applyFont="1" applyAlignment="1">
      <alignment horizontal="center"/>
    </xf>
    <xf numFmtId="218" fontId="153" fillId="0" borderId="77" xfId="0" applyNumberFormat="1" applyFont="1" applyBorder="1"/>
    <xf numFmtId="0" fontId="153" fillId="0" borderId="50" xfId="0" applyFont="1" applyBorder="1"/>
    <xf numFmtId="5" fontId="155" fillId="0" borderId="0" xfId="0" applyNumberFormat="1" applyFont="1"/>
    <xf numFmtId="218" fontId="153" fillId="0" borderId="42" xfId="0" applyNumberFormat="1" applyFont="1" applyBorder="1"/>
    <xf numFmtId="6" fontId="153" fillId="0" borderId="0" xfId="0" applyNumberFormat="1" applyFont="1"/>
    <xf numFmtId="42" fontId="153" fillId="0" borderId="0" xfId="0" applyNumberFormat="1" applyFont="1"/>
    <xf numFmtId="0" fontId="153" fillId="0" borderId="0" xfId="0" quotePrefix="1" applyFont="1"/>
    <xf numFmtId="42" fontId="128" fillId="0" borderId="37" xfId="8266" applyNumberFormat="1" applyFont="1" applyFill="1" applyBorder="1"/>
    <xf numFmtId="0" fontId="156" fillId="0" borderId="0" xfId="8255" applyNumberFormat="1" applyFont="1" applyBorder="1" applyAlignment="1">
      <alignment horizontal="left"/>
    </xf>
    <xf numFmtId="0" fontId="156" fillId="0" borderId="0" xfId="8255" applyNumberFormat="1" applyFont="1" applyAlignment="1">
      <alignment horizontal="left"/>
    </xf>
    <xf numFmtId="5" fontId="127" fillId="0" borderId="0" xfId="8266" applyNumberFormat="1" applyFont="1" applyFill="1" applyBorder="1"/>
    <xf numFmtId="5" fontId="128" fillId="0" borderId="0" xfId="8266" applyNumberFormat="1" applyFont="1" applyFill="1" applyBorder="1"/>
    <xf numFmtId="219" fontId="128" fillId="0" borderId="0" xfId="8266" quotePrefix="1" applyNumberFormat="1" applyFont="1" applyFill="1" applyBorder="1" applyAlignment="1">
      <alignment horizontal="left"/>
    </xf>
    <xf numFmtId="196" fontId="128" fillId="0" borderId="0" xfId="8266" applyNumberFormat="1" applyFont="1" applyFill="1"/>
    <xf numFmtId="196" fontId="127" fillId="0" borderId="0" xfId="7590" applyNumberFormat="1" applyFont="1"/>
    <xf numFmtId="0" fontId="129" fillId="0" borderId="0" xfId="8552" applyFont="1" applyBorder="1"/>
    <xf numFmtId="196" fontId="127" fillId="0" borderId="0" xfId="8266" applyNumberFormat="1" applyFont="1" applyFill="1" applyBorder="1"/>
    <xf numFmtId="196" fontId="127" fillId="0" borderId="0" xfId="7590" applyNumberFormat="1" applyFont="1" applyBorder="1"/>
    <xf numFmtId="196" fontId="134" fillId="0" borderId="0" xfId="7590" applyNumberFormat="1" applyFont="1" applyBorder="1"/>
    <xf numFmtId="0" fontId="160" fillId="0" borderId="0" xfId="0" applyFont="1" applyAlignment="1">
      <alignment horizontal="right"/>
    </xf>
    <xf numFmtId="0" fontId="160" fillId="0" borderId="0" xfId="0" applyFont="1" applyAlignment="1">
      <alignment horizontal="left"/>
    </xf>
    <xf numFmtId="0" fontId="160" fillId="0" borderId="0" xfId="0" applyFont="1" applyAlignment="1">
      <alignment horizontal="center"/>
    </xf>
    <xf numFmtId="6" fontId="160" fillId="0" borderId="0" xfId="0" applyNumberFormat="1" applyFont="1"/>
    <xf numFmtId="164" fontId="160" fillId="0" borderId="0" xfId="0" applyNumberFormat="1" applyFont="1" applyFill="1" applyBorder="1"/>
    <xf numFmtId="38" fontId="160" fillId="0" borderId="0" xfId="0" applyNumberFormat="1" applyFont="1" applyAlignment="1">
      <alignment horizontal="left"/>
    </xf>
    <xf numFmtId="0" fontId="160" fillId="0" borderId="0" xfId="0" applyFont="1" applyFill="1" applyBorder="1"/>
    <xf numFmtId="194" fontId="127" fillId="0" borderId="15" xfId="8255" applyNumberFormat="1" applyFont="1" applyBorder="1" applyAlignment="1">
      <alignment horizontal="center"/>
    </xf>
    <xf numFmtId="0" fontId="129" fillId="121" borderId="52" xfId="8552" applyFont="1" applyFill="1" applyBorder="1" applyAlignment="1">
      <alignment horizontal="centerContinuous"/>
    </xf>
    <xf numFmtId="0" fontId="129" fillId="121" borderId="15" xfId="8552" applyFont="1" applyFill="1" applyBorder="1" applyAlignment="1">
      <alignment horizontal="centerContinuous"/>
    </xf>
    <xf numFmtId="0" fontId="129" fillId="121" borderId="53" xfId="8552" applyFont="1" applyFill="1" applyBorder="1" applyAlignment="1">
      <alignment horizontal="centerContinuous"/>
    </xf>
    <xf numFmtId="0" fontId="129" fillId="120" borderId="52" xfId="8552" applyFont="1" applyFill="1" applyBorder="1" applyAlignment="1">
      <alignment horizontal="centerContinuous"/>
    </xf>
    <xf numFmtId="0" fontId="129" fillId="120" borderId="15" xfId="8552" applyFont="1" applyFill="1" applyBorder="1" applyAlignment="1">
      <alignment horizontal="centerContinuous"/>
    </xf>
    <xf numFmtId="0" fontId="129" fillId="120" borderId="53" xfId="8552" applyFont="1" applyFill="1" applyBorder="1" applyAlignment="1">
      <alignment horizontal="centerContinuous"/>
    </xf>
    <xf numFmtId="42" fontId="159" fillId="0" borderId="0" xfId="8266" applyNumberFormat="1" applyFont="1" applyFill="1"/>
    <xf numFmtId="0" fontId="19" fillId="0" borderId="0" xfId="10098" applyFill="1"/>
    <xf numFmtId="0" fontId="161" fillId="0" borderId="0" xfId="10098" applyFont="1" applyFill="1"/>
    <xf numFmtId="0" fontId="162" fillId="0" borderId="0" xfId="10098" applyFont="1" applyFill="1"/>
    <xf numFmtId="0" fontId="145" fillId="0" borderId="0" xfId="10098" applyFont="1" applyFill="1"/>
    <xf numFmtId="0" fontId="19" fillId="0" borderId="0" xfId="10098" applyFont="1" applyFill="1"/>
    <xf numFmtId="0" fontId="163" fillId="0" borderId="0" xfId="10098" applyFont="1" applyFill="1" applyAlignment="1"/>
    <xf numFmtId="0" fontId="163" fillId="0" borderId="0" xfId="10098" quotePrefix="1" applyFont="1" applyFill="1" applyAlignment="1"/>
    <xf numFmtId="0" fontId="163" fillId="0" borderId="0" xfId="10098" quotePrefix="1" applyFont="1" applyFill="1" applyAlignment="1">
      <alignment horizontal="center"/>
    </xf>
    <xf numFmtId="0" fontId="19" fillId="0" borderId="0" xfId="10098" applyFill="1" applyBorder="1"/>
    <xf numFmtId="0" fontId="163" fillId="0" borderId="0" xfId="10098" applyFont="1" applyFill="1" applyBorder="1" applyAlignment="1">
      <alignment horizontal="center"/>
    </xf>
    <xf numFmtId="0" fontId="164" fillId="0" borderId="0" xfId="10098" applyFont="1" applyFill="1" applyBorder="1" applyAlignment="1">
      <alignment horizontal="center"/>
    </xf>
    <xf numFmtId="0" fontId="19" fillId="0" borderId="0" xfId="10098" applyFont="1" applyFill="1" applyAlignment="1">
      <alignment horizontal="center"/>
    </xf>
    <xf numFmtId="0" fontId="19" fillId="0" borderId="0" xfId="10098" applyFont="1" applyFill="1" applyBorder="1" applyAlignment="1">
      <alignment horizontal="left"/>
    </xf>
    <xf numFmtId="0" fontId="19" fillId="0" borderId="0" xfId="10098" applyFont="1" applyFill="1" applyBorder="1" applyAlignment="1"/>
    <xf numFmtId="0" fontId="145" fillId="0" borderId="0" xfId="10098" applyFont="1" applyFill="1" applyAlignment="1">
      <alignment horizontal="center"/>
    </xf>
    <xf numFmtId="0" fontId="19" fillId="0" borderId="0" xfId="10098" applyFont="1" applyFill="1" applyBorder="1" applyAlignment="1">
      <alignment horizontal="center"/>
    </xf>
    <xf numFmtId="0" fontId="19" fillId="0" borderId="0" xfId="10098" quotePrefix="1" applyFont="1" applyFill="1" applyBorder="1" applyAlignment="1">
      <alignment horizontal="center"/>
    </xf>
    <xf numFmtId="0" fontId="19" fillId="0" borderId="0" xfId="10098" applyFill="1" applyAlignment="1">
      <alignment horizontal="center"/>
    </xf>
    <xf numFmtId="5" fontId="19" fillId="0" borderId="0" xfId="10099" applyNumberFormat="1" applyBorder="1" applyAlignment="1">
      <alignment horizontal="center"/>
    </xf>
    <xf numFmtId="0" fontId="19" fillId="0" borderId="0" xfId="10098" quotePrefix="1" applyFont="1" applyFill="1" applyAlignment="1">
      <alignment horizontal="center"/>
    </xf>
    <xf numFmtId="0" fontId="19" fillId="0" borderId="0" xfId="10098" applyFill="1" applyBorder="1" applyAlignment="1">
      <alignment horizontal="center"/>
    </xf>
    <xf numFmtId="0" fontId="19" fillId="0" borderId="24" xfId="10098" applyFill="1" applyBorder="1" applyAlignment="1">
      <alignment horizontal="center"/>
    </xf>
    <xf numFmtId="0" fontId="145" fillId="0" borderId="24" xfId="10098" applyFont="1" applyFill="1" applyBorder="1" applyAlignment="1">
      <alignment horizontal="center"/>
    </xf>
    <xf numFmtId="0" fontId="145" fillId="0" borderId="0" xfId="10098" applyFont="1" applyFill="1" applyBorder="1" applyAlignment="1">
      <alignment horizontal="center"/>
    </xf>
    <xf numFmtId="0" fontId="19" fillId="0" borderId="37" xfId="10098" applyFont="1" applyFill="1" applyBorder="1" applyAlignment="1">
      <alignment horizontal="center"/>
    </xf>
    <xf numFmtId="6" fontId="19" fillId="0" borderId="24" xfId="10098" quotePrefix="1" applyNumberFormat="1" applyFont="1" applyFill="1" applyBorder="1" applyAlignment="1">
      <alignment horizontal="center"/>
    </xf>
    <xf numFmtId="5" fontId="19" fillId="0" borderId="37" xfId="10099" quotePrefix="1" applyNumberFormat="1" applyBorder="1" applyAlignment="1">
      <alignment horizontal="center"/>
    </xf>
    <xf numFmtId="6" fontId="19" fillId="0" borderId="0" xfId="10098" quotePrefix="1" applyNumberFormat="1" applyFont="1" applyFill="1" applyBorder="1" applyAlignment="1">
      <alignment horizontal="center"/>
    </xf>
    <xf numFmtId="0" fontId="19" fillId="0" borderId="37" xfId="10098" quotePrefix="1" applyFont="1" applyFill="1" applyBorder="1" applyAlignment="1">
      <alignment horizontal="center"/>
    </xf>
    <xf numFmtId="0" fontId="19" fillId="0" borderId="0" xfId="10098" quotePrefix="1" applyFont="1" applyFill="1"/>
    <xf numFmtId="0" fontId="165" fillId="0" borderId="0" xfId="10098" applyFont="1" applyFill="1"/>
    <xf numFmtId="0" fontId="145" fillId="0" borderId="0" xfId="10098" quotePrefix="1" applyFont="1" applyFill="1" applyAlignment="1">
      <alignment horizontal="center"/>
    </xf>
    <xf numFmtId="37" fontId="19" fillId="0" borderId="0" xfId="10098" applyNumberFormat="1" applyFont="1" applyFill="1" applyProtection="1"/>
    <xf numFmtId="5" fontId="145" fillId="0" borderId="0" xfId="10098" applyNumberFormat="1" applyFont="1" applyFill="1" applyProtection="1">
      <protection locked="0"/>
    </xf>
    <xf numFmtId="10" fontId="145" fillId="0" borderId="0" xfId="9151" applyNumberFormat="1" applyFont="1" applyFill="1" applyProtection="1">
      <protection locked="0"/>
    </xf>
    <xf numFmtId="200" fontId="145" fillId="0" borderId="0" xfId="9151" applyNumberFormat="1" applyFont="1" applyFill="1" applyProtection="1">
      <protection locked="0"/>
    </xf>
    <xf numFmtId="0" fontId="19" fillId="0" borderId="0" xfId="10098" applyFont="1" applyFill="1" applyBorder="1"/>
    <xf numFmtId="10" fontId="145" fillId="0" borderId="0" xfId="9151" applyNumberFormat="1" applyFont="1" applyFill="1" applyBorder="1" applyProtection="1">
      <protection locked="0"/>
    </xf>
    <xf numFmtId="2" fontId="19" fillId="0" borderId="0" xfId="10098" applyNumberFormat="1" applyFont="1" applyFill="1"/>
    <xf numFmtId="0" fontId="19" fillId="0" borderId="24" xfId="10098" applyFill="1" applyBorder="1"/>
    <xf numFmtId="10" fontId="19" fillId="0" borderId="37" xfId="9151" applyNumberFormat="1" applyFont="1" applyFill="1" applyBorder="1"/>
    <xf numFmtId="10" fontId="19" fillId="0" borderId="0" xfId="10098" applyNumberFormat="1" applyFill="1"/>
    <xf numFmtId="0" fontId="89" fillId="0" borderId="0" xfId="10100" applyFont="1" applyFill="1" applyAlignment="1">
      <alignment horizontal="center"/>
    </xf>
    <xf numFmtId="37" fontId="19" fillId="0" borderId="0" xfId="10098" applyNumberFormat="1" applyFill="1" applyProtection="1"/>
    <xf numFmtId="5" fontId="19" fillId="0" borderId="0" xfId="10098" applyNumberFormat="1" applyFill="1" applyProtection="1"/>
    <xf numFmtId="211" fontId="19" fillId="0" borderId="0" xfId="8208" applyNumberFormat="1" applyFill="1" applyBorder="1" applyProtection="1"/>
    <xf numFmtId="37" fontId="19" fillId="0" borderId="0" xfId="10098" applyNumberFormat="1" applyFill="1"/>
    <xf numFmtId="5" fontId="19" fillId="0" borderId="0" xfId="10098" applyNumberFormat="1" applyFill="1"/>
    <xf numFmtId="0" fontId="89" fillId="0" borderId="0" xfId="10100" applyFont="1" applyFill="1"/>
    <xf numFmtId="10" fontId="19" fillId="0" borderId="37" xfId="10098" applyNumberFormat="1" applyFill="1" applyBorder="1"/>
    <xf numFmtId="0" fontId="19" fillId="0" borderId="37" xfId="10098" applyFill="1" applyBorder="1"/>
    <xf numFmtId="37" fontId="19" fillId="0" borderId="24" xfId="10098" applyNumberFormat="1" applyFill="1" applyBorder="1" applyProtection="1"/>
    <xf numFmtId="5" fontId="19" fillId="0" borderId="24" xfId="10098" applyNumberFormat="1" applyFill="1" applyBorder="1" applyProtection="1"/>
    <xf numFmtId="5" fontId="19" fillId="0" borderId="0" xfId="10098" applyNumberFormat="1" applyFill="1" applyBorder="1" applyProtection="1"/>
    <xf numFmtId="10" fontId="145" fillId="0" borderId="37" xfId="9151" applyNumberFormat="1" applyFont="1" applyFill="1" applyBorder="1" applyProtection="1">
      <protection locked="0"/>
    </xf>
    <xf numFmtId="200" fontId="145" fillId="0" borderId="37" xfId="9151" applyNumberFormat="1" applyFont="1" applyFill="1" applyBorder="1" applyProtection="1">
      <protection locked="0"/>
    </xf>
    <xf numFmtId="37" fontId="19" fillId="0" borderId="0" xfId="10098" applyNumberFormat="1" applyFill="1" applyBorder="1" applyProtection="1"/>
    <xf numFmtId="10" fontId="19" fillId="0" borderId="0" xfId="10098" applyNumberFormat="1" applyFill="1" applyBorder="1" applyProtection="1"/>
    <xf numFmtId="0" fontId="144" fillId="0" borderId="0" xfId="10098" applyFont="1" applyFill="1"/>
    <xf numFmtId="37" fontId="19" fillId="0" borderId="76" xfId="10098" applyNumberFormat="1" applyFill="1" applyBorder="1"/>
    <xf numFmtId="5" fontId="19" fillId="0" borderId="76" xfId="10098" applyNumberFormat="1" applyFill="1" applyBorder="1"/>
    <xf numFmtId="5" fontId="19" fillId="0" borderId="0" xfId="10098" applyNumberFormat="1" applyFill="1" applyBorder="1"/>
    <xf numFmtId="10" fontId="145" fillId="0" borderId="76" xfId="9151" applyNumberFormat="1" applyFont="1" applyFill="1" applyBorder="1" applyProtection="1">
      <protection locked="0"/>
    </xf>
    <xf numFmtId="200" fontId="145" fillId="0" borderId="76" xfId="9151" applyNumberFormat="1" applyFont="1" applyFill="1" applyBorder="1" applyProtection="1">
      <protection locked="0"/>
    </xf>
    <xf numFmtId="37" fontId="19" fillId="0" borderId="0" xfId="10098" applyNumberFormat="1" applyFill="1" applyBorder="1"/>
    <xf numFmtId="5" fontId="145" fillId="0" borderId="0" xfId="9151" applyNumberFormat="1" applyFont="1" applyFill="1" applyProtection="1">
      <protection locked="0"/>
    </xf>
    <xf numFmtId="10" fontId="145" fillId="0" borderId="0" xfId="9151" quotePrefix="1" applyNumberFormat="1" applyFont="1" applyFill="1" applyBorder="1" applyProtection="1">
      <protection locked="0"/>
    </xf>
    <xf numFmtId="0" fontId="143" fillId="0" borderId="0" xfId="10100" applyFont="1" applyFill="1"/>
    <xf numFmtId="37" fontId="19" fillId="0" borderId="76" xfId="10098" applyNumberFormat="1" applyFont="1" applyFill="1" applyBorder="1" applyProtection="1"/>
    <xf numFmtId="5" fontId="145" fillId="0" borderId="76" xfId="9151" applyNumberFormat="1" applyFont="1" applyFill="1" applyBorder="1" applyProtection="1">
      <protection locked="0"/>
    </xf>
    <xf numFmtId="10" fontId="19" fillId="0" borderId="0" xfId="10098" applyNumberFormat="1" applyFont="1" applyFill="1"/>
    <xf numFmtId="5" fontId="19" fillId="0" borderId="0" xfId="10098" applyNumberFormat="1" applyFont="1" applyFill="1" applyBorder="1"/>
    <xf numFmtId="200" fontId="145" fillId="0" borderId="0" xfId="9151" applyNumberFormat="1" applyFont="1" applyFill="1" applyBorder="1" applyProtection="1">
      <protection locked="0"/>
    </xf>
    <xf numFmtId="0" fontId="19" fillId="0" borderId="0" xfId="10098" applyFont="1" applyFill="1" applyAlignment="1">
      <alignment horizontal="right"/>
    </xf>
    <xf numFmtId="196" fontId="151" fillId="0" borderId="0" xfId="7502" applyNumberFormat="1" applyFont="1" applyFill="1"/>
    <xf numFmtId="200" fontId="151" fillId="0" borderId="0" xfId="9151" applyNumberFormat="1" applyFont="1" applyFill="1" applyBorder="1" applyProtection="1">
      <protection locked="0"/>
    </xf>
    <xf numFmtId="1" fontId="19" fillId="0" borderId="0" xfId="10098" applyNumberFormat="1" applyFill="1"/>
    <xf numFmtId="1" fontId="151" fillId="0" borderId="0" xfId="10098" applyNumberFormat="1" applyFont="1" applyFill="1"/>
    <xf numFmtId="200" fontId="151" fillId="0" borderId="0" xfId="9151" applyNumberFormat="1" applyFont="1" applyFill="1"/>
    <xf numFmtId="220" fontId="19" fillId="0" borderId="0" xfId="10098" applyNumberFormat="1" applyFill="1"/>
    <xf numFmtId="200" fontId="19" fillId="0" borderId="0" xfId="10098" applyNumberFormat="1" applyFill="1"/>
    <xf numFmtId="200" fontId="85" fillId="0" borderId="0" xfId="9151" applyNumberFormat="1" applyFont="1" applyFill="1"/>
    <xf numFmtId="0" fontId="128" fillId="0" borderId="0" xfId="10101" applyFont="1" applyFill="1" applyAlignment="1">
      <alignment horizontal="center"/>
    </xf>
    <xf numFmtId="0" fontId="127" fillId="0" borderId="0" xfId="8308" applyFont="1" applyFill="1" applyAlignment="1">
      <alignment horizontal="centerContinuous"/>
    </xf>
    <xf numFmtId="0" fontId="128" fillId="0" borderId="0" xfId="10101" applyFont="1" applyFill="1" applyAlignment="1">
      <alignment horizontal="centerContinuous"/>
    </xf>
    <xf numFmtId="0" fontId="128" fillId="0" borderId="0" xfId="10101" applyFont="1" applyFill="1"/>
    <xf numFmtId="37" fontId="128" fillId="0" borderId="0" xfId="10101" applyNumberFormat="1" applyFont="1" applyFill="1" applyAlignment="1" applyProtection="1">
      <alignment horizontal="centerContinuous"/>
    </xf>
    <xf numFmtId="0" fontId="127" fillId="0" borderId="0" xfId="10101" applyFont="1" applyFill="1" applyAlignment="1">
      <alignment horizontal="centerContinuous"/>
    </xf>
    <xf numFmtId="0" fontId="127" fillId="0" borderId="0" xfId="10101" applyFont="1" applyFill="1" applyAlignment="1">
      <alignment horizontal="center"/>
    </xf>
    <xf numFmtId="17" fontId="128" fillId="0" borderId="0" xfId="10101" applyNumberFormat="1" applyFont="1" applyFill="1" applyAlignment="1">
      <alignment horizontal="center"/>
    </xf>
    <xf numFmtId="1" fontId="127" fillId="0" borderId="0" xfId="8308" applyNumberFormat="1" applyFont="1" applyFill="1" applyAlignment="1" applyProtection="1">
      <alignment horizontal="center"/>
    </xf>
    <xf numFmtId="17" fontId="127" fillId="0" borderId="0" xfId="10101" applyNumberFormat="1" applyFont="1" applyFill="1" applyAlignment="1">
      <alignment horizontal="center"/>
    </xf>
    <xf numFmtId="14" fontId="127" fillId="0" borderId="0" xfId="10102" applyNumberFormat="1" applyFont="1" applyFill="1" applyAlignment="1">
      <alignment horizontal="center"/>
    </xf>
    <xf numFmtId="14" fontId="128" fillId="0" borderId="0" xfId="8308" applyNumberFormat="1" applyFont="1" applyAlignment="1">
      <alignment horizontal="center"/>
    </xf>
    <xf numFmtId="0" fontId="166" fillId="0" borderId="0" xfId="10101" applyFont="1" applyFill="1" applyAlignment="1">
      <alignment horizontal="center"/>
    </xf>
    <xf numFmtId="14" fontId="127" fillId="0" borderId="0" xfId="10101" applyNumberFormat="1" applyFont="1" applyFill="1" applyAlignment="1">
      <alignment horizontal="center"/>
    </xf>
    <xf numFmtId="14" fontId="128" fillId="0" borderId="0" xfId="8308" applyNumberFormat="1" applyFont="1" applyFill="1" applyAlignment="1">
      <alignment horizontal="center"/>
    </xf>
    <xf numFmtId="0" fontId="166" fillId="0" borderId="0" xfId="8308" applyFont="1" applyFill="1" applyAlignment="1">
      <alignment horizontal="center"/>
    </xf>
    <xf numFmtId="0" fontId="127" fillId="0" borderId="0" xfId="10101" applyFont="1" applyFill="1"/>
    <xf numFmtId="37" fontId="128" fillId="0" borderId="0" xfId="10101" applyNumberFormat="1" applyFont="1" applyFill="1" applyProtection="1"/>
    <xf numFmtId="5" fontId="127" fillId="0" borderId="0" xfId="10101" applyNumberFormat="1" applyFont="1" applyFill="1" applyProtection="1"/>
    <xf numFmtId="5" fontId="128" fillId="0" borderId="0" xfId="10101" applyNumberFormat="1" applyFont="1" applyFill="1" applyProtection="1"/>
    <xf numFmtId="164" fontId="141" fillId="0" borderId="0" xfId="1" applyNumberFormat="1" applyFont="1" applyFill="1" applyBorder="1"/>
    <xf numFmtId="221" fontId="167" fillId="0" borderId="0" xfId="0" applyNumberFormat="1" applyFont="1" applyAlignment="1" applyProtection="1">
      <alignment horizontal="center"/>
    </xf>
    <xf numFmtId="6" fontId="129" fillId="0" borderId="0" xfId="0" applyNumberFormat="1" applyFont="1"/>
    <xf numFmtId="6" fontId="141" fillId="0" borderId="0" xfId="0" applyNumberFormat="1" applyFont="1"/>
    <xf numFmtId="6" fontId="128" fillId="0" borderId="0" xfId="10101" applyNumberFormat="1" applyFont="1" applyFill="1" applyAlignment="1">
      <alignment horizontal="center"/>
    </xf>
    <xf numFmtId="5" fontId="127" fillId="0" borderId="0" xfId="10101" applyNumberFormat="1" applyFont="1" applyFill="1" applyAlignment="1" applyProtection="1">
      <alignment horizontal="right"/>
    </xf>
    <xf numFmtId="221" fontId="168" fillId="0" borderId="0" xfId="0" applyNumberFormat="1" applyFont="1" applyAlignment="1" applyProtection="1">
      <alignment horizontal="center"/>
    </xf>
    <xf numFmtId="37" fontId="127" fillId="0" borderId="0" xfId="10101" applyNumberFormat="1" applyFont="1" applyFill="1" applyProtection="1"/>
    <xf numFmtId="164" fontId="169" fillId="0" borderId="0" xfId="1" applyNumberFormat="1" applyFont="1" applyFill="1" applyBorder="1" applyAlignment="1">
      <alignment horizontal="center"/>
    </xf>
    <xf numFmtId="164" fontId="169" fillId="0" borderId="0" xfId="1" applyNumberFormat="1" applyFont="1" applyFill="1" applyBorder="1"/>
    <xf numFmtId="37" fontId="170" fillId="0" borderId="0" xfId="8308" applyNumberFormat="1" applyFont="1" applyFill="1" applyAlignment="1" applyProtection="1">
      <alignment horizontal="center"/>
    </xf>
    <xf numFmtId="37" fontId="170" fillId="0" borderId="0" xfId="8308" applyNumberFormat="1" applyFont="1" applyFill="1" applyProtection="1"/>
    <xf numFmtId="37" fontId="166" fillId="0" borderId="0" xfId="10101" applyNumberFormat="1" applyFont="1" applyFill="1" applyProtection="1"/>
    <xf numFmtId="5" fontId="166" fillId="0" borderId="0" xfId="10101" applyNumberFormat="1" applyFont="1" applyFill="1" applyProtection="1"/>
    <xf numFmtId="37" fontId="128" fillId="0" borderId="0" xfId="10101" applyNumberFormat="1" applyFont="1" applyFill="1"/>
    <xf numFmtId="37" fontId="127" fillId="0" borderId="0" xfId="10101" applyNumberFormat="1" applyFont="1" applyFill="1"/>
    <xf numFmtId="167" fontId="168" fillId="0" borderId="0" xfId="0" applyNumberFormat="1" applyFont="1" applyAlignment="1" applyProtection="1">
      <alignment horizontal="center"/>
    </xf>
    <xf numFmtId="167" fontId="167" fillId="0" borderId="0" xfId="0" applyNumberFormat="1" applyFont="1" applyAlignment="1" applyProtection="1">
      <alignment horizontal="right"/>
    </xf>
    <xf numFmtId="0" fontId="127" fillId="0" borderId="0" xfId="8308" applyFont="1" applyFill="1" applyAlignment="1">
      <alignment horizontal="center"/>
    </xf>
    <xf numFmtId="5" fontId="128" fillId="0" borderId="0" xfId="10101" applyNumberFormat="1" applyFont="1" applyFill="1"/>
    <xf numFmtId="0" fontId="128" fillId="0" borderId="0" xfId="8308" applyFont="1" applyFill="1" applyAlignment="1">
      <alignment horizontal="right"/>
    </xf>
    <xf numFmtId="0" fontId="128" fillId="0" borderId="0" xfId="10101" applyFont="1" applyFill="1" applyAlignment="1">
      <alignment horizontal="right"/>
    </xf>
    <xf numFmtId="6" fontId="128" fillId="0" borderId="0" xfId="10101" applyNumberFormat="1" applyFont="1" applyFill="1"/>
    <xf numFmtId="212" fontId="128" fillId="0" borderId="0" xfId="10101" applyNumberFormat="1" applyFont="1" applyFill="1" applyProtection="1"/>
    <xf numFmtId="0" fontId="127" fillId="0" borderId="52" xfId="10101" applyFont="1" applyFill="1" applyBorder="1" applyAlignment="1">
      <alignment horizontal="centerContinuous"/>
    </xf>
    <xf numFmtId="0" fontId="128" fillId="0" borderId="15" xfId="10101" applyFont="1" applyFill="1" applyBorder="1" applyAlignment="1">
      <alignment horizontal="centerContinuous"/>
    </xf>
    <xf numFmtId="0" fontId="128" fillId="0" borderId="53" xfId="10101" applyFont="1" applyFill="1" applyBorder="1" applyAlignment="1">
      <alignment horizontal="centerContinuous"/>
    </xf>
    <xf numFmtId="0" fontId="127" fillId="116" borderId="52" xfId="10101" applyFont="1" applyFill="1" applyBorder="1" applyAlignment="1">
      <alignment horizontal="centerContinuous"/>
    </xf>
    <xf numFmtId="0" fontId="128" fillId="116" borderId="15" xfId="10101" applyFont="1" applyFill="1" applyBorder="1" applyAlignment="1">
      <alignment horizontal="centerContinuous"/>
    </xf>
    <xf numFmtId="0" fontId="128" fillId="116" borderId="53" xfId="10101" applyFont="1" applyFill="1" applyBorder="1" applyAlignment="1">
      <alignment horizontal="centerContinuous"/>
    </xf>
    <xf numFmtId="6" fontId="128" fillId="0" borderId="0" xfId="8266" applyNumberFormat="1" applyFont="1" applyFill="1"/>
    <xf numFmtId="218" fontId="153" fillId="0" borderId="50" xfId="0" applyNumberFormat="1" applyFont="1" applyBorder="1"/>
    <xf numFmtId="0" fontId="155" fillId="0" borderId="37" xfId="0" applyFont="1" applyBorder="1" applyAlignment="1">
      <alignment horizontal="center"/>
    </xf>
    <xf numFmtId="0" fontId="19" fillId="0" borderId="0" xfId="10098" applyFont="1" applyFill="1" applyBorder="1" applyAlignment="1">
      <alignment horizontal="center"/>
    </xf>
    <xf numFmtId="0" fontId="163" fillId="0" borderId="0" xfId="10098" quotePrefix="1" applyFont="1" applyFill="1" applyAlignment="1">
      <alignment horizontal="center"/>
    </xf>
    <xf numFmtId="0" fontId="19" fillId="0" borderId="0" xfId="10098" applyFont="1" applyFill="1" applyBorder="1" applyAlignment="1">
      <alignment horizontal="centerContinuous"/>
    </xf>
    <xf numFmtId="5" fontId="145" fillId="0" borderId="76" xfId="10098" applyNumberFormat="1" applyFont="1" applyFill="1" applyBorder="1" applyProtection="1">
      <protection locked="0"/>
    </xf>
    <xf numFmtId="5" fontId="145" fillId="0" borderId="37" xfId="10098" applyNumberFormat="1" applyFont="1" applyFill="1" applyBorder="1" applyProtection="1">
      <protection locked="0"/>
    </xf>
    <xf numFmtId="0" fontId="163" fillId="0" borderId="0" xfId="10098" applyFont="1" applyFill="1" applyAlignment="1">
      <alignment horizontal="centerContinuous"/>
    </xf>
    <xf numFmtId="0" fontId="163" fillId="0" borderId="0" xfId="10098" quotePrefix="1" applyFont="1" applyFill="1" applyAlignment="1">
      <alignment horizontal="centerContinuous"/>
    </xf>
    <xf numFmtId="0" fontId="129" fillId="116" borderId="52" xfId="8552" applyFont="1" applyFill="1" applyBorder="1" applyAlignment="1">
      <alignment horizontal="center"/>
    </xf>
    <xf numFmtId="0" fontId="129" fillId="116" borderId="15" xfId="8552" applyFont="1" applyFill="1" applyBorder="1" applyAlignment="1">
      <alignment horizontal="center"/>
    </xf>
    <xf numFmtId="0" fontId="129" fillId="116" borderId="53" xfId="8552" applyFont="1" applyFill="1" applyBorder="1" applyAlignment="1">
      <alignment horizontal="center"/>
    </xf>
    <xf numFmtId="0" fontId="129" fillId="117" borderId="52" xfId="8552" applyFont="1" applyFill="1" applyBorder="1" applyAlignment="1">
      <alignment horizontal="center"/>
    </xf>
    <xf numFmtId="0" fontId="129" fillId="117" borderId="15" xfId="8552" applyFont="1" applyFill="1" applyBorder="1" applyAlignment="1">
      <alignment horizontal="center"/>
    </xf>
    <xf numFmtId="0" fontId="129" fillId="117" borderId="53" xfId="8552" applyFont="1" applyFill="1" applyBorder="1" applyAlignment="1">
      <alignment horizontal="center"/>
    </xf>
    <xf numFmtId="194" fontId="127" fillId="0" borderId="52" xfId="8255" applyNumberFormat="1" applyFont="1" applyBorder="1" applyAlignment="1">
      <alignment horizontal="center"/>
    </xf>
    <xf numFmtId="194" fontId="127" fillId="0" borderId="15" xfId="8255" applyNumberFormat="1" applyFont="1" applyBorder="1" applyAlignment="1">
      <alignment horizontal="center"/>
    </xf>
    <xf numFmtId="0" fontId="19" fillId="0" borderId="0" xfId="10098" applyFont="1" applyFill="1" applyBorder="1" applyAlignment="1">
      <alignment horizontal="center"/>
    </xf>
    <xf numFmtId="0" fontId="19" fillId="0" borderId="0" xfId="10098" applyFont="1" applyFill="1" applyAlignment="1">
      <alignment horizontal="left"/>
    </xf>
    <xf numFmtId="0" fontId="19" fillId="0" borderId="0" xfId="10098" quotePrefix="1" applyFont="1" applyFill="1" applyAlignment="1">
      <alignment horizontal="left"/>
    </xf>
    <xf numFmtId="0" fontId="163" fillId="0" borderId="0" xfId="10098" applyFont="1" applyFill="1" applyAlignment="1">
      <alignment horizontal="center"/>
    </xf>
    <xf numFmtId="0" fontId="163" fillId="0" borderId="0" xfId="10098" quotePrefix="1" applyFont="1" applyFill="1" applyAlignment="1">
      <alignment horizontal="center"/>
    </xf>
    <xf numFmtId="0" fontId="113" fillId="0" borderId="0" xfId="8208" applyFont="1" applyFill="1" applyAlignment="1">
      <alignment horizontal="center"/>
    </xf>
    <xf numFmtId="0" fontId="142" fillId="0" borderId="0" xfId="8208" quotePrefix="1" applyNumberFormat="1" applyFont="1" applyFill="1" applyAlignment="1">
      <alignment horizontal="center"/>
    </xf>
    <xf numFmtId="0" fontId="143" fillId="0" borderId="0" xfId="8208" quotePrefix="1" applyFont="1" applyFill="1" applyAlignment="1" applyProtection="1">
      <alignment horizontal="center"/>
    </xf>
    <xf numFmtId="194" fontId="127" fillId="0" borderId="53" xfId="8255" applyNumberFormat="1" applyFont="1" applyBorder="1" applyAlignment="1">
      <alignment horizontal="center"/>
    </xf>
  </cellXfs>
  <cellStyles count="10103">
    <cellStyle name="_x0013_" xfId="2"/>
    <cellStyle name=" 1" xfId="3"/>
    <cellStyle name=" 1 2" xfId="4"/>
    <cellStyle name=" 1 3" xfId="5"/>
    <cellStyle name="_x0013_ 10" xfId="6"/>
    <cellStyle name="_x0013_ 11" xfId="7"/>
    <cellStyle name="_x0013_ 2" xfId="8"/>
    <cellStyle name="_x0013_ 2 2" xfId="9"/>
    <cellStyle name="_x0013_ 3" xfId="10"/>
    <cellStyle name="_x0013_ 4" xfId="11"/>
    <cellStyle name="_x0013_ 5" xfId="12"/>
    <cellStyle name="_x0013_ 6" xfId="13"/>
    <cellStyle name="_x0013_ 7" xfId="14"/>
    <cellStyle name="_x0013_ 8" xfId="15"/>
    <cellStyle name="_x0013_ 9" xfId="16"/>
    <cellStyle name="_(C) 2007 CB Weather Adjust" xfId="17"/>
    <cellStyle name="_(C) 2007 CB Weather Adjust (2)" xfId="18"/>
    <cellStyle name="_09GRC Gas Transport For Review" xfId="19"/>
    <cellStyle name="_09GRC Gas Transport For Review 2" xfId="20"/>
    <cellStyle name="_09GRC Gas Transport For Review 2 2" xfId="21"/>
    <cellStyle name="_09GRC Gas Transport For Review 3" xfId="22"/>
    <cellStyle name="_09GRC Gas Transport For Review_Book4" xfId="23"/>
    <cellStyle name="_09GRC Gas Transport For Review_Book4 2" xfId="24"/>
    <cellStyle name="_09GRC Gas Transport For Review_Book4 2 2" xfId="25"/>
    <cellStyle name="_09GRC Gas Transport For Review_Book4 3" xfId="26"/>
    <cellStyle name="_x0013__16.07E Wild Horse Wind Expansionwrkingfile" xfId="27"/>
    <cellStyle name="_x0013__16.07E Wild Horse Wind Expansionwrkingfile 2" xfId="28"/>
    <cellStyle name="_x0013__16.07E Wild Horse Wind Expansionwrkingfile 2 2" xfId="29"/>
    <cellStyle name="_x0013__16.07E Wild Horse Wind Expansionwrkingfile 3" xfId="30"/>
    <cellStyle name="_x0013__16.07E Wild Horse Wind Expansionwrkingfile SF" xfId="31"/>
    <cellStyle name="_x0013__16.07E Wild Horse Wind Expansionwrkingfile SF 2" xfId="32"/>
    <cellStyle name="_x0013__16.07E Wild Horse Wind Expansionwrkingfile SF 2 2" xfId="33"/>
    <cellStyle name="_x0013__16.07E Wild Horse Wind Expansionwrkingfile SF 3" xfId="34"/>
    <cellStyle name="_x0013__16.37E Wild Horse Expansion DeferralRevwrkingfile SF" xfId="35"/>
    <cellStyle name="_x0013__16.37E Wild Horse Expansion DeferralRevwrkingfile SF 2" xfId="36"/>
    <cellStyle name="_x0013__16.37E Wild Horse Expansion DeferralRevwrkingfile SF 2 2" xfId="37"/>
    <cellStyle name="_x0013__16.37E Wild Horse Expansion DeferralRevwrkingfile SF 3" xfId="38"/>
    <cellStyle name="_2.01G Temp Normalization(C)" xfId="39"/>
    <cellStyle name="_2.05G Pass-Through Revenue and Expenses" xfId="40"/>
    <cellStyle name="_2.11G Interest on Customer Deposits" xfId="41"/>
    <cellStyle name="_2008 Strat Plan Power Costs Forecast V2 (2009 Update)" xfId="42"/>
    <cellStyle name="_2008 Strat Plan Power Costs Forecast V2 (2009 Update) 2" xfId="43"/>
    <cellStyle name="_2008 Strat Plan Power Costs Forecast V2 (2009 Update)_NIM Summary" xfId="44"/>
    <cellStyle name="_2008 Strat Plan Power Costs Forecast V2 (2009 Update)_NIM Summary 2" xfId="45"/>
    <cellStyle name="_4.01E Temp Normalization" xfId="46"/>
    <cellStyle name="_4.03G Lease Everett Delta" xfId="47"/>
    <cellStyle name="_4.04G Pass-Through Revenue and ExpensesWFMI" xfId="48"/>
    <cellStyle name="_4.06E Pass Throughs" xfId="49"/>
    <cellStyle name="_4.06E Pass Throughs 2" xfId="50"/>
    <cellStyle name="_4.06E Pass Throughs 2 2" xfId="51"/>
    <cellStyle name="_4.06E Pass Throughs 2 2 2" xfId="52"/>
    <cellStyle name="_4.06E Pass Throughs 2 3" xfId="53"/>
    <cellStyle name="_4.06E Pass Throughs 3" xfId="54"/>
    <cellStyle name="_4.06E Pass Throughs 3 2" xfId="55"/>
    <cellStyle name="_4.06E Pass Throughs 3 2 2" xfId="56"/>
    <cellStyle name="_4.06E Pass Throughs 3 3" xfId="57"/>
    <cellStyle name="_4.06E Pass Throughs 3 3 2" xfId="58"/>
    <cellStyle name="_4.06E Pass Throughs 3 4" xfId="59"/>
    <cellStyle name="_4.06E Pass Throughs 3 4 2" xfId="60"/>
    <cellStyle name="_4.06E Pass Throughs 4" xfId="61"/>
    <cellStyle name="_4.06E Pass Throughs 4 2" xfId="62"/>
    <cellStyle name="_4.06E Pass Throughs 5" xfId="63"/>
    <cellStyle name="_4.06E Pass Throughs 6" xfId="64"/>
    <cellStyle name="_4.06E Pass Throughs 7" xfId="65"/>
    <cellStyle name="_4.06E Pass Throughs_04 07E Wild Horse Wind Expansion (C) (2)" xfId="66"/>
    <cellStyle name="_4.06E Pass Throughs_04 07E Wild Horse Wind Expansion (C) (2) 2" xfId="67"/>
    <cellStyle name="_4.06E Pass Throughs_04 07E Wild Horse Wind Expansion (C) (2) 2 2" xfId="68"/>
    <cellStyle name="_4.06E Pass Throughs_04 07E Wild Horse Wind Expansion (C) (2) 3" xfId="69"/>
    <cellStyle name="_4.06E Pass Throughs_04 07E Wild Horse Wind Expansion (C) (2)_Adj Bench DR 3 for Initial Briefs (Electric)" xfId="70"/>
    <cellStyle name="_4.06E Pass Throughs_04 07E Wild Horse Wind Expansion (C) (2)_Adj Bench DR 3 for Initial Briefs (Electric) 2" xfId="71"/>
    <cellStyle name="_4.06E Pass Throughs_04 07E Wild Horse Wind Expansion (C) (2)_Adj Bench DR 3 for Initial Briefs (Electric) 2 2" xfId="72"/>
    <cellStyle name="_4.06E Pass Throughs_04 07E Wild Horse Wind Expansion (C) (2)_Adj Bench DR 3 for Initial Briefs (Electric) 3" xfId="73"/>
    <cellStyle name="_4.06E Pass Throughs_04 07E Wild Horse Wind Expansion (C) (2)_Book1" xfId="74"/>
    <cellStyle name="_4.06E Pass Throughs_04 07E Wild Horse Wind Expansion (C) (2)_Electric Rev Req Model (2009 GRC) " xfId="75"/>
    <cellStyle name="_4.06E Pass Throughs_04 07E Wild Horse Wind Expansion (C) (2)_Electric Rev Req Model (2009 GRC)  2" xfId="76"/>
    <cellStyle name="_4.06E Pass Throughs_04 07E Wild Horse Wind Expansion (C) (2)_Electric Rev Req Model (2009 GRC)  2 2" xfId="77"/>
    <cellStyle name="_4.06E Pass Throughs_04 07E Wild Horse Wind Expansion (C) (2)_Electric Rev Req Model (2009 GRC)  3" xfId="78"/>
    <cellStyle name="_4.06E Pass Throughs_04 07E Wild Horse Wind Expansion (C) (2)_Electric Rev Req Model (2009 GRC) Rebuttal" xfId="79"/>
    <cellStyle name="_4.06E Pass Throughs_04 07E Wild Horse Wind Expansion (C) (2)_Electric Rev Req Model (2009 GRC) Rebuttal 2" xfId="80"/>
    <cellStyle name="_4.06E Pass Throughs_04 07E Wild Horse Wind Expansion (C) (2)_Electric Rev Req Model (2009 GRC) Rebuttal 2 2" xfId="81"/>
    <cellStyle name="_4.06E Pass Throughs_04 07E Wild Horse Wind Expansion (C) (2)_Electric Rev Req Model (2009 GRC) Rebuttal 3" xfId="82"/>
    <cellStyle name="_4.06E Pass Throughs_04 07E Wild Horse Wind Expansion (C) (2)_Electric Rev Req Model (2009 GRC) Rebuttal REmoval of New  WH Solar AdjustMI" xfId="83"/>
    <cellStyle name="_4.06E Pass Throughs_04 07E Wild Horse Wind Expansion (C) (2)_Electric Rev Req Model (2009 GRC) Rebuttal REmoval of New  WH Solar AdjustMI 2" xfId="84"/>
    <cellStyle name="_4.06E Pass Throughs_04 07E Wild Horse Wind Expansion (C) (2)_Electric Rev Req Model (2009 GRC) Rebuttal REmoval of New  WH Solar AdjustMI 2 2" xfId="85"/>
    <cellStyle name="_4.06E Pass Throughs_04 07E Wild Horse Wind Expansion (C) (2)_Electric Rev Req Model (2009 GRC) Rebuttal REmoval of New  WH Solar AdjustMI 3" xfId="86"/>
    <cellStyle name="_4.06E Pass Throughs_04 07E Wild Horse Wind Expansion (C) (2)_Electric Rev Req Model (2009 GRC) Revised 01-18-2010" xfId="87"/>
    <cellStyle name="_4.06E Pass Throughs_04 07E Wild Horse Wind Expansion (C) (2)_Electric Rev Req Model (2009 GRC) Revised 01-18-2010 2" xfId="88"/>
    <cellStyle name="_4.06E Pass Throughs_04 07E Wild Horse Wind Expansion (C) (2)_Electric Rev Req Model (2009 GRC) Revised 01-18-2010 2 2" xfId="89"/>
    <cellStyle name="_4.06E Pass Throughs_04 07E Wild Horse Wind Expansion (C) (2)_Electric Rev Req Model (2009 GRC) Revised 01-18-2010 3" xfId="90"/>
    <cellStyle name="_4.06E Pass Throughs_04 07E Wild Horse Wind Expansion (C) (2)_Electric Rev Req Model (2010 GRC)" xfId="91"/>
    <cellStyle name="_4.06E Pass Throughs_04 07E Wild Horse Wind Expansion (C) (2)_Electric Rev Req Model (2010 GRC) SF" xfId="92"/>
    <cellStyle name="_4.06E Pass Throughs_04 07E Wild Horse Wind Expansion (C) (2)_Final Order Electric EXHIBIT A-1" xfId="93"/>
    <cellStyle name="_4.06E Pass Throughs_04 07E Wild Horse Wind Expansion (C) (2)_Final Order Electric EXHIBIT A-1 2" xfId="94"/>
    <cellStyle name="_4.06E Pass Throughs_04 07E Wild Horse Wind Expansion (C) (2)_Final Order Electric EXHIBIT A-1 2 2" xfId="95"/>
    <cellStyle name="_4.06E Pass Throughs_04 07E Wild Horse Wind Expansion (C) (2)_Final Order Electric EXHIBIT A-1 3" xfId="96"/>
    <cellStyle name="_4.06E Pass Throughs_04 07E Wild Horse Wind Expansion (C) (2)_TENASKA REGULATORY ASSET" xfId="97"/>
    <cellStyle name="_4.06E Pass Throughs_04 07E Wild Horse Wind Expansion (C) (2)_TENASKA REGULATORY ASSET 2" xfId="98"/>
    <cellStyle name="_4.06E Pass Throughs_04 07E Wild Horse Wind Expansion (C) (2)_TENASKA REGULATORY ASSET 2 2" xfId="99"/>
    <cellStyle name="_4.06E Pass Throughs_04 07E Wild Horse Wind Expansion (C) (2)_TENASKA REGULATORY ASSET 3" xfId="100"/>
    <cellStyle name="_4.06E Pass Throughs_16.37E Wild Horse Expansion DeferralRevwrkingfile SF" xfId="101"/>
    <cellStyle name="_4.06E Pass Throughs_16.37E Wild Horse Expansion DeferralRevwrkingfile SF 2" xfId="102"/>
    <cellStyle name="_4.06E Pass Throughs_16.37E Wild Horse Expansion DeferralRevwrkingfile SF 2 2" xfId="103"/>
    <cellStyle name="_4.06E Pass Throughs_16.37E Wild Horse Expansion DeferralRevwrkingfile SF 3" xfId="104"/>
    <cellStyle name="_4.06E Pass Throughs_2009 Compliance Filing PCA Exhibits for GRC" xfId="105"/>
    <cellStyle name="_4.06E Pass Throughs_2009 GRC Compl Filing - Exhibit D" xfId="106"/>
    <cellStyle name="_4.06E Pass Throughs_2009 GRC Compl Filing - Exhibit D 2" xfId="107"/>
    <cellStyle name="_4.06E Pass Throughs_3.01 Income Statement" xfId="108"/>
    <cellStyle name="_4.06E Pass Throughs_4 31 Regulatory Assets and Liabilities  7 06- Exhibit D" xfId="109"/>
    <cellStyle name="_4.06E Pass Throughs_4 31 Regulatory Assets and Liabilities  7 06- Exhibit D 2" xfId="110"/>
    <cellStyle name="_4.06E Pass Throughs_4 31 Regulatory Assets and Liabilities  7 06- Exhibit D 2 2" xfId="111"/>
    <cellStyle name="_4.06E Pass Throughs_4 31 Regulatory Assets and Liabilities  7 06- Exhibit D 3" xfId="112"/>
    <cellStyle name="_4.06E Pass Throughs_4 31 Regulatory Assets and Liabilities  7 06- Exhibit D_NIM Summary" xfId="113"/>
    <cellStyle name="_4.06E Pass Throughs_4 31 Regulatory Assets and Liabilities  7 06- Exhibit D_NIM Summary 2" xfId="114"/>
    <cellStyle name="_4.06E Pass Throughs_4 32 Regulatory Assets and Liabilities  7 06- Exhibit D" xfId="115"/>
    <cellStyle name="_4.06E Pass Throughs_4 32 Regulatory Assets and Liabilities  7 06- Exhibit D 2" xfId="116"/>
    <cellStyle name="_4.06E Pass Throughs_4 32 Regulatory Assets and Liabilities  7 06- Exhibit D 2 2" xfId="117"/>
    <cellStyle name="_4.06E Pass Throughs_4 32 Regulatory Assets and Liabilities  7 06- Exhibit D 3" xfId="118"/>
    <cellStyle name="_4.06E Pass Throughs_4 32 Regulatory Assets and Liabilities  7 06- Exhibit D_NIM Summary" xfId="119"/>
    <cellStyle name="_4.06E Pass Throughs_4 32 Regulatory Assets and Liabilities  7 06- Exhibit D_NIM Summary 2" xfId="120"/>
    <cellStyle name="_4.06E Pass Throughs_AURORA Total New" xfId="121"/>
    <cellStyle name="_4.06E Pass Throughs_AURORA Total New 2" xfId="122"/>
    <cellStyle name="_4.06E Pass Throughs_Book2" xfId="123"/>
    <cellStyle name="_4.06E Pass Throughs_Book2 2" xfId="124"/>
    <cellStyle name="_4.06E Pass Throughs_Book2 2 2" xfId="125"/>
    <cellStyle name="_4.06E Pass Throughs_Book2 3" xfId="126"/>
    <cellStyle name="_4.06E Pass Throughs_Book2_Adj Bench DR 3 for Initial Briefs (Electric)" xfId="127"/>
    <cellStyle name="_4.06E Pass Throughs_Book2_Adj Bench DR 3 for Initial Briefs (Electric) 2" xfId="128"/>
    <cellStyle name="_4.06E Pass Throughs_Book2_Adj Bench DR 3 for Initial Briefs (Electric) 2 2" xfId="129"/>
    <cellStyle name="_4.06E Pass Throughs_Book2_Adj Bench DR 3 for Initial Briefs (Electric) 3" xfId="130"/>
    <cellStyle name="_4.06E Pass Throughs_Book2_Electric Rev Req Model (2009 GRC) Rebuttal" xfId="131"/>
    <cellStyle name="_4.06E Pass Throughs_Book2_Electric Rev Req Model (2009 GRC) Rebuttal 2" xfId="132"/>
    <cellStyle name="_4.06E Pass Throughs_Book2_Electric Rev Req Model (2009 GRC) Rebuttal 2 2" xfId="133"/>
    <cellStyle name="_4.06E Pass Throughs_Book2_Electric Rev Req Model (2009 GRC) Rebuttal 3" xfId="134"/>
    <cellStyle name="_4.06E Pass Throughs_Book2_Electric Rev Req Model (2009 GRC) Rebuttal REmoval of New  WH Solar AdjustMI" xfId="135"/>
    <cellStyle name="_4.06E Pass Throughs_Book2_Electric Rev Req Model (2009 GRC) Rebuttal REmoval of New  WH Solar AdjustMI 2" xfId="136"/>
    <cellStyle name="_4.06E Pass Throughs_Book2_Electric Rev Req Model (2009 GRC) Rebuttal REmoval of New  WH Solar AdjustMI 2 2" xfId="137"/>
    <cellStyle name="_4.06E Pass Throughs_Book2_Electric Rev Req Model (2009 GRC) Rebuttal REmoval of New  WH Solar AdjustMI 3" xfId="138"/>
    <cellStyle name="_4.06E Pass Throughs_Book2_Electric Rev Req Model (2009 GRC) Revised 01-18-2010" xfId="139"/>
    <cellStyle name="_4.06E Pass Throughs_Book2_Electric Rev Req Model (2009 GRC) Revised 01-18-2010 2" xfId="140"/>
    <cellStyle name="_4.06E Pass Throughs_Book2_Electric Rev Req Model (2009 GRC) Revised 01-18-2010 2 2" xfId="141"/>
    <cellStyle name="_4.06E Pass Throughs_Book2_Electric Rev Req Model (2009 GRC) Revised 01-18-2010 3" xfId="142"/>
    <cellStyle name="_4.06E Pass Throughs_Book2_Final Order Electric EXHIBIT A-1" xfId="143"/>
    <cellStyle name="_4.06E Pass Throughs_Book2_Final Order Electric EXHIBIT A-1 2" xfId="144"/>
    <cellStyle name="_4.06E Pass Throughs_Book2_Final Order Electric EXHIBIT A-1 2 2" xfId="145"/>
    <cellStyle name="_4.06E Pass Throughs_Book2_Final Order Electric EXHIBIT A-1 3" xfId="146"/>
    <cellStyle name="_4.06E Pass Throughs_Book4" xfId="147"/>
    <cellStyle name="_4.06E Pass Throughs_Book4 2" xfId="148"/>
    <cellStyle name="_4.06E Pass Throughs_Book4 2 2" xfId="149"/>
    <cellStyle name="_4.06E Pass Throughs_Book4 3" xfId="150"/>
    <cellStyle name="_4.06E Pass Throughs_Book9" xfId="151"/>
    <cellStyle name="_4.06E Pass Throughs_Book9 2" xfId="152"/>
    <cellStyle name="_4.06E Pass Throughs_Book9 2 2" xfId="153"/>
    <cellStyle name="_4.06E Pass Throughs_Book9 3" xfId="154"/>
    <cellStyle name="_4.06E Pass Throughs_Chelan PUD Power Costs (8-10)" xfId="155"/>
    <cellStyle name="_4.06E Pass Throughs_INPUTS" xfId="156"/>
    <cellStyle name="_4.06E Pass Throughs_INPUTS 2" xfId="157"/>
    <cellStyle name="_4.06E Pass Throughs_INPUTS 2 2" xfId="158"/>
    <cellStyle name="_4.06E Pass Throughs_INPUTS 3" xfId="159"/>
    <cellStyle name="_4.06E Pass Throughs_NIM Summary" xfId="160"/>
    <cellStyle name="_4.06E Pass Throughs_NIM Summary 09GRC" xfId="161"/>
    <cellStyle name="_4.06E Pass Throughs_NIM Summary 09GRC 2" xfId="162"/>
    <cellStyle name="_4.06E Pass Throughs_NIM Summary 2" xfId="163"/>
    <cellStyle name="_4.06E Pass Throughs_NIM Summary 3" xfId="164"/>
    <cellStyle name="_4.06E Pass Throughs_NIM Summary 4" xfId="165"/>
    <cellStyle name="_4.06E Pass Throughs_NIM Summary 5" xfId="166"/>
    <cellStyle name="_4.06E Pass Throughs_NIM Summary 6" xfId="167"/>
    <cellStyle name="_4.06E Pass Throughs_NIM Summary 7" xfId="168"/>
    <cellStyle name="_4.06E Pass Throughs_NIM Summary 8" xfId="169"/>
    <cellStyle name="_4.06E Pass Throughs_NIM Summary 9" xfId="170"/>
    <cellStyle name="_4.06E Pass Throughs_PCA 10 -  Exhibit D from A Kellogg Jan 2011" xfId="171"/>
    <cellStyle name="_4.06E Pass Throughs_PCA 10 -  Exhibit D from A Kellogg July 2011" xfId="172"/>
    <cellStyle name="_4.06E Pass Throughs_PCA 10 -  Exhibit D from S Free Rcv'd 12-11" xfId="173"/>
    <cellStyle name="_4.06E Pass Throughs_PCA 9 -  Exhibit D April 2010" xfId="174"/>
    <cellStyle name="_4.06E Pass Throughs_PCA 9 -  Exhibit D April 2010 (3)" xfId="175"/>
    <cellStyle name="_4.06E Pass Throughs_PCA 9 -  Exhibit D April 2010 (3) 2" xfId="176"/>
    <cellStyle name="_4.06E Pass Throughs_PCA 9 -  Exhibit D Nov 2010" xfId="177"/>
    <cellStyle name="_4.06E Pass Throughs_PCA 9 - Exhibit D at August 2010" xfId="178"/>
    <cellStyle name="_4.06E Pass Throughs_PCA 9 - Exhibit D June 2010 GRC" xfId="179"/>
    <cellStyle name="_4.06E Pass Throughs_Power Costs - Comparison bx Rbtl-Staff-Jt-PC" xfId="180"/>
    <cellStyle name="_4.06E Pass Throughs_Power Costs - Comparison bx Rbtl-Staff-Jt-PC 2" xfId="181"/>
    <cellStyle name="_4.06E Pass Throughs_Power Costs - Comparison bx Rbtl-Staff-Jt-PC 2 2" xfId="182"/>
    <cellStyle name="_4.06E Pass Throughs_Power Costs - Comparison bx Rbtl-Staff-Jt-PC 3" xfId="183"/>
    <cellStyle name="_4.06E Pass Throughs_Power Costs - Comparison bx Rbtl-Staff-Jt-PC_Adj Bench DR 3 for Initial Briefs (Electric)" xfId="184"/>
    <cellStyle name="_4.06E Pass Throughs_Power Costs - Comparison bx Rbtl-Staff-Jt-PC_Adj Bench DR 3 for Initial Briefs (Electric) 2" xfId="185"/>
    <cellStyle name="_4.06E Pass Throughs_Power Costs - Comparison bx Rbtl-Staff-Jt-PC_Adj Bench DR 3 for Initial Briefs (Electric) 2 2" xfId="186"/>
    <cellStyle name="_4.06E Pass Throughs_Power Costs - Comparison bx Rbtl-Staff-Jt-PC_Adj Bench DR 3 for Initial Briefs (Electric) 3" xfId="187"/>
    <cellStyle name="_4.06E Pass Throughs_Power Costs - Comparison bx Rbtl-Staff-Jt-PC_Electric Rev Req Model (2009 GRC) Rebuttal" xfId="188"/>
    <cellStyle name="_4.06E Pass Throughs_Power Costs - Comparison bx Rbtl-Staff-Jt-PC_Electric Rev Req Model (2009 GRC) Rebuttal 2" xfId="189"/>
    <cellStyle name="_4.06E Pass Throughs_Power Costs - Comparison bx Rbtl-Staff-Jt-PC_Electric Rev Req Model (2009 GRC) Rebuttal 2 2" xfId="190"/>
    <cellStyle name="_4.06E Pass Throughs_Power Costs - Comparison bx Rbtl-Staff-Jt-PC_Electric Rev Req Model (2009 GRC) Rebuttal 3" xfId="191"/>
    <cellStyle name="_4.06E Pass Throughs_Power Costs - Comparison bx Rbtl-Staff-Jt-PC_Electric Rev Req Model (2009 GRC) Rebuttal REmoval of New  WH Solar AdjustMI" xfId="192"/>
    <cellStyle name="_4.06E Pass Throughs_Power Costs - Comparison bx Rbtl-Staff-Jt-PC_Electric Rev Req Model (2009 GRC) Rebuttal REmoval of New  WH Solar AdjustMI 2" xfId="193"/>
    <cellStyle name="_4.06E Pass Throughs_Power Costs - Comparison bx Rbtl-Staff-Jt-PC_Electric Rev Req Model (2009 GRC) Rebuttal REmoval of New  WH Solar AdjustMI 2 2" xfId="194"/>
    <cellStyle name="_4.06E Pass Throughs_Power Costs - Comparison bx Rbtl-Staff-Jt-PC_Electric Rev Req Model (2009 GRC) Rebuttal REmoval of New  WH Solar AdjustMI 3" xfId="195"/>
    <cellStyle name="_4.06E Pass Throughs_Power Costs - Comparison bx Rbtl-Staff-Jt-PC_Electric Rev Req Model (2009 GRC) Revised 01-18-2010" xfId="196"/>
    <cellStyle name="_4.06E Pass Throughs_Power Costs - Comparison bx Rbtl-Staff-Jt-PC_Electric Rev Req Model (2009 GRC) Revised 01-18-2010 2" xfId="197"/>
    <cellStyle name="_4.06E Pass Throughs_Power Costs - Comparison bx Rbtl-Staff-Jt-PC_Electric Rev Req Model (2009 GRC) Revised 01-18-2010 2 2" xfId="198"/>
    <cellStyle name="_4.06E Pass Throughs_Power Costs - Comparison bx Rbtl-Staff-Jt-PC_Electric Rev Req Model (2009 GRC) Revised 01-18-2010 3" xfId="199"/>
    <cellStyle name="_4.06E Pass Throughs_Power Costs - Comparison bx Rbtl-Staff-Jt-PC_Final Order Electric EXHIBIT A-1" xfId="200"/>
    <cellStyle name="_4.06E Pass Throughs_Power Costs - Comparison bx Rbtl-Staff-Jt-PC_Final Order Electric EXHIBIT A-1 2" xfId="201"/>
    <cellStyle name="_4.06E Pass Throughs_Power Costs - Comparison bx Rbtl-Staff-Jt-PC_Final Order Electric EXHIBIT A-1 2 2" xfId="202"/>
    <cellStyle name="_4.06E Pass Throughs_Power Costs - Comparison bx Rbtl-Staff-Jt-PC_Final Order Electric EXHIBIT A-1 3" xfId="203"/>
    <cellStyle name="_4.06E Pass Throughs_Production Adj 4.37" xfId="204"/>
    <cellStyle name="_4.06E Pass Throughs_Production Adj 4.37 2" xfId="205"/>
    <cellStyle name="_4.06E Pass Throughs_Production Adj 4.37 2 2" xfId="206"/>
    <cellStyle name="_4.06E Pass Throughs_Production Adj 4.37 3" xfId="207"/>
    <cellStyle name="_4.06E Pass Throughs_Purchased Power Adj 4.03" xfId="208"/>
    <cellStyle name="_4.06E Pass Throughs_Purchased Power Adj 4.03 2" xfId="209"/>
    <cellStyle name="_4.06E Pass Throughs_Purchased Power Adj 4.03 2 2" xfId="210"/>
    <cellStyle name="_4.06E Pass Throughs_Purchased Power Adj 4.03 3" xfId="211"/>
    <cellStyle name="_4.06E Pass Throughs_Rebuttal Power Costs" xfId="212"/>
    <cellStyle name="_4.06E Pass Throughs_Rebuttal Power Costs 2" xfId="213"/>
    <cellStyle name="_4.06E Pass Throughs_Rebuttal Power Costs 2 2" xfId="214"/>
    <cellStyle name="_4.06E Pass Throughs_Rebuttal Power Costs 3" xfId="215"/>
    <cellStyle name="_4.06E Pass Throughs_Rebuttal Power Costs_Adj Bench DR 3 for Initial Briefs (Electric)" xfId="216"/>
    <cellStyle name="_4.06E Pass Throughs_Rebuttal Power Costs_Adj Bench DR 3 for Initial Briefs (Electric) 2" xfId="217"/>
    <cellStyle name="_4.06E Pass Throughs_Rebuttal Power Costs_Adj Bench DR 3 for Initial Briefs (Electric) 2 2" xfId="218"/>
    <cellStyle name="_4.06E Pass Throughs_Rebuttal Power Costs_Adj Bench DR 3 for Initial Briefs (Electric) 3" xfId="219"/>
    <cellStyle name="_4.06E Pass Throughs_Rebuttal Power Costs_Electric Rev Req Model (2009 GRC) Rebuttal" xfId="220"/>
    <cellStyle name="_4.06E Pass Throughs_Rebuttal Power Costs_Electric Rev Req Model (2009 GRC) Rebuttal 2" xfId="221"/>
    <cellStyle name="_4.06E Pass Throughs_Rebuttal Power Costs_Electric Rev Req Model (2009 GRC) Rebuttal 2 2" xfId="222"/>
    <cellStyle name="_4.06E Pass Throughs_Rebuttal Power Costs_Electric Rev Req Model (2009 GRC) Rebuttal 3" xfId="223"/>
    <cellStyle name="_4.06E Pass Throughs_Rebuttal Power Costs_Electric Rev Req Model (2009 GRC) Rebuttal REmoval of New  WH Solar AdjustMI" xfId="224"/>
    <cellStyle name="_4.06E Pass Throughs_Rebuttal Power Costs_Electric Rev Req Model (2009 GRC) Rebuttal REmoval of New  WH Solar AdjustMI 2" xfId="225"/>
    <cellStyle name="_4.06E Pass Throughs_Rebuttal Power Costs_Electric Rev Req Model (2009 GRC) Rebuttal REmoval of New  WH Solar AdjustMI 2 2" xfId="226"/>
    <cellStyle name="_4.06E Pass Throughs_Rebuttal Power Costs_Electric Rev Req Model (2009 GRC) Rebuttal REmoval of New  WH Solar AdjustMI 3" xfId="227"/>
    <cellStyle name="_4.06E Pass Throughs_Rebuttal Power Costs_Electric Rev Req Model (2009 GRC) Revised 01-18-2010" xfId="228"/>
    <cellStyle name="_4.06E Pass Throughs_Rebuttal Power Costs_Electric Rev Req Model (2009 GRC) Revised 01-18-2010 2" xfId="229"/>
    <cellStyle name="_4.06E Pass Throughs_Rebuttal Power Costs_Electric Rev Req Model (2009 GRC) Revised 01-18-2010 2 2" xfId="230"/>
    <cellStyle name="_4.06E Pass Throughs_Rebuttal Power Costs_Electric Rev Req Model (2009 GRC) Revised 01-18-2010 3" xfId="231"/>
    <cellStyle name="_4.06E Pass Throughs_Rebuttal Power Costs_Final Order Electric EXHIBIT A-1" xfId="232"/>
    <cellStyle name="_4.06E Pass Throughs_Rebuttal Power Costs_Final Order Electric EXHIBIT A-1 2" xfId="233"/>
    <cellStyle name="_4.06E Pass Throughs_Rebuttal Power Costs_Final Order Electric EXHIBIT A-1 2 2" xfId="234"/>
    <cellStyle name="_4.06E Pass Throughs_Rebuttal Power Costs_Final Order Electric EXHIBIT A-1 3" xfId="235"/>
    <cellStyle name="_4.06E Pass Throughs_ROR &amp; CONV FACTOR" xfId="236"/>
    <cellStyle name="_4.06E Pass Throughs_ROR &amp; CONV FACTOR 2" xfId="237"/>
    <cellStyle name="_4.06E Pass Throughs_ROR &amp; CONV FACTOR 2 2" xfId="238"/>
    <cellStyle name="_4.06E Pass Throughs_ROR &amp; CONV FACTOR 3" xfId="239"/>
    <cellStyle name="_4.06E Pass Throughs_ROR 5.02" xfId="240"/>
    <cellStyle name="_4.06E Pass Throughs_ROR 5.02 2" xfId="241"/>
    <cellStyle name="_4.06E Pass Throughs_ROR 5.02 2 2" xfId="242"/>
    <cellStyle name="_4.06E Pass Throughs_ROR 5.02 3" xfId="243"/>
    <cellStyle name="_4.06E Pass Throughs_Wind Integration 10GRC" xfId="244"/>
    <cellStyle name="_4.06E Pass Throughs_Wind Integration 10GRC 2" xfId="245"/>
    <cellStyle name="_4.13E Montana Energy Tax" xfId="246"/>
    <cellStyle name="_4.13E Montana Energy Tax 2" xfId="247"/>
    <cellStyle name="_4.13E Montana Energy Tax 2 2" xfId="248"/>
    <cellStyle name="_4.13E Montana Energy Tax 2 2 2" xfId="249"/>
    <cellStyle name="_4.13E Montana Energy Tax 2 3" xfId="250"/>
    <cellStyle name="_4.13E Montana Energy Tax 3" xfId="251"/>
    <cellStyle name="_4.13E Montana Energy Tax 3 2" xfId="252"/>
    <cellStyle name="_4.13E Montana Energy Tax 3 2 2" xfId="253"/>
    <cellStyle name="_4.13E Montana Energy Tax 3 3" xfId="254"/>
    <cellStyle name="_4.13E Montana Energy Tax 3 3 2" xfId="255"/>
    <cellStyle name="_4.13E Montana Energy Tax 3 4" xfId="256"/>
    <cellStyle name="_4.13E Montana Energy Tax 3 4 2" xfId="257"/>
    <cellStyle name="_4.13E Montana Energy Tax 4" xfId="258"/>
    <cellStyle name="_4.13E Montana Energy Tax 4 2" xfId="259"/>
    <cellStyle name="_4.13E Montana Energy Tax 5" xfId="260"/>
    <cellStyle name="_4.13E Montana Energy Tax 6" xfId="261"/>
    <cellStyle name="_4.13E Montana Energy Tax 7" xfId="262"/>
    <cellStyle name="_4.13E Montana Energy Tax_04 07E Wild Horse Wind Expansion (C) (2)" xfId="263"/>
    <cellStyle name="_4.13E Montana Energy Tax_04 07E Wild Horse Wind Expansion (C) (2) 2" xfId="264"/>
    <cellStyle name="_4.13E Montana Energy Tax_04 07E Wild Horse Wind Expansion (C) (2) 2 2" xfId="265"/>
    <cellStyle name="_4.13E Montana Energy Tax_04 07E Wild Horse Wind Expansion (C) (2) 3" xfId="266"/>
    <cellStyle name="_4.13E Montana Energy Tax_04 07E Wild Horse Wind Expansion (C) (2)_Adj Bench DR 3 for Initial Briefs (Electric)" xfId="267"/>
    <cellStyle name="_4.13E Montana Energy Tax_04 07E Wild Horse Wind Expansion (C) (2)_Adj Bench DR 3 for Initial Briefs (Electric) 2" xfId="268"/>
    <cellStyle name="_4.13E Montana Energy Tax_04 07E Wild Horse Wind Expansion (C) (2)_Adj Bench DR 3 for Initial Briefs (Electric) 2 2" xfId="269"/>
    <cellStyle name="_4.13E Montana Energy Tax_04 07E Wild Horse Wind Expansion (C) (2)_Adj Bench DR 3 for Initial Briefs (Electric) 3" xfId="270"/>
    <cellStyle name="_4.13E Montana Energy Tax_04 07E Wild Horse Wind Expansion (C) (2)_Book1" xfId="271"/>
    <cellStyle name="_4.13E Montana Energy Tax_04 07E Wild Horse Wind Expansion (C) (2)_Electric Rev Req Model (2009 GRC) " xfId="272"/>
    <cellStyle name="_4.13E Montana Energy Tax_04 07E Wild Horse Wind Expansion (C) (2)_Electric Rev Req Model (2009 GRC)  2" xfId="273"/>
    <cellStyle name="_4.13E Montana Energy Tax_04 07E Wild Horse Wind Expansion (C) (2)_Electric Rev Req Model (2009 GRC)  2 2" xfId="274"/>
    <cellStyle name="_4.13E Montana Energy Tax_04 07E Wild Horse Wind Expansion (C) (2)_Electric Rev Req Model (2009 GRC)  3" xfId="275"/>
    <cellStyle name="_4.13E Montana Energy Tax_04 07E Wild Horse Wind Expansion (C) (2)_Electric Rev Req Model (2009 GRC) Rebuttal" xfId="276"/>
    <cellStyle name="_4.13E Montana Energy Tax_04 07E Wild Horse Wind Expansion (C) (2)_Electric Rev Req Model (2009 GRC) Rebuttal 2" xfId="277"/>
    <cellStyle name="_4.13E Montana Energy Tax_04 07E Wild Horse Wind Expansion (C) (2)_Electric Rev Req Model (2009 GRC) Rebuttal 2 2" xfId="278"/>
    <cellStyle name="_4.13E Montana Energy Tax_04 07E Wild Horse Wind Expansion (C) (2)_Electric Rev Req Model (2009 GRC) Rebuttal 3" xfId="279"/>
    <cellStyle name="_4.13E Montana Energy Tax_04 07E Wild Horse Wind Expansion (C) (2)_Electric Rev Req Model (2009 GRC) Rebuttal REmoval of New  WH Solar AdjustMI" xfId="280"/>
    <cellStyle name="_4.13E Montana Energy Tax_04 07E Wild Horse Wind Expansion (C) (2)_Electric Rev Req Model (2009 GRC) Rebuttal REmoval of New  WH Solar AdjustMI 2" xfId="281"/>
    <cellStyle name="_4.13E Montana Energy Tax_04 07E Wild Horse Wind Expansion (C) (2)_Electric Rev Req Model (2009 GRC) Rebuttal REmoval of New  WH Solar AdjustMI 2 2" xfId="282"/>
    <cellStyle name="_4.13E Montana Energy Tax_04 07E Wild Horse Wind Expansion (C) (2)_Electric Rev Req Model (2009 GRC) Rebuttal REmoval of New  WH Solar AdjustMI 3" xfId="283"/>
    <cellStyle name="_4.13E Montana Energy Tax_04 07E Wild Horse Wind Expansion (C) (2)_Electric Rev Req Model (2009 GRC) Revised 01-18-2010" xfId="284"/>
    <cellStyle name="_4.13E Montana Energy Tax_04 07E Wild Horse Wind Expansion (C) (2)_Electric Rev Req Model (2009 GRC) Revised 01-18-2010 2" xfId="285"/>
    <cellStyle name="_4.13E Montana Energy Tax_04 07E Wild Horse Wind Expansion (C) (2)_Electric Rev Req Model (2009 GRC) Revised 01-18-2010 2 2" xfId="286"/>
    <cellStyle name="_4.13E Montana Energy Tax_04 07E Wild Horse Wind Expansion (C) (2)_Electric Rev Req Model (2009 GRC) Revised 01-18-2010 3" xfId="287"/>
    <cellStyle name="_4.13E Montana Energy Tax_04 07E Wild Horse Wind Expansion (C) (2)_Electric Rev Req Model (2010 GRC)" xfId="288"/>
    <cellStyle name="_4.13E Montana Energy Tax_04 07E Wild Horse Wind Expansion (C) (2)_Electric Rev Req Model (2010 GRC) SF" xfId="289"/>
    <cellStyle name="_4.13E Montana Energy Tax_04 07E Wild Horse Wind Expansion (C) (2)_Final Order Electric EXHIBIT A-1" xfId="290"/>
    <cellStyle name="_4.13E Montana Energy Tax_04 07E Wild Horse Wind Expansion (C) (2)_Final Order Electric EXHIBIT A-1 2" xfId="291"/>
    <cellStyle name="_4.13E Montana Energy Tax_04 07E Wild Horse Wind Expansion (C) (2)_Final Order Electric EXHIBIT A-1 2 2" xfId="292"/>
    <cellStyle name="_4.13E Montana Energy Tax_04 07E Wild Horse Wind Expansion (C) (2)_Final Order Electric EXHIBIT A-1 3" xfId="293"/>
    <cellStyle name="_4.13E Montana Energy Tax_04 07E Wild Horse Wind Expansion (C) (2)_TENASKA REGULATORY ASSET" xfId="294"/>
    <cellStyle name="_4.13E Montana Energy Tax_04 07E Wild Horse Wind Expansion (C) (2)_TENASKA REGULATORY ASSET 2" xfId="295"/>
    <cellStyle name="_4.13E Montana Energy Tax_04 07E Wild Horse Wind Expansion (C) (2)_TENASKA REGULATORY ASSET 2 2" xfId="296"/>
    <cellStyle name="_4.13E Montana Energy Tax_04 07E Wild Horse Wind Expansion (C) (2)_TENASKA REGULATORY ASSET 3" xfId="297"/>
    <cellStyle name="_4.13E Montana Energy Tax_16.37E Wild Horse Expansion DeferralRevwrkingfile SF" xfId="298"/>
    <cellStyle name="_4.13E Montana Energy Tax_16.37E Wild Horse Expansion DeferralRevwrkingfile SF 2" xfId="299"/>
    <cellStyle name="_4.13E Montana Energy Tax_16.37E Wild Horse Expansion DeferralRevwrkingfile SF 2 2" xfId="300"/>
    <cellStyle name="_4.13E Montana Energy Tax_16.37E Wild Horse Expansion DeferralRevwrkingfile SF 3" xfId="301"/>
    <cellStyle name="_4.13E Montana Energy Tax_2009 Compliance Filing PCA Exhibits for GRC" xfId="302"/>
    <cellStyle name="_4.13E Montana Energy Tax_2009 GRC Compl Filing - Exhibit D" xfId="303"/>
    <cellStyle name="_4.13E Montana Energy Tax_2009 GRC Compl Filing - Exhibit D 2" xfId="304"/>
    <cellStyle name="_4.13E Montana Energy Tax_3.01 Income Statement" xfId="305"/>
    <cellStyle name="_4.13E Montana Energy Tax_4 31 Regulatory Assets and Liabilities  7 06- Exhibit D" xfId="306"/>
    <cellStyle name="_4.13E Montana Energy Tax_4 31 Regulatory Assets and Liabilities  7 06- Exhibit D 2" xfId="307"/>
    <cellStyle name="_4.13E Montana Energy Tax_4 31 Regulatory Assets and Liabilities  7 06- Exhibit D 2 2" xfId="308"/>
    <cellStyle name="_4.13E Montana Energy Tax_4 31 Regulatory Assets and Liabilities  7 06- Exhibit D 3" xfId="309"/>
    <cellStyle name="_4.13E Montana Energy Tax_4 31 Regulatory Assets and Liabilities  7 06- Exhibit D_NIM Summary" xfId="310"/>
    <cellStyle name="_4.13E Montana Energy Tax_4 31 Regulatory Assets and Liabilities  7 06- Exhibit D_NIM Summary 2" xfId="311"/>
    <cellStyle name="_4.13E Montana Energy Tax_4 32 Regulatory Assets and Liabilities  7 06- Exhibit D" xfId="312"/>
    <cellStyle name="_4.13E Montana Energy Tax_4 32 Regulatory Assets and Liabilities  7 06- Exhibit D 2" xfId="313"/>
    <cellStyle name="_4.13E Montana Energy Tax_4 32 Regulatory Assets and Liabilities  7 06- Exhibit D 2 2" xfId="314"/>
    <cellStyle name="_4.13E Montana Energy Tax_4 32 Regulatory Assets and Liabilities  7 06- Exhibit D 3" xfId="315"/>
    <cellStyle name="_4.13E Montana Energy Tax_4 32 Regulatory Assets and Liabilities  7 06- Exhibit D_NIM Summary" xfId="316"/>
    <cellStyle name="_4.13E Montana Energy Tax_4 32 Regulatory Assets and Liabilities  7 06- Exhibit D_NIM Summary 2" xfId="317"/>
    <cellStyle name="_4.13E Montana Energy Tax_AURORA Total New" xfId="318"/>
    <cellStyle name="_4.13E Montana Energy Tax_AURORA Total New 2" xfId="319"/>
    <cellStyle name="_4.13E Montana Energy Tax_Book2" xfId="320"/>
    <cellStyle name="_4.13E Montana Energy Tax_Book2 2" xfId="321"/>
    <cellStyle name="_4.13E Montana Energy Tax_Book2 2 2" xfId="322"/>
    <cellStyle name="_4.13E Montana Energy Tax_Book2 3" xfId="323"/>
    <cellStyle name="_4.13E Montana Energy Tax_Book2_Adj Bench DR 3 for Initial Briefs (Electric)" xfId="324"/>
    <cellStyle name="_4.13E Montana Energy Tax_Book2_Adj Bench DR 3 for Initial Briefs (Electric) 2" xfId="325"/>
    <cellStyle name="_4.13E Montana Energy Tax_Book2_Adj Bench DR 3 for Initial Briefs (Electric) 2 2" xfId="326"/>
    <cellStyle name="_4.13E Montana Energy Tax_Book2_Adj Bench DR 3 for Initial Briefs (Electric) 3" xfId="327"/>
    <cellStyle name="_4.13E Montana Energy Tax_Book2_Electric Rev Req Model (2009 GRC) Rebuttal" xfId="328"/>
    <cellStyle name="_4.13E Montana Energy Tax_Book2_Electric Rev Req Model (2009 GRC) Rebuttal 2" xfId="329"/>
    <cellStyle name="_4.13E Montana Energy Tax_Book2_Electric Rev Req Model (2009 GRC) Rebuttal 2 2" xfId="330"/>
    <cellStyle name="_4.13E Montana Energy Tax_Book2_Electric Rev Req Model (2009 GRC) Rebuttal 3" xfId="331"/>
    <cellStyle name="_4.13E Montana Energy Tax_Book2_Electric Rev Req Model (2009 GRC) Rebuttal REmoval of New  WH Solar AdjustMI" xfId="332"/>
    <cellStyle name="_4.13E Montana Energy Tax_Book2_Electric Rev Req Model (2009 GRC) Rebuttal REmoval of New  WH Solar AdjustMI 2" xfId="333"/>
    <cellStyle name="_4.13E Montana Energy Tax_Book2_Electric Rev Req Model (2009 GRC) Rebuttal REmoval of New  WH Solar AdjustMI 2 2" xfId="334"/>
    <cellStyle name="_4.13E Montana Energy Tax_Book2_Electric Rev Req Model (2009 GRC) Rebuttal REmoval of New  WH Solar AdjustMI 3" xfId="335"/>
    <cellStyle name="_4.13E Montana Energy Tax_Book2_Electric Rev Req Model (2009 GRC) Revised 01-18-2010" xfId="336"/>
    <cellStyle name="_4.13E Montana Energy Tax_Book2_Electric Rev Req Model (2009 GRC) Revised 01-18-2010 2" xfId="337"/>
    <cellStyle name="_4.13E Montana Energy Tax_Book2_Electric Rev Req Model (2009 GRC) Revised 01-18-2010 2 2" xfId="338"/>
    <cellStyle name="_4.13E Montana Energy Tax_Book2_Electric Rev Req Model (2009 GRC) Revised 01-18-2010 3" xfId="339"/>
    <cellStyle name="_4.13E Montana Energy Tax_Book2_Final Order Electric EXHIBIT A-1" xfId="340"/>
    <cellStyle name="_4.13E Montana Energy Tax_Book2_Final Order Electric EXHIBIT A-1 2" xfId="341"/>
    <cellStyle name="_4.13E Montana Energy Tax_Book2_Final Order Electric EXHIBIT A-1 2 2" xfId="342"/>
    <cellStyle name="_4.13E Montana Energy Tax_Book2_Final Order Electric EXHIBIT A-1 3" xfId="343"/>
    <cellStyle name="_4.13E Montana Energy Tax_Book4" xfId="344"/>
    <cellStyle name="_4.13E Montana Energy Tax_Book4 2" xfId="345"/>
    <cellStyle name="_4.13E Montana Energy Tax_Book4 2 2" xfId="346"/>
    <cellStyle name="_4.13E Montana Energy Tax_Book4 3" xfId="347"/>
    <cellStyle name="_4.13E Montana Energy Tax_Book9" xfId="348"/>
    <cellStyle name="_4.13E Montana Energy Tax_Book9 2" xfId="349"/>
    <cellStyle name="_4.13E Montana Energy Tax_Book9 2 2" xfId="350"/>
    <cellStyle name="_4.13E Montana Energy Tax_Book9 3" xfId="351"/>
    <cellStyle name="_4.13E Montana Energy Tax_Chelan PUD Power Costs (8-10)" xfId="352"/>
    <cellStyle name="_4.13E Montana Energy Tax_INPUTS" xfId="353"/>
    <cellStyle name="_4.13E Montana Energy Tax_INPUTS 2" xfId="354"/>
    <cellStyle name="_4.13E Montana Energy Tax_INPUTS 2 2" xfId="355"/>
    <cellStyle name="_4.13E Montana Energy Tax_INPUTS 3" xfId="356"/>
    <cellStyle name="_4.13E Montana Energy Tax_NIM Summary" xfId="357"/>
    <cellStyle name="_4.13E Montana Energy Tax_NIM Summary 09GRC" xfId="358"/>
    <cellStyle name="_4.13E Montana Energy Tax_NIM Summary 09GRC 2" xfId="359"/>
    <cellStyle name="_4.13E Montana Energy Tax_NIM Summary 2" xfId="360"/>
    <cellStyle name="_4.13E Montana Energy Tax_NIM Summary 3" xfId="361"/>
    <cellStyle name="_4.13E Montana Energy Tax_NIM Summary 4" xfId="362"/>
    <cellStyle name="_4.13E Montana Energy Tax_NIM Summary 5" xfId="363"/>
    <cellStyle name="_4.13E Montana Energy Tax_NIM Summary 6" xfId="364"/>
    <cellStyle name="_4.13E Montana Energy Tax_NIM Summary 7" xfId="365"/>
    <cellStyle name="_4.13E Montana Energy Tax_NIM Summary 8" xfId="366"/>
    <cellStyle name="_4.13E Montana Energy Tax_NIM Summary 9" xfId="367"/>
    <cellStyle name="_4.13E Montana Energy Tax_PCA 10 -  Exhibit D from A Kellogg Jan 2011" xfId="368"/>
    <cellStyle name="_4.13E Montana Energy Tax_PCA 10 -  Exhibit D from A Kellogg July 2011" xfId="369"/>
    <cellStyle name="_4.13E Montana Energy Tax_PCA 10 -  Exhibit D from S Free Rcv'd 12-11" xfId="370"/>
    <cellStyle name="_4.13E Montana Energy Tax_PCA 9 -  Exhibit D April 2010" xfId="371"/>
    <cellStyle name="_4.13E Montana Energy Tax_PCA 9 -  Exhibit D April 2010 (3)" xfId="372"/>
    <cellStyle name="_4.13E Montana Energy Tax_PCA 9 -  Exhibit D April 2010 (3) 2" xfId="373"/>
    <cellStyle name="_4.13E Montana Energy Tax_PCA 9 -  Exhibit D Nov 2010" xfId="374"/>
    <cellStyle name="_4.13E Montana Energy Tax_PCA 9 - Exhibit D at August 2010" xfId="375"/>
    <cellStyle name="_4.13E Montana Energy Tax_PCA 9 - Exhibit D June 2010 GRC" xfId="376"/>
    <cellStyle name="_4.13E Montana Energy Tax_Power Costs - Comparison bx Rbtl-Staff-Jt-PC" xfId="377"/>
    <cellStyle name="_4.13E Montana Energy Tax_Power Costs - Comparison bx Rbtl-Staff-Jt-PC 2" xfId="378"/>
    <cellStyle name="_4.13E Montana Energy Tax_Power Costs - Comparison bx Rbtl-Staff-Jt-PC 2 2" xfId="379"/>
    <cellStyle name="_4.13E Montana Energy Tax_Power Costs - Comparison bx Rbtl-Staff-Jt-PC 3" xfId="380"/>
    <cellStyle name="_4.13E Montana Energy Tax_Power Costs - Comparison bx Rbtl-Staff-Jt-PC_Adj Bench DR 3 for Initial Briefs (Electric)" xfId="381"/>
    <cellStyle name="_4.13E Montana Energy Tax_Power Costs - Comparison bx Rbtl-Staff-Jt-PC_Adj Bench DR 3 for Initial Briefs (Electric) 2" xfId="382"/>
    <cellStyle name="_4.13E Montana Energy Tax_Power Costs - Comparison bx Rbtl-Staff-Jt-PC_Adj Bench DR 3 for Initial Briefs (Electric) 2 2" xfId="383"/>
    <cellStyle name="_4.13E Montana Energy Tax_Power Costs - Comparison bx Rbtl-Staff-Jt-PC_Adj Bench DR 3 for Initial Briefs (Electric) 3" xfId="384"/>
    <cellStyle name="_4.13E Montana Energy Tax_Power Costs - Comparison bx Rbtl-Staff-Jt-PC_Electric Rev Req Model (2009 GRC) Rebuttal" xfId="385"/>
    <cellStyle name="_4.13E Montana Energy Tax_Power Costs - Comparison bx Rbtl-Staff-Jt-PC_Electric Rev Req Model (2009 GRC) Rebuttal 2" xfId="386"/>
    <cellStyle name="_4.13E Montana Energy Tax_Power Costs - Comparison bx Rbtl-Staff-Jt-PC_Electric Rev Req Model (2009 GRC) Rebuttal 2 2" xfId="387"/>
    <cellStyle name="_4.13E Montana Energy Tax_Power Costs - Comparison bx Rbtl-Staff-Jt-PC_Electric Rev Req Model (2009 GRC) Rebuttal 3" xfId="388"/>
    <cellStyle name="_4.13E Montana Energy Tax_Power Costs - Comparison bx Rbtl-Staff-Jt-PC_Electric Rev Req Model (2009 GRC) Rebuttal REmoval of New  WH Solar AdjustMI" xfId="389"/>
    <cellStyle name="_4.13E Montana Energy Tax_Power Costs - Comparison bx Rbtl-Staff-Jt-PC_Electric Rev Req Model (2009 GRC) Rebuttal REmoval of New  WH Solar AdjustMI 2" xfId="390"/>
    <cellStyle name="_4.13E Montana Energy Tax_Power Costs - Comparison bx Rbtl-Staff-Jt-PC_Electric Rev Req Model (2009 GRC) Rebuttal REmoval of New  WH Solar AdjustMI 2 2" xfId="391"/>
    <cellStyle name="_4.13E Montana Energy Tax_Power Costs - Comparison bx Rbtl-Staff-Jt-PC_Electric Rev Req Model (2009 GRC) Rebuttal REmoval of New  WH Solar AdjustMI 3" xfId="392"/>
    <cellStyle name="_4.13E Montana Energy Tax_Power Costs - Comparison bx Rbtl-Staff-Jt-PC_Electric Rev Req Model (2009 GRC) Revised 01-18-2010" xfId="393"/>
    <cellStyle name="_4.13E Montana Energy Tax_Power Costs - Comparison bx Rbtl-Staff-Jt-PC_Electric Rev Req Model (2009 GRC) Revised 01-18-2010 2" xfId="394"/>
    <cellStyle name="_4.13E Montana Energy Tax_Power Costs - Comparison bx Rbtl-Staff-Jt-PC_Electric Rev Req Model (2009 GRC) Revised 01-18-2010 2 2" xfId="395"/>
    <cellStyle name="_4.13E Montana Energy Tax_Power Costs - Comparison bx Rbtl-Staff-Jt-PC_Electric Rev Req Model (2009 GRC) Revised 01-18-2010 3" xfId="396"/>
    <cellStyle name="_4.13E Montana Energy Tax_Power Costs - Comparison bx Rbtl-Staff-Jt-PC_Final Order Electric EXHIBIT A-1" xfId="397"/>
    <cellStyle name="_4.13E Montana Energy Tax_Power Costs - Comparison bx Rbtl-Staff-Jt-PC_Final Order Electric EXHIBIT A-1 2" xfId="398"/>
    <cellStyle name="_4.13E Montana Energy Tax_Power Costs - Comparison bx Rbtl-Staff-Jt-PC_Final Order Electric EXHIBIT A-1 2 2" xfId="399"/>
    <cellStyle name="_4.13E Montana Energy Tax_Power Costs - Comparison bx Rbtl-Staff-Jt-PC_Final Order Electric EXHIBIT A-1 3" xfId="400"/>
    <cellStyle name="_4.13E Montana Energy Tax_Production Adj 4.37" xfId="401"/>
    <cellStyle name="_4.13E Montana Energy Tax_Production Adj 4.37 2" xfId="402"/>
    <cellStyle name="_4.13E Montana Energy Tax_Production Adj 4.37 2 2" xfId="403"/>
    <cellStyle name="_4.13E Montana Energy Tax_Production Adj 4.37 3" xfId="404"/>
    <cellStyle name="_4.13E Montana Energy Tax_Purchased Power Adj 4.03" xfId="405"/>
    <cellStyle name="_4.13E Montana Energy Tax_Purchased Power Adj 4.03 2" xfId="406"/>
    <cellStyle name="_4.13E Montana Energy Tax_Purchased Power Adj 4.03 2 2" xfId="407"/>
    <cellStyle name="_4.13E Montana Energy Tax_Purchased Power Adj 4.03 3" xfId="408"/>
    <cellStyle name="_4.13E Montana Energy Tax_Rebuttal Power Costs" xfId="409"/>
    <cellStyle name="_4.13E Montana Energy Tax_Rebuttal Power Costs 2" xfId="410"/>
    <cellStyle name="_4.13E Montana Energy Tax_Rebuttal Power Costs 2 2" xfId="411"/>
    <cellStyle name="_4.13E Montana Energy Tax_Rebuttal Power Costs 3" xfId="412"/>
    <cellStyle name="_4.13E Montana Energy Tax_Rebuttal Power Costs_Adj Bench DR 3 for Initial Briefs (Electric)" xfId="413"/>
    <cellStyle name="_4.13E Montana Energy Tax_Rebuttal Power Costs_Adj Bench DR 3 for Initial Briefs (Electric) 2" xfId="414"/>
    <cellStyle name="_4.13E Montana Energy Tax_Rebuttal Power Costs_Adj Bench DR 3 for Initial Briefs (Electric) 2 2" xfId="415"/>
    <cellStyle name="_4.13E Montana Energy Tax_Rebuttal Power Costs_Adj Bench DR 3 for Initial Briefs (Electric) 3" xfId="416"/>
    <cellStyle name="_4.13E Montana Energy Tax_Rebuttal Power Costs_Electric Rev Req Model (2009 GRC) Rebuttal" xfId="417"/>
    <cellStyle name="_4.13E Montana Energy Tax_Rebuttal Power Costs_Electric Rev Req Model (2009 GRC) Rebuttal 2" xfId="418"/>
    <cellStyle name="_4.13E Montana Energy Tax_Rebuttal Power Costs_Electric Rev Req Model (2009 GRC) Rebuttal 2 2" xfId="419"/>
    <cellStyle name="_4.13E Montana Energy Tax_Rebuttal Power Costs_Electric Rev Req Model (2009 GRC) Rebuttal 3" xfId="420"/>
    <cellStyle name="_4.13E Montana Energy Tax_Rebuttal Power Costs_Electric Rev Req Model (2009 GRC) Rebuttal REmoval of New  WH Solar AdjustMI" xfId="421"/>
    <cellStyle name="_4.13E Montana Energy Tax_Rebuttal Power Costs_Electric Rev Req Model (2009 GRC) Rebuttal REmoval of New  WH Solar AdjustMI 2" xfId="422"/>
    <cellStyle name="_4.13E Montana Energy Tax_Rebuttal Power Costs_Electric Rev Req Model (2009 GRC) Rebuttal REmoval of New  WH Solar AdjustMI 2 2" xfId="423"/>
    <cellStyle name="_4.13E Montana Energy Tax_Rebuttal Power Costs_Electric Rev Req Model (2009 GRC) Rebuttal REmoval of New  WH Solar AdjustMI 3" xfId="424"/>
    <cellStyle name="_4.13E Montana Energy Tax_Rebuttal Power Costs_Electric Rev Req Model (2009 GRC) Revised 01-18-2010" xfId="425"/>
    <cellStyle name="_4.13E Montana Energy Tax_Rebuttal Power Costs_Electric Rev Req Model (2009 GRC) Revised 01-18-2010 2" xfId="426"/>
    <cellStyle name="_4.13E Montana Energy Tax_Rebuttal Power Costs_Electric Rev Req Model (2009 GRC) Revised 01-18-2010 2 2" xfId="427"/>
    <cellStyle name="_4.13E Montana Energy Tax_Rebuttal Power Costs_Electric Rev Req Model (2009 GRC) Revised 01-18-2010 3" xfId="428"/>
    <cellStyle name="_4.13E Montana Energy Tax_Rebuttal Power Costs_Final Order Electric EXHIBIT A-1" xfId="429"/>
    <cellStyle name="_4.13E Montana Energy Tax_Rebuttal Power Costs_Final Order Electric EXHIBIT A-1 2" xfId="430"/>
    <cellStyle name="_4.13E Montana Energy Tax_Rebuttal Power Costs_Final Order Electric EXHIBIT A-1 2 2" xfId="431"/>
    <cellStyle name="_4.13E Montana Energy Tax_Rebuttal Power Costs_Final Order Electric EXHIBIT A-1 3" xfId="432"/>
    <cellStyle name="_4.13E Montana Energy Tax_ROR &amp; CONV FACTOR" xfId="433"/>
    <cellStyle name="_4.13E Montana Energy Tax_ROR &amp; CONV FACTOR 2" xfId="434"/>
    <cellStyle name="_4.13E Montana Energy Tax_ROR &amp; CONV FACTOR 2 2" xfId="435"/>
    <cellStyle name="_4.13E Montana Energy Tax_ROR &amp; CONV FACTOR 3" xfId="436"/>
    <cellStyle name="_4.13E Montana Energy Tax_ROR 5.02" xfId="437"/>
    <cellStyle name="_4.13E Montana Energy Tax_ROR 5.02 2" xfId="438"/>
    <cellStyle name="_4.13E Montana Energy Tax_ROR 5.02 2 2" xfId="439"/>
    <cellStyle name="_4.13E Montana Energy Tax_ROR 5.02 3" xfId="440"/>
    <cellStyle name="_4.13E Montana Energy Tax_Wind Integration 10GRC" xfId="441"/>
    <cellStyle name="_4.13E Montana Energy Tax_Wind Integration 10GRC 2" xfId="442"/>
    <cellStyle name="_4.17E Montana Energy Tax Working File" xfId="443"/>
    <cellStyle name="_5 year summary (9-25-09)" xfId="444"/>
    <cellStyle name="_5.03G-Conversion Factor Working FileMI" xfId="445"/>
    <cellStyle name="_x0013__Adj Bench DR 3 for Initial Briefs (Electric)" xfId="446"/>
    <cellStyle name="_x0013__Adj Bench DR 3 for Initial Briefs (Electric) 2" xfId="447"/>
    <cellStyle name="_x0013__Adj Bench DR 3 for Initial Briefs (Electric) 2 2" xfId="448"/>
    <cellStyle name="_x0013__Adj Bench DR 3 for Initial Briefs (Electric) 3" xfId="449"/>
    <cellStyle name="_AURORA WIP" xfId="450"/>
    <cellStyle name="_AURORA WIP 2" xfId="451"/>
    <cellStyle name="_AURORA WIP 2 2" xfId="452"/>
    <cellStyle name="_AURORA WIP 3" xfId="453"/>
    <cellStyle name="_AURORA WIP_Chelan PUD Power Costs (8-10)" xfId="454"/>
    <cellStyle name="_AURORA WIP_DEM-WP(C) Costs Not In AURORA 2010GRC As Filed" xfId="455"/>
    <cellStyle name="_AURORA WIP_DEM-WP(C) Costs Not In AURORA 2010GRC As Filed 2" xfId="456"/>
    <cellStyle name="_AURORA WIP_NIM Summary" xfId="457"/>
    <cellStyle name="_AURORA WIP_NIM Summary 09GRC" xfId="458"/>
    <cellStyle name="_AURORA WIP_NIM Summary 09GRC 2" xfId="459"/>
    <cellStyle name="_AURORA WIP_NIM Summary 2" xfId="460"/>
    <cellStyle name="_AURORA WIP_NIM Summary 3" xfId="461"/>
    <cellStyle name="_AURORA WIP_NIM Summary 4" xfId="462"/>
    <cellStyle name="_AURORA WIP_NIM Summary 5" xfId="463"/>
    <cellStyle name="_AURORA WIP_NIM Summary 6" xfId="464"/>
    <cellStyle name="_AURORA WIP_NIM Summary 7" xfId="465"/>
    <cellStyle name="_AURORA WIP_NIM Summary 8" xfId="466"/>
    <cellStyle name="_AURORA WIP_NIM Summary 9" xfId="467"/>
    <cellStyle name="_AURORA WIP_PCA 9 -  Exhibit D April 2010 (3)" xfId="468"/>
    <cellStyle name="_AURORA WIP_PCA 9 -  Exhibit D April 2010 (3) 2" xfId="469"/>
    <cellStyle name="_AURORA WIP_Reconciliation" xfId="470"/>
    <cellStyle name="_AURORA WIP_Reconciliation 2" xfId="471"/>
    <cellStyle name="_AURORA WIP_Wind Integration 10GRC" xfId="472"/>
    <cellStyle name="_AURORA WIP_Wind Integration 10GRC 2" xfId="473"/>
    <cellStyle name="_Book1" xfId="474"/>
    <cellStyle name="_x0013__Book1" xfId="475"/>
    <cellStyle name="_Book1 (2)" xfId="476"/>
    <cellStyle name="_Book1 (2) 2" xfId="477"/>
    <cellStyle name="_Book1 (2) 2 2" xfId="478"/>
    <cellStyle name="_Book1 (2) 2 2 2" xfId="479"/>
    <cellStyle name="_Book1 (2) 2 3" xfId="480"/>
    <cellStyle name="_Book1 (2) 3" xfId="481"/>
    <cellStyle name="_Book1 (2) 3 2" xfId="482"/>
    <cellStyle name="_Book1 (2) 3 2 2" xfId="483"/>
    <cellStyle name="_Book1 (2) 3 3" xfId="484"/>
    <cellStyle name="_Book1 (2) 3 3 2" xfId="485"/>
    <cellStyle name="_Book1 (2) 3 4" xfId="486"/>
    <cellStyle name="_Book1 (2) 3 4 2" xfId="487"/>
    <cellStyle name="_Book1 (2) 4" xfId="488"/>
    <cellStyle name="_Book1 (2) 4 2" xfId="489"/>
    <cellStyle name="_Book1 (2) 5" xfId="490"/>
    <cellStyle name="_Book1 (2) 6" xfId="491"/>
    <cellStyle name="_Book1 (2) 7" xfId="492"/>
    <cellStyle name="_Book1 (2)_04 07E Wild Horse Wind Expansion (C) (2)" xfId="493"/>
    <cellStyle name="_Book1 (2)_04 07E Wild Horse Wind Expansion (C) (2) 2" xfId="494"/>
    <cellStyle name="_Book1 (2)_04 07E Wild Horse Wind Expansion (C) (2) 2 2" xfId="495"/>
    <cellStyle name="_Book1 (2)_04 07E Wild Horse Wind Expansion (C) (2) 3" xfId="496"/>
    <cellStyle name="_Book1 (2)_04 07E Wild Horse Wind Expansion (C) (2)_Adj Bench DR 3 for Initial Briefs (Electric)" xfId="497"/>
    <cellStyle name="_Book1 (2)_04 07E Wild Horse Wind Expansion (C) (2)_Adj Bench DR 3 for Initial Briefs (Electric) 2" xfId="498"/>
    <cellStyle name="_Book1 (2)_04 07E Wild Horse Wind Expansion (C) (2)_Adj Bench DR 3 for Initial Briefs (Electric) 2 2" xfId="499"/>
    <cellStyle name="_Book1 (2)_04 07E Wild Horse Wind Expansion (C) (2)_Adj Bench DR 3 for Initial Briefs (Electric) 3" xfId="500"/>
    <cellStyle name="_Book1 (2)_04 07E Wild Horse Wind Expansion (C) (2)_Book1" xfId="501"/>
    <cellStyle name="_Book1 (2)_04 07E Wild Horse Wind Expansion (C) (2)_Electric Rev Req Model (2009 GRC) " xfId="502"/>
    <cellStyle name="_Book1 (2)_04 07E Wild Horse Wind Expansion (C) (2)_Electric Rev Req Model (2009 GRC)  2" xfId="503"/>
    <cellStyle name="_Book1 (2)_04 07E Wild Horse Wind Expansion (C) (2)_Electric Rev Req Model (2009 GRC)  2 2" xfId="504"/>
    <cellStyle name="_Book1 (2)_04 07E Wild Horse Wind Expansion (C) (2)_Electric Rev Req Model (2009 GRC)  3" xfId="505"/>
    <cellStyle name="_Book1 (2)_04 07E Wild Horse Wind Expansion (C) (2)_Electric Rev Req Model (2009 GRC) Rebuttal" xfId="506"/>
    <cellStyle name="_Book1 (2)_04 07E Wild Horse Wind Expansion (C) (2)_Electric Rev Req Model (2009 GRC) Rebuttal 2" xfId="507"/>
    <cellStyle name="_Book1 (2)_04 07E Wild Horse Wind Expansion (C) (2)_Electric Rev Req Model (2009 GRC) Rebuttal 2 2" xfId="508"/>
    <cellStyle name="_Book1 (2)_04 07E Wild Horse Wind Expansion (C) (2)_Electric Rev Req Model (2009 GRC) Rebuttal 3" xfId="509"/>
    <cellStyle name="_Book1 (2)_04 07E Wild Horse Wind Expansion (C) (2)_Electric Rev Req Model (2009 GRC) Rebuttal REmoval of New  WH Solar AdjustMI" xfId="510"/>
    <cellStyle name="_Book1 (2)_04 07E Wild Horse Wind Expansion (C) (2)_Electric Rev Req Model (2009 GRC) Rebuttal REmoval of New  WH Solar AdjustMI 2" xfId="511"/>
    <cellStyle name="_Book1 (2)_04 07E Wild Horse Wind Expansion (C) (2)_Electric Rev Req Model (2009 GRC) Rebuttal REmoval of New  WH Solar AdjustMI 2 2" xfId="512"/>
    <cellStyle name="_Book1 (2)_04 07E Wild Horse Wind Expansion (C) (2)_Electric Rev Req Model (2009 GRC) Rebuttal REmoval of New  WH Solar AdjustMI 3" xfId="513"/>
    <cellStyle name="_Book1 (2)_04 07E Wild Horse Wind Expansion (C) (2)_Electric Rev Req Model (2009 GRC) Revised 01-18-2010" xfId="514"/>
    <cellStyle name="_Book1 (2)_04 07E Wild Horse Wind Expansion (C) (2)_Electric Rev Req Model (2009 GRC) Revised 01-18-2010 2" xfId="515"/>
    <cellStyle name="_Book1 (2)_04 07E Wild Horse Wind Expansion (C) (2)_Electric Rev Req Model (2009 GRC) Revised 01-18-2010 2 2" xfId="516"/>
    <cellStyle name="_Book1 (2)_04 07E Wild Horse Wind Expansion (C) (2)_Electric Rev Req Model (2009 GRC) Revised 01-18-2010 3" xfId="517"/>
    <cellStyle name="_Book1 (2)_04 07E Wild Horse Wind Expansion (C) (2)_Electric Rev Req Model (2010 GRC)" xfId="518"/>
    <cellStyle name="_Book1 (2)_04 07E Wild Horse Wind Expansion (C) (2)_Electric Rev Req Model (2010 GRC) SF" xfId="519"/>
    <cellStyle name="_Book1 (2)_04 07E Wild Horse Wind Expansion (C) (2)_Final Order Electric EXHIBIT A-1" xfId="520"/>
    <cellStyle name="_Book1 (2)_04 07E Wild Horse Wind Expansion (C) (2)_Final Order Electric EXHIBIT A-1 2" xfId="521"/>
    <cellStyle name="_Book1 (2)_04 07E Wild Horse Wind Expansion (C) (2)_Final Order Electric EXHIBIT A-1 2 2" xfId="522"/>
    <cellStyle name="_Book1 (2)_04 07E Wild Horse Wind Expansion (C) (2)_Final Order Electric EXHIBIT A-1 3" xfId="523"/>
    <cellStyle name="_Book1 (2)_04 07E Wild Horse Wind Expansion (C) (2)_TENASKA REGULATORY ASSET" xfId="524"/>
    <cellStyle name="_Book1 (2)_04 07E Wild Horse Wind Expansion (C) (2)_TENASKA REGULATORY ASSET 2" xfId="525"/>
    <cellStyle name="_Book1 (2)_04 07E Wild Horse Wind Expansion (C) (2)_TENASKA REGULATORY ASSET 2 2" xfId="526"/>
    <cellStyle name="_Book1 (2)_04 07E Wild Horse Wind Expansion (C) (2)_TENASKA REGULATORY ASSET 3" xfId="527"/>
    <cellStyle name="_Book1 (2)_16.37E Wild Horse Expansion DeferralRevwrkingfile SF" xfId="528"/>
    <cellStyle name="_Book1 (2)_16.37E Wild Horse Expansion DeferralRevwrkingfile SF 2" xfId="529"/>
    <cellStyle name="_Book1 (2)_16.37E Wild Horse Expansion DeferralRevwrkingfile SF 2 2" xfId="530"/>
    <cellStyle name="_Book1 (2)_16.37E Wild Horse Expansion DeferralRevwrkingfile SF 3" xfId="531"/>
    <cellStyle name="_Book1 (2)_2009 Compliance Filing PCA Exhibits for GRC" xfId="532"/>
    <cellStyle name="_Book1 (2)_2009 GRC Compl Filing - Exhibit D" xfId="533"/>
    <cellStyle name="_Book1 (2)_2009 GRC Compl Filing - Exhibit D 2" xfId="534"/>
    <cellStyle name="_Book1 (2)_3.01 Income Statement" xfId="535"/>
    <cellStyle name="_Book1 (2)_4 31 Regulatory Assets and Liabilities  7 06- Exhibit D" xfId="536"/>
    <cellStyle name="_Book1 (2)_4 31 Regulatory Assets and Liabilities  7 06- Exhibit D 2" xfId="537"/>
    <cellStyle name="_Book1 (2)_4 31 Regulatory Assets and Liabilities  7 06- Exhibit D 2 2" xfId="538"/>
    <cellStyle name="_Book1 (2)_4 31 Regulatory Assets and Liabilities  7 06- Exhibit D 3" xfId="539"/>
    <cellStyle name="_Book1 (2)_4 31 Regulatory Assets and Liabilities  7 06- Exhibit D_NIM Summary" xfId="540"/>
    <cellStyle name="_Book1 (2)_4 31 Regulatory Assets and Liabilities  7 06- Exhibit D_NIM Summary 2" xfId="541"/>
    <cellStyle name="_Book1 (2)_4 32 Regulatory Assets and Liabilities  7 06- Exhibit D" xfId="542"/>
    <cellStyle name="_Book1 (2)_4 32 Regulatory Assets and Liabilities  7 06- Exhibit D 2" xfId="543"/>
    <cellStyle name="_Book1 (2)_4 32 Regulatory Assets and Liabilities  7 06- Exhibit D 2 2" xfId="544"/>
    <cellStyle name="_Book1 (2)_4 32 Regulatory Assets and Liabilities  7 06- Exhibit D 3" xfId="545"/>
    <cellStyle name="_Book1 (2)_4 32 Regulatory Assets and Liabilities  7 06- Exhibit D_NIM Summary" xfId="546"/>
    <cellStyle name="_Book1 (2)_4 32 Regulatory Assets and Liabilities  7 06- Exhibit D_NIM Summary 2" xfId="547"/>
    <cellStyle name="_Book1 (2)_ACCOUNTS" xfId="548"/>
    <cellStyle name="_Book1 (2)_AURORA Total New" xfId="549"/>
    <cellStyle name="_Book1 (2)_AURORA Total New 2" xfId="550"/>
    <cellStyle name="_Book1 (2)_Book2" xfId="551"/>
    <cellStyle name="_Book1 (2)_Book2 2" xfId="552"/>
    <cellStyle name="_Book1 (2)_Book2 2 2" xfId="553"/>
    <cellStyle name="_Book1 (2)_Book2 3" xfId="554"/>
    <cellStyle name="_Book1 (2)_Book2_Adj Bench DR 3 for Initial Briefs (Electric)" xfId="555"/>
    <cellStyle name="_Book1 (2)_Book2_Adj Bench DR 3 for Initial Briefs (Electric) 2" xfId="556"/>
    <cellStyle name="_Book1 (2)_Book2_Adj Bench DR 3 for Initial Briefs (Electric) 2 2" xfId="557"/>
    <cellStyle name="_Book1 (2)_Book2_Adj Bench DR 3 for Initial Briefs (Electric) 3" xfId="558"/>
    <cellStyle name="_Book1 (2)_Book2_Electric Rev Req Model (2009 GRC) Rebuttal" xfId="559"/>
    <cellStyle name="_Book1 (2)_Book2_Electric Rev Req Model (2009 GRC) Rebuttal 2" xfId="560"/>
    <cellStyle name="_Book1 (2)_Book2_Electric Rev Req Model (2009 GRC) Rebuttal 2 2" xfId="561"/>
    <cellStyle name="_Book1 (2)_Book2_Electric Rev Req Model (2009 GRC) Rebuttal 3" xfId="562"/>
    <cellStyle name="_Book1 (2)_Book2_Electric Rev Req Model (2009 GRC) Rebuttal REmoval of New  WH Solar AdjustMI" xfId="563"/>
    <cellStyle name="_Book1 (2)_Book2_Electric Rev Req Model (2009 GRC) Rebuttal REmoval of New  WH Solar AdjustMI 2" xfId="564"/>
    <cellStyle name="_Book1 (2)_Book2_Electric Rev Req Model (2009 GRC) Rebuttal REmoval of New  WH Solar AdjustMI 2 2" xfId="565"/>
    <cellStyle name="_Book1 (2)_Book2_Electric Rev Req Model (2009 GRC) Rebuttal REmoval of New  WH Solar AdjustMI 3" xfId="566"/>
    <cellStyle name="_Book1 (2)_Book2_Electric Rev Req Model (2009 GRC) Revised 01-18-2010" xfId="567"/>
    <cellStyle name="_Book1 (2)_Book2_Electric Rev Req Model (2009 GRC) Revised 01-18-2010 2" xfId="568"/>
    <cellStyle name="_Book1 (2)_Book2_Electric Rev Req Model (2009 GRC) Revised 01-18-2010 2 2" xfId="569"/>
    <cellStyle name="_Book1 (2)_Book2_Electric Rev Req Model (2009 GRC) Revised 01-18-2010 3" xfId="570"/>
    <cellStyle name="_Book1 (2)_Book2_Final Order Electric EXHIBIT A-1" xfId="571"/>
    <cellStyle name="_Book1 (2)_Book2_Final Order Electric EXHIBIT A-1 2" xfId="572"/>
    <cellStyle name="_Book1 (2)_Book2_Final Order Electric EXHIBIT A-1 2 2" xfId="573"/>
    <cellStyle name="_Book1 (2)_Book2_Final Order Electric EXHIBIT A-1 3" xfId="574"/>
    <cellStyle name="_Book1 (2)_Book4" xfId="575"/>
    <cellStyle name="_Book1 (2)_Book4 2" xfId="576"/>
    <cellStyle name="_Book1 (2)_Book4 2 2" xfId="577"/>
    <cellStyle name="_Book1 (2)_Book4 3" xfId="578"/>
    <cellStyle name="_Book1 (2)_Book9" xfId="579"/>
    <cellStyle name="_Book1 (2)_Book9 2" xfId="580"/>
    <cellStyle name="_Book1 (2)_Book9 2 2" xfId="581"/>
    <cellStyle name="_Book1 (2)_Book9 3" xfId="582"/>
    <cellStyle name="_Book1 (2)_Chelan PUD Power Costs (8-10)" xfId="583"/>
    <cellStyle name="_Book1 (2)_Gas Rev Req Model (2010 GRC)" xfId="584"/>
    <cellStyle name="_Book1 (2)_INPUTS" xfId="585"/>
    <cellStyle name="_Book1 (2)_INPUTS 2" xfId="586"/>
    <cellStyle name="_Book1 (2)_INPUTS 2 2" xfId="587"/>
    <cellStyle name="_Book1 (2)_INPUTS 3" xfId="588"/>
    <cellStyle name="_Book1 (2)_NIM Summary" xfId="589"/>
    <cellStyle name="_Book1 (2)_NIM Summary 09GRC" xfId="590"/>
    <cellStyle name="_Book1 (2)_NIM Summary 09GRC 2" xfId="591"/>
    <cellStyle name="_Book1 (2)_NIM Summary 2" xfId="592"/>
    <cellStyle name="_Book1 (2)_NIM Summary 3" xfId="593"/>
    <cellStyle name="_Book1 (2)_NIM Summary 4" xfId="594"/>
    <cellStyle name="_Book1 (2)_NIM Summary 5" xfId="595"/>
    <cellStyle name="_Book1 (2)_NIM Summary 6" xfId="596"/>
    <cellStyle name="_Book1 (2)_NIM Summary 7" xfId="597"/>
    <cellStyle name="_Book1 (2)_NIM Summary 8" xfId="598"/>
    <cellStyle name="_Book1 (2)_NIM Summary 9" xfId="599"/>
    <cellStyle name="_Book1 (2)_PCA 10 -  Exhibit D from A Kellogg Jan 2011" xfId="600"/>
    <cellStyle name="_Book1 (2)_PCA 10 -  Exhibit D from A Kellogg July 2011" xfId="601"/>
    <cellStyle name="_Book1 (2)_PCA 10 -  Exhibit D from S Free Rcv'd 12-11" xfId="602"/>
    <cellStyle name="_Book1 (2)_PCA 9 -  Exhibit D April 2010" xfId="603"/>
    <cellStyle name="_Book1 (2)_PCA 9 -  Exhibit D April 2010 (3)" xfId="604"/>
    <cellStyle name="_Book1 (2)_PCA 9 -  Exhibit D April 2010 (3) 2" xfId="605"/>
    <cellStyle name="_Book1 (2)_PCA 9 -  Exhibit D Nov 2010" xfId="606"/>
    <cellStyle name="_Book1 (2)_PCA 9 - Exhibit D at August 2010" xfId="607"/>
    <cellStyle name="_Book1 (2)_PCA 9 - Exhibit D June 2010 GRC" xfId="608"/>
    <cellStyle name="_Book1 (2)_Power Costs - Comparison bx Rbtl-Staff-Jt-PC" xfId="609"/>
    <cellStyle name="_Book1 (2)_Power Costs - Comparison bx Rbtl-Staff-Jt-PC 2" xfId="610"/>
    <cellStyle name="_Book1 (2)_Power Costs - Comparison bx Rbtl-Staff-Jt-PC 2 2" xfId="611"/>
    <cellStyle name="_Book1 (2)_Power Costs - Comparison bx Rbtl-Staff-Jt-PC 3" xfId="612"/>
    <cellStyle name="_Book1 (2)_Power Costs - Comparison bx Rbtl-Staff-Jt-PC_Adj Bench DR 3 for Initial Briefs (Electric)" xfId="613"/>
    <cellStyle name="_Book1 (2)_Power Costs - Comparison bx Rbtl-Staff-Jt-PC_Adj Bench DR 3 for Initial Briefs (Electric) 2" xfId="614"/>
    <cellStyle name="_Book1 (2)_Power Costs - Comparison bx Rbtl-Staff-Jt-PC_Adj Bench DR 3 for Initial Briefs (Electric) 2 2" xfId="615"/>
    <cellStyle name="_Book1 (2)_Power Costs - Comparison bx Rbtl-Staff-Jt-PC_Adj Bench DR 3 for Initial Briefs (Electric) 3" xfId="616"/>
    <cellStyle name="_Book1 (2)_Power Costs - Comparison bx Rbtl-Staff-Jt-PC_Electric Rev Req Model (2009 GRC) Rebuttal" xfId="617"/>
    <cellStyle name="_Book1 (2)_Power Costs - Comparison bx Rbtl-Staff-Jt-PC_Electric Rev Req Model (2009 GRC) Rebuttal 2" xfId="618"/>
    <cellStyle name="_Book1 (2)_Power Costs - Comparison bx Rbtl-Staff-Jt-PC_Electric Rev Req Model (2009 GRC) Rebuttal 2 2" xfId="619"/>
    <cellStyle name="_Book1 (2)_Power Costs - Comparison bx Rbtl-Staff-Jt-PC_Electric Rev Req Model (2009 GRC) Rebuttal 3" xfId="620"/>
    <cellStyle name="_Book1 (2)_Power Costs - Comparison bx Rbtl-Staff-Jt-PC_Electric Rev Req Model (2009 GRC) Rebuttal REmoval of New  WH Solar AdjustMI" xfId="621"/>
    <cellStyle name="_Book1 (2)_Power Costs - Comparison bx Rbtl-Staff-Jt-PC_Electric Rev Req Model (2009 GRC) Rebuttal REmoval of New  WH Solar AdjustMI 2" xfId="622"/>
    <cellStyle name="_Book1 (2)_Power Costs - Comparison bx Rbtl-Staff-Jt-PC_Electric Rev Req Model (2009 GRC) Rebuttal REmoval of New  WH Solar AdjustMI 2 2" xfId="623"/>
    <cellStyle name="_Book1 (2)_Power Costs - Comparison bx Rbtl-Staff-Jt-PC_Electric Rev Req Model (2009 GRC) Rebuttal REmoval of New  WH Solar AdjustMI 3" xfId="624"/>
    <cellStyle name="_Book1 (2)_Power Costs - Comparison bx Rbtl-Staff-Jt-PC_Electric Rev Req Model (2009 GRC) Revised 01-18-2010" xfId="625"/>
    <cellStyle name="_Book1 (2)_Power Costs - Comparison bx Rbtl-Staff-Jt-PC_Electric Rev Req Model (2009 GRC) Revised 01-18-2010 2" xfId="626"/>
    <cellStyle name="_Book1 (2)_Power Costs - Comparison bx Rbtl-Staff-Jt-PC_Electric Rev Req Model (2009 GRC) Revised 01-18-2010 2 2" xfId="627"/>
    <cellStyle name="_Book1 (2)_Power Costs - Comparison bx Rbtl-Staff-Jt-PC_Electric Rev Req Model (2009 GRC) Revised 01-18-2010 3" xfId="628"/>
    <cellStyle name="_Book1 (2)_Power Costs - Comparison bx Rbtl-Staff-Jt-PC_Final Order Electric EXHIBIT A-1" xfId="629"/>
    <cellStyle name="_Book1 (2)_Power Costs - Comparison bx Rbtl-Staff-Jt-PC_Final Order Electric EXHIBIT A-1 2" xfId="630"/>
    <cellStyle name="_Book1 (2)_Power Costs - Comparison bx Rbtl-Staff-Jt-PC_Final Order Electric EXHIBIT A-1 2 2" xfId="631"/>
    <cellStyle name="_Book1 (2)_Power Costs - Comparison bx Rbtl-Staff-Jt-PC_Final Order Electric EXHIBIT A-1 3" xfId="632"/>
    <cellStyle name="_Book1 (2)_Production Adj 4.37" xfId="633"/>
    <cellStyle name="_Book1 (2)_Production Adj 4.37 2" xfId="634"/>
    <cellStyle name="_Book1 (2)_Production Adj 4.37 2 2" xfId="635"/>
    <cellStyle name="_Book1 (2)_Production Adj 4.37 3" xfId="636"/>
    <cellStyle name="_Book1 (2)_Purchased Power Adj 4.03" xfId="637"/>
    <cellStyle name="_Book1 (2)_Purchased Power Adj 4.03 2" xfId="638"/>
    <cellStyle name="_Book1 (2)_Purchased Power Adj 4.03 2 2" xfId="639"/>
    <cellStyle name="_Book1 (2)_Purchased Power Adj 4.03 3" xfId="640"/>
    <cellStyle name="_Book1 (2)_Rebuttal Power Costs" xfId="641"/>
    <cellStyle name="_Book1 (2)_Rebuttal Power Costs 2" xfId="642"/>
    <cellStyle name="_Book1 (2)_Rebuttal Power Costs 2 2" xfId="643"/>
    <cellStyle name="_Book1 (2)_Rebuttal Power Costs 3" xfId="644"/>
    <cellStyle name="_Book1 (2)_Rebuttal Power Costs_Adj Bench DR 3 for Initial Briefs (Electric)" xfId="645"/>
    <cellStyle name="_Book1 (2)_Rebuttal Power Costs_Adj Bench DR 3 for Initial Briefs (Electric) 2" xfId="646"/>
    <cellStyle name="_Book1 (2)_Rebuttal Power Costs_Adj Bench DR 3 for Initial Briefs (Electric) 2 2" xfId="647"/>
    <cellStyle name="_Book1 (2)_Rebuttal Power Costs_Adj Bench DR 3 for Initial Briefs (Electric) 3" xfId="648"/>
    <cellStyle name="_Book1 (2)_Rebuttal Power Costs_Electric Rev Req Model (2009 GRC) Rebuttal" xfId="649"/>
    <cellStyle name="_Book1 (2)_Rebuttal Power Costs_Electric Rev Req Model (2009 GRC) Rebuttal 2" xfId="650"/>
    <cellStyle name="_Book1 (2)_Rebuttal Power Costs_Electric Rev Req Model (2009 GRC) Rebuttal 2 2" xfId="651"/>
    <cellStyle name="_Book1 (2)_Rebuttal Power Costs_Electric Rev Req Model (2009 GRC) Rebuttal 3" xfId="652"/>
    <cellStyle name="_Book1 (2)_Rebuttal Power Costs_Electric Rev Req Model (2009 GRC) Rebuttal REmoval of New  WH Solar AdjustMI" xfId="653"/>
    <cellStyle name="_Book1 (2)_Rebuttal Power Costs_Electric Rev Req Model (2009 GRC) Rebuttal REmoval of New  WH Solar AdjustMI 2" xfId="654"/>
    <cellStyle name="_Book1 (2)_Rebuttal Power Costs_Electric Rev Req Model (2009 GRC) Rebuttal REmoval of New  WH Solar AdjustMI 2 2" xfId="655"/>
    <cellStyle name="_Book1 (2)_Rebuttal Power Costs_Electric Rev Req Model (2009 GRC) Rebuttal REmoval of New  WH Solar AdjustMI 3" xfId="656"/>
    <cellStyle name="_Book1 (2)_Rebuttal Power Costs_Electric Rev Req Model (2009 GRC) Revised 01-18-2010" xfId="657"/>
    <cellStyle name="_Book1 (2)_Rebuttal Power Costs_Electric Rev Req Model (2009 GRC) Revised 01-18-2010 2" xfId="658"/>
    <cellStyle name="_Book1 (2)_Rebuttal Power Costs_Electric Rev Req Model (2009 GRC) Revised 01-18-2010 2 2" xfId="659"/>
    <cellStyle name="_Book1 (2)_Rebuttal Power Costs_Electric Rev Req Model (2009 GRC) Revised 01-18-2010 3" xfId="660"/>
    <cellStyle name="_Book1 (2)_Rebuttal Power Costs_Final Order Electric EXHIBIT A-1" xfId="661"/>
    <cellStyle name="_Book1 (2)_Rebuttal Power Costs_Final Order Electric EXHIBIT A-1 2" xfId="662"/>
    <cellStyle name="_Book1 (2)_Rebuttal Power Costs_Final Order Electric EXHIBIT A-1 2 2" xfId="663"/>
    <cellStyle name="_Book1 (2)_Rebuttal Power Costs_Final Order Electric EXHIBIT A-1 3" xfId="664"/>
    <cellStyle name="_Book1 (2)_ROR &amp; CONV FACTOR" xfId="665"/>
    <cellStyle name="_Book1 (2)_ROR &amp; CONV FACTOR 2" xfId="666"/>
    <cellStyle name="_Book1 (2)_ROR &amp; CONV FACTOR 2 2" xfId="667"/>
    <cellStyle name="_Book1 (2)_ROR &amp; CONV FACTOR 3" xfId="668"/>
    <cellStyle name="_Book1 (2)_ROR 5.02" xfId="669"/>
    <cellStyle name="_Book1 (2)_ROR 5.02 2" xfId="670"/>
    <cellStyle name="_Book1 (2)_ROR 5.02 2 2" xfId="671"/>
    <cellStyle name="_Book1 (2)_ROR 5.02 3" xfId="672"/>
    <cellStyle name="_Book1 (2)_Wind Integration 10GRC" xfId="673"/>
    <cellStyle name="_Book1 (2)_Wind Integration 10GRC 2" xfId="674"/>
    <cellStyle name="_Book1 10" xfId="675"/>
    <cellStyle name="_Book1 10 2" xfId="676"/>
    <cellStyle name="_Book1 11" xfId="677"/>
    <cellStyle name="_Book1 12" xfId="678"/>
    <cellStyle name="_Book1 13" xfId="679"/>
    <cellStyle name="_Book1 2" xfId="680"/>
    <cellStyle name="_Book1 2 2" xfId="681"/>
    <cellStyle name="_Book1 2 2 2" xfId="682"/>
    <cellStyle name="_Book1 2 3" xfId="683"/>
    <cellStyle name="_Book1 3" xfId="684"/>
    <cellStyle name="_Book1 3 2" xfId="685"/>
    <cellStyle name="_Book1 4" xfId="686"/>
    <cellStyle name="_Book1 4 2" xfId="687"/>
    <cellStyle name="_Book1 5" xfId="688"/>
    <cellStyle name="_Book1 5 2" xfId="689"/>
    <cellStyle name="_Book1 6" xfId="690"/>
    <cellStyle name="_Book1 6 2" xfId="691"/>
    <cellStyle name="_Book1 7" xfId="692"/>
    <cellStyle name="_Book1 7 2" xfId="693"/>
    <cellStyle name="_Book1 8" xfId="694"/>
    <cellStyle name="_Book1 8 2" xfId="695"/>
    <cellStyle name="_Book1 9" xfId="696"/>
    <cellStyle name="_Book1 9 2" xfId="697"/>
    <cellStyle name="_Book1_(C) WHE Proforma with ITC cash grant 10 Yr Amort_for deferral_102809" xfId="698"/>
    <cellStyle name="_Book1_(C) WHE Proforma with ITC cash grant 10 Yr Amort_for deferral_102809 2" xfId="699"/>
    <cellStyle name="_Book1_(C) WHE Proforma with ITC cash grant 10 Yr Amort_for deferral_102809 2 2" xfId="700"/>
    <cellStyle name="_Book1_(C) WHE Proforma with ITC cash grant 10 Yr Amort_for deferral_102809 3" xfId="701"/>
    <cellStyle name="_Book1_(C) WHE Proforma with ITC cash grant 10 Yr Amort_for deferral_102809_16.07E Wild Horse Wind Expansionwrkingfile" xfId="702"/>
    <cellStyle name="_Book1_(C) WHE Proforma with ITC cash grant 10 Yr Amort_for deferral_102809_16.07E Wild Horse Wind Expansionwrkingfile 2" xfId="703"/>
    <cellStyle name="_Book1_(C) WHE Proforma with ITC cash grant 10 Yr Amort_for deferral_102809_16.07E Wild Horse Wind Expansionwrkingfile 2 2" xfId="704"/>
    <cellStyle name="_Book1_(C) WHE Proforma with ITC cash grant 10 Yr Amort_for deferral_102809_16.07E Wild Horse Wind Expansionwrkingfile 3" xfId="705"/>
    <cellStyle name="_Book1_(C) WHE Proforma with ITC cash grant 10 Yr Amort_for deferral_102809_16.07E Wild Horse Wind Expansionwrkingfile SF" xfId="706"/>
    <cellStyle name="_Book1_(C) WHE Proforma with ITC cash grant 10 Yr Amort_for deferral_102809_16.07E Wild Horse Wind Expansionwrkingfile SF 2" xfId="707"/>
    <cellStyle name="_Book1_(C) WHE Proforma with ITC cash grant 10 Yr Amort_for deferral_102809_16.07E Wild Horse Wind Expansionwrkingfile SF 2 2" xfId="708"/>
    <cellStyle name="_Book1_(C) WHE Proforma with ITC cash grant 10 Yr Amort_for deferral_102809_16.07E Wild Horse Wind Expansionwrkingfile SF 3" xfId="709"/>
    <cellStyle name="_Book1_(C) WHE Proforma with ITC cash grant 10 Yr Amort_for deferral_102809_16.37E Wild Horse Expansion DeferralRevwrkingfile SF" xfId="710"/>
    <cellStyle name="_Book1_(C) WHE Proforma with ITC cash grant 10 Yr Amort_for deferral_102809_16.37E Wild Horse Expansion DeferralRevwrkingfile SF 2" xfId="711"/>
    <cellStyle name="_Book1_(C) WHE Proforma with ITC cash grant 10 Yr Amort_for deferral_102809_16.37E Wild Horse Expansion DeferralRevwrkingfile SF 2 2" xfId="712"/>
    <cellStyle name="_Book1_(C) WHE Proforma with ITC cash grant 10 Yr Amort_for deferral_102809_16.37E Wild Horse Expansion DeferralRevwrkingfile SF 3" xfId="713"/>
    <cellStyle name="_Book1_(C) WHE Proforma with ITC cash grant 10 Yr Amort_for rebuttal_120709" xfId="714"/>
    <cellStyle name="_Book1_(C) WHE Proforma with ITC cash grant 10 Yr Amort_for rebuttal_120709 2" xfId="715"/>
    <cellStyle name="_Book1_(C) WHE Proforma with ITC cash grant 10 Yr Amort_for rebuttal_120709 2 2" xfId="716"/>
    <cellStyle name="_Book1_(C) WHE Proforma with ITC cash grant 10 Yr Amort_for rebuttal_120709 3" xfId="717"/>
    <cellStyle name="_Book1_04.07E Wild Horse Wind Expansion" xfId="718"/>
    <cellStyle name="_Book1_04.07E Wild Horse Wind Expansion 2" xfId="719"/>
    <cellStyle name="_Book1_04.07E Wild Horse Wind Expansion 2 2" xfId="720"/>
    <cellStyle name="_Book1_04.07E Wild Horse Wind Expansion 3" xfId="721"/>
    <cellStyle name="_Book1_04.07E Wild Horse Wind Expansion_16.07E Wild Horse Wind Expansionwrkingfile" xfId="722"/>
    <cellStyle name="_Book1_04.07E Wild Horse Wind Expansion_16.07E Wild Horse Wind Expansionwrkingfile 2" xfId="723"/>
    <cellStyle name="_Book1_04.07E Wild Horse Wind Expansion_16.07E Wild Horse Wind Expansionwrkingfile 2 2" xfId="724"/>
    <cellStyle name="_Book1_04.07E Wild Horse Wind Expansion_16.07E Wild Horse Wind Expansionwrkingfile 3" xfId="725"/>
    <cellStyle name="_Book1_04.07E Wild Horse Wind Expansion_16.07E Wild Horse Wind Expansionwrkingfile SF" xfId="726"/>
    <cellStyle name="_Book1_04.07E Wild Horse Wind Expansion_16.07E Wild Horse Wind Expansionwrkingfile SF 2" xfId="727"/>
    <cellStyle name="_Book1_04.07E Wild Horse Wind Expansion_16.07E Wild Horse Wind Expansionwrkingfile SF 2 2" xfId="728"/>
    <cellStyle name="_Book1_04.07E Wild Horse Wind Expansion_16.07E Wild Horse Wind Expansionwrkingfile SF 3" xfId="729"/>
    <cellStyle name="_Book1_04.07E Wild Horse Wind Expansion_16.37E Wild Horse Expansion DeferralRevwrkingfile SF" xfId="730"/>
    <cellStyle name="_Book1_04.07E Wild Horse Wind Expansion_16.37E Wild Horse Expansion DeferralRevwrkingfile SF 2" xfId="731"/>
    <cellStyle name="_Book1_04.07E Wild Horse Wind Expansion_16.37E Wild Horse Expansion DeferralRevwrkingfile SF 2 2" xfId="732"/>
    <cellStyle name="_Book1_04.07E Wild Horse Wind Expansion_16.37E Wild Horse Expansion DeferralRevwrkingfile SF 3" xfId="733"/>
    <cellStyle name="_Book1_16.07E Wild Horse Wind Expansionwrkingfile" xfId="734"/>
    <cellStyle name="_Book1_16.07E Wild Horse Wind Expansionwrkingfile 2" xfId="735"/>
    <cellStyle name="_Book1_16.07E Wild Horse Wind Expansionwrkingfile 2 2" xfId="736"/>
    <cellStyle name="_Book1_16.07E Wild Horse Wind Expansionwrkingfile 3" xfId="737"/>
    <cellStyle name="_Book1_16.07E Wild Horse Wind Expansionwrkingfile SF" xfId="738"/>
    <cellStyle name="_Book1_16.07E Wild Horse Wind Expansionwrkingfile SF 2" xfId="739"/>
    <cellStyle name="_Book1_16.07E Wild Horse Wind Expansionwrkingfile SF 2 2" xfId="740"/>
    <cellStyle name="_Book1_16.07E Wild Horse Wind Expansionwrkingfile SF 3" xfId="741"/>
    <cellStyle name="_Book1_16.37E Wild Horse Expansion DeferralRevwrkingfile SF" xfId="742"/>
    <cellStyle name="_Book1_16.37E Wild Horse Expansion DeferralRevwrkingfile SF 2" xfId="743"/>
    <cellStyle name="_Book1_16.37E Wild Horse Expansion DeferralRevwrkingfile SF 2 2" xfId="744"/>
    <cellStyle name="_Book1_16.37E Wild Horse Expansion DeferralRevwrkingfile SF 3" xfId="745"/>
    <cellStyle name="_Book1_2009 Compliance Filing PCA Exhibits for GRC" xfId="746"/>
    <cellStyle name="_Book1_2009 GRC Compl Filing - Exhibit D" xfId="747"/>
    <cellStyle name="_Book1_2009 GRC Compl Filing - Exhibit D 2" xfId="748"/>
    <cellStyle name="_Book1_3.01 Income Statement" xfId="749"/>
    <cellStyle name="_Book1_4 31 Regulatory Assets and Liabilities  7 06- Exhibit D" xfId="750"/>
    <cellStyle name="_Book1_4 31 Regulatory Assets and Liabilities  7 06- Exhibit D 2" xfId="751"/>
    <cellStyle name="_Book1_4 31 Regulatory Assets and Liabilities  7 06- Exhibit D 2 2" xfId="752"/>
    <cellStyle name="_Book1_4 31 Regulatory Assets and Liabilities  7 06- Exhibit D 3" xfId="753"/>
    <cellStyle name="_Book1_4 31 Regulatory Assets and Liabilities  7 06- Exhibit D_NIM Summary" xfId="754"/>
    <cellStyle name="_Book1_4 31 Regulatory Assets and Liabilities  7 06- Exhibit D_NIM Summary 2" xfId="755"/>
    <cellStyle name="_Book1_4 32 Regulatory Assets and Liabilities  7 06- Exhibit D" xfId="756"/>
    <cellStyle name="_Book1_4 32 Regulatory Assets and Liabilities  7 06- Exhibit D 2" xfId="757"/>
    <cellStyle name="_Book1_4 32 Regulatory Assets and Liabilities  7 06- Exhibit D 2 2" xfId="758"/>
    <cellStyle name="_Book1_4 32 Regulatory Assets and Liabilities  7 06- Exhibit D 3" xfId="759"/>
    <cellStyle name="_Book1_4 32 Regulatory Assets and Liabilities  7 06- Exhibit D_NIM Summary" xfId="760"/>
    <cellStyle name="_Book1_4 32 Regulatory Assets and Liabilities  7 06- Exhibit D_NIM Summary 2" xfId="761"/>
    <cellStyle name="_Book1_AURORA Total New" xfId="762"/>
    <cellStyle name="_Book1_AURORA Total New 2" xfId="763"/>
    <cellStyle name="_Book1_Book2" xfId="764"/>
    <cellStyle name="_Book1_Book2 2" xfId="765"/>
    <cellStyle name="_Book1_Book2 2 2" xfId="766"/>
    <cellStyle name="_Book1_Book2 3" xfId="767"/>
    <cellStyle name="_Book1_Book2_Adj Bench DR 3 for Initial Briefs (Electric)" xfId="768"/>
    <cellStyle name="_Book1_Book2_Adj Bench DR 3 for Initial Briefs (Electric) 2" xfId="769"/>
    <cellStyle name="_Book1_Book2_Adj Bench DR 3 for Initial Briefs (Electric) 2 2" xfId="770"/>
    <cellStyle name="_Book1_Book2_Adj Bench DR 3 for Initial Briefs (Electric) 3" xfId="771"/>
    <cellStyle name="_Book1_Book2_Electric Rev Req Model (2009 GRC) Rebuttal" xfId="772"/>
    <cellStyle name="_Book1_Book2_Electric Rev Req Model (2009 GRC) Rebuttal 2" xfId="773"/>
    <cellStyle name="_Book1_Book2_Electric Rev Req Model (2009 GRC) Rebuttal 2 2" xfId="774"/>
    <cellStyle name="_Book1_Book2_Electric Rev Req Model (2009 GRC) Rebuttal 3" xfId="775"/>
    <cellStyle name="_Book1_Book2_Electric Rev Req Model (2009 GRC) Rebuttal REmoval of New  WH Solar AdjustMI" xfId="776"/>
    <cellStyle name="_Book1_Book2_Electric Rev Req Model (2009 GRC) Rebuttal REmoval of New  WH Solar AdjustMI 2" xfId="777"/>
    <cellStyle name="_Book1_Book2_Electric Rev Req Model (2009 GRC) Rebuttal REmoval of New  WH Solar AdjustMI 2 2" xfId="778"/>
    <cellStyle name="_Book1_Book2_Electric Rev Req Model (2009 GRC) Rebuttal REmoval of New  WH Solar AdjustMI 3" xfId="779"/>
    <cellStyle name="_Book1_Book2_Electric Rev Req Model (2009 GRC) Revised 01-18-2010" xfId="780"/>
    <cellStyle name="_Book1_Book2_Electric Rev Req Model (2009 GRC) Revised 01-18-2010 2" xfId="781"/>
    <cellStyle name="_Book1_Book2_Electric Rev Req Model (2009 GRC) Revised 01-18-2010 2 2" xfId="782"/>
    <cellStyle name="_Book1_Book2_Electric Rev Req Model (2009 GRC) Revised 01-18-2010 3" xfId="783"/>
    <cellStyle name="_Book1_Book2_Final Order Electric EXHIBIT A-1" xfId="784"/>
    <cellStyle name="_Book1_Book2_Final Order Electric EXHIBIT A-1 2" xfId="785"/>
    <cellStyle name="_Book1_Book2_Final Order Electric EXHIBIT A-1 2 2" xfId="786"/>
    <cellStyle name="_Book1_Book2_Final Order Electric EXHIBIT A-1 3" xfId="787"/>
    <cellStyle name="_Book1_Book4" xfId="788"/>
    <cellStyle name="_Book1_Book4 2" xfId="789"/>
    <cellStyle name="_Book1_Book4 2 2" xfId="790"/>
    <cellStyle name="_Book1_Book4 3" xfId="791"/>
    <cellStyle name="_Book1_Book9" xfId="792"/>
    <cellStyle name="_Book1_Book9 2" xfId="793"/>
    <cellStyle name="_Book1_Book9 2 2" xfId="794"/>
    <cellStyle name="_Book1_Book9 3" xfId="795"/>
    <cellStyle name="_Book1_Chelan PUD Power Costs (8-10)" xfId="796"/>
    <cellStyle name="_Book1_Electric COS Inputs" xfId="797"/>
    <cellStyle name="_Book1_Electric COS Inputs 2" xfId="798"/>
    <cellStyle name="_Book1_Electric COS Inputs 2 2" xfId="799"/>
    <cellStyle name="_Book1_Electric COS Inputs 2 2 2" xfId="800"/>
    <cellStyle name="_Book1_Electric COS Inputs 2 3" xfId="801"/>
    <cellStyle name="_Book1_Electric COS Inputs 2 3 2" xfId="802"/>
    <cellStyle name="_Book1_Electric COS Inputs 2 4" xfId="803"/>
    <cellStyle name="_Book1_Electric COS Inputs 2 4 2" xfId="804"/>
    <cellStyle name="_Book1_Electric COS Inputs 3" xfId="805"/>
    <cellStyle name="_Book1_Electric COS Inputs 3 2" xfId="806"/>
    <cellStyle name="_Book1_Electric COS Inputs 4" xfId="807"/>
    <cellStyle name="_Book1_Electric COS Inputs 4 2" xfId="808"/>
    <cellStyle name="_Book1_Electric COS Inputs 5" xfId="809"/>
    <cellStyle name="_Book1_Electric COS Inputs 6" xfId="810"/>
    <cellStyle name="_Book1_NIM Summary" xfId="811"/>
    <cellStyle name="_Book1_NIM Summary 09GRC" xfId="812"/>
    <cellStyle name="_Book1_NIM Summary 09GRC 2" xfId="813"/>
    <cellStyle name="_Book1_NIM Summary 2" xfId="814"/>
    <cellStyle name="_Book1_NIM Summary 3" xfId="815"/>
    <cellStyle name="_Book1_NIM Summary 4" xfId="816"/>
    <cellStyle name="_Book1_NIM Summary 5" xfId="817"/>
    <cellStyle name="_Book1_NIM Summary 6" xfId="818"/>
    <cellStyle name="_Book1_NIM Summary 7" xfId="819"/>
    <cellStyle name="_Book1_NIM Summary 8" xfId="820"/>
    <cellStyle name="_Book1_NIM Summary 9" xfId="821"/>
    <cellStyle name="_Book1_PCA 10 -  Exhibit D from A Kellogg Jan 2011" xfId="822"/>
    <cellStyle name="_Book1_PCA 10 -  Exhibit D from A Kellogg July 2011" xfId="823"/>
    <cellStyle name="_Book1_PCA 10 -  Exhibit D from S Free Rcv'd 12-11" xfId="824"/>
    <cellStyle name="_Book1_PCA 9 -  Exhibit D April 2010" xfId="825"/>
    <cellStyle name="_Book1_PCA 9 -  Exhibit D April 2010 (3)" xfId="826"/>
    <cellStyle name="_Book1_PCA 9 -  Exhibit D April 2010 (3) 2" xfId="827"/>
    <cellStyle name="_Book1_PCA 9 -  Exhibit D Nov 2010" xfId="828"/>
    <cellStyle name="_Book1_PCA 9 - Exhibit D at August 2010" xfId="829"/>
    <cellStyle name="_Book1_PCA 9 - Exhibit D June 2010 GRC" xfId="830"/>
    <cellStyle name="_Book1_Power Costs - Comparison bx Rbtl-Staff-Jt-PC" xfId="831"/>
    <cellStyle name="_Book1_Power Costs - Comparison bx Rbtl-Staff-Jt-PC 2" xfId="832"/>
    <cellStyle name="_Book1_Power Costs - Comparison bx Rbtl-Staff-Jt-PC 2 2" xfId="833"/>
    <cellStyle name="_Book1_Power Costs - Comparison bx Rbtl-Staff-Jt-PC 3" xfId="834"/>
    <cellStyle name="_Book1_Power Costs - Comparison bx Rbtl-Staff-Jt-PC_Adj Bench DR 3 for Initial Briefs (Electric)" xfId="835"/>
    <cellStyle name="_Book1_Power Costs - Comparison bx Rbtl-Staff-Jt-PC_Adj Bench DR 3 for Initial Briefs (Electric) 2" xfId="836"/>
    <cellStyle name="_Book1_Power Costs - Comparison bx Rbtl-Staff-Jt-PC_Adj Bench DR 3 for Initial Briefs (Electric) 2 2" xfId="837"/>
    <cellStyle name="_Book1_Power Costs - Comparison bx Rbtl-Staff-Jt-PC_Adj Bench DR 3 for Initial Briefs (Electric) 3" xfId="838"/>
    <cellStyle name="_Book1_Power Costs - Comparison bx Rbtl-Staff-Jt-PC_Electric Rev Req Model (2009 GRC) Rebuttal" xfId="839"/>
    <cellStyle name="_Book1_Power Costs - Comparison bx Rbtl-Staff-Jt-PC_Electric Rev Req Model (2009 GRC) Rebuttal 2" xfId="840"/>
    <cellStyle name="_Book1_Power Costs - Comparison bx Rbtl-Staff-Jt-PC_Electric Rev Req Model (2009 GRC) Rebuttal 2 2" xfId="841"/>
    <cellStyle name="_Book1_Power Costs - Comparison bx Rbtl-Staff-Jt-PC_Electric Rev Req Model (2009 GRC) Rebuttal 3" xfId="842"/>
    <cellStyle name="_Book1_Power Costs - Comparison bx Rbtl-Staff-Jt-PC_Electric Rev Req Model (2009 GRC) Rebuttal REmoval of New  WH Solar AdjustMI" xfId="843"/>
    <cellStyle name="_Book1_Power Costs - Comparison bx Rbtl-Staff-Jt-PC_Electric Rev Req Model (2009 GRC) Rebuttal REmoval of New  WH Solar AdjustMI 2" xfId="844"/>
    <cellStyle name="_Book1_Power Costs - Comparison bx Rbtl-Staff-Jt-PC_Electric Rev Req Model (2009 GRC) Rebuttal REmoval of New  WH Solar AdjustMI 2 2" xfId="845"/>
    <cellStyle name="_Book1_Power Costs - Comparison bx Rbtl-Staff-Jt-PC_Electric Rev Req Model (2009 GRC) Rebuttal REmoval of New  WH Solar AdjustMI 3" xfId="846"/>
    <cellStyle name="_Book1_Power Costs - Comparison bx Rbtl-Staff-Jt-PC_Electric Rev Req Model (2009 GRC) Revised 01-18-2010" xfId="847"/>
    <cellStyle name="_Book1_Power Costs - Comparison bx Rbtl-Staff-Jt-PC_Electric Rev Req Model (2009 GRC) Revised 01-18-2010 2" xfId="848"/>
    <cellStyle name="_Book1_Power Costs - Comparison bx Rbtl-Staff-Jt-PC_Electric Rev Req Model (2009 GRC) Revised 01-18-2010 2 2" xfId="849"/>
    <cellStyle name="_Book1_Power Costs - Comparison bx Rbtl-Staff-Jt-PC_Electric Rev Req Model (2009 GRC) Revised 01-18-2010 3" xfId="850"/>
    <cellStyle name="_Book1_Power Costs - Comparison bx Rbtl-Staff-Jt-PC_Final Order Electric EXHIBIT A-1" xfId="851"/>
    <cellStyle name="_Book1_Power Costs - Comparison bx Rbtl-Staff-Jt-PC_Final Order Electric EXHIBIT A-1 2" xfId="852"/>
    <cellStyle name="_Book1_Power Costs - Comparison bx Rbtl-Staff-Jt-PC_Final Order Electric EXHIBIT A-1 2 2" xfId="853"/>
    <cellStyle name="_Book1_Power Costs - Comparison bx Rbtl-Staff-Jt-PC_Final Order Electric EXHIBIT A-1 3" xfId="854"/>
    <cellStyle name="_Book1_Production Adj 4.37" xfId="855"/>
    <cellStyle name="_Book1_Production Adj 4.37 2" xfId="856"/>
    <cellStyle name="_Book1_Production Adj 4.37 2 2" xfId="857"/>
    <cellStyle name="_Book1_Production Adj 4.37 3" xfId="858"/>
    <cellStyle name="_Book1_Purchased Power Adj 4.03" xfId="859"/>
    <cellStyle name="_Book1_Purchased Power Adj 4.03 2" xfId="860"/>
    <cellStyle name="_Book1_Purchased Power Adj 4.03 2 2" xfId="861"/>
    <cellStyle name="_Book1_Purchased Power Adj 4.03 3" xfId="862"/>
    <cellStyle name="_Book1_Rebuttal Power Costs" xfId="863"/>
    <cellStyle name="_Book1_Rebuttal Power Costs 2" xfId="864"/>
    <cellStyle name="_Book1_Rebuttal Power Costs 2 2" xfId="865"/>
    <cellStyle name="_Book1_Rebuttal Power Costs 3" xfId="866"/>
    <cellStyle name="_Book1_Rebuttal Power Costs_Adj Bench DR 3 for Initial Briefs (Electric)" xfId="867"/>
    <cellStyle name="_Book1_Rebuttal Power Costs_Adj Bench DR 3 for Initial Briefs (Electric) 2" xfId="868"/>
    <cellStyle name="_Book1_Rebuttal Power Costs_Adj Bench DR 3 for Initial Briefs (Electric) 2 2" xfId="869"/>
    <cellStyle name="_Book1_Rebuttal Power Costs_Adj Bench DR 3 for Initial Briefs (Electric) 3" xfId="870"/>
    <cellStyle name="_Book1_Rebuttal Power Costs_Electric Rev Req Model (2009 GRC) Rebuttal" xfId="871"/>
    <cellStyle name="_Book1_Rebuttal Power Costs_Electric Rev Req Model (2009 GRC) Rebuttal 2" xfId="872"/>
    <cellStyle name="_Book1_Rebuttal Power Costs_Electric Rev Req Model (2009 GRC) Rebuttal 2 2" xfId="873"/>
    <cellStyle name="_Book1_Rebuttal Power Costs_Electric Rev Req Model (2009 GRC) Rebuttal 3" xfId="874"/>
    <cellStyle name="_Book1_Rebuttal Power Costs_Electric Rev Req Model (2009 GRC) Rebuttal REmoval of New  WH Solar AdjustMI" xfId="875"/>
    <cellStyle name="_Book1_Rebuttal Power Costs_Electric Rev Req Model (2009 GRC) Rebuttal REmoval of New  WH Solar AdjustMI 2" xfId="876"/>
    <cellStyle name="_Book1_Rebuttal Power Costs_Electric Rev Req Model (2009 GRC) Rebuttal REmoval of New  WH Solar AdjustMI 2 2" xfId="877"/>
    <cellStyle name="_Book1_Rebuttal Power Costs_Electric Rev Req Model (2009 GRC) Rebuttal REmoval of New  WH Solar AdjustMI 3" xfId="878"/>
    <cellStyle name="_Book1_Rebuttal Power Costs_Electric Rev Req Model (2009 GRC) Revised 01-18-2010" xfId="879"/>
    <cellStyle name="_Book1_Rebuttal Power Costs_Electric Rev Req Model (2009 GRC) Revised 01-18-2010 2" xfId="880"/>
    <cellStyle name="_Book1_Rebuttal Power Costs_Electric Rev Req Model (2009 GRC) Revised 01-18-2010 2 2" xfId="881"/>
    <cellStyle name="_Book1_Rebuttal Power Costs_Electric Rev Req Model (2009 GRC) Revised 01-18-2010 3" xfId="882"/>
    <cellStyle name="_Book1_Rebuttal Power Costs_Final Order Electric EXHIBIT A-1" xfId="883"/>
    <cellStyle name="_Book1_Rebuttal Power Costs_Final Order Electric EXHIBIT A-1 2" xfId="884"/>
    <cellStyle name="_Book1_Rebuttal Power Costs_Final Order Electric EXHIBIT A-1 2 2" xfId="885"/>
    <cellStyle name="_Book1_Rebuttal Power Costs_Final Order Electric EXHIBIT A-1 3" xfId="886"/>
    <cellStyle name="_Book1_ROR 5.02" xfId="887"/>
    <cellStyle name="_Book1_ROR 5.02 2" xfId="888"/>
    <cellStyle name="_Book1_ROR 5.02 2 2" xfId="889"/>
    <cellStyle name="_Book1_ROR 5.02 3" xfId="890"/>
    <cellStyle name="_Book1_Transmission Workbook for May BOD" xfId="891"/>
    <cellStyle name="_Book1_Transmission Workbook for May BOD 2" xfId="892"/>
    <cellStyle name="_Book1_Wind Integration 10GRC" xfId="893"/>
    <cellStyle name="_Book1_Wind Integration 10GRC 2" xfId="894"/>
    <cellStyle name="_Book2" xfId="895"/>
    <cellStyle name="_x0013__Book2" xfId="896"/>
    <cellStyle name="_Book2 10" xfId="897"/>
    <cellStyle name="_x0013__Book2 10" xfId="898"/>
    <cellStyle name="_Book2 10 2" xfId="899"/>
    <cellStyle name="_Book2 11" xfId="900"/>
    <cellStyle name="_x0013__Book2 11" xfId="901"/>
    <cellStyle name="_Book2 11 2" xfId="902"/>
    <cellStyle name="_Book2 12" xfId="903"/>
    <cellStyle name="_x0013__Book2 12" xfId="904"/>
    <cellStyle name="_Book2 12 2" xfId="905"/>
    <cellStyle name="_Book2 13" xfId="906"/>
    <cellStyle name="_Book2 13 2" xfId="907"/>
    <cellStyle name="_Book2 14" xfId="908"/>
    <cellStyle name="_Book2 14 2" xfId="909"/>
    <cellStyle name="_Book2 15" xfId="910"/>
    <cellStyle name="_Book2 15 2" xfId="911"/>
    <cellStyle name="_Book2 16" xfId="912"/>
    <cellStyle name="_Book2 16 2" xfId="913"/>
    <cellStyle name="_Book2 17" xfId="914"/>
    <cellStyle name="_Book2 17 2" xfId="915"/>
    <cellStyle name="_Book2 18" xfId="916"/>
    <cellStyle name="_Book2 18 2" xfId="917"/>
    <cellStyle name="_Book2 19" xfId="918"/>
    <cellStyle name="_Book2 2" xfId="919"/>
    <cellStyle name="_x0013__Book2 2" xfId="920"/>
    <cellStyle name="_Book2 2 10" xfId="921"/>
    <cellStyle name="_Book2 2 2" xfId="922"/>
    <cellStyle name="_x0013__Book2 2 2" xfId="923"/>
    <cellStyle name="_Book2 2 2 2" xfId="924"/>
    <cellStyle name="_Book2 2 3" xfId="925"/>
    <cellStyle name="_Book2 2 3 2" xfId="926"/>
    <cellStyle name="_Book2 2 4" xfId="927"/>
    <cellStyle name="_Book2 2 4 2" xfId="928"/>
    <cellStyle name="_Book2 2 5" xfId="929"/>
    <cellStyle name="_Book2 2 5 2" xfId="930"/>
    <cellStyle name="_Book2 2 6" xfId="931"/>
    <cellStyle name="_Book2 2 6 2" xfId="932"/>
    <cellStyle name="_Book2 2 7" xfId="933"/>
    <cellStyle name="_Book2 2 7 2" xfId="934"/>
    <cellStyle name="_Book2 2 8" xfId="935"/>
    <cellStyle name="_Book2 2 8 2" xfId="936"/>
    <cellStyle name="_Book2 2 9" xfId="937"/>
    <cellStyle name="_Book2 2 9 2" xfId="938"/>
    <cellStyle name="_Book2 20" xfId="939"/>
    <cellStyle name="_Book2 21" xfId="940"/>
    <cellStyle name="_Book2 22" xfId="941"/>
    <cellStyle name="_Book2 23" xfId="942"/>
    <cellStyle name="_Book2 24" xfId="943"/>
    <cellStyle name="_Book2 25" xfId="944"/>
    <cellStyle name="_Book2 26" xfId="945"/>
    <cellStyle name="_Book2 27" xfId="946"/>
    <cellStyle name="_Book2 28" xfId="947"/>
    <cellStyle name="_Book2 29" xfId="948"/>
    <cellStyle name="_Book2 3" xfId="949"/>
    <cellStyle name="_x0013__Book2 3" xfId="950"/>
    <cellStyle name="_Book2 3 10" xfId="951"/>
    <cellStyle name="_Book2 3 10 2" xfId="952"/>
    <cellStyle name="_Book2 3 11" xfId="953"/>
    <cellStyle name="_Book2 3 11 2" xfId="954"/>
    <cellStyle name="_Book2 3 12" xfId="955"/>
    <cellStyle name="_Book2 3 12 2" xfId="956"/>
    <cellStyle name="_Book2 3 13" xfId="957"/>
    <cellStyle name="_Book2 3 13 2" xfId="958"/>
    <cellStyle name="_Book2 3 14" xfId="959"/>
    <cellStyle name="_Book2 3 14 2" xfId="960"/>
    <cellStyle name="_Book2 3 15" xfId="961"/>
    <cellStyle name="_Book2 3 15 2" xfId="962"/>
    <cellStyle name="_Book2 3 16" xfId="963"/>
    <cellStyle name="_Book2 3 16 2" xfId="964"/>
    <cellStyle name="_Book2 3 17" xfId="965"/>
    <cellStyle name="_Book2 3 17 2" xfId="966"/>
    <cellStyle name="_Book2 3 18" xfId="967"/>
    <cellStyle name="_Book2 3 18 2" xfId="968"/>
    <cellStyle name="_Book2 3 19" xfId="969"/>
    <cellStyle name="_Book2 3 19 2" xfId="970"/>
    <cellStyle name="_Book2 3 2" xfId="971"/>
    <cellStyle name="_x0013__Book2 3 2" xfId="972"/>
    <cellStyle name="_Book2 3 2 2" xfId="973"/>
    <cellStyle name="_Book2 3 20" xfId="974"/>
    <cellStyle name="_Book2 3 20 2" xfId="975"/>
    <cellStyle name="_Book2 3 21" xfId="976"/>
    <cellStyle name="_Book2 3 21 2" xfId="977"/>
    <cellStyle name="_Book2 3 22" xfId="978"/>
    <cellStyle name="_Book2 3 23" xfId="979"/>
    <cellStyle name="_Book2 3 24" xfId="980"/>
    <cellStyle name="_Book2 3 25" xfId="981"/>
    <cellStyle name="_Book2 3 26" xfId="982"/>
    <cellStyle name="_Book2 3 27" xfId="983"/>
    <cellStyle name="_Book2 3 28" xfId="984"/>
    <cellStyle name="_Book2 3 29" xfId="985"/>
    <cellStyle name="_Book2 3 3" xfId="986"/>
    <cellStyle name="_Book2 3 3 2" xfId="987"/>
    <cellStyle name="_Book2 3 30" xfId="988"/>
    <cellStyle name="_Book2 3 31" xfId="989"/>
    <cellStyle name="_Book2 3 32" xfId="990"/>
    <cellStyle name="_Book2 3 33" xfId="991"/>
    <cellStyle name="_Book2 3 34" xfId="992"/>
    <cellStyle name="_Book2 3 35" xfId="993"/>
    <cellStyle name="_Book2 3 36" xfId="994"/>
    <cellStyle name="_Book2 3 37" xfId="995"/>
    <cellStyle name="_Book2 3 38" xfId="996"/>
    <cellStyle name="_Book2 3 39" xfId="997"/>
    <cellStyle name="_Book2 3 4" xfId="998"/>
    <cellStyle name="_Book2 3 4 2" xfId="999"/>
    <cellStyle name="_Book2 3 40" xfId="1000"/>
    <cellStyle name="_Book2 3 41" xfId="1001"/>
    <cellStyle name="_Book2 3 42" xfId="1002"/>
    <cellStyle name="_Book2 3 43" xfId="1003"/>
    <cellStyle name="_Book2 3 44" xfId="1004"/>
    <cellStyle name="_Book2 3 45" xfId="1005"/>
    <cellStyle name="_Book2 3 5" xfId="1006"/>
    <cellStyle name="_Book2 3 5 2" xfId="1007"/>
    <cellStyle name="_Book2 3 6" xfId="1008"/>
    <cellStyle name="_Book2 3 6 2" xfId="1009"/>
    <cellStyle name="_Book2 3 7" xfId="1010"/>
    <cellStyle name="_Book2 3 7 2" xfId="1011"/>
    <cellStyle name="_Book2 3 8" xfId="1012"/>
    <cellStyle name="_Book2 3 8 2" xfId="1013"/>
    <cellStyle name="_Book2 3 9" xfId="1014"/>
    <cellStyle name="_Book2 3 9 2" xfId="1015"/>
    <cellStyle name="_Book2 30" xfId="1016"/>
    <cellStyle name="_Book2 31" xfId="1017"/>
    <cellStyle name="_Book2 32" xfId="1018"/>
    <cellStyle name="_Book2 33" xfId="1019"/>
    <cellStyle name="_Book2 34" xfId="1020"/>
    <cellStyle name="_Book2 35" xfId="1021"/>
    <cellStyle name="_Book2 36" xfId="1022"/>
    <cellStyle name="_Book2 37" xfId="1023"/>
    <cellStyle name="_Book2 38" xfId="1024"/>
    <cellStyle name="_Book2 39" xfId="1025"/>
    <cellStyle name="_Book2 4" xfId="1026"/>
    <cellStyle name="_x0013__Book2 4" xfId="1027"/>
    <cellStyle name="_Book2 4 10" xfId="1028"/>
    <cellStyle name="_Book2 4 10 2" xfId="1029"/>
    <cellStyle name="_Book2 4 11" xfId="1030"/>
    <cellStyle name="_Book2 4 11 2" xfId="1031"/>
    <cellStyle name="_Book2 4 12" xfId="1032"/>
    <cellStyle name="_Book2 4 12 2" xfId="1033"/>
    <cellStyle name="_Book2 4 13" xfId="1034"/>
    <cellStyle name="_Book2 4 13 2" xfId="1035"/>
    <cellStyle name="_Book2 4 14" xfId="1036"/>
    <cellStyle name="_Book2 4 14 2" xfId="1037"/>
    <cellStyle name="_Book2 4 15" xfId="1038"/>
    <cellStyle name="_Book2 4 15 2" xfId="1039"/>
    <cellStyle name="_Book2 4 16" xfId="1040"/>
    <cellStyle name="_Book2 4 16 2" xfId="1041"/>
    <cellStyle name="_Book2 4 17" xfId="1042"/>
    <cellStyle name="_Book2 4 17 2" xfId="1043"/>
    <cellStyle name="_Book2 4 18" xfId="1044"/>
    <cellStyle name="_Book2 4 18 2" xfId="1045"/>
    <cellStyle name="_Book2 4 19" xfId="1046"/>
    <cellStyle name="_Book2 4 19 2" xfId="1047"/>
    <cellStyle name="_Book2 4 2" xfId="1048"/>
    <cellStyle name="_x0013__Book2 4 2" xfId="1049"/>
    <cellStyle name="_Book2 4 2 2" xfId="1050"/>
    <cellStyle name="_Book2 4 20" xfId="1051"/>
    <cellStyle name="_Book2 4 20 2" xfId="1052"/>
    <cellStyle name="_Book2 4 21" xfId="1053"/>
    <cellStyle name="_Book2 4 22" xfId="1054"/>
    <cellStyle name="_Book2 4 23" xfId="1055"/>
    <cellStyle name="_Book2 4 24" xfId="1056"/>
    <cellStyle name="_Book2 4 25" xfId="1057"/>
    <cellStyle name="_Book2 4 26" xfId="1058"/>
    <cellStyle name="_Book2 4 27" xfId="1059"/>
    <cellStyle name="_Book2 4 28" xfId="1060"/>
    <cellStyle name="_Book2 4 29" xfId="1061"/>
    <cellStyle name="_Book2 4 3" xfId="1062"/>
    <cellStyle name="_Book2 4 3 2" xfId="1063"/>
    <cellStyle name="_Book2 4 30" xfId="1064"/>
    <cellStyle name="_Book2 4 31" xfId="1065"/>
    <cellStyle name="_Book2 4 32" xfId="1066"/>
    <cellStyle name="_Book2 4 33" xfId="1067"/>
    <cellStyle name="_Book2 4 34" xfId="1068"/>
    <cellStyle name="_Book2 4 35" xfId="1069"/>
    <cellStyle name="_Book2 4 36" xfId="1070"/>
    <cellStyle name="_Book2 4 37" xfId="1071"/>
    <cellStyle name="_Book2 4 38" xfId="1072"/>
    <cellStyle name="_Book2 4 39" xfId="1073"/>
    <cellStyle name="_Book2 4 4" xfId="1074"/>
    <cellStyle name="_Book2 4 4 2" xfId="1075"/>
    <cellStyle name="_Book2 4 40" xfId="1076"/>
    <cellStyle name="_Book2 4 41" xfId="1077"/>
    <cellStyle name="_Book2 4 42" xfId="1078"/>
    <cellStyle name="_Book2 4 43" xfId="1079"/>
    <cellStyle name="_Book2 4 44" xfId="1080"/>
    <cellStyle name="_Book2 4 45" xfId="1081"/>
    <cellStyle name="_Book2 4 5" xfId="1082"/>
    <cellStyle name="_Book2 4 5 2" xfId="1083"/>
    <cellStyle name="_Book2 4 6" xfId="1084"/>
    <cellStyle name="_Book2 4 6 2" xfId="1085"/>
    <cellStyle name="_Book2 4 7" xfId="1086"/>
    <cellStyle name="_Book2 4 7 2" xfId="1087"/>
    <cellStyle name="_Book2 4 8" xfId="1088"/>
    <cellStyle name="_Book2 4 8 2" xfId="1089"/>
    <cellStyle name="_Book2 4 9" xfId="1090"/>
    <cellStyle name="_Book2 4 9 2" xfId="1091"/>
    <cellStyle name="_Book2 40" xfId="1092"/>
    <cellStyle name="_Book2 41" xfId="1093"/>
    <cellStyle name="_Book2 42" xfId="1094"/>
    <cellStyle name="_Book2 43" xfId="1095"/>
    <cellStyle name="_Book2 44" xfId="1096"/>
    <cellStyle name="_Book2 45" xfId="1097"/>
    <cellStyle name="_Book2 46" xfId="1098"/>
    <cellStyle name="_Book2 47" xfId="1099"/>
    <cellStyle name="_Book2 48" xfId="1100"/>
    <cellStyle name="_Book2 49" xfId="1101"/>
    <cellStyle name="_Book2 5" xfId="1102"/>
    <cellStyle name="_x0013__Book2 5" xfId="1103"/>
    <cellStyle name="_Book2 5 2" xfId="1104"/>
    <cellStyle name="_x0013__Book2 5 2" xfId="1105"/>
    <cellStyle name="_Book2 5 2 2" xfId="1106"/>
    <cellStyle name="_Book2 5 3" xfId="1107"/>
    <cellStyle name="_Book2 5 3 2" xfId="1108"/>
    <cellStyle name="_Book2 5 4" xfId="1109"/>
    <cellStyle name="_Book2 5 4 2" xfId="1110"/>
    <cellStyle name="_Book2 5 5" xfId="1111"/>
    <cellStyle name="_Book2 5 5 2" xfId="1112"/>
    <cellStyle name="_Book2 5 6" xfId="1113"/>
    <cellStyle name="_Book2 5 6 2" xfId="1114"/>
    <cellStyle name="_Book2 5 7" xfId="1115"/>
    <cellStyle name="_Book2 50" xfId="1116"/>
    <cellStyle name="_Book2 51" xfId="1117"/>
    <cellStyle name="_Book2 52" xfId="1118"/>
    <cellStyle name="_Book2 53" xfId="1119"/>
    <cellStyle name="_Book2 54" xfId="1120"/>
    <cellStyle name="_Book2 55" xfId="1121"/>
    <cellStyle name="_Book2 6" xfId="1122"/>
    <cellStyle name="_x0013__Book2 6" xfId="1123"/>
    <cellStyle name="_Book2 6 2" xfId="1124"/>
    <cellStyle name="_x0013__Book2 6 2" xfId="1125"/>
    <cellStyle name="_Book2 7" xfId="1126"/>
    <cellStyle name="_x0013__Book2 7" xfId="1127"/>
    <cellStyle name="_Book2 7 2" xfId="1128"/>
    <cellStyle name="_x0013__Book2 7 2" xfId="1129"/>
    <cellStyle name="_Book2 8" xfId="1130"/>
    <cellStyle name="_x0013__Book2 8" xfId="1131"/>
    <cellStyle name="_Book2 8 2" xfId="1132"/>
    <cellStyle name="_x0013__Book2 8 2" xfId="1133"/>
    <cellStyle name="_Book2 9" xfId="1134"/>
    <cellStyle name="_x0013__Book2 9" xfId="1135"/>
    <cellStyle name="_Book2 9 2" xfId="1136"/>
    <cellStyle name="_x0013__Book2 9 2" xfId="1137"/>
    <cellStyle name="_Book2_04 07E Wild Horse Wind Expansion (C) (2)" xfId="1138"/>
    <cellStyle name="_Book2_04 07E Wild Horse Wind Expansion (C) (2) 2" xfId="1139"/>
    <cellStyle name="_Book2_04 07E Wild Horse Wind Expansion (C) (2) 2 2" xfId="1140"/>
    <cellStyle name="_Book2_04 07E Wild Horse Wind Expansion (C) (2) 3" xfId="1141"/>
    <cellStyle name="_Book2_04 07E Wild Horse Wind Expansion (C) (2)_Adj Bench DR 3 for Initial Briefs (Electric)" xfId="1142"/>
    <cellStyle name="_Book2_04 07E Wild Horse Wind Expansion (C) (2)_Adj Bench DR 3 for Initial Briefs (Electric) 2" xfId="1143"/>
    <cellStyle name="_Book2_04 07E Wild Horse Wind Expansion (C) (2)_Adj Bench DR 3 for Initial Briefs (Electric) 2 2" xfId="1144"/>
    <cellStyle name="_Book2_04 07E Wild Horse Wind Expansion (C) (2)_Adj Bench DR 3 for Initial Briefs (Electric) 3" xfId="1145"/>
    <cellStyle name="_Book2_04 07E Wild Horse Wind Expansion (C) (2)_Book1" xfId="1146"/>
    <cellStyle name="_Book2_04 07E Wild Horse Wind Expansion (C) (2)_Electric Rev Req Model (2009 GRC) " xfId="1147"/>
    <cellStyle name="_Book2_04 07E Wild Horse Wind Expansion (C) (2)_Electric Rev Req Model (2009 GRC)  2" xfId="1148"/>
    <cellStyle name="_Book2_04 07E Wild Horse Wind Expansion (C) (2)_Electric Rev Req Model (2009 GRC)  2 2" xfId="1149"/>
    <cellStyle name="_Book2_04 07E Wild Horse Wind Expansion (C) (2)_Electric Rev Req Model (2009 GRC)  3" xfId="1150"/>
    <cellStyle name="_Book2_04 07E Wild Horse Wind Expansion (C) (2)_Electric Rev Req Model (2009 GRC) Rebuttal" xfId="1151"/>
    <cellStyle name="_Book2_04 07E Wild Horse Wind Expansion (C) (2)_Electric Rev Req Model (2009 GRC) Rebuttal 2" xfId="1152"/>
    <cellStyle name="_Book2_04 07E Wild Horse Wind Expansion (C) (2)_Electric Rev Req Model (2009 GRC) Rebuttal 2 2" xfId="1153"/>
    <cellStyle name="_Book2_04 07E Wild Horse Wind Expansion (C) (2)_Electric Rev Req Model (2009 GRC) Rebuttal 3" xfId="1154"/>
    <cellStyle name="_Book2_04 07E Wild Horse Wind Expansion (C) (2)_Electric Rev Req Model (2009 GRC) Rebuttal REmoval of New  WH Solar AdjustMI" xfId="1155"/>
    <cellStyle name="_Book2_04 07E Wild Horse Wind Expansion (C) (2)_Electric Rev Req Model (2009 GRC) Rebuttal REmoval of New  WH Solar AdjustMI 2" xfId="1156"/>
    <cellStyle name="_Book2_04 07E Wild Horse Wind Expansion (C) (2)_Electric Rev Req Model (2009 GRC) Rebuttal REmoval of New  WH Solar AdjustMI 2 2" xfId="1157"/>
    <cellStyle name="_Book2_04 07E Wild Horse Wind Expansion (C) (2)_Electric Rev Req Model (2009 GRC) Rebuttal REmoval of New  WH Solar AdjustMI 3" xfId="1158"/>
    <cellStyle name="_Book2_04 07E Wild Horse Wind Expansion (C) (2)_Electric Rev Req Model (2009 GRC) Revised 01-18-2010" xfId="1159"/>
    <cellStyle name="_Book2_04 07E Wild Horse Wind Expansion (C) (2)_Electric Rev Req Model (2009 GRC) Revised 01-18-2010 2" xfId="1160"/>
    <cellStyle name="_Book2_04 07E Wild Horse Wind Expansion (C) (2)_Electric Rev Req Model (2009 GRC) Revised 01-18-2010 2 2" xfId="1161"/>
    <cellStyle name="_Book2_04 07E Wild Horse Wind Expansion (C) (2)_Electric Rev Req Model (2009 GRC) Revised 01-18-2010 3" xfId="1162"/>
    <cellStyle name="_Book2_04 07E Wild Horse Wind Expansion (C) (2)_Electric Rev Req Model (2010 GRC)" xfId="1163"/>
    <cellStyle name="_Book2_04 07E Wild Horse Wind Expansion (C) (2)_Electric Rev Req Model (2010 GRC) SF" xfId="1164"/>
    <cellStyle name="_Book2_04 07E Wild Horse Wind Expansion (C) (2)_Final Order Electric EXHIBIT A-1" xfId="1165"/>
    <cellStyle name="_Book2_04 07E Wild Horse Wind Expansion (C) (2)_Final Order Electric EXHIBIT A-1 2" xfId="1166"/>
    <cellStyle name="_Book2_04 07E Wild Horse Wind Expansion (C) (2)_Final Order Electric EXHIBIT A-1 2 2" xfId="1167"/>
    <cellStyle name="_Book2_04 07E Wild Horse Wind Expansion (C) (2)_Final Order Electric EXHIBIT A-1 3" xfId="1168"/>
    <cellStyle name="_Book2_04 07E Wild Horse Wind Expansion (C) (2)_TENASKA REGULATORY ASSET" xfId="1169"/>
    <cellStyle name="_Book2_04 07E Wild Horse Wind Expansion (C) (2)_TENASKA REGULATORY ASSET 2" xfId="1170"/>
    <cellStyle name="_Book2_04 07E Wild Horse Wind Expansion (C) (2)_TENASKA REGULATORY ASSET 2 2" xfId="1171"/>
    <cellStyle name="_Book2_04 07E Wild Horse Wind Expansion (C) (2)_TENASKA REGULATORY ASSET 3" xfId="1172"/>
    <cellStyle name="_Book2_16.37E Wild Horse Expansion DeferralRevwrkingfile SF" xfId="1173"/>
    <cellStyle name="_Book2_16.37E Wild Horse Expansion DeferralRevwrkingfile SF 2" xfId="1174"/>
    <cellStyle name="_Book2_16.37E Wild Horse Expansion DeferralRevwrkingfile SF 2 2" xfId="1175"/>
    <cellStyle name="_Book2_16.37E Wild Horse Expansion DeferralRevwrkingfile SF 3" xfId="1176"/>
    <cellStyle name="_Book2_2009 Compliance Filing PCA Exhibits for GRC" xfId="1177"/>
    <cellStyle name="_Book2_2009 GRC Compl Filing - Exhibit D" xfId="1178"/>
    <cellStyle name="_Book2_2009 GRC Compl Filing - Exhibit D 2" xfId="1179"/>
    <cellStyle name="_Book2_3.01 Income Statement" xfId="1180"/>
    <cellStyle name="_Book2_4 31 Regulatory Assets and Liabilities  7 06- Exhibit D" xfId="1181"/>
    <cellStyle name="_Book2_4 31 Regulatory Assets and Liabilities  7 06- Exhibit D 2" xfId="1182"/>
    <cellStyle name="_Book2_4 31 Regulatory Assets and Liabilities  7 06- Exhibit D 2 2" xfId="1183"/>
    <cellStyle name="_Book2_4 31 Regulatory Assets and Liabilities  7 06- Exhibit D 3" xfId="1184"/>
    <cellStyle name="_Book2_4 31 Regulatory Assets and Liabilities  7 06- Exhibit D_NIM Summary" xfId="1185"/>
    <cellStyle name="_Book2_4 31 Regulatory Assets and Liabilities  7 06- Exhibit D_NIM Summary 2" xfId="1186"/>
    <cellStyle name="_Book2_4 32 Regulatory Assets and Liabilities  7 06- Exhibit D" xfId="1187"/>
    <cellStyle name="_Book2_4 32 Regulatory Assets and Liabilities  7 06- Exhibit D 2" xfId="1188"/>
    <cellStyle name="_Book2_4 32 Regulatory Assets and Liabilities  7 06- Exhibit D 2 2" xfId="1189"/>
    <cellStyle name="_Book2_4 32 Regulatory Assets and Liabilities  7 06- Exhibit D 3" xfId="1190"/>
    <cellStyle name="_Book2_4 32 Regulatory Assets and Liabilities  7 06- Exhibit D_NIM Summary" xfId="1191"/>
    <cellStyle name="_Book2_4 32 Regulatory Assets and Liabilities  7 06- Exhibit D_NIM Summary 2" xfId="1192"/>
    <cellStyle name="_Book2_ACCOUNTS" xfId="1193"/>
    <cellStyle name="_x0013__Book2_Adj Bench DR 3 for Initial Briefs (Electric)" xfId="1194"/>
    <cellStyle name="_x0013__Book2_Adj Bench DR 3 for Initial Briefs (Electric) 2" xfId="1195"/>
    <cellStyle name="_x0013__Book2_Adj Bench DR 3 for Initial Briefs (Electric) 2 2" xfId="1196"/>
    <cellStyle name="_x0013__Book2_Adj Bench DR 3 for Initial Briefs (Electric) 3" xfId="1197"/>
    <cellStyle name="_Book2_AURORA Total New" xfId="1198"/>
    <cellStyle name="_Book2_AURORA Total New 2" xfId="1199"/>
    <cellStyle name="_Book2_Book2" xfId="1200"/>
    <cellStyle name="_Book2_Book2 2" xfId="1201"/>
    <cellStyle name="_Book2_Book2 2 2" xfId="1202"/>
    <cellStyle name="_Book2_Book2 3" xfId="1203"/>
    <cellStyle name="_Book2_Book2_Adj Bench DR 3 for Initial Briefs (Electric)" xfId="1204"/>
    <cellStyle name="_Book2_Book2_Adj Bench DR 3 for Initial Briefs (Electric) 2" xfId="1205"/>
    <cellStyle name="_Book2_Book2_Adj Bench DR 3 for Initial Briefs (Electric) 2 2" xfId="1206"/>
    <cellStyle name="_Book2_Book2_Adj Bench DR 3 for Initial Briefs (Electric) 3" xfId="1207"/>
    <cellStyle name="_Book2_Book2_Electric Rev Req Model (2009 GRC) Rebuttal" xfId="1208"/>
    <cellStyle name="_Book2_Book2_Electric Rev Req Model (2009 GRC) Rebuttal 2" xfId="1209"/>
    <cellStyle name="_Book2_Book2_Electric Rev Req Model (2009 GRC) Rebuttal 2 2" xfId="1210"/>
    <cellStyle name="_Book2_Book2_Electric Rev Req Model (2009 GRC) Rebuttal 3" xfId="1211"/>
    <cellStyle name="_Book2_Book2_Electric Rev Req Model (2009 GRC) Rebuttal REmoval of New  WH Solar AdjustMI" xfId="1212"/>
    <cellStyle name="_Book2_Book2_Electric Rev Req Model (2009 GRC) Rebuttal REmoval of New  WH Solar AdjustMI 2" xfId="1213"/>
    <cellStyle name="_Book2_Book2_Electric Rev Req Model (2009 GRC) Rebuttal REmoval of New  WH Solar AdjustMI 2 2" xfId="1214"/>
    <cellStyle name="_Book2_Book2_Electric Rev Req Model (2009 GRC) Rebuttal REmoval of New  WH Solar AdjustMI 3" xfId="1215"/>
    <cellStyle name="_Book2_Book2_Electric Rev Req Model (2009 GRC) Revised 01-18-2010" xfId="1216"/>
    <cellStyle name="_Book2_Book2_Electric Rev Req Model (2009 GRC) Revised 01-18-2010 2" xfId="1217"/>
    <cellStyle name="_Book2_Book2_Electric Rev Req Model (2009 GRC) Revised 01-18-2010 2 2" xfId="1218"/>
    <cellStyle name="_Book2_Book2_Electric Rev Req Model (2009 GRC) Revised 01-18-2010 3" xfId="1219"/>
    <cellStyle name="_Book2_Book2_Final Order Electric EXHIBIT A-1" xfId="1220"/>
    <cellStyle name="_Book2_Book2_Final Order Electric EXHIBIT A-1 2" xfId="1221"/>
    <cellStyle name="_Book2_Book2_Final Order Electric EXHIBIT A-1 2 2" xfId="1222"/>
    <cellStyle name="_Book2_Book2_Final Order Electric EXHIBIT A-1 3" xfId="1223"/>
    <cellStyle name="_Book2_Book4" xfId="1224"/>
    <cellStyle name="_Book2_Book4 2" xfId="1225"/>
    <cellStyle name="_Book2_Book4 2 2" xfId="1226"/>
    <cellStyle name="_Book2_Book4 3" xfId="1227"/>
    <cellStyle name="_Book2_Book9" xfId="1228"/>
    <cellStyle name="_Book2_Book9 2" xfId="1229"/>
    <cellStyle name="_Book2_Book9 2 2" xfId="1230"/>
    <cellStyle name="_Book2_Book9 3" xfId="1231"/>
    <cellStyle name="_Book2_Check the Interest Calculation" xfId="1232"/>
    <cellStyle name="_Book2_Check the Interest Calculation_Scenario 1 REC vs PTC Offset" xfId="1233"/>
    <cellStyle name="_Book2_Check the Interest Calculation_Scenario 3" xfId="1234"/>
    <cellStyle name="_Book2_Chelan PUD Power Costs (8-10)" xfId="1235"/>
    <cellStyle name="_x0013__Book2_Electric Rev Req Model (2009 GRC) Rebuttal" xfId="1236"/>
    <cellStyle name="_x0013__Book2_Electric Rev Req Model (2009 GRC) Rebuttal 2" xfId="1237"/>
    <cellStyle name="_x0013__Book2_Electric Rev Req Model (2009 GRC) Rebuttal 2 2" xfId="1238"/>
    <cellStyle name="_x0013__Book2_Electric Rev Req Model (2009 GRC) Rebuttal 3" xfId="1239"/>
    <cellStyle name="_x0013__Book2_Electric Rev Req Model (2009 GRC) Rebuttal REmoval of New  WH Solar AdjustMI" xfId="1240"/>
    <cellStyle name="_x0013__Book2_Electric Rev Req Model (2009 GRC) Rebuttal REmoval of New  WH Solar AdjustMI 2" xfId="1241"/>
    <cellStyle name="_x0013__Book2_Electric Rev Req Model (2009 GRC) Rebuttal REmoval of New  WH Solar AdjustMI 2 2" xfId="1242"/>
    <cellStyle name="_x0013__Book2_Electric Rev Req Model (2009 GRC) Rebuttal REmoval of New  WH Solar AdjustMI 3" xfId="1243"/>
    <cellStyle name="_x0013__Book2_Electric Rev Req Model (2009 GRC) Revised 01-18-2010" xfId="1244"/>
    <cellStyle name="_x0013__Book2_Electric Rev Req Model (2009 GRC) Revised 01-18-2010 2" xfId="1245"/>
    <cellStyle name="_x0013__Book2_Electric Rev Req Model (2009 GRC) Revised 01-18-2010 2 2" xfId="1246"/>
    <cellStyle name="_x0013__Book2_Electric Rev Req Model (2009 GRC) Revised 01-18-2010 3" xfId="1247"/>
    <cellStyle name="_x0013__Book2_Final Order Electric EXHIBIT A-1" xfId="1248"/>
    <cellStyle name="_x0013__Book2_Final Order Electric EXHIBIT A-1 2" xfId="1249"/>
    <cellStyle name="_x0013__Book2_Final Order Electric EXHIBIT A-1 2 2" xfId="1250"/>
    <cellStyle name="_x0013__Book2_Final Order Electric EXHIBIT A-1 3" xfId="1251"/>
    <cellStyle name="_Book2_Gas Rev Req Model (2010 GRC)" xfId="1252"/>
    <cellStyle name="_Book2_INPUTS" xfId="1253"/>
    <cellStyle name="_Book2_INPUTS 2" xfId="1254"/>
    <cellStyle name="_Book2_INPUTS 2 2" xfId="1255"/>
    <cellStyle name="_Book2_INPUTS 3" xfId="1256"/>
    <cellStyle name="_Book2_NIM Summary" xfId="1257"/>
    <cellStyle name="_Book2_NIM Summary 09GRC" xfId="1258"/>
    <cellStyle name="_Book2_NIM Summary 09GRC 2" xfId="1259"/>
    <cellStyle name="_Book2_NIM Summary 2" xfId="1260"/>
    <cellStyle name="_Book2_NIM Summary 3" xfId="1261"/>
    <cellStyle name="_Book2_NIM Summary 4" xfId="1262"/>
    <cellStyle name="_Book2_NIM Summary 5" xfId="1263"/>
    <cellStyle name="_Book2_NIM Summary 6" xfId="1264"/>
    <cellStyle name="_Book2_NIM Summary 7" xfId="1265"/>
    <cellStyle name="_Book2_NIM Summary 8" xfId="1266"/>
    <cellStyle name="_Book2_NIM Summary 9" xfId="1267"/>
    <cellStyle name="_Book2_PCA 10 -  Exhibit D from A Kellogg Jan 2011" xfId="1268"/>
    <cellStyle name="_Book2_PCA 10 -  Exhibit D from A Kellogg July 2011" xfId="1269"/>
    <cellStyle name="_Book2_PCA 10 -  Exhibit D from S Free Rcv'd 12-11" xfId="1270"/>
    <cellStyle name="_Book2_PCA 9 -  Exhibit D April 2010" xfId="1271"/>
    <cellStyle name="_Book2_PCA 9 -  Exhibit D April 2010 (3)" xfId="1272"/>
    <cellStyle name="_Book2_PCA 9 -  Exhibit D April 2010 (3) 2" xfId="1273"/>
    <cellStyle name="_Book2_PCA 9 -  Exhibit D Nov 2010" xfId="1274"/>
    <cellStyle name="_Book2_PCA 9 - Exhibit D at August 2010" xfId="1275"/>
    <cellStyle name="_Book2_PCA 9 - Exhibit D June 2010 GRC" xfId="1276"/>
    <cellStyle name="_Book2_Power Costs - Comparison bx Rbtl-Staff-Jt-PC" xfId="1277"/>
    <cellStyle name="_Book2_Power Costs - Comparison bx Rbtl-Staff-Jt-PC 2" xfId="1278"/>
    <cellStyle name="_Book2_Power Costs - Comparison bx Rbtl-Staff-Jt-PC 2 2" xfId="1279"/>
    <cellStyle name="_Book2_Power Costs - Comparison bx Rbtl-Staff-Jt-PC 3" xfId="1280"/>
    <cellStyle name="_Book2_Power Costs - Comparison bx Rbtl-Staff-Jt-PC_Adj Bench DR 3 for Initial Briefs (Electric)" xfId="1281"/>
    <cellStyle name="_Book2_Power Costs - Comparison bx Rbtl-Staff-Jt-PC_Adj Bench DR 3 for Initial Briefs (Electric) 2" xfId="1282"/>
    <cellStyle name="_Book2_Power Costs - Comparison bx Rbtl-Staff-Jt-PC_Adj Bench DR 3 for Initial Briefs (Electric) 2 2" xfId="1283"/>
    <cellStyle name="_Book2_Power Costs - Comparison bx Rbtl-Staff-Jt-PC_Adj Bench DR 3 for Initial Briefs (Electric) 3" xfId="1284"/>
    <cellStyle name="_Book2_Power Costs - Comparison bx Rbtl-Staff-Jt-PC_Electric Rev Req Model (2009 GRC) Rebuttal" xfId="1285"/>
    <cellStyle name="_Book2_Power Costs - Comparison bx Rbtl-Staff-Jt-PC_Electric Rev Req Model (2009 GRC) Rebuttal 2" xfId="1286"/>
    <cellStyle name="_Book2_Power Costs - Comparison bx Rbtl-Staff-Jt-PC_Electric Rev Req Model (2009 GRC) Rebuttal 2 2" xfId="1287"/>
    <cellStyle name="_Book2_Power Costs - Comparison bx Rbtl-Staff-Jt-PC_Electric Rev Req Model (2009 GRC) Rebuttal 3" xfId="1288"/>
    <cellStyle name="_Book2_Power Costs - Comparison bx Rbtl-Staff-Jt-PC_Electric Rev Req Model (2009 GRC) Rebuttal REmoval of New  WH Solar AdjustMI" xfId="1289"/>
    <cellStyle name="_Book2_Power Costs - Comparison bx Rbtl-Staff-Jt-PC_Electric Rev Req Model (2009 GRC) Rebuttal REmoval of New  WH Solar AdjustMI 2" xfId="1290"/>
    <cellStyle name="_Book2_Power Costs - Comparison bx Rbtl-Staff-Jt-PC_Electric Rev Req Model (2009 GRC) Rebuttal REmoval of New  WH Solar AdjustMI 2 2" xfId="1291"/>
    <cellStyle name="_Book2_Power Costs - Comparison bx Rbtl-Staff-Jt-PC_Electric Rev Req Model (2009 GRC) Rebuttal REmoval of New  WH Solar AdjustMI 3" xfId="1292"/>
    <cellStyle name="_Book2_Power Costs - Comparison bx Rbtl-Staff-Jt-PC_Electric Rev Req Model (2009 GRC) Revised 01-18-2010" xfId="1293"/>
    <cellStyle name="_Book2_Power Costs - Comparison bx Rbtl-Staff-Jt-PC_Electric Rev Req Model (2009 GRC) Revised 01-18-2010 2" xfId="1294"/>
    <cellStyle name="_Book2_Power Costs - Comparison bx Rbtl-Staff-Jt-PC_Electric Rev Req Model (2009 GRC) Revised 01-18-2010 2 2" xfId="1295"/>
    <cellStyle name="_Book2_Power Costs - Comparison bx Rbtl-Staff-Jt-PC_Electric Rev Req Model (2009 GRC) Revised 01-18-2010 3" xfId="1296"/>
    <cellStyle name="_Book2_Power Costs - Comparison bx Rbtl-Staff-Jt-PC_Final Order Electric EXHIBIT A-1" xfId="1297"/>
    <cellStyle name="_Book2_Power Costs - Comparison bx Rbtl-Staff-Jt-PC_Final Order Electric EXHIBIT A-1 2" xfId="1298"/>
    <cellStyle name="_Book2_Power Costs - Comparison bx Rbtl-Staff-Jt-PC_Final Order Electric EXHIBIT A-1 2 2" xfId="1299"/>
    <cellStyle name="_Book2_Power Costs - Comparison bx Rbtl-Staff-Jt-PC_Final Order Electric EXHIBIT A-1 3" xfId="1300"/>
    <cellStyle name="_Book2_Production Adj 4.37" xfId="1301"/>
    <cellStyle name="_Book2_Production Adj 4.37 2" xfId="1302"/>
    <cellStyle name="_Book2_Production Adj 4.37 2 2" xfId="1303"/>
    <cellStyle name="_Book2_Production Adj 4.37 3" xfId="1304"/>
    <cellStyle name="_Book2_Purchased Power Adj 4.03" xfId="1305"/>
    <cellStyle name="_Book2_Purchased Power Adj 4.03 2" xfId="1306"/>
    <cellStyle name="_Book2_Purchased Power Adj 4.03 2 2" xfId="1307"/>
    <cellStyle name="_Book2_Purchased Power Adj 4.03 3" xfId="1308"/>
    <cellStyle name="_Book2_Rebuttal Power Costs" xfId="1309"/>
    <cellStyle name="_Book2_Rebuttal Power Costs 2" xfId="1310"/>
    <cellStyle name="_Book2_Rebuttal Power Costs 2 2" xfId="1311"/>
    <cellStyle name="_Book2_Rebuttal Power Costs 3" xfId="1312"/>
    <cellStyle name="_Book2_Rebuttal Power Costs_Adj Bench DR 3 for Initial Briefs (Electric)" xfId="1313"/>
    <cellStyle name="_Book2_Rebuttal Power Costs_Adj Bench DR 3 for Initial Briefs (Electric) 2" xfId="1314"/>
    <cellStyle name="_Book2_Rebuttal Power Costs_Adj Bench DR 3 for Initial Briefs (Electric) 2 2" xfId="1315"/>
    <cellStyle name="_Book2_Rebuttal Power Costs_Adj Bench DR 3 for Initial Briefs (Electric) 3" xfId="1316"/>
    <cellStyle name="_Book2_Rebuttal Power Costs_Electric Rev Req Model (2009 GRC) Rebuttal" xfId="1317"/>
    <cellStyle name="_Book2_Rebuttal Power Costs_Electric Rev Req Model (2009 GRC) Rebuttal 2" xfId="1318"/>
    <cellStyle name="_Book2_Rebuttal Power Costs_Electric Rev Req Model (2009 GRC) Rebuttal 2 2" xfId="1319"/>
    <cellStyle name="_Book2_Rebuttal Power Costs_Electric Rev Req Model (2009 GRC) Rebuttal 3" xfId="1320"/>
    <cellStyle name="_Book2_Rebuttal Power Costs_Electric Rev Req Model (2009 GRC) Rebuttal REmoval of New  WH Solar AdjustMI" xfId="1321"/>
    <cellStyle name="_Book2_Rebuttal Power Costs_Electric Rev Req Model (2009 GRC) Rebuttal REmoval of New  WH Solar AdjustMI 2" xfId="1322"/>
    <cellStyle name="_Book2_Rebuttal Power Costs_Electric Rev Req Model (2009 GRC) Rebuttal REmoval of New  WH Solar AdjustMI 2 2" xfId="1323"/>
    <cellStyle name="_Book2_Rebuttal Power Costs_Electric Rev Req Model (2009 GRC) Rebuttal REmoval of New  WH Solar AdjustMI 3" xfId="1324"/>
    <cellStyle name="_Book2_Rebuttal Power Costs_Electric Rev Req Model (2009 GRC) Revised 01-18-2010" xfId="1325"/>
    <cellStyle name="_Book2_Rebuttal Power Costs_Electric Rev Req Model (2009 GRC) Revised 01-18-2010 2" xfId="1326"/>
    <cellStyle name="_Book2_Rebuttal Power Costs_Electric Rev Req Model (2009 GRC) Revised 01-18-2010 2 2" xfId="1327"/>
    <cellStyle name="_Book2_Rebuttal Power Costs_Electric Rev Req Model (2009 GRC) Revised 01-18-2010 3" xfId="1328"/>
    <cellStyle name="_Book2_Rebuttal Power Costs_Final Order Electric EXHIBIT A-1" xfId="1329"/>
    <cellStyle name="_Book2_Rebuttal Power Costs_Final Order Electric EXHIBIT A-1 2" xfId="1330"/>
    <cellStyle name="_Book2_Rebuttal Power Costs_Final Order Electric EXHIBIT A-1 2 2" xfId="1331"/>
    <cellStyle name="_Book2_Rebuttal Power Costs_Final Order Electric EXHIBIT A-1 3" xfId="1332"/>
    <cellStyle name="_Book2_ROR &amp; CONV FACTOR" xfId="1333"/>
    <cellStyle name="_Book2_ROR &amp; CONV FACTOR 2" xfId="1334"/>
    <cellStyle name="_Book2_ROR &amp; CONV FACTOR 2 2" xfId="1335"/>
    <cellStyle name="_Book2_ROR &amp; CONV FACTOR 3" xfId="1336"/>
    <cellStyle name="_Book2_ROR 5.02" xfId="1337"/>
    <cellStyle name="_Book2_ROR 5.02 2" xfId="1338"/>
    <cellStyle name="_Book2_ROR 5.02 2 2" xfId="1339"/>
    <cellStyle name="_Book2_ROR 5.02 3" xfId="1340"/>
    <cellStyle name="_Book2_Wind Integration 10GRC" xfId="1341"/>
    <cellStyle name="_Book2_Wind Integration 10GRC 2" xfId="1342"/>
    <cellStyle name="_Book3" xfId="1343"/>
    <cellStyle name="_Book5" xfId="1344"/>
    <cellStyle name="_Book5_Chelan PUD Power Costs (8-10)" xfId="1345"/>
    <cellStyle name="_Book5_DEM-WP(C) Costs Not In AURORA 2010GRC As Filed" xfId="1346"/>
    <cellStyle name="_Book5_DEM-WP(C) Costs Not In AURORA 2010GRC As Filed 2" xfId="1347"/>
    <cellStyle name="_Book5_NIM Summary" xfId="1348"/>
    <cellStyle name="_Book5_NIM Summary 09GRC" xfId="1349"/>
    <cellStyle name="_Book5_NIM Summary 2" xfId="1350"/>
    <cellStyle name="_Book5_NIM Summary 3" xfId="1351"/>
    <cellStyle name="_Book5_NIM Summary 4" xfId="1352"/>
    <cellStyle name="_Book5_NIM Summary 5" xfId="1353"/>
    <cellStyle name="_Book5_NIM Summary 6" xfId="1354"/>
    <cellStyle name="_Book5_NIM Summary 7" xfId="1355"/>
    <cellStyle name="_Book5_NIM Summary 8" xfId="1356"/>
    <cellStyle name="_Book5_NIM Summary 9" xfId="1357"/>
    <cellStyle name="_Book5_PCA 9 -  Exhibit D April 2010 (3)" xfId="1358"/>
    <cellStyle name="_Book5_Reconciliation" xfId="1359"/>
    <cellStyle name="_Book5_Reconciliation 2" xfId="1360"/>
    <cellStyle name="_Book5_Wind Integration 10GRC" xfId="1361"/>
    <cellStyle name="_Book5_Wind Integration 10GRC 2" xfId="1362"/>
    <cellStyle name="_BPA NOS" xfId="1363"/>
    <cellStyle name="_BPA NOS 2" xfId="1364"/>
    <cellStyle name="_BPA NOS_DEM-WP(C) Wind Integration Summary 2010GRC" xfId="1365"/>
    <cellStyle name="_BPA NOS_DEM-WP(C) Wind Integration Summary 2010GRC 2" xfId="1366"/>
    <cellStyle name="_BPA NOS_NIM Summary" xfId="1367"/>
    <cellStyle name="_BPA NOS_NIM Summary 2" xfId="1368"/>
    <cellStyle name="_Chelan Debt Forecast 12.19.05" xfId="1369"/>
    <cellStyle name="_Chelan Debt Forecast 12.19.05 2" xfId="1370"/>
    <cellStyle name="_Chelan Debt Forecast 12.19.05 2 2" xfId="1371"/>
    <cellStyle name="_Chelan Debt Forecast 12.19.05 2 2 2" xfId="1372"/>
    <cellStyle name="_Chelan Debt Forecast 12.19.05 2 3" xfId="1373"/>
    <cellStyle name="_Chelan Debt Forecast 12.19.05 3" xfId="1374"/>
    <cellStyle name="_Chelan Debt Forecast 12.19.05 3 2" xfId="1375"/>
    <cellStyle name="_Chelan Debt Forecast 12.19.05 3 2 2" xfId="1376"/>
    <cellStyle name="_Chelan Debt Forecast 12.19.05 3 3" xfId="1377"/>
    <cellStyle name="_Chelan Debt Forecast 12.19.05 3 3 2" xfId="1378"/>
    <cellStyle name="_Chelan Debt Forecast 12.19.05 3 4" xfId="1379"/>
    <cellStyle name="_Chelan Debt Forecast 12.19.05 3 4 2" xfId="1380"/>
    <cellStyle name="_Chelan Debt Forecast 12.19.05 4" xfId="1381"/>
    <cellStyle name="_Chelan Debt Forecast 12.19.05 4 2" xfId="1382"/>
    <cellStyle name="_Chelan Debt Forecast 12.19.05 5" xfId="1383"/>
    <cellStyle name="_Chelan Debt Forecast 12.19.05 6" xfId="1384"/>
    <cellStyle name="_Chelan Debt Forecast 12.19.05 7" xfId="1385"/>
    <cellStyle name="_Chelan Debt Forecast 12.19.05_(C) WHE Proforma with ITC cash grant 10 Yr Amort_for deferral_102809" xfId="1386"/>
    <cellStyle name="_Chelan Debt Forecast 12.19.05_(C) WHE Proforma with ITC cash grant 10 Yr Amort_for deferral_102809 2" xfId="1387"/>
    <cellStyle name="_Chelan Debt Forecast 12.19.05_(C) WHE Proforma with ITC cash grant 10 Yr Amort_for deferral_102809 2 2" xfId="1388"/>
    <cellStyle name="_Chelan Debt Forecast 12.19.05_(C) WHE Proforma with ITC cash grant 10 Yr Amort_for deferral_102809 3" xfId="1389"/>
    <cellStyle name="_Chelan Debt Forecast 12.19.05_(C) WHE Proforma with ITC cash grant 10 Yr Amort_for deferral_102809_16.07E Wild Horse Wind Expansionwrkingfile" xfId="1390"/>
    <cellStyle name="_Chelan Debt Forecast 12.19.05_(C) WHE Proforma with ITC cash grant 10 Yr Amort_for deferral_102809_16.07E Wild Horse Wind Expansionwrkingfile 2" xfId="1391"/>
    <cellStyle name="_Chelan Debt Forecast 12.19.05_(C) WHE Proforma with ITC cash grant 10 Yr Amort_for deferral_102809_16.07E Wild Horse Wind Expansionwrkingfile 2 2" xfId="1392"/>
    <cellStyle name="_Chelan Debt Forecast 12.19.05_(C) WHE Proforma with ITC cash grant 10 Yr Amort_for deferral_102809_16.07E Wild Horse Wind Expansionwrkingfile 3" xfId="1393"/>
    <cellStyle name="_Chelan Debt Forecast 12.19.05_(C) WHE Proforma with ITC cash grant 10 Yr Amort_for deferral_102809_16.07E Wild Horse Wind Expansionwrkingfile SF" xfId="1394"/>
    <cellStyle name="_Chelan Debt Forecast 12.19.05_(C) WHE Proforma with ITC cash grant 10 Yr Amort_for deferral_102809_16.07E Wild Horse Wind Expansionwrkingfile SF 2" xfId="1395"/>
    <cellStyle name="_Chelan Debt Forecast 12.19.05_(C) WHE Proforma with ITC cash grant 10 Yr Amort_for deferral_102809_16.07E Wild Horse Wind Expansionwrkingfile SF 2 2" xfId="1396"/>
    <cellStyle name="_Chelan Debt Forecast 12.19.05_(C) WHE Proforma with ITC cash grant 10 Yr Amort_for deferral_102809_16.07E Wild Horse Wind Expansionwrkingfile SF 3" xfId="1397"/>
    <cellStyle name="_Chelan Debt Forecast 12.19.05_(C) WHE Proforma with ITC cash grant 10 Yr Amort_for deferral_102809_16.37E Wild Horse Expansion DeferralRevwrkingfile SF" xfId="1398"/>
    <cellStyle name="_Chelan Debt Forecast 12.19.05_(C) WHE Proforma with ITC cash grant 10 Yr Amort_for deferral_102809_16.37E Wild Horse Expansion DeferralRevwrkingfile SF 2" xfId="1399"/>
    <cellStyle name="_Chelan Debt Forecast 12.19.05_(C) WHE Proforma with ITC cash grant 10 Yr Amort_for deferral_102809_16.37E Wild Horse Expansion DeferralRevwrkingfile SF 2 2" xfId="1400"/>
    <cellStyle name="_Chelan Debt Forecast 12.19.05_(C) WHE Proforma with ITC cash grant 10 Yr Amort_for deferral_102809_16.37E Wild Horse Expansion DeferralRevwrkingfile SF 3" xfId="1401"/>
    <cellStyle name="_Chelan Debt Forecast 12.19.05_(C) WHE Proforma with ITC cash grant 10 Yr Amort_for rebuttal_120709" xfId="1402"/>
    <cellStyle name="_Chelan Debt Forecast 12.19.05_(C) WHE Proforma with ITC cash grant 10 Yr Amort_for rebuttal_120709 2" xfId="1403"/>
    <cellStyle name="_Chelan Debt Forecast 12.19.05_(C) WHE Proforma with ITC cash grant 10 Yr Amort_for rebuttal_120709 2 2" xfId="1404"/>
    <cellStyle name="_Chelan Debt Forecast 12.19.05_(C) WHE Proforma with ITC cash grant 10 Yr Amort_for rebuttal_120709 3" xfId="1405"/>
    <cellStyle name="_Chelan Debt Forecast 12.19.05_04.07E Wild Horse Wind Expansion" xfId="1406"/>
    <cellStyle name="_Chelan Debt Forecast 12.19.05_04.07E Wild Horse Wind Expansion 2" xfId="1407"/>
    <cellStyle name="_Chelan Debt Forecast 12.19.05_04.07E Wild Horse Wind Expansion 2 2" xfId="1408"/>
    <cellStyle name="_Chelan Debt Forecast 12.19.05_04.07E Wild Horse Wind Expansion 3" xfId="1409"/>
    <cellStyle name="_Chelan Debt Forecast 12.19.05_04.07E Wild Horse Wind Expansion_16.07E Wild Horse Wind Expansionwrkingfile" xfId="1410"/>
    <cellStyle name="_Chelan Debt Forecast 12.19.05_04.07E Wild Horse Wind Expansion_16.07E Wild Horse Wind Expansionwrkingfile 2" xfId="1411"/>
    <cellStyle name="_Chelan Debt Forecast 12.19.05_04.07E Wild Horse Wind Expansion_16.07E Wild Horse Wind Expansionwrkingfile 2 2" xfId="1412"/>
    <cellStyle name="_Chelan Debt Forecast 12.19.05_04.07E Wild Horse Wind Expansion_16.07E Wild Horse Wind Expansionwrkingfile 3" xfId="1413"/>
    <cellStyle name="_Chelan Debt Forecast 12.19.05_04.07E Wild Horse Wind Expansion_16.07E Wild Horse Wind Expansionwrkingfile SF" xfId="1414"/>
    <cellStyle name="_Chelan Debt Forecast 12.19.05_04.07E Wild Horse Wind Expansion_16.07E Wild Horse Wind Expansionwrkingfile SF 2" xfId="1415"/>
    <cellStyle name="_Chelan Debt Forecast 12.19.05_04.07E Wild Horse Wind Expansion_16.07E Wild Horse Wind Expansionwrkingfile SF 2 2" xfId="1416"/>
    <cellStyle name="_Chelan Debt Forecast 12.19.05_04.07E Wild Horse Wind Expansion_16.07E Wild Horse Wind Expansionwrkingfile SF 3" xfId="1417"/>
    <cellStyle name="_Chelan Debt Forecast 12.19.05_04.07E Wild Horse Wind Expansion_16.37E Wild Horse Expansion DeferralRevwrkingfile SF" xfId="1418"/>
    <cellStyle name="_Chelan Debt Forecast 12.19.05_04.07E Wild Horse Wind Expansion_16.37E Wild Horse Expansion DeferralRevwrkingfile SF 2" xfId="1419"/>
    <cellStyle name="_Chelan Debt Forecast 12.19.05_04.07E Wild Horse Wind Expansion_16.37E Wild Horse Expansion DeferralRevwrkingfile SF 2 2" xfId="1420"/>
    <cellStyle name="_Chelan Debt Forecast 12.19.05_04.07E Wild Horse Wind Expansion_16.37E Wild Horse Expansion DeferralRevwrkingfile SF 3" xfId="1421"/>
    <cellStyle name="_Chelan Debt Forecast 12.19.05_16.07E Wild Horse Wind Expansionwrkingfile" xfId="1422"/>
    <cellStyle name="_Chelan Debt Forecast 12.19.05_16.07E Wild Horse Wind Expansionwrkingfile 2" xfId="1423"/>
    <cellStyle name="_Chelan Debt Forecast 12.19.05_16.07E Wild Horse Wind Expansionwrkingfile 2 2" xfId="1424"/>
    <cellStyle name="_Chelan Debt Forecast 12.19.05_16.07E Wild Horse Wind Expansionwrkingfile 3" xfId="1425"/>
    <cellStyle name="_Chelan Debt Forecast 12.19.05_16.07E Wild Horse Wind Expansionwrkingfile SF" xfId="1426"/>
    <cellStyle name="_Chelan Debt Forecast 12.19.05_16.07E Wild Horse Wind Expansionwrkingfile SF 2" xfId="1427"/>
    <cellStyle name="_Chelan Debt Forecast 12.19.05_16.07E Wild Horse Wind Expansionwrkingfile SF 2 2" xfId="1428"/>
    <cellStyle name="_Chelan Debt Forecast 12.19.05_16.07E Wild Horse Wind Expansionwrkingfile SF 3" xfId="1429"/>
    <cellStyle name="_Chelan Debt Forecast 12.19.05_16.37E Wild Horse Expansion DeferralRevwrkingfile SF" xfId="1430"/>
    <cellStyle name="_Chelan Debt Forecast 12.19.05_16.37E Wild Horse Expansion DeferralRevwrkingfile SF 2" xfId="1431"/>
    <cellStyle name="_Chelan Debt Forecast 12.19.05_16.37E Wild Horse Expansion DeferralRevwrkingfile SF 2 2" xfId="1432"/>
    <cellStyle name="_Chelan Debt Forecast 12.19.05_16.37E Wild Horse Expansion DeferralRevwrkingfile SF 3" xfId="1433"/>
    <cellStyle name="_Chelan Debt Forecast 12.19.05_2009 Compliance Filing PCA Exhibits for GRC" xfId="1434"/>
    <cellStyle name="_Chelan Debt Forecast 12.19.05_2009 GRC Compl Filing - Exhibit D" xfId="1435"/>
    <cellStyle name="_Chelan Debt Forecast 12.19.05_2009 GRC Compl Filing - Exhibit D 2" xfId="1436"/>
    <cellStyle name="_Chelan Debt Forecast 12.19.05_3.01 Income Statement" xfId="1437"/>
    <cellStyle name="_Chelan Debt Forecast 12.19.05_4 31 Regulatory Assets and Liabilities  7 06- Exhibit D" xfId="1438"/>
    <cellStyle name="_Chelan Debt Forecast 12.19.05_4 31 Regulatory Assets and Liabilities  7 06- Exhibit D 2" xfId="1439"/>
    <cellStyle name="_Chelan Debt Forecast 12.19.05_4 31 Regulatory Assets and Liabilities  7 06- Exhibit D 2 2" xfId="1440"/>
    <cellStyle name="_Chelan Debt Forecast 12.19.05_4 31 Regulatory Assets and Liabilities  7 06- Exhibit D 3" xfId="1441"/>
    <cellStyle name="_Chelan Debt Forecast 12.19.05_4 31 Regulatory Assets and Liabilities  7 06- Exhibit D_NIM Summary" xfId="1442"/>
    <cellStyle name="_Chelan Debt Forecast 12.19.05_4 31 Regulatory Assets and Liabilities  7 06- Exhibit D_NIM Summary 2" xfId="1443"/>
    <cellStyle name="_Chelan Debt Forecast 12.19.05_4 32 Regulatory Assets and Liabilities  7 06- Exhibit D" xfId="1444"/>
    <cellStyle name="_Chelan Debt Forecast 12.19.05_4 32 Regulatory Assets and Liabilities  7 06- Exhibit D 2" xfId="1445"/>
    <cellStyle name="_Chelan Debt Forecast 12.19.05_4 32 Regulatory Assets and Liabilities  7 06- Exhibit D 2 2" xfId="1446"/>
    <cellStyle name="_Chelan Debt Forecast 12.19.05_4 32 Regulatory Assets and Liabilities  7 06- Exhibit D 3" xfId="1447"/>
    <cellStyle name="_Chelan Debt Forecast 12.19.05_4 32 Regulatory Assets and Liabilities  7 06- Exhibit D_NIM Summary" xfId="1448"/>
    <cellStyle name="_Chelan Debt Forecast 12.19.05_4 32 Regulatory Assets and Liabilities  7 06- Exhibit D_NIM Summary 2" xfId="1449"/>
    <cellStyle name="_Chelan Debt Forecast 12.19.05_ACCOUNTS" xfId="1450"/>
    <cellStyle name="_Chelan Debt Forecast 12.19.05_AURORA Total New" xfId="1451"/>
    <cellStyle name="_Chelan Debt Forecast 12.19.05_AURORA Total New 2" xfId="1452"/>
    <cellStyle name="_Chelan Debt Forecast 12.19.05_Book2" xfId="1453"/>
    <cellStyle name="_Chelan Debt Forecast 12.19.05_Book2 2" xfId="1454"/>
    <cellStyle name="_Chelan Debt Forecast 12.19.05_Book2 2 2" xfId="1455"/>
    <cellStyle name="_Chelan Debt Forecast 12.19.05_Book2 3" xfId="1456"/>
    <cellStyle name="_Chelan Debt Forecast 12.19.05_Book2_Adj Bench DR 3 for Initial Briefs (Electric)" xfId="1457"/>
    <cellStyle name="_Chelan Debt Forecast 12.19.05_Book2_Adj Bench DR 3 for Initial Briefs (Electric) 2" xfId="1458"/>
    <cellStyle name="_Chelan Debt Forecast 12.19.05_Book2_Adj Bench DR 3 for Initial Briefs (Electric) 2 2" xfId="1459"/>
    <cellStyle name="_Chelan Debt Forecast 12.19.05_Book2_Adj Bench DR 3 for Initial Briefs (Electric) 3" xfId="1460"/>
    <cellStyle name="_Chelan Debt Forecast 12.19.05_Book2_Electric Rev Req Model (2009 GRC) Rebuttal" xfId="1461"/>
    <cellStyle name="_Chelan Debt Forecast 12.19.05_Book2_Electric Rev Req Model (2009 GRC) Rebuttal 2" xfId="1462"/>
    <cellStyle name="_Chelan Debt Forecast 12.19.05_Book2_Electric Rev Req Model (2009 GRC) Rebuttal 2 2" xfId="1463"/>
    <cellStyle name="_Chelan Debt Forecast 12.19.05_Book2_Electric Rev Req Model (2009 GRC) Rebuttal 3" xfId="1464"/>
    <cellStyle name="_Chelan Debt Forecast 12.19.05_Book2_Electric Rev Req Model (2009 GRC) Rebuttal REmoval of New  WH Solar AdjustMI" xfId="1465"/>
    <cellStyle name="_Chelan Debt Forecast 12.19.05_Book2_Electric Rev Req Model (2009 GRC) Rebuttal REmoval of New  WH Solar AdjustMI 2" xfId="1466"/>
    <cellStyle name="_Chelan Debt Forecast 12.19.05_Book2_Electric Rev Req Model (2009 GRC) Rebuttal REmoval of New  WH Solar AdjustMI 2 2" xfId="1467"/>
    <cellStyle name="_Chelan Debt Forecast 12.19.05_Book2_Electric Rev Req Model (2009 GRC) Rebuttal REmoval of New  WH Solar AdjustMI 3" xfId="1468"/>
    <cellStyle name="_Chelan Debt Forecast 12.19.05_Book2_Electric Rev Req Model (2009 GRC) Revised 01-18-2010" xfId="1469"/>
    <cellStyle name="_Chelan Debt Forecast 12.19.05_Book2_Electric Rev Req Model (2009 GRC) Revised 01-18-2010 2" xfId="1470"/>
    <cellStyle name="_Chelan Debt Forecast 12.19.05_Book2_Electric Rev Req Model (2009 GRC) Revised 01-18-2010 2 2" xfId="1471"/>
    <cellStyle name="_Chelan Debt Forecast 12.19.05_Book2_Electric Rev Req Model (2009 GRC) Revised 01-18-2010 3" xfId="1472"/>
    <cellStyle name="_Chelan Debt Forecast 12.19.05_Book2_Final Order Electric EXHIBIT A-1" xfId="1473"/>
    <cellStyle name="_Chelan Debt Forecast 12.19.05_Book2_Final Order Electric EXHIBIT A-1 2" xfId="1474"/>
    <cellStyle name="_Chelan Debt Forecast 12.19.05_Book2_Final Order Electric EXHIBIT A-1 2 2" xfId="1475"/>
    <cellStyle name="_Chelan Debt Forecast 12.19.05_Book2_Final Order Electric EXHIBIT A-1 3" xfId="1476"/>
    <cellStyle name="_Chelan Debt Forecast 12.19.05_Book4" xfId="1477"/>
    <cellStyle name="_Chelan Debt Forecast 12.19.05_Book4 2" xfId="1478"/>
    <cellStyle name="_Chelan Debt Forecast 12.19.05_Book4 2 2" xfId="1479"/>
    <cellStyle name="_Chelan Debt Forecast 12.19.05_Book4 3" xfId="1480"/>
    <cellStyle name="_Chelan Debt Forecast 12.19.05_Book9" xfId="1481"/>
    <cellStyle name="_Chelan Debt Forecast 12.19.05_Book9 2" xfId="1482"/>
    <cellStyle name="_Chelan Debt Forecast 12.19.05_Book9 2 2" xfId="1483"/>
    <cellStyle name="_Chelan Debt Forecast 12.19.05_Book9 3" xfId="1484"/>
    <cellStyle name="_Chelan Debt Forecast 12.19.05_Check the Interest Calculation" xfId="1485"/>
    <cellStyle name="_Chelan Debt Forecast 12.19.05_Check the Interest Calculation_Scenario 1 REC vs PTC Offset" xfId="1486"/>
    <cellStyle name="_Chelan Debt Forecast 12.19.05_Check the Interest Calculation_Scenario 3" xfId="1487"/>
    <cellStyle name="_Chelan Debt Forecast 12.19.05_Chelan PUD Power Costs (8-10)" xfId="1488"/>
    <cellStyle name="_Chelan Debt Forecast 12.19.05_Exhibit D fr R Gho 12-31-08" xfId="1489"/>
    <cellStyle name="_Chelan Debt Forecast 12.19.05_Exhibit D fr R Gho 12-31-08 2" xfId="1490"/>
    <cellStyle name="_Chelan Debt Forecast 12.19.05_Exhibit D fr R Gho 12-31-08 v2" xfId="1491"/>
    <cellStyle name="_Chelan Debt Forecast 12.19.05_Exhibit D fr R Gho 12-31-08 v2 2" xfId="1492"/>
    <cellStyle name="_Chelan Debt Forecast 12.19.05_Exhibit D fr R Gho 12-31-08 v2_NIM Summary" xfId="1493"/>
    <cellStyle name="_Chelan Debt Forecast 12.19.05_Exhibit D fr R Gho 12-31-08 v2_NIM Summary 2" xfId="1494"/>
    <cellStyle name="_Chelan Debt Forecast 12.19.05_Exhibit D fr R Gho 12-31-08_NIM Summary" xfId="1495"/>
    <cellStyle name="_Chelan Debt Forecast 12.19.05_Exhibit D fr R Gho 12-31-08_NIM Summary 2" xfId="1496"/>
    <cellStyle name="_Chelan Debt Forecast 12.19.05_Gas Rev Req Model (2010 GRC)" xfId="1497"/>
    <cellStyle name="_Chelan Debt Forecast 12.19.05_Hopkins Ridge Prepaid Tran - Interest Earned RY 12ME Feb  '11" xfId="1498"/>
    <cellStyle name="_Chelan Debt Forecast 12.19.05_Hopkins Ridge Prepaid Tran - Interest Earned RY 12ME Feb  '11 2" xfId="1499"/>
    <cellStyle name="_Chelan Debt Forecast 12.19.05_Hopkins Ridge Prepaid Tran - Interest Earned RY 12ME Feb  '11_NIM Summary" xfId="1500"/>
    <cellStyle name="_Chelan Debt Forecast 12.19.05_Hopkins Ridge Prepaid Tran - Interest Earned RY 12ME Feb  '11_NIM Summary 2" xfId="1501"/>
    <cellStyle name="_Chelan Debt Forecast 12.19.05_Hopkins Ridge Prepaid Tran - Interest Earned RY 12ME Feb  '11_Transmission Workbook for May BOD" xfId="1502"/>
    <cellStyle name="_Chelan Debt Forecast 12.19.05_Hopkins Ridge Prepaid Tran - Interest Earned RY 12ME Feb  '11_Transmission Workbook for May BOD 2" xfId="1503"/>
    <cellStyle name="_Chelan Debt Forecast 12.19.05_INPUTS" xfId="1504"/>
    <cellStyle name="_Chelan Debt Forecast 12.19.05_INPUTS 2" xfId="1505"/>
    <cellStyle name="_Chelan Debt Forecast 12.19.05_INPUTS 2 2" xfId="1506"/>
    <cellStyle name="_Chelan Debt Forecast 12.19.05_INPUTS 3" xfId="1507"/>
    <cellStyle name="_Chelan Debt Forecast 12.19.05_NIM Summary" xfId="1508"/>
    <cellStyle name="_Chelan Debt Forecast 12.19.05_NIM Summary 09GRC" xfId="1509"/>
    <cellStyle name="_Chelan Debt Forecast 12.19.05_NIM Summary 09GRC 2" xfId="1510"/>
    <cellStyle name="_Chelan Debt Forecast 12.19.05_NIM Summary 2" xfId="1511"/>
    <cellStyle name="_Chelan Debt Forecast 12.19.05_NIM Summary 3" xfId="1512"/>
    <cellStyle name="_Chelan Debt Forecast 12.19.05_NIM Summary 4" xfId="1513"/>
    <cellStyle name="_Chelan Debt Forecast 12.19.05_NIM Summary 5" xfId="1514"/>
    <cellStyle name="_Chelan Debt Forecast 12.19.05_NIM Summary 6" xfId="1515"/>
    <cellStyle name="_Chelan Debt Forecast 12.19.05_NIM Summary 7" xfId="1516"/>
    <cellStyle name="_Chelan Debt Forecast 12.19.05_NIM Summary 8" xfId="1517"/>
    <cellStyle name="_Chelan Debt Forecast 12.19.05_NIM Summary 9" xfId="1518"/>
    <cellStyle name="_Chelan Debt Forecast 12.19.05_PCA 10 -  Exhibit D from A Kellogg Jan 2011" xfId="1519"/>
    <cellStyle name="_Chelan Debt Forecast 12.19.05_PCA 10 -  Exhibit D from A Kellogg July 2011" xfId="1520"/>
    <cellStyle name="_Chelan Debt Forecast 12.19.05_PCA 10 -  Exhibit D from S Free Rcv'd 12-11" xfId="1521"/>
    <cellStyle name="_Chelan Debt Forecast 12.19.05_PCA 7 - Exhibit D update 11_30_08 (2)" xfId="1522"/>
    <cellStyle name="_Chelan Debt Forecast 12.19.05_PCA 7 - Exhibit D update 11_30_08 (2) 2" xfId="1523"/>
    <cellStyle name="_Chelan Debt Forecast 12.19.05_PCA 7 - Exhibit D update 11_30_08 (2) 2 2" xfId="1524"/>
    <cellStyle name="_Chelan Debt Forecast 12.19.05_PCA 7 - Exhibit D update 11_30_08 (2) 3" xfId="1525"/>
    <cellStyle name="_Chelan Debt Forecast 12.19.05_PCA 7 - Exhibit D update 11_30_08 (2)_NIM Summary" xfId="1526"/>
    <cellStyle name="_Chelan Debt Forecast 12.19.05_PCA 7 - Exhibit D update 11_30_08 (2)_NIM Summary 2" xfId="1527"/>
    <cellStyle name="_Chelan Debt Forecast 12.19.05_PCA 8 - Exhibit D update 12_31_09" xfId="1528"/>
    <cellStyle name="_Chelan Debt Forecast 12.19.05_PCA 9 -  Exhibit D April 2010" xfId="1529"/>
    <cellStyle name="_Chelan Debt Forecast 12.19.05_PCA 9 -  Exhibit D April 2010 (3)" xfId="1530"/>
    <cellStyle name="_Chelan Debt Forecast 12.19.05_PCA 9 -  Exhibit D April 2010 (3) 2" xfId="1531"/>
    <cellStyle name="_Chelan Debt Forecast 12.19.05_PCA 9 -  Exhibit D Feb 2010" xfId="1532"/>
    <cellStyle name="_Chelan Debt Forecast 12.19.05_PCA 9 -  Exhibit D Feb 2010 v2" xfId="1533"/>
    <cellStyle name="_Chelan Debt Forecast 12.19.05_PCA 9 -  Exhibit D Feb 2010 WF" xfId="1534"/>
    <cellStyle name="_Chelan Debt Forecast 12.19.05_PCA 9 -  Exhibit D Jan 2010" xfId="1535"/>
    <cellStyle name="_Chelan Debt Forecast 12.19.05_PCA 9 -  Exhibit D March 2010 (2)" xfId="1536"/>
    <cellStyle name="_Chelan Debt Forecast 12.19.05_PCA 9 -  Exhibit D Nov 2010" xfId="1537"/>
    <cellStyle name="_Chelan Debt Forecast 12.19.05_PCA 9 - Exhibit D at August 2010" xfId="1538"/>
    <cellStyle name="_Chelan Debt Forecast 12.19.05_PCA 9 - Exhibit D June 2010 GRC" xfId="1539"/>
    <cellStyle name="_Chelan Debt Forecast 12.19.05_Power Costs - Comparison bx Rbtl-Staff-Jt-PC" xfId="1540"/>
    <cellStyle name="_Chelan Debt Forecast 12.19.05_Power Costs - Comparison bx Rbtl-Staff-Jt-PC 2" xfId="1541"/>
    <cellStyle name="_Chelan Debt Forecast 12.19.05_Power Costs - Comparison bx Rbtl-Staff-Jt-PC 2 2" xfId="1542"/>
    <cellStyle name="_Chelan Debt Forecast 12.19.05_Power Costs - Comparison bx Rbtl-Staff-Jt-PC 3" xfId="1543"/>
    <cellStyle name="_Chelan Debt Forecast 12.19.05_Power Costs - Comparison bx Rbtl-Staff-Jt-PC_Adj Bench DR 3 for Initial Briefs (Electric)" xfId="1544"/>
    <cellStyle name="_Chelan Debt Forecast 12.19.05_Power Costs - Comparison bx Rbtl-Staff-Jt-PC_Adj Bench DR 3 for Initial Briefs (Electric) 2" xfId="1545"/>
    <cellStyle name="_Chelan Debt Forecast 12.19.05_Power Costs - Comparison bx Rbtl-Staff-Jt-PC_Adj Bench DR 3 for Initial Briefs (Electric) 2 2" xfId="1546"/>
    <cellStyle name="_Chelan Debt Forecast 12.19.05_Power Costs - Comparison bx Rbtl-Staff-Jt-PC_Adj Bench DR 3 for Initial Briefs (Electric) 3" xfId="1547"/>
    <cellStyle name="_Chelan Debt Forecast 12.19.05_Power Costs - Comparison bx Rbtl-Staff-Jt-PC_Electric Rev Req Model (2009 GRC) Rebuttal" xfId="1548"/>
    <cellStyle name="_Chelan Debt Forecast 12.19.05_Power Costs - Comparison bx Rbtl-Staff-Jt-PC_Electric Rev Req Model (2009 GRC) Rebuttal 2" xfId="1549"/>
    <cellStyle name="_Chelan Debt Forecast 12.19.05_Power Costs - Comparison bx Rbtl-Staff-Jt-PC_Electric Rev Req Model (2009 GRC) Rebuttal 2 2" xfId="1550"/>
    <cellStyle name="_Chelan Debt Forecast 12.19.05_Power Costs - Comparison bx Rbtl-Staff-Jt-PC_Electric Rev Req Model (2009 GRC) Rebuttal 3" xfId="1551"/>
    <cellStyle name="_Chelan Debt Forecast 12.19.05_Power Costs - Comparison bx Rbtl-Staff-Jt-PC_Electric Rev Req Model (2009 GRC) Rebuttal REmoval of New  WH Solar AdjustMI" xfId="1552"/>
    <cellStyle name="_Chelan Debt Forecast 12.19.05_Power Costs - Comparison bx Rbtl-Staff-Jt-PC_Electric Rev Req Model (2009 GRC) Rebuttal REmoval of New  WH Solar AdjustMI 2" xfId="1553"/>
    <cellStyle name="_Chelan Debt Forecast 12.19.05_Power Costs - Comparison bx Rbtl-Staff-Jt-PC_Electric Rev Req Model (2009 GRC) Rebuttal REmoval of New  WH Solar AdjustMI 2 2" xfId="1554"/>
    <cellStyle name="_Chelan Debt Forecast 12.19.05_Power Costs - Comparison bx Rbtl-Staff-Jt-PC_Electric Rev Req Model (2009 GRC) Rebuttal REmoval of New  WH Solar AdjustMI 3" xfId="1555"/>
    <cellStyle name="_Chelan Debt Forecast 12.19.05_Power Costs - Comparison bx Rbtl-Staff-Jt-PC_Electric Rev Req Model (2009 GRC) Revised 01-18-2010" xfId="1556"/>
    <cellStyle name="_Chelan Debt Forecast 12.19.05_Power Costs - Comparison bx Rbtl-Staff-Jt-PC_Electric Rev Req Model (2009 GRC) Revised 01-18-2010 2" xfId="1557"/>
    <cellStyle name="_Chelan Debt Forecast 12.19.05_Power Costs - Comparison bx Rbtl-Staff-Jt-PC_Electric Rev Req Model (2009 GRC) Revised 01-18-2010 2 2" xfId="1558"/>
    <cellStyle name="_Chelan Debt Forecast 12.19.05_Power Costs - Comparison bx Rbtl-Staff-Jt-PC_Electric Rev Req Model (2009 GRC) Revised 01-18-2010 3" xfId="1559"/>
    <cellStyle name="_Chelan Debt Forecast 12.19.05_Power Costs - Comparison bx Rbtl-Staff-Jt-PC_Final Order Electric EXHIBIT A-1" xfId="1560"/>
    <cellStyle name="_Chelan Debt Forecast 12.19.05_Power Costs - Comparison bx Rbtl-Staff-Jt-PC_Final Order Electric EXHIBIT A-1 2" xfId="1561"/>
    <cellStyle name="_Chelan Debt Forecast 12.19.05_Power Costs - Comparison bx Rbtl-Staff-Jt-PC_Final Order Electric EXHIBIT A-1 2 2" xfId="1562"/>
    <cellStyle name="_Chelan Debt Forecast 12.19.05_Power Costs - Comparison bx Rbtl-Staff-Jt-PC_Final Order Electric EXHIBIT A-1 3" xfId="1563"/>
    <cellStyle name="_Chelan Debt Forecast 12.19.05_Production Adj 4.37" xfId="1564"/>
    <cellStyle name="_Chelan Debt Forecast 12.19.05_Production Adj 4.37 2" xfId="1565"/>
    <cellStyle name="_Chelan Debt Forecast 12.19.05_Production Adj 4.37 2 2" xfId="1566"/>
    <cellStyle name="_Chelan Debt Forecast 12.19.05_Production Adj 4.37 3" xfId="1567"/>
    <cellStyle name="_Chelan Debt Forecast 12.19.05_Purchased Power Adj 4.03" xfId="1568"/>
    <cellStyle name="_Chelan Debt Forecast 12.19.05_Purchased Power Adj 4.03 2" xfId="1569"/>
    <cellStyle name="_Chelan Debt Forecast 12.19.05_Purchased Power Adj 4.03 2 2" xfId="1570"/>
    <cellStyle name="_Chelan Debt Forecast 12.19.05_Purchased Power Adj 4.03 3" xfId="1571"/>
    <cellStyle name="_Chelan Debt Forecast 12.19.05_Rebuttal Power Costs" xfId="1572"/>
    <cellStyle name="_Chelan Debt Forecast 12.19.05_Rebuttal Power Costs 2" xfId="1573"/>
    <cellStyle name="_Chelan Debt Forecast 12.19.05_Rebuttal Power Costs 2 2" xfId="1574"/>
    <cellStyle name="_Chelan Debt Forecast 12.19.05_Rebuttal Power Costs 3" xfId="1575"/>
    <cellStyle name="_Chelan Debt Forecast 12.19.05_Rebuttal Power Costs_Adj Bench DR 3 for Initial Briefs (Electric)" xfId="1576"/>
    <cellStyle name="_Chelan Debt Forecast 12.19.05_Rebuttal Power Costs_Adj Bench DR 3 for Initial Briefs (Electric) 2" xfId="1577"/>
    <cellStyle name="_Chelan Debt Forecast 12.19.05_Rebuttal Power Costs_Adj Bench DR 3 for Initial Briefs (Electric) 2 2" xfId="1578"/>
    <cellStyle name="_Chelan Debt Forecast 12.19.05_Rebuttal Power Costs_Adj Bench DR 3 for Initial Briefs (Electric) 3" xfId="1579"/>
    <cellStyle name="_Chelan Debt Forecast 12.19.05_Rebuttal Power Costs_Electric Rev Req Model (2009 GRC) Rebuttal" xfId="1580"/>
    <cellStyle name="_Chelan Debt Forecast 12.19.05_Rebuttal Power Costs_Electric Rev Req Model (2009 GRC) Rebuttal 2" xfId="1581"/>
    <cellStyle name="_Chelan Debt Forecast 12.19.05_Rebuttal Power Costs_Electric Rev Req Model (2009 GRC) Rebuttal 2 2" xfId="1582"/>
    <cellStyle name="_Chelan Debt Forecast 12.19.05_Rebuttal Power Costs_Electric Rev Req Model (2009 GRC) Rebuttal 3" xfId="1583"/>
    <cellStyle name="_Chelan Debt Forecast 12.19.05_Rebuttal Power Costs_Electric Rev Req Model (2009 GRC) Rebuttal REmoval of New  WH Solar AdjustMI" xfId="1584"/>
    <cellStyle name="_Chelan Debt Forecast 12.19.05_Rebuttal Power Costs_Electric Rev Req Model (2009 GRC) Rebuttal REmoval of New  WH Solar AdjustMI 2" xfId="1585"/>
    <cellStyle name="_Chelan Debt Forecast 12.19.05_Rebuttal Power Costs_Electric Rev Req Model (2009 GRC) Rebuttal REmoval of New  WH Solar AdjustMI 2 2" xfId="1586"/>
    <cellStyle name="_Chelan Debt Forecast 12.19.05_Rebuttal Power Costs_Electric Rev Req Model (2009 GRC) Rebuttal REmoval of New  WH Solar AdjustMI 3" xfId="1587"/>
    <cellStyle name="_Chelan Debt Forecast 12.19.05_Rebuttal Power Costs_Electric Rev Req Model (2009 GRC) Revised 01-18-2010" xfId="1588"/>
    <cellStyle name="_Chelan Debt Forecast 12.19.05_Rebuttal Power Costs_Electric Rev Req Model (2009 GRC) Revised 01-18-2010 2" xfId="1589"/>
    <cellStyle name="_Chelan Debt Forecast 12.19.05_Rebuttal Power Costs_Electric Rev Req Model (2009 GRC) Revised 01-18-2010 2 2" xfId="1590"/>
    <cellStyle name="_Chelan Debt Forecast 12.19.05_Rebuttal Power Costs_Electric Rev Req Model (2009 GRC) Revised 01-18-2010 3" xfId="1591"/>
    <cellStyle name="_Chelan Debt Forecast 12.19.05_Rebuttal Power Costs_Final Order Electric EXHIBIT A-1" xfId="1592"/>
    <cellStyle name="_Chelan Debt Forecast 12.19.05_Rebuttal Power Costs_Final Order Electric EXHIBIT A-1 2" xfId="1593"/>
    <cellStyle name="_Chelan Debt Forecast 12.19.05_Rebuttal Power Costs_Final Order Electric EXHIBIT A-1 2 2" xfId="1594"/>
    <cellStyle name="_Chelan Debt Forecast 12.19.05_Rebuttal Power Costs_Final Order Electric EXHIBIT A-1 3" xfId="1595"/>
    <cellStyle name="_Chelan Debt Forecast 12.19.05_ROR &amp; CONV FACTOR" xfId="1596"/>
    <cellStyle name="_Chelan Debt Forecast 12.19.05_ROR &amp; CONV FACTOR 2" xfId="1597"/>
    <cellStyle name="_Chelan Debt Forecast 12.19.05_ROR &amp; CONV FACTOR 2 2" xfId="1598"/>
    <cellStyle name="_Chelan Debt Forecast 12.19.05_ROR &amp; CONV FACTOR 3" xfId="1599"/>
    <cellStyle name="_Chelan Debt Forecast 12.19.05_ROR 5.02" xfId="1600"/>
    <cellStyle name="_Chelan Debt Forecast 12.19.05_ROR 5.02 2" xfId="1601"/>
    <cellStyle name="_Chelan Debt Forecast 12.19.05_ROR 5.02 2 2" xfId="1602"/>
    <cellStyle name="_Chelan Debt Forecast 12.19.05_ROR 5.02 3" xfId="1603"/>
    <cellStyle name="_Chelan Debt Forecast 12.19.05_Transmission Workbook for May BOD" xfId="1604"/>
    <cellStyle name="_Chelan Debt Forecast 12.19.05_Transmission Workbook for May BOD 2" xfId="1605"/>
    <cellStyle name="_Chelan Debt Forecast 12.19.05_Wind Integration 10GRC" xfId="1606"/>
    <cellStyle name="_Chelan Debt Forecast 12.19.05_Wind Integration 10GRC 2" xfId="1607"/>
    <cellStyle name="_Colstrip FOR - GADS 1990-2009" xfId="1608"/>
    <cellStyle name="_Colstrip FOR - GADS 1990-2009 2" xfId="1609"/>
    <cellStyle name="_x0013__Confidential Material" xfId="1610"/>
    <cellStyle name="_Copy 11-9 Sumas Proforma - Current" xfId="1611"/>
    <cellStyle name="_Costs not in AURORA 06GRC" xfId="1612"/>
    <cellStyle name="_Costs not in AURORA 06GRC 2" xfId="1613"/>
    <cellStyle name="_Costs not in AURORA 06GRC 2 2" xfId="1614"/>
    <cellStyle name="_Costs not in AURORA 06GRC 2 2 2" xfId="1615"/>
    <cellStyle name="_Costs not in AURORA 06GRC 2 3" xfId="1616"/>
    <cellStyle name="_Costs not in AURORA 06GRC 3" xfId="1617"/>
    <cellStyle name="_Costs not in AURORA 06GRC 3 2" xfId="1618"/>
    <cellStyle name="_Costs not in AURORA 06GRC 3 2 2" xfId="1619"/>
    <cellStyle name="_Costs not in AURORA 06GRC 3 3" xfId="1620"/>
    <cellStyle name="_Costs not in AURORA 06GRC 3 3 2" xfId="1621"/>
    <cellStyle name="_Costs not in AURORA 06GRC 3 4" xfId="1622"/>
    <cellStyle name="_Costs not in AURORA 06GRC 3 4 2" xfId="1623"/>
    <cellStyle name="_Costs not in AURORA 06GRC 4" xfId="1624"/>
    <cellStyle name="_Costs not in AURORA 06GRC 4 2" xfId="1625"/>
    <cellStyle name="_Costs not in AURORA 06GRC 5" xfId="1626"/>
    <cellStyle name="_Costs not in AURORA 06GRC 6" xfId="1627"/>
    <cellStyle name="_Costs not in AURORA 06GRC 7" xfId="1628"/>
    <cellStyle name="_Costs not in AURORA 06GRC_04 07E Wild Horse Wind Expansion (C) (2)" xfId="1629"/>
    <cellStyle name="_Costs not in AURORA 06GRC_04 07E Wild Horse Wind Expansion (C) (2) 2" xfId="1630"/>
    <cellStyle name="_Costs not in AURORA 06GRC_04 07E Wild Horse Wind Expansion (C) (2) 2 2" xfId="1631"/>
    <cellStyle name="_Costs not in AURORA 06GRC_04 07E Wild Horse Wind Expansion (C) (2) 3" xfId="1632"/>
    <cellStyle name="_Costs not in AURORA 06GRC_04 07E Wild Horse Wind Expansion (C) (2)_Adj Bench DR 3 for Initial Briefs (Electric)" xfId="1633"/>
    <cellStyle name="_Costs not in AURORA 06GRC_04 07E Wild Horse Wind Expansion (C) (2)_Adj Bench DR 3 for Initial Briefs (Electric) 2" xfId="1634"/>
    <cellStyle name="_Costs not in AURORA 06GRC_04 07E Wild Horse Wind Expansion (C) (2)_Adj Bench DR 3 for Initial Briefs (Electric) 2 2" xfId="1635"/>
    <cellStyle name="_Costs not in AURORA 06GRC_04 07E Wild Horse Wind Expansion (C) (2)_Adj Bench DR 3 for Initial Briefs (Electric) 3" xfId="1636"/>
    <cellStyle name="_Costs not in AURORA 06GRC_04 07E Wild Horse Wind Expansion (C) (2)_Book1" xfId="1637"/>
    <cellStyle name="_Costs not in AURORA 06GRC_04 07E Wild Horse Wind Expansion (C) (2)_Electric Rev Req Model (2009 GRC) " xfId="1638"/>
    <cellStyle name="_Costs not in AURORA 06GRC_04 07E Wild Horse Wind Expansion (C) (2)_Electric Rev Req Model (2009 GRC)  2" xfId="1639"/>
    <cellStyle name="_Costs not in AURORA 06GRC_04 07E Wild Horse Wind Expansion (C) (2)_Electric Rev Req Model (2009 GRC)  2 2" xfId="1640"/>
    <cellStyle name="_Costs not in AURORA 06GRC_04 07E Wild Horse Wind Expansion (C) (2)_Electric Rev Req Model (2009 GRC)  3" xfId="1641"/>
    <cellStyle name="_Costs not in AURORA 06GRC_04 07E Wild Horse Wind Expansion (C) (2)_Electric Rev Req Model (2009 GRC) Rebuttal" xfId="1642"/>
    <cellStyle name="_Costs not in AURORA 06GRC_04 07E Wild Horse Wind Expansion (C) (2)_Electric Rev Req Model (2009 GRC) Rebuttal 2" xfId="1643"/>
    <cellStyle name="_Costs not in AURORA 06GRC_04 07E Wild Horse Wind Expansion (C) (2)_Electric Rev Req Model (2009 GRC) Rebuttal 2 2" xfId="1644"/>
    <cellStyle name="_Costs not in AURORA 06GRC_04 07E Wild Horse Wind Expansion (C) (2)_Electric Rev Req Model (2009 GRC) Rebuttal 3" xfId="1645"/>
    <cellStyle name="_Costs not in AURORA 06GRC_04 07E Wild Horse Wind Expansion (C) (2)_Electric Rev Req Model (2009 GRC) Rebuttal REmoval of New  WH Solar AdjustMI" xfId="1646"/>
    <cellStyle name="_Costs not in AURORA 06GRC_04 07E Wild Horse Wind Expansion (C) (2)_Electric Rev Req Model (2009 GRC) Rebuttal REmoval of New  WH Solar AdjustMI 2" xfId="1647"/>
    <cellStyle name="_Costs not in AURORA 06GRC_04 07E Wild Horse Wind Expansion (C) (2)_Electric Rev Req Model (2009 GRC) Rebuttal REmoval of New  WH Solar AdjustMI 2 2" xfId="1648"/>
    <cellStyle name="_Costs not in AURORA 06GRC_04 07E Wild Horse Wind Expansion (C) (2)_Electric Rev Req Model (2009 GRC) Rebuttal REmoval of New  WH Solar AdjustMI 3" xfId="1649"/>
    <cellStyle name="_Costs not in AURORA 06GRC_04 07E Wild Horse Wind Expansion (C) (2)_Electric Rev Req Model (2009 GRC) Revised 01-18-2010" xfId="1650"/>
    <cellStyle name="_Costs not in AURORA 06GRC_04 07E Wild Horse Wind Expansion (C) (2)_Electric Rev Req Model (2009 GRC) Revised 01-18-2010 2" xfId="1651"/>
    <cellStyle name="_Costs not in AURORA 06GRC_04 07E Wild Horse Wind Expansion (C) (2)_Electric Rev Req Model (2009 GRC) Revised 01-18-2010 2 2" xfId="1652"/>
    <cellStyle name="_Costs not in AURORA 06GRC_04 07E Wild Horse Wind Expansion (C) (2)_Electric Rev Req Model (2009 GRC) Revised 01-18-2010 3" xfId="1653"/>
    <cellStyle name="_Costs not in AURORA 06GRC_04 07E Wild Horse Wind Expansion (C) (2)_Electric Rev Req Model (2010 GRC)" xfId="1654"/>
    <cellStyle name="_Costs not in AURORA 06GRC_04 07E Wild Horse Wind Expansion (C) (2)_Electric Rev Req Model (2010 GRC) SF" xfId="1655"/>
    <cellStyle name="_Costs not in AURORA 06GRC_04 07E Wild Horse Wind Expansion (C) (2)_Final Order Electric EXHIBIT A-1" xfId="1656"/>
    <cellStyle name="_Costs not in AURORA 06GRC_04 07E Wild Horse Wind Expansion (C) (2)_Final Order Electric EXHIBIT A-1 2" xfId="1657"/>
    <cellStyle name="_Costs not in AURORA 06GRC_04 07E Wild Horse Wind Expansion (C) (2)_Final Order Electric EXHIBIT A-1 2 2" xfId="1658"/>
    <cellStyle name="_Costs not in AURORA 06GRC_04 07E Wild Horse Wind Expansion (C) (2)_Final Order Electric EXHIBIT A-1 3" xfId="1659"/>
    <cellStyle name="_Costs not in AURORA 06GRC_04 07E Wild Horse Wind Expansion (C) (2)_TENASKA REGULATORY ASSET" xfId="1660"/>
    <cellStyle name="_Costs not in AURORA 06GRC_04 07E Wild Horse Wind Expansion (C) (2)_TENASKA REGULATORY ASSET 2" xfId="1661"/>
    <cellStyle name="_Costs not in AURORA 06GRC_04 07E Wild Horse Wind Expansion (C) (2)_TENASKA REGULATORY ASSET 2 2" xfId="1662"/>
    <cellStyle name="_Costs not in AURORA 06GRC_04 07E Wild Horse Wind Expansion (C) (2)_TENASKA REGULATORY ASSET 3" xfId="1663"/>
    <cellStyle name="_Costs not in AURORA 06GRC_16.37E Wild Horse Expansion DeferralRevwrkingfile SF" xfId="1664"/>
    <cellStyle name="_Costs not in AURORA 06GRC_16.37E Wild Horse Expansion DeferralRevwrkingfile SF 2" xfId="1665"/>
    <cellStyle name="_Costs not in AURORA 06GRC_16.37E Wild Horse Expansion DeferralRevwrkingfile SF 2 2" xfId="1666"/>
    <cellStyle name="_Costs not in AURORA 06GRC_16.37E Wild Horse Expansion DeferralRevwrkingfile SF 3" xfId="1667"/>
    <cellStyle name="_Costs not in AURORA 06GRC_2009 Compliance Filing PCA Exhibits for GRC" xfId="1668"/>
    <cellStyle name="_Costs not in AURORA 06GRC_2009 GRC Compl Filing - Exhibit D" xfId="1669"/>
    <cellStyle name="_Costs not in AURORA 06GRC_2009 GRC Compl Filing - Exhibit D 2" xfId="1670"/>
    <cellStyle name="_Costs not in AURORA 06GRC_3.01 Income Statement" xfId="1671"/>
    <cellStyle name="_Costs not in AURORA 06GRC_4 31 Regulatory Assets and Liabilities  7 06- Exhibit D" xfId="1672"/>
    <cellStyle name="_Costs not in AURORA 06GRC_4 31 Regulatory Assets and Liabilities  7 06- Exhibit D 2" xfId="1673"/>
    <cellStyle name="_Costs not in AURORA 06GRC_4 31 Regulatory Assets and Liabilities  7 06- Exhibit D 2 2" xfId="1674"/>
    <cellStyle name="_Costs not in AURORA 06GRC_4 31 Regulatory Assets and Liabilities  7 06- Exhibit D 3" xfId="1675"/>
    <cellStyle name="_Costs not in AURORA 06GRC_4 31 Regulatory Assets and Liabilities  7 06- Exhibit D_NIM Summary" xfId="1676"/>
    <cellStyle name="_Costs not in AURORA 06GRC_4 31 Regulatory Assets and Liabilities  7 06- Exhibit D_NIM Summary 2" xfId="1677"/>
    <cellStyle name="_Costs not in AURORA 06GRC_4 32 Regulatory Assets and Liabilities  7 06- Exhibit D" xfId="1678"/>
    <cellStyle name="_Costs not in AURORA 06GRC_4 32 Regulatory Assets and Liabilities  7 06- Exhibit D 2" xfId="1679"/>
    <cellStyle name="_Costs not in AURORA 06GRC_4 32 Regulatory Assets and Liabilities  7 06- Exhibit D 2 2" xfId="1680"/>
    <cellStyle name="_Costs not in AURORA 06GRC_4 32 Regulatory Assets and Liabilities  7 06- Exhibit D 3" xfId="1681"/>
    <cellStyle name="_Costs not in AURORA 06GRC_4 32 Regulatory Assets and Liabilities  7 06- Exhibit D_NIM Summary" xfId="1682"/>
    <cellStyle name="_Costs not in AURORA 06GRC_4 32 Regulatory Assets and Liabilities  7 06- Exhibit D_NIM Summary 2" xfId="1683"/>
    <cellStyle name="_Costs not in AURORA 06GRC_ACCOUNTS" xfId="1684"/>
    <cellStyle name="_Costs not in AURORA 06GRC_AURORA Total New" xfId="1685"/>
    <cellStyle name="_Costs not in AURORA 06GRC_AURORA Total New 2" xfId="1686"/>
    <cellStyle name="_Costs not in AURORA 06GRC_Book2" xfId="1687"/>
    <cellStyle name="_Costs not in AURORA 06GRC_Book2 2" xfId="1688"/>
    <cellStyle name="_Costs not in AURORA 06GRC_Book2 2 2" xfId="1689"/>
    <cellStyle name="_Costs not in AURORA 06GRC_Book2 3" xfId="1690"/>
    <cellStyle name="_Costs not in AURORA 06GRC_Book2_Adj Bench DR 3 for Initial Briefs (Electric)" xfId="1691"/>
    <cellStyle name="_Costs not in AURORA 06GRC_Book2_Adj Bench DR 3 for Initial Briefs (Electric) 2" xfId="1692"/>
    <cellStyle name="_Costs not in AURORA 06GRC_Book2_Adj Bench DR 3 for Initial Briefs (Electric) 2 2" xfId="1693"/>
    <cellStyle name="_Costs not in AURORA 06GRC_Book2_Adj Bench DR 3 for Initial Briefs (Electric) 3" xfId="1694"/>
    <cellStyle name="_Costs not in AURORA 06GRC_Book2_Electric Rev Req Model (2009 GRC) Rebuttal" xfId="1695"/>
    <cellStyle name="_Costs not in AURORA 06GRC_Book2_Electric Rev Req Model (2009 GRC) Rebuttal 2" xfId="1696"/>
    <cellStyle name="_Costs not in AURORA 06GRC_Book2_Electric Rev Req Model (2009 GRC) Rebuttal 2 2" xfId="1697"/>
    <cellStyle name="_Costs not in AURORA 06GRC_Book2_Electric Rev Req Model (2009 GRC) Rebuttal 3" xfId="1698"/>
    <cellStyle name="_Costs not in AURORA 06GRC_Book2_Electric Rev Req Model (2009 GRC) Rebuttal REmoval of New  WH Solar AdjustMI" xfId="1699"/>
    <cellStyle name="_Costs not in AURORA 06GRC_Book2_Electric Rev Req Model (2009 GRC) Rebuttal REmoval of New  WH Solar AdjustMI 2" xfId="1700"/>
    <cellStyle name="_Costs not in AURORA 06GRC_Book2_Electric Rev Req Model (2009 GRC) Rebuttal REmoval of New  WH Solar AdjustMI 2 2" xfId="1701"/>
    <cellStyle name="_Costs not in AURORA 06GRC_Book2_Electric Rev Req Model (2009 GRC) Rebuttal REmoval of New  WH Solar AdjustMI 3" xfId="1702"/>
    <cellStyle name="_Costs not in AURORA 06GRC_Book2_Electric Rev Req Model (2009 GRC) Revised 01-18-2010" xfId="1703"/>
    <cellStyle name="_Costs not in AURORA 06GRC_Book2_Electric Rev Req Model (2009 GRC) Revised 01-18-2010 2" xfId="1704"/>
    <cellStyle name="_Costs not in AURORA 06GRC_Book2_Electric Rev Req Model (2009 GRC) Revised 01-18-2010 2 2" xfId="1705"/>
    <cellStyle name="_Costs not in AURORA 06GRC_Book2_Electric Rev Req Model (2009 GRC) Revised 01-18-2010 3" xfId="1706"/>
    <cellStyle name="_Costs not in AURORA 06GRC_Book2_Final Order Electric EXHIBIT A-1" xfId="1707"/>
    <cellStyle name="_Costs not in AURORA 06GRC_Book2_Final Order Electric EXHIBIT A-1 2" xfId="1708"/>
    <cellStyle name="_Costs not in AURORA 06GRC_Book2_Final Order Electric EXHIBIT A-1 2 2" xfId="1709"/>
    <cellStyle name="_Costs not in AURORA 06GRC_Book2_Final Order Electric EXHIBIT A-1 3" xfId="1710"/>
    <cellStyle name="_Costs not in AURORA 06GRC_Book4" xfId="1711"/>
    <cellStyle name="_Costs not in AURORA 06GRC_Book4 2" xfId="1712"/>
    <cellStyle name="_Costs not in AURORA 06GRC_Book4 2 2" xfId="1713"/>
    <cellStyle name="_Costs not in AURORA 06GRC_Book4 3" xfId="1714"/>
    <cellStyle name="_Costs not in AURORA 06GRC_Book9" xfId="1715"/>
    <cellStyle name="_Costs not in AURORA 06GRC_Book9 2" xfId="1716"/>
    <cellStyle name="_Costs not in AURORA 06GRC_Book9 2 2" xfId="1717"/>
    <cellStyle name="_Costs not in AURORA 06GRC_Book9 3" xfId="1718"/>
    <cellStyle name="_Costs not in AURORA 06GRC_Check the Interest Calculation" xfId="1719"/>
    <cellStyle name="_Costs not in AURORA 06GRC_Check the Interest Calculation_Scenario 1 REC vs PTC Offset" xfId="1720"/>
    <cellStyle name="_Costs not in AURORA 06GRC_Check the Interest Calculation_Scenario 3" xfId="1721"/>
    <cellStyle name="_Costs not in AURORA 06GRC_Chelan PUD Power Costs (8-10)" xfId="1722"/>
    <cellStyle name="_Costs not in AURORA 06GRC_Exhibit D fr R Gho 12-31-08" xfId="1723"/>
    <cellStyle name="_Costs not in AURORA 06GRC_Exhibit D fr R Gho 12-31-08 2" xfId="1724"/>
    <cellStyle name="_Costs not in AURORA 06GRC_Exhibit D fr R Gho 12-31-08 v2" xfId="1725"/>
    <cellStyle name="_Costs not in AURORA 06GRC_Exhibit D fr R Gho 12-31-08 v2 2" xfId="1726"/>
    <cellStyle name="_Costs not in AURORA 06GRC_Exhibit D fr R Gho 12-31-08 v2_NIM Summary" xfId="1727"/>
    <cellStyle name="_Costs not in AURORA 06GRC_Exhibit D fr R Gho 12-31-08 v2_NIM Summary 2" xfId="1728"/>
    <cellStyle name="_Costs not in AURORA 06GRC_Exhibit D fr R Gho 12-31-08_NIM Summary" xfId="1729"/>
    <cellStyle name="_Costs not in AURORA 06GRC_Exhibit D fr R Gho 12-31-08_NIM Summary 2" xfId="1730"/>
    <cellStyle name="_Costs not in AURORA 06GRC_Gas Rev Req Model (2010 GRC)" xfId="1731"/>
    <cellStyle name="_Costs not in AURORA 06GRC_Hopkins Ridge Prepaid Tran - Interest Earned RY 12ME Feb  '11" xfId="1732"/>
    <cellStyle name="_Costs not in AURORA 06GRC_Hopkins Ridge Prepaid Tran - Interest Earned RY 12ME Feb  '11 2" xfId="1733"/>
    <cellStyle name="_Costs not in AURORA 06GRC_Hopkins Ridge Prepaid Tran - Interest Earned RY 12ME Feb  '11_NIM Summary" xfId="1734"/>
    <cellStyle name="_Costs not in AURORA 06GRC_Hopkins Ridge Prepaid Tran - Interest Earned RY 12ME Feb  '11_NIM Summary 2" xfId="1735"/>
    <cellStyle name="_Costs not in AURORA 06GRC_Hopkins Ridge Prepaid Tran - Interest Earned RY 12ME Feb  '11_Transmission Workbook for May BOD" xfId="1736"/>
    <cellStyle name="_Costs not in AURORA 06GRC_Hopkins Ridge Prepaid Tran - Interest Earned RY 12ME Feb  '11_Transmission Workbook for May BOD 2" xfId="1737"/>
    <cellStyle name="_Costs not in AURORA 06GRC_INPUTS" xfId="1738"/>
    <cellStyle name="_Costs not in AURORA 06GRC_INPUTS 2" xfId="1739"/>
    <cellStyle name="_Costs not in AURORA 06GRC_INPUTS 2 2" xfId="1740"/>
    <cellStyle name="_Costs not in AURORA 06GRC_INPUTS 3" xfId="1741"/>
    <cellStyle name="_Costs not in AURORA 06GRC_NIM Summary" xfId="1742"/>
    <cellStyle name="_Costs not in AURORA 06GRC_NIM Summary 09GRC" xfId="1743"/>
    <cellStyle name="_Costs not in AURORA 06GRC_NIM Summary 09GRC 2" xfId="1744"/>
    <cellStyle name="_Costs not in AURORA 06GRC_NIM Summary 2" xfId="1745"/>
    <cellStyle name="_Costs not in AURORA 06GRC_NIM Summary 3" xfId="1746"/>
    <cellStyle name="_Costs not in AURORA 06GRC_NIM Summary 4" xfId="1747"/>
    <cellStyle name="_Costs not in AURORA 06GRC_NIM Summary 5" xfId="1748"/>
    <cellStyle name="_Costs not in AURORA 06GRC_NIM Summary 6" xfId="1749"/>
    <cellStyle name="_Costs not in AURORA 06GRC_NIM Summary 7" xfId="1750"/>
    <cellStyle name="_Costs not in AURORA 06GRC_NIM Summary 8" xfId="1751"/>
    <cellStyle name="_Costs not in AURORA 06GRC_NIM Summary 9" xfId="1752"/>
    <cellStyle name="_Costs not in AURORA 06GRC_PCA 10 -  Exhibit D from A Kellogg Jan 2011" xfId="1753"/>
    <cellStyle name="_Costs not in AURORA 06GRC_PCA 10 -  Exhibit D from A Kellogg July 2011" xfId="1754"/>
    <cellStyle name="_Costs not in AURORA 06GRC_PCA 10 -  Exhibit D from S Free Rcv'd 12-11" xfId="1755"/>
    <cellStyle name="_Costs not in AURORA 06GRC_PCA 7 - Exhibit D update 11_30_08 (2)" xfId="1756"/>
    <cellStyle name="_Costs not in AURORA 06GRC_PCA 7 - Exhibit D update 11_30_08 (2) 2" xfId="1757"/>
    <cellStyle name="_Costs not in AURORA 06GRC_PCA 7 - Exhibit D update 11_30_08 (2) 2 2" xfId="1758"/>
    <cellStyle name="_Costs not in AURORA 06GRC_PCA 7 - Exhibit D update 11_30_08 (2) 3" xfId="1759"/>
    <cellStyle name="_Costs not in AURORA 06GRC_PCA 7 - Exhibit D update 11_30_08 (2)_NIM Summary" xfId="1760"/>
    <cellStyle name="_Costs not in AURORA 06GRC_PCA 7 - Exhibit D update 11_30_08 (2)_NIM Summary 2" xfId="1761"/>
    <cellStyle name="_Costs not in AURORA 06GRC_PCA 8 - Exhibit D update 12_31_09" xfId="1762"/>
    <cellStyle name="_Costs not in AURORA 06GRC_PCA 9 -  Exhibit D April 2010" xfId="1763"/>
    <cellStyle name="_Costs not in AURORA 06GRC_PCA 9 -  Exhibit D April 2010 (3)" xfId="1764"/>
    <cellStyle name="_Costs not in AURORA 06GRC_PCA 9 -  Exhibit D April 2010 (3) 2" xfId="1765"/>
    <cellStyle name="_Costs not in AURORA 06GRC_PCA 9 -  Exhibit D Feb 2010" xfId="1766"/>
    <cellStyle name="_Costs not in AURORA 06GRC_PCA 9 -  Exhibit D Feb 2010 v2" xfId="1767"/>
    <cellStyle name="_Costs not in AURORA 06GRC_PCA 9 -  Exhibit D Feb 2010 WF" xfId="1768"/>
    <cellStyle name="_Costs not in AURORA 06GRC_PCA 9 -  Exhibit D Jan 2010" xfId="1769"/>
    <cellStyle name="_Costs not in AURORA 06GRC_PCA 9 -  Exhibit D March 2010 (2)" xfId="1770"/>
    <cellStyle name="_Costs not in AURORA 06GRC_PCA 9 -  Exhibit D Nov 2010" xfId="1771"/>
    <cellStyle name="_Costs not in AURORA 06GRC_PCA 9 - Exhibit D at August 2010" xfId="1772"/>
    <cellStyle name="_Costs not in AURORA 06GRC_PCA 9 - Exhibit D June 2010 GRC" xfId="1773"/>
    <cellStyle name="_Costs not in AURORA 06GRC_Power Costs - Comparison bx Rbtl-Staff-Jt-PC" xfId="1774"/>
    <cellStyle name="_Costs not in AURORA 06GRC_Power Costs - Comparison bx Rbtl-Staff-Jt-PC 2" xfId="1775"/>
    <cellStyle name="_Costs not in AURORA 06GRC_Power Costs - Comparison bx Rbtl-Staff-Jt-PC 2 2" xfId="1776"/>
    <cellStyle name="_Costs not in AURORA 06GRC_Power Costs - Comparison bx Rbtl-Staff-Jt-PC 3" xfId="1777"/>
    <cellStyle name="_Costs not in AURORA 06GRC_Power Costs - Comparison bx Rbtl-Staff-Jt-PC_Adj Bench DR 3 for Initial Briefs (Electric)" xfId="1778"/>
    <cellStyle name="_Costs not in AURORA 06GRC_Power Costs - Comparison bx Rbtl-Staff-Jt-PC_Adj Bench DR 3 for Initial Briefs (Electric) 2" xfId="1779"/>
    <cellStyle name="_Costs not in AURORA 06GRC_Power Costs - Comparison bx Rbtl-Staff-Jt-PC_Adj Bench DR 3 for Initial Briefs (Electric) 2 2" xfId="1780"/>
    <cellStyle name="_Costs not in AURORA 06GRC_Power Costs - Comparison bx Rbtl-Staff-Jt-PC_Adj Bench DR 3 for Initial Briefs (Electric) 3" xfId="1781"/>
    <cellStyle name="_Costs not in AURORA 06GRC_Power Costs - Comparison bx Rbtl-Staff-Jt-PC_Electric Rev Req Model (2009 GRC) Rebuttal" xfId="1782"/>
    <cellStyle name="_Costs not in AURORA 06GRC_Power Costs - Comparison bx Rbtl-Staff-Jt-PC_Electric Rev Req Model (2009 GRC) Rebuttal 2" xfId="1783"/>
    <cellStyle name="_Costs not in AURORA 06GRC_Power Costs - Comparison bx Rbtl-Staff-Jt-PC_Electric Rev Req Model (2009 GRC) Rebuttal 2 2" xfId="1784"/>
    <cellStyle name="_Costs not in AURORA 06GRC_Power Costs - Comparison bx Rbtl-Staff-Jt-PC_Electric Rev Req Model (2009 GRC) Rebuttal 3" xfId="1785"/>
    <cellStyle name="_Costs not in AURORA 06GRC_Power Costs - Comparison bx Rbtl-Staff-Jt-PC_Electric Rev Req Model (2009 GRC) Rebuttal REmoval of New  WH Solar AdjustMI" xfId="1786"/>
    <cellStyle name="_Costs not in AURORA 06GRC_Power Costs - Comparison bx Rbtl-Staff-Jt-PC_Electric Rev Req Model (2009 GRC) Rebuttal REmoval of New  WH Solar AdjustMI 2" xfId="1787"/>
    <cellStyle name="_Costs not in AURORA 06GRC_Power Costs - Comparison bx Rbtl-Staff-Jt-PC_Electric Rev Req Model (2009 GRC) Rebuttal REmoval of New  WH Solar AdjustMI 2 2" xfId="1788"/>
    <cellStyle name="_Costs not in AURORA 06GRC_Power Costs - Comparison bx Rbtl-Staff-Jt-PC_Electric Rev Req Model (2009 GRC) Rebuttal REmoval of New  WH Solar AdjustMI 3" xfId="1789"/>
    <cellStyle name="_Costs not in AURORA 06GRC_Power Costs - Comparison bx Rbtl-Staff-Jt-PC_Electric Rev Req Model (2009 GRC) Revised 01-18-2010" xfId="1790"/>
    <cellStyle name="_Costs not in AURORA 06GRC_Power Costs - Comparison bx Rbtl-Staff-Jt-PC_Electric Rev Req Model (2009 GRC) Revised 01-18-2010 2" xfId="1791"/>
    <cellStyle name="_Costs not in AURORA 06GRC_Power Costs - Comparison bx Rbtl-Staff-Jt-PC_Electric Rev Req Model (2009 GRC) Revised 01-18-2010 2 2" xfId="1792"/>
    <cellStyle name="_Costs not in AURORA 06GRC_Power Costs - Comparison bx Rbtl-Staff-Jt-PC_Electric Rev Req Model (2009 GRC) Revised 01-18-2010 3" xfId="1793"/>
    <cellStyle name="_Costs not in AURORA 06GRC_Power Costs - Comparison bx Rbtl-Staff-Jt-PC_Final Order Electric EXHIBIT A-1" xfId="1794"/>
    <cellStyle name="_Costs not in AURORA 06GRC_Power Costs - Comparison bx Rbtl-Staff-Jt-PC_Final Order Electric EXHIBIT A-1 2" xfId="1795"/>
    <cellStyle name="_Costs not in AURORA 06GRC_Power Costs - Comparison bx Rbtl-Staff-Jt-PC_Final Order Electric EXHIBIT A-1 2 2" xfId="1796"/>
    <cellStyle name="_Costs not in AURORA 06GRC_Power Costs - Comparison bx Rbtl-Staff-Jt-PC_Final Order Electric EXHIBIT A-1 3" xfId="1797"/>
    <cellStyle name="_Costs not in AURORA 06GRC_Production Adj 4.37" xfId="1798"/>
    <cellStyle name="_Costs not in AURORA 06GRC_Production Adj 4.37 2" xfId="1799"/>
    <cellStyle name="_Costs not in AURORA 06GRC_Production Adj 4.37 2 2" xfId="1800"/>
    <cellStyle name="_Costs not in AURORA 06GRC_Production Adj 4.37 3" xfId="1801"/>
    <cellStyle name="_Costs not in AURORA 06GRC_Purchased Power Adj 4.03" xfId="1802"/>
    <cellStyle name="_Costs not in AURORA 06GRC_Purchased Power Adj 4.03 2" xfId="1803"/>
    <cellStyle name="_Costs not in AURORA 06GRC_Purchased Power Adj 4.03 2 2" xfId="1804"/>
    <cellStyle name="_Costs not in AURORA 06GRC_Purchased Power Adj 4.03 3" xfId="1805"/>
    <cellStyle name="_Costs not in AURORA 06GRC_Rebuttal Power Costs" xfId="1806"/>
    <cellStyle name="_Costs not in AURORA 06GRC_Rebuttal Power Costs 2" xfId="1807"/>
    <cellStyle name="_Costs not in AURORA 06GRC_Rebuttal Power Costs 2 2" xfId="1808"/>
    <cellStyle name="_Costs not in AURORA 06GRC_Rebuttal Power Costs 3" xfId="1809"/>
    <cellStyle name="_Costs not in AURORA 06GRC_Rebuttal Power Costs_Adj Bench DR 3 for Initial Briefs (Electric)" xfId="1810"/>
    <cellStyle name="_Costs not in AURORA 06GRC_Rebuttal Power Costs_Adj Bench DR 3 for Initial Briefs (Electric) 2" xfId="1811"/>
    <cellStyle name="_Costs not in AURORA 06GRC_Rebuttal Power Costs_Adj Bench DR 3 for Initial Briefs (Electric) 2 2" xfId="1812"/>
    <cellStyle name="_Costs not in AURORA 06GRC_Rebuttal Power Costs_Adj Bench DR 3 for Initial Briefs (Electric) 3" xfId="1813"/>
    <cellStyle name="_Costs not in AURORA 06GRC_Rebuttal Power Costs_Electric Rev Req Model (2009 GRC) Rebuttal" xfId="1814"/>
    <cellStyle name="_Costs not in AURORA 06GRC_Rebuttal Power Costs_Electric Rev Req Model (2009 GRC) Rebuttal 2" xfId="1815"/>
    <cellStyle name="_Costs not in AURORA 06GRC_Rebuttal Power Costs_Electric Rev Req Model (2009 GRC) Rebuttal 2 2" xfId="1816"/>
    <cellStyle name="_Costs not in AURORA 06GRC_Rebuttal Power Costs_Electric Rev Req Model (2009 GRC) Rebuttal 3" xfId="1817"/>
    <cellStyle name="_Costs not in AURORA 06GRC_Rebuttal Power Costs_Electric Rev Req Model (2009 GRC) Rebuttal REmoval of New  WH Solar AdjustMI" xfId="1818"/>
    <cellStyle name="_Costs not in AURORA 06GRC_Rebuttal Power Costs_Electric Rev Req Model (2009 GRC) Rebuttal REmoval of New  WH Solar AdjustMI 2" xfId="1819"/>
    <cellStyle name="_Costs not in AURORA 06GRC_Rebuttal Power Costs_Electric Rev Req Model (2009 GRC) Rebuttal REmoval of New  WH Solar AdjustMI 2 2" xfId="1820"/>
    <cellStyle name="_Costs not in AURORA 06GRC_Rebuttal Power Costs_Electric Rev Req Model (2009 GRC) Rebuttal REmoval of New  WH Solar AdjustMI 3" xfId="1821"/>
    <cellStyle name="_Costs not in AURORA 06GRC_Rebuttal Power Costs_Electric Rev Req Model (2009 GRC) Revised 01-18-2010" xfId="1822"/>
    <cellStyle name="_Costs not in AURORA 06GRC_Rebuttal Power Costs_Electric Rev Req Model (2009 GRC) Revised 01-18-2010 2" xfId="1823"/>
    <cellStyle name="_Costs not in AURORA 06GRC_Rebuttal Power Costs_Electric Rev Req Model (2009 GRC) Revised 01-18-2010 2 2" xfId="1824"/>
    <cellStyle name="_Costs not in AURORA 06GRC_Rebuttal Power Costs_Electric Rev Req Model (2009 GRC) Revised 01-18-2010 3" xfId="1825"/>
    <cellStyle name="_Costs not in AURORA 06GRC_Rebuttal Power Costs_Final Order Electric EXHIBIT A-1" xfId="1826"/>
    <cellStyle name="_Costs not in AURORA 06GRC_Rebuttal Power Costs_Final Order Electric EXHIBIT A-1 2" xfId="1827"/>
    <cellStyle name="_Costs not in AURORA 06GRC_Rebuttal Power Costs_Final Order Electric EXHIBIT A-1 2 2" xfId="1828"/>
    <cellStyle name="_Costs not in AURORA 06GRC_Rebuttal Power Costs_Final Order Electric EXHIBIT A-1 3" xfId="1829"/>
    <cellStyle name="_Costs not in AURORA 06GRC_ROR &amp; CONV FACTOR" xfId="1830"/>
    <cellStyle name="_Costs not in AURORA 06GRC_ROR &amp; CONV FACTOR 2" xfId="1831"/>
    <cellStyle name="_Costs not in AURORA 06GRC_ROR &amp; CONV FACTOR 2 2" xfId="1832"/>
    <cellStyle name="_Costs not in AURORA 06GRC_ROR &amp; CONV FACTOR 3" xfId="1833"/>
    <cellStyle name="_Costs not in AURORA 06GRC_ROR 5.02" xfId="1834"/>
    <cellStyle name="_Costs not in AURORA 06GRC_ROR 5.02 2" xfId="1835"/>
    <cellStyle name="_Costs not in AURORA 06GRC_ROR 5.02 2 2" xfId="1836"/>
    <cellStyle name="_Costs not in AURORA 06GRC_ROR 5.02 3" xfId="1837"/>
    <cellStyle name="_Costs not in AURORA 06GRC_Transmission Workbook for May BOD" xfId="1838"/>
    <cellStyle name="_Costs not in AURORA 06GRC_Transmission Workbook for May BOD 2" xfId="1839"/>
    <cellStyle name="_Costs not in AURORA 06GRC_Wind Integration 10GRC" xfId="1840"/>
    <cellStyle name="_Costs not in AURORA 06GRC_Wind Integration 10GRC 2" xfId="1841"/>
    <cellStyle name="_Costs not in AURORA 2006GRC 6.15.06" xfId="1842"/>
    <cellStyle name="_Costs not in AURORA 2006GRC 6.15.06 2" xfId="1843"/>
    <cellStyle name="_Costs not in AURORA 2006GRC 6.15.06 2 2" xfId="1844"/>
    <cellStyle name="_Costs not in AURORA 2006GRC 6.15.06 2 2 2" xfId="1845"/>
    <cellStyle name="_Costs not in AURORA 2006GRC 6.15.06 2 3" xfId="1846"/>
    <cellStyle name="_Costs not in AURORA 2006GRC 6.15.06 3" xfId="1847"/>
    <cellStyle name="_Costs not in AURORA 2006GRC 6.15.06 3 2" xfId="1848"/>
    <cellStyle name="_Costs not in AURORA 2006GRC 6.15.06 3 2 2" xfId="1849"/>
    <cellStyle name="_Costs not in AURORA 2006GRC 6.15.06 3 3" xfId="1850"/>
    <cellStyle name="_Costs not in AURORA 2006GRC 6.15.06 3 3 2" xfId="1851"/>
    <cellStyle name="_Costs not in AURORA 2006GRC 6.15.06 3 4" xfId="1852"/>
    <cellStyle name="_Costs not in AURORA 2006GRC 6.15.06 3 4 2" xfId="1853"/>
    <cellStyle name="_Costs not in AURORA 2006GRC 6.15.06 4" xfId="1854"/>
    <cellStyle name="_Costs not in AURORA 2006GRC 6.15.06 4 2" xfId="1855"/>
    <cellStyle name="_Costs not in AURORA 2006GRC 6.15.06 5" xfId="1856"/>
    <cellStyle name="_Costs not in AURORA 2006GRC 6.15.06 6" xfId="1857"/>
    <cellStyle name="_Costs not in AURORA 2006GRC 6.15.06 7" xfId="1858"/>
    <cellStyle name="_Costs not in AURORA 2006GRC 6.15.06_04 07E Wild Horse Wind Expansion (C) (2)" xfId="1859"/>
    <cellStyle name="_Costs not in AURORA 2006GRC 6.15.06_04 07E Wild Horse Wind Expansion (C) (2) 2" xfId="1860"/>
    <cellStyle name="_Costs not in AURORA 2006GRC 6.15.06_04 07E Wild Horse Wind Expansion (C) (2) 2 2" xfId="1861"/>
    <cellStyle name="_Costs not in AURORA 2006GRC 6.15.06_04 07E Wild Horse Wind Expansion (C) (2) 3" xfId="1862"/>
    <cellStyle name="_Costs not in AURORA 2006GRC 6.15.06_04 07E Wild Horse Wind Expansion (C) (2)_Adj Bench DR 3 for Initial Briefs (Electric)" xfId="1863"/>
    <cellStyle name="_Costs not in AURORA 2006GRC 6.15.06_04 07E Wild Horse Wind Expansion (C) (2)_Adj Bench DR 3 for Initial Briefs (Electric) 2" xfId="1864"/>
    <cellStyle name="_Costs not in AURORA 2006GRC 6.15.06_04 07E Wild Horse Wind Expansion (C) (2)_Adj Bench DR 3 for Initial Briefs (Electric) 2 2" xfId="1865"/>
    <cellStyle name="_Costs not in AURORA 2006GRC 6.15.06_04 07E Wild Horse Wind Expansion (C) (2)_Adj Bench DR 3 for Initial Briefs (Electric) 3" xfId="1866"/>
    <cellStyle name="_Costs not in AURORA 2006GRC 6.15.06_04 07E Wild Horse Wind Expansion (C) (2)_Book1" xfId="1867"/>
    <cellStyle name="_Costs not in AURORA 2006GRC 6.15.06_04 07E Wild Horse Wind Expansion (C) (2)_Electric Rev Req Model (2009 GRC) " xfId="1868"/>
    <cellStyle name="_Costs not in AURORA 2006GRC 6.15.06_04 07E Wild Horse Wind Expansion (C) (2)_Electric Rev Req Model (2009 GRC)  2" xfId="1869"/>
    <cellStyle name="_Costs not in AURORA 2006GRC 6.15.06_04 07E Wild Horse Wind Expansion (C) (2)_Electric Rev Req Model (2009 GRC)  2 2" xfId="1870"/>
    <cellStyle name="_Costs not in AURORA 2006GRC 6.15.06_04 07E Wild Horse Wind Expansion (C) (2)_Electric Rev Req Model (2009 GRC)  3" xfId="1871"/>
    <cellStyle name="_Costs not in AURORA 2006GRC 6.15.06_04 07E Wild Horse Wind Expansion (C) (2)_Electric Rev Req Model (2009 GRC) Rebuttal" xfId="1872"/>
    <cellStyle name="_Costs not in AURORA 2006GRC 6.15.06_04 07E Wild Horse Wind Expansion (C) (2)_Electric Rev Req Model (2009 GRC) Rebuttal 2" xfId="1873"/>
    <cellStyle name="_Costs not in AURORA 2006GRC 6.15.06_04 07E Wild Horse Wind Expansion (C) (2)_Electric Rev Req Model (2009 GRC) Rebuttal 2 2" xfId="1874"/>
    <cellStyle name="_Costs not in AURORA 2006GRC 6.15.06_04 07E Wild Horse Wind Expansion (C) (2)_Electric Rev Req Model (2009 GRC) Rebuttal 3" xfId="1875"/>
    <cellStyle name="_Costs not in AURORA 2006GRC 6.15.06_04 07E Wild Horse Wind Expansion (C) (2)_Electric Rev Req Model (2009 GRC) Rebuttal REmoval of New  WH Solar AdjustMI" xfId="1876"/>
    <cellStyle name="_Costs not in AURORA 2006GRC 6.15.06_04 07E Wild Horse Wind Expansion (C) (2)_Electric Rev Req Model (2009 GRC) Rebuttal REmoval of New  WH Solar AdjustMI 2" xfId="1877"/>
    <cellStyle name="_Costs not in AURORA 2006GRC 6.15.06_04 07E Wild Horse Wind Expansion (C) (2)_Electric Rev Req Model (2009 GRC) Rebuttal REmoval of New  WH Solar AdjustMI 2 2" xfId="1878"/>
    <cellStyle name="_Costs not in AURORA 2006GRC 6.15.06_04 07E Wild Horse Wind Expansion (C) (2)_Electric Rev Req Model (2009 GRC) Rebuttal REmoval of New  WH Solar AdjustMI 3" xfId="1879"/>
    <cellStyle name="_Costs not in AURORA 2006GRC 6.15.06_04 07E Wild Horse Wind Expansion (C) (2)_Electric Rev Req Model (2009 GRC) Revised 01-18-2010" xfId="1880"/>
    <cellStyle name="_Costs not in AURORA 2006GRC 6.15.06_04 07E Wild Horse Wind Expansion (C) (2)_Electric Rev Req Model (2009 GRC) Revised 01-18-2010 2" xfId="1881"/>
    <cellStyle name="_Costs not in AURORA 2006GRC 6.15.06_04 07E Wild Horse Wind Expansion (C) (2)_Electric Rev Req Model (2009 GRC) Revised 01-18-2010 2 2" xfId="1882"/>
    <cellStyle name="_Costs not in AURORA 2006GRC 6.15.06_04 07E Wild Horse Wind Expansion (C) (2)_Electric Rev Req Model (2009 GRC) Revised 01-18-2010 3" xfId="1883"/>
    <cellStyle name="_Costs not in AURORA 2006GRC 6.15.06_04 07E Wild Horse Wind Expansion (C) (2)_Electric Rev Req Model (2010 GRC)" xfId="1884"/>
    <cellStyle name="_Costs not in AURORA 2006GRC 6.15.06_04 07E Wild Horse Wind Expansion (C) (2)_Electric Rev Req Model (2010 GRC) SF" xfId="1885"/>
    <cellStyle name="_Costs not in AURORA 2006GRC 6.15.06_04 07E Wild Horse Wind Expansion (C) (2)_Final Order Electric EXHIBIT A-1" xfId="1886"/>
    <cellStyle name="_Costs not in AURORA 2006GRC 6.15.06_04 07E Wild Horse Wind Expansion (C) (2)_Final Order Electric EXHIBIT A-1 2" xfId="1887"/>
    <cellStyle name="_Costs not in AURORA 2006GRC 6.15.06_04 07E Wild Horse Wind Expansion (C) (2)_Final Order Electric EXHIBIT A-1 2 2" xfId="1888"/>
    <cellStyle name="_Costs not in AURORA 2006GRC 6.15.06_04 07E Wild Horse Wind Expansion (C) (2)_Final Order Electric EXHIBIT A-1 3" xfId="1889"/>
    <cellStyle name="_Costs not in AURORA 2006GRC 6.15.06_04 07E Wild Horse Wind Expansion (C) (2)_TENASKA REGULATORY ASSET" xfId="1890"/>
    <cellStyle name="_Costs not in AURORA 2006GRC 6.15.06_04 07E Wild Horse Wind Expansion (C) (2)_TENASKA REGULATORY ASSET 2" xfId="1891"/>
    <cellStyle name="_Costs not in AURORA 2006GRC 6.15.06_04 07E Wild Horse Wind Expansion (C) (2)_TENASKA REGULATORY ASSET 2 2" xfId="1892"/>
    <cellStyle name="_Costs not in AURORA 2006GRC 6.15.06_04 07E Wild Horse Wind Expansion (C) (2)_TENASKA REGULATORY ASSET 3" xfId="1893"/>
    <cellStyle name="_Costs not in AURORA 2006GRC 6.15.06_16.37E Wild Horse Expansion DeferralRevwrkingfile SF" xfId="1894"/>
    <cellStyle name="_Costs not in AURORA 2006GRC 6.15.06_16.37E Wild Horse Expansion DeferralRevwrkingfile SF 2" xfId="1895"/>
    <cellStyle name="_Costs not in AURORA 2006GRC 6.15.06_16.37E Wild Horse Expansion DeferralRevwrkingfile SF 2 2" xfId="1896"/>
    <cellStyle name="_Costs not in AURORA 2006GRC 6.15.06_16.37E Wild Horse Expansion DeferralRevwrkingfile SF 3" xfId="1897"/>
    <cellStyle name="_Costs not in AURORA 2006GRC 6.15.06_2009 Compliance Filing PCA Exhibits for GRC" xfId="1898"/>
    <cellStyle name="_Costs not in AURORA 2006GRC 6.15.06_2009 GRC Compl Filing - Exhibit D" xfId="1899"/>
    <cellStyle name="_Costs not in AURORA 2006GRC 6.15.06_2009 GRC Compl Filing - Exhibit D 2" xfId="1900"/>
    <cellStyle name="_Costs not in AURORA 2006GRC 6.15.06_3.01 Income Statement" xfId="1901"/>
    <cellStyle name="_Costs not in AURORA 2006GRC 6.15.06_4 31 Regulatory Assets and Liabilities  7 06- Exhibit D" xfId="1902"/>
    <cellStyle name="_Costs not in AURORA 2006GRC 6.15.06_4 31 Regulatory Assets and Liabilities  7 06- Exhibit D 2" xfId="1903"/>
    <cellStyle name="_Costs not in AURORA 2006GRC 6.15.06_4 31 Regulatory Assets and Liabilities  7 06- Exhibit D 2 2" xfId="1904"/>
    <cellStyle name="_Costs not in AURORA 2006GRC 6.15.06_4 31 Regulatory Assets and Liabilities  7 06- Exhibit D 3" xfId="1905"/>
    <cellStyle name="_Costs not in AURORA 2006GRC 6.15.06_4 31 Regulatory Assets and Liabilities  7 06- Exhibit D_NIM Summary" xfId="1906"/>
    <cellStyle name="_Costs not in AURORA 2006GRC 6.15.06_4 31 Regulatory Assets and Liabilities  7 06- Exhibit D_NIM Summary 2" xfId="1907"/>
    <cellStyle name="_Costs not in AURORA 2006GRC 6.15.06_4 32 Regulatory Assets and Liabilities  7 06- Exhibit D" xfId="1908"/>
    <cellStyle name="_Costs not in AURORA 2006GRC 6.15.06_4 32 Regulatory Assets and Liabilities  7 06- Exhibit D 2" xfId="1909"/>
    <cellStyle name="_Costs not in AURORA 2006GRC 6.15.06_4 32 Regulatory Assets and Liabilities  7 06- Exhibit D 2 2" xfId="1910"/>
    <cellStyle name="_Costs not in AURORA 2006GRC 6.15.06_4 32 Regulatory Assets and Liabilities  7 06- Exhibit D 3" xfId="1911"/>
    <cellStyle name="_Costs not in AURORA 2006GRC 6.15.06_4 32 Regulatory Assets and Liabilities  7 06- Exhibit D_NIM Summary" xfId="1912"/>
    <cellStyle name="_Costs not in AURORA 2006GRC 6.15.06_4 32 Regulatory Assets and Liabilities  7 06- Exhibit D_NIM Summary 2" xfId="1913"/>
    <cellStyle name="_Costs not in AURORA 2006GRC 6.15.06_ACCOUNTS" xfId="1914"/>
    <cellStyle name="_Costs not in AURORA 2006GRC 6.15.06_AURORA Total New" xfId="1915"/>
    <cellStyle name="_Costs not in AURORA 2006GRC 6.15.06_AURORA Total New 2" xfId="1916"/>
    <cellStyle name="_Costs not in AURORA 2006GRC 6.15.06_Book2" xfId="1917"/>
    <cellStyle name="_Costs not in AURORA 2006GRC 6.15.06_Book2 2" xfId="1918"/>
    <cellStyle name="_Costs not in AURORA 2006GRC 6.15.06_Book2 2 2" xfId="1919"/>
    <cellStyle name="_Costs not in AURORA 2006GRC 6.15.06_Book2 3" xfId="1920"/>
    <cellStyle name="_Costs not in AURORA 2006GRC 6.15.06_Book2_Adj Bench DR 3 for Initial Briefs (Electric)" xfId="1921"/>
    <cellStyle name="_Costs not in AURORA 2006GRC 6.15.06_Book2_Adj Bench DR 3 for Initial Briefs (Electric) 2" xfId="1922"/>
    <cellStyle name="_Costs not in AURORA 2006GRC 6.15.06_Book2_Adj Bench DR 3 for Initial Briefs (Electric) 2 2" xfId="1923"/>
    <cellStyle name="_Costs not in AURORA 2006GRC 6.15.06_Book2_Adj Bench DR 3 for Initial Briefs (Electric) 3" xfId="1924"/>
    <cellStyle name="_Costs not in AURORA 2006GRC 6.15.06_Book2_Electric Rev Req Model (2009 GRC) Rebuttal" xfId="1925"/>
    <cellStyle name="_Costs not in AURORA 2006GRC 6.15.06_Book2_Electric Rev Req Model (2009 GRC) Rebuttal 2" xfId="1926"/>
    <cellStyle name="_Costs not in AURORA 2006GRC 6.15.06_Book2_Electric Rev Req Model (2009 GRC) Rebuttal 2 2" xfId="1927"/>
    <cellStyle name="_Costs not in AURORA 2006GRC 6.15.06_Book2_Electric Rev Req Model (2009 GRC) Rebuttal 3" xfId="1928"/>
    <cellStyle name="_Costs not in AURORA 2006GRC 6.15.06_Book2_Electric Rev Req Model (2009 GRC) Rebuttal REmoval of New  WH Solar AdjustMI" xfId="1929"/>
    <cellStyle name="_Costs not in AURORA 2006GRC 6.15.06_Book2_Electric Rev Req Model (2009 GRC) Rebuttal REmoval of New  WH Solar AdjustMI 2" xfId="1930"/>
    <cellStyle name="_Costs not in AURORA 2006GRC 6.15.06_Book2_Electric Rev Req Model (2009 GRC) Rebuttal REmoval of New  WH Solar AdjustMI 2 2" xfId="1931"/>
    <cellStyle name="_Costs not in AURORA 2006GRC 6.15.06_Book2_Electric Rev Req Model (2009 GRC) Rebuttal REmoval of New  WH Solar AdjustMI 3" xfId="1932"/>
    <cellStyle name="_Costs not in AURORA 2006GRC 6.15.06_Book2_Electric Rev Req Model (2009 GRC) Revised 01-18-2010" xfId="1933"/>
    <cellStyle name="_Costs not in AURORA 2006GRC 6.15.06_Book2_Electric Rev Req Model (2009 GRC) Revised 01-18-2010 2" xfId="1934"/>
    <cellStyle name="_Costs not in AURORA 2006GRC 6.15.06_Book2_Electric Rev Req Model (2009 GRC) Revised 01-18-2010 2 2" xfId="1935"/>
    <cellStyle name="_Costs not in AURORA 2006GRC 6.15.06_Book2_Electric Rev Req Model (2009 GRC) Revised 01-18-2010 3" xfId="1936"/>
    <cellStyle name="_Costs not in AURORA 2006GRC 6.15.06_Book2_Final Order Electric EXHIBIT A-1" xfId="1937"/>
    <cellStyle name="_Costs not in AURORA 2006GRC 6.15.06_Book2_Final Order Electric EXHIBIT A-1 2" xfId="1938"/>
    <cellStyle name="_Costs not in AURORA 2006GRC 6.15.06_Book2_Final Order Electric EXHIBIT A-1 2 2" xfId="1939"/>
    <cellStyle name="_Costs not in AURORA 2006GRC 6.15.06_Book2_Final Order Electric EXHIBIT A-1 3" xfId="1940"/>
    <cellStyle name="_Costs not in AURORA 2006GRC 6.15.06_Book4" xfId="1941"/>
    <cellStyle name="_Costs not in AURORA 2006GRC 6.15.06_Book4 2" xfId="1942"/>
    <cellStyle name="_Costs not in AURORA 2006GRC 6.15.06_Book4 2 2" xfId="1943"/>
    <cellStyle name="_Costs not in AURORA 2006GRC 6.15.06_Book4 3" xfId="1944"/>
    <cellStyle name="_Costs not in AURORA 2006GRC 6.15.06_Book9" xfId="1945"/>
    <cellStyle name="_Costs not in AURORA 2006GRC 6.15.06_Book9 2" xfId="1946"/>
    <cellStyle name="_Costs not in AURORA 2006GRC 6.15.06_Book9 2 2" xfId="1947"/>
    <cellStyle name="_Costs not in AURORA 2006GRC 6.15.06_Book9 3" xfId="1948"/>
    <cellStyle name="_Costs not in AURORA 2006GRC 6.15.06_Chelan PUD Power Costs (8-10)" xfId="1949"/>
    <cellStyle name="_Costs not in AURORA 2006GRC 6.15.06_Gas Rev Req Model (2010 GRC)" xfId="1950"/>
    <cellStyle name="_Costs not in AURORA 2006GRC 6.15.06_INPUTS" xfId="1951"/>
    <cellStyle name="_Costs not in AURORA 2006GRC 6.15.06_INPUTS 2" xfId="1952"/>
    <cellStyle name="_Costs not in AURORA 2006GRC 6.15.06_INPUTS 2 2" xfId="1953"/>
    <cellStyle name="_Costs not in AURORA 2006GRC 6.15.06_INPUTS 3" xfId="1954"/>
    <cellStyle name="_Costs not in AURORA 2006GRC 6.15.06_NIM Summary" xfId="1955"/>
    <cellStyle name="_Costs not in AURORA 2006GRC 6.15.06_NIM Summary 09GRC" xfId="1956"/>
    <cellStyle name="_Costs not in AURORA 2006GRC 6.15.06_NIM Summary 09GRC 2" xfId="1957"/>
    <cellStyle name="_Costs not in AURORA 2006GRC 6.15.06_NIM Summary 2" xfId="1958"/>
    <cellStyle name="_Costs not in AURORA 2006GRC 6.15.06_NIM Summary 3" xfId="1959"/>
    <cellStyle name="_Costs not in AURORA 2006GRC 6.15.06_NIM Summary 4" xfId="1960"/>
    <cellStyle name="_Costs not in AURORA 2006GRC 6.15.06_NIM Summary 5" xfId="1961"/>
    <cellStyle name="_Costs not in AURORA 2006GRC 6.15.06_NIM Summary 6" xfId="1962"/>
    <cellStyle name="_Costs not in AURORA 2006GRC 6.15.06_NIM Summary 7" xfId="1963"/>
    <cellStyle name="_Costs not in AURORA 2006GRC 6.15.06_NIM Summary 8" xfId="1964"/>
    <cellStyle name="_Costs not in AURORA 2006GRC 6.15.06_NIM Summary 9" xfId="1965"/>
    <cellStyle name="_Costs not in AURORA 2006GRC 6.15.06_PCA 10 -  Exhibit D from A Kellogg Jan 2011" xfId="1966"/>
    <cellStyle name="_Costs not in AURORA 2006GRC 6.15.06_PCA 10 -  Exhibit D from A Kellogg July 2011" xfId="1967"/>
    <cellStyle name="_Costs not in AURORA 2006GRC 6.15.06_PCA 10 -  Exhibit D from S Free Rcv'd 12-11" xfId="1968"/>
    <cellStyle name="_Costs not in AURORA 2006GRC 6.15.06_PCA 9 -  Exhibit D April 2010" xfId="1969"/>
    <cellStyle name="_Costs not in AURORA 2006GRC 6.15.06_PCA 9 -  Exhibit D April 2010 (3)" xfId="1970"/>
    <cellStyle name="_Costs not in AURORA 2006GRC 6.15.06_PCA 9 -  Exhibit D April 2010 (3) 2" xfId="1971"/>
    <cellStyle name="_Costs not in AURORA 2006GRC 6.15.06_PCA 9 -  Exhibit D Nov 2010" xfId="1972"/>
    <cellStyle name="_Costs not in AURORA 2006GRC 6.15.06_PCA 9 - Exhibit D at August 2010" xfId="1973"/>
    <cellStyle name="_Costs not in AURORA 2006GRC 6.15.06_PCA 9 - Exhibit D June 2010 GRC" xfId="1974"/>
    <cellStyle name="_Costs not in AURORA 2006GRC 6.15.06_Power Costs - Comparison bx Rbtl-Staff-Jt-PC" xfId="1975"/>
    <cellStyle name="_Costs not in AURORA 2006GRC 6.15.06_Power Costs - Comparison bx Rbtl-Staff-Jt-PC 2" xfId="1976"/>
    <cellStyle name="_Costs not in AURORA 2006GRC 6.15.06_Power Costs - Comparison bx Rbtl-Staff-Jt-PC 2 2" xfId="1977"/>
    <cellStyle name="_Costs not in AURORA 2006GRC 6.15.06_Power Costs - Comparison bx Rbtl-Staff-Jt-PC 3" xfId="1978"/>
    <cellStyle name="_Costs not in AURORA 2006GRC 6.15.06_Power Costs - Comparison bx Rbtl-Staff-Jt-PC_Adj Bench DR 3 for Initial Briefs (Electric)" xfId="1979"/>
    <cellStyle name="_Costs not in AURORA 2006GRC 6.15.06_Power Costs - Comparison bx Rbtl-Staff-Jt-PC_Adj Bench DR 3 for Initial Briefs (Electric) 2" xfId="1980"/>
    <cellStyle name="_Costs not in AURORA 2006GRC 6.15.06_Power Costs - Comparison bx Rbtl-Staff-Jt-PC_Adj Bench DR 3 for Initial Briefs (Electric) 2 2" xfId="1981"/>
    <cellStyle name="_Costs not in AURORA 2006GRC 6.15.06_Power Costs - Comparison bx Rbtl-Staff-Jt-PC_Adj Bench DR 3 for Initial Briefs (Electric) 3" xfId="1982"/>
    <cellStyle name="_Costs not in AURORA 2006GRC 6.15.06_Power Costs - Comparison bx Rbtl-Staff-Jt-PC_Electric Rev Req Model (2009 GRC) Rebuttal" xfId="1983"/>
    <cellStyle name="_Costs not in AURORA 2006GRC 6.15.06_Power Costs - Comparison bx Rbtl-Staff-Jt-PC_Electric Rev Req Model (2009 GRC) Rebuttal 2" xfId="1984"/>
    <cellStyle name="_Costs not in AURORA 2006GRC 6.15.06_Power Costs - Comparison bx Rbtl-Staff-Jt-PC_Electric Rev Req Model (2009 GRC) Rebuttal 2 2" xfId="1985"/>
    <cellStyle name="_Costs not in AURORA 2006GRC 6.15.06_Power Costs - Comparison bx Rbtl-Staff-Jt-PC_Electric Rev Req Model (2009 GRC) Rebuttal 3" xfId="1986"/>
    <cellStyle name="_Costs not in AURORA 2006GRC 6.15.06_Power Costs - Comparison bx Rbtl-Staff-Jt-PC_Electric Rev Req Model (2009 GRC) Rebuttal REmoval of New  WH Solar AdjustMI" xfId="1987"/>
    <cellStyle name="_Costs not in AURORA 2006GRC 6.15.06_Power Costs - Comparison bx Rbtl-Staff-Jt-PC_Electric Rev Req Model (2009 GRC) Rebuttal REmoval of New  WH Solar AdjustMI 2" xfId="1988"/>
    <cellStyle name="_Costs not in AURORA 2006GRC 6.15.06_Power Costs - Comparison bx Rbtl-Staff-Jt-PC_Electric Rev Req Model (2009 GRC) Rebuttal REmoval of New  WH Solar AdjustMI 2 2" xfId="1989"/>
    <cellStyle name="_Costs not in AURORA 2006GRC 6.15.06_Power Costs - Comparison bx Rbtl-Staff-Jt-PC_Electric Rev Req Model (2009 GRC) Rebuttal REmoval of New  WH Solar AdjustMI 3" xfId="1990"/>
    <cellStyle name="_Costs not in AURORA 2006GRC 6.15.06_Power Costs - Comparison bx Rbtl-Staff-Jt-PC_Electric Rev Req Model (2009 GRC) Revised 01-18-2010" xfId="1991"/>
    <cellStyle name="_Costs not in AURORA 2006GRC 6.15.06_Power Costs - Comparison bx Rbtl-Staff-Jt-PC_Electric Rev Req Model (2009 GRC) Revised 01-18-2010 2" xfId="1992"/>
    <cellStyle name="_Costs not in AURORA 2006GRC 6.15.06_Power Costs - Comparison bx Rbtl-Staff-Jt-PC_Electric Rev Req Model (2009 GRC) Revised 01-18-2010 2 2" xfId="1993"/>
    <cellStyle name="_Costs not in AURORA 2006GRC 6.15.06_Power Costs - Comparison bx Rbtl-Staff-Jt-PC_Electric Rev Req Model (2009 GRC) Revised 01-18-2010 3" xfId="1994"/>
    <cellStyle name="_Costs not in AURORA 2006GRC 6.15.06_Power Costs - Comparison bx Rbtl-Staff-Jt-PC_Final Order Electric EXHIBIT A-1" xfId="1995"/>
    <cellStyle name="_Costs not in AURORA 2006GRC 6.15.06_Power Costs - Comparison bx Rbtl-Staff-Jt-PC_Final Order Electric EXHIBIT A-1 2" xfId="1996"/>
    <cellStyle name="_Costs not in AURORA 2006GRC 6.15.06_Power Costs - Comparison bx Rbtl-Staff-Jt-PC_Final Order Electric EXHIBIT A-1 2 2" xfId="1997"/>
    <cellStyle name="_Costs not in AURORA 2006GRC 6.15.06_Power Costs - Comparison bx Rbtl-Staff-Jt-PC_Final Order Electric EXHIBIT A-1 3" xfId="1998"/>
    <cellStyle name="_Costs not in AURORA 2006GRC 6.15.06_Production Adj 4.37" xfId="1999"/>
    <cellStyle name="_Costs not in AURORA 2006GRC 6.15.06_Production Adj 4.37 2" xfId="2000"/>
    <cellStyle name="_Costs not in AURORA 2006GRC 6.15.06_Production Adj 4.37 2 2" xfId="2001"/>
    <cellStyle name="_Costs not in AURORA 2006GRC 6.15.06_Production Adj 4.37 3" xfId="2002"/>
    <cellStyle name="_Costs not in AURORA 2006GRC 6.15.06_Purchased Power Adj 4.03" xfId="2003"/>
    <cellStyle name="_Costs not in AURORA 2006GRC 6.15.06_Purchased Power Adj 4.03 2" xfId="2004"/>
    <cellStyle name="_Costs not in AURORA 2006GRC 6.15.06_Purchased Power Adj 4.03 2 2" xfId="2005"/>
    <cellStyle name="_Costs not in AURORA 2006GRC 6.15.06_Purchased Power Adj 4.03 3" xfId="2006"/>
    <cellStyle name="_Costs not in AURORA 2006GRC 6.15.06_Rebuttal Power Costs" xfId="2007"/>
    <cellStyle name="_Costs not in AURORA 2006GRC 6.15.06_Rebuttal Power Costs 2" xfId="2008"/>
    <cellStyle name="_Costs not in AURORA 2006GRC 6.15.06_Rebuttal Power Costs 2 2" xfId="2009"/>
    <cellStyle name="_Costs not in AURORA 2006GRC 6.15.06_Rebuttal Power Costs 3" xfId="2010"/>
    <cellStyle name="_Costs not in AURORA 2006GRC 6.15.06_Rebuttal Power Costs_Adj Bench DR 3 for Initial Briefs (Electric)" xfId="2011"/>
    <cellStyle name="_Costs not in AURORA 2006GRC 6.15.06_Rebuttal Power Costs_Adj Bench DR 3 for Initial Briefs (Electric) 2" xfId="2012"/>
    <cellStyle name="_Costs not in AURORA 2006GRC 6.15.06_Rebuttal Power Costs_Adj Bench DR 3 for Initial Briefs (Electric) 2 2" xfId="2013"/>
    <cellStyle name="_Costs not in AURORA 2006GRC 6.15.06_Rebuttal Power Costs_Adj Bench DR 3 for Initial Briefs (Electric) 3" xfId="2014"/>
    <cellStyle name="_Costs not in AURORA 2006GRC 6.15.06_Rebuttal Power Costs_Electric Rev Req Model (2009 GRC) Rebuttal" xfId="2015"/>
    <cellStyle name="_Costs not in AURORA 2006GRC 6.15.06_Rebuttal Power Costs_Electric Rev Req Model (2009 GRC) Rebuttal 2" xfId="2016"/>
    <cellStyle name="_Costs not in AURORA 2006GRC 6.15.06_Rebuttal Power Costs_Electric Rev Req Model (2009 GRC) Rebuttal 2 2" xfId="2017"/>
    <cellStyle name="_Costs not in AURORA 2006GRC 6.15.06_Rebuttal Power Costs_Electric Rev Req Model (2009 GRC) Rebuttal 3" xfId="2018"/>
    <cellStyle name="_Costs not in AURORA 2006GRC 6.15.06_Rebuttal Power Costs_Electric Rev Req Model (2009 GRC) Rebuttal REmoval of New  WH Solar AdjustMI" xfId="2019"/>
    <cellStyle name="_Costs not in AURORA 2006GRC 6.15.06_Rebuttal Power Costs_Electric Rev Req Model (2009 GRC) Rebuttal REmoval of New  WH Solar AdjustMI 2" xfId="2020"/>
    <cellStyle name="_Costs not in AURORA 2006GRC 6.15.06_Rebuttal Power Costs_Electric Rev Req Model (2009 GRC) Rebuttal REmoval of New  WH Solar AdjustMI 2 2" xfId="2021"/>
    <cellStyle name="_Costs not in AURORA 2006GRC 6.15.06_Rebuttal Power Costs_Electric Rev Req Model (2009 GRC) Rebuttal REmoval of New  WH Solar AdjustMI 3" xfId="2022"/>
    <cellStyle name="_Costs not in AURORA 2006GRC 6.15.06_Rebuttal Power Costs_Electric Rev Req Model (2009 GRC) Revised 01-18-2010" xfId="2023"/>
    <cellStyle name="_Costs not in AURORA 2006GRC 6.15.06_Rebuttal Power Costs_Electric Rev Req Model (2009 GRC) Revised 01-18-2010 2" xfId="2024"/>
    <cellStyle name="_Costs not in AURORA 2006GRC 6.15.06_Rebuttal Power Costs_Electric Rev Req Model (2009 GRC) Revised 01-18-2010 2 2" xfId="2025"/>
    <cellStyle name="_Costs not in AURORA 2006GRC 6.15.06_Rebuttal Power Costs_Electric Rev Req Model (2009 GRC) Revised 01-18-2010 3" xfId="2026"/>
    <cellStyle name="_Costs not in AURORA 2006GRC 6.15.06_Rebuttal Power Costs_Final Order Electric EXHIBIT A-1" xfId="2027"/>
    <cellStyle name="_Costs not in AURORA 2006GRC 6.15.06_Rebuttal Power Costs_Final Order Electric EXHIBIT A-1 2" xfId="2028"/>
    <cellStyle name="_Costs not in AURORA 2006GRC 6.15.06_Rebuttal Power Costs_Final Order Electric EXHIBIT A-1 2 2" xfId="2029"/>
    <cellStyle name="_Costs not in AURORA 2006GRC 6.15.06_Rebuttal Power Costs_Final Order Electric EXHIBIT A-1 3" xfId="2030"/>
    <cellStyle name="_Costs not in AURORA 2006GRC 6.15.06_ROR &amp; CONV FACTOR" xfId="2031"/>
    <cellStyle name="_Costs not in AURORA 2006GRC 6.15.06_ROR &amp; CONV FACTOR 2" xfId="2032"/>
    <cellStyle name="_Costs not in AURORA 2006GRC 6.15.06_ROR &amp; CONV FACTOR 2 2" xfId="2033"/>
    <cellStyle name="_Costs not in AURORA 2006GRC 6.15.06_ROR &amp; CONV FACTOR 3" xfId="2034"/>
    <cellStyle name="_Costs not in AURORA 2006GRC 6.15.06_ROR 5.02" xfId="2035"/>
    <cellStyle name="_Costs not in AURORA 2006GRC 6.15.06_ROR 5.02 2" xfId="2036"/>
    <cellStyle name="_Costs not in AURORA 2006GRC 6.15.06_ROR 5.02 2 2" xfId="2037"/>
    <cellStyle name="_Costs not in AURORA 2006GRC 6.15.06_ROR 5.02 3" xfId="2038"/>
    <cellStyle name="_Costs not in AURORA 2006GRC 6.15.06_Wind Integration 10GRC" xfId="2039"/>
    <cellStyle name="_Costs not in AURORA 2006GRC 6.15.06_Wind Integration 10GRC 2" xfId="2040"/>
    <cellStyle name="_Costs not in AURORA 2006GRC w gas price updated" xfId="2041"/>
    <cellStyle name="_Costs not in AURORA 2006GRC w gas price updated 2" xfId="2042"/>
    <cellStyle name="_Costs not in AURORA 2006GRC w gas price updated 2 2" xfId="2043"/>
    <cellStyle name="_Costs not in AURORA 2006GRC w gas price updated 3" xfId="2044"/>
    <cellStyle name="_Costs not in AURORA 2006GRC w gas price updated_Adj Bench DR 3 for Initial Briefs (Electric)" xfId="2045"/>
    <cellStyle name="_Costs not in AURORA 2006GRC w gas price updated_Adj Bench DR 3 for Initial Briefs (Electric) 2" xfId="2046"/>
    <cellStyle name="_Costs not in AURORA 2006GRC w gas price updated_Adj Bench DR 3 for Initial Briefs (Electric) 2 2" xfId="2047"/>
    <cellStyle name="_Costs not in AURORA 2006GRC w gas price updated_Adj Bench DR 3 for Initial Briefs (Electric) 3" xfId="2048"/>
    <cellStyle name="_Costs not in AURORA 2006GRC w gas price updated_Book1" xfId="2049"/>
    <cellStyle name="_Costs not in AURORA 2006GRC w gas price updated_Book2" xfId="2050"/>
    <cellStyle name="_Costs not in AURORA 2006GRC w gas price updated_Book2 2" xfId="2051"/>
    <cellStyle name="_Costs not in AURORA 2006GRC w gas price updated_Book2 2 2" xfId="2052"/>
    <cellStyle name="_Costs not in AURORA 2006GRC w gas price updated_Book2 3" xfId="2053"/>
    <cellStyle name="_Costs not in AURORA 2006GRC w gas price updated_Book2_Adj Bench DR 3 for Initial Briefs (Electric)" xfId="2054"/>
    <cellStyle name="_Costs not in AURORA 2006GRC w gas price updated_Book2_Adj Bench DR 3 for Initial Briefs (Electric) 2" xfId="2055"/>
    <cellStyle name="_Costs not in AURORA 2006GRC w gas price updated_Book2_Adj Bench DR 3 for Initial Briefs (Electric) 2 2" xfId="2056"/>
    <cellStyle name="_Costs not in AURORA 2006GRC w gas price updated_Book2_Adj Bench DR 3 for Initial Briefs (Electric) 3" xfId="2057"/>
    <cellStyle name="_Costs not in AURORA 2006GRC w gas price updated_Book2_Electric Rev Req Model (2009 GRC) Rebuttal" xfId="2058"/>
    <cellStyle name="_Costs not in AURORA 2006GRC w gas price updated_Book2_Electric Rev Req Model (2009 GRC) Rebuttal 2" xfId="2059"/>
    <cellStyle name="_Costs not in AURORA 2006GRC w gas price updated_Book2_Electric Rev Req Model (2009 GRC) Rebuttal 2 2" xfId="2060"/>
    <cellStyle name="_Costs not in AURORA 2006GRC w gas price updated_Book2_Electric Rev Req Model (2009 GRC) Rebuttal 3" xfId="2061"/>
    <cellStyle name="_Costs not in AURORA 2006GRC w gas price updated_Book2_Electric Rev Req Model (2009 GRC) Rebuttal REmoval of New  WH Solar AdjustMI" xfId="2062"/>
    <cellStyle name="_Costs not in AURORA 2006GRC w gas price updated_Book2_Electric Rev Req Model (2009 GRC) Rebuttal REmoval of New  WH Solar AdjustMI 2" xfId="2063"/>
    <cellStyle name="_Costs not in AURORA 2006GRC w gas price updated_Book2_Electric Rev Req Model (2009 GRC) Rebuttal REmoval of New  WH Solar AdjustMI 2 2" xfId="2064"/>
    <cellStyle name="_Costs not in AURORA 2006GRC w gas price updated_Book2_Electric Rev Req Model (2009 GRC) Rebuttal REmoval of New  WH Solar AdjustMI 3" xfId="2065"/>
    <cellStyle name="_Costs not in AURORA 2006GRC w gas price updated_Book2_Electric Rev Req Model (2009 GRC) Revised 01-18-2010" xfId="2066"/>
    <cellStyle name="_Costs not in AURORA 2006GRC w gas price updated_Book2_Electric Rev Req Model (2009 GRC) Revised 01-18-2010 2" xfId="2067"/>
    <cellStyle name="_Costs not in AURORA 2006GRC w gas price updated_Book2_Electric Rev Req Model (2009 GRC) Revised 01-18-2010 2 2" xfId="2068"/>
    <cellStyle name="_Costs not in AURORA 2006GRC w gas price updated_Book2_Electric Rev Req Model (2009 GRC) Revised 01-18-2010 3" xfId="2069"/>
    <cellStyle name="_Costs not in AURORA 2006GRC w gas price updated_Book2_Final Order Electric EXHIBIT A-1" xfId="2070"/>
    <cellStyle name="_Costs not in AURORA 2006GRC w gas price updated_Book2_Final Order Electric EXHIBIT A-1 2" xfId="2071"/>
    <cellStyle name="_Costs not in AURORA 2006GRC w gas price updated_Book2_Final Order Electric EXHIBIT A-1 2 2" xfId="2072"/>
    <cellStyle name="_Costs not in AURORA 2006GRC w gas price updated_Book2_Final Order Electric EXHIBIT A-1 3" xfId="2073"/>
    <cellStyle name="_Costs not in AURORA 2006GRC w gas price updated_Chelan PUD Power Costs (8-10)" xfId="2074"/>
    <cellStyle name="_Costs not in AURORA 2006GRC w gas price updated_Confidential Material" xfId="2075"/>
    <cellStyle name="_Costs not in AURORA 2006GRC w gas price updated_DEM-WP(C) Colstrip 12 Coal Cost Forecast 2010GRC" xfId="2076"/>
    <cellStyle name="_Costs not in AURORA 2006GRC w gas price updated_DEM-WP(C) Production O&amp;M 2010GRC As-Filed" xfId="2077"/>
    <cellStyle name="_Costs not in AURORA 2006GRC w gas price updated_DEM-WP(C) Production O&amp;M 2010GRC As-Filed 2" xfId="2078"/>
    <cellStyle name="_Costs not in AURORA 2006GRC w gas price updated_Electric Rev Req Model (2009 GRC) " xfId="2079"/>
    <cellStyle name="_Costs not in AURORA 2006GRC w gas price updated_Electric Rev Req Model (2009 GRC)  2" xfId="2080"/>
    <cellStyle name="_Costs not in AURORA 2006GRC w gas price updated_Electric Rev Req Model (2009 GRC)  2 2" xfId="2081"/>
    <cellStyle name="_Costs not in AURORA 2006GRC w gas price updated_Electric Rev Req Model (2009 GRC)  3" xfId="2082"/>
    <cellStyle name="_Costs not in AURORA 2006GRC w gas price updated_Electric Rev Req Model (2009 GRC) Rebuttal" xfId="2083"/>
    <cellStyle name="_Costs not in AURORA 2006GRC w gas price updated_Electric Rev Req Model (2009 GRC) Rebuttal 2" xfId="2084"/>
    <cellStyle name="_Costs not in AURORA 2006GRC w gas price updated_Electric Rev Req Model (2009 GRC) Rebuttal 2 2" xfId="2085"/>
    <cellStyle name="_Costs not in AURORA 2006GRC w gas price updated_Electric Rev Req Model (2009 GRC) Rebuttal 3" xfId="2086"/>
    <cellStyle name="_Costs not in AURORA 2006GRC w gas price updated_Electric Rev Req Model (2009 GRC) Rebuttal REmoval of New  WH Solar AdjustMI" xfId="2087"/>
    <cellStyle name="_Costs not in AURORA 2006GRC w gas price updated_Electric Rev Req Model (2009 GRC) Rebuttal REmoval of New  WH Solar AdjustMI 2" xfId="2088"/>
    <cellStyle name="_Costs not in AURORA 2006GRC w gas price updated_Electric Rev Req Model (2009 GRC) Rebuttal REmoval of New  WH Solar AdjustMI 2 2" xfId="2089"/>
    <cellStyle name="_Costs not in AURORA 2006GRC w gas price updated_Electric Rev Req Model (2009 GRC) Rebuttal REmoval of New  WH Solar AdjustMI 3" xfId="2090"/>
    <cellStyle name="_Costs not in AURORA 2006GRC w gas price updated_Electric Rev Req Model (2009 GRC) Revised 01-18-2010" xfId="2091"/>
    <cellStyle name="_Costs not in AURORA 2006GRC w gas price updated_Electric Rev Req Model (2009 GRC) Revised 01-18-2010 2" xfId="2092"/>
    <cellStyle name="_Costs not in AURORA 2006GRC w gas price updated_Electric Rev Req Model (2009 GRC) Revised 01-18-2010 2 2" xfId="2093"/>
    <cellStyle name="_Costs not in AURORA 2006GRC w gas price updated_Electric Rev Req Model (2009 GRC) Revised 01-18-2010 3" xfId="2094"/>
    <cellStyle name="_Costs not in AURORA 2006GRC w gas price updated_Electric Rev Req Model (2010 GRC)" xfId="2095"/>
    <cellStyle name="_Costs not in AURORA 2006GRC w gas price updated_Electric Rev Req Model (2010 GRC) SF" xfId="2096"/>
    <cellStyle name="_Costs not in AURORA 2006GRC w gas price updated_Final Order Electric EXHIBIT A-1" xfId="2097"/>
    <cellStyle name="_Costs not in AURORA 2006GRC w gas price updated_Final Order Electric EXHIBIT A-1 2" xfId="2098"/>
    <cellStyle name="_Costs not in AURORA 2006GRC w gas price updated_Final Order Electric EXHIBIT A-1 2 2" xfId="2099"/>
    <cellStyle name="_Costs not in AURORA 2006GRC w gas price updated_Final Order Electric EXHIBIT A-1 3" xfId="2100"/>
    <cellStyle name="_Costs not in AURORA 2006GRC w gas price updated_NIM Summary" xfId="2101"/>
    <cellStyle name="_Costs not in AURORA 2006GRC w gas price updated_NIM Summary 2" xfId="2102"/>
    <cellStyle name="_Costs not in AURORA 2006GRC w gas price updated_Rebuttal Power Costs" xfId="2103"/>
    <cellStyle name="_Costs not in AURORA 2006GRC w gas price updated_Rebuttal Power Costs 2" xfId="2104"/>
    <cellStyle name="_Costs not in AURORA 2006GRC w gas price updated_Rebuttal Power Costs 2 2" xfId="2105"/>
    <cellStyle name="_Costs not in AURORA 2006GRC w gas price updated_Rebuttal Power Costs 3" xfId="2106"/>
    <cellStyle name="_Costs not in AURORA 2006GRC w gas price updated_Rebuttal Power Costs_Adj Bench DR 3 for Initial Briefs (Electric)" xfId="2107"/>
    <cellStyle name="_Costs not in AURORA 2006GRC w gas price updated_Rebuttal Power Costs_Adj Bench DR 3 for Initial Briefs (Electric) 2" xfId="2108"/>
    <cellStyle name="_Costs not in AURORA 2006GRC w gas price updated_Rebuttal Power Costs_Adj Bench DR 3 for Initial Briefs (Electric) 2 2" xfId="2109"/>
    <cellStyle name="_Costs not in AURORA 2006GRC w gas price updated_Rebuttal Power Costs_Adj Bench DR 3 for Initial Briefs (Electric) 3" xfId="2110"/>
    <cellStyle name="_Costs not in AURORA 2006GRC w gas price updated_Rebuttal Power Costs_Electric Rev Req Model (2009 GRC) Rebuttal" xfId="2111"/>
    <cellStyle name="_Costs not in AURORA 2006GRC w gas price updated_Rebuttal Power Costs_Electric Rev Req Model (2009 GRC) Rebuttal 2" xfId="2112"/>
    <cellStyle name="_Costs not in AURORA 2006GRC w gas price updated_Rebuttal Power Costs_Electric Rev Req Model (2009 GRC) Rebuttal 2 2" xfId="2113"/>
    <cellStyle name="_Costs not in AURORA 2006GRC w gas price updated_Rebuttal Power Costs_Electric Rev Req Model (2009 GRC) Rebuttal 3" xfId="2114"/>
    <cellStyle name="_Costs not in AURORA 2006GRC w gas price updated_Rebuttal Power Costs_Electric Rev Req Model (2009 GRC) Rebuttal REmoval of New  WH Solar AdjustMI" xfId="2115"/>
    <cellStyle name="_Costs not in AURORA 2006GRC w gas price updated_Rebuttal Power Costs_Electric Rev Req Model (2009 GRC) Rebuttal REmoval of New  WH Solar AdjustMI 2" xfId="2116"/>
    <cellStyle name="_Costs not in AURORA 2006GRC w gas price updated_Rebuttal Power Costs_Electric Rev Req Model (2009 GRC) Rebuttal REmoval of New  WH Solar AdjustMI 2 2" xfId="2117"/>
    <cellStyle name="_Costs not in AURORA 2006GRC w gas price updated_Rebuttal Power Costs_Electric Rev Req Model (2009 GRC) Rebuttal REmoval of New  WH Solar AdjustMI 3" xfId="2118"/>
    <cellStyle name="_Costs not in AURORA 2006GRC w gas price updated_Rebuttal Power Costs_Electric Rev Req Model (2009 GRC) Revised 01-18-2010" xfId="2119"/>
    <cellStyle name="_Costs not in AURORA 2006GRC w gas price updated_Rebuttal Power Costs_Electric Rev Req Model (2009 GRC) Revised 01-18-2010 2" xfId="2120"/>
    <cellStyle name="_Costs not in AURORA 2006GRC w gas price updated_Rebuttal Power Costs_Electric Rev Req Model (2009 GRC) Revised 01-18-2010 2 2" xfId="2121"/>
    <cellStyle name="_Costs not in AURORA 2006GRC w gas price updated_Rebuttal Power Costs_Electric Rev Req Model (2009 GRC) Revised 01-18-2010 3" xfId="2122"/>
    <cellStyle name="_Costs not in AURORA 2006GRC w gas price updated_Rebuttal Power Costs_Final Order Electric EXHIBIT A-1" xfId="2123"/>
    <cellStyle name="_Costs not in AURORA 2006GRC w gas price updated_Rebuttal Power Costs_Final Order Electric EXHIBIT A-1 2" xfId="2124"/>
    <cellStyle name="_Costs not in AURORA 2006GRC w gas price updated_Rebuttal Power Costs_Final Order Electric EXHIBIT A-1 2 2" xfId="2125"/>
    <cellStyle name="_Costs not in AURORA 2006GRC w gas price updated_Rebuttal Power Costs_Final Order Electric EXHIBIT A-1 3" xfId="2126"/>
    <cellStyle name="_Costs not in AURORA 2006GRC w gas price updated_TENASKA REGULATORY ASSET" xfId="2127"/>
    <cellStyle name="_Costs not in AURORA 2006GRC w gas price updated_TENASKA REGULATORY ASSET 2" xfId="2128"/>
    <cellStyle name="_Costs not in AURORA 2006GRC w gas price updated_TENASKA REGULATORY ASSET 2 2" xfId="2129"/>
    <cellStyle name="_Costs not in AURORA 2006GRC w gas price updated_TENASKA REGULATORY ASSET 3" xfId="2130"/>
    <cellStyle name="_Costs not in AURORA 2007 Rate Case" xfId="2131"/>
    <cellStyle name="_Costs not in AURORA 2007 Rate Case 2" xfId="2132"/>
    <cellStyle name="_Costs not in AURORA 2007 Rate Case 2 2" xfId="2133"/>
    <cellStyle name="_Costs not in AURORA 2007 Rate Case 2 2 2" xfId="2134"/>
    <cellStyle name="_Costs not in AURORA 2007 Rate Case 2 3" xfId="2135"/>
    <cellStyle name="_Costs not in AURORA 2007 Rate Case 3" xfId="2136"/>
    <cellStyle name="_Costs not in AURORA 2007 Rate Case 3 2" xfId="2137"/>
    <cellStyle name="_Costs not in AURORA 2007 Rate Case 4" xfId="2138"/>
    <cellStyle name="_Costs not in AURORA 2007 Rate Case 4 2" xfId="2139"/>
    <cellStyle name="_Costs not in AURORA 2007 Rate Case 5" xfId="2140"/>
    <cellStyle name="_Costs not in AURORA 2007 Rate Case_(C) WHE Proforma with ITC cash grant 10 Yr Amort_for deferral_102809" xfId="2141"/>
    <cellStyle name="_Costs not in AURORA 2007 Rate Case_(C) WHE Proforma with ITC cash grant 10 Yr Amort_for deferral_102809 2" xfId="2142"/>
    <cellStyle name="_Costs not in AURORA 2007 Rate Case_(C) WHE Proforma with ITC cash grant 10 Yr Amort_for deferral_102809 2 2" xfId="2143"/>
    <cellStyle name="_Costs not in AURORA 2007 Rate Case_(C) WHE Proforma with ITC cash grant 10 Yr Amort_for deferral_102809 3" xfId="2144"/>
    <cellStyle name="_Costs not in AURORA 2007 Rate Case_(C) WHE Proforma with ITC cash grant 10 Yr Amort_for deferral_102809_16.07E Wild Horse Wind Expansionwrkingfile" xfId="2145"/>
    <cellStyle name="_Costs not in AURORA 2007 Rate Case_(C) WHE Proforma with ITC cash grant 10 Yr Amort_for deferral_102809_16.07E Wild Horse Wind Expansionwrkingfile 2" xfId="2146"/>
    <cellStyle name="_Costs not in AURORA 2007 Rate Case_(C) WHE Proforma with ITC cash grant 10 Yr Amort_for deferral_102809_16.07E Wild Horse Wind Expansionwrkingfile 2 2" xfId="2147"/>
    <cellStyle name="_Costs not in AURORA 2007 Rate Case_(C) WHE Proforma with ITC cash grant 10 Yr Amort_for deferral_102809_16.07E Wild Horse Wind Expansionwrkingfile 3" xfId="2148"/>
    <cellStyle name="_Costs not in AURORA 2007 Rate Case_(C) WHE Proforma with ITC cash grant 10 Yr Amort_for deferral_102809_16.07E Wild Horse Wind Expansionwrkingfile SF" xfId="2149"/>
    <cellStyle name="_Costs not in AURORA 2007 Rate Case_(C) WHE Proforma with ITC cash grant 10 Yr Amort_for deferral_102809_16.07E Wild Horse Wind Expansionwrkingfile SF 2" xfId="2150"/>
    <cellStyle name="_Costs not in AURORA 2007 Rate Case_(C) WHE Proforma with ITC cash grant 10 Yr Amort_for deferral_102809_16.07E Wild Horse Wind Expansionwrkingfile SF 2 2" xfId="2151"/>
    <cellStyle name="_Costs not in AURORA 2007 Rate Case_(C) WHE Proforma with ITC cash grant 10 Yr Amort_for deferral_102809_16.07E Wild Horse Wind Expansionwrkingfile SF 3" xfId="2152"/>
    <cellStyle name="_Costs not in AURORA 2007 Rate Case_(C) WHE Proforma with ITC cash grant 10 Yr Amort_for deferral_102809_16.37E Wild Horse Expansion DeferralRevwrkingfile SF" xfId="2153"/>
    <cellStyle name="_Costs not in AURORA 2007 Rate Case_(C) WHE Proforma with ITC cash grant 10 Yr Amort_for deferral_102809_16.37E Wild Horse Expansion DeferralRevwrkingfile SF 2" xfId="2154"/>
    <cellStyle name="_Costs not in AURORA 2007 Rate Case_(C) WHE Proforma with ITC cash grant 10 Yr Amort_for deferral_102809_16.37E Wild Horse Expansion DeferralRevwrkingfile SF 2 2" xfId="2155"/>
    <cellStyle name="_Costs not in AURORA 2007 Rate Case_(C) WHE Proforma with ITC cash grant 10 Yr Amort_for deferral_102809_16.37E Wild Horse Expansion DeferralRevwrkingfile SF 3" xfId="2156"/>
    <cellStyle name="_Costs not in AURORA 2007 Rate Case_(C) WHE Proforma with ITC cash grant 10 Yr Amort_for rebuttal_120709" xfId="2157"/>
    <cellStyle name="_Costs not in AURORA 2007 Rate Case_(C) WHE Proforma with ITC cash grant 10 Yr Amort_for rebuttal_120709 2" xfId="2158"/>
    <cellStyle name="_Costs not in AURORA 2007 Rate Case_(C) WHE Proforma with ITC cash grant 10 Yr Amort_for rebuttal_120709 2 2" xfId="2159"/>
    <cellStyle name="_Costs not in AURORA 2007 Rate Case_(C) WHE Proforma with ITC cash grant 10 Yr Amort_for rebuttal_120709 3" xfId="2160"/>
    <cellStyle name="_Costs not in AURORA 2007 Rate Case_04.07E Wild Horse Wind Expansion" xfId="2161"/>
    <cellStyle name="_Costs not in AURORA 2007 Rate Case_04.07E Wild Horse Wind Expansion 2" xfId="2162"/>
    <cellStyle name="_Costs not in AURORA 2007 Rate Case_04.07E Wild Horse Wind Expansion 2 2" xfId="2163"/>
    <cellStyle name="_Costs not in AURORA 2007 Rate Case_04.07E Wild Horse Wind Expansion 3" xfId="2164"/>
    <cellStyle name="_Costs not in AURORA 2007 Rate Case_04.07E Wild Horse Wind Expansion_16.07E Wild Horse Wind Expansionwrkingfile" xfId="2165"/>
    <cellStyle name="_Costs not in AURORA 2007 Rate Case_04.07E Wild Horse Wind Expansion_16.07E Wild Horse Wind Expansionwrkingfile 2" xfId="2166"/>
    <cellStyle name="_Costs not in AURORA 2007 Rate Case_04.07E Wild Horse Wind Expansion_16.07E Wild Horse Wind Expansionwrkingfile 2 2" xfId="2167"/>
    <cellStyle name="_Costs not in AURORA 2007 Rate Case_04.07E Wild Horse Wind Expansion_16.07E Wild Horse Wind Expansionwrkingfile 3" xfId="2168"/>
    <cellStyle name="_Costs not in AURORA 2007 Rate Case_04.07E Wild Horse Wind Expansion_16.07E Wild Horse Wind Expansionwrkingfile SF" xfId="2169"/>
    <cellStyle name="_Costs not in AURORA 2007 Rate Case_04.07E Wild Horse Wind Expansion_16.07E Wild Horse Wind Expansionwrkingfile SF 2" xfId="2170"/>
    <cellStyle name="_Costs not in AURORA 2007 Rate Case_04.07E Wild Horse Wind Expansion_16.07E Wild Horse Wind Expansionwrkingfile SF 2 2" xfId="2171"/>
    <cellStyle name="_Costs not in AURORA 2007 Rate Case_04.07E Wild Horse Wind Expansion_16.07E Wild Horse Wind Expansionwrkingfile SF 3" xfId="2172"/>
    <cellStyle name="_Costs not in AURORA 2007 Rate Case_04.07E Wild Horse Wind Expansion_16.37E Wild Horse Expansion DeferralRevwrkingfile SF" xfId="2173"/>
    <cellStyle name="_Costs not in AURORA 2007 Rate Case_04.07E Wild Horse Wind Expansion_16.37E Wild Horse Expansion DeferralRevwrkingfile SF 2" xfId="2174"/>
    <cellStyle name="_Costs not in AURORA 2007 Rate Case_04.07E Wild Horse Wind Expansion_16.37E Wild Horse Expansion DeferralRevwrkingfile SF 2 2" xfId="2175"/>
    <cellStyle name="_Costs not in AURORA 2007 Rate Case_04.07E Wild Horse Wind Expansion_16.37E Wild Horse Expansion DeferralRevwrkingfile SF 3" xfId="2176"/>
    <cellStyle name="_Costs not in AURORA 2007 Rate Case_16.07E Wild Horse Wind Expansionwrkingfile" xfId="2177"/>
    <cellStyle name="_Costs not in AURORA 2007 Rate Case_16.07E Wild Horse Wind Expansionwrkingfile 2" xfId="2178"/>
    <cellStyle name="_Costs not in AURORA 2007 Rate Case_16.07E Wild Horse Wind Expansionwrkingfile 2 2" xfId="2179"/>
    <cellStyle name="_Costs not in AURORA 2007 Rate Case_16.07E Wild Horse Wind Expansionwrkingfile 3" xfId="2180"/>
    <cellStyle name="_Costs not in AURORA 2007 Rate Case_16.07E Wild Horse Wind Expansionwrkingfile SF" xfId="2181"/>
    <cellStyle name="_Costs not in AURORA 2007 Rate Case_16.07E Wild Horse Wind Expansionwrkingfile SF 2" xfId="2182"/>
    <cellStyle name="_Costs not in AURORA 2007 Rate Case_16.07E Wild Horse Wind Expansionwrkingfile SF 2 2" xfId="2183"/>
    <cellStyle name="_Costs not in AURORA 2007 Rate Case_16.07E Wild Horse Wind Expansionwrkingfile SF 3" xfId="2184"/>
    <cellStyle name="_Costs not in AURORA 2007 Rate Case_16.37E Wild Horse Expansion DeferralRevwrkingfile SF" xfId="2185"/>
    <cellStyle name="_Costs not in AURORA 2007 Rate Case_16.37E Wild Horse Expansion DeferralRevwrkingfile SF 2" xfId="2186"/>
    <cellStyle name="_Costs not in AURORA 2007 Rate Case_16.37E Wild Horse Expansion DeferralRevwrkingfile SF 2 2" xfId="2187"/>
    <cellStyle name="_Costs not in AURORA 2007 Rate Case_16.37E Wild Horse Expansion DeferralRevwrkingfile SF 3" xfId="2188"/>
    <cellStyle name="_Costs not in AURORA 2007 Rate Case_2009 Compliance Filing PCA Exhibits for GRC" xfId="2189"/>
    <cellStyle name="_Costs not in AURORA 2007 Rate Case_2009 GRC Compl Filing - Exhibit D" xfId="2190"/>
    <cellStyle name="_Costs not in AURORA 2007 Rate Case_2009 GRC Compl Filing - Exhibit D 2" xfId="2191"/>
    <cellStyle name="_Costs not in AURORA 2007 Rate Case_3.01 Income Statement" xfId="2192"/>
    <cellStyle name="_Costs not in AURORA 2007 Rate Case_4 31 Regulatory Assets and Liabilities  7 06- Exhibit D" xfId="2193"/>
    <cellStyle name="_Costs not in AURORA 2007 Rate Case_4 31 Regulatory Assets and Liabilities  7 06- Exhibit D 2" xfId="2194"/>
    <cellStyle name="_Costs not in AURORA 2007 Rate Case_4 31 Regulatory Assets and Liabilities  7 06- Exhibit D 2 2" xfId="2195"/>
    <cellStyle name="_Costs not in AURORA 2007 Rate Case_4 31 Regulatory Assets and Liabilities  7 06- Exhibit D 3" xfId="2196"/>
    <cellStyle name="_Costs not in AURORA 2007 Rate Case_4 31 Regulatory Assets and Liabilities  7 06- Exhibit D_NIM Summary" xfId="2197"/>
    <cellStyle name="_Costs not in AURORA 2007 Rate Case_4 31 Regulatory Assets and Liabilities  7 06- Exhibit D_NIM Summary 2" xfId="2198"/>
    <cellStyle name="_Costs not in AURORA 2007 Rate Case_4 32 Regulatory Assets and Liabilities  7 06- Exhibit D" xfId="2199"/>
    <cellStyle name="_Costs not in AURORA 2007 Rate Case_4 32 Regulatory Assets and Liabilities  7 06- Exhibit D 2" xfId="2200"/>
    <cellStyle name="_Costs not in AURORA 2007 Rate Case_4 32 Regulatory Assets and Liabilities  7 06- Exhibit D 2 2" xfId="2201"/>
    <cellStyle name="_Costs not in AURORA 2007 Rate Case_4 32 Regulatory Assets and Liabilities  7 06- Exhibit D 3" xfId="2202"/>
    <cellStyle name="_Costs not in AURORA 2007 Rate Case_4 32 Regulatory Assets and Liabilities  7 06- Exhibit D_NIM Summary" xfId="2203"/>
    <cellStyle name="_Costs not in AURORA 2007 Rate Case_4 32 Regulatory Assets and Liabilities  7 06- Exhibit D_NIM Summary 2" xfId="2204"/>
    <cellStyle name="_Costs not in AURORA 2007 Rate Case_AURORA Total New" xfId="2205"/>
    <cellStyle name="_Costs not in AURORA 2007 Rate Case_AURORA Total New 2" xfId="2206"/>
    <cellStyle name="_Costs not in AURORA 2007 Rate Case_Book2" xfId="2207"/>
    <cellStyle name="_Costs not in AURORA 2007 Rate Case_Book2 2" xfId="2208"/>
    <cellStyle name="_Costs not in AURORA 2007 Rate Case_Book2 2 2" xfId="2209"/>
    <cellStyle name="_Costs not in AURORA 2007 Rate Case_Book2 3" xfId="2210"/>
    <cellStyle name="_Costs not in AURORA 2007 Rate Case_Book2_Adj Bench DR 3 for Initial Briefs (Electric)" xfId="2211"/>
    <cellStyle name="_Costs not in AURORA 2007 Rate Case_Book2_Adj Bench DR 3 for Initial Briefs (Electric) 2" xfId="2212"/>
    <cellStyle name="_Costs not in AURORA 2007 Rate Case_Book2_Adj Bench DR 3 for Initial Briefs (Electric) 2 2" xfId="2213"/>
    <cellStyle name="_Costs not in AURORA 2007 Rate Case_Book2_Adj Bench DR 3 for Initial Briefs (Electric) 3" xfId="2214"/>
    <cellStyle name="_Costs not in AURORA 2007 Rate Case_Book2_Electric Rev Req Model (2009 GRC) Rebuttal" xfId="2215"/>
    <cellStyle name="_Costs not in AURORA 2007 Rate Case_Book2_Electric Rev Req Model (2009 GRC) Rebuttal 2" xfId="2216"/>
    <cellStyle name="_Costs not in AURORA 2007 Rate Case_Book2_Electric Rev Req Model (2009 GRC) Rebuttal 2 2" xfId="2217"/>
    <cellStyle name="_Costs not in AURORA 2007 Rate Case_Book2_Electric Rev Req Model (2009 GRC) Rebuttal 3" xfId="2218"/>
    <cellStyle name="_Costs not in AURORA 2007 Rate Case_Book2_Electric Rev Req Model (2009 GRC) Rebuttal REmoval of New  WH Solar AdjustMI" xfId="2219"/>
    <cellStyle name="_Costs not in AURORA 2007 Rate Case_Book2_Electric Rev Req Model (2009 GRC) Rebuttal REmoval of New  WH Solar AdjustMI 2" xfId="2220"/>
    <cellStyle name="_Costs not in AURORA 2007 Rate Case_Book2_Electric Rev Req Model (2009 GRC) Rebuttal REmoval of New  WH Solar AdjustMI 2 2" xfId="2221"/>
    <cellStyle name="_Costs not in AURORA 2007 Rate Case_Book2_Electric Rev Req Model (2009 GRC) Rebuttal REmoval of New  WH Solar AdjustMI 3" xfId="2222"/>
    <cellStyle name="_Costs not in AURORA 2007 Rate Case_Book2_Electric Rev Req Model (2009 GRC) Revised 01-18-2010" xfId="2223"/>
    <cellStyle name="_Costs not in AURORA 2007 Rate Case_Book2_Electric Rev Req Model (2009 GRC) Revised 01-18-2010 2" xfId="2224"/>
    <cellStyle name="_Costs not in AURORA 2007 Rate Case_Book2_Electric Rev Req Model (2009 GRC) Revised 01-18-2010 2 2" xfId="2225"/>
    <cellStyle name="_Costs not in AURORA 2007 Rate Case_Book2_Electric Rev Req Model (2009 GRC) Revised 01-18-2010 3" xfId="2226"/>
    <cellStyle name="_Costs not in AURORA 2007 Rate Case_Book2_Final Order Electric EXHIBIT A-1" xfId="2227"/>
    <cellStyle name="_Costs not in AURORA 2007 Rate Case_Book2_Final Order Electric EXHIBIT A-1 2" xfId="2228"/>
    <cellStyle name="_Costs not in AURORA 2007 Rate Case_Book2_Final Order Electric EXHIBIT A-1 2 2" xfId="2229"/>
    <cellStyle name="_Costs not in AURORA 2007 Rate Case_Book2_Final Order Electric EXHIBIT A-1 3" xfId="2230"/>
    <cellStyle name="_Costs not in AURORA 2007 Rate Case_Book4" xfId="2231"/>
    <cellStyle name="_Costs not in AURORA 2007 Rate Case_Book4 2" xfId="2232"/>
    <cellStyle name="_Costs not in AURORA 2007 Rate Case_Book4 2 2" xfId="2233"/>
    <cellStyle name="_Costs not in AURORA 2007 Rate Case_Book4 3" xfId="2234"/>
    <cellStyle name="_Costs not in AURORA 2007 Rate Case_Book9" xfId="2235"/>
    <cellStyle name="_Costs not in AURORA 2007 Rate Case_Book9 2" xfId="2236"/>
    <cellStyle name="_Costs not in AURORA 2007 Rate Case_Book9 2 2" xfId="2237"/>
    <cellStyle name="_Costs not in AURORA 2007 Rate Case_Book9 3" xfId="2238"/>
    <cellStyle name="_Costs not in AURORA 2007 Rate Case_Chelan PUD Power Costs (8-10)" xfId="2239"/>
    <cellStyle name="_Costs not in AURORA 2007 Rate Case_Electric COS Inputs" xfId="2240"/>
    <cellStyle name="_Costs not in AURORA 2007 Rate Case_Electric COS Inputs 2" xfId="2241"/>
    <cellStyle name="_Costs not in AURORA 2007 Rate Case_Electric COS Inputs 2 2" xfId="2242"/>
    <cellStyle name="_Costs not in AURORA 2007 Rate Case_Electric COS Inputs 2 2 2" xfId="2243"/>
    <cellStyle name="_Costs not in AURORA 2007 Rate Case_Electric COS Inputs 2 3" xfId="2244"/>
    <cellStyle name="_Costs not in AURORA 2007 Rate Case_Electric COS Inputs 2 3 2" xfId="2245"/>
    <cellStyle name="_Costs not in AURORA 2007 Rate Case_Electric COS Inputs 2 4" xfId="2246"/>
    <cellStyle name="_Costs not in AURORA 2007 Rate Case_Electric COS Inputs 2 4 2" xfId="2247"/>
    <cellStyle name="_Costs not in AURORA 2007 Rate Case_Electric COS Inputs 3" xfId="2248"/>
    <cellStyle name="_Costs not in AURORA 2007 Rate Case_Electric COS Inputs 3 2" xfId="2249"/>
    <cellStyle name="_Costs not in AURORA 2007 Rate Case_Electric COS Inputs 4" xfId="2250"/>
    <cellStyle name="_Costs not in AURORA 2007 Rate Case_Electric COS Inputs 4 2" xfId="2251"/>
    <cellStyle name="_Costs not in AURORA 2007 Rate Case_Electric COS Inputs 5" xfId="2252"/>
    <cellStyle name="_Costs not in AURORA 2007 Rate Case_Electric COS Inputs 6" xfId="2253"/>
    <cellStyle name="_Costs not in AURORA 2007 Rate Case_NIM Summary" xfId="2254"/>
    <cellStyle name="_Costs not in AURORA 2007 Rate Case_NIM Summary 09GRC" xfId="2255"/>
    <cellStyle name="_Costs not in AURORA 2007 Rate Case_NIM Summary 09GRC 2" xfId="2256"/>
    <cellStyle name="_Costs not in AURORA 2007 Rate Case_NIM Summary 2" xfId="2257"/>
    <cellStyle name="_Costs not in AURORA 2007 Rate Case_NIM Summary 3" xfId="2258"/>
    <cellStyle name="_Costs not in AURORA 2007 Rate Case_NIM Summary 4" xfId="2259"/>
    <cellStyle name="_Costs not in AURORA 2007 Rate Case_NIM Summary 5" xfId="2260"/>
    <cellStyle name="_Costs not in AURORA 2007 Rate Case_NIM Summary 6" xfId="2261"/>
    <cellStyle name="_Costs not in AURORA 2007 Rate Case_NIM Summary 7" xfId="2262"/>
    <cellStyle name="_Costs not in AURORA 2007 Rate Case_NIM Summary 8" xfId="2263"/>
    <cellStyle name="_Costs not in AURORA 2007 Rate Case_NIM Summary 9" xfId="2264"/>
    <cellStyle name="_Costs not in AURORA 2007 Rate Case_PCA 10 -  Exhibit D from A Kellogg Jan 2011" xfId="2265"/>
    <cellStyle name="_Costs not in AURORA 2007 Rate Case_PCA 10 -  Exhibit D from A Kellogg July 2011" xfId="2266"/>
    <cellStyle name="_Costs not in AURORA 2007 Rate Case_PCA 10 -  Exhibit D from S Free Rcv'd 12-11" xfId="2267"/>
    <cellStyle name="_Costs not in AURORA 2007 Rate Case_PCA 9 -  Exhibit D April 2010" xfId="2268"/>
    <cellStyle name="_Costs not in AURORA 2007 Rate Case_PCA 9 -  Exhibit D April 2010 (3)" xfId="2269"/>
    <cellStyle name="_Costs not in AURORA 2007 Rate Case_PCA 9 -  Exhibit D April 2010 (3) 2" xfId="2270"/>
    <cellStyle name="_Costs not in AURORA 2007 Rate Case_PCA 9 -  Exhibit D Nov 2010" xfId="2271"/>
    <cellStyle name="_Costs not in AURORA 2007 Rate Case_PCA 9 - Exhibit D at August 2010" xfId="2272"/>
    <cellStyle name="_Costs not in AURORA 2007 Rate Case_PCA 9 - Exhibit D June 2010 GRC" xfId="2273"/>
    <cellStyle name="_Costs not in AURORA 2007 Rate Case_Power Costs - Comparison bx Rbtl-Staff-Jt-PC" xfId="2274"/>
    <cellStyle name="_Costs not in AURORA 2007 Rate Case_Power Costs - Comparison bx Rbtl-Staff-Jt-PC 2" xfId="2275"/>
    <cellStyle name="_Costs not in AURORA 2007 Rate Case_Power Costs - Comparison bx Rbtl-Staff-Jt-PC 2 2" xfId="2276"/>
    <cellStyle name="_Costs not in AURORA 2007 Rate Case_Power Costs - Comparison bx Rbtl-Staff-Jt-PC 3" xfId="2277"/>
    <cellStyle name="_Costs not in AURORA 2007 Rate Case_Power Costs - Comparison bx Rbtl-Staff-Jt-PC_Adj Bench DR 3 for Initial Briefs (Electric)" xfId="2278"/>
    <cellStyle name="_Costs not in AURORA 2007 Rate Case_Power Costs - Comparison bx Rbtl-Staff-Jt-PC_Adj Bench DR 3 for Initial Briefs (Electric) 2" xfId="2279"/>
    <cellStyle name="_Costs not in AURORA 2007 Rate Case_Power Costs - Comparison bx Rbtl-Staff-Jt-PC_Adj Bench DR 3 for Initial Briefs (Electric) 2 2" xfId="2280"/>
    <cellStyle name="_Costs not in AURORA 2007 Rate Case_Power Costs - Comparison bx Rbtl-Staff-Jt-PC_Adj Bench DR 3 for Initial Briefs (Electric) 3" xfId="2281"/>
    <cellStyle name="_Costs not in AURORA 2007 Rate Case_Power Costs - Comparison bx Rbtl-Staff-Jt-PC_Electric Rev Req Model (2009 GRC) Rebuttal" xfId="2282"/>
    <cellStyle name="_Costs not in AURORA 2007 Rate Case_Power Costs - Comparison bx Rbtl-Staff-Jt-PC_Electric Rev Req Model (2009 GRC) Rebuttal 2" xfId="2283"/>
    <cellStyle name="_Costs not in AURORA 2007 Rate Case_Power Costs - Comparison bx Rbtl-Staff-Jt-PC_Electric Rev Req Model (2009 GRC) Rebuttal 2 2" xfId="2284"/>
    <cellStyle name="_Costs not in AURORA 2007 Rate Case_Power Costs - Comparison bx Rbtl-Staff-Jt-PC_Electric Rev Req Model (2009 GRC) Rebuttal 3" xfId="2285"/>
    <cellStyle name="_Costs not in AURORA 2007 Rate Case_Power Costs - Comparison bx Rbtl-Staff-Jt-PC_Electric Rev Req Model (2009 GRC) Rebuttal REmoval of New  WH Solar AdjustMI" xfId="2286"/>
    <cellStyle name="_Costs not in AURORA 2007 Rate Case_Power Costs - Comparison bx Rbtl-Staff-Jt-PC_Electric Rev Req Model (2009 GRC) Rebuttal REmoval of New  WH Solar AdjustMI 2" xfId="2287"/>
    <cellStyle name="_Costs not in AURORA 2007 Rate Case_Power Costs - Comparison bx Rbtl-Staff-Jt-PC_Electric Rev Req Model (2009 GRC) Rebuttal REmoval of New  WH Solar AdjustMI 2 2" xfId="2288"/>
    <cellStyle name="_Costs not in AURORA 2007 Rate Case_Power Costs - Comparison bx Rbtl-Staff-Jt-PC_Electric Rev Req Model (2009 GRC) Rebuttal REmoval of New  WH Solar AdjustMI 3" xfId="2289"/>
    <cellStyle name="_Costs not in AURORA 2007 Rate Case_Power Costs - Comparison bx Rbtl-Staff-Jt-PC_Electric Rev Req Model (2009 GRC) Revised 01-18-2010" xfId="2290"/>
    <cellStyle name="_Costs not in AURORA 2007 Rate Case_Power Costs - Comparison bx Rbtl-Staff-Jt-PC_Electric Rev Req Model (2009 GRC) Revised 01-18-2010 2" xfId="2291"/>
    <cellStyle name="_Costs not in AURORA 2007 Rate Case_Power Costs - Comparison bx Rbtl-Staff-Jt-PC_Electric Rev Req Model (2009 GRC) Revised 01-18-2010 2 2" xfId="2292"/>
    <cellStyle name="_Costs not in AURORA 2007 Rate Case_Power Costs - Comparison bx Rbtl-Staff-Jt-PC_Electric Rev Req Model (2009 GRC) Revised 01-18-2010 3" xfId="2293"/>
    <cellStyle name="_Costs not in AURORA 2007 Rate Case_Power Costs - Comparison bx Rbtl-Staff-Jt-PC_Final Order Electric EXHIBIT A-1" xfId="2294"/>
    <cellStyle name="_Costs not in AURORA 2007 Rate Case_Power Costs - Comparison bx Rbtl-Staff-Jt-PC_Final Order Electric EXHIBIT A-1 2" xfId="2295"/>
    <cellStyle name="_Costs not in AURORA 2007 Rate Case_Power Costs - Comparison bx Rbtl-Staff-Jt-PC_Final Order Electric EXHIBIT A-1 2 2" xfId="2296"/>
    <cellStyle name="_Costs not in AURORA 2007 Rate Case_Power Costs - Comparison bx Rbtl-Staff-Jt-PC_Final Order Electric EXHIBIT A-1 3" xfId="2297"/>
    <cellStyle name="_Costs not in AURORA 2007 Rate Case_Production Adj 4.37" xfId="2298"/>
    <cellStyle name="_Costs not in AURORA 2007 Rate Case_Production Adj 4.37 2" xfId="2299"/>
    <cellStyle name="_Costs not in AURORA 2007 Rate Case_Production Adj 4.37 2 2" xfId="2300"/>
    <cellStyle name="_Costs not in AURORA 2007 Rate Case_Production Adj 4.37 3" xfId="2301"/>
    <cellStyle name="_Costs not in AURORA 2007 Rate Case_Purchased Power Adj 4.03" xfId="2302"/>
    <cellStyle name="_Costs not in AURORA 2007 Rate Case_Purchased Power Adj 4.03 2" xfId="2303"/>
    <cellStyle name="_Costs not in AURORA 2007 Rate Case_Purchased Power Adj 4.03 2 2" xfId="2304"/>
    <cellStyle name="_Costs not in AURORA 2007 Rate Case_Purchased Power Adj 4.03 3" xfId="2305"/>
    <cellStyle name="_Costs not in AURORA 2007 Rate Case_Rebuttal Power Costs" xfId="2306"/>
    <cellStyle name="_Costs not in AURORA 2007 Rate Case_Rebuttal Power Costs 2" xfId="2307"/>
    <cellStyle name="_Costs not in AURORA 2007 Rate Case_Rebuttal Power Costs 2 2" xfId="2308"/>
    <cellStyle name="_Costs not in AURORA 2007 Rate Case_Rebuttal Power Costs 3" xfId="2309"/>
    <cellStyle name="_Costs not in AURORA 2007 Rate Case_Rebuttal Power Costs_Adj Bench DR 3 for Initial Briefs (Electric)" xfId="2310"/>
    <cellStyle name="_Costs not in AURORA 2007 Rate Case_Rebuttal Power Costs_Adj Bench DR 3 for Initial Briefs (Electric) 2" xfId="2311"/>
    <cellStyle name="_Costs not in AURORA 2007 Rate Case_Rebuttal Power Costs_Adj Bench DR 3 for Initial Briefs (Electric) 2 2" xfId="2312"/>
    <cellStyle name="_Costs not in AURORA 2007 Rate Case_Rebuttal Power Costs_Adj Bench DR 3 for Initial Briefs (Electric) 3" xfId="2313"/>
    <cellStyle name="_Costs not in AURORA 2007 Rate Case_Rebuttal Power Costs_Electric Rev Req Model (2009 GRC) Rebuttal" xfId="2314"/>
    <cellStyle name="_Costs not in AURORA 2007 Rate Case_Rebuttal Power Costs_Electric Rev Req Model (2009 GRC) Rebuttal 2" xfId="2315"/>
    <cellStyle name="_Costs not in AURORA 2007 Rate Case_Rebuttal Power Costs_Electric Rev Req Model (2009 GRC) Rebuttal 2 2" xfId="2316"/>
    <cellStyle name="_Costs not in AURORA 2007 Rate Case_Rebuttal Power Costs_Electric Rev Req Model (2009 GRC) Rebuttal 3" xfId="2317"/>
    <cellStyle name="_Costs not in AURORA 2007 Rate Case_Rebuttal Power Costs_Electric Rev Req Model (2009 GRC) Rebuttal REmoval of New  WH Solar AdjustMI" xfId="2318"/>
    <cellStyle name="_Costs not in AURORA 2007 Rate Case_Rebuttal Power Costs_Electric Rev Req Model (2009 GRC) Rebuttal REmoval of New  WH Solar AdjustMI 2" xfId="2319"/>
    <cellStyle name="_Costs not in AURORA 2007 Rate Case_Rebuttal Power Costs_Electric Rev Req Model (2009 GRC) Rebuttal REmoval of New  WH Solar AdjustMI 2 2" xfId="2320"/>
    <cellStyle name="_Costs not in AURORA 2007 Rate Case_Rebuttal Power Costs_Electric Rev Req Model (2009 GRC) Rebuttal REmoval of New  WH Solar AdjustMI 3" xfId="2321"/>
    <cellStyle name="_Costs not in AURORA 2007 Rate Case_Rebuttal Power Costs_Electric Rev Req Model (2009 GRC) Revised 01-18-2010" xfId="2322"/>
    <cellStyle name="_Costs not in AURORA 2007 Rate Case_Rebuttal Power Costs_Electric Rev Req Model (2009 GRC) Revised 01-18-2010 2" xfId="2323"/>
    <cellStyle name="_Costs not in AURORA 2007 Rate Case_Rebuttal Power Costs_Electric Rev Req Model (2009 GRC) Revised 01-18-2010 2 2" xfId="2324"/>
    <cellStyle name="_Costs not in AURORA 2007 Rate Case_Rebuttal Power Costs_Electric Rev Req Model (2009 GRC) Revised 01-18-2010 3" xfId="2325"/>
    <cellStyle name="_Costs not in AURORA 2007 Rate Case_Rebuttal Power Costs_Final Order Electric EXHIBIT A-1" xfId="2326"/>
    <cellStyle name="_Costs not in AURORA 2007 Rate Case_Rebuttal Power Costs_Final Order Electric EXHIBIT A-1 2" xfId="2327"/>
    <cellStyle name="_Costs not in AURORA 2007 Rate Case_Rebuttal Power Costs_Final Order Electric EXHIBIT A-1 2 2" xfId="2328"/>
    <cellStyle name="_Costs not in AURORA 2007 Rate Case_Rebuttal Power Costs_Final Order Electric EXHIBIT A-1 3" xfId="2329"/>
    <cellStyle name="_Costs not in AURORA 2007 Rate Case_ROR 5.02" xfId="2330"/>
    <cellStyle name="_Costs not in AURORA 2007 Rate Case_ROR 5.02 2" xfId="2331"/>
    <cellStyle name="_Costs not in AURORA 2007 Rate Case_ROR 5.02 2 2" xfId="2332"/>
    <cellStyle name="_Costs not in AURORA 2007 Rate Case_ROR 5.02 3" xfId="2333"/>
    <cellStyle name="_Costs not in AURORA 2007 Rate Case_Transmission Workbook for May BOD" xfId="2334"/>
    <cellStyle name="_Costs not in AURORA 2007 Rate Case_Transmission Workbook for May BOD 2" xfId="2335"/>
    <cellStyle name="_Costs not in AURORA 2007 Rate Case_Wind Integration 10GRC" xfId="2336"/>
    <cellStyle name="_Costs not in AURORA 2007 Rate Case_Wind Integration 10GRC 2" xfId="2337"/>
    <cellStyle name="_Costs not in KWI3000 '06Budget" xfId="2338"/>
    <cellStyle name="_Costs not in KWI3000 '06Budget 2" xfId="2339"/>
    <cellStyle name="_Costs not in KWI3000 '06Budget 2 2" xfId="2340"/>
    <cellStyle name="_Costs not in KWI3000 '06Budget 2 2 2" xfId="2341"/>
    <cellStyle name="_Costs not in KWI3000 '06Budget 2 3" xfId="2342"/>
    <cellStyle name="_Costs not in KWI3000 '06Budget 3" xfId="2343"/>
    <cellStyle name="_Costs not in KWI3000 '06Budget 3 2" xfId="2344"/>
    <cellStyle name="_Costs not in KWI3000 '06Budget 3 2 2" xfId="2345"/>
    <cellStyle name="_Costs not in KWI3000 '06Budget 3 3" xfId="2346"/>
    <cellStyle name="_Costs not in KWI3000 '06Budget 3 3 2" xfId="2347"/>
    <cellStyle name="_Costs not in KWI3000 '06Budget 3 4" xfId="2348"/>
    <cellStyle name="_Costs not in KWI3000 '06Budget 3 4 2" xfId="2349"/>
    <cellStyle name="_Costs not in KWI3000 '06Budget 4" xfId="2350"/>
    <cellStyle name="_Costs not in KWI3000 '06Budget 4 2" xfId="2351"/>
    <cellStyle name="_Costs not in KWI3000 '06Budget 5" xfId="2352"/>
    <cellStyle name="_Costs not in KWI3000 '06Budget 6" xfId="2353"/>
    <cellStyle name="_Costs not in KWI3000 '06Budget 7" xfId="2354"/>
    <cellStyle name="_Costs not in KWI3000 '06Budget_(C) WHE Proforma with ITC cash grant 10 Yr Amort_for deferral_102809" xfId="2355"/>
    <cellStyle name="_Costs not in KWI3000 '06Budget_(C) WHE Proforma with ITC cash grant 10 Yr Amort_for deferral_102809 2" xfId="2356"/>
    <cellStyle name="_Costs not in KWI3000 '06Budget_(C) WHE Proforma with ITC cash grant 10 Yr Amort_for deferral_102809 2 2" xfId="2357"/>
    <cellStyle name="_Costs not in KWI3000 '06Budget_(C) WHE Proforma with ITC cash grant 10 Yr Amort_for deferral_102809 3" xfId="2358"/>
    <cellStyle name="_Costs not in KWI3000 '06Budget_(C) WHE Proforma with ITC cash grant 10 Yr Amort_for deferral_102809_16.07E Wild Horse Wind Expansionwrkingfile" xfId="2359"/>
    <cellStyle name="_Costs not in KWI3000 '06Budget_(C) WHE Proforma with ITC cash grant 10 Yr Amort_for deferral_102809_16.07E Wild Horse Wind Expansionwrkingfile 2" xfId="2360"/>
    <cellStyle name="_Costs not in KWI3000 '06Budget_(C) WHE Proforma with ITC cash grant 10 Yr Amort_for deferral_102809_16.07E Wild Horse Wind Expansionwrkingfile 2 2" xfId="2361"/>
    <cellStyle name="_Costs not in KWI3000 '06Budget_(C) WHE Proforma with ITC cash grant 10 Yr Amort_for deferral_102809_16.07E Wild Horse Wind Expansionwrkingfile 3" xfId="2362"/>
    <cellStyle name="_Costs not in KWI3000 '06Budget_(C) WHE Proforma with ITC cash grant 10 Yr Amort_for deferral_102809_16.07E Wild Horse Wind Expansionwrkingfile SF" xfId="2363"/>
    <cellStyle name="_Costs not in KWI3000 '06Budget_(C) WHE Proforma with ITC cash grant 10 Yr Amort_for deferral_102809_16.07E Wild Horse Wind Expansionwrkingfile SF 2" xfId="2364"/>
    <cellStyle name="_Costs not in KWI3000 '06Budget_(C) WHE Proforma with ITC cash grant 10 Yr Amort_for deferral_102809_16.07E Wild Horse Wind Expansionwrkingfile SF 2 2" xfId="2365"/>
    <cellStyle name="_Costs not in KWI3000 '06Budget_(C) WHE Proforma with ITC cash grant 10 Yr Amort_for deferral_102809_16.07E Wild Horse Wind Expansionwrkingfile SF 3" xfId="2366"/>
    <cellStyle name="_Costs not in KWI3000 '06Budget_(C) WHE Proforma with ITC cash grant 10 Yr Amort_for deferral_102809_16.37E Wild Horse Expansion DeferralRevwrkingfile SF" xfId="2367"/>
    <cellStyle name="_Costs not in KWI3000 '06Budget_(C) WHE Proforma with ITC cash grant 10 Yr Amort_for deferral_102809_16.37E Wild Horse Expansion DeferralRevwrkingfile SF 2" xfId="2368"/>
    <cellStyle name="_Costs not in KWI3000 '06Budget_(C) WHE Proforma with ITC cash grant 10 Yr Amort_for deferral_102809_16.37E Wild Horse Expansion DeferralRevwrkingfile SF 2 2" xfId="2369"/>
    <cellStyle name="_Costs not in KWI3000 '06Budget_(C) WHE Proforma with ITC cash grant 10 Yr Amort_for deferral_102809_16.37E Wild Horse Expansion DeferralRevwrkingfile SF 3" xfId="2370"/>
    <cellStyle name="_Costs not in KWI3000 '06Budget_(C) WHE Proforma with ITC cash grant 10 Yr Amort_for rebuttal_120709" xfId="2371"/>
    <cellStyle name="_Costs not in KWI3000 '06Budget_(C) WHE Proforma with ITC cash grant 10 Yr Amort_for rebuttal_120709 2" xfId="2372"/>
    <cellStyle name="_Costs not in KWI3000 '06Budget_(C) WHE Proforma with ITC cash grant 10 Yr Amort_for rebuttal_120709 2 2" xfId="2373"/>
    <cellStyle name="_Costs not in KWI3000 '06Budget_(C) WHE Proforma with ITC cash grant 10 Yr Amort_for rebuttal_120709 3" xfId="2374"/>
    <cellStyle name="_Costs not in KWI3000 '06Budget_04.07E Wild Horse Wind Expansion" xfId="2375"/>
    <cellStyle name="_Costs not in KWI3000 '06Budget_04.07E Wild Horse Wind Expansion 2" xfId="2376"/>
    <cellStyle name="_Costs not in KWI3000 '06Budget_04.07E Wild Horse Wind Expansion 2 2" xfId="2377"/>
    <cellStyle name="_Costs not in KWI3000 '06Budget_04.07E Wild Horse Wind Expansion 3" xfId="2378"/>
    <cellStyle name="_Costs not in KWI3000 '06Budget_04.07E Wild Horse Wind Expansion_16.07E Wild Horse Wind Expansionwrkingfile" xfId="2379"/>
    <cellStyle name="_Costs not in KWI3000 '06Budget_04.07E Wild Horse Wind Expansion_16.07E Wild Horse Wind Expansionwrkingfile 2" xfId="2380"/>
    <cellStyle name="_Costs not in KWI3000 '06Budget_04.07E Wild Horse Wind Expansion_16.07E Wild Horse Wind Expansionwrkingfile 2 2" xfId="2381"/>
    <cellStyle name="_Costs not in KWI3000 '06Budget_04.07E Wild Horse Wind Expansion_16.07E Wild Horse Wind Expansionwrkingfile 3" xfId="2382"/>
    <cellStyle name="_Costs not in KWI3000 '06Budget_04.07E Wild Horse Wind Expansion_16.07E Wild Horse Wind Expansionwrkingfile SF" xfId="2383"/>
    <cellStyle name="_Costs not in KWI3000 '06Budget_04.07E Wild Horse Wind Expansion_16.07E Wild Horse Wind Expansionwrkingfile SF 2" xfId="2384"/>
    <cellStyle name="_Costs not in KWI3000 '06Budget_04.07E Wild Horse Wind Expansion_16.07E Wild Horse Wind Expansionwrkingfile SF 2 2" xfId="2385"/>
    <cellStyle name="_Costs not in KWI3000 '06Budget_04.07E Wild Horse Wind Expansion_16.07E Wild Horse Wind Expansionwrkingfile SF 3" xfId="2386"/>
    <cellStyle name="_Costs not in KWI3000 '06Budget_04.07E Wild Horse Wind Expansion_16.37E Wild Horse Expansion DeferralRevwrkingfile SF" xfId="2387"/>
    <cellStyle name="_Costs not in KWI3000 '06Budget_04.07E Wild Horse Wind Expansion_16.37E Wild Horse Expansion DeferralRevwrkingfile SF 2" xfId="2388"/>
    <cellStyle name="_Costs not in KWI3000 '06Budget_04.07E Wild Horse Wind Expansion_16.37E Wild Horse Expansion DeferralRevwrkingfile SF 2 2" xfId="2389"/>
    <cellStyle name="_Costs not in KWI3000 '06Budget_04.07E Wild Horse Wind Expansion_16.37E Wild Horse Expansion DeferralRevwrkingfile SF 3" xfId="2390"/>
    <cellStyle name="_Costs not in KWI3000 '06Budget_16.07E Wild Horse Wind Expansionwrkingfile" xfId="2391"/>
    <cellStyle name="_Costs not in KWI3000 '06Budget_16.07E Wild Horse Wind Expansionwrkingfile 2" xfId="2392"/>
    <cellStyle name="_Costs not in KWI3000 '06Budget_16.07E Wild Horse Wind Expansionwrkingfile 2 2" xfId="2393"/>
    <cellStyle name="_Costs not in KWI3000 '06Budget_16.07E Wild Horse Wind Expansionwrkingfile 3" xfId="2394"/>
    <cellStyle name="_Costs not in KWI3000 '06Budget_16.07E Wild Horse Wind Expansionwrkingfile SF" xfId="2395"/>
    <cellStyle name="_Costs not in KWI3000 '06Budget_16.07E Wild Horse Wind Expansionwrkingfile SF 2" xfId="2396"/>
    <cellStyle name="_Costs not in KWI3000 '06Budget_16.07E Wild Horse Wind Expansionwrkingfile SF 2 2" xfId="2397"/>
    <cellStyle name="_Costs not in KWI3000 '06Budget_16.07E Wild Horse Wind Expansionwrkingfile SF 3" xfId="2398"/>
    <cellStyle name="_Costs not in KWI3000 '06Budget_16.37E Wild Horse Expansion DeferralRevwrkingfile SF" xfId="2399"/>
    <cellStyle name="_Costs not in KWI3000 '06Budget_16.37E Wild Horse Expansion DeferralRevwrkingfile SF 2" xfId="2400"/>
    <cellStyle name="_Costs not in KWI3000 '06Budget_16.37E Wild Horse Expansion DeferralRevwrkingfile SF 2 2" xfId="2401"/>
    <cellStyle name="_Costs not in KWI3000 '06Budget_16.37E Wild Horse Expansion DeferralRevwrkingfile SF 3" xfId="2402"/>
    <cellStyle name="_Costs not in KWI3000 '06Budget_2009 Compliance Filing PCA Exhibits for GRC" xfId="2403"/>
    <cellStyle name="_Costs not in KWI3000 '06Budget_2009 GRC Compl Filing - Exhibit D" xfId="2404"/>
    <cellStyle name="_Costs not in KWI3000 '06Budget_2009 GRC Compl Filing - Exhibit D 2" xfId="2405"/>
    <cellStyle name="_Costs not in KWI3000 '06Budget_3.01 Income Statement" xfId="2406"/>
    <cellStyle name="_Costs not in KWI3000 '06Budget_4 31 Regulatory Assets and Liabilities  7 06- Exhibit D" xfId="2407"/>
    <cellStyle name="_Costs not in KWI3000 '06Budget_4 31 Regulatory Assets and Liabilities  7 06- Exhibit D 2" xfId="2408"/>
    <cellStyle name="_Costs not in KWI3000 '06Budget_4 31 Regulatory Assets and Liabilities  7 06- Exhibit D 2 2" xfId="2409"/>
    <cellStyle name="_Costs not in KWI3000 '06Budget_4 31 Regulatory Assets and Liabilities  7 06- Exhibit D 3" xfId="2410"/>
    <cellStyle name="_Costs not in KWI3000 '06Budget_4 31 Regulatory Assets and Liabilities  7 06- Exhibit D_NIM Summary" xfId="2411"/>
    <cellStyle name="_Costs not in KWI3000 '06Budget_4 31 Regulatory Assets and Liabilities  7 06- Exhibit D_NIM Summary 2" xfId="2412"/>
    <cellStyle name="_Costs not in KWI3000 '06Budget_4 32 Regulatory Assets and Liabilities  7 06- Exhibit D" xfId="2413"/>
    <cellStyle name="_Costs not in KWI3000 '06Budget_4 32 Regulatory Assets and Liabilities  7 06- Exhibit D 2" xfId="2414"/>
    <cellStyle name="_Costs not in KWI3000 '06Budget_4 32 Regulatory Assets and Liabilities  7 06- Exhibit D 2 2" xfId="2415"/>
    <cellStyle name="_Costs not in KWI3000 '06Budget_4 32 Regulatory Assets and Liabilities  7 06- Exhibit D 3" xfId="2416"/>
    <cellStyle name="_Costs not in KWI3000 '06Budget_4 32 Regulatory Assets and Liabilities  7 06- Exhibit D_NIM Summary" xfId="2417"/>
    <cellStyle name="_Costs not in KWI3000 '06Budget_4 32 Regulatory Assets and Liabilities  7 06- Exhibit D_NIM Summary 2" xfId="2418"/>
    <cellStyle name="_Costs not in KWI3000 '06Budget_ACCOUNTS" xfId="2419"/>
    <cellStyle name="_Costs not in KWI3000 '06Budget_AURORA Total New" xfId="2420"/>
    <cellStyle name="_Costs not in KWI3000 '06Budget_AURORA Total New 2" xfId="2421"/>
    <cellStyle name="_Costs not in KWI3000 '06Budget_Book2" xfId="2422"/>
    <cellStyle name="_Costs not in KWI3000 '06Budget_Book2 2" xfId="2423"/>
    <cellStyle name="_Costs not in KWI3000 '06Budget_Book2 2 2" xfId="2424"/>
    <cellStyle name="_Costs not in KWI3000 '06Budget_Book2 3" xfId="2425"/>
    <cellStyle name="_Costs not in KWI3000 '06Budget_Book2_Adj Bench DR 3 for Initial Briefs (Electric)" xfId="2426"/>
    <cellStyle name="_Costs not in KWI3000 '06Budget_Book2_Adj Bench DR 3 for Initial Briefs (Electric) 2" xfId="2427"/>
    <cellStyle name="_Costs not in KWI3000 '06Budget_Book2_Adj Bench DR 3 for Initial Briefs (Electric) 2 2" xfId="2428"/>
    <cellStyle name="_Costs not in KWI3000 '06Budget_Book2_Adj Bench DR 3 for Initial Briefs (Electric) 3" xfId="2429"/>
    <cellStyle name="_Costs not in KWI3000 '06Budget_Book2_Electric Rev Req Model (2009 GRC) Rebuttal" xfId="2430"/>
    <cellStyle name="_Costs not in KWI3000 '06Budget_Book2_Electric Rev Req Model (2009 GRC) Rebuttal 2" xfId="2431"/>
    <cellStyle name="_Costs not in KWI3000 '06Budget_Book2_Electric Rev Req Model (2009 GRC) Rebuttal 2 2" xfId="2432"/>
    <cellStyle name="_Costs not in KWI3000 '06Budget_Book2_Electric Rev Req Model (2009 GRC) Rebuttal 3" xfId="2433"/>
    <cellStyle name="_Costs not in KWI3000 '06Budget_Book2_Electric Rev Req Model (2009 GRC) Rebuttal REmoval of New  WH Solar AdjustMI" xfId="2434"/>
    <cellStyle name="_Costs not in KWI3000 '06Budget_Book2_Electric Rev Req Model (2009 GRC) Rebuttal REmoval of New  WH Solar AdjustMI 2" xfId="2435"/>
    <cellStyle name="_Costs not in KWI3000 '06Budget_Book2_Electric Rev Req Model (2009 GRC) Rebuttal REmoval of New  WH Solar AdjustMI 2 2" xfId="2436"/>
    <cellStyle name="_Costs not in KWI3000 '06Budget_Book2_Electric Rev Req Model (2009 GRC) Rebuttal REmoval of New  WH Solar AdjustMI 3" xfId="2437"/>
    <cellStyle name="_Costs not in KWI3000 '06Budget_Book2_Electric Rev Req Model (2009 GRC) Revised 01-18-2010" xfId="2438"/>
    <cellStyle name="_Costs not in KWI3000 '06Budget_Book2_Electric Rev Req Model (2009 GRC) Revised 01-18-2010 2" xfId="2439"/>
    <cellStyle name="_Costs not in KWI3000 '06Budget_Book2_Electric Rev Req Model (2009 GRC) Revised 01-18-2010 2 2" xfId="2440"/>
    <cellStyle name="_Costs not in KWI3000 '06Budget_Book2_Electric Rev Req Model (2009 GRC) Revised 01-18-2010 3" xfId="2441"/>
    <cellStyle name="_Costs not in KWI3000 '06Budget_Book2_Final Order Electric EXHIBIT A-1" xfId="2442"/>
    <cellStyle name="_Costs not in KWI3000 '06Budget_Book2_Final Order Electric EXHIBIT A-1 2" xfId="2443"/>
    <cellStyle name="_Costs not in KWI3000 '06Budget_Book2_Final Order Electric EXHIBIT A-1 2 2" xfId="2444"/>
    <cellStyle name="_Costs not in KWI3000 '06Budget_Book2_Final Order Electric EXHIBIT A-1 3" xfId="2445"/>
    <cellStyle name="_Costs not in KWI3000 '06Budget_Book4" xfId="2446"/>
    <cellStyle name="_Costs not in KWI3000 '06Budget_Book4 2" xfId="2447"/>
    <cellStyle name="_Costs not in KWI3000 '06Budget_Book4 2 2" xfId="2448"/>
    <cellStyle name="_Costs not in KWI3000 '06Budget_Book4 3" xfId="2449"/>
    <cellStyle name="_Costs not in KWI3000 '06Budget_Book9" xfId="2450"/>
    <cellStyle name="_Costs not in KWI3000 '06Budget_Book9 2" xfId="2451"/>
    <cellStyle name="_Costs not in KWI3000 '06Budget_Book9 2 2" xfId="2452"/>
    <cellStyle name="_Costs not in KWI3000 '06Budget_Book9 3" xfId="2453"/>
    <cellStyle name="_Costs not in KWI3000 '06Budget_Check the Interest Calculation" xfId="2454"/>
    <cellStyle name="_Costs not in KWI3000 '06Budget_Check the Interest Calculation_Scenario 1 REC vs PTC Offset" xfId="2455"/>
    <cellStyle name="_Costs not in KWI3000 '06Budget_Check the Interest Calculation_Scenario 3" xfId="2456"/>
    <cellStyle name="_Costs not in KWI3000 '06Budget_Chelan PUD Power Costs (8-10)" xfId="2457"/>
    <cellStyle name="_Costs not in KWI3000 '06Budget_Exhibit D fr R Gho 12-31-08" xfId="2458"/>
    <cellStyle name="_Costs not in KWI3000 '06Budget_Exhibit D fr R Gho 12-31-08 2" xfId="2459"/>
    <cellStyle name="_Costs not in KWI3000 '06Budget_Exhibit D fr R Gho 12-31-08 v2" xfId="2460"/>
    <cellStyle name="_Costs not in KWI3000 '06Budget_Exhibit D fr R Gho 12-31-08 v2 2" xfId="2461"/>
    <cellStyle name="_Costs not in KWI3000 '06Budget_Exhibit D fr R Gho 12-31-08 v2_NIM Summary" xfId="2462"/>
    <cellStyle name="_Costs not in KWI3000 '06Budget_Exhibit D fr R Gho 12-31-08 v2_NIM Summary 2" xfId="2463"/>
    <cellStyle name="_Costs not in KWI3000 '06Budget_Exhibit D fr R Gho 12-31-08_NIM Summary" xfId="2464"/>
    <cellStyle name="_Costs not in KWI3000 '06Budget_Exhibit D fr R Gho 12-31-08_NIM Summary 2" xfId="2465"/>
    <cellStyle name="_Costs not in KWI3000 '06Budget_Gas Rev Req Model (2010 GRC)" xfId="2466"/>
    <cellStyle name="_Costs not in KWI3000 '06Budget_Hopkins Ridge Prepaid Tran - Interest Earned RY 12ME Feb  '11" xfId="2467"/>
    <cellStyle name="_Costs not in KWI3000 '06Budget_Hopkins Ridge Prepaid Tran - Interest Earned RY 12ME Feb  '11 2" xfId="2468"/>
    <cellStyle name="_Costs not in KWI3000 '06Budget_Hopkins Ridge Prepaid Tran - Interest Earned RY 12ME Feb  '11_NIM Summary" xfId="2469"/>
    <cellStyle name="_Costs not in KWI3000 '06Budget_Hopkins Ridge Prepaid Tran - Interest Earned RY 12ME Feb  '11_NIM Summary 2" xfId="2470"/>
    <cellStyle name="_Costs not in KWI3000 '06Budget_Hopkins Ridge Prepaid Tran - Interest Earned RY 12ME Feb  '11_Transmission Workbook for May BOD" xfId="2471"/>
    <cellStyle name="_Costs not in KWI3000 '06Budget_Hopkins Ridge Prepaid Tran - Interest Earned RY 12ME Feb  '11_Transmission Workbook for May BOD 2" xfId="2472"/>
    <cellStyle name="_Costs not in KWI3000 '06Budget_INPUTS" xfId="2473"/>
    <cellStyle name="_Costs not in KWI3000 '06Budget_INPUTS 2" xfId="2474"/>
    <cellStyle name="_Costs not in KWI3000 '06Budget_INPUTS 2 2" xfId="2475"/>
    <cellStyle name="_Costs not in KWI3000 '06Budget_INPUTS 3" xfId="2476"/>
    <cellStyle name="_Costs not in KWI3000 '06Budget_NIM Summary" xfId="2477"/>
    <cellStyle name="_Costs not in KWI3000 '06Budget_NIM Summary 09GRC" xfId="2478"/>
    <cellStyle name="_Costs not in KWI3000 '06Budget_NIM Summary 09GRC 2" xfId="2479"/>
    <cellStyle name="_Costs not in KWI3000 '06Budget_NIM Summary 2" xfId="2480"/>
    <cellStyle name="_Costs not in KWI3000 '06Budget_NIM Summary 3" xfId="2481"/>
    <cellStyle name="_Costs not in KWI3000 '06Budget_NIM Summary 4" xfId="2482"/>
    <cellStyle name="_Costs not in KWI3000 '06Budget_NIM Summary 5" xfId="2483"/>
    <cellStyle name="_Costs not in KWI3000 '06Budget_NIM Summary 6" xfId="2484"/>
    <cellStyle name="_Costs not in KWI3000 '06Budget_NIM Summary 7" xfId="2485"/>
    <cellStyle name="_Costs not in KWI3000 '06Budget_NIM Summary 8" xfId="2486"/>
    <cellStyle name="_Costs not in KWI3000 '06Budget_NIM Summary 9" xfId="2487"/>
    <cellStyle name="_Costs not in KWI3000 '06Budget_PCA 10 -  Exhibit D from A Kellogg Jan 2011" xfId="2488"/>
    <cellStyle name="_Costs not in KWI3000 '06Budget_PCA 10 -  Exhibit D from A Kellogg July 2011" xfId="2489"/>
    <cellStyle name="_Costs not in KWI3000 '06Budget_PCA 10 -  Exhibit D from S Free Rcv'd 12-11" xfId="2490"/>
    <cellStyle name="_Costs not in KWI3000 '06Budget_PCA 7 - Exhibit D update 11_30_08 (2)" xfId="2491"/>
    <cellStyle name="_Costs not in KWI3000 '06Budget_PCA 7 - Exhibit D update 11_30_08 (2) 2" xfId="2492"/>
    <cellStyle name="_Costs not in KWI3000 '06Budget_PCA 7 - Exhibit D update 11_30_08 (2) 2 2" xfId="2493"/>
    <cellStyle name="_Costs not in KWI3000 '06Budget_PCA 7 - Exhibit D update 11_30_08 (2) 3" xfId="2494"/>
    <cellStyle name="_Costs not in KWI3000 '06Budget_PCA 7 - Exhibit D update 11_30_08 (2)_NIM Summary" xfId="2495"/>
    <cellStyle name="_Costs not in KWI3000 '06Budget_PCA 7 - Exhibit D update 11_30_08 (2)_NIM Summary 2" xfId="2496"/>
    <cellStyle name="_Costs not in KWI3000 '06Budget_PCA 8 - Exhibit D update 12_31_09" xfId="2497"/>
    <cellStyle name="_Costs not in KWI3000 '06Budget_PCA 9 -  Exhibit D April 2010" xfId="2498"/>
    <cellStyle name="_Costs not in KWI3000 '06Budget_PCA 9 -  Exhibit D April 2010 (3)" xfId="2499"/>
    <cellStyle name="_Costs not in KWI3000 '06Budget_PCA 9 -  Exhibit D April 2010 (3) 2" xfId="2500"/>
    <cellStyle name="_Costs not in KWI3000 '06Budget_PCA 9 -  Exhibit D Feb 2010" xfId="2501"/>
    <cellStyle name="_Costs not in KWI3000 '06Budget_PCA 9 -  Exhibit D Feb 2010 v2" xfId="2502"/>
    <cellStyle name="_Costs not in KWI3000 '06Budget_PCA 9 -  Exhibit D Feb 2010 WF" xfId="2503"/>
    <cellStyle name="_Costs not in KWI3000 '06Budget_PCA 9 -  Exhibit D Jan 2010" xfId="2504"/>
    <cellStyle name="_Costs not in KWI3000 '06Budget_PCA 9 -  Exhibit D March 2010 (2)" xfId="2505"/>
    <cellStyle name="_Costs not in KWI3000 '06Budget_PCA 9 -  Exhibit D Nov 2010" xfId="2506"/>
    <cellStyle name="_Costs not in KWI3000 '06Budget_PCA 9 - Exhibit D at August 2010" xfId="2507"/>
    <cellStyle name="_Costs not in KWI3000 '06Budget_PCA 9 - Exhibit D June 2010 GRC" xfId="2508"/>
    <cellStyle name="_Costs not in KWI3000 '06Budget_Power Costs - Comparison bx Rbtl-Staff-Jt-PC" xfId="2509"/>
    <cellStyle name="_Costs not in KWI3000 '06Budget_Power Costs - Comparison bx Rbtl-Staff-Jt-PC 2" xfId="2510"/>
    <cellStyle name="_Costs not in KWI3000 '06Budget_Power Costs - Comparison bx Rbtl-Staff-Jt-PC 2 2" xfId="2511"/>
    <cellStyle name="_Costs not in KWI3000 '06Budget_Power Costs - Comparison bx Rbtl-Staff-Jt-PC 3" xfId="2512"/>
    <cellStyle name="_Costs not in KWI3000 '06Budget_Power Costs - Comparison bx Rbtl-Staff-Jt-PC_Adj Bench DR 3 for Initial Briefs (Electric)" xfId="2513"/>
    <cellStyle name="_Costs not in KWI3000 '06Budget_Power Costs - Comparison bx Rbtl-Staff-Jt-PC_Adj Bench DR 3 for Initial Briefs (Electric) 2" xfId="2514"/>
    <cellStyle name="_Costs not in KWI3000 '06Budget_Power Costs - Comparison bx Rbtl-Staff-Jt-PC_Adj Bench DR 3 for Initial Briefs (Electric) 2 2" xfId="2515"/>
    <cellStyle name="_Costs not in KWI3000 '06Budget_Power Costs - Comparison bx Rbtl-Staff-Jt-PC_Adj Bench DR 3 for Initial Briefs (Electric) 3" xfId="2516"/>
    <cellStyle name="_Costs not in KWI3000 '06Budget_Power Costs - Comparison bx Rbtl-Staff-Jt-PC_Electric Rev Req Model (2009 GRC) Rebuttal" xfId="2517"/>
    <cellStyle name="_Costs not in KWI3000 '06Budget_Power Costs - Comparison bx Rbtl-Staff-Jt-PC_Electric Rev Req Model (2009 GRC) Rebuttal 2" xfId="2518"/>
    <cellStyle name="_Costs not in KWI3000 '06Budget_Power Costs - Comparison bx Rbtl-Staff-Jt-PC_Electric Rev Req Model (2009 GRC) Rebuttal 2 2" xfId="2519"/>
    <cellStyle name="_Costs not in KWI3000 '06Budget_Power Costs - Comparison bx Rbtl-Staff-Jt-PC_Electric Rev Req Model (2009 GRC) Rebuttal 3" xfId="2520"/>
    <cellStyle name="_Costs not in KWI3000 '06Budget_Power Costs - Comparison bx Rbtl-Staff-Jt-PC_Electric Rev Req Model (2009 GRC) Rebuttal REmoval of New  WH Solar AdjustMI" xfId="2521"/>
    <cellStyle name="_Costs not in KWI3000 '06Budget_Power Costs - Comparison bx Rbtl-Staff-Jt-PC_Electric Rev Req Model (2009 GRC) Rebuttal REmoval of New  WH Solar AdjustMI 2" xfId="2522"/>
    <cellStyle name="_Costs not in KWI3000 '06Budget_Power Costs - Comparison bx Rbtl-Staff-Jt-PC_Electric Rev Req Model (2009 GRC) Rebuttal REmoval of New  WH Solar AdjustMI 2 2" xfId="2523"/>
    <cellStyle name="_Costs not in KWI3000 '06Budget_Power Costs - Comparison bx Rbtl-Staff-Jt-PC_Electric Rev Req Model (2009 GRC) Rebuttal REmoval of New  WH Solar AdjustMI 3" xfId="2524"/>
    <cellStyle name="_Costs not in KWI3000 '06Budget_Power Costs - Comparison bx Rbtl-Staff-Jt-PC_Electric Rev Req Model (2009 GRC) Revised 01-18-2010" xfId="2525"/>
    <cellStyle name="_Costs not in KWI3000 '06Budget_Power Costs - Comparison bx Rbtl-Staff-Jt-PC_Electric Rev Req Model (2009 GRC) Revised 01-18-2010 2" xfId="2526"/>
    <cellStyle name="_Costs not in KWI3000 '06Budget_Power Costs - Comparison bx Rbtl-Staff-Jt-PC_Electric Rev Req Model (2009 GRC) Revised 01-18-2010 2 2" xfId="2527"/>
    <cellStyle name="_Costs not in KWI3000 '06Budget_Power Costs - Comparison bx Rbtl-Staff-Jt-PC_Electric Rev Req Model (2009 GRC) Revised 01-18-2010 3" xfId="2528"/>
    <cellStyle name="_Costs not in KWI3000 '06Budget_Power Costs - Comparison bx Rbtl-Staff-Jt-PC_Final Order Electric EXHIBIT A-1" xfId="2529"/>
    <cellStyle name="_Costs not in KWI3000 '06Budget_Power Costs - Comparison bx Rbtl-Staff-Jt-PC_Final Order Electric EXHIBIT A-1 2" xfId="2530"/>
    <cellStyle name="_Costs not in KWI3000 '06Budget_Power Costs - Comparison bx Rbtl-Staff-Jt-PC_Final Order Electric EXHIBIT A-1 2 2" xfId="2531"/>
    <cellStyle name="_Costs not in KWI3000 '06Budget_Power Costs - Comparison bx Rbtl-Staff-Jt-PC_Final Order Electric EXHIBIT A-1 3" xfId="2532"/>
    <cellStyle name="_Costs not in KWI3000 '06Budget_Production Adj 4.37" xfId="2533"/>
    <cellStyle name="_Costs not in KWI3000 '06Budget_Production Adj 4.37 2" xfId="2534"/>
    <cellStyle name="_Costs not in KWI3000 '06Budget_Production Adj 4.37 2 2" xfId="2535"/>
    <cellStyle name="_Costs not in KWI3000 '06Budget_Production Adj 4.37 3" xfId="2536"/>
    <cellStyle name="_Costs not in KWI3000 '06Budget_Purchased Power Adj 4.03" xfId="2537"/>
    <cellStyle name="_Costs not in KWI3000 '06Budget_Purchased Power Adj 4.03 2" xfId="2538"/>
    <cellStyle name="_Costs not in KWI3000 '06Budget_Purchased Power Adj 4.03 2 2" xfId="2539"/>
    <cellStyle name="_Costs not in KWI3000 '06Budget_Purchased Power Adj 4.03 3" xfId="2540"/>
    <cellStyle name="_Costs not in KWI3000 '06Budget_Rebuttal Power Costs" xfId="2541"/>
    <cellStyle name="_Costs not in KWI3000 '06Budget_Rebuttal Power Costs 2" xfId="2542"/>
    <cellStyle name="_Costs not in KWI3000 '06Budget_Rebuttal Power Costs 2 2" xfId="2543"/>
    <cellStyle name="_Costs not in KWI3000 '06Budget_Rebuttal Power Costs 3" xfId="2544"/>
    <cellStyle name="_Costs not in KWI3000 '06Budget_Rebuttal Power Costs_Adj Bench DR 3 for Initial Briefs (Electric)" xfId="2545"/>
    <cellStyle name="_Costs not in KWI3000 '06Budget_Rebuttal Power Costs_Adj Bench DR 3 for Initial Briefs (Electric) 2" xfId="2546"/>
    <cellStyle name="_Costs not in KWI3000 '06Budget_Rebuttal Power Costs_Adj Bench DR 3 for Initial Briefs (Electric) 2 2" xfId="2547"/>
    <cellStyle name="_Costs not in KWI3000 '06Budget_Rebuttal Power Costs_Adj Bench DR 3 for Initial Briefs (Electric) 3" xfId="2548"/>
    <cellStyle name="_Costs not in KWI3000 '06Budget_Rebuttal Power Costs_Electric Rev Req Model (2009 GRC) Rebuttal" xfId="2549"/>
    <cellStyle name="_Costs not in KWI3000 '06Budget_Rebuttal Power Costs_Electric Rev Req Model (2009 GRC) Rebuttal 2" xfId="2550"/>
    <cellStyle name="_Costs not in KWI3000 '06Budget_Rebuttal Power Costs_Electric Rev Req Model (2009 GRC) Rebuttal 2 2" xfId="2551"/>
    <cellStyle name="_Costs not in KWI3000 '06Budget_Rebuttal Power Costs_Electric Rev Req Model (2009 GRC) Rebuttal 3" xfId="2552"/>
    <cellStyle name="_Costs not in KWI3000 '06Budget_Rebuttal Power Costs_Electric Rev Req Model (2009 GRC) Rebuttal REmoval of New  WH Solar AdjustMI" xfId="2553"/>
    <cellStyle name="_Costs not in KWI3000 '06Budget_Rebuttal Power Costs_Electric Rev Req Model (2009 GRC) Rebuttal REmoval of New  WH Solar AdjustMI 2" xfId="2554"/>
    <cellStyle name="_Costs not in KWI3000 '06Budget_Rebuttal Power Costs_Electric Rev Req Model (2009 GRC) Rebuttal REmoval of New  WH Solar AdjustMI 2 2" xfId="2555"/>
    <cellStyle name="_Costs not in KWI3000 '06Budget_Rebuttal Power Costs_Electric Rev Req Model (2009 GRC) Rebuttal REmoval of New  WH Solar AdjustMI 3" xfId="2556"/>
    <cellStyle name="_Costs not in KWI3000 '06Budget_Rebuttal Power Costs_Electric Rev Req Model (2009 GRC) Revised 01-18-2010" xfId="2557"/>
    <cellStyle name="_Costs not in KWI3000 '06Budget_Rebuttal Power Costs_Electric Rev Req Model (2009 GRC) Revised 01-18-2010 2" xfId="2558"/>
    <cellStyle name="_Costs not in KWI3000 '06Budget_Rebuttal Power Costs_Electric Rev Req Model (2009 GRC) Revised 01-18-2010 2 2" xfId="2559"/>
    <cellStyle name="_Costs not in KWI3000 '06Budget_Rebuttal Power Costs_Electric Rev Req Model (2009 GRC) Revised 01-18-2010 3" xfId="2560"/>
    <cellStyle name="_Costs not in KWI3000 '06Budget_Rebuttal Power Costs_Final Order Electric EXHIBIT A-1" xfId="2561"/>
    <cellStyle name="_Costs not in KWI3000 '06Budget_Rebuttal Power Costs_Final Order Electric EXHIBIT A-1 2" xfId="2562"/>
    <cellStyle name="_Costs not in KWI3000 '06Budget_Rebuttal Power Costs_Final Order Electric EXHIBIT A-1 2 2" xfId="2563"/>
    <cellStyle name="_Costs not in KWI3000 '06Budget_Rebuttal Power Costs_Final Order Electric EXHIBIT A-1 3" xfId="2564"/>
    <cellStyle name="_Costs not in KWI3000 '06Budget_ROR &amp; CONV FACTOR" xfId="2565"/>
    <cellStyle name="_Costs not in KWI3000 '06Budget_ROR &amp; CONV FACTOR 2" xfId="2566"/>
    <cellStyle name="_Costs not in KWI3000 '06Budget_ROR &amp; CONV FACTOR 2 2" xfId="2567"/>
    <cellStyle name="_Costs not in KWI3000 '06Budget_ROR &amp; CONV FACTOR 3" xfId="2568"/>
    <cellStyle name="_Costs not in KWI3000 '06Budget_ROR 5.02" xfId="2569"/>
    <cellStyle name="_Costs not in KWI3000 '06Budget_ROR 5.02 2" xfId="2570"/>
    <cellStyle name="_Costs not in KWI3000 '06Budget_ROR 5.02 2 2" xfId="2571"/>
    <cellStyle name="_Costs not in KWI3000 '06Budget_ROR 5.02 3" xfId="2572"/>
    <cellStyle name="_Costs not in KWI3000 '06Budget_Transmission Workbook for May BOD" xfId="2573"/>
    <cellStyle name="_Costs not in KWI3000 '06Budget_Transmission Workbook for May BOD 2" xfId="2574"/>
    <cellStyle name="_Costs not in KWI3000 '06Budget_Wind Integration 10GRC" xfId="2575"/>
    <cellStyle name="_Costs not in KWI3000 '06Budget_Wind Integration 10GRC 2" xfId="2576"/>
    <cellStyle name="_DEM-08C Power Cost Comparison" xfId="2577"/>
    <cellStyle name="_DEM-WP (C) Costs not in AURORA 2006GRC Order 11.30.06 Gas" xfId="2578"/>
    <cellStyle name="_DEM-WP (C) Costs not in AURORA 2006GRC Order 11.30.06 Gas 2" xfId="2579"/>
    <cellStyle name="_DEM-WP (C) Costs not in AURORA 2006GRC Order 11.30.06 Gas_Chelan PUD Power Costs (8-10)" xfId="2580"/>
    <cellStyle name="_DEM-WP (C) Costs not in AURORA 2006GRC Order 11.30.06 Gas_NIM Summary" xfId="2581"/>
    <cellStyle name="_DEM-WP (C) Costs not in AURORA 2006GRC Order 11.30.06 Gas_NIM Summary 2" xfId="2582"/>
    <cellStyle name="_DEM-WP (C) Power Cost 2006GRC Order" xfId="2583"/>
    <cellStyle name="_DEM-WP (C) Power Cost 2006GRC Order 2" xfId="2584"/>
    <cellStyle name="_DEM-WP (C) Power Cost 2006GRC Order 2 2" xfId="2585"/>
    <cellStyle name="_DEM-WP (C) Power Cost 2006GRC Order 2 2 2" xfId="2586"/>
    <cellStyle name="_DEM-WP (C) Power Cost 2006GRC Order 2 3" xfId="2587"/>
    <cellStyle name="_DEM-WP (C) Power Cost 2006GRC Order 3" xfId="2588"/>
    <cellStyle name="_DEM-WP (C) Power Cost 2006GRC Order 3 2" xfId="2589"/>
    <cellStyle name="_DEM-WP (C) Power Cost 2006GRC Order 4" xfId="2590"/>
    <cellStyle name="_DEM-WP (C) Power Cost 2006GRC Order 4 2" xfId="2591"/>
    <cellStyle name="_DEM-WP (C) Power Cost 2006GRC Order 5" xfId="2592"/>
    <cellStyle name="_DEM-WP (C) Power Cost 2006GRC Order_04 07E Wild Horse Wind Expansion (C) (2)" xfId="2593"/>
    <cellStyle name="_DEM-WP (C) Power Cost 2006GRC Order_04 07E Wild Horse Wind Expansion (C) (2) 2" xfId="2594"/>
    <cellStyle name="_DEM-WP (C) Power Cost 2006GRC Order_04 07E Wild Horse Wind Expansion (C) (2) 2 2" xfId="2595"/>
    <cellStyle name="_DEM-WP (C) Power Cost 2006GRC Order_04 07E Wild Horse Wind Expansion (C) (2) 3" xfId="2596"/>
    <cellStyle name="_DEM-WP (C) Power Cost 2006GRC Order_04 07E Wild Horse Wind Expansion (C) (2)_Adj Bench DR 3 for Initial Briefs (Electric)" xfId="2597"/>
    <cellStyle name="_DEM-WP (C) Power Cost 2006GRC Order_04 07E Wild Horse Wind Expansion (C) (2)_Adj Bench DR 3 for Initial Briefs (Electric) 2" xfId="2598"/>
    <cellStyle name="_DEM-WP (C) Power Cost 2006GRC Order_04 07E Wild Horse Wind Expansion (C) (2)_Adj Bench DR 3 for Initial Briefs (Electric) 2 2" xfId="2599"/>
    <cellStyle name="_DEM-WP (C) Power Cost 2006GRC Order_04 07E Wild Horse Wind Expansion (C) (2)_Adj Bench DR 3 for Initial Briefs (Electric) 3" xfId="2600"/>
    <cellStyle name="_DEM-WP (C) Power Cost 2006GRC Order_04 07E Wild Horse Wind Expansion (C) (2)_Book1" xfId="2601"/>
    <cellStyle name="_DEM-WP (C) Power Cost 2006GRC Order_04 07E Wild Horse Wind Expansion (C) (2)_Electric Rev Req Model (2009 GRC) " xfId="2602"/>
    <cellStyle name="_DEM-WP (C) Power Cost 2006GRC Order_04 07E Wild Horse Wind Expansion (C) (2)_Electric Rev Req Model (2009 GRC)  2" xfId="2603"/>
    <cellStyle name="_DEM-WP (C) Power Cost 2006GRC Order_04 07E Wild Horse Wind Expansion (C) (2)_Electric Rev Req Model (2009 GRC)  2 2" xfId="2604"/>
    <cellStyle name="_DEM-WP (C) Power Cost 2006GRC Order_04 07E Wild Horse Wind Expansion (C) (2)_Electric Rev Req Model (2009 GRC)  3" xfId="2605"/>
    <cellStyle name="_DEM-WP (C) Power Cost 2006GRC Order_04 07E Wild Horse Wind Expansion (C) (2)_Electric Rev Req Model (2009 GRC) Rebuttal" xfId="2606"/>
    <cellStyle name="_DEM-WP (C) Power Cost 2006GRC Order_04 07E Wild Horse Wind Expansion (C) (2)_Electric Rev Req Model (2009 GRC) Rebuttal 2" xfId="2607"/>
    <cellStyle name="_DEM-WP (C) Power Cost 2006GRC Order_04 07E Wild Horse Wind Expansion (C) (2)_Electric Rev Req Model (2009 GRC) Rebuttal 2 2" xfId="2608"/>
    <cellStyle name="_DEM-WP (C) Power Cost 2006GRC Order_04 07E Wild Horse Wind Expansion (C) (2)_Electric Rev Req Model (2009 GRC) Rebuttal 3" xfId="2609"/>
    <cellStyle name="_DEM-WP (C) Power Cost 2006GRC Order_04 07E Wild Horse Wind Expansion (C) (2)_Electric Rev Req Model (2009 GRC) Rebuttal REmoval of New  WH Solar AdjustMI" xfId="2610"/>
    <cellStyle name="_DEM-WP (C) Power Cost 2006GRC Order_04 07E Wild Horse Wind Expansion (C) (2)_Electric Rev Req Model (2009 GRC) Rebuttal REmoval of New  WH Solar AdjustMI 2" xfId="2611"/>
    <cellStyle name="_DEM-WP (C) Power Cost 2006GRC Order_04 07E Wild Horse Wind Expansion (C) (2)_Electric Rev Req Model (2009 GRC) Rebuttal REmoval of New  WH Solar AdjustMI 2 2" xfId="2612"/>
    <cellStyle name="_DEM-WP (C) Power Cost 2006GRC Order_04 07E Wild Horse Wind Expansion (C) (2)_Electric Rev Req Model (2009 GRC) Rebuttal REmoval of New  WH Solar AdjustMI 3" xfId="2613"/>
    <cellStyle name="_DEM-WP (C) Power Cost 2006GRC Order_04 07E Wild Horse Wind Expansion (C) (2)_Electric Rev Req Model (2009 GRC) Revised 01-18-2010" xfId="2614"/>
    <cellStyle name="_DEM-WP (C) Power Cost 2006GRC Order_04 07E Wild Horse Wind Expansion (C) (2)_Electric Rev Req Model (2009 GRC) Revised 01-18-2010 2" xfId="2615"/>
    <cellStyle name="_DEM-WP (C) Power Cost 2006GRC Order_04 07E Wild Horse Wind Expansion (C) (2)_Electric Rev Req Model (2009 GRC) Revised 01-18-2010 2 2" xfId="2616"/>
    <cellStyle name="_DEM-WP (C) Power Cost 2006GRC Order_04 07E Wild Horse Wind Expansion (C) (2)_Electric Rev Req Model (2009 GRC) Revised 01-18-2010 3" xfId="2617"/>
    <cellStyle name="_DEM-WP (C) Power Cost 2006GRC Order_04 07E Wild Horse Wind Expansion (C) (2)_Electric Rev Req Model (2010 GRC)" xfId="2618"/>
    <cellStyle name="_DEM-WP (C) Power Cost 2006GRC Order_04 07E Wild Horse Wind Expansion (C) (2)_Electric Rev Req Model (2010 GRC) SF" xfId="2619"/>
    <cellStyle name="_DEM-WP (C) Power Cost 2006GRC Order_04 07E Wild Horse Wind Expansion (C) (2)_Final Order Electric EXHIBIT A-1" xfId="2620"/>
    <cellStyle name="_DEM-WP (C) Power Cost 2006GRC Order_04 07E Wild Horse Wind Expansion (C) (2)_Final Order Electric EXHIBIT A-1 2" xfId="2621"/>
    <cellStyle name="_DEM-WP (C) Power Cost 2006GRC Order_04 07E Wild Horse Wind Expansion (C) (2)_Final Order Electric EXHIBIT A-1 2 2" xfId="2622"/>
    <cellStyle name="_DEM-WP (C) Power Cost 2006GRC Order_04 07E Wild Horse Wind Expansion (C) (2)_Final Order Electric EXHIBIT A-1 3" xfId="2623"/>
    <cellStyle name="_DEM-WP (C) Power Cost 2006GRC Order_04 07E Wild Horse Wind Expansion (C) (2)_TENASKA REGULATORY ASSET" xfId="2624"/>
    <cellStyle name="_DEM-WP (C) Power Cost 2006GRC Order_04 07E Wild Horse Wind Expansion (C) (2)_TENASKA REGULATORY ASSET 2" xfId="2625"/>
    <cellStyle name="_DEM-WP (C) Power Cost 2006GRC Order_04 07E Wild Horse Wind Expansion (C) (2)_TENASKA REGULATORY ASSET 2 2" xfId="2626"/>
    <cellStyle name="_DEM-WP (C) Power Cost 2006GRC Order_04 07E Wild Horse Wind Expansion (C) (2)_TENASKA REGULATORY ASSET 3" xfId="2627"/>
    <cellStyle name="_DEM-WP (C) Power Cost 2006GRC Order_16.37E Wild Horse Expansion DeferralRevwrkingfile SF" xfId="2628"/>
    <cellStyle name="_DEM-WP (C) Power Cost 2006GRC Order_16.37E Wild Horse Expansion DeferralRevwrkingfile SF 2" xfId="2629"/>
    <cellStyle name="_DEM-WP (C) Power Cost 2006GRC Order_16.37E Wild Horse Expansion DeferralRevwrkingfile SF 2 2" xfId="2630"/>
    <cellStyle name="_DEM-WP (C) Power Cost 2006GRC Order_16.37E Wild Horse Expansion DeferralRevwrkingfile SF 3" xfId="2631"/>
    <cellStyle name="_DEM-WP (C) Power Cost 2006GRC Order_2009 Compliance Filing PCA Exhibits for GRC" xfId="2632"/>
    <cellStyle name="_DEM-WP (C) Power Cost 2006GRC Order_2009 GRC Compl Filing - Exhibit D" xfId="2633"/>
    <cellStyle name="_DEM-WP (C) Power Cost 2006GRC Order_2009 GRC Compl Filing - Exhibit D 2" xfId="2634"/>
    <cellStyle name="_DEM-WP (C) Power Cost 2006GRC Order_3.01 Income Statement" xfId="2635"/>
    <cellStyle name="_DEM-WP (C) Power Cost 2006GRC Order_4 31 Regulatory Assets and Liabilities  7 06- Exhibit D" xfId="2636"/>
    <cellStyle name="_DEM-WP (C) Power Cost 2006GRC Order_4 31 Regulatory Assets and Liabilities  7 06- Exhibit D 2" xfId="2637"/>
    <cellStyle name="_DEM-WP (C) Power Cost 2006GRC Order_4 31 Regulatory Assets and Liabilities  7 06- Exhibit D 2 2" xfId="2638"/>
    <cellStyle name="_DEM-WP (C) Power Cost 2006GRC Order_4 31 Regulatory Assets and Liabilities  7 06- Exhibit D 3" xfId="2639"/>
    <cellStyle name="_DEM-WP (C) Power Cost 2006GRC Order_4 31 Regulatory Assets and Liabilities  7 06- Exhibit D_NIM Summary" xfId="2640"/>
    <cellStyle name="_DEM-WP (C) Power Cost 2006GRC Order_4 31 Regulatory Assets and Liabilities  7 06- Exhibit D_NIM Summary 2" xfId="2641"/>
    <cellStyle name="_DEM-WP (C) Power Cost 2006GRC Order_4 32 Regulatory Assets and Liabilities  7 06- Exhibit D" xfId="2642"/>
    <cellStyle name="_DEM-WP (C) Power Cost 2006GRC Order_4 32 Regulatory Assets and Liabilities  7 06- Exhibit D 2" xfId="2643"/>
    <cellStyle name="_DEM-WP (C) Power Cost 2006GRC Order_4 32 Regulatory Assets and Liabilities  7 06- Exhibit D 2 2" xfId="2644"/>
    <cellStyle name="_DEM-WP (C) Power Cost 2006GRC Order_4 32 Regulatory Assets and Liabilities  7 06- Exhibit D 3" xfId="2645"/>
    <cellStyle name="_DEM-WP (C) Power Cost 2006GRC Order_4 32 Regulatory Assets and Liabilities  7 06- Exhibit D_NIM Summary" xfId="2646"/>
    <cellStyle name="_DEM-WP (C) Power Cost 2006GRC Order_4 32 Regulatory Assets and Liabilities  7 06- Exhibit D_NIM Summary 2" xfId="2647"/>
    <cellStyle name="_DEM-WP (C) Power Cost 2006GRC Order_AURORA Total New" xfId="2648"/>
    <cellStyle name="_DEM-WP (C) Power Cost 2006GRC Order_AURORA Total New 2" xfId="2649"/>
    <cellStyle name="_DEM-WP (C) Power Cost 2006GRC Order_Book2" xfId="2650"/>
    <cellStyle name="_DEM-WP (C) Power Cost 2006GRC Order_Book2 2" xfId="2651"/>
    <cellStyle name="_DEM-WP (C) Power Cost 2006GRC Order_Book2 2 2" xfId="2652"/>
    <cellStyle name="_DEM-WP (C) Power Cost 2006GRC Order_Book2 3" xfId="2653"/>
    <cellStyle name="_DEM-WP (C) Power Cost 2006GRC Order_Book2_Adj Bench DR 3 for Initial Briefs (Electric)" xfId="2654"/>
    <cellStyle name="_DEM-WP (C) Power Cost 2006GRC Order_Book2_Adj Bench DR 3 for Initial Briefs (Electric) 2" xfId="2655"/>
    <cellStyle name="_DEM-WP (C) Power Cost 2006GRC Order_Book2_Adj Bench DR 3 for Initial Briefs (Electric) 2 2" xfId="2656"/>
    <cellStyle name="_DEM-WP (C) Power Cost 2006GRC Order_Book2_Adj Bench DR 3 for Initial Briefs (Electric) 3" xfId="2657"/>
    <cellStyle name="_DEM-WP (C) Power Cost 2006GRC Order_Book2_Electric Rev Req Model (2009 GRC) Rebuttal" xfId="2658"/>
    <cellStyle name="_DEM-WP (C) Power Cost 2006GRC Order_Book2_Electric Rev Req Model (2009 GRC) Rebuttal 2" xfId="2659"/>
    <cellStyle name="_DEM-WP (C) Power Cost 2006GRC Order_Book2_Electric Rev Req Model (2009 GRC) Rebuttal 2 2" xfId="2660"/>
    <cellStyle name="_DEM-WP (C) Power Cost 2006GRC Order_Book2_Electric Rev Req Model (2009 GRC) Rebuttal 3" xfId="2661"/>
    <cellStyle name="_DEM-WP (C) Power Cost 2006GRC Order_Book2_Electric Rev Req Model (2009 GRC) Rebuttal REmoval of New  WH Solar AdjustMI" xfId="2662"/>
    <cellStyle name="_DEM-WP (C) Power Cost 2006GRC Order_Book2_Electric Rev Req Model (2009 GRC) Rebuttal REmoval of New  WH Solar AdjustMI 2" xfId="2663"/>
    <cellStyle name="_DEM-WP (C) Power Cost 2006GRC Order_Book2_Electric Rev Req Model (2009 GRC) Rebuttal REmoval of New  WH Solar AdjustMI 2 2" xfId="2664"/>
    <cellStyle name="_DEM-WP (C) Power Cost 2006GRC Order_Book2_Electric Rev Req Model (2009 GRC) Rebuttal REmoval of New  WH Solar AdjustMI 3" xfId="2665"/>
    <cellStyle name="_DEM-WP (C) Power Cost 2006GRC Order_Book2_Electric Rev Req Model (2009 GRC) Revised 01-18-2010" xfId="2666"/>
    <cellStyle name="_DEM-WP (C) Power Cost 2006GRC Order_Book2_Electric Rev Req Model (2009 GRC) Revised 01-18-2010 2" xfId="2667"/>
    <cellStyle name="_DEM-WP (C) Power Cost 2006GRC Order_Book2_Electric Rev Req Model (2009 GRC) Revised 01-18-2010 2 2" xfId="2668"/>
    <cellStyle name="_DEM-WP (C) Power Cost 2006GRC Order_Book2_Electric Rev Req Model (2009 GRC) Revised 01-18-2010 3" xfId="2669"/>
    <cellStyle name="_DEM-WP (C) Power Cost 2006GRC Order_Book2_Final Order Electric EXHIBIT A-1" xfId="2670"/>
    <cellStyle name="_DEM-WP (C) Power Cost 2006GRC Order_Book2_Final Order Electric EXHIBIT A-1 2" xfId="2671"/>
    <cellStyle name="_DEM-WP (C) Power Cost 2006GRC Order_Book2_Final Order Electric EXHIBIT A-1 2 2" xfId="2672"/>
    <cellStyle name="_DEM-WP (C) Power Cost 2006GRC Order_Book2_Final Order Electric EXHIBIT A-1 3" xfId="2673"/>
    <cellStyle name="_DEM-WP (C) Power Cost 2006GRC Order_Book4" xfId="2674"/>
    <cellStyle name="_DEM-WP (C) Power Cost 2006GRC Order_Book4 2" xfId="2675"/>
    <cellStyle name="_DEM-WP (C) Power Cost 2006GRC Order_Book4 2 2" xfId="2676"/>
    <cellStyle name="_DEM-WP (C) Power Cost 2006GRC Order_Book4 3" xfId="2677"/>
    <cellStyle name="_DEM-WP (C) Power Cost 2006GRC Order_Book9" xfId="2678"/>
    <cellStyle name="_DEM-WP (C) Power Cost 2006GRC Order_Book9 2" xfId="2679"/>
    <cellStyle name="_DEM-WP (C) Power Cost 2006GRC Order_Book9 2 2" xfId="2680"/>
    <cellStyle name="_DEM-WP (C) Power Cost 2006GRC Order_Book9 3" xfId="2681"/>
    <cellStyle name="_DEM-WP (C) Power Cost 2006GRC Order_Chelan PUD Power Costs (8-10)" xfId="2682"/>
    <cellStyle name="_DEM-WP (C) Power Cost 2006GRC Order_Electric COS Inputs" xfId="2683"/>
    <cellStyle name="_DEM-WP (C) Power Cost 2006GRC Order_Electric COS Inputs 2" xfId="2684"/>
    <cellStyle name="_DEM-WP (C) Power Cost 2006GRC Order_Electric COS Inputs 2 2" xfId="2685"/>
    <cellStyle name="_DEM-WP (C) Power Cost 2006GRC Order_Electric COS Inputs 2 2 2" xfId="2686"/>
    <cellStyle name="_DEM-WP (C) Power Cost 2006GRC Order_Electric COS Inputs 2 3" xfId="2687"/>
    <cellStyle name="_DEM-WP (C) Power Cost 2006GRC Order_Electric COS Inputs 2 3 2" xfId="2688"/>
    <cellStyle name="_DEM-WP (C) Power Cost 2006GRC Order_Electric COS Inputs 2 4" xfId="2689"/>
    <cellStyle name="_DEM-WP (C) Power Cost 2006GRC Order_Electric COS Inputs 2 4 2" xfId="2690"/>
    <cellStyle name="_DEM-WP (C) Power Cost 2006GRC Order_Electric COS Inputs 3" xfId="2691"/>
    <cellStyle name="_DEM-WP (C) Power Cost 2006GRC Order_Electric COS Inputs 3 2" xfId="2692"/>
    <cellStyle name="_DEM-WP (C) Power Cost 2006GRC Order_Electric COS Inputs 4" xfId="2693"/>
    <cellStyle name="_DEM-WP (C) Power Cost 2006GRC Order_Electric COS Inputs 4 2" xfId="2694"/>
    <cellStyle name="_DEM-WP (C) Power Cost 2006GRC Order_Electric COS Inputs 5" xfId="2695"/>
    <cellStyle name="_DEM-WP (C) Power Cost 2006GRC Order_Electric COS Inputs 6" xfId="2696"/>
    <cellStyle name="_DEM-WP (C) Power Cost 2006GRC Order_NIM Summary" xfId="2697"/>
    <cellStyle name="_DEM-WP (C) Power Cost 2006GRC Order_NIM Summary 09GRC" xfId="2698"/>
    <cellStyle name="_DEM-WP (C) Power Cost 2006GRC Order_NIM Summary 09GRC 2" xfId="2699"/>
    <cellStyle name="_DEM-WP (C) Power Cost 2006GRC Order_NIM Summary 2" xfId="2700"/>
    <cellStyle name="_DEM-WP (C) Power Cost 2006GRC Order_NIM Summary 3" xfId="2701"/>
    <cellStyle name="_DEM-WP (C) Power Cost 2006GRC Order_NIM Summary 4" xfId="2702"/>
    <cellStyle name="_DEM-WP (C) Power Cost 2006GRC Order_NIM Summary 5" xfId="2703"/>
    <cellStyle name="_DEM-WP (C) Power Cost 2006GRC Order_NIM Summary 6" xfId="2704"/>
    <cellStyle name="_DEM-WP (C) Power Cost 2006GRC Order_NIM Summary 7" xfId="2705"/>
    <cellStyle name="_DEM-WP (C) Power Cost 2006GRC Order_NIM Summary 8" xfId="2706"/>
    <cellStyle name="_DEM-WP (C) Power Cost 2006GRC Order_NIM Summary 9" xfId="2707"/>
    <cellStyle name="_DEM-WP (C) Power Cost 2006GRC Order_PCA 10 -  Exhibit D from A Kellogg Jan 2011" xfId="2708"/>
    <cellStyle name="_DEM-WP (C) Power Cost 2006GRC Order_PCA 10 -  Exhibit D from A Kellogg July 2011" xfId="2709"/>
    <cellStyle name="_DEM-WP (C) Power Cost 2006GRC Order_PCA 10 -  Exhibit D from S Free Rcv'd 12-11" xfId="2710"/>
    <cellStyle name="_DEM-WP (C) Power Cost 2006GRC Order_PCA 9 -  Exhibit D April 2010" xfId="2711"/>
    <cellStyle name="_DEM-WP (C) Power Cost 2006GRC Order_PCA 9 -  Exhibit D April 2010 (3)" xfId="2712"/>
    <cellStyle name="_DEM-WP (C) Power Cost 2006GRC Order_PCA 9 -  Exhibit D April 2010 (3) 2" xfId="2713"/>
    <cellStyle name="_DEM-WP (C) Power Cost 2006GRC Order_PCA 9 -  Exhibit D Nov 2010" xfId="2714"/>
    <cellStyle name="_DEM-WP (C) Power Cost 2006GRC Order_PCA 9 - Exhibit D at August 2010" xfId="2715"/>
    <cellStyle name="_DEM-WP (C) Power Cost 2006GRC Order_PCA 9 - Exhibit D June 2010 GRC" xfId="2716"/>
    <cellStyle name="_DEM-WP (C) Power Cost 2006GRC Order_Power Costs - Comparison bx Rbtl-Staff-Jt-PC" xfId="2717"/>
    <cellStyle name="_DEM-WP (C) Power Cost 2006GRC Order_Power Costs - Comparison bx Rbtl-Staff-Jt-PC 2" xfId="2718"/>
    <cellStyle name="_DEM-WP (C) Power Cost 2006GRC Order_Power Costs - Comparison bx Rbtl-Staff-Jt-PC 2 2" xfId="2719"/>
    <cellStyle name="_DEM-WP (C) Power Cost 2006GRC Order_Power Costs - Comparison bx Rbtl-Staff-Jt-PC 3" xfId="2720"/>
    <cellStyle name="_DEM-WP (C) Power Cost 2006GRC Order_Power Costs - Comparison bx Rbtl-Staff-Jt-PC_Adj Bench DR 3 for Initial Briefs (Electric)" xfId="2721"/>
    <cellStyle name="_DEM-WP (C) Power Cost 2006GRC Order_Power Costs - Comparison bx Rbtl-Staff-Jt-PC_Adj Bench DR 3 for Initial Briefs (Electric) 2" xfId="2722"/>
    <cellStyle name="_DEM-WP (C) Power Cost 2006GRC Order_Power Costs - Comparison bx Rbtl-Staff-Jt-PC_Adj Bench DR 3 for Initial Briefs (Electric) 2 2" xfId="2723"/>
    <cellStyle name="_DEM-WP (C) Power Cost 2006GRC Order_Power Costs - Comparison bx Rbtl-Staff-Jt-PC_Adj Bench DR 3 for Initial Briefs (Electric) 3" xfId="2724"/>
    <cellStyle name="_DEM-WP (C) Power Cost 2006GRC Order_Power Costs - Comparison bx Rbtl-Staff-Jt-PC_Electric Rev Req Model (2009 GRC) Rebuttal" xfId="2725"/>
    <cellStyle name="_DEM-WP (C) Power Cost 2006GRC Order_Power Costs - Comparison bx Rbtl-Staff-Jt-PC_Electric Rev Req Model (2009 GRC) Rebuttal 2" xfId="2726"/>
    <cellStyle name="_DEM-WP (C) Power Cost 2006GRC Order_Power Costs - Comparison bx Rbtl-Staff-Jt-PC_Electric Rev Req Model (2009 GRC) Rebuttal 2 2" xfId="2727"/>
    <cellStyle name="_DEM-WP (C) Power Cost 2006GRC Order_Power Costs - Comparison bx Rbtl-Staff-Jt-PC_Electric Rev Req Model (2009 GRC) Rebuttal 3" xfId="2728"/>
    <cellStyle name="_DEM-WP (C) Power Cost 2006GRC Order_Power Costs - Comparison bx Rbtl-Staff-Jt-PC_Electric Rev Req Model (2009 GRC) Rebuttal REmoval of New  WH Solar AdjustMI" xfId="2729"/>
    <cellStyle name="_DEM-WP (C) Power Cost 2006GRC Order_Power Costs - Comparison bx Rbtl-Staff-Jt-PC_Electric Rev Req Model (2009 GRC) Rebuttal REmoval of New  WH Solar AdjustMI 2" xfId="2730"/>
    <cellStyle name="_DEM-WP (C) Power Cost 2006GRC Order_Power Costs - Comparison bx Rbtl-Staff-Jt-PC_Electric Rev Req Model (2009 GRC) Rebuttal REmoval of New  WH Solar AdjustMI 2 2" xfId="2731"/>
    <cellStyle name="_DEM-WP (C) Power Cost 2006GRC Order_Power Costs - Comparison bx Rbtl-Staff-Jt-PC_Electric Rev Req Model (2009 GRC) Rebuttal REmoval of New  WH Solar AdjustMI 3" xfId="2732"/>
    <cellStyle name="_DEM-WP (C) Power Cost 2006GRC Order_Power Costs - Comparison bx Rbtl-Staff-Jt-PC_Electric Rev Req Model (2009 GRC) Revised 01-18-2010" xfId="2733"/>
    <cellStyle name="_DEM-WP (C) Power Cost 2006GRC Order_Power Costs - Comparison bx Rbtl-Staff-Jt-PC_Electric Rev Req Model (2009 GRC) Revised 01-18-2010 2" xfId="2734"/>
    <cellStyle name="_DEM-WP (C) Power Cost 2006GRC Order_Power Costs - Comparison bx Rbtl-Staff-Jt-PC_Electric Rev Req Model (2009 GRC) Revised 01-18-2010 2 2" xfId="2735"/>
    <cellStyle name="_DEM-WP (C) Power Cost 2006GRC Order_Power Costs - Comparison bx Rbtl-Staff-Jt-PC_Electric Rev Req Model (2009 GRC) Revised 01-18-2010 3" xfId="2736"/>
    <cellStyle name="_DEM-WP (C) Power Cost 2006GRC Order_Power Costs - Comparison bx Rbtl-Staff-Jt-PC_Final Order Electric EXHIBIT A-1" xfId="2737"/>
    <cellStyle name="_DEM-WP (C) Power Cost 2006GRC Order_Power Costs - Comparison bx Rbtl-Staff-Jt-PC_Final Order Electric EXHIBIT A-1 2" xfId="2738"/>
    <cellStyle name="_DEM-WP (C) Power Cost 2006GRC Order_Power Costs - Comparison bx Rbtl-Staff-Jt-PC_Final Order Electric EXHIBIT A-1 2 2" xfId="2739"/>
    <cellStyle name="_DEM-WP (C) Power Cost 2006GRC Order_Power Costs - Comparison bx Rbtl-Staff-Jt-PC_Final Order Electric EXHIBIT A-1 3" xfId="2740"/>
    <cellStyle name="_DEM-WP (C) Power Cost 2006GRC Order_Production Adj 4.37" xfId="2741"/>
    <cellStyle name="_DEM-WP (C) Power Cost 2006GRC Order_Production Adj 4.37 2" xfId="2742"/>
    <cellStyle name="_DEM-WP (C) Power Cost 2006GRC Order_Production Adj 4.37 2 2" xfId="2743"/>
    <cellStyle name="_DEM-WP (C) Power Cost 2006GRC Order_Production Adj 4.37 3" xfId="2744"/>
    <cellStyle name="_DEM-WP (C) Power Cost 2006GRC Order_Purchased Power Adj 4.03" xfId="2745"/>
    <cellStyle name="_DEM-WP (C) Power Cost 2006GRC Order_Purchased Power Adj 4.03 2" xfId="2746"/>
    <cellStyle name="_DEM-WP (C) Power Cost 2006GRC Order_Purchased Power Adj 4.03 2 2" xfId="2747"/>
    <cellStyle name="_DEM-WP (C) Power Cost 2006GRC Order_Purchased Power Adj 4.03 3" xfId="2748"/>
    <cellStyle name="_DEM-WP (C) Power Cost 2006GRC Order_Rebuttal Power Costs" xfId="2749"/>
    <cellStyle name="_DEM-WP (C) Power Cost 2006GRC Order_Rebuttal Power Costs 2" xfId="2750"/>
    <cellStyle name="_DEM-WP (C) Power Cost 2006GRC Order_Rebuttal Power Costs 2 2" xfId="2751"/>
    <cellStyle name="_DEM-WP (C) Power Cost 2006GRC Order_Rebuttal Power Costs 3" xfId="2752"/>
    <cellStyle name="_DEM-WP (C) Power Cost 2006GRC Order_Rebuttal Power Costs_Adj Bench DR 3 for Initial Briefs (Electric)" xfId="2753"/>
    <cellStyle name="_DEM-WP (C) Power Cost 2006GRC Order_Rebuttal Power Costs_Adj Bench DR 3 for Initial Briefs (Electric) 2" xfId="2754"/>
    <cellStyle name="_DEM-WP (C) Power Cost 2006GRC Order_Rebuttal Power Costs_Adj Bench DR 3 for Initial Briefs (Electric) 2 2" xfId="2755"/>
    <cellStyle name="_DEM-WP (C) Power Cost 2006GRC Order_Rebuttal Power Costs_Adj Bench DR 3 for Initial Briefs (Electric) 3" xfId="2756"/>
    <cellStyle name="_DEM-WP (C) Power Cost 2006GRC Order_Rebuttal Power Costs_Electric Rev Req Model (2009 GRC) Rebuttal" xfId="2757"/>
    <cellStyle name="_DEM-WP (C) Power Cost 2006GRC Order_Rebuttal Power Costs_Electric Rev Req Model (2009 GRC) Rebuttal 2" xfId="2758"/>
    <cellStyle name="_DEM-WP (C) Power Cost 2006GRC Order_Rebuttal Power Costs_Electric Rev Req Model (2009 GRC) Rebuttal 2 2" xfId="2759"/>
    <cellStyle name="_DEM-WP (C) Power Cost 2006GRC Order_Rebuttal Power Costs_Electric Rev Req Model (2009 GRC) Rebuttal 3" xfId="2760"/>
    <cellStyle name="_DEM-WP (C) Power Cost 2006GRC Order_Rebuttal Power Costs_Electric Rev Req Model (2009 GRC) Rebuttal REmoval of New  WH Solar AdjustMI" xfId="2761"/>
    <cellStyle name="_DEM-WP (C) Power Cost 2006GRC Order_Rebuttal Power Costs_Electric Rev Req Model (2009 GRC) Rebuttal REmoval of New  WH Solar AdjustMI 2" xfId="2762"/>
    <cellStyle name="_DEM-WP (C) Power Cost 2006GRC Order_Rebuttal Power Costs_Electric Rev Req Model (2009 GRC) Rebuttal REmoval of New  WH Solar AdjustMI 2 2" xfId="2763"/>
    <cellStyle name="_DEM-WP (C) Power Cost 2006GRC Order_Rebuttal Power Costs_Electric Rev Req Model (2009 GRC) Rebuttal REmoval of New  WH Solar AdjustMI 3" xfId="2764"/>
    <cellStyle name="_DEM-WP (C) Power Cost 2006GRC Order_Rebuttal Power Costs_Electric Rev Req Model (2009 GRC) Revised 01-18-2010" xfId="2765"/>
    <cellStyle name="_DEM-WP (C) Power Cost 2006GRC Order_Rebuttal Power Costs_Electric Rev Req Model (2009 GRC) Revised 01-18-2010 2" xfId="2766"/>
    <cellStyle name="_DEM-WP (C) Power Cost 2006GRC Order_Rebuttal Power Costs_Electric Rev Req Model (2009 GRC) Revised 01-18-2010 2 2" xfId="2767"/>
    <cellStyle name="_DEM-WP (C) Power Cost 2006GRC Order_Rebuttal Power Costs_Electric Rev Req Model (2009 GRC) Revised 01-18-2010 3" xfId="2768"/>
    <cellStyle name="_DEM-WP (C) Power Cost 2006GRC Order_Rebuttal Power Costs_Final Order Electric EXHIBIT A-1" xfId="2769"/>
    <cellStyle name="_DEM-WP (C) Power Cost 2006GRC Order_Rebuttal Power Costs_Final Order Electric EXHIBIT A-1 2" xfId="2770"/>
    <cellStyle name="_DEM-WP (C) Power Cost 2006GRC Order_Rebuttal Power Costs_Final Order Electric EXHIBIT A-1 2 2" xfId="2771"/>
    <cellStyle name="_DEM-WP (C) Power Cost 2006GRC Order_Rebuttal Power Costs_Final Order Electric EXHIBIT A-1 3" xfId="2772"/>
    <cellStyle name="_DEM-WP (C) Power Cost 2006GRC Order_ROR 5.02" xfId="2773"/>
    <cellStyle name="_DEM-WP (C) Power Cost 2006GRC Order_ROR 5.02 2" xfId="2774"/>
    <cellStyle name="_DEM-WP (C) Power Cost 2006GRC Order_ROR 5.02 2 2" xfId="2775"/>
    <cellStyle name="_DEM-WP (C) Power Cost 2006GRC Order_ROR 5.02 3" xfId="2776"/>
    <cellStyle name="_DEM-WP (C) Power Cost 2006GRC Order_Scenario 1 REC vs PTC Offset" xfId="2777"/>
    <cellStyle name="_DEM-WP (C) Power Cost 2006GRC Order_Scenario 3" xfId="2778"/>
    <cellStyle name="_DEM-WP (C) Power Cost 2006GRC Order_Wind Integration 10GRC" xfId="2779"/>
    <cellStyle name="_DEM-WP (C) Power Cost 2006GRC Order_Wind Integration 10GRC 2" xfId="2780"/>
    <cellStyle name="_DEM-WP Revised (HC) Wild Horse 2006GRC" xfId="2781"/>
    <cellStyle name="_DEM-WP Revised (HC) Wild Horse 2006GRC 2" xfId="2782"/>
    <cellStyle name="_DEM-WP Revised (HC) Wild Horse 2006GRC 2 2" xfId="2783"/>
    <cellStyle name="_DEM-WP Revised (HC) Wild Horse 2006GRC 3" xfId="2784"/>
    <cellStyle name="_DEM-WP Revised (HC) Wild Horse 2006GRC_16.37E Wild Horse Expansion DeferralRevwrkingfile SF" xfId="2785"/>
    <cellStyle name="_DEM-WP Revised (HC) Wild Horse 2006GRC_16.37E Wild Horse Expansion DeferralRevwrkingfile SF 2" xfId="2786"/>
    <cellStyle name="_DEM-WP Revised (HC) Wild Horse 2006GRC_16.37E Wild Horse Expansion DeferralRevwrkingfile SF 2 2" xfId="2787"/>
    <cellStyle name="_DEM-WP Revised (HC) Wild Horse 2006GRC_16.37E Wild Horse Expansion DeferralRevwrkingfile SF 3" xfId="2788"/>
    <cellStyle name="_DEM-WP Revised (HC) Wild Horse 2006GRC_2009 GRC Compl Filing - Exhibit D" xfId="2789"/>
    <cellStyle name="_DEM-WP Revised (HC) Wild Horse 2006GRC_2009 GRC Compl Filing - Exhibit D 2" xfId="2790"/>
    <cellStyle name="_DEM-WP Revised (HC) Wild Horse 2006GRC_Adj Bench DR 3 for Initial Briefs (Electric)" xfId="2791"/>
    <cellStyle name="_DEM-WP Revised (HC) Wild Horse 2006GRC_Adj Bench DR 3 for Initial Briefs (Electric) 2" xfId="2792"/>
    <cellStyle name="_DEM-WP Revised (HC) Wild Horse 2006GRC_Adj Bench DR 3 for Initial Briefs (Electric) 2 2" xfId="2793"/>
    <cellStyle name="_DEM-WP Revised (HC) Wild Horse 2006GRC_Adj Bench DR 3 for Initial Briefs (Electric) 3" xfId="2794"/>
    <cellStyle name="_DEM-WP Revised (HC) Wild Horse 2006GRC_Book1" xfId="2795"/>
    <cellStyle name="_DEM-WP Revised (HC) Wild Horse 2006GRC_Book2" xfId="2796"/>
    <cellStyle name="_DEM-WP Revised (HC) Wild Horse 2006GRC_Book2 2" xfId="2797"/>
    <cellStyle name="_DEM-WP Revised (HC) Wild Horse 2006GRC_Book2 2 2" xfId="2798"/>
    <cellStyle name="_DEM-WP Revised (HC) Wild Horse 2006GRC_Book2 3" xfId="2799"/>
    <cellStyle name="_DEM-WP Revised (HC) Wild Horse 2006GRC_Book4" xfId="2800"/>
    <cellStyle name="_DEM-WP Revised (HC) Wild Horse 2006GRC_Book4 2" xfId="2801"/>
    <cellStyle name="_DEM-WP Revised (HC) Wild Horse 2006GRC_Book4 2 2" xfId="2802"/>
    <cellStyle name="_DEM-WP Revised (HC) Wild Horse 2006GRC_Book4 3" xfId="2803"/>
    <cellStyle name="_DEM-WP Revised (HC) Wild Horse 2006GRC_Electric Rev Req Model (2009 GRC) " xfId="2804"/>
    <cellStyle name="_DEM-WP Revised (HC) Wild Horse 2006GRC_Electric Rev Req Model (2009 GRC)  2" xfId="2805"/>
    <cellStyle name="_DEM-WP Revised (HC) Wild Horse 2006GRC_Electric Rev Req Model (2009 GRC)  2 2" xfId="2806"/>
    <cellStyle name="_DEM-WP Revised (HC) Wild Horse 2006GRC_Electric Rev Req Model (2009 GRC)  3" xfId="2807"/>
    <cellStyle name="_DEM-WP Revised (HC) Wild Horse 2006GRC_Electric Rev Req Model (2009 GRC) Rebuttal" xfId="2808"/>
    <cellStyle name="_DEM-WP Revised (HC) Wild Horse 2006GRC_Electric Rev Req Model (2009 GRC) Rebuttal 2" xfId="2809"/>
    <cellStyle name="_DEM-WP Revised (HC) Wild Horse 2006GRC_Electric Rev Req Model (2009 GRC) Rebuttal 2 2" xfId="2810"/>
    <cellStyle name="_DEM-WP Revised (HC) Wild Horse 2006GRC_Electric Rev Req Model (2009 GRC) Rebuttal 3" xfId="2811"/>
    <cellStyle name="_DEM-WP Revised (HC) Wild Horse 2006GRC_Electric Rev Req Model (2009 GRC) Rebuttal REmoval of New  WH Solar AdjustMI" xfId="2812"/>
    <cellStyle name="_DEM-WP Revised (HC) Wild Horse 2006GRC_Electric Rev Req Model (2009 GRC) Rebuttal REmoval of New  WH Solar AdjustMI 2" xfId="2813"/>
    <cellStyle name="_DEM-WP Revised (HC) Wild Horse 2006GRC_Electric Rev Req Model (2009 GRC) Rebuttal REmoval of New  WH Solar AdjustMI 2 2" xfId="2814"/>
    <cellStyle name="_DEM-WP Revised (HC) Wild Horse 2006GRC_Electric Rev Req Model (2009 GRC) Rebuttal REmoval of New  WH Solar AdjustMI 3" xfId="2815"/>
    <cellStyle name="_DEM-WP Revised (HC) Wild Horse 2006GRC_Electric Rev Req Model (2009 GRC) Revised 01-18-2010" xfId="2816"/>
    <cellStyle name="_DEM-WP Revised (HC) Wild Horse 2006GRC_Electric Rev Req Model (2009 GRC) Revised 01-18-2010 2" xfId="2817"/>
    <cellStyle name="_DEM-WP Revised (HC) Wild Horse 2006GRC_Electric Rev Req Model (2009 GRC) Revised 01-18-2010 2 2" xfId="2818"/>
    <cellStyle name="_DEM-WP Revised (HC) Wild Horse 2006GRC_Electric Rev Req Model (2009 GRC) Revised 01-18-2010 3" xfId="2819"/>
    <cellStyle name="_DEM-WP Revised (HC) Wild Horse 2006GRC_Electric Rev Req Model (2010 GRC)" xfId="2820"/>
    <cellStyle name="_DEM-WP Revised (HC) Wild Horse 2006GRC_Electric Rev Req Model (2010 GRC) SF" xfId="2821"/>
    <cellStyle name="_DEM-WP Revised (HC) Wild Horse 2006GRC_Final Order Electric" xfId="2822"/>
    <cellStyle name="_DEM-WP Revised (HC) Wild Horse 2006GRC_Final Order Electric EXHIBIT A-1" xfId="2823"/>
    <cellStyle name="_DEM-WP Revised (HC) Wild Horse 2006GRC_Final Order Electric EXHIBIT A-1 2" xfId="2824"/>
    <cellStyle name="_DEM-WP Revised (HC) Wild Horse 2006GRC_Final Order Electric EXHIBIT A-1 2 2" xfId="2825"/>
    <cellStyle name="_DEM-WP Revised (HC) Wild Horse 2006GRC_Final Order Electric EXHIBIT A-1 3" xfId="2826"/>
    <cellStyle name="_DEM-WP Revised (HC) Wild Horse 2006GRC_NIM Summary" xfId="2827"/>
    <cellStyle name="_DEM-WP Revised (HC) Wild Horse 2006GRC_NIM Summary 2" xfId="2828"/>
    <cellStyle name="_DEM-WP Revised (HC) Wild Horse 2006GRC_Power Costs - Comparison bx Rbtl-Staff-Jt-PC" xfId="2829"/>
    <cellStyle name="_DEM-WP Revised (HC) Wild Horse 2006GRC_Power Costs - Comparison bx Rbtl-Staff-Jt-PC 2" xfId="2830"/>
    <cellStyle name="_DEM-WP Revised (HC) Wild Horse 2006GRC_Power Costs - Comparison bx Rbtl-Staff-Jt-PC 2 2" xfId="2831"/>
    <cellStyle name="_DEM-WP Revised (HC) Wild Horse 2006GRC_Power Costs - Comparison bx Rbtl-Staff-Jt-PC 3" xfId="2832"/>
    <cellStyle name="_DEM-WP Revised (HC) Wild Horse 2006GRC_Rebuttal Power Costs" xfId="2833"/>
    <cellStyle name="_DEM-WP Revised (HC) Wild Horse 2006GRC_Rebuttal Power Costs 2" xfId="2834"/>
    <cellStyle name="_DEM-WP Revised (HC) Wild Horse 2006GRC_Rebuttal Power Costs 2 2" xfId="2835"/>
    <cellStyle name="_DEM-WP Revised (HC) Wild Horse 2006GRC_Rebuttal Power Costs 3" xfId="2836"/>
    <cellStyle name="_DEM-WP Revised (HC) Wild Horse 2006GRC_TENASKA REGULATORY ASSET" xfId="2837"/>
    <cellStyle name="_DEM-WP Revised (HC) Wild Horse 2006GRC_TENASKA REGULATORY ASSET 2" xfId="2838"/>
    <cellStyle name="_DEM-WP Revised (HC) Wild Horse 2006GRC_TENASKA REGULATORY ASSET 2 2" xfId="2839"/>
    <cellStyle name="_DEM-WP Revised (HC) Wild Horse 2006GRC_TENASKA REGULATORY ASSET 3" xfId="2840"/>
    <cellStyle name="_x0013__DEM-WP(C) Colstrip 12 Coal Cost Forecast 2010GRC" xfId="2841"/>
    <cellStyle name="_DEM-WP(C) Colstrip FOR" xfId="2842"/>
    <cellStyle name="_DEM-WP(C) Colstrip FOR 2" xfId="2843"/>
    <cellStyle name="_DEM-WP(C) Colstrip FOR 2 2" xfId="2844"/>
    <cellStyle name="_DEM-WP(C) Colstrip FOR 3" xfId="2845"/>
    <cellStyle name="_DEM-WP(C) Colstrip FOR Apr08 update" xfId="2846"/>
    <cellStyle name="_DEM-WP(C) Colstrip FOR_(C) WHE Proforma with ITC cash grant 10 Yr Amort_for rebuttal_120709" xfId="2847"/>
    <cellStyle name="_DEM-WP(C) Colstrip FOR_(C) WHE Proforma with ITC cash grant 10 Yr Amort_for rebuttal_120709 2" xfId="2848"/>
    <cellStyle name="_DEM-WP(C) Colstrip FOR_(C) WHE Proforma with ITC cash grant 10 Yr Amort_for rebuttal_120709 2 2" xfId="2849"/>
    <cellStyle name="_DEM-WP(C) Colstrip FOR_(C) WHE Proforma with ITC cash grant 10 Yr Amort_for rebuttal_120709 3" xfId="2850"/>
    <cellStyle name="_DEM-WP(C) Colstrip FOR_16.07E Wild Horse Wind Expansionwrkingfile" xfId="2851"/>
    <cellStyle name="_DEM-WP(C) Colstrip FOR_16.07E Wild Horse Wind Expansionwrkingfile 2" xfId="2852"/>
    <cellStyle name="_DEM-WP(C) Colstrip FOR_16.07E Wild Horse Wind Expansionwrkingfile 2 2" xfId="2853"/>
    <cellStyle name="_DEM-WP(C) Colstrip FOR_16.07E Wild Horse Wind Expansionwrkingfile 3" xfId="2854"/>
    <cellStyle name="_DEM-WP(C) Colstrip FOR_16.07E Wild Horse Wind Expansionwrkingfile SF" xfId="2855"/>
    <cellStyle name="_DEM-WP(C) Colstrip FOR_16.07E Wild Horse Wind Expansionwrkingfile SF 2" xfId="2856"/>
    <cellStyle name="_DEM-WP(C) Colstrip FOR_16.07E Wild Horse Wind Expansionwrkingfile SF 2 2" xfId="2857"/>
    <cellStyle name="_DEM-WP(C) Colstrip FOR_16.07E Wild Horse Wind Expansionwrkingfile SF 3" xfId="2858"/>
    <cellStyle name="_DEM-WP(C) Colstrip FOR_16.37E Wild Horse Expansion DeferralRevwrkingfile SF" xfId="2859"/>
    <cellStyle name="_DEM-WP(C) Colstrip FOR_16.37E Wild Horse Expansion DeferralRevwrkingfile SF 2" xfId="2860"/>
    <cellStyle name="_DEM-WP(C) Colstrip FOR_16.37E Wild Horse Expansion DeferralRevwrkingfile SF 2 2" xfId="2861"/>
    <cellStyle name="_DEM-WP(C) Colstrip FOR_16.37E Wild Horse Expansion DeferralRevwrkingfile SF 3" xfId="2862"/>
    <cellStyle name="_DEM-WP(C) Colstrip FOR_Adj Bench DR 3 for Initial Briefs (Electric)" xfId="2863"/>
    <cellStyle name="_DEM-WP(C) Colstrip FOR_Adj Bench DR 3 for Initial Briefs (Electric) 2" xfId="2864"/>
    <cellStyle name="_DEM-WP(C) Colstrip FOR_Adj Bench DR 3 for Initial Briefs (Electric) 2 2" xfId="2865"/>
    <cellStyle name="_DEM-WP(C) Colstrip FOR_Adj Bench DR 3 for Initial Briefs (Electric) 3" xfId="2866"/>
    <cellStyle name="_DEM-WP(C) Colstrip FOR_Book2" xfId="2867"/>
    <cellStyle name="_DEM-WP(C) Colstrip FOR_Book2 2" xfId="2868"/>
    <cellStyle name="_DEM-WP(C) Colstrip FOR_Book2 2 2" xfId="2869"/>
    <cellStyle name="_DEM-WP(C) Colstrip FOR_Book2 3" xfId="2870"/>
    <cellStyle name="_DEM-WP(C) Colstrip FOR_Book2_Adj Bench DR 3 for Initial Briefs (Electric)" xfId="2871"/>
    <cellStyle name="_DEM-WP(C) Colstrip FOR_Book2_Adj Bench DR 3 for Initial Briefs (Electric) 2" xfId="2872"/>
    <cellStyle name="_DEM-WP(C) Colstrip FOR_Book2_Adj Bench DR 3 for Initial Briefs (Electric) 2 2" xfId="2873"/>
    <cellStyle name="_DEM-WP(C) Colstrip FOR_Book2_Adj Bench DR 3 for Initial Briefs (Electric) 3" xfId="2874"/>
    <cellStyle name="_DEM-WP(C) Colstrip FOR_Book2_Electric Rev Req Model (2009 GRC) Rebuttal" xfId="2875"/>
    <cellStyle name="_DEM-WP(C) Colstrip FOR_Book2_Electric Rev Req Model (2009 GRC) Rebuttal 2" xfId="2876"/>
    <cellStyle name="_DEM-WP(C) Colstrip FOR_Book2_Electric Rev Req Model (2009 GRC) Rebuttal 2 2" xfId="2877"/>
    <cellStyle name="_DEM-WP(C) Colstrip FOR_Book2_Electric Rev Req Model (2009 GRC) Rebuttal 3" xfId="2878"/>
    <cellStyle name="_DEM-WP(C) Colstrip FOR_Book2_Electric Rev Req Model (2009 GRC) Rebuttal REmoval of New  WH Solar AdjustMI" xfId="2879"/>
    <cellStyle name="_DEM-WP(C) Colstrip FOR_Book2_Electric Rev Req Model (2009 GRC) Rebuttal REmoval of New  WH Solar AdjustMI 2" xfId="2880"/>
    <cellStyle name="_DEM-WP(C) Colstrip FOR_Book2_Electric Rev Req Model (2009 GRC) Rebuttal REmoval of New  WH Solar AdjustMI 2 2" xfId="2881"/>
    <cellStyle name="_DEM-WP(C) Colstrip FOR_Book2_Electric Rev Req Model (2009 GRC) Rebuttal REmoval of New  WH Solar AdjustMI 3" xfId="2882"/>
    <cellStyle name="_DEM-WP(C) Colstrip FOR_Book2_Electric Rev Req Model (2009 GRC) Revised 01-18-2010" xfId="2883"/>
    <cellStyle name="_DEM-WP(C) Colstrip FOR_Book2_Electric Rev Req Model (2009 GRC) Revised 01-18-2010 2" xfId="2884"/>
    <cellStyle name="_DEM-WP(C) Colstrip FOR_Book2_Electric Rev Req Model (2009 GRC) Revised 01-18-2010 2 2" xfId="2885"/>
    <cellStyle name="_DEM-WP(C) Colstrip FOR_Book2_Electric Rev Req Model (2009 GRC) Revised 01-18-2010 3" xfId="2886"/>
    <cellStyle name="_DEM-WP(C) Colstrip FOR_Book2_Final Order Electric EXHIBIT A-1" xfId="2887"/>
    <cellStyle name="_DEM-WP(C) Colstrip FOR_Book2_Final Order Electric EXHIBIT A-1 2" xfId="2888"/>
    <cellStyle name="_DEM-WP(C) Colstrip FOR_Book2_Final Order Electric EXHIBIT A-1 2 2" xfId="2889"/>
    <cellStyle name="_DEM-WP(C) Colstrip FOR_Book2_Final Order Electric EXHIBIT A-1 3" xfId="2890"/>
    <cellStyle name="_DEM-WP(C) Colstrip FOR_Confidential Material" xfId="2891"/>
    <cellStyle name="_DEM-WP(C) Colstrip FOR_DEM-WP(C) Colstrip 12 Coal Cost Forecast 2010GRC" xfId="2892"/>
    <cellStyle name="_DEM-WP(C) Colstrip FOR_DEM-WP(C) Production O&amp;M 2010GRC As-Filed" xfId="2893"/>
    <cellStyle name="_DEM-WP(C) Colstrip FOR_DEM-WP(C) Production O&amp;M 2010GRC As-Filed 2" xfId="2894"/>
    <cellStyle name="_DEM-WP(C) Colstrip FOR_Electric Rev Req Model (2009 GRC) Rebuttal" xfId="2895"/>
    <cellStyle name="_DEM-WP(C) Colstrip FOR_Electric Rev Req Model (2009 GRC) Rebuttal 2" xfId="2896"/>
    <cellStyle name="_DEM-WP(C) Colstrip FOR_Electric Rev Req Model (2009 GRC) Rebuttal 2 2" xfId="2897"/>
    <cellStyle name="_DEM-WP(C) Colstrip FOR_Electric Rev Req Model (2009 GRC) Rebuttal 3" xfId="2898"/>
    <cellStyle name="_DEM-WP(C) Colstrip FOR_Electric Rev Req Model (2009 GRC) Rebuttal REmoval of New  WH Solar AdjustMI" xfId="2899"/>
    <cellStyle name="_DEM-WP(C) Colstrip FOR_Electric Rev Req Model (2009 GRC) Rebuttal REmoval of New  WH Solar AdjustMI 2" xfId="2900"/>
    <cellStyle name="_DEM-WP(C) Colstrip FOR_Electric Rev Req Model (2009 GRC) Rebuttal REmoval of New  WH Solar AdjustMI 2 2" xfId="2901"/>
    <cellStyle name="_DEM-WP(C) Colstrip FOR_Electric Rev Req Model (2009 GRC) Rebuttal REmoval of New  WH Solar AdjustMI 3" xfId="2902"/>
    <cellStyle name="_DEM-WP(C) Colstrip FOR_Electric Rev Req Model (2009 GRC) Revised 01-18-2010" xfId="2903"/>
    <cellStyle name="_DEM-WP(C) Colstrip FOR_Electric Rev Req Model (2009 GRC) Revised 01-18-2010 2" xfId="2904"/>
    <cellStyle name="_DEM-WP(C) Colstrip FOR_Electric Rev Req Model (2009 GRC) Revised 01-18-2010 2 2" xfId="2905"/>
    <cellStyle name="_DEM-WP(C) Colstrip FOR_Electric Rev Req Model (2009 GRC) Revised 01-18-2010 3" xfId="2906"/>
    <cellStyle name="_DEM-WP(C) Colstrip FOR_Final Order Electric EXHIBIT A-1" xfId="2907"/>
    <cellStyle name="_DEM-WP(C) Colstrip FOR_Final Order Electric EXHIBIT A-1 2" xfId="2908"/>
    <cellStyle name="_DEM-WP(C) Colstrip FOR_Final Order Electric EXHIBIT A-1 2 2" xfId="2909"/>
    <cellStyle name="_DEM-WP(C) Colstrip FOR_Final Order Electric EXHIBIT A-1 3" xfId="2910"/>
    <cellStyle name="_DEM-WP(C) Colstrip FOR_Rebuttal Power Costs" xfId="2911"/>
    <cellStyle name="_DEM-WP(C) Colstrip FOR_Rebuttal Power Costs 2" xfId="2912"/>
    <cellStyle name="_DEM-WP(C) Colstrip FOR_Rebuttal Power Costs 2 2" xfId="2913"/>
    <cellStyle name="_DEM-WP(C) Colstrip FOR_Rebuttal Power Costs 3" xfId="2914"/>
    <cellStyle name="_DEM-WP(C) Colstrip FOR_Rebuttal Power Costs_Adj Bench DR 3 for Initial Briefs (Electric)" xfId="2915"/>
    <cellStyle name="_DEM-WP(C) Colstrip FOR_Rebuttal Power Costs_Adj Bench DR 3 for Initial Briefs (Electric) 2" xfId="2916"/>
    <cellStyle name="_DEM-WP(C) Colstrip FOR_Rebuttal Power Costs_Adj Bench DR 3 for Initial Briefs (Electric) 2 2" xfId="2917"/>
    <cellStyle name="_DEM-WP(C) Colstrip FOR_Rebuttal Power Costs_Adj Bench DR 3 for Initial Briefs (Electric) 3" xfId="2918"/>
    <cellStyle name="_DEM-WP(C) Colstrip FOR_Rebuttal Power Costs_Electric Rev Req Model (2009 GRC) Rebuttal" xfId="2919"/>
    <cellStyle name="_DEM-WP(C) Colstrip FOR_Rebuttal Power Costs_Electric Rev Req Model (2009 GRC) Rebuttal 2" xfId="2920"/>
    <cellStyle name="_DEM-WP(C) Colstrip FOR_Rebuttal Power Costs_Electric Rev Req Model (2009 GRC) Rebuttal 2 2" xfId="2921"/>
    <cellStyle name="_DEM-WP(C) Colstrip FOR_Rebuttal Power Costs_Electric Rev Req Model (2009 GRC) Rebuttal 3" xfId="2922"/>
    <cellStyle name="_DEM-WP(C) Colstrip FOR_Rebuttal Power Costs_Electric Rev Req Model (2009 GRC) Rebuttal REmoval of New  WH Solar AdjustMI" xfId="2923"/>
    <cellStyle name="_DEM-WP(C) Colstrip FOR_Rebuttal Power Costs_Electric Rev Req Model (2009 GRC) Rebuttal REmoval of New  WH Solar AdjustMI 2" xfId="2924"/>
    <cellStyle name="_DEM-WP(C) Colstrip FOR_Rebuttal Power Costs_Electric Rev Req Model (2009 GRC) Rebuttal REmoval of New  WH Solar AdjustMI 2 2" xfId="2925"/>
    <cellStyle name="_DEM-WP(C) Colstrip FOR_Rebuttal Power Costs_Electric Rev Req Model (2009 GRC) Rebuttal REmoval of New  WH Solar AdjustMI 3" xfId="2926"/>
    <cellStyle name="_DEM-WP(C) Colstrip FOR_Rebuttal Power Costs_Electric Rev Req Model (2009 GRC) Revised 01-18-2010" xfId="2927"/>
    <cellStyle name="_DEM-WP(C) Colstrip FOR_Rebuttal Power Costs_Electric Rev Req Model (2009 GRC) Revised 01-18-2010 2" xfId="2928"/>
    <cellStyle name="_DEM-WP(C) Colstrip FOR_Rebuttal Power Costs_Electric Rev Req Model (2009 GRC) Revised 01-18-2010 2 2" xfId="2929"/>
    <cellStyle name="_DEM-WP(C) Colstrip FOR_Rebuttal Power Costs_Electric Rev Req Model (2009 GRC) Revised 01-18-2010 3" xfId="2930"/>
    <cellStyle name="_DEM-WP(C) Colstrip FOR_Rebuttal Power Costs_Final Order Electric EXHIBIT A-1" xfId="2931"/>
    <cellStyle name="_DEM-WP(C) Colstrip FOR_Rebuttal Power Costs_Final Order Electric EXHIBIT A-1 2" xfId="2932"/>
    <cellStyle name="_DEM-WP(C) Colstrip FOR_Rebuttal Power Costs_Final Order Electric EXHIBIT A-1 2 2" xfId="2933"/>
    <cellStyle name="_DEM-WP(C) Colstrip FOR_Rebuttal Power Costs_Final Order Electric EXHIBIT A-1 3" xfId="2934"/>
    <cellStyle name="_DEM-WP(C) Colstrip FOR_TENASKA REGULATORY ASSET" xfId="2935"/>
    <cellStyle name="_DEM-WP(C) Colstrip FOR_TENASKA REGULATORY ASSET 2" xfId="2936"/>
    <cellStyle name="_DEM-WP(C) Colstrip FOR_TENASKA REGULATORY ASSET 2 2" xfId="2937"/>
    <cellStyle name="_DEM-WP(C) Colstrip FOR_TENASKA REGULATORY ASSET 3" xfId="2938"/>
    <cellStyle name="_DEM-WP(C) Costs not in AURORA 2006GRC" xfId="2939"/>
    <cellStyle name="_DEM-WP(C) Costs not in AURORA 2006GRC 2" xfId="2940"/>
    <cellStyle name="_DEM-WP(C) Costs not in AURORA 2006GRC 2 2" xfId="2941"/>
    <cellStyle name="_DEM-WP(C) Costs not in AURORA 2006GRC 2 2 2" xfId="2942"/>
    <cellStyle name="_DEM-WP(C) Costs not in AURORA 2006GRC 2 3" xfId="2943"/>
    <cellStyle name="_DEM-WP(C) Costs not in AURORA 2006GRC 3" xfId="2944"/>
    <cellStyle name="_DEM-WP(C) Costs not in AURORA 2006GRC 3 2" xfId="2945"/>
    <cellStyle name="_DEM-WP(C) Costs not in AURORA 2006GRC 4" xfId="2946"/>
    <cellStyle name="_DEM-WP(C) Costs not in AURORA 2006GRC 4 2" xfId="2947"/>
    <cellStyle name="_DEM-WP(C) Costs not in AURORA 2006GRC 5" xfId="2948"/>
    <cellStyle name="_DEM-WP(C) Costs not in AURORA 2006GRC_(C) WHE Proforma with ITC cash grant 10 Yr Amort_for deferral_102809" xfId="2949"/>
    <cellStyle name="_DEM-WP(C) Costs not in AURORA 2006GRC_(C) WHE Proforma with ITC cash grant 10 Yr Amort_for deferral_102809 2" xfId="2950"/>
    <cellStyle name="_DEM-WP(C) Costs not in AURORA 2006GRC_(C) WHE Proforma with ITC cash grant 10 Yr Amort_for deferral_102809 2 2" xfId="2951"/>
    <cellStyle name="_DEM-WP(C) Costs not in AURORA 2006GRC_(C) WHE Proforma with ITC cash grant 10 Yr Amort_for deferral_102809 3" xfId="2952"/>
    <cellStyle name="_DEM-WP(C) Costs not in AURORA 2006GRC_(C) WHE Proforma with ITC cash grant 10 Yr Amort_for deferral_102809_16.07E Wild Horse Wind Expansionwrkingfile" xfId="2953"/>
    <cellStyle name="_DEM-WP(C) Costs not in AURORA 2006GRC_(C) WHE Proforma with ITC cash grant 10 Yr Amort_for deferral_102809_16.07E Wild Horse Wind Expansionwrkingfile 2" xfId="2954"/>
    <cellStyle name="_DEM-WP(C) Costs not in AURORA 2006GRC_(C) WHE Proforma with ITC cash grant 10 Yr Amort_for deferral_102809_16.07E Wild Horse Wind Expansionwrkingfile 2 2" xfId="2955"/>
    <cellStyle name="_DEM-WP(C) Costs not in AURORA 2006GRC_(C) WHE Proforma with ITC cash grant 10 Yr Amort_for deferral_102809_16.07E Wild Horse Wind Expansionwrkingfile 3" xfId="2956"/>
    <cellStyle name="_DEM-WP(C) Costs not in AURORA 2006GRC_(C) WHE Proforma with ITC cash grant 10 Yr Amort_for deferral_102809_16.07E Wild Horse Wind Expansionwrkingfile SF" xfId="2957"/>
    <cellStyle name="_DEM-WP(C) Costs not in AURORA 2006GRC_(C) WHE Proforma with ITC cash grant 10 Yr Amort_for deferral_102809_16.07E Wild Horse Wind Expansionwrkingfile SF 2" xfId="2958"/>
    <cellStyle name="_DEM-WP(C) Costs not in AURORA 2006GRC_(C) WHE Proforma with ITC cash grant 10 Yr Amort_for deferral_102809_16.07E Wild Horse Wind Expansionwrkingfile SF 2 2" xfId="2959"/>
    <cellStyle name="_DEM-WP(C) Costs not in AURORA 2006GRC_(C) WHE Proforma with ITC cash grant 10 Yr Amort_for deferral_102809_16.07E Wild Horse Wind Expansionwrkingfile SF 3" xfId="2960"/>
    <cellStyle name="_DEM-WP(C) Costs not in AURORA 2006GRC_(C) WHE Proforma with ITC cash grant 10 Yr Amort_for deferral_102809_16.37E Wild Horse Expansion DeferralRevwrkingfile SF" xfId="2961"/>
    <cellStyle name="_DEM-WP(C) Costs not in AURORA 2006GRC_(C) WHE Proforma with ITC cash grant 10 Yr Amort_for deferral_102809_16.37E Wild Horse Expansion DeferralRevwrkingfile SF 2" xfId="2962"/>
    <cellStyle name="_DEM-WP(C) Costs not in AURORA 2006GRC_(C) WHE Proforma with ITC cash grant 10 Yr Amort_for deferral_102809_16.37E Wild Horse Expansion DeferralRevwrkingfile SF 2 2" xfId="2963"/>
    <cellStyle name="_DEM-WP(C) Costs not in AURORA 2006GRC_(C) WHE Proforma with ITC cash grant 10 Yr Amort_for deferral_102809_16.37E Wild Horse Expansion DeferralRevwrkingfile SF 3" xfId="2964"/>
    <cellStyle name="_DEM-WP(C) Costs not in AURORA 2006GRC_(C) WHE Proforma with ITC cash grant 10 Yr Amort_for rebuttal_120709" xfId="2965"/>
    <cellStyle name="_DEM-WP(C) Costs not in AURORA 2006GRC_(C) WHE Proforma with ITC cash grant 10 Yr Amort_for rebuttal_120709 2" xfId="2966"/>
    <cellStyle name="_DEM-WP(C) Costs not in AURORA 2006GRC_(C) WHE Proforma with ITC cash grant 10 Yr Amort_for rebuttal_120709 2 2" xfId="2967"/>
    <cellStyle name="_DEM-WP(C) Costs not in AURORA 2006GRC_(C) WHE Proforma with ITC cash grant 10 Yr Amort_for rebuttal_120709 3" xfId="2968"/>
    <cellStyle name="_DEM-WP(C) Costs not in AURORA 2006GRC_04.07E Wild Horse Wind Expansion" xfId="2969"/>
    <cellStyle name="_DEM-WP(C) Costs not in AURORA 2006GRC_04.07E Wild Horse Wind Expansion 2" xfId="2970"/>
    <cellStyle name="_DEM-WP(C) Costs not in AURORA 2006GRC_04.07E Wild Horse Wind Expansion 2 2" xfId="2971"/>
    <cellStyle name="_DEM-WP(C) Costs not in AURORA 2006GRC_04.07E Wild Horse Wind Expansion 3" xfId="2972"/>
    <cellStyle name="_DEM-WP(C) Costs not in AURORA 2006GRC_04.07E Wild Horse Wind Expansion_16.07E Wild Horse Wind Expansionwrkingfile" xfId="2973"/>
    <cellStyle name="_DEM-WP(C) Costs not in AURORA 2006GRC_04.07E Wild Horse Wind Expansion_16.07E Wild Horse Wind Expansionwrkingfile 2" xfId="2974"/>
    <cellStyle name="_DEM-WP(C) Costs not in AURORA 2006GRC_04.07E Wild Horse Wind Expansion_16.07E Wild Horse Wind Expansionwrkingfile 2 2" xfId="2975"/>
    <cellStyle name="_DEM-WP(C) Costs not in AURORA 2006GRC_04.07E Wild Horse Wind Expansion_16.07E Wild Horse Wind Expansionwrkingfile 3" xfId="2976"/>
    <cellStyle name="_DEM-WP(C) Costs not in AURORA 2006GRC_04.07E Wild Horse Wind Expansion_16.07E Wild Horse Wind Expansionwrkingfile SF" xfId="2977"/>
    <cellStyle name="_DEM-WP(C) Costs not in AURORA 2006GRC_04.07E Wild Horse Wind Expansion_16.07E Wild Horse Wind Expansionwrkingfile SF 2" xfId="2978"/>
    <cellStyle name="_DEM-WP(C) Costs not in AURORA 2006GRC_04.07E Wild Horse Wind Expansion_16.07E Wild Horse Wind Expansionwrkingfile SF 2 2" xfId="2979"/>
    <cellStyle name="_DEM-WP(C) Costs not in AURORA 2006GRC_04.07E Wild Horse Wind Expansion_16.07E Wild Horse Wind Expansionwrkingfile SF 3" xfId="2980"/>
    <cellStyle name="_DEM-WP(C) Costs not in AURORA 2006GRC_04.07E Wild Horse Wind Expansion_16.37E Wild Horse Expansion DeferralRevwrkingfile SF" xfId="2981"/>
    <cellStyle name="_DEM-WP(C) Costs not in AURORA 2006GRC_04.07E Wild Horse Wind Expansion_16.37E Wild Horse Expansion DeferralRevwrkingfile SF 2" xfId="2982"/>
    <cellStyle name="_DEM-WP(C) Costs not in AURORA 2006GRC_04.07E Wild Horse Wind Expansion_16.37E Wild Horse Expansion DeferralRevwrkingfile SF 2 2" xfId="2983"/>
    <cellStyle name="_DEM-WP(C) Costs not in AURORA 2006GRC_04.07E Wild Horse Wind Expansion_16.37E Wild Horse Expansion DeferralRevwrkingfile SF 3" xfId="2984"/>
    <cellStyle name="_DEM-WP(C) Costs not in AURORA 2006GRC_16.07E Wild Horse Wind Expansionwrkingfile" xfId="2985"/>
    <cellStyle name="_DEM-WP(C) Costs not in AURORA 2006GRC_16.07E Wild Horse Wind Expansionwrkingfile 2" xfId="2986"/>
    <cellStyle name="_DEM-WP(C) Costs not in AURORA 2006GRC_16.07E Wild Horse Wind Expansionwrkingfile 2 2" xfId="2987"/>
    <cellStyle name="_DEM-WP(C) Costs not in AURORA 2006GRC_16.07E Wild Horse Wind Expansionwrkingfile 3" xfId="2988"/>
    <cellStyle name="_DEM-WP(C) Costs not in AURORA 2006GRC_16.07E Wild Horse Wind Expansionwrkingfile SF" xfId="2989"/>
    <cellStyle name="_DEM-WP(C) Costs not in AURORA 2006GRC_16.07E Wild Horse Wind Expansionwrkingfile SF 2" xfId="2990"/>
    <cellStyle name="_DEM-WP(C) Costs not in AURORA 2006GRC_16.07E Wild Horse Wind Expansionwrkingfile SF 2 2" xfId="2991"/>
    <cellStyle name="_DEM-WP(C) Costs not in AURORA 2006GRC_16.07E Wild Horse Wind Expansionwrkingfile SF 3" xfId="2992"/>
    <cellStyle name="_DEM-WP(C) Costs not in AURORA 2006GRC_16.37E Wild Horse Expansion DeferralRevwrkingfile SF" xfId="2993"/>
    <cellStyle name="_DEM-WP(C) Costs not in AURORA 2006GRC_16.37E Wild Horse Expansion DeferralRevwrkingfile SF 2" xfId="2994"/>
    <cellStyle name="_DEM-WP(C) Costs not in AURORA 2006GRC_16.37E Wild Horse Expansion DeferralRevwrkingfile SF 2 2" xfId="2995"/>
    <cellStyle name="_DEM-WP(C) Costs not in AURORA 2006GRC_16.37E Wild Horse Expansion DeferralRevwrkingfile SF 3" xfId="2996"/>
    <cellStyle name="_DEM-WP(C) Costs not in AURORA 2006GRC_2009 Compliance Filing PCA Exhibits for GRC" xfId="2997"/>
    <cellStyle name="_DEM-WP(C) Costs not in AURORA 2006GRC_2009 GRC Compl Filing - Exhibit D" xfId="2998"/>
    <cellStyle name="_DEM-WP(C) Costs not in AURORA 2006GRC_2009 GRC Compl Filing - Exhibit D 2" xfId="2999"/>
    <cellStyle name="_DEM-WP(C) Costs not in AURORA 2006GRC_3.01 Income Statement" xfId="3000"/>
    <cellStyle name="_DEM-WP(C) Costs not in AURORA 2006GRC_4 31 Regulatory Assets and Liabilities  7 06- Exhibit D" xfId="3001"/>
    <cellStyle name="_DEM-WP(C) Costs not in AURORA 2006GRC_4 31 Regulatory Assets and Liabilities  7 06- Exhibit D 2" xfId="3002"/>
    <cellStyle name="_DEM-WP(C) Costs not in AURORA 2006GRC_4 31 Regulatory Assets and Liabilities  7 06- Exhibit D 2 2" xfId="3003"/>
    <cellStyle name="_DEM-WP(C) Costs not in AURORA 2006GRC_4 31 Regulatory Assets and Liabilities  7 06- Exhibit D 3" xfId="3004"/>
    <cellStyle name="_DEM-WP(C) Costs not in AURORA 2006GRC_4 31 Regulatory Assets and Liabilities  7 06- Exhibit D_NIM Summary" xfId="3005"/>
    <cellStyle name="_DEM-WP(C) Costs not in AURORA 2006GRC_4 31 Regulatory Assets and Liabilities  7 06- Exhibit D_NIM Summary 2" xfId="3006"/>
    <cellStyle name="_DEM-WP(C) Costs not in AURORA 2006GRC_4 32 Regulatory Assets and Liabilities  7 06- Exhibit D" xfId="3007"/>
    <cellStyle name="_DEM-WP(C) Costs not in AURORA 2006GRC_4 32 Regulatory Assets and Liabilities  7 06- Exhibit D 2" xfId="3008"/>
    <cellStyle name="_DEM-WP(C) Costs not in AURORA 2006GRC_4 32 Regulatory Assets and Liabilities  7 06- Exhibit D 2 2" xfId="3009"/>
    <cellStyle name="_DEM-WP(C) Costs not in AURORA 2006GRC_4 32 Regulatory Assets and Liabilities  7 06- Exhibit D 3" xfId="3010"/>
    <cellStyle name="_DEM-WP(C) Costs not in AURORA 2006GRC_4 32 Regulatory Assets and Liabilities  7 06- Exhibit D_NIM Summary" xfId="3011"/>
    <cellStyle name="_DEM-WP(C) Costs not in AURORA 2006GRC_4 32 Regulatory Assets and Liabilities  7 06- Exhibit D_NIM Summary 2" xfId="3012"/>
    <cellStyle name="_DEM-WP(C) Costs not in AURORA 2006GRC_AURORA Total New" xfId="3013"/>
    <cellStyle name="_DEM-WP(C) Costs not in AURORA 2006GRC_AURORA Total New 2" xfId="3014"/>
    <cellStyle name="_DEM-WP(C) Costs not in AURORA 2006GRC_Book2" xfId="3015"/>
    <cellStyle name="_DEM-WP(C) Costs not in AURORA 2006GRC_Book2 2" xfId="3016"/>
    <cellStyle name="_DEM-WP(C) Costs not in AURORA 2006GRC_Book2 2 2" xfId="3017"/>
    <cellStyle name="_DEM-WP(C) Costs not in AURORA 2006GRC_Book2 3" xfId="3018"/>
    <cellStyle name="_DEM-WP(C) Costs not in AURORA 2006GRC_Book2_Adj Bench DR 3 for Initial Briefs (Electric)" xfId="3019"/>
    <cellStyle name="_DEM-WP(C) Costs not in AURORA 2006GRC_Book2_Adj Bench DR 3 for Initial Briefs (Electric) 2" xfId="3020"/>
    <cellStyle name="_DEM-WP(C) Costs not in AURORA 2006GRC_Book2_Adj Bench DR 3 for Initial Briefs (Electric) 2 2" xfId="3021"/>
    <cellStyle name="_DEM-WP(C) Costs not in AURORA 2006GRC_Book2_Adj Bench DR 3 for Initial Briefs (Electric) 3" xfId="3022"/>
    <cellStyle name="_DEM-WP(C) Costs not in AURORA 2006GRC_Book2_Electric Rev Req Model (2009 GRC) Rebuttal" xfId="3023"/>
    <cellStyle name="_DEM-WP(C) Costs not in AURORA 2006GRC_Book2_Electric Rev Req Model (2009 GRC) Rebuttal 2" xfId="3024"/>
    <cellStyle name="_DEM-WP(C) Costs not in AURORA 2006GRC_Book2_Electric Rev Req Model (2009 GRC) Rebuttal 2 2" xfId="3025"/>
    <cellStyle name="_DEM-WP(C) Costs not in AURORA 2006GRC_Book2_Electric Rev Req Model (2009 GRC) Rebuttal 3" xfId="3026"/>
    <cellStyle name="_DEM-WP(C) Costs not in AURORA 2006GRC_Book2_Electric Rev Req Model (2009 GRC) Rebuttal REmoval of New  WH Solar AdjustMI" xfId="3027"/>
    <cellStyle name="_DEM-WP(C) Costs not in AURORA 2006GRC_Book2_Electric Rev Req Model (2009 GRC) Rebuttal REmoval of New  WH Solar AdjustMI 2" xfId="3028"/>
    <cellStyle name="_DEM-WP(C) Costs not in AURORA 2006GRC_Book2_Electric Rev Req Model (2009 GRC) Rebuttal REmoval of New  WH Solar AdjustMI 2 2" xfId="3029"/>
    <cellStyle name="_DEM-WP(C) Costs not in AURORA 2006GRC_Book2_Electric Rev Req Model (2009 GRC) Rebuttal REmoval of New  WH Solar AdjustMI 3" xfId="3030"/>
    <cellStyle name="_DEM-WP(C) Costs not in AURORA 2006GRC_Book2_Electric Rev Req Model (2009 GRC) Revised 01-18-2010" xfId="3031"/>
    <cellStyle name="_DEM-WP(C) Costs not in AURORA 2006GRC_Book2_Electric Rev Req Model (2009 GRC) Revised 01-18-2010 2" xfId="3032"/>
    <cellStyle name="_DEM-WP(C) Costs not in AURORA 2006GRC_Book2_Electric Rev Req Model (2009 GRC) Revised 01-18-2010 2 2" xfId="3033"/>
    <cellStyle name="_DEM-WP(C) Costs not in AURORA 2006GRC_Book2_Electric Rev Req Model (2009 GRC) Revised 01-18-2010 3" xfId="3034"/>
    <cellStyle name="_DEM-WP(C) Costs not in AURORA 2006GRC_Book2_Final Order Electric EXHIBIT A-1" xfId="3035"/>
    <cellStyle name="_DEM-WP(C) Costs not in AURORA 2006GRC_Book2_Final Order Electric EXHIBIT A-1 2" xfId="3036"/>
    <cellStyle name="_DEM-WP(C) Costs not in AURORA 2006GRC_Book2_Final Order Electric EXHIBIT A-1 2 2" xfId="3037"/>
    <cellStyle name="_DEM-WP(C) Costs not in AURORA 2006GRC_Book2_Final Order Electric EXHIBIT A-1 3" xfId="3038"/>
    <cellStyle name="_DEM-WP(C) Costs not in AURORA 2006GRC_Book4" xfId="3039"/>
    <cellStyle name="_DEM-WP(C) Costs not in AURORA 2006GRC_Book4 2" xfId="3040"/>
    <cellStyle name="_DEM-WP(C) Costs not in AURORA 2006GRC_Book4 2 2" xfId="3041"/>
    <cellStyle name="_DEM-WP(C) Costs not in AURORA 2006GRC_Book4 3" xfId="3042"/>
    <cellStyle name="_DEM-WP(C) Costs not in AURORA 2006GRC_Book9" xfId="3043"/>
    <cellStyle name="_DEM-WP(C) Costs not in AURORA 2006GRC_Book9 2" xfId="3044"/>
    <cellStyle name="_DEM-WP(C) Costs not in AURORA 2006GRC_Book9 2 2" xfId="3045"/>
    <cellStyle name="_DEM-WP(C) Costs not in AURORA 2006GRC_Book9 3" xfId="3046"/>
    <cellStyle name="_DEM-WP(C) Costs not in AURORA 2006GRC_Chelan PUD Power Costs (8-10)" xfId="3047"/>
    <cellStyle name="_DEM-WP(C) Costs not in AURORA 2006GRC_Electric COS Inputs" xfId="3048"/>
    <cellStyle name="_DEM-WP(C) Costs not in AURORA 2006GRC_Electric COS Inputs 2" xfId="3049"/>
    <cellStyle name="_DEM-WP(C) Costs not in AURORA 2006GRC_Electric COS Inputs 2 2" xfId="3050"/>
    <cellStyle name="_DEM-WP(C) Costs not in AURORA 2006GRC_Electric COS Inputs 2 2 2" xfId="3051"/>
    <cellStyle name="_DEM-WP(C) Costs not in AURORA 2006GRC_Electric COS Inputs 2 3" xfId="3052"/>
    <cellStyle name="_DEM-WP(C) Costs not in AURORA 2006GRC_Electric COS Inputs 2 3 2" xfId="3053"/>
    <cellStyle name="_DEM-WP(C) Costs not in AURORA 2006GRC_Electric COS Inputs 2 4" xfId="3054"/>
    <cellStyle name="_DEM-WP(C) Costs not in AURORA 2006GRC_Electric COS Inputs 2 4 2" xfId="3055"/>
    <cellStyle name="_DEM-WP(C) Costs not in AURORA 2006GRC_Electric COS Inputs 3" xfId="3056"/>
    <cellStyle name="_DEM-WP(C) Costs not in AURORA 2006GRC_Electric COS Inputs 3 2" xfId="3057"/>
    <cellStyle name="_DEM-WP(C) Costs not in AURORA 2006GRC_Electric COS Inputs 4" xfId="3058"/>
    <cellStyle name="_DEM-WP(C) Costs not in AURORA 2006GRC_Electric COS Inputs 4 2" xfId="3059"/>
    <cellStyle name="_DEM-WP(C) Costs not in AURORA 2006GRC_Electric COS Inputs 5" xfId="3060"/>
    <cellStyle name="_DEM-WP(C) Costs not in AURORA 2006GRC_Electric COS Inputs 6" xfId="3061"/>
    <cellStyle name="_DEM-WP(C) Costs not in AURORA 2006GRC_NIM Summary" xfId="3062"/>
    <cellStyle name="_DEM-WP(C) Costs not in AURORA 2006GRC_NIM Summary 09GRC" xfId="3063"/>
    <cellStyle name="_DEM-WP(C) Costs not in AURORA 2006GRC_NIM Summary 09GRC 2" xfId="3064"/>
    <cellStyle name="_DEM-WP(C) Costs not in AURORA 2006GRC_NIM Summary 2" xfId="3065"/>
    <cellStyle name="_DEM-WP(C) Costs not in AURORA 2006GRC_NIM Summary 3" xfId="3066"/>
    <cellStyle name="_DEM-WP(C) Costs not in AURORA 2006GRC_NIM Summary 4" xfId="3067"/>
    <cellStyle name="_DEM-WP(C) Costs not in AURORA 2006GRC_NIM Summary 5" xfId="3068"/>
    <cellStyle name="_DEM-WP(C) Costs not in AURORA 2006GRC_NIM Summary 6" xfId="3069"/>
    <cellStyle name="_DEM-WP(C) Costs not in AURORA 2006GRC_NIM Summary 7" xfId="3070"/>
    <cellStyle name="_DEM-WP(C) Costs not in AURORA 2006GRC_NIM Summary 8" xfId="3071"/>
    <cellStyle name="_DEM-WP(C) Costs not in AURORA 2006GRC_NIM Summary 9" xfId="3072"/>
    <cellStyle name="_DEM-WP(C) Costs not in AURORA 2006GRC_PCA 10 -  Exhibit D from A Kellogg Jan 2011" xfId="3073"/>
    <cellStyle name="_DEM-WP(C) Costs not in AURORA 2006GRC_PCA 10 -  Exhibit D from A Kellogg July 2011" xfId="3074"/>
    <cellStyle name="_DEM-WP(C) Costs not in AURORA 2006GRC_PCA 10 -  Exhibit D from S Free Rcv'd 12-11" xfId="3075"/>
    <cellStyle name="_DEM-WP(C) Costs not in AURORA 2006GRC_PCA 9 -  Exhibit D April 2010" xfId="3076"/>
    <cellStyle name="_DEM-WP(C) Costs not in AURORA 2006GRC_PCA 9 -  Exhibit D April 2010 (3)" xfId="3077"/>
    <cellStyle name="_DEM-WP(C) Costs not in AURORA 2006GRC_PCA 9 -  Exhibit D April 2010 (3) 2" xfId="3078"/>
    <cellStyle name="_DEM-WP(C) Costs not in AURORA 2006GRC_PCA 9 -  Exhibit D Nov 2010" xfId="3079"/>
    <cellStyle name="_DEM-WP(C) Costs not in AURORA 2006GRC_PCA 9 - Exhibit D at August 2010" xfId="3080"/>
    <cellStyle name="_DEM-WP(C) Costs not in AURORA 2006GRC_PCA 9 - Exhibit D June 2010 GRC" xfId="3081"/>
    <cellStyle name="_DEM-WP(C) Costs not in AURORA 2006GRC_Power Costs - Comparison bx Rbtl-Staff-Jt-PC" xfId="3082"/>
    <cellStyle name="_DEM-WP(C) Costs not in AURORA 2006GRC_Power Costs - Comparison bx Rbtl-Staff-Jt-PC 2" xfId="3083"/>
    <cellStyle name="_DEM-WP(C) Costs not in AURORA 2006GRC_Power Costs - Comparison bx Rbtl-Staff-Jt-PC 2 2" xfId="3084"/>
    <cellStyle name="_DEM-WP(C) Costs not in AURORA 2006GRC_Power Costs - Comparison bx Rbtl-Staff-Jt-PC 3" xfId="3085"/>
    <cellStyle name="_DEM-WP(C) Costs not in AURORA 2006GRC_Power Costs - Comparison bx Rbtl-Staff-Jt-PC_Adj Bench DR 3 for Initial Briefs (Electric)" xfId="3086"/>
    <cellStyle name="_DEM-WP(C) Costs not in AURORA 2006GRC_Power Costs - Comparison bx Rbtl-Staff-Jt-PC_Adj Bench DR 3 for Initial Briefs (Electric) 2" xfId="3087"/>
    <cellStyle name="_DEM-WP(C) Costs not in AURORA 2006GRC_Power Costs - Comparison bx Rbtl-Staff-Jt-PC_Adj Bench DR 3 for Initial Briefs (Electric) 2 2" xfId="3088"/>
    <cellStyle name="_DEM-WP(C) Costs not in AURORA 2006GRC_Power Costs - Comparison bx Rbtl-Staff-Jt-PC_Adj Bench DR 3 for Initial Briefs (Electric) 3" xfId="3089"/>
    <cellStyle name="_DEM-WP(C) Costs not in AURORA 2006GRC_Power Costs - Comparison bx Rbtl-Staff-Jt-PC_Electric Rev Req Model (2009 GRC) Rebuttal" xfId="3090"/>
    <cellStyle name="_DEM-WP(C) Costs not in AURORA 2006GRC_Power Costs - Comparison bx Rbtl-Staff-Jt-PC_Electric Rev Req Model (2009 GRC) Rebuttal 2" xfId="3091"/>
    <cellStyle name="_DEM-WP(C) Costs not in AURORA 2006GRC_Power Costs - Comparison bx Rbtl-Staff-Jt-PC_Electric Rev Req Model (2009 GRC) Rebuttal 2 2" xfId="3092"/>
    <cellStyle name="_DEM-WP(C) Costs not in AURORA 2006GRC_Power Costs - Comparison bx Rbtl-Staff-Jt-PC_Electric Rev Req Model (2009 GRC) Rebuttal 3" xfId="3093"/>
    <cellStyle name="_DEM-WP(C) Costs not in AURORA 2006GRC_Power Costs - Comparison bx Rbtl-Staff-Jt-PC_Electric Rev Req Model (2009 GRC) Rebuttal REmoval of New  WH Solar AdjustMI" xfId="3094"/>
    <cellStyle name="_DEM-WP(C) Costs not in AURORA 2006GRC_Power Costs - Comparison bx Rbtl-Staff-Jt-PC_Electric Rev Req Model (2009 GRC) Rebuttal REmoval of New  WH Solar AdjustMI 2" xfId="3095"/>
    <cellStyle name="_DEM-WP(C) Costs not in AURORA 2006GRC_Power Costs - Comparison bx Rbtl-Staff-Jt-PC_Electric Rev Req Model (2009 GRC) Rebuttal REmoval of New  WH Solar AdjustMI 2 2" xfId="3096"/>
    <cellStyle name="_DEM-WP(C) Costs not in AURORA 2006GRC_Power Costs - Comparison bx Rbtl-Staff-Jt-PC_Electric Rev Req Model (2009 GRC) Rebuttal REmoval of New  WH Solar AdjustMI 3" xfId="3097"/>
    <cellStyle name="_DEM-WP(C) Costs not in AURORA 2006GRC_Power Costs - Comparison bx Rbtl-Staff-Jt-PC_Electric Rev Req Model (2009 GRC) Revised 01-18-2010" xfId="3098"/>
    <cellStyle name="_DEM-WP(C) Costs not in AURORA 2006GRC_Power Costs - Comparison bx Rbtl-Staff-Jt-PC_Electric Rev Req Model (2009 GRC) Revised 01-18-2010 2" xfId="3099"/>
    <cellStyle name="_DEM-WP(C) Costs not in AURORA 2006GRC_Power Costs - Comparison bx Rbtl-Staff-Jt-PC_Electric Rev Req Model (2009 GRC) Revised 01-18-2010 2 2" xfId="3100"/>
    <cellStyle name="_DEM-WP(C) Costs not in AURORA 2006GRC_Power Costs - Comparison bx Rbtl-Staff-Jt-PC_Electric Rev Req Model (2009 GRC) Revised 01-18-2010 3" xfId="3101"/>
    <cellStyle name="_DEM-WP(C) Costs not in AURORA 2006GRC_Power Costs - Comparison bx Rbtl-Staff-Jt-PC_Final Order Electric EXHIBIT A-1" xfId="3102"/>
    <cellStyle name="_DEM-WP(C) Costs not in AURORA 2006GRC_Power Costs - Comparison bx Rbtl-Staff-Jt-PC_Final Order Electric EXHIBIT A-1 2" xfId="3103"/>
    <cellStyle name="_DEM-WP(C) Costs not in AURORA 2006GRC_Power Costs - Comparison bx Rbtl-Staff-Jt-PC_Final Order Electric EXHIBIT A-1 2 2" xfId="3104"/>
    <cellStyle name="_DEM-WP(C) Costs not in AURORA 2006GRC_Power Costs - Comparison bx Rbtl-Staff-Jt-PC_Final Order Electric EXHIBIT A-1 3" xfId="3105"/>
    <cellStyle name="_DEM-WP(C) Costs not in AURORA 2006GRC_Production Adj 4.37" xfId="3106"/>
    <cellStyle name="_DEM-WP(C) Costs not in AURORA 2006GRC_Production Adj 4.37 2" xfId="3107"/>
    <cellStyle name="_DEM-WP(C) Costs not in AURORA 2006GRC_Production Adj 4.37 2 2" xfId="3108"/>
    <cellStyle name="_DEM-WP(C) Costs not in AURORA 2006GRC_Production Adj 4.37 3" xfId="3109"/>
    <cellStyle name="_DEM-WP(C) Costs not in AURORA 2006GRC_Purchased Power Adj 4.03" xfId="3110"/>
    <cellStyle name="_DEM-WP(C) Costs not in AURORA 2006GRC_Purchased Power Adj 4.03 2" xfId="3111"/>
    <cellStyle name="_DEM-WP(C) Costs not in AURORA 2006GRC_Purchased Power Adj 4.03 2 2" xfId="3112"/>
    <cellStyle name="_DEM-WP(C) Costs not in AURORA 2006GRC_Purchased Power Adj 4.03 3" xfId="3113"/>
    <cellStyle name="_DEM-WP(C) Costs not in AURORA 2006GRC_Rebuttal Power Costs" xfId="3114"/>
    <cellStyle name="_DEM-WP(C) Costs not in AURORA 2006GRC_Rebuttal Power Costs 2" xfId="3115"/>
    <cellStyle name="_DEM-WP(C) Costs not in AURORA 2006GRC_Rebuttal Power Costs 2 2" xfId="3116"/>
    <cellStyle name="_DEM-WP(C) Costs not in AURORA 2006GRC_Rebuttal Power Costs 3" xfId="3117"/>
    <cellStyle name="_DEM-WP(C) Costs not in AURORA 2006GRC_Rebuttal Power Costs_Adj Bench DR 3 for Initial Briefs (Electric)" xfId="3118"/>
    <cellStyle name="_DEM-WP(C) Costs not in AURORA 2006GRC_Rebuttal Power Costs_Adj Bench DR 3 for Initial Briefs (Electric) 2" xfId="3119"/>
    <cellStyle name="_DEM-WP(C) Costs not in AURORA 2006GRC_Rebuttal Power Costs_Adj Bench DR 3 for Initial Briefs (Electric) 2 2" xfId="3120"/>
    <cellStyle name="_DEM-WP(C) Costs not in AURORA 2006GRC_Rebuttal Power Costs_Adj Bench DR 3 for Initial Briefs (Electric) 3" xfId="3121"/>
    <cellStyle name="_DEM-WP(C) Costs not in AURORA 2006GRC_Rebuttal Power Costs_Electric Rev Req Model (2009 GRC) Rebuttal" xfId="3122"/>
    <cellStyle name="_DEM-WP(C) Costs not in AURORA 2006GRC_Rebuttal Power Costs_Electric Rev Req Model (2009 GRC) Rebuttal 2" xfId="3123"/>
    <cellStyle name="_DEM-WP(C) Costs not in AURORA 2006GRC_Rebuttal Power Costs_Electric Rev Req Model (2009 GRC) Rebuttal 2 2" xfId="3124"/>
    <cellStyle name="_DEM-WP(C) Costs not in AURORA 2006GRC_Rebuttal Power Costs_Electric Rev Req Model (2009 GRC) Rebuttal 3" xfId="3125"/>
    <cellStyle name="_DEM-WP(C) Costs not in AURORA 2006GRC_Rebuttal Power Costs_Electric Rev Req Model (2009 GRC) Rebuttal REmoval of New  WH Solar AdjustMI" xfId="3126"/>
    <cellStyle name="_DEM-WP(C) Costs not in AURORA 2006GRC_Rebuttal Power Costs_Electric Rev Req Model (2009 GRC) Rebuttal REmoval of New  WH Solar AdjustMI 2" xfId="3127"/>
    <cellStyle name="_DEM-WP(C) Costs not in AURORA 2006GRC_Rebuttal Power Costs_Electric Rev Req Model (2009 GRC) Rebuttal REmoval of New  WH Solar AdjustMI 2 2" xfId="3128"/>
    <cellStyle name="_DEM-WP(C) Costs not in AURORA 2006GRC_Rebuttal Power Costs_Electric Rev Req Model (2009 GRC) Rebuttal REmoval of New  WH Solar AdjustMI 3" xfId="3129"/>
    <cellStyle name="_DEM-WP(C) Costs not in AURORA 2006GRC_Rebuttal Power Costs_Electric Rev Req Model (2009 GRC) Revised 01-18-2010" xfId="3130"/>
    <cellStyle name="_DEM-WP(C) Costs not in AURORA 2006GRC_Rebuttal Power Costs_Electric Rev Req Model (2009 GRC) Revised 01-18-2010 2" xfId="3131"/>
    <cellStyle name="_DEM-WP(C) Costs not in AURORA 2006GRC_Rebuttal Power Costs_Electric Rev Req Model (2009 GRC) Revised 01-18-2010 2 2" xfId="3132"/>
    <cellStyle name="_DEM-WP(C) Costs not in AURORA 2006GRC_Rebuttal Power Costs_Electric Rev Req Model (2009 GRC) Revised 01-18-2010 3" xfId="3133"/>
    <cellStyle name="_DEM-WP(C) Costs not in AURORA 2006GRC_Rebuttal Power Costs_Final Order Electric EXHIBIT A-1" xfId="3134"/>
    <cellStyle name="_DEM-WP(C) Costs not in AURORA 2006GRC_Rebuttal Power Costs_Final Order Electric EXHIBIT A-1 2" xfId="3135"/>
    <cellStyle name="_DEM-WP(C) Costs not in AURORA 2006GRC_Rebuttal Power Costs_Final Order Electric EXHIBIT A-1 2 2" xfId="3136"/>
    <cellStyle name="_DEM-WP(C) Costs not in AURORA 2006GRC_Rebuttal Power Costs_Final Order Electric EXHIBIT A-1 3" xfId="3137"/>
    <cellStyle name="_DEM-WP(C) Costs not in AURORA 2006GRC_ROR 5.02" xfId="3138"/>
    <cellStyle name="_DEM-WP(C) Costs not in AURORA 2006GRC_ROR 5.02 2" xfId="3139"/>
    <cellStyle name="_DEM-WP(C) Costs not in AURORA 2006GRC_ROR 5.02 2 2" xfId="3140"/>
    <cellStyle name="_DEM-WP(C) Costs not in AURORA 2006GRC_ROR 5.02 3" xfId="3141"/>
    <cellStyle name="_DEM-WP(C) Costs not in AURORA 2006GRC_Transmission Workbook for May BOD" xfId="3142"/>
    <cellStyle name="_DEM-WP(C) Costs not in AURORA 2006GRC_Transmission Workbook for May BOD 2" xfId="3143"/>
    <cellStyle name="_DEM-WP(C) Costs not in AURORA 2006GRC_Wind Integration 10GRC" xfId="3144"/>
    <cellStyle name="_DEM-WP(C) Costs not in AURORA 2006GRC_Wind Integration 10GRC 2" xfId="3145"/>
    <cellStyle name="_DEM-WP(C) Costs not in AURORA 2007GRC" xfId="3146"/>
    <cellStyle name="_DEM-WP(C) Costs not in AURORA 2007GRC 2" xfId="3147"/>
    <cellStyle name="_DEM-WP(C) Costs not in AURORA 2007GRC 2 2" xfId="3148"/>
    <cellStyle name="_DEM-WP(C) Costs not in AURORA 2007GRC 3" xfId="3149"/>
    <cellStyle name="_DEM-WP(C) Costs not in AURORA 2007GRC Update" xfId="3150"/>
    <cellStyle name="_DEM-WP(C) Costs not in AURORA 2007GRC Update 2" xfId="3151"/>
    <cellStyle name="_DEM-WP(C) Costs not in AURORA 2007GRC Update_NIM Summary" xfId="3152"/>
    <cellStyle name="_DEM-WP(C) Costs not in AURORA 2007GRC Update_NIM Summary 2" xfId="3153"/>
    <cellStyle name="_DEM-WP(C) Costs not in AURORA 2007GRC_16.37E Wild Horse Expansion DeferralRevwrkingfile SF" xfId="3154"/>
    <cellStyle name="_DEM-WP(C) Costs not in AURORA 2007GRC_16.37E Wild Horse Expansion DeferralRevwrkingfile SF 2" xfId="3155"/>
    <cellStyle name="_DEM-WP(C) Costs not in AURORA 2007GRC_16.37E Wild Horse Expansion DeferralRevwrkingfile SF 2 2" xfId="3156"/>
    <cellStyle name="_DEM-WP(C) Costs not in AURORA 2007GRC_16.37E Wild Horse Expansion DeferralRevwrkingfile SF 3" xfId="3157"/>
    <cellStyle name="_DEM-WP(C) Costs not in AURORA 2007GRC_2009 GRC Compl Filing - Exhibit D" xfId="3158"/>
    <cellStyle name="_DEM-WP(C) Costs not in AURORA 2007GRC_2009 GRC Compl Filing - Exhibit D 2" xfId="3159"/>
    <cellStyle name="_DEM-WP(C) Costs not in AURORA 2007GRC_Adj Bench DR 3 for Initial Briefs (Electric)" xfId="3160"/>
    <cellStyle name="_DEM-WP(C) Costs not in AURORA 2007GRC_Adj Bench DR 3 for Initial Briefs (Electric) 2" xfId="3161"/>
    <cellStyle name="_DEM-WP(C) Costs not in AURORA 2007GRC_Adj Bench DR 3 for Initial Briefs (Electric) 2 2" xfId="3162"/>
    <cellStyle name="_DEM-WP(C) Costs not in AURORA 2007GRC_Adj Bench DR 3 for Initial Briefs (Electric) 3" xfId="3163"/>
    <cellStyle name="_DEM-WP(C) Costs not in AURORA 2007GRC_Book1" xfId="3164"/>
    <cellStyle name="_DEM-WP(C) Costs not in AURORA 2007GRC_Book2" xfId="3165"/>
    <cellStyle name="_DEM-WP(C) Costs not in AURORA 2007GRC_Book2 2" xfId="3166"/>
    <cellStyle name="_DEM-WP(C) Costs not in AURORA 2007GRC_Book2 2 2" xfId="3167"/>
    <cellStyle name="_DEM-WP(C) Costs not in AURORA 2007GRC_Book2 3" xfId="3168"/>
    <cellStyle name="_DEM-WP(C) Costs not in AURORA 2007GRC_Book4" xfId="3169"/>
    <cellStyle name="_DEM-WP(C) Costs not in AURORA 2007GRC_Book4 2" xfId="3170"/>
    <cellStyle name="_DEM-WP(C) Costs not in AURORA 2007GRC_Book4 2 2" xfId="3171"/>
    <cellStyle name="_DEM-WP(C) Costs not in AURORA 2007GRC_Book4 3" xfId="3172"/>
    <cellStyle name="_DEM-WP(C) Costs not in AURORA 2007GRC_Electric Rev Req Model (2009 GRC) " xfId="3173"/>
    <cellStyle name="_DEM-WP(C) Costs not in AURORA 2007GRC_Electric Rev Req Model (2009 GRC)  2" xfId="3174"/>
    <cellStyle name="_DEM-WP(C) Costs not in AURORA 2007GRC_Electric Rev Req Model (2009 GRC)  2 2" xfId="3175"/>
    <cellStyle name="_DEM-WP(C) Costs not in AURORA 2007GRC_Electric Rev Req Model (2009 GRC)  3" xfId="3176"/>
    <cellStyle name="_DEM-WP(C) Costs not in AURORA 2007GRC_Electric Rev Req Model (2009 GRC) Rebuttal" xfId="3177"/>
    <cellStyle name="_DEM-WP(C) Costs not in AURORA 2007GRC_Electric Rev Req Model (2009 GRC) Rebuttal 2" xfId="3178"/>
    <cellStyle name="_DEM-WP(C) Costs not in AURORA 2007GRC_Electric Rev Req Model (2009 GRC) Rebuttal 2 2" xfId="3179"/>
    <cellStyle name="_DEM-WP(C) Costs not in AURORA 2007GRC_Electric Rev Req Model (2009 GRC) Rebuttal 3" xfId="3180"/>
    <cellStyle name="_DEM-WP(C) Costs not in AURORA 2007GRC_Electric Rev Req Model (2009 GRC) Rebuttal REmoval of New  WH Solar AdjustMI" xfId="3181"/>
    <cellStyle name="_DEM-WP(C) Costs not in AURORA 2007GRC_Electric Rev Req Model (2009 GRC) Rebuttal REmoval of New  WH Solar AdjustMI 2" xfId="3182"/>
    <cellStyle name="_DEM-WP(C) Costs not in AURORA 2007GRC_Electric Rev Req Model (2009 GRC) Rebuttal REmoval of New  WH Solar AdjustMI 2 2" xfId="3183"/>
    <cellStyle name="_DEM-WP(C) Costs not in AURORA 2007GRC_Electric Rev Req Model (2009 GRC) Rebuttal REmoval of New  WH Solar AdjustMI 3" xfId="3184"/>
    <cellStyle name="_DEM-WP(C) Costs not in AURORA 2007GRC_Electric Rev Req Model (2009 GRC) Revised 01-18-2010" xfId="3185"/>
    <cellStyle name="_DEM-WP(C) Costs not in AURORA 2007GRC_Electric Rev Req Model (2009 GRC) Revised 01-18-2010 2" xfId="3186"/>
    <cellStyle name="_DEM-WP(C) Costs not in AURORA 2007GRC_Electric Rev Req Model (2009 GRC) Revised 01-18-2010 2 2" xfId="3187"/>
    <cellStyle name="_DEM-WP(C) Costs not in AURORA 2007GRC_Electric Rev Req Model (2009 GRC) Revised 01-18-2010 3" xfId="3188"/>
    <cellStyle name="_DEM-WP(C) Costs not in AURORA 2007GRC_Electric Rev Req Model (2010 GRC)" xfId="3189"/>
    <cellStyle name="_DEM-WP(C) Costs not in AURORA 2007GRC_Electric Rev Req Model (2010 GRC) SF" xfId="3190"/>
    <cellStyle name="_DEM-WP(C) Costs not in AURORA 2007GRC_Final Order Electric" xfId="3191"/>
    <cellStyle name="_DEM-WP(C) Costs not in AURORA 2007GRC_Final Order Electric EXHIBIT A-1" xfId="3192"/>
    <cellStyle name="_DEM-WP(C) Costs not in AURORA 2007GRC_Final Order Electric EXHIBIT A-1 2" xfId="3193"/>
    <cellStyle name="_DEM-WP(C) Costs not in AURORA 2007GRC_Final Order Electric EXHIBIT A-1 2 2" xfId="3194"/>
    <cellStyle name="_DEM-WP(C) Costs not in AURORA 2007GRC_Final Order Electric EXHIBIT A-1 3" xfId="3195"/>
    <cellStyle name="_DEM-WP(C) Costs not in AURORA 2007GRC_NIM Summary" xfId="3196"/>
    <cellStyle name="_DEM-WP(C) Costs not in AURORA 2007GRC_NIM Summary 2" xfId="3197"/>
    <cellStyle name="_DEM-WP(C) Costs not in AURORA 2007GRC_Power Costs - Comparison bx Rbtl-Staff-Jt-PC" xfId="3198"/>
    <cellStyle name="_DEM-WP(C) Costs not in AURORA 2007GRC_Power Costs - Comparison bx Rbtl-Staff-Jt-PC 2" xfId="3199"/>
    <cellStyle name="_DEM-WP(C) Costs not in AURORA 2007GRC_Power Costs - Comparison bx Rbtl-Staff-Jt-PC 2 2" xfId="3200"/>
    <cellStyle name="_DEM-WP(C) Costs not in AURORA 2007GRC_Power Costs - Comparison bx Rbtl-Staff-Jt-PC 3" xfId="3201"/>
    <cellStyle name="_DEM-WP(C) Costs not in AURORA 2007GRC_Rebuttal Power Costs" xfId="3202"/>
    <cellStyle name="_DEM-WP(C) Costs not in AURORA 2007GRC_Rebuttal Power Costs 2" xfId="3203"/>
    <cellStyle name="_DEM-WP(C) Costs not in AURORA 2007GRC_Rebuttal Power Costs 2 2" xfId="3204"/>
    <cellStyle name="_DEM-WP(C) Costs not in AURORA 2007GRC_Rebuttal Power Costs 3" xfId="3205"/>
    <cellStyle name="_DEM-WP(C) Costs not in AURORA 2007GRC_TENASKA REGULATORY ASSET" xfId="3206"/>
    <cellStyle name="_DEM-WP(C) Costs not in AURORA 2007GRC_TENASKA REGULATORY ASSET 2" xfId="3207"/>
    <cellStyle name="_DEM-WP(C) Costs not in AURORA 2007GRC_TENASKA REGULATORY ASSET 2 2" xfId="3208"/>
    <cellStyle name="_DEM-WP(C) Costs not in AURORA 2007GRC_TENASKA REGULATORY ASSET 3" xfId="3209"/>
    <cellStyle name="_DEM-WP(C) Costs not in AURORA 2007PCORC" xfId="3210"/>
    <cellStyle name="_DEM-WP(C) Costs not in AURORA 2007PCORC 2" xfId="3211"/>
    <cellStyle name="_DEM-WP(C) Costs not in AURORA 2007PCORC_Chelan PUD Power Costs (8-10)" xfId="3212"/>
    <cellStyle name="_DEM-WP(C) Costs not in AURORA 2007PCORC_NIM Summary" xfId="3213"/>
    <cellStyle name="_DEM-WP(C) Costs not in AURORA 2007PCORC_NIM Summary 2" xfId="3214"/>
    <cellStyle name="_DEM-WP(C) Costs not in AURORA 2007PCORC-5.07Update" xfId="3215"/>
    <cellStyle name="_DEM-WP(C) Costs not in AURORA 2007PCORC-5.07Update 2" xfId="3216"/>
    <cellStyle name="_DEM-WP(C) Costs not in AURORA 2007PCORC-5.07Update 2 2" xfId="3217"/>
    <cellStyle name="_DEM-WP(C) Costs not in AURORA 2007PCORC-5.07Update 3" xfId="3218"/>
    <cellStyle name="_DEM-WP(C) Costs not in AURORA 2007PCORC-5.07Update_16.37E Wild Horse Expansion DeferralRevwrkingfile SF" xfId="3219"/>
    <cellStyle name="_DEM-WP(C) Costs not in AURORA 2007PCORC-5.07Update_16.37E Wild Horse Expansion DeferralRevwrkingfile SF 2" xfId="3220"/>
    <cellStyle name="_DEM-WP(C) Costs not in AURORA 2007PCORC-5.07Update_16.37E Wild Horse Expansion DeferralRevwrkingfile SF 2 2" xfId="3221"/>
    <cellStyle name="_DEM-WP(C) Costs not in AURORA 2007PCORC-5.07Update_16.37E Wild Horse Expansion DeferralRevwrkingfile SF 3" xfId="3222"/>
    <cellStyle name="_DEM-WP(C) Costs not in AURORA 2007PCORC-5.07Update_2009 GRC Compl Filing - Exhibit D" xfId="3223"/>
    <cellStyle name="_DEM-WP(C) Costs not in AURORA 2007PCORC-5.07Update_2009 GRC Compl Filing - Exhibit D 2" xfId="3224"/>
    <cellStyle name="_DEM-WP(C) Costs not in AURORA 2007PCORC-5.07Update_Adj Bench DR 3 for Initial Briefs (Electric)" xfId="3225"/>
    <cellStyle name="_DEM-WP(C) Costs not in AURORA 2007PCORC-5.07Update_Adj Bench DR 3 for Initial Briefs (Electric) 2" xfId="3226"/>
    <cellStyle name="_DEM-WP(C) Costs not in AURORA 2007PCORC-5.07Update_Adj Bench DR 3 for Initial Briefs (Electric) 2 2" xfId="3227"/>
    <cellStyle name="_DEM-WP(C) Costs not in AURORA 2007PCORC-5.07Update_Adj Bench DR 3 for Initial Briefs (Electric) 3" xfId="3228"/>
    <cellStyle name="_DEM-WP(C) Costs not in AURORA 2007PCORC-5.07Update_Book1" xfId="3229"/>
    <cellStyle name="_DEM-WP(C) Costs not in AURORA 2007PCORC-5.07Update_Book2" xfId="3230"/>
    <cellStyle name="_DEM-WP(C) Costs not in AURORA 2007PCORC-5.07Update_Book2 2" xfId="3231"/>
    <cellStyle name="_DEM-WP(C) Costs not in AURORA 2007PCORC-5.07Update_Book2 2 2" xfId="3232"/>
    <cellStyle name="_DEM-WP(C) Costs not in AURORA 2007PCORC-5.07Update_Book2 3" xfId="3233"/>
    <cellStyle name="_DEM-WP(C) Costs not in AURORA 2007PCORC-5.07Update_Book4" xfId="3234"/>
    <cellStyle name="_DEM-WP(C) Costs not in AURORA 2007PCORC-5.07Update_Book4 2" xfId="3235"/>
    <cellStyle name="_DEM-WP(C) Costs not in AURORA 2007PCORC-5.07Update_Book4 2 2" xfId="3236"/>
    <cellStyle name="_DEM-WP(C) Costs not in AURORA 2007PCORC-5.07Update_Book4 3" xfId="3237"/>
    <cellStyle name="_DEM-WP(C) Costs not in AURORA 2007PCORC-5.07Update_Chelan PUD Power Costs (8-10)" xfId="3238"/>
    <cellStyle name="_DEM-WP(C) Costs not in AURORA 2007PCORC-5.07Update_Confidential Material" xfId="3239"/>
    <cellStyle name="_DEM-WP(C) Costs not in AURORA 2007PCORC-5.07Update_DEM-WP(C) Colstrip 12 Coal Cost Forecast 2010GRC" xfId="3240"/>
    <cellStyle name="_DEM-WP(C) Costs not in AURORA 2007PCORC-5.07Update_DEM-WP(C) Production O&amp;M 2009GRC Rebuttal" xfId="3241"/>
    <cellStyle name="_DEM-WP(C) Costs not in AURORA 2007PCORC-5.07Update_DEM-WP(C) Production O&amp;M 2009GRC Rebuttal 2" xfId="3242"/>
    <cellStyle name="_DEM-WP(C) Costs not in AURORA 2007PCORC-5.07Update_DEM-WP(C) Production O&amp;M 2009GRC Rebuttal 2 2" xfId="3243"/>
    <cellStyle name="_DEM-WP(C) Costs not in AURORA 2007PCORC-5.07Update_DEM-WP(C) Production O&amp;M 2009GRC Rebuttal 3" xfId="3244"/>
    <cellStyle name="_DEM-WP(C) Costs not in AURORA 2007PCORC-5.07Update_DEM-WP(C) Production O&amp;M 2009GRC Rebuttal_Adj Bench DR 3 for Initial Briefs (Electric)" xfId="3245"/>
    <cellStyle name="_DEM-WP(C) Costs not in AURORA 2007PCORC-5.07Update_DEM-WP(C) Production O&amp;M 2009GRC Rebuttal_Adj Bench DR 3 for Initial Briefs (Electric) 2" xfId="3246"/>
    <cellStyle name="_DEM-WP(C) Costs not in AURORA 2007PCORC-5.07Update_DEM-WP(C) Production O&amp;M 2009GRC Rebuttal_Adj Bench DR 3 for Initial Briefs (Electric) 2 2" xfId="3247"/>
    <cellStyle name="_DEM-WP(C) Costs not in AURORA 2007PCORC-5.07Update_DEM-WP(C) Production O&amp;M 2009GRC Rebuttal_Adj Bench DR 3 for Initial Briefs (Electric) 3" xfId="3248"/>
    <cellStyle name="_DEM-WP(C) Costs not in AURORA 2007PCORC-5.07Update_DEM-WP(C) Production O&amp;M 2009GRC Rebuttal_Book2" xfId="3249"/>
    <cellStyle name="_DEM-WP(C) Costs not in AURORA 2007PCORC-5.07Update_DEM-WP(C) Production O&amp;M 2009GRC Rebuttal_Book2 2" xfId="3250"/>
    <cellStyle name="_DEM-WP(C) Costs not in AURORA 2007PCORC-5.07Update_DEM-WP(C) Production O&amp;M 2009GRC Rebuttal_Book2 2 2" xfId="3251"/>
    <cellStyle name="_DEM-WP(C) Costs not in AURORA 2007PCORC-5.07Update_DEM-WP(C) Production O&amp;M 2009GRC Rebuttal_Book2 3" xfId="3252"/>
    <cellStyle name="_DEM-WP(C) Costs not in AURORA 2007PCORC-5.07Update_DEM-WP(C) Production O&amp;M 2009GRC Rebuttal_Book2_Adj Bench DR 3 for Initial Briefs (Electric)" xfId="3253"/>
    <cellStyle name="_DEM-WP(C) Costs not in AURORA 2007PCORC-5.07Update_DEM-WP(C) Production O&amp;M 2009GRC Rebuttal_Book2_Adj Bench DR 3 for Initial Briefs (Electric) 2" xfId="3254"/>
    <cellStyle name="_DEM-WP(C) Costs not in AURORA 2007PCORC-5.07Update_DEM-WP(C) Production O&amp;M 2009GRC Rebuttal_Book2_Adj Bench DR 3 for Initial Briefs (Electric) 2 2" xfId="3255"/>
    <cellStyle name="_DEM-WP(C) Costs not in AURORA 2007PCORC-5.07Update_DEM-WP(C) Production O&amp;M 2009GRC Rebuttal_Book2_Adj Bench DR 3 for Initial Briefs (Electric) 3" xfId="3256"/>
    <cellStyle name="_DEM-WP(C) Costs not in AURORA 2007PCORC-5.07Update_DEM-WP(C) Production O&amp;M 2009GRC Rebuttal_Book2_Electric Rev Req Model (2009 GRC) Rebuttal" xfId="3257"/>
    <cellStyle name="_DEM-WP(C) Costs not in AURORA 2007PCORC-5.07Update_DEM-WP(C) Production O&amp;M 2009GRC Rebuttal_Book2_Electric Rev Req Model (2009 GRC) Rebuttal 2" xfId="3258"/>
    <cellStyle name="_DEM-WP(C) Costs not in AURORA 2007PCORC-5.07Update_DEM-WP(C) Production O&amp;M 2009GRC Rebuttal_Book2_Electric Rev Req Model (2009 GRC) Rebuttal 2 2" xfId="3259"/>
    <cellStyle name="_DEM-WP(C) Costs not in AURORA 2007PCORC-5.07Update_DEM-WP(C) Production O&amp;M 2009GRC Rebuttal_Book2_Electric Rev Req Model (2009 GRC) Rebuttal 3" xfId="3260"/>
    <cellStyle name="_DEM-WP(C) Costs not in AURORA 2007PCORC-5.07Update_DEM-WP(C) Production O&amp;M 2009GRC Rebuttal_Book2_Electric Rev Req Model (2009 GRC) Rebuttal REmoval of New  WH Solar AdjustMI" xfId="3261"/>
    <cellStyle name="_DEM-WP(C) Costs not in AURORA 2007PCORC-5.07Update_DEM-WP(C) Production O&amp;M 2009GRC Rebuttal_Book2_Electric Rev Req Model (2009 GRC) Rebuttal REmoval of New  WH Solar AdjustMI 2" xfId="3262"/>
    <cellStyle name="_DEM-WP(C) Costs not in AURORA 2007PCORC-5.07Update_DEM-WP(C) Production O&amp;M 2009GRC Rebuttal_Book2_Electric Rev Req Model (2009 GRC) Rebuttal REmoval of New  WH Solar AdjustMI 2 2" xfId="3263"/>
    <cellStyle name="_DEM-WP(C) Costs not in AURORA 2007PCORC-5.07Update_DEM-WP(C) Production O&amp;M 2009GRC Rebuttal_Book2_Electric Rev Req Model (2009 GRC) Rebuttal REmoval of New  WH Solar AdjustMI 3" xfId="3264"/>
    <cellStyle name="_DEM-WP(C) Costs not in AURORA 2007PCORC-5.07Update_DEM-WP(C) Production O&amp;M 2009GRC Rebuttal_Book2_Electric Rev Req Model (2009 GRC) Revised 01-18-2010" xfId="3265"/>
    <cellStyle name="_DEM-WP(C) Costs not in AURORA 2007PCORC-5.07Update_DEM-WP(C) Production O&amp;M 2009GRC Rebuttal_Book2_Electric Rev Req Model (2009 GRC) Revised 01-18-2010 2" xfId="3266"/>
    <cellStyle name="_DEM-WP(C) Costs not in AURORA 2007PCORC-5.07Update_DEM-WP(C) Production O&amp;M 2009GRC Rebuttal_Book2_Electric Rev Req Model (2009 GRC) Revised 01-18-2010 2 2" xfId="3267"/>
    <cellStyle name="_DEM-WP(C) Costs not in AURORA 2007PCORC-5.07Update_DEM-WP(C) Production O&amp;M 2009GRC Rebuttal_Book2_Electric Rev Req Model (2009 GRC) Revised 01-18-2010 3" xfId="3268"/>
    <cellStyle name="_DEM-WP(C) Costs not in AURORA 2007PCORC-5.07Update_DEM-WP(C) Production O&amp;M 2009GRC Rebuttal_Book2_Final Order Electric EXHIBIT A-1" xfId="3269"/>
    <cellStyle name="_DEM-WP(C) Costs not in AURORA 2007PCORC-5.07Update_DEM-WP(C) Production O&amp;M 2009GRC Rebuttal_Book2_Final Order Electric EXHIBIT A-1 2" xfId="3270"/>
    <cellStyle name="_DEM-WP(C) Costs not in AURORA 2007PCORC-5.07Update_DEM-WP(C) Production O&amp;M 2009GRC Rebuttal_Book2_Final Order Electric EXHIBIT A-1 2 2" xfId="3271"/>
    <cellStyle name="_DEM-WP(C) Costs not in AURORA 2007PCORC-5.07Update_DEM-WP(C) Production O&amp;M 2009GRC Rebuttal_Book2_Final Order Electric EXHIBIT A-1 3" xfId="3272"/>
    <cellStyle name="_DEM-WP(C) Costs not in AURORA 2007PCORC-5.07Update_DEM-WP(C) Production O&amp;M 2009GRC Rebuttal_Electric Rev Req Model (2009 GRC) Rebuttal" xfId="3273"/>
    <cellStyle name="_DEM-WP(C) Costs not in AURORA 2007PCORC-5.07Update_DEM-WP(C) Production O&amp;M 2009GRC Rebuttal_Electric Rev Req Model (2009 GRC) Rebuttal 2" xfId="3274"/>
    <cellStyle name="_DEM-WP(C) Costs not in AURORA 2007PCORC-5.07Update_DEM-WP(C) Production O&amp;M 2009GRC Rebuttal_Electric Rev Req Model (2009 GRC) Rebuttal 2 2" xfId="3275"/>
    <cellStyle name="_DEM-WP(C) Costs not in AURORA 2007PCORC-5.07Update_DEM-WP(C) Production O&amp;M 2009GRC Rebuttal_Electric Rev Req Model (2009 GRC) Rebuttal 3" xfId="3276"/>
    <cellStyle name="_DEM-WP(C) Costs not in AURORA 2007PCORC-5.07Update_DEM-WP(C) Production O&amp;M 2009GRC Rebuttal_Electric Rev Req Model (2009 GRC) Rebuttal REmoval of New  WH Solar AdjustMI" xfId="3277"/>
    <cellStyle name="_DEM-WP(C) Costs not in AURORA 2007PCORC-5.07Update_DEM-WP(C) Production O&amp;M 2009GRC Rebuttal_Electric Rev Req Model (2009 GRC) Rebuttal REmoval of New  WH Solar AdjustMI 2" xfId="3278"/>
    <cellStyle name="_DEM-WP(C) Costs not in AURORA 2007PCORC-5.07Update_DEM-WP(C) Production O&amp;M 2009GRC Rebuttal_Electric Rev Req Model (2009 GRC) Rebuttal REmoval of New  WH Solar AdjustMI 2 2" xfId="3279"/>
    <cellStyle name="_DEM-WP(C) Costs not in AURORA 2007PCORC-5.07Update_DEM-WP(C) Production O&amp;M 2009GRC Rebuttal_Electric Rev Req Model (2009 GRC) Rebuttal REmoval of New  WH Solar AdjustMI 3" xfId="3280"/>
    <cellStyle name="_DEM-WP(C) Costs not in AURORA 2007PCORC-5.07Update_DEM-WP(C) Production O&amp;M 2009GRC Rebuttal_Electric Rev Req Model (2009 GRC) Revised 01-18-2010" xfId="3281"/>
    <cellStyle name="_DEM-WP(C) Costs not in AURORA 2007PCORC-5.07Update_DEM-WP(C) Production O&amp;M 2009GRC Rebuttal_Electric Rev Req Model (2009 GRC) Revised 01-18-2010 2" xfId="3282"/>
    <cellStyle name="_DEM-WP(C) Costs not in AURORA 2007PCORC-5.07Update_DEM-WP(C) Production O&amp;M 2009GRC Rebuttal_Electric Rev Req Model (2009 GRC) Revised 01-18-2010 2 2" xfId="3283"/>
    <cellStyle name="_DEM-WP(C) Costs not in AURORA 2007PCORC-5.07Update_DEM-WP(C) Production O&amp;M 2009GRC Rebuttal_Electric Rev Req Model (2009 GRC) Revised 01-18-2010 3" xfId="3284"/>
    <cellStyle name="_DEM-WP(C) Costs not in AURORA 2007PCORC-5.07Update_DEM-WP(C) Production O&amp;M 2009GRC Rebuttal_Final Order Electric EXHIBIT A-1" xfId="3285"/>
    <cellStyle name="_DEM-WP(C) Costs not in AURORA 2007PCORC-5.07Update_DEM-WP(C) Production O&amp;M 2009GRC Rebuttal_Final Order Electric EXHIBIT A-1 2" xfId="3286"/>
    <cellStyle name="_DEM-WP(C) Costs not in AURORA 2007PCORC-5.07Update_DEM-WP(C) Production O&amp;M 2009GRC Rebuttal_Final Order Electric EXHIBIT A-1 2 2" xfId="3287"/>
    <cellStyle name="_DEM-WP(C) Costs not in AURORA 2007PCORC-5.07Update_DEM-WP(C) Production O&amp;M 2009GRC Rebuttal_Final Order Electric EXHIBIT A-1 3" xfId="3288"/>
    <cellStyle name="_DEM-WP(C) Costs not in AURORA 2007PCORC-5.07Update_DEM-WP(C) Production O&amp;M 2009GRC Rebuttal_Rebuttal Power Costs" xfId="3289"/>
    <cellStyle name="_DEM-WP(C) Costs not in AURORA 2007PCORC-5.07Update_DEM-WP(C) Production O&amp;M 2009GRC Rebuttal_Rebuttal Power Costs 2" xfId="3290"/>
    <cellStyle name="_DEM-WP(C) Costs not in AURORA 2007PCORC-5.07Update_DEM-WP(C) Production O&amp;M 2009GRC Rebuttal_Rebuttal Power Costs 2 2" xfId="3291"/>
    <cellStyle name="_DEM-WP(C) Costs not in AURORA 2007PCORC-5.07Update_DEM-WP(C) Production O&amp;M 2009GRC Rebuttal_Rebuttal Power Costs 3" xfId="3292"/>
    <cellStyle name="_DEM-WP(C) Costs not in AURORA 2007PCORC-5.07Update_DEM-WP(C) Production O&amp;M 2009GRC Rebuttal_Rebuttal Power Costs_Adj Bench DR 3 for Initial Briefs (Electric)" xfId="3293"/>
    <cellStyle name="_DEM-WP(C) Costs not in AURORA 2007PCORC-5.07Update_DEM-WP(C) Production O&amp;M 2009GRC Rebuttal_Rebuttal Power Costs_Adj Bench DR 3 for Initial Briefs (Electric) 2" xfId="3294"/>
    <cellStyle name="_DEM-WP(C) Costs not in AURORA 2007PCORC-5.07Update_DEM-WP(C) Production O&amp;M 2009GRC Rebuttal_Rebuttal Power Costs_Adj Bench DR 3 for Initial Briefs (Electric) 2 2" xfId="3295"/>
    <cellStyle name="_DEM-WP(C) Costs not in AURORA 2007PCORC-5.07Update_DEM-WP(C) Production O&amp;M 2009GRC Rebuttal_Rebuttal Power Costs_Adj Bench DR 3 for Initial Briefs (Electric) 3" xfId="3296"/>
    <cellStyle name="_DEM-WP(C) Costs not in AURORA 2007PCORC-5.07Update_DEM-WP(C) Production O&amp;M 2009GRC Rebuttal_Rebuttal Power Costs_Electric Rev Req Model (2009 GRC) Rebuttal" xfId="3297"/>
    <cellStyle name="_DEM-WP(C) Costs not in AURORA 2007PCORC-5.07Update_DEM-WP(C) Production O&amp;M 2009GRC Rebuttal_Rebuttal Power Costs_Electric Rev Req Model (2009 GRC) Rebuttal 2" xfId="3298"/>
    <cellStyle name="_DEM-WP(C) Costs not in AURORA 2007PCORC-5.07Update_DEM-WP(C) Production O&amp;M 2009GRC Rebuttal_Rebuttal Power Costs_Electric Rev Req Model (2009 GRC) Rebuttal 2 2" xfId="3299"/>
    <cellStyle name="_DEM-WP(C) Costs not in AURORA 2007PCORC-5.07Update_DEM-WP(C) Production O&amp;M 2009GRC Rebuttal_Rebuttal Power Costs_Electric Rev Req Model (2009 GRC) Rebuttal 3" xfId="3300"/>
    <cellStyle name="_DEM-WP(C) Costs not in AURORA 2007PCORC-5.07Update_DEM-WP(C) Production O&amp;M 2009GRC Rebuttal_Rebuttal Power Costs_Electric Rev Req Model (2009 GRC) Rebuttal REmoval of New  WH Solar AdjustMI" xfId="3301"/>
    <cellStyle name="_DEM-WP(C) Costs not in AURORA 2007PCORC-5.07Update_DEM-WP(C) Production O&amp;M 2009GRC Rebuttal_Rebuttal Power Costs_Electric Rev Req Model (2009 GRC) Rebuttal REmoval of New  WH Solar AdjustMI 2" xfId="3302"/>
    <cellStyle name="_DEM-WP(C) Costs not in AURORA 2007PCORC-5.07Update_DEM-WP(C) Production O&amp;M 2009GRC Rebuttal_Rebuttal Power Costs_Electric Rev Req Model (2009 GRC) Rebuttal REmoval of New  WH Solar AdjustMI 2 2" xfId="3303"/>
    <cellStyle name="_DEM-WP(C) Costs not in AURORA 2007PCORC-5.07Update_DEM-WP(C) Production O&amp;M 2009GRC Rebuttal_Rebuttal Power Costs_Electric Rev Req Model (2009 GRC) Rebuttal REmoval of New  WH Solar AdjustMI 3" xfId="3304"/>
    <cellStyle name="_DEM-WP(C) Costs not in AURORA 2007PCORC-5.07Update_DEM-WP(C) Production O&amp;M 2009GRC Rebuttal_Rebuttal Power Costs_Electric Rev Req Model (2009 GRC) Revised 01-18-2010" xfId="3305"/>
    <cellStyle name="_DEM-WP(C) Costs not in AURORA 2007PCORC-5.07Update_DEM-WP(C) Production O&amp;M 2009GRC Rebuttal_Rebuttal Power Costs_Electric Rev Req Model (2009 GRC) Revised 01-18-2010 2" xfId="3306"/>
    <cellStyle name="_DEM-WP(C) Costs not in AURORA 2007PCORC-5.07Update_DEM-WP(C) Production O&amp;M 2009GRC Rebuttal_Rebuttal Power Costs_Electric Rev Req Model (2009 GRC) Revised 01-18-2010 2 2" xfId="3307"/>
    <cellStyle name="_DEM-WP(C) Costs not in AURORA 2007PCORC-5.07Update_DEM-WP(C) Production O&amp;M 2009GRC Rebuttal_Rebuttal Power Costs_Electric Rev Req Model (2009 GRC) Revised 01-18-2010 3" xfId="3308"/>
    <cellStyle name="_DEM-WP(C) Costs not in AURORA 2007PCORC-5.07Update_DEM-WP(C) Production O&amp;M 2009GRC Rebuttal_Rebuttal Power Costs_Final Order Electric EXHIBIT A-1" xfId="3309"/>
    <cellStyle name="_DEM-WP(C) Costs not in AURORA 2007PCORC-5.07Update_DEM-WP(C) Production O&amp;M 2009GRC Rebuttal_Rebuttal Power Costs_Final Order Electric EXHIBIT A-1 2" xfId="3310"/>
    <cellStyle name="_DEM-WP(C) Costs not in AURORA 2007PCORC-5.07Update_DEM-WP(C) Production O&amp;M 2009GRC Rebuttal_Rebuttal Power Costs_Final Order Electric EXHIBIT A-1 2 2" xfId="3311"/>
    <cellStyle name="_DEM-WP(C) Costs not in AURORA 2007PCORC-5.07Update_DEM-WP(C) Production O&amp;M 2009GRC Rebuttal_Rebuttal Power Costs_Final Order Electric EXHIBIT A-1 3" xfId="3312"/>
    <cellStyle name="_DEM-WP(C) Costs not in AURORA 2007PCORC-5.07Update_DEM-WP(C) Production O&amp;M 2010GRC As-Filed" xfId="3313"/>
    <cellStyle name="_DEM-WP(C) Costs not in AURORA 2007PCORC-5.07Update_DEM-WP(C) Production O&amp;M 2010GRC As-Filed 2" xfId="3314"/>
    <cellStyle name="_DEM-WP(C) Costs not in AURORA 2007PCORC-5.07Update_Electric Rev Req Model (2009 GRC) " xfId="3315"/>
    <cellStyle name="_DEM-WP(C) Costs not in AURORA 2007PCORC-5.07Update_Electric Rev Req Model (2009 GRC)  2" xfId="3316"/>
    <cellStyle name="_DEM-WP(C) Costs not in AURORA 2007PCORC-5.07Update_Electric Rev Req Model (2009 GRC)  2 2" xfId="3317"/>
    <cellStyle name="_DEM-WP(C) Costs not in AURORA 2007PCORC-5.07Update_Electric Rev Req Model (2009 GRC)  3" xfId="3318"/>
    <cellStyle name="_DEM-WP(C) Costs not in AURORA 2007PCORC-5.07Update_Electric Rev Req Model (2009 GRC) Rebuttal" xfId="3319"/>
    <cellStyle name="_DEM-WP(C) Costs not in AURORA 2007PCORC-5.07Update_Electric Rev Req Model (2009 GRC) Rebuttal 2" xfId="3320"/>
    <cellStyle name="_DEM-WP(C) Costs not in AURORA 2007PCORC-5.07Update_Electric Rev Req Model (2009 GRC) Rebuttal 2 2" xfId="3321"/>
    <cellStyle name="_DEM-WP(C) Costs not in AURORA 2007PCORC-5.07Update_Electric Rev Req Model (2009 GRC) Rebuttal 3" xfId="3322"/>
    <cellStyle name="_DEM-WP(C) Costs not in AURORA 2007PCORC-5.07Update_Electric Rev Req Model (2009 GRC) Rebuttal REmoval of New  WH Solar AdjustMI" xfId="3323"/>
    <cellStyle name="_DEM-WP(C) Costs not in AURORA 2007PCORC-5.07Update_Electric Rev Req Model (2009 GRC) Rebuttal REmoval of New  WH Solar AdjustMI 2" xfId="3324"/>
    <cellStyle name="_DEM-WP(C) Costs not in AURORA 2007PCORC-5.07Update_Electric Rev Req Model (2009 GRC) Rebuttal REmoval of New  WH Solar AdjustMI 2 2" xfId="3325"/>
    <cellStyle name="_DEM-WP(C) Costs not in AURORA 2007PCORC-5.07Update_Electric Rev Req Model (2009 GRC) Rebuttal REmoval of New  WH Solar AdjustMI 3" xfId="3326"/>
    <cellStyle name="_DEM-WP(C) Costs not in AURORA 2007PCORC-5.07Update_Electric Rev Req Model (2009 GRC) Revised 01-18-2010" xfId="3327"/>
    <cellStyle name="_DEM-WP(C) Costs not in AURORA 2007PCORC-5.07Update_Electric Rev Req Model (2009 GRC) Revised 01-18-2010 2" xfId="3328"/>
    <cellStyle name="_DEM-WP(C) Costs not in AURORA 2007PCORC-5.07Update_Electric Rev Req Model (2009 GRC) Revised 01-18-2010 2 2" xfId="3329"/>
    <cellStyle name="_DEM-WP(C) Costs not in AURORA 2007PCORC-5.07Update_Electric Rev Req Model (2009 GRC) Revised 01-18-2010 3" xfId="3330"/>
    <cellStyle name="_DEM-WP(C) Costs not in AURORA 2007PCORC-5.07Update_Electric Rev Req Model (2010 GRC)" xfId="3331"/>
    <cellStyle name="_DEM-WP(C) Costs not in AURORA 2007PCORC-5.07Update_Electric Rev Req Model (2010 GRC) SF" xfId="3332"/>
    <cellStyle name="_DEM-WP(C) Costs not in AURORA 2007PCORC-5.07Update_Final Order Electric" xfId="3333"/>
    <cellStyle name="_DEM-WP(C) Costs not in AURORA 2007PCORC-5.07Update_Final Order Electric EXHIBIT A-1" xfId="3334"/>
    <cellStyle name="_DEM-WP(C) Costs not in AURORA 2007PCORC-5.07Update_Final Order Electric EXHIBIT A-1 2" xfId="3335"/>
    <cellStyle name="_DEM-WP(C) Costs not in AURORA 2007PCORC-5.07Update_Final Order Electric EXHIBIT A-1 2 2" xfId="3336"/>
    <cellStyle name="_DEM-WP(C) Costs not in AURORA 2007PCORC-5.07Update_Final Order Electric EXHIBIT A-1 3" xfId="3337"/>
    <cellStyle name="_DEM-WP(C) Costs not in AURORA 2007PCORC-5.07Update_NIM Summary" xfId="3338"/>
    <cellStyle name="_DEM-WP(C) Costs not in AURORA 2007PCORC-5.07Update_NIM Summary 09GRC" xfId="3339"/>
    <cellStyle name="_DEM-WP(C) Costs not in AURORA 2007PCORC-5.07Update_NIM Summary 09GRC 2" xfId="3340"/>
    <cellStyle name="_DEM-WP(C) Costs not in AURORA 2007PCORC-5.07Update_NIM Summary 09GRC_NIM Summary" xfId="3341"/>
    <cellStyle name="_DEM-WP(C) Costs not in AURORA 2007PCORC-5.07Update_NIM Summary 09GRC_NIM Summary 2" xfId="3342"/>
    <cellStyle name="_DEM-WP(C) Costs not in AURORA 2007PCORC-5.07Update_NIM Summary 2" xfId="3343"/>
    <cellStyle name="_DEM-WP(C) Costs not in AURORA 2007PCORC-5.07Update_NIM Summary 3" xfId="3344"/>
    <cellStyle name="_DEM-WP(C) Costs not in AURORA 2007PCORC-5.07Update_NIM Summary 4" xfId="3345"/>
    <cellStyle name="_DEM-WP(C) Costs not in AURORA 2007PCORC-5.07Update_NIM Summary 5" xfId="3346"/>
    <cellStyle name="_DEM-WP(C) Costs not in AURORA 2007PCORC-5.07Update_NIM Summary 6" xfId="3347"/>
    <cellStyle name="_DEM-WP(C) Costs not in AURORA 2007PCORC-5.07Update_NIM Summary 7" xfId="3348"/>
    <cellStyle name="_DEM-WP(C) Costs not in AURORA 2007PCORC-5.07Update_NIM Summary 8" xfId="3349"/>
    <cellStyle name="_DEM-WP(C) Costs not in AURORA 2007PCORC-5.07Update_NIM Summary 9" xfId="3350"/>
    <cellStyle name="_DEM-WP(C) Costs not in AURORA 2007PCORC-5.07Update_Power Costs - Comparison bx Rbtl-Staff-Jt-PC" xfId="3351"/>
    <cellStyle name="_DEM-WP(C) Costs not in AURORA 2007PCORC-5.07Update_Power Costs - Comparison bx Rbtl-Staff-Jt-PC 2" xfId="3352"/>
    <cellStyle name="_DEM-WP(C) Costs not in AURORA 2007PCORC-5.07Update_Power Costs - Comparison bx Rbtl-Staff-Jt-PC 2 2" xfId="3353"/>
    <cellStyle name="_DEM-WP(C) Costs not in AURORA 2007PCORC-5.07Update_Power Costs - Comparison bx Rbtl-Staff-Jt-PC 3" xfId="3354"/>
    <cellStyle name="_DEM-WP(C) Costs not in AURORA 2007PCORC-5.07Update_Rebuttal Power Costs" xfId="3355"/>
    <cellStyle name="_DEM-WP(C) Costs not in AURORA 2007PCORC-5.07Update_Rebuttal Power Costs 2" xfId="3356"/>
    <cellStyle name="_DEM-WP(C) Costs not in AURORA 2007PCORC-5.07Update_Rebuttal Power Costs 2 2" xfId="3357"/>
    <cellStyle name="_DEM-WP(C) Costs not in AURORA 2007PCORC-5.07Update_Rebuttal Power Costs 3" xfId="3358"/>
    <cellStyle name="_DEM-WP(C) Costs not in AURORA 2007PCORC-5.07Update_TENASKA REGULATORY ASSET" xfId="3359"/>
    <cellStyle name="_DEM-WP(C) Costs not in AURORA 2007PCORC-5.07Update_TENASKA REGULATORY ASSET 2" xfId="3360"/>
    <cellStyle name="_DEM-WP(C) Costs not in AURORA 2007PCORC-5.07Update_TENASKA REGULATORY ASSET 2 2" xfId="3361"/>
    <cellStyle name="_DEM-WP(C) Costs not in AURORA 2007PCORC-5.07Update_TENASKA REGULATORY ASSET 3" xfId="3362"/>
    <cellStyle name="_DEM-WP(C) Costs Not In AURORA 2009GRC" xfId="3363"/>
    <cellStyle name="_DEM-WP(C) Prod O&amp;M 2007GRC" xfId="3364"/>
    <cellStyle name="_DEM-WP(C) Prod O&amp;M 2007GRC 2" xfId="3365"/>
    <cellStyle name="_DEM-WP(C) Prod O&amp;M 2007GRC 2 2" xfId="3366"/>
    <cellStyle name="_DEM-WP(C) Prod O&amp;M 2007GRC 3" xfId="3367"/>
    <cellStyle name="_DEM-WP(C) Prod O&amp;M 2007GRC_Adj Bench DR 3 for Initial Briefs (Electric)" xfId="3368"/>
    <cellStyle name="_DEM-WP(C) Prod O&amp;M 2007GRC_Adj Bench DR 3 for Initial Briefs (Electric) 2" xfId="3369"/>
    <cellStyle name="_DEM-WP(C) Prod O&amp;M 2007GRC_Adj Bench DR 3 for Initial Briefs (Electric) 2 2" xfId="3370"/>
    <cellStyle name="_DEM-WP(C) Prod O&amp;M 2007GRC_Adj Bench DR 3 for Initial Briefs (Electric) 3" xfId="3371"/>
    <cellStyle name="_DEM-WP(C) Prod O&amp;M 2007GRC_Book2" xfId="3372"/>
    <cellStyle name="_DEM-WP(C) Prod O&amp;M 2007GRC_Book2 2" xfId="3373"/>
    <cellStyle name="_DEM-WP(C) Prod O&amp;M 2007GRC_Book2 2 2" xfId="3374"/>
    <cellStyle name="_DEM-WP(C) Prod O&amp;M 2007GRC_Book2 3" xfId="3375"/>
    <cellStyle name="_DEM-WP(C) Prod O&amp;M 2007GRC_Book2_Adj Bench DR 3 for Initial Briefs (Electric)" xfId="3376"/>
    <cellStyle name="_DEM-WP(C) Prod O&amp;M 2007GRC_Book2_Adj Bench DR 3 for Initial Briefs (Electric) 2" xfId="3377"/>
    <cellStyle name="_DEM-WP(C) Prod O&amp;M 2007GRC_Book2_Adj Bench DR 3 for Initial Briefs (Electric) 2 2" xfId="3378"/>
    <cellStyle name="_DEM-WP(C) Prod O&amp;M 2007GRC_Book2_Adj Bench DR 3 for Initial Briefs (Electric) 3" xfId="3379"/>
    <cellStyle name="_DEM-WP(C) Prod O&amp;M 2007GRC_Book2_Electric Rev Req Model (2009 GRC) Rebuttal" xfId="3380"/>
    <cellStyle name="_DEM-WP(C) Prod O&amp;M 2007GRC_Book2_Electric Rev Req Model (2009 GRC) Rebuttal 2" xfId="3381"/>
    <cellStyle name="_DEM-WP(C) Prod O&amp;M 2007GRC_Book2_Electric Rev Req Model (2009 GRC) Rebuttal 2 2" xfId="3382"/>
    <cellStyle name="_DEM-WP(C) Prod O&amp;M 2007GRC_Book2_Electric Rev Req Model (2009 GRC) Rebuttal 3" xfId="3383"/>
    <cellStyle name="_DEM-WP(C) Prod O&amp;M 2007GRC_Book2_Electric Rev Req Model (2009 GRC) Rebuttal REmoval of New  WH Solar AdjustMI" xfId="3384"/>
    <cellStyle name="_DEM-WP(C) Prod O&amp;M 2007GRC_Book2_Electric Rev Req Model (2009 GRC) Rebuttal REmoval of New  WH Solar AdjustMI 2" xfId="3385"/>
    <cellStyle name="_DEM-WP(C) Prod O&amp;M 2007GRC_Book2_Electric Rev Req Model (2009 GRC) Rebuttal REmoval of New  WH Solar AdjustMI 2 2" xfId="3386"/>
    <cellStyle name="_DEM-WP(C) Prod O&amp;M 2007GRC_Book2_Electric Rev Req Model (2009 GRC) Rebuttal REmoval of New  WH Solar AdjustMI 3" xfId="3387"/>
    <cellStyle name="_DEM-WP(C) Prod O&amp;M 2007GRC_Book2_Electric Rev Req Model (2009 GRC) Revised 01-18-2010" xfId="3388"/>
    <cellStyle name="_DEM-WP(C) Prod O&amp;M 2007GRC_Book2_Electric Rev Req Model (2009 GRC) Revised 01-18-2010 2" xfId="3389"/>
    <cellStyle name="_DEM-WP(C) Prod O&amp;M 2007GRC_Book2_Electric Rev Req Model (2009 GRC) Revised 01-18-2010 2 2" xfId="3390"/>
    <cellStyle name="_DEM-WP(C) Prod O&amp;M 2007GRC_Book2_Electric Rev Req Model (2009 GRC) Revised 01-18-2010 3" xfId="3391"/>
    <cellStyle name="_DEM-WP(C) Prod O&amp;M 2007GRC_Book2_Final Order Electric EXHIBIT A-1" xfId="3392"/>
    <cellStyle name="_DEM-WP(C) Prod O&amp;M 2007GRC_Book2_Final Order Electric EXHIBIT A-1 2" xfId="3393"/>
    <cellStyle name="_DEM-WP(C) Prod O&amp;M 2007GRC_Book2_Final Order Electric EXHIBIT A-1 2 2" xfId="3394"/>
    <cellStyle name="_DEM-WP(C) Prod O&amp;M 2007GRC_Book2_Final Order Electric EXHIBIT A-1 3" xfId="3395"/>
    <cellStyle name="_DEM-WP(C) Prod O&amp;M 2007GRC_Confidential Material" xfId="3396"/>
    <cellStyle name="_DEM-WP(C) Prod O&amp;M 2007GRC_DEM-WP(C) Colstrip 12 Coal Cost Forecast 2010GRC" xfId="3397"/>
    <cellStyle name="_DEM-WP(C) Prod O&amp;M 2007GRC_DEM-WP(C) Production O&amp;M 2010GRC As-Filed" xfId="3398"/>
    <cellStyle name="_DEM-WP(C) Prod O&amp;M 2007GRC_DEM-WP(C) Production O&amp;M 2010GRC As-Filed 2" xfId="3399"/>
    <cellStyle name="_DEM-WP(C) Prod O&amp;M 2007GRC_Electric Rev Req Model (2009 GRC) Rebuttal" xfId="3400"/>
    <cellStyle name="_DEM-WP(C) Prod O&amp;M 2007GRC_Electric Rev Req Model (2009 GRC) Rebuttal 2" xfId="3401"/>
    <cellStyle name="_DEM-WP(C) Prod O&amp;M 2007GRC_Electric Rev Req Model (2009 GRC) Rebuttal 2 2" xfId="3402"/>
    <cellStyle name="_DEM-WP(C) Prod O&amp;M 2007GRC_Electric Rev Req Model (2009 GRC) Rebuttal 3" xfId="3403"/>
    <cellStyle name="_DEM-WP(C) Prod O&amp;M 2007GRC_Electric Rev Req Model (2009 GRC) Rebuttal REmoval of New  WH Solar AdjustMI" xfId="3404"/>
    <cellStyle name="_DEM-WP(C) Prod O&amp;M 2007GRC_Electric Rev Req Model (2009 GRC) Rebuttal REmoval of New  WH Solar AdjustMI 2" xfId="3405"/>
    <cellStyle name="_DEM-WP(C) Prod O&amp;M 2007GRC_Electric Rev Req Model (2009 GRC) Rebuttal REmoval of New  WH Solar AdjustMI 2 2" xfId="3406"/>
    <cellStyle name="_DEM-WP(C) Prod O&amp;M 2007GRC_Electric Rev Req Model (2009 GRC) Rebuttal REmoval of New  WH Solar AdjustMI 3" xfId="3407"/>
    <cellStyle name="_DEM-WP(C) Prod O&amp;M 2007GRC_Electric Rev Req Model (2009 GRC) Revised 01-18-2010" xfId="3408"/>
    <cellStyle name="_DEM-WP(C) Prod O&amp;M 2007GRC_Electric Rev Req Model (2009 GRC) Revised 01-18-2010 2" xfId="3409"/>
    <cellStyle name="_DEM-WP(C) Prod O&amp;M 2007GRC_Electric Rev Req Model (2009 GRC) Revised 01-18-2010 2 2" xfId="3410"/>
    <cellStyle name="_DEM-WP(C) Prod O&amp;M 2007GRC_Electric Rev Req Model (2009 GRC) Revised 01-18-2010 3" xfId="3411"/>
    <cellStyle name="_DEM-WP(C) Prod O&amp;M 2007GRC_Final Order Electric EXHIBIT A-1" xfId="3412"/>
    <cellStyle name="_DEM-WP(C) Prod O&amp;M 2007GRC_Final Order Electric EXHIBIT A-1 2" xfId="3413"/>
    <cellStyle name="_DEM-WP(C) Prod O&amp;M 2007GRC_Final Order Electric EXHIBIT A-1 2 2" xfId="3414"/>
    <cellStyle name="_DEM-WP(C) Prod O&amp;M 2007GRC_Final Order Electric EXHIBIT A-1 3" xfId="3415"/>
    <cellStyle name="_DEM-WP(C) Prod O&amp;M 2007GRC_Rebuttal Power Costs" xfId="3416"/>
    <cellStyle name="_DEM-WP(C) Prod O&amp;M 2007GRC_Rebuttal Power Costs 2" xfId="3417"/>
    <cellStyle name="_DEM-WP(C) Prod O&amp;M 2007GRC_Rebuttal Power Costs 2 2" xfId="3418"/>
    <cellStyle name="_DEM-WP(C) Prod O&amp;M 2007GRC_Rebuttal Power Costs 3" xfId="3419"/>
    <cellStyle name="_DEM-WP(C) Prod O&amp;M 2007GRC_Rebuttal Power Costs_Adj Bench DR 3 for Initial Briefs (Electric)" xfId="3420"/>
    <cellStyle name="_DEM-WP(C) Prod O&amp;M 2007GRC_Rebuttal Power Costs_Adj Bench DR 3 for Initial Briefs (Electric) 2" xfId="3421"/>
    <cellStyle name="_DEM-WP(C) Prod O&amp;M 2007GRC_Rebuttal Power Costs_Adj Bench DR 3 for Initial Briefs (Electric) 2 2" xfId="3422"/>
    <cellStyle name="_DEM-WP(C) Prod O&amp;M 2007GRC_Rebuttal Power Costs_Adj Bench DR 3 for Initial Briefs (Electric) 3" xfId="3423"/>
    <cellStyle name="_DEM-WP(C) Prod O&amp;M 2007GRC_Rebuttal Power Costs_Electric Rev Req Model (2009 GRC) Rebuttal" xfId="3424"/>
    <cellStyle name="_DEM-WP(C) Prod O&amp;M 2007GRC_Rebuttal Power Costs_Electric Rev Req Model (2009 GRC) Rebuttal 2" xfId="3425"/>
    <cellStyle name="_DEM-WP(C) Prod O&amp;M 2007GRC_Rebuttal Power Costs_Electric Rev Req Model (2009 GRC) Rebuttal 2 2" xfId="3426"/>
    <cellStyle name="_DEM-WP(C) Prod O&amp;M 2007GRC_Rebuttal Power Costs_Electric Rev Req Model (2009 GRC) Rebuttal 3" xfId="3427"/>
    <cellStyle name="_DEM-WP(C) Prod O&amp;M 2007GRC_Rebuttal Power Costs_Electric Rev Req Model (2009 GRC) Rebuttal REmoval of New  WH Solar AdjustMI" xfId="3428"/>
    <cellStyle name="_DEM-WP(C) Prod O&amp;M 2007GRC_Rebuttal Power Costs_Electric Rev Req Model (2009 GRC) Rebuttal REmoval of New  WH Solar AdjustMI 2" xfId="3429"/>
    <cellStyle name="_DEM-WP(C) Prod O&amp;M 2007GRC_Rebuttal Power Costs_Electric Rev Req Model (2009 GRC) Rebuttal REmoval of New  WH Solar AdjustMI 2 2" xfId="3430"/>
    <cellStyle name="_DEM-WP(C) Prod O&amp;M 2007GRC_Rebuttal Power Costs_Electric Rev Req Model (2009 GRC) Rebuttal REmoval of New  WH Solar AdjustMI 3" xfId="3431"/>
    <cellStyle name="_DEM-WP(C) Prod O&amp;M 2007GRC_Rebuttal Power Costs_Electric Rev Req Model (2009 GRC) Revised 01-18-2010" xfId="3432"/>
    <cellStyle name="_DEM-WP(C) Prod O&amp;M 2007GRC_Rebuttal Power Costs_Electric Rev Req Model (2009 GRC) Revised 01-18-2010 2" xfId="3433"/>
    <cellStyle name="_DEM-WP(C) Prod O&amp;M 2007GRC_Rebuttal Power Costs_Electric Rev Req Model (2009 GRC) Revised 01-18-2010 2 2" xfId="3434"/>
    <cellStyle name="_DEM-WP(C) Prod O&amp;M 2007GRC_Rebuttal Power Costs_Electric Rev Req Model (2009 GRC) Revised 01-18-2010 3" xfId="3435"/>
    <cellStyle name="_DEM-WP(C) Prod O&amp;M 2007GRC_Rebuttal Power Costs_Final Order Electric EXHIBIT A-1" xfId="3436"/>
    <cellStyle name="_DEM-WP(C) Prod O&amp;M 2007GRC_Rebuttal Power Costs_Final Order Electric EXHIBIT A-1 2" xfId="3437"/>
    <cellStyle name="_DEM-WP(C) Prod O&amp;M 2007GRC_Rebuttal Power Costs_Final Order Electric EXHIBIT A-1 2 2" xfId="3438"/>
    <cellStyle name="_DEM-WP(C) Prod O&amp;M 2007GRC_Rebuttal Power Costs_Final Order Electric EXHIBIT A-1 3" xfId="3439"/>
    <cellStyle name="_x0013__DEM-WP(C) Production O&amp;M 2010GRC As-Filed" xfId="3440"/>
    <cellStyle name="_x0013__DEM-WP(C) Production O&amp;M 2010GRC As-Filed 2" xfId="3441"/>
    <cellStyle name="_DEM-WP(C) Rate Year Sumas by Month Update Corrected" xfId="3442"/>
    <cellStyle name="_DEM-WP(C) Sumas Proforma 11.14.07" xfId="3443"/>
    <cellStyle name="_DEM-WP(C) Sumas Proforma 11.5.07" xfId="3444"/>
    <cellStyle name="_DEM-WP(C) Westside Hydro Data_051007" xfId="3445"/>
    <cellStyle name="_DEM-WP(C) Westside Hydro Data_051007 2" xfId="3446"/>
    <cellStyle name="_DEM-WP(C) Westside Hydro Data_051007 2 2" xfId="3447"/>
    <cellStyle name="_DEM-WP(C) Westside Hydro Data_051007 3" xfId="3448"/>
    <cellStyle name="_DEM-WP(C) Westside Hydro Data_051007_16.37E Wild Horse Expansion DeferralRevwrkingfile SF" xfId="3449"/>
    <cellStyle name="_DEM-WP(C) Westside Hydro Data_051007_16.37E Wild Horse Expansion DeferralRevwrkingfile SF 2" xfId="3450"/>
    <cellStyle name="_DEM-WP(C) Westside Hydro Data_051007_16.37E Wild Horse Expansion DeferralRevwrkingfile SF 2 2" xfId="3451"/>
    <cellStyle name="_DEM-WP(C) Westside Hydro Data_051007_16.37E Wild Horse Expansion DeferralRevwrkingfile SF 3" xfId="3452"/>
    <cellStyle name="_DEM-WP(C) Westside Hydro Data_051007_2009 GRC Compl Filing - Exhibit D" xfId="3453"/>
    <cellStyle name="_DEM-WP(C) Westside Hydro Data_051007_2009 GRC Compl Filing - Exhibit D 2" xfId="3454"/>
    <cellStyle name="_DEM-WP(C) Westside Hydro Data_051007_Adj Bench DR 3 for Initial Briefs (Electric)" xfId="3455"/>
    <cellStyle name="_DEM-WP(C) Westside Hydro Data_051007_Adj Bench DR 3 for Initial Briefs (Electric) 2" xfId="3456"/>
    <cellStyle name="_DEM-WP(C) Westside Hydro Data_051007_Adj Bench DR 3 for Initial Briefs (Electric) 2 2" xfId="3457"/>
    <cellStyle name="_DEM-WP(C) Westside Hydro Data_051007_Adj Bench DR 3 for Initial Briefs (Electric) 3" xfId="3458"/>
    <cellStyle name="_DEM-WP(C) Westside Hydro Data_051007_Book1" xfId="3459"/>
    <cellStyle name="_DEM-WP(C) Westside Hydro Data_051007_Book2" xfId="3460"/>
    <cellStyle name="_DEM-WP(C) Westside Hydro Data_051007_Book2 2" xfId="3461"/>
    <cellStyle name="_DEM-WP(C) Westside Hydro Data_051007_Book2 2 2" xfId="3462"/>
    <cellStyle name="_DEM-WP(C) Westside Hydro Data_051007_Book2 3" xfId="3463"/>
    <cellStyle name="_DEM-WP(C) Westside Hydro Data_051007_Book4" xfId="3464"/>
    <cellStyle name="_DEM-WP(C) Westside Hydro Data_051007_Book4 2" xfId="3465"/>
    <cellStyle name="_DEM-WP(C) Westside Hydro Data_051007_Book4 2 2" xfId="3466"/>
    <cellStyle name="_DEM-WP(C) Westside Hydro Data_051007_Book4 3" xfId="3467"/>
    <cellStyle name="_DEM-WP(C) Westside Hydro Data_051007_Electric Rev Req Model (2009 GRC) " xfId="3468"/>
    <cellStyle name="_DEM-WP(C) Westside Hydro Data_051007_Electric Rev Req Model (2009 GRC)  2" xfId="3469"/>
    <cellStyle name="_DEM-WP(C) Westside Hydro Data_051007_Electric Rev Req Model (2009 GRC)  2 2" xfId="3470"/>
    <cellStyle name="_DEM-WP(C) Westside Hydro Data_051007_Electric Rev Req Model (2009 GRC)  3" xfId="3471"/>
    <cellStyle name="_DEM-WP(C) Westside Hydro Data_051007_Electric Rev Req Model (2009 GRC) Rebuttal" xfId="3472"/>
    <cellStyle name="_DEM-WP(C) Westside Hydro Data_051007_Electric Rev Req Model (2009 GRC) Rebuttal 2" xfId="3473"/>
    <cellStyle name="_DEM-WP(C) Westside Hydro Data_051007_Electric Rev Req Model (2009 GRC) Rebuttal 2 2" xfId="3474"/>
    <cellStyle name="_DEM-WP(C) Westside Hydro Data_051007_Electric Rev Req Model (2009 GRC) Rebuttal 3" xfId="3475"/>
    <cellStyle name="_DEM-WP(C) Westside Hydro Data_051007_Electric Rev Req Model (2009 GRC) Rebuttal REmoval of New  WH Solar AdjustMI" xfId="3476"/>
    <cellStyle name="_DEM-WP(C) Westside Hydro Data_051007_Electric Rev Req Model (2009 GRC) Rebuttal REmoval of New  WH Solar AdjustMI 2" xfId="3477"/>
    <cellStyle name="_DEM-WP(C) Westside Hydro Data_051007_Electric Rev Req Model (2009 GRC) Rebuttal REmoval of New  WH Solar AdjustMI 2 2" xfId="3478"/>
    <cellStyle name="_DEM-WP(C) Westside Hydro Data_051007_Electric Rev Req Model (2009 GRC) Rebuttal REmoval of New  WH Solar AdjustMI 3" xfId="3479"/>
    <cellStyle name="_DEM-WP(C) Westside Hydro Data_051007_Electric Rev Req Model (2009 GRC) Revised 01-18-2010" xfId="3480"/>
    <cellStyle name="_DEM-WP(C) Westside Hydro Data_051007_Electric Rev Req Model (2009 GRC) Revised 01-18-2010 2" xfId="3481"/>
    <cellStyle name="_DEM-WP(C) Westside Hydro Data_051007_Electric Rev Req Model (2009 GRC) Revised 01-18-2010 2 2" xfId="3482"/>
    <cellStyle name="_DEM-WP(C) Westside Hydro Data_051007_Electric Rev Req Model (2009 GRC) Revised 01-18-2010 3" xfId="3483"/>
    <cellStyle name="_DEM-WP(C) Westside Hydro Data_051007_Electric Rev Req Model (2010 GRC)" xfId="3484"/>
    <cellStyle name="_DEM-WP(C) Westside Hydro Data_051007_Electric Rev Req Model (2010 GRC) SF" xfId="3485"/>
    <cellStyle name="_DEM-WP(C) Westside Hydro Data_051007_Final Order Electric" xfId="3486"/>
    <cellStyle name="_DEM-WP(C) Westside Hydro Data_051007_Final Order Electric EXHIBIT A-1" xfId="3487"/>
    <cellStyle name="_DEM-WP(C) Westside Hydro Data_051007_Final Order Electric EXHIBIT A-1 2" xfId="3488"/>
    <cellStyle name="_DEM-WP(C) Westside Hydro Data_051007_Final Order Electric EXHIBIT A-1 2 2" xfId="3489"/>
    <cellStyle name="_DEM-WP(C) Westside Hydro Data_051007_Final Order Electric EXHIBIT A-1 3" xfId="3490"/>
    <cellStyle name="_DEM-WP(C) Westside Hydro Data_051007_NIM Summary" xfId="3491"/>
    <cellStyle name="_DEM-WP(C) Westside Hydro Data_051007_NIM Summary 2" xfId="3492"/>
    <cellStyle name="_DEM-WP(C) Westside Hydro Data_051007_Power Costs - Comparison bx Rbtl-Staff-Jt-PC" xfId="3493"/>
    <cellStyle name="_DEM-WP(C) Westside Hydro Data_051007_Power Costs - Comparison bx Rbtl-Staff-Jt-PC 2" xfId="3494"/>
    <cellStyle name="_DEM-WP(C) Westside Hydro Data_051007_Power Costs - Comparison bx Rbtl-Staff-Jt-PC 2 2" xfId="3495"/>
    <cellStyle name="_DEM-WP(C) Westside Hydro Data_051007_Power Costs - Comparison bx Rbtl-Staff-Jt-PC 3" xfId="3496"/>
    <cellStyle name="_DEM-WP(C) Westside Hydro Data_051007_Rebuttal Power Costs" xfId="3497"/>
    <cellStyle name="_DEM-WP(C) Westside Hydro Data_051007_Rebuttal Power Costs 2" xfId="3498"/>
    <cellStyle name="_DEM-WP(C) Westside Hydro Data_051007_Rebuttal Power Costs 2 2" xfId="3499"/>
    <cellStyle name="_DEM-WP(C) Westside Hydro Data_051007_Rebuttal Power Costs 3" xfId="3500"/>
    <cellStyle name="_DEM-WP(C) Westside Hydro Data_051007_TENASKA REGULATORY ASSET" xfId="3501"/>
    <cellStyle name="_DEM-WP(C) Westside Hydro Data_051007_TENASKA REGULATORY ASSET 2" xfId="3502"/>
    <cellStyle name="_DEM-WP(C) Westside Hydro Data_051007_TENASKA REGULATORY ASSET 2 2" xfId="3503"/>
    <cellStyle name="_DEM-WP(C) Westside Hydro Data_051007_TENASKA REGULATORY ASSET 3" xfId="3504"/>
    <cellStyle name="_Elec Peak Capacity Need_2008-2029_032709_Wind 5% Cap" xfId="3505"/>
    <cellStyle name="_Elec Peak Capacity Need_2008-2029_032709_Wind 5% Cap 2" xfId="3506"/>
    <cellStyle name="_Elec Peak Capacity Need_2008-2029_032709_Wind 5% Cap_NIM Summary" xfId="3507"/>
    <cellStyle name="_Elec Peak Capacity Need_2008-2029_032709_Wind 5% Cap_NIM Summary 2" xfId="3508"/>
    <cellStyle name="_Elec Peak Capacity Need_2008-2029_032709_Wind 5% Cap-ST-Adj-PJP1" xfId="3509"/>
    <cellStyle name="_Elec Peak Capacity Need_2008-2029_032709_Wind 5% Cap-ST-Adj-PJP1 2" xfId="3510"/>
    <cellStyle name="_Elec Peak Capacity Need_2008-2029_032709_Wind 5% Cap-ST-Adj-PJP1_NIM Summary" xfId="3511"/>
    <cellStyle name="_Elec Peak Capacity Need_2008-2029_032709_Wind 5% Cap-ST-Adj-PJP1_NIM Summary 2" xfId="3512"/>
    <cellStyle name="_Elec Peak Capacity Need_2008-2029_120908_Wind 5% Cap_Low" xfId="3513"/>
    <cellStyle name="_Elec Peak Capacity Need_2008-2029_120908_Wind 5% Cap_Low 2" xfId="3514"/>
    <cellStyle name="_Elec Peak Capacity Need_2008-2029_120908_Wind 5% Cap_Low_NIM Summary" xfId="3515"/>
    <cellStyle name="_Elec Peak Capacity Need_2008-2029_120908_Wind 5% Cap_Low_NIM Summary 2" xfId="3516"/>
    <cellStyle name="_Elec Peak Capacity Need_2008-2029_Wind 5% Cap_050809" xfId="3517"/>
    <cellStyle name="_Elec Peak Capacity Need_2008-2029_Wind 5% Cap_050809 2" xfId="3518"/>
    <cellStyle name="_Elec Peak Capacity Need_2008-2029_Wind 5% Cap_050809_NIM Summary" xfId="3519"/>
    <cellStyle name="_Elec Peak Capacity Need_2008-2029_Wind 5% Cap_050809_NIM Summary 2" xfId="3520"/>
    <cellStyle name="_x0013__Electric Rev Req Model (2009 GRC) " xfId="3521"/>
    <cellStyle name="_x0013__Electric Rev Req Model (2009 GRC)  2" xfId="3522"/>
    <cellStyle name="_x0013__Electric Rev Req Model (2009 GRC)  2 2" xfId="3523"/>
    <cellStyle name="_x0013__Electric Rev Req Model (2009 GRC)  3" xfId="3524"/>
    <cellStyle name="_x0013__Electric Rev Req Model (2009 GRC) Rebuttal" xfId="3525"/>
    <cellStyle name="_x0013__Electric Rev Req Model (2009 GRC) Rebuttal 2" xfId="3526"/>
    <cellStyle name="_x0013__Electric Rev Req Model (2009 GRC) Rebuttal 2 2" xfId="3527"/>
    <cellStyle name="_x0013__Electric Rev Req Model (2009 GRC) Rebuttal 3" xfId="3528"/>
    <cellStyle name="_x0013__Electric Rev Req Model (2009 GRC) Rebuttal REmoval of New  WH Solar AdjustMI" xfId="3529"/>
    <cellStyle name="_x0013__Electric Rev Req Model (2009 GRC) Rebuttal REmoval of New  WH Solar AdjustMI 2" xfId="3530"/>
    <cellStyle name="_x0013__Electric Rev Req Model (2009 GRC) Rebuttal REmoval of New  WH Solar AdjustMI 2 2" xfId="3531"/>
    <cellStyle name="_x0013__Electric Rev Req Model (2009 GRC) Rebuttal REmoval of New  WH Solar AdjustMI 3" xfId="3532"/>
    <cellStyle name="_x0013__Electric Rev Req Model (2009 GRC) Revised 01-18-2010" xfId="3533"/>
    <cellStyle name="_x0013__Electric Rev Req Model (2009 GRC) Revised 01-18-2010 2" xfId="3534"/>
    <cellStyle name="_x0013__Electric Rev Req Model (2009 GRC) Revised 01-18-2010 2 2" xfId="3535"/>
    <cellStyle name="_x0013__Electric Rev Req Model (2009 GRC) Revised 01-18-2010 3" xfId="3536"/>
    <cellStyle name="_x0013__Electric Rev Req Model (2010 GRC)" xfId="3537"/>
    <cellStyle name="_x0013__Electric Rev Req Model (2010 GRC) SF" xfId="3538"/>
    <cellStyle name="_ENCOGEN_WBOOK" xfId="3539"/>
    <cellStyle name="_ENCOGEN_WBOOK 2" xfId="3540"/>
    <cellStyle name="_ENCOGEN_WBOOK_NIM Summary" xfId="3541"/>
    <cellStyle name="_ENCOGEN_WBOOK_NIM Summary 2" xfId="3542"/>
    <cellStyle name="_x0013__Final Order Electric EXHIBIT A-1" xfId="3543"/>
    <cellStyle name="_x0013__Final Order Electric EXHIBIT A-1 2" xfId="3544"/>
    <cellStyle name="_x0013__Final Order Electric EXHIBIT A-1 2 2" xfId="3545"/>
    <cellStyle name="_x0013__Final Order Electric EXHIBIT A-1 3" xfId="3546"/>
    <cellStyle name="_Fixed Gas Transport 1 19 09" xfId="3547"/>
    <cellStyle name="_Fixed Gas Transport 1 19 09 2" xfId="3548"/>
    <cellStyle name="_Fixed Gas Transport 1 19 09 2 2" xfId="3549"/>
    <cellStyle name="_Fixed Gas Transport 1 19 09 3" xfId="3550"/>
    <cellStyle name="_Fuel Prices 4-14" xfId="3551"/>
    <cellStyle name="_Fuel Prices 4-14 2" xfId="3552"/>
    <cellStyle name="_Fuel Prices 4-14 2 2" xfId="3553"/>
    <cellStyle name="_Fuel Prices 4-14 2 2 2" xfId="3554"/>
    <cellStyle name="_Fuel Prices 4-14 2 3" xfId="3555"/>
    <cellStyle name="_Fuel Prices 4-14 3" xfId="3556"/>
    <cellStyle name="_Fuel Prices 4-14 3 2" xfId="3557"/>
    <cellStyle name="_Fuel Prices 4-14 4" xfId="3558"/>
    <cellStyle name="_Fuel Prices 4-14 4 2" xfId="3559"/>
    <cellStyle name="_Fuel Prices 4-14 5" xfId="3560"/>
    <cellStyle name="_Fuel Prices 4-14_04 07E Wild Horse Wind Expansion (C) (2)" xfId="3561"/>
    <cellStyle name="_Fuel Prices 4-14_04 07E Wild Horse Wind Expansion (C) (2) 2" xfId="3562"/>
    <cellStyle name="_Fuel Prices 4-14_04 07E Wild Horse Wind Expansion (C) (2) 2 2" xfId="3563"/>
    <cellStyle name="_Fuel Prices 4-14_04 07E Wild Horse Wind Expansion (C) (2) 3" xfId="3564"/>
    <cellStyle name="_Fuel Prices 4-14_04 07E Wild Horse Wind Expansion (C) (2)_Adj Bench DR 3 for Initial Briefs (Electric)" xfId="3565"/>
    <cellStyle name="_Fuel Prices 4-14_04 07E Wild Horse Wind Expansion (C) (2)_Adj Bench DR 3 for Initial Briefs (Electric) 2" xfId="3566"/>
    <cellStyle name="_Fuel Prices 4-14_04 07E Wild Horse Wind Expansion (C) (2)_Adj Bench DR 3 for Initial Briefs (Electric) 2 2" xfId="3567"/>
    <cellStyle name="_Fuel Prices 4-14_04 07E Wild Horse Wind Expansion (C) (2)_Adj Bench DR 3 for Initial Briefs (Electric) 3" xfId="3568"/>
    <cellStyle name="_Fuel Prices 4-14_04 07E Wild Horse Wind Expansion (C) (2)_Book1" xfId="3569"/>
    <cellStyle name="_Fuel Prices 4-14_04 07E Wild Horse Wind Expansion (C) (2)_Electric Rev Req Model (2009 GRC) " xfId="3570"/>
    <cellStyle name="_Fuel Prices 4-14_04 07E Wild Horse Wind Expansion (C) (2)_Electric Rev Req Model (2009 GRC)  2" xfId="3571"/>
    <cellStyle name="_Fuel Prices 4-14_04 07E Wild Horse Wind Expansion (C) (2)_Electric Rev Req Model (2009 GRC)  2 2" xfId="3572"/>
    <cellStyle name="_Fuel Prices 4-14_04 07E Wild Horse Wind Expansion (C) (2)_Electric Rev Req Model (2009 GRC)  3" xfId="3573"/>
    <cellStyle name="_Fuel Prices 4-14_04 07E Wild Horse Wind Expansion (C) (2)_Electric Rev Req Model (2009 GRC) Rebuttal" xfId="3574"/>
    <cellStyle name="_Fuel Prices 4-14_04 07E Wild Horse Wind Expansion (C) (2)_Electric Rev Req Model (2009 GRC) Rebuttal 2" xfId="3575"/>
    <cellStyle name="_Fuel Prices 4-14_04 07E Wild Horse Wind Expansion (C) (2)_Electric Rev Req Model (2009 GRC) Rebuttal 2 2" xfId="3576"/>
    <cellStyle name="_Fuel Prices 4-14_04 07E Wild Horse Wind Expansion (C) (2)_Electric Rev Req Model (2009 GRC) Rebuttal 3" xfId="3577"/>
    <cellStyle name="_Fuel Prices 4-14_04 07E Wild Horse Wind Expansion (C) (2)_Electric Rev Req Model (2009 GRC) Rebuttal REmoval of New  WH Solar AdjustMI" xfId="3578"/>
    <cellStyle name="_Fuel Prices 4-14_04 07E Wild Horse Wind Expansion (C) (2)_Electric Rev Req Model (2009 GRC) Rebuttal REmoval of New  WH Solar AdjustMI 2" xfId="3579"/>
    <cellStyle name="_Fuel Prices 4-14_04 07E Wild Horse Wind Expansion (C) (2)_Electric Rev Req Model (2009 GRC) Rebuttal REmoval of New  WH Solar AdjustMI 2 2" xfId="3580"/>
    <cellStyle name="_Fuel Prices 4-14_04 07E Wild Horse Wind Expansion (C) (2)_Electric Rev Req Model (2009 GRC) Rebuttal REmoval of New  WH Solar AdjustMI 3" xfId="3581"/>
    <cellStyle name="_Fuel Prices 4-14_04 07E Wild Horse Wind Expansion (C) (2)_Electric Rev Req Model (2009 GRC) Revised 01-18-2010" xfId="3582"/>
    <cellStyle name="_Fuel Prices 4-14_04 07E Wild Horse Wind Expansion (C) (2)_Electric Rev Req Model (2009 GRC) Revised 01-18-2010 2" xfId="3583"/>
    <cellStyle name="_Fuel Prices 4-14_04 07E Wild Horse Wind Expansion (C) (2)_Electric Rev Req Model (2009 GRC) Revised 01-18-2010 2 2" xfId="3584"/>
    <cellStyle name="_Fuel Prices 4-14_04 07E Wild Horse Wind Expansion (C) (2)_Electric Rev Req Model (2009 GRC) Revised 01-18-2010 3" xfId="3585"/>
    <cellStyle name="_Fuel Prices 4-14_04 07E Wild Horse Wind Expansion (C) (2)_Electric Rev Req Model (2010 GRC)" xfId="3586"/>
    <cellStyle name="_Fuel Prices 4-14_04 07E Wild Horse Wind Expansion (C) (2)_Electric Rev Req Model (2010 GRC) SF" xfId="3587"/>
    <cellStyle name="_Fuel Prices 4-14_04 07E Wild Horse Wind Expansion (C) (2)_Final Order Electric EXHIBIT A-1" xfId="3588"/>
    <cellStyle name="_Fuel Prices 4-14_04 07E Wild Horse Wind Expansion (C) (2)_Final Order Electric EXHIBIT A-1 2" xfId="3589"/>
    <cellStyle name="_Fuel Prices 4-14_04 07E Wild Horse Wind Expansion (C) (2)_Final Order Electric EXHIBIT A-1 2 2" xfId="3590"/>
    <cellStyle name="_Fuel Prices 4-14_04 07E Wild Horse Wind Expansion (C) (2)_Final Order Electric EXHIBIT A-1 3" xfId="3591"/>
    <cellStyle name="_Fuel Prices 4-14_04 07E Wild Horse Wind Expansion (C) (2)_TENASKA REGULATORY ASSET" xfId="3592"/>
    <cellStyle name="_Fuel Prices 4-14_04 07E Wild Horse Wind Expansion (C) (2)_TENASKA REGULATORY ASSET 2" xfId="3593"/>
    <cellStyle name="_Fuel Prices 4-14_04 07E Wild Horse Wind Expansion (C) (2)_TENASKA REGULATORY ASSET 2 2" xfId="3594"/>
    <cellStyle name="_Fuel Prices 4-14_04 07E Wild Horse Wind Expansion (C) (2)_TENASKA REGULATORY ASSET 3" xfId="3595"/>
    <cellStyle name="_Fuel Prices 4-14_16.37E Wild Horse Expansion DeferralRevwrkingfile SF" xfId="3596"/>
    <cellStyle name="_Fuel Prices 4-14_16.37E Wild Horse Expansion DeferralRevwrkingfile SF 2" xfId="3597"/>
    <cellStyle name="_Fuel Prices 4-14_16.37E Wild Horse Expansion DeferralRevwrkingfile SF 2 2" xfId="3598"/>
    <cellStyle name="_Fuel Prices 4-14_16.37E Wild Horse Expansion DeferralRevwrkingfile SF 3" xfId="3599"/>
    <cellStyle name="_Fuel Prices 4-14_2009 Compliance Filing PCA Exhibits for GRC" xfId="3600"/>
    <cellStyle name="_Fuel Prices 4-14_2009 GRC Compl Filing - Exhibit D" xfId="3601"/>
    <cellStyle name="_Fuel Prices 4-14_2009 GRC Compl Filing - Exhibit D 2" xfId="3602"/>
    <cellStyle name="_Fuel Prices 4-14_3.01 Income Statement" xfId="3603"/>
    <cellStyle name="_Fuel Prices 4-14_4 31 Regulatory Assets and Liabilities  7 06- Exhibit D" xfId="3604"/>
    <cellStyle name="_Fuel Prices 4-14_4 31 Regulatory Assets and Liabilities  7 06- Exhibit D 2" xfId="3605"/>
    <cellStyle name="_Fuel Prices 4-14_4 31 Regulatory Assets and Liabilities  7 06- Exhibit D 2 2" xfId="3606"/>
    <cellStyle name="_Fuel Prices 4-14_4 31 Regulatory Assets and Liabilities  7 06- Exhibit D 3" xfId="3607"/>
    <cellStyle name="_Fuel Prices 4-14_4 31 Regulatory Assets and Liabilities  7 06- Exhibit D_NIM Summary" xfId="3608"/>
    <cellStyle name="_Fuel Prices 4-14_4 31 Regulatory Assets and Liabilities  7 06- Exhibit D_NIM Summary 2" xfId="3609"/>
    <cellStyle name="_Fuel Prices 4-14_4 32 Regulatory Assets and Liabilities  7 06- Exhibit D" xfId="3610"/>
    <cellStyle name="_Fuel Prices 4-14_4 32 Regulatory Assets and Liabilities  7 06- Exhibit D 2" xfId="3611"/>
    <cellStyle name="_Fuel Prices 4-14_4 32 Regulatory Assets and Liabilities  7 06- Exhibit D 2 2" xfId="3612"/>
    <cellStyle name="_Fuel Prices 4-14_4 32 Regulatory Assets and Liabilities  7 06- Exhibit D 3" xfId="3613"/>
    <cellStyle name="_Fuel Prices 4-14_4 32 Regulatory Assets and Liabilities  7 06- Exhibit D_NIM Summary" xfId="3614"/>
    <cellStyle name="_Fuel Prices 4-14_4 32 Regulatory Assets and Liabilities  7 06- Exhibit D_NIM Summary 2" xfId="3615"/>
    <cellStyle name="_Fuel Prices 4-14_AURORA Total New" xfId="3616"/>
    <cellStyle name="_Fuel Prices 4-14_AURORA Total New 2" xfId="3617"/>
    <cellStyle name="_Fuel Prices 4-14_Book2" xfId="3618"/>
    <cellStyle name="_Fuel Prices 4-14_Book2 2" xfId="3619"/>
    <cellStyle name="_Fuel Prices 4-14_Book2 2 2" xfId="3620"/>
    <cellStyle name="_Fuel Prices 4-14_Book2 3" xfId="3621"/>
    <cellStyle name="_Fuel Prices 4-14_Book2_Adj Bench DR 3 for Initial Briefs (Electric)" xfId="3622"/>
    <cellStyle name="_Fuel Prices 4-14_Book2_Adj Bench DR 3 for Initial Briefs (Electric) 2" xfId="3623"/>
    <cellStyle name="_Fuel Prices 4-14_Book2_Adj Bench DR 3 for Initial Briefs (Electric) 2 2" xfId="3624"/>
    <cellStyle name="_Fuel Prices 4-14_Book2_Adj Bench DR 3 for Initial Briefs (Electric) 3" xfId="3625"/>
    <cellStyle name="_Fuel Prices 4-14_Book2_Electric Rev Req Model (2009 GRC) Rebuttal" xfId="3626"/>
    <cellStyle name="_Fuel Prices 4-14_Book2_Electric Rev Req Model (2009 GRC) Rebuttal 2" xfId="3627"/>
    <cellStyle name="_Fuel Prices 4-14_Book2_Electric Rev Req Model (2009 GRC) Rebuttal 2 2" xfId="3628"/>
    <cellStyle name="_Fuel Prices 4-14_Book2_Electric Rev Req Model (2009 GRC) Rebuttal 3" xfId="3629"/>
    <cellStyle name="_Fuel Prices 4-14_Book2_Electric Rev Req Model (2009 GRC) Rebuttal REmoval of New  WH Solar AdjustMI" xfId="3630"/>
    <cellStyle name="_Fuel Prices 4-14_Book2_Electric Rev Req Model (2009 GRC) Rebuttal REmoval of New  WH Solar AdjustMI 2" xfId="3631"/>
    <cellStyle name="_Fuel Prices 4-14_Book2_Electric Rev Req Model (2009 GRC) Rebuttal REmoval of New  WH Solar AdjustMI 2 2" xfId="3632"/>
    <cellStyle name="_Fuel Prices 4-14_Book2_Electric Rev Req Model (2009 GRC) Rebuttal REmoval of New  WH Solar AdjustMI 3" xfId="3633"/>
    <cellStyle name="_Fuel Prices 4-14_Book2_Electric Rev Req Model (2009 GRC) Revised 01-18-2010" xfId="3634"/>
    <cellStyle name="_Fuel Prices 4-14_Book2_Electric Rev Req Model (2009 GRC) Revised 01-18-2010 2" xfId="3635"/>
    <cellStyle name="_Fuel Prices 4-14_Book2_Electric Rev Req Model (2009 GRC) Revised 01-18-2010 2 2" xfId="3636"/>
    <cellStyle name="_Fuel Prices 4-14_Book2_Electric Rev Req Model (2009 GRC) Revised 01-18-2010 3" xfId="3637"/>
    <cellStyle name="_Fuel Prices 4-14_Book2_Final Order Electric EXHIBIT A-1" xfId="3638"/>
    <cellStyle name="_Fuel Prices 4-14_Book2_Final Order Electric EXHIBIT A-1 2" xfId="3639"/>
    <cellStyle name="_Fuel Prices 4-14_Book2_Final Order Electric EXHIBIT A-1 2 2" xfId="3640"/>
    <cellStyle name="_Fuel Prices 4-14_Book2_Final Order Electric EXHIBIT A-1 3" xfId="3641"/>
    <cellStyle name="_Fuel Prices 4-14_Book4" xfId="3642"/>
    <cellStyle name="_Fuel Prices 4-14_Book4 2" xfId="3643"/>
    <cellStyle name="_Fuel Prices 4-14_Book4 2 2" xfId="3644"/>
    <cellStyle name="_Fuel Prices 4-14_Book4 3" xfId="3645"/>
    <cellStyle name="_Fuel Prices 4-14_Book9" xfId="3646"/>
    <cellStyle name="_Fuel Prices 4-14_Book9 2" xfId="3647"/>
    <cellStyle name="_Fuel Prices 4-14_Book9 2 2" xfId="3648"/>
    <cellStyle name="_Fuel Prices 4-14_Book9 3" xfId="3649"/>
    <cellStyle name="_Fuel Prices 4-14_Chelan PUD Power Costs (8-10)" xfId="3650"/>
    <cellStyle name="_Fuel Prices 4-14_Direct Assignment Distribution Plant 2008" xfId="3651"/>
    <cellStyle name="_Fuel Prices 4-14_Direct Assignment Distribution Plant 2008 2" xfId="3652"/>
    <cellStyle name="_Fuel Prices 4-14_Direct Assignment Distribution Plant 2008 2 2" xfId="3653"/>
    <cellStyle name="_Fuel Prices 4-14_Direct Assignment Distribution Plant 2008 2 2 2" xfId="3654"/>
    <cellStyle name="_Fuel Prices 4-14_Direct Assignment Distribution Plant 2008 2 3" xfId="3655"/>
    <cellStyle name="_Fuel Prices 4-14_Direct Assignment Distribution Plant 2008 2 3 2" xfId="3656"/>
    <cellStyle name="_Fuel Prices 4-14_Direct Assignment Distribution Plant 2008 2 4" xfId="3657"/>
    <cellStyle name="_Fuel Prices 4-14_Direct Assignment Distribution Plant 2008 2 4 2" xfId="3658"/>
    <cellStyle name="_Fuel Prices 4-14_Direct Assignment Distribution Plant 2008 3" xfId="3659"/>
    <cellStyle name="_Fuel Prices 4-14_Direct Assignment Distribution Plant 2008 3 2" xfId="3660"/>
    <cellStyle name="_Fuel Prices 4-14_Direct Assignment Distribution Plant 2008 4" xfId="3661"/>
    <cellStyle name="_Fuel Prices 4-14_Direct Assignment Distribution Plant 2008 4 2" xfId="3662"/>
    <cellStyle name="_Fuel Prices 4-14_Direct Assignment Distribution Plant 2008 5" xfId="3663"/>
    <cellStyle name="_Fuel Prices 4-14_Direct Assignment Distribution Plant 2008 6" xfId="3664"/>
    <cellStyle name="_Fuel Prices 4-14_Electric COS Inputs" xfId="3665"/>
    <cellStyle name="_Fuel Prices 4-14_Electric COS Inputs 2" xfId="3666"/>
    <cellStyle name="_Fuel Prices 4-14_Electric COS Inputs 2 2" xfId="3667"/>
    <cellStyle name="_Fuel Prices 4-14_Electric COS Inputs 2 2 2" xfId="3668"/>
    <cellStyle name="_Fuel Prices 4-14_Electric COS Inputs 2 3" xfId="3669"/>
    <cellStyle name="_Fuel Prices 4-14_Electric COS Inputs 2 3 2" xfId="3670"/>
    <cellStyle name="_Fuel Prices 4-14_Electric COS Inputs 2 4" xfId="3671"/>
    <cellStyle name="_Fuel Prices 4-14_Electric COS Inputs 2 4 2" xfId="3672"/>
    <cellStyle name="_Fuel Prices 4-14_Electric COS Inputs 3" xfId="3673"/>
    <cellStyle name="_Fuel Prices 4-14_Electric COS Inputs 3 2" xfId="3674"/>
    <cellStyle name="_Fuel Prices 4-14_Electric COS Inputs 4" xfId="3675"/>
    <cellStyle name="_Fuel Prices 4-14_Electric COS Inputs 4 2" xfId="3676"/>
    <cellStyle name="_Fuel Prices 4-14_Electric COS Inputs 5" xfId="3677"/>
    <cellStyle name="_Fuel Prices 4-14_Electric COS Inputs 6" xfId="3678"/>
    <cellStyle name="_Fuel Prices 4-14_Electric Rate Spread and Rate Design 3.23.09" xfId="3679"/>
    <cellStyle name="_Fuel Prices 4-14_Electric Rate Spread and Rate Design 3.23.09 2" xfId="3680"/>
    <cellStyle name="_Fuel Prices 4-14_Electric Rate Spread and Rate Design 3.23.09 2 2" xfId="3681"/>
    <cellStyle name="_Fuel Prices 4-14_Electric Rate Spread and Rate Design 3.23.09 2 2 2" xfId="3682"/>
    <cellStyle name="_Fuel Prices 4-14_Electric Rate Spread and Rate Design 3.23.09 2 3" xfId="3683"/>
    <cellStyle name="_Fuel Prices 4-14_Electric Rate Spread and Rate Design 3.23.09 2 3 2" xfId="3684"/>
    <cellStyle name="_Fuel Prices 4-14_Electric Rate Spread and Rate Design 3.23.09 2 4" xfId="3685"/>
    <cellStyle name="_Fuel Prices 4-14_Electric Rate Spread and Rate Design 3.23.09 2 4 2" xfId="3686"/>
    <cellStyle name="_Fuel Prices 4-14_Electric Rate Spread and Rate Design 3.23.09 3" xfId="3687"/>
    <cellStyle name="_Fuel Prices 4-14_Electric Rate Spread and Rate Design 3.23.09 3 2" xfId="3688"/>
    <cellStyle name="_Fuel Prices 4-14_Electric Rate Spread and Rate Design 3.23.09 4" xfId="3689"/>
    <cellStyle name="_Fuel Prices 4-14_Electric Rate Spread and Rate Design 3.23.09 4 2" xfId="3690"/>
    <cellStyle name="_Fuel Prices 4-14_Electric Rate Spread and Rate Design 3.23.09 5" xfId="3691"/>
    <cellStyle name="_Fuel Prices 4-14_Electric Rate Spread and Rate Design 3.23.09 6" xfId="3692"/>
    <cellStyle name="_Fuel Prices 4-14_INPUTS" xfId="3693"/>
    <cellStyle name="_Fuel Prices 4-14_INPUTS 2" xfId="3694"/>
    <cellStyle name="_Fuel Prices 4-14_INPUTS 2 2" xfId="3695"/>
    <cellStyle name="_Fuel Prices 4-14_INPUTS 2 2 2" xfId="3696"/>
    <cellStyle name="_Fuel Prices 4-14_INPUTS 2 3" xfId="3697"/>
    <cellStyle name="_Fuel Prices 4-14_INPUTS 2 3 2" xfId="3698"/>
    <cellStyle name="_Fuel Prices 4-14_INPUTS 2 4" xfId="3699"/>
    <cellStyle name="_Fuel Prices 4-14_INPUTS 2 4 2" xfId="3700"/>
    <cellStyle name="_Fuel Prices 4-14_INPUTS 3" xfId="3701"/>
    <cellStyle name="_Fuel Prices 4-14_INPUTS 3 2" xfId="3702"/>
    <cellStyle name="_Fuel Prices 4-14_INPUTS 4" xfId="3703"/>
    <cellStyle name="_Fuel Prices 4-14_INPUTS 4 2" xfId="3704"/>
    <cellStyle name="_Fuel Prices 4-14_INPUTS 5" xfId="3705"/>
    <cellStyle name="_Fuel Prices 4-14_INPUTS 6" xfId="3706"/>
    <cellStyle name="_Fuel Prices 4-14_Leased Transformer &amp; Substation Plant &amp; Rev 12-2009" xfId="3707"/>
    <cellStyle name="_Fuel Prices 4-14_Leased Transformer &amp; Substation Plant &amp; Rev 12-2009 2" xfId="3708"/>
    <cellStyle name="_Fuel Prices 4-14_Leased Transformer &amp; Substation Plant &amp; Rev 12-2009 2 2" xfId="3709"/>
    <cellStyle name="_Fuel Prices 4-14_Leased Transformer &amp; Substation Plant &amp; Rev 12-2009 2 2 2" xfId="3710"/>
    <cellStyle name="_Fuel Prices 4-14_Leased Transformer &amp; Substation Plant &amp; Rev 12-2009 2 3" xfId="3711"/>
    <cellStyle name="_Fuel Prices 4-14_Leased Transformer &amp; Substation Plant &amp; Rev 12-2009 2 3 2" xfId="3712"/>
    <cellStyle name="_Fuel Prices 4-14_Leased Transformer &amp; Substation Plant &amp; Rev 12-2009 2 4" xfId="3713"/>
    <cellStyle name="_Fuel Prices 4-14_Leased Transformer &amp; Substation Plant &amp; Rev 12-2009 2 4 2" xfId="3714"/>
    <cellStyle name="_Fuel Prices 4-14_Leased Transformer &amp; Substation Plant &amp; Rev 12-2009 3" xfId="3715"/>
    <cellStyle name="_Fuel Prices 4-14_Leased Transformer &amp; Substation Plant &amp; Rev 12-2009 3 2" xfId="3716"/>
    <cellStyle name="_Fuel Prices 4-14_Leased Transformer &amp; Substation Plant &amp; Rev 12-2009 4" xfId="3717"/>
    <cellStyle name="_Fuel Prices 4-14_Leased Transformer &amp; Substation Plant &amp; Rev 12-2009 4 2" xfId="3718"/>
    <cellStyle name="_Fuel Prices 4-14_Leased Transformer &amp; Substation Plant &amp; Rev 12-2009 5" xfId="3719"/>
    <cellStyle name="_Fuel Prices 4-14_Leased Transformer &amp; Substation Plant &amp; Rev 12-2009 6" xfId="3720"/>
    <cellStyle name="_Fuel Prices 4-14_NIM Summary" xfId="3721"/>
    <cellStyle name="_Fuel Prices 4-14_NIM Summary 09GRC" xfId="3722"/>
    <cellStyle name="_Fuel Prices 4-14_NIM Summary 09GRC 2" xfId="3723"/>
    <cellStyle name="_Fuel Prices 4-14_NIM Summary 2" xfId="3724"/>
    <cellStyle name="_Fuel Prices 4-14_NIM Summary 3" xfId="3725"/>
    <cellStyle name="_Fuel Prices 4-14_NIM Summary 4" xfId="3726"/>
    <cellStyle name="_Fuel Prices 4-14_NIM Summary 5" xfId="3727"/>
    <cellStyle name="_Fuel Prices 4-14_NIM Summary 6" xfId="3728"/>
    <cellStyle name="_Fuel Prices 4-14_NIM Summary 7" xfId="3729"/>
    <cellStyle name="_Fuel Prices 4-14_NIM Summary 8" xfId="3730"/>
    <cellStyle name="_Fuel Prices 4-14_NIM Summary 9" xfId="3731"/>
    <cellStyle name="_Fuel Prices 4-14_PCA 10 -  Exhibit D from A Kellogg Jan 2011" xfId="3732"/>
    <cellStyle name="_Fuel Prices 4-14_PCA 10 -  Exhibit D from A Kellogg July 2011" xfId="3733"/>
    <cellStyle name="_Fuel Prices 4-14_PCA 10 -  Exhibit D from S Free Rcv'd 12-11" xfId="3734"/>
    <cellStyle name="_Fuel Prices 4-14_PCA 9 -  Exhibit D April 2010" xfId="3735"/>
    <cellStyle name="_Fuel Prices 4-14_PCA 9 -  Exhibit D April 2010 (3)" xfId="3736"/>
    <cellStyle name="_Fuel Prices 4-14_PCA 9 -  Exhibit D April 2010 (3) 2" xfId="3737"/>
    <cellStyle name="_Fuel Prices 4-14_PCA 9 -  Exhibit D Nov 2010" xfId="3738"/>
    <cellStyle name="_Fuel Prices 4-14_PCA 9 - Exhibit D at August 2010" xfId="3739"/>
    <cellStyle name="_Fuel Prices 4-14_PCA 9 - Exhibit D June 2010 GRC" xfId="3740"/>
    <cellStyle name="_Fuel Prices 4-14_Peak Credit Exhibits for 2009 GRC" xfId="3741"/>
    <cellStyle name="_Fuel Prices 4-14_Peak Credit Exhibits for 2009 GRC 2" xfId="3742"/>
    <cellStyle name="_Fuel Prices 4-14_Peak Credit Exhibits for 2009 GRC 2 2" xfId="3743"/>
    <cellStyle name="_Fuel Prices 4-14_Peak Credit Exhibits for 2009 GRC 2 2 2" xfId="3744"/>
    <cellStyle name="_Fuel Prices 4-14_Peak Credit Exhibits for 2009 GRC 2 3" xfId="3745"/>
    <cellStyle name="_Fuel Prices 4-14_Peak Credit Exhibits for 2009 GRC 2 3 2" xfId="3746"/>
    <cellStyle name="_Fuel Prices 4-14_Peak Credit Exhibits for 2009 GRC 2 4" xfId="3747"/>
    <cellStyle name="_Fuel Prices 4-14_Peak Credit Exhibits for 2009 GRC 2 4 2" xfId="3748"/>
    <cellStyle name="_Fuel Prices 4-14_Peak Credit Exhibits for 2009 GRC 3" xfId="3749"/>
    <cellStyle name="_Fuel Prices 4-14_Peak Credit Exhibits for 2009 GRC 3 2" xfId="3750"/>
    <cellStyle name="_Fuel Prices 4-14_Peak Credit Exhibits for 2009 GRC 4" xfId="3751"/>
    <cellStyle name="_Fuel Prices 4-14_Peak Credit Exhibits for 2009 GRC 4 2" xfId="3752"/>
    <cellStyle name="_Fuel Prices 4-14_Peak Credit Exhibits for 2009 GRC 5" xfId="3753"/>
    <cellStyle name="_Fuel Prices 4-14_Peak Credit Exhibits for 2009 GRC 6" xfId="3754"/>
    <cellStyle name="_Fuel Prices 4-14_Power Costs - Comparison bx Rbtl-Staff-Jt-PC" xfId="3755"/>
    <cellStyle name="_Fuel Prices 4-14_Power Costs - Comparison bx Rbtl-Staff-Jt-PC 2" xfId="3756"/>
    <cellStyle name="_Fuel Prices 4-14_Power Costs - Comparison bx Rbtl-Staff-Jt-PC 2 2" xfId="3757"/>
    <cellStyle name="_Fuel Prices 4-14_Power Costs - Comparison bx Rbtl-Staff-Jt-PC 3" xfId="3758"/>
    <cellStyle name="_Fuel Prices 4-14_Power Costs - Comparison bx Rbtl-Staff-Jt-PC_Adj Bench DR 3 for Initial Briefs (Electric)" xfId="3759"/>
    <cellStyle name="_Fuel Prices 4-14_Power Costs - Comparison bx Rbtl-Staff-Jt-PC_Adj Bench DR 3 for Initial Briefs (Electric) 2" xfId="3760"/>
    <cellStyle name="_Fuel Prices 4-14_Power Costs - Comparison bx Rbtl-Staff-Jt-PC_Adj Bench DR 3 for Initial Briefs (Electric) 2 2" xfId="3761"/>
    <cellStyle name="_Fuel Prices 4-14_Power Costs - Comparison bx Rbtl-Staff-Jt-PC_Adj Bench DR 3 for Initial Briefs (Electric) 3" xfId="3762"/>
    <cellStyle name="_Fuel Prices 4-14_Power Costs - Comparison bx Rbtl-Staff-Jt-PC_Electric Rev Req Model (2009 GRC) Rebuttal" xfId="3763"/>
    <cellStyle name="_Fuel Prices 4-14_Power Costs - Comparison bx Rbtl-Staff-Jt-PC_Electric Rev Req Model (2009 GRC) Rebuttal 2" xfId="3764"/>
    <cellStyle name="_Fuel Prices 4-14_Power Costs - Comparison bx Rbtl-Staff-Jt-PC_Electric Rev Req Model (2009 GRC) Rebuttal 2 2" xfId="3765"/>
    <cellStyle name="_Fuel Prices 4-14_Power Costs - Comparison bx Rbtl-Staff-Jt-PC_Electric Rev Req Model (2009 GRC) Rebuttal 3" xfId="3766"/>
    <cellStyle name="_Fuel Prices 4-14_Power Costs - Comparison bx Rbtl-Staff-Jt-PC_Electric Rev Req Model (2009 GRC) Rebuttal REmoval of New  WH Solar AdjustMI" xfId="3767"/>
    <cellStyle name="_Fuel Prices 4-14_Power Costs - Comparison bx Rbtl-Staff-Jt-PC_Electric Rev Req Model (2009 GRC) Rebuttal REmoval of New  WH Solar AdjustMI 2" xfId="3768"/>
    <cellStyle name="_Fuel Prices 4-14_Power Costs - Comparison bx Rbtl-Staff-Jt-PC_Electric Rev Req Model (2009 GRC) Rebuttal REmoval of New  WH Solar AdjustMI 2 2" xfId="3769"/>
    <cellStyle name="_Fuel Prices 4-14_Power Costs - Comparison bx Rbtl-Staff-Jt-PC_Electric Rev Req Model (2009 GRC) Rebuttal REmoval of New  WH Solar AdjustMI 3" xfId="3770"/>
    <cellStyle name="_Fuel Prices 4-14_Power Costs - Comparison bx Rbtl-Staff-Jt-PC_Electric Rev Req Model (2009 GRC) Revised 01-18-2010" xfId="3771"/>
    <cellStyle name="_Fuel Prices 4-14_Power Costs - Comparison bx Rbtl-Staff-Jt-PC_Electric Rev Req Model (2009 GRC) Revised 01-18-2010 2" xfId="3772"/>
    <cellStyle name="_Fuel Prices 4-14_Power Costs - Comparison bx Rbtl-Staff-Jt-PC_Electric Rev Req Model (2009 GRC) Revised 01-18-2010 2 2" xfId="3773"/>
    <cellStyle name="_Fuel Prices 4-14_Power Costs - Comparison bx Rbtl-Staff-Jt-PC_Electric Rev Req Model (2009 GRC) Revised 01-18-2010 3" xfId="3774"/>
    <cellStyle name="_Fuel Prices 4-14_Power Costs - Comparison bx Rbtl-Staff-Jt-PC_Final Order Electric EXHIBIT A-1" xfId="3775"/>
    <cellStyle name="_Fuel Prices 4-14_Power Costs - Comparison bx Rbtl-Staff-Jt-PC_Final Order Electric EXHIBIT A-1 2" xfId="3776"/>
    <cellStyle name="_Fuel Prices 4-14_Power Costs - Comparison bx Rbtl-Staff-Jt-PC_Final Order Electric EXHIBIT A-1 2 2" xfId="3777"/>
    <cellStyle name="_Fuel Prices 4-14_Power Costs - Comparison bx Rbtl-Staff-Jt-PC_Final Order Electric EXHIBIT A-1 3" xfId="3778"/>
    <cellStyle name="_Fuel Prices 4-14_Production Adj 4.37" xfId="3779"/>
    <cellStyle name="_Fuel Prices 4-14_Production Adj 4.37 2" xfId="3780"/>
    <cellStyle name="_Fuel Prices 4-14_Production Adj 4.37 2 2" xfId="3781"/>
    <cellStyle name="_Fuel Prices 4-14_Production Adj 4.37 3" xfId="3782"/>
    <cellStyle name="_Fuel Prices 4-14_Purchased Power Adj 4.03" xfId="3783"/>
    <cellStyle name="_Fuel Prices 4-14_Purchased Power Adj 4.03 2" xfId="3784"/>
    <cellStyle name="_Fuel Prices 4-14_Purchased Power Adj 4.03 2 2" xfId="3785"/>
    <cellStyle name="_Fuel Prices 4-14_Purchased Power Adj 4.03 3" xfId="3786"/>
    <cellStyle name="_Fuel Prices 4-14_Rate Design Sch 24" xfId="3787"/>
    <cellStyle name="_Fuel Prices 4-14_Rate Design Sch 24 2" xfId="3788"/>
    <cellStyle name="_Fuel Prices 4-14_Rate Design Sch 25" xfId="3789"/>
    <cellStyle name="_Fuel Prices 4-14_Rate Design Sch 25 2" xfId="3790"/>
    <cellStyle name="_Fuel Prices 4-14_Rate Design Sch 25 2 2" xfId="3791"/>
    <cellStyle name="_Fuel Prices 4-14_Rate Design Sch 25 3" xfId="3792"/>
    <cellStyle name="_Fuel Prices 4-14_Rate Design Sch 26" xfId="3793"/>
    <cellStyle name="_Fuel Prices 4-14_Rate Design Sch 26 2" xfId="3794"/>
    <cellStyle name="_Fuel Prices 4-14_Rate Design Sch 26 2 2" xfId="3795"/>
    <cellStyle name="_Fuel Prices 4-14_Rate Design Sch 26 3" xfId="3796"/>
    <cellStyle name="_Fuel Prices 4-14_Rate Design Sch 31" xfId="3797"/>
    <cellStyle name="_Fuel Prices 4-14_Rate Design Sch 31 2" xfId="3798"/>
    <cellStyle name="_Fuel Prices 4-14_Rate Design Sch 31 2 2" xfId="3799"/>
    <cellStyle name="_Fuel Prices 4-14_Rate Design Sch 31 3" xfId="3800"/>
    <cellStyle name="_Fuel Prices 4-14_Rate Design Sch 43" xfId="3801"/>
    <cellStyle name="_Fuel Prices 4-14_Rate Design Sch 43 2" xfId="3802"/>
    <cellStyle name="_Fuel Prices 4-14_Rate Design Sch 43 2 2" xfId="3803"/>
    <cellStyle name="_Fuel Prices 4-14_Rate Design Sch 43 3" xfId="3804"/>
    <cellStyle name="_Fuel Prices 4-14_Rate Design Sch 448-449" xfId="3805"/>
    <cellStyle name="_Fuel Prices 4-14_Rate Design Sch 448-449 2" xfId="3806"/>
    <cellStyle name="_Fuel Prices 4-14_Rate Design Sch 46" xfId="3807"/>
    <cellStyle name="_Fuel Prices 4-14_Rate Design Sch 46 2" xfId="3808"/>
    <cellStyle name="_Fuel Prices 4-14_Rate Design Sch 46 2 2" xfId="3809"/>
    <cellStyle name="_Fuel Prices 4-14_Rate Design Sch 46 3" xfId="3810"/>
    <cellStyle name="_Fuel Prices 4-14_Rate Spread" xfId="3811"/>
    <cellStyle name="_Fuel Prices 4-14_Rate Spread 2" xfId="3812"/>
    <cellStyle name="_Fuel Prices 4-14_Rate Spread 2 2" xfId="3813"/>
    <cellStyle name="_Fuel Prices 4-14_Rate Spread 3" xfId="3814"/>
    <cellStyle name="_Fuel Prices 4-14_Rebuttal Power Costs" xfId="3815"/>
    <cellStyle name="_Fuel Prices 4-14_Rebuttal Power Costs 2" xfId="3816"/>
    <cellStyle name="_Fuel Prices 4-14_Rebuttal Power Costs 2 2" xfId="3817"/>
    <cellStyle name="_Fuel Prices 4-14_Rebuttal Power Costs 3" xfId="3818"/>
    <cellStyle name="_Fuel Prices 4-14_Rebuttal Power Costs_Adj Bench DR 3 for Initial Briefs (Electric)" xfId="3819"/>
    <cellStyle name="_Fuel Prices 4-14_Rebuttal Power Costs_Adj Bench DR 3 for Initial Briefs (Electric) 2" xfId="3820"/>
    <cellStyle name="_Fuel Prices 4-14_Rebuttal Power Costs_Adj Bench DR 3 for Initial Briefs (Electric) 2 2" xfId="3821"/>
    <cellStyle name="_Fuel Prices 4-14_Rebuttal Power Costs_Adj Bench DR 3 for Initial Briefs (Electric) 3" xfId="3822"/>
    <cellStyle name="_Fuel Prices 4-14_Rebuttal Power Costs_Electric Rev Req Model (2009 GRC) Rebuttal" xfId="3823"/>
    <cellStyle name="_Fuel Prices 4-14_Rebuttal Power Costs_Electric Rev Req Model (2009 GRC) Rebuttal 2" xfId="3824"/>
    <cellStyle name="_Fuel Prices 4-14_Rebuttal Power Costs_Electric Rev Req Model (2009 GRC) Rebuttal 2 2" xfId="3825"/>
    <cellStyle name="_Fuel Prices 4-14_Rebuttal Power Costs_Electric Rev Req Model (2009 GRC) Rebuttal 3" xfId="3826"/>
    <cellStyle name="_Fuel Prices 4-14_Rebuttal Power Costs_Electric Rev Req Model (2009 GRC) Rebuttal REmoval of New  WH Solar AdjustMI" xfId="3827"/>
    <cellStyle name="_Fuel Prices 4-14_Rebuttal Power Costs_Electric Rev Req Model (2009 GRC) Rebuttal REmoval of New  WH Solar AdjustMI 2" xfId="3828"/>
    <cellStyle name="_Fuel Prices 4-14_Rebuttal Power Costs_Electric Rev Req Model (2009 GRC) Rebuttal REmoval of New  WH Solar AdjustMI 2 2" xfId="3829"/>
    <cellStyle name="_Fuel Prices 4-14_Rebuttal Power Costs_Electric Rev Req Model (2009 GRC) Rebuttal REmoval of New  WH Solar AdjustMI 3" xfId="3830"/>
    <cellStyle name="_Fuel Prices 4-14_Rebuttal Power Costs_Electric Rev Req Model (2009 GRC) Revised 01-18-2010" xfId="3831"/>
    <cellStyle name="_Fuel Prices 4-14_Rebuttal Power Costs_Electric Rev Req Model (2009 GRC) Revised 01-18-2010 2" xfId="3832"/>
    <cellStyle name="_Fuel Prices 4-14_Rebuttal Power Costs_Electric Rev Req Model (2009 GRC) Revised 01-18-2010 2 2" xfId="3833"/>
    <cellStyle name="_Fuel Prices 4-14_Rebuttal Power Costs_Electric Rev Req Model (2009 GRC) Revised 01-18-2010 3" xfId="3834"/>
    <cellStyle name="_Fuel Prices 4-14_Rebuttal Power Costs_Final Order Electric EXHIBIT A-1" xfId="3835"/>
    <cellStyle name="_Fuel Prices 4-14_Rebuttal Power Costs_Final Order Electric EXHIBIT A-1 2" xfId="3836"/>
    <cellStyle name="_Fuel Prices 4-14_Rebuttal Power Costs_Final Order Electric EXHIBIT A-1 2 2" xfId="3837"/>
    <cellStyle name="_Fuel Prices 4-14_Rebuttal Power Costs_Final Order Electric EXHIBIT A-1 3" xfId="3838"/>
    <cellStyle name="_Fuel Prices 4-14_ROR 5.02" xfId="3839"/>
    <cellStyle name="_Fuel Prices 4-14_ROR 5.02 2" xfId="3840"/>
    <cellStyle name="_Fuel Prices 4-14_ROR 5.02 2 2" xfId="3841"/>
    <cellStyle name="_Fuel Prices 4-14_ROR 5.02 3" xfId="3842"/>
    <cellStyle name="_Fuel Prices 4-14_Sch 40 Feeder OH 2008" xfId="3843"/>
    <cellStyle name="_Fuel Prices 4-14_Sch 40 Feeder OH 2008 2" xfId="3844"/>
    <cellStyle name="_Fuel Prices 4-14_Sch 40 Feeder OH 2008 2 2" xfId="3845"/>
    <cellStyle name="_Fuel Prices 4-14_Sch 40 Feeder OH 2008 3" xfId="3846"/>
    <cellStyle name="_Fuel Prices 4-14_Sch 40 Interim Energy Rates " xfId="3847"/>
    <cellStyle name="_Fuel Prices 4-14_Sch 40 Interim Energy Rates  2" xfId="3848"/>
    <cellStyle name="_Fuel Prices 4-14_Sch 40 Interim Energy Rates  2 2" xfId="3849"/>
    <cellStyle name="_Fuel Prices 4-14_Sch 40 Interim Energy Rates  3" xfId="3850"/>
    <cellStyle name="_Fuel Prices 4-14_Sch 40 Substation A&amp;G 2008" xfId="3851"/>
    <cellStyle name="_Fuel Prices 4-14_Sch 40 Substation A&amp;G 2008 2" xfId="3852"/>
    <cellStyle name="_Fuel Prices 4-14_Sch 40 Substation A&amp;G 2008 2 2" xfId="3853"/>
    <cellStyle name="_Fuel Prices 4-14_Sch 40 Substation A&amp;G 2008 3" xfId="3854"/>
    <cellStyle name="_Fuel Prices 4-14_Sch 40 Substation O&amp;M 2008" xfId="3855"/>
    <cellStyle name="_Fuel Prices 4-14_Sch 40 Substation O&amp;M 2008 2" xfId="3856"/>
    <cellStyle name="_Fuel Prices 4-14_Sch 40 Substation O&amp;M 2008 2 2" xfId="3857"/>
    <cellStyle name="_Fuel Prices 4-14_Sch 40 Substation O&amp;M 2008 3" xfId="3858"/>
    <cellStyle name="_Fuel Prices 4-14_Subs 2008" xfId="3859"/>
    <cellStyle name="_Fuel Prices 4-14_Subs 2008 2" xfId="3860"/>
    <cellStyle name="_Fuel Prices 4-14_Subs 2008 2 2" xfId="3861"/>
    <cellStyle name="_Fuel Prices 4-14_Subs 2008 3" xfId="3862"/>
    <cellStyle name="_Fuel Prices 4-14_Wind Integration 10GRC" xfId="3863"/>
    <cellStyle name="_Fuel Prices 4-14_Wind Integration 10GRC 2" xfId="3864"/>
    <cellStyle name="_Gas Pro Forma Rev CY 2007 Janet 4_8_08" xfId="3865"/>
    <cellStyle name="_Gas Transportation Charges_2009GRC_120308" xfId="3866"/>
    <cellStyle name="_Gas Transportation Charges_2009GRC_120308 2" xfId="3867"/>
    <cellStyle name="_Gas Transportation Charges_2009GRC_120308 2 2" xfId="3868"/>
    <cellStyle name="_Gas Transportation Charges_2009GRC_120308 3" xfId="3869"/>
    <cellStyle name="_Gas Transportation Charges_2009GRC_120308_Chelan PUD Power Costs (8-10)" xfId="3870"/>
    <cellStyle name="_Gas Transportation Charges_2009GRC_120308_DEM-WP(C) Costs Not In AURORA 2010GRC As Filed" xfId="3871"/>
    <cellStyle name="_Gas Transportation Charges_2009GRC_120308_DEM-WP(C) Costs Not In AURORA 2010GRC As Filed 2" xfId="3872"/>
    <cellStyle name="_Gas Transportation Charges_2009GRC_120308_NIM Summary" xfId="3873"/>
    <cellStyle name="_Gas Transportation Charges_2009GRC_120308_NIM Summary 09GRC" xfId="3874"/>
    <cellStyle name="_Gas Transportation Charges_2009GRC_120308_NIM Summary 09GRC 2" xfId="3875"/>
    <cellStyle name="_Gas Transportation Charges_2009GRC_120308_NIM Summary 2" xfId="3876"/>
    <cellStyle name="_Gas Transportation Charges_2009GRC_120308_NIM Summary 3" xfId="3877"/>
    <cellStyle name="_Gas Transportation Charges_2009GRC_120308_NIM Summary 4" xfId="3878"/>
    <cellStyle name="_Gas Transportation Charges_2009GRC_120308_NIM Summary 5" xfId="3879"/>
    <cellStyle name="_Gas Transportation Charges_2009GRC_120308_NIM Summary 6" xfId="3880"/>
    <cellStyle name="_Gas Transportation Charges_2009GRC_120308_NIM Summary 7" xfId="3881"/>
    <cellStyle name="_Gas Transportation Charges_2009GRC_120308_NIM Summary 8" xfId="3882"/>
    <cellStyle name="_Gas Transportation Charges_2009GRC_120308_NIM Summary 9" xfId="3883"/>
    <cellStyle name="_Gas Transportation Charges_2009GRC_120308_PCA 9 -  Exhibit D April 2010 (3)" xfId="3884"/>
    <cellStyle name="_Gas Transportation Charges_2009GRC_120308_PCA 9 -  Exhibit D April 2010 (3) 2" xfId="3885"/>
    <cellStyle name="_Gas Transportation Charges_2009GRC_120308_Reconciliation" xfId="3886"/>
    <cellStyle name="_Gas Transportation Charges_2009GRC_120308_Reconciliation 2" xfId="3887"/>
    <cellStyle name="_Gas Transportation Charges_2009GRC_120308_Wind Integration 10GRC" xfId="3888"/>
    <cellStyle name="_Gas Transportation Charges_2009GRC_120308_Wind Integration 10GRC 2" xfId="3889"/>
    <cellStyle name="_Mid C 09GRC" xfId="3890"/>
    <cellStyle name="_Monthly Fixed Input" xfId="3891"/>
    <cellStyle name="_Monthly Fixed Input 2" xfId="3892"/>
    <cellStyle name="_Monthly Fixed Input_NIM Summary" xfId="3893"/>
    <cellStyle name="_Monthly Fixed Input_NIM Summary 2" xfId="3894"/>
    <cellStyle name="_NIM 06 Base Case Current Trends" xfId="3895"/>
    <cellStyle name="_NIM 06 Base Case Current Trends 2" xfId="3896"/>
    <cellStyle name="_NIM 06 Base Case Current Trends 2 2" xfId="3897"/>
    <cellStyle name="_NIM 06 Base Case Current Trends 3" xfId="3898"/>
    <cellStyle name="_NIM 06 Base Case Current Trends_Adj Bench DR 3 for Initial Briefs (Electric)" xfId="3899"/>
    <cellStyle name="_NIM 06 Base Case Current Trends_Adj Bench DR 3 for Initial Briefs (Electric) 2" xfId="3900"/>
    <cellStyle name="_NIM 06 Base Case Current Trends_Adj Bench DR 3 for Initial Briefs (Electric) 2 2" xfId="3901"/>
    <cellStyle name="_NIM 06 Base Case Current Trends_Adj Bench DR 3 for Initial Briefs (Electric) 3" xfId="3902"/>
    <cellStyle name="_NIM 06 Base Case Current Trends_Book1" xfId="3903"/>
    <cellStyle name="_NIM 06 Base Case Current Trends_Book2" xfId="3904"/>
    <cellStyle name="_NIM 06 Base Case Current Trends_Book2 2" xfId="3905"/>
    <cellStyle name="_NIM 06 Base Case Current Trends_Book2 2 2" xfId="3906"/>
    <cellStyle name="_NIM 06 Base Case Current Trends_Book2 3" xfId="3907"/>
    <cellStyle name="_NIM 06 Base Case Current Trends_Book2_Adj Bench DR 3 for Initial Briefs (Electric)" xfId="3908"/>
    <cellStyle name="_NIM 06 Base Case Current Trends_Book2_Adj Bench DR 3 for Initial Briefs (Electric) 2" xfId="3909"/>
    <cellStyle name="_NIM 06 Base Case Current Trends_Book2_Adj Bench DR 3 for Initial Briefs (Electric) 2 2" xfId="3910"/>
    <cellStyle name="_NIM 06 Base Case Current Trends_Book2_Adj Bench DR 3 for Initial Briefs (Electric) 3" xfId="3911"/>
    <cellStyle name="_NIM 06 Base Case Current Trends_Book2_Electric Rev Req Model (2009 GRC) Rebuttal" xfId="3912"/>
    <cellStyle name="_NIM 06 Base Case Current Trends_Book2_Electric Rev Req Model (2009 GRC) Rebuttal 2" xfId="3913"/>
    <cellStyle name="_NIM 06 Base Case Current Trends_Book2_Electric Rev Req Model (2009 GRC) Rebuttal 2 2" xfId="3914"/>
    <cellStyle name="_NIM 06 Base Case Current Trends_Book2_Electric Rev Req Model (2009 GRC) Rebuttal 3" xfId="3915"/>
    <cellStyle name="_NIM 06 Base Case Current Trends_Book2_Electric Rev Req Model (2009 GRC) Rebuttal REmoval of New  WH Solar AdjustMI" xfId="3916"/>
    <cellStyle name="_NIM 06 Base Case Current Trends_Book2_Electric Rev Req Model (2009 GRC) Rebuttal REmoval of New  WH Solar AdjustMI 2" xfId="3917"/>
    <cellStyle name="_NIM 06 Base Case Current Trends_Book2_Electric Rev Req Model (2009 GRC) Rebuttal REmoval of New  WH Solar AdjustMI 2 2" xfId="3918"/>
    <cellStyle name="_NIM 06 Base Case Current Trends_Book2_Electric Rev Req Model (2009 GRC) Rebuttal REmoval of New  WH Solar AdjustMI 3" xfId="3919"/>
    <cellStyle name="_NIM 06 Base Case Current Trends_Book2_Electric Rev Req Model (2009 GRC) Revised 01-18-2010" xfId="3920"/>
    <cellStyle name="_NIM 06 Base Case Current Trends_Book2_Electric Rev Req Model (2009 GRC) Revised 01-18-2010 2" xfId="3921"/>
    <cellStyle name="_NIM 06 Base Case Current Trends_Book2_Electric Rev Req Model (2009 GRC) Revised 01-18-2010 2 2" xfId="3922"/>
    <cellStyle name="_NIM 06 Base Case Current Trends_Book2_Electric Rev Req Model (2009 GRC) Revised 01-18-2010 3" xfId="3923"/>
    <cellStyle name="_NIM 06 Base Case Current Trends_Book2_Final Order Electric EXHIBIT A-1" xfId="3924"/>
    <cellStyle name="_NIM 06 Base Case Current Trends_Book2_Final Order Electric EXHIBIT A-1 2" xfId="3925"/>
    <cellStyle name="_NIM 06 Base Case Current Trends_Book2_Final Order Electric EXHIBIT A-1 2 2" xfId="3926"/>
    <cellStyle name="_NIM 06 Base Case Current Trends_Book2_Final Order Electric EXHIBIT A-1 3" xfId="3927"/>
    <cellStyle name="_NIM 06 Base Case Current Trends_Chelan PUD Power Costs (8-10)" xfId="3928"/>
    <cellStyle name="_NIM 06 Base Case Current Trends_Confidential Material" xfId="3929"/>
    <cellStyle name="_NIM 06 Base Case Current Trends_DEM-WP(C) Colstrip 12 Coal Cost Forecast 2010GRC" xfId="3930"/>
    <cellStyle name="_NIM 06 Base Case Current Trends_DEM-WP(C) Production O&amp;M 2010GRC As-Filed" xfId="3931"/>
    <cellStyle name="_NIM 06 Base Case Current Trends_DEM-WP(C) Production O&amp;M 2010GRC As-Filed 2" xfId="3932"/>
    <cellStyle name="_NIM 06 Base Case Current Trends_Electric Rev Req Model (2009 GRC) " xfId="3933"/>
    <cellStyle name="_NIM 06 Base Case Current Trends_Electric Rev Req Model (2009 GRC)  2" xfId="3934"/>
    <cellStyle name="_NIM 06 Base Case Current Trends_Electric Rev Req Model (2009 GRC)  2 2" xfId="3935"/>
    <cellStyle name="_NIM 06 Base Case Current Trends_Electric Rev Req Model (2009 GRC)  3" xfId="3936"/>
    <cellStyle name="_NIM 06 Base Case Current Trends_Electric Rev Req Model (2009 GRC) Rebuttal" xfId="3937"/>
    <cellStyle name="_NIM 06 Base Case Current Trends_Electric Rev Req Model (2009 GRC) Rebuttal 2" xfId="3938"/>
    <cellStyle name="_NIM 06 Base Case Current Trends_Electric Rev Req Model (2009 GRC) Rebuttal 2 2" xfId="3939"/>
    <cellStyle name="_NIM 06 Base Case Current Trends_Electric Rev Req Model (2009 GRC) Rebuttal 3" xfId="3940"/>
    <cellStyle name="_NIM 06 Base Case Current Trends_Electric Rev Req Model (2009 GRC) Rebuttal REmoval of New  WH Solar AdjustMI" xfId="3941"/>
    <cellStyle name="_NIM 06 Base Case Current Trends_Electric Rev Req Model (2009 GRC) Rebuttal REmoval of New  WH Solar AdjustMI 2" xfId="3942"/>
    <cellStyle name="_NIM 06 Base Case Current Trends_Electric Rev Req Model (2009 GRC) Rebuttal REmoval of New  WH Solar AdjustMI 2 2" xfId="3943"/>
    <cellStyle name="_NIM 06 Base Case Current Trends_Electric Rev Req Model (2009 GRC) Rebuttal REmoval of New  WH Solar AdjustMI 3" xfId="3944"/>
    <cellStyle name="_NIM 06 Base Case Current Trends_Electric Rev Req Model (2009 GRC) Revised 01-18-2010" xfId="3945"/>
    <cellStyle name="_NIM 06 Base Case Current Trends_Electric Rev Req Model (2009 GRC) Revised 01-18-2010 2" xfId="3946"/>
    <cellStyle name="_NIM 06 Base Case Current Trends_Electric Rev Req Model (2009 GRC) Revised 01-18-2010 2 2" xfId="3947"/>
    <cellStyle name="_NIM 06 Base Case Current Trends_Electric Rev Req Model (2009 GRC) Revised 01-18-2010 3" xfId="3948"/>
    <cellStyle name="_NIM 06 Base Case Current Trends_Electric Rev Req Model (2010 GRC)" xfId="3949"/>
    <cellStyle name="_NIM 06 Base Case Current Trends_Electric Rev Req Model (2010 GRC) SF" xfId="3950"/>
    <cellStyle name="_NIM 06 Base Case Current Trends_Final Order Electric EXHIBIT A-1" xfId="3951"/>
    <cellStyle name="_NIM 06 Base Case Current Trends_Final Order Electric EXHIBIT A-1 2" xfId="3952"/>
    <cellStyle name="_NIM 06 Base Case Current Trends_Final Order Electric EXHIBIT A-1 2 2" xfId="3953"/>
    <cellStyle name="_NIM 06 Base Case Current Trends_Final Order Electric EXHIBIT A-1 3" xfId="3954"/>
    <cellStyle name="_NIM 06 Base Case Current Trends_NIM Summary" xfId="3955"/>
    <cellStyle name="_NIM 06 Base Case Current Trends_NIM Summary 2" xfId="3956"/>
    <cellStyle name="_NIM 06 Base Case Current Trends_Rebuttal Power Costs" xfId="3957"/>
    <cellStyle name="_NIM 06 Base Case Current Trends_Rebuttal Power Costs 2" xfId="3958"/>
    <cellStyle name="_NIM 06 Base Case Current Trends_Rebuttal Power Costs 2 2" xfId="3959"/>
    <cellStyle name="_NIM 06 Base Case Current Trends_Rebuttal Power Costs 3" xfId="3960"/>
    <cellStyle name="_NIM 06 Base Case Current Trends_Rebuttal Power Costs_Adj Bench DR 3 for Initial Briefs (Electric)" xfId="3961"/>
    <cellStyle name="_NIM 06 Base Case Current Trends_Rebuttal Power Costs_Adj Bench DR 3 for Initial Briefs (Electric) 2" xfId="3962"/>
    <cellStyle name="_NIM 06 Base Case Current Trends_Rebuttal Power Costs_Adj Bench DR 3 for Initial Briefs (Electric) 2 2" xfId="3963"/>
    <cellStyle name="_NIM 06 Base Case Current Trends_Rebuttal Power Costs_Adj Bench DR 3 for Initial Briefs (Electric) 3" xfId="3964"/>
    <cellStyle name="_NIM 06 Base Case Current Trends_Rebuttal Power Costs_Electric Rev Req Model (2009 GRC) Rebuttal" xfId="3965"/>
    <cellStyle name="_NIM 06 Base Case Current Trends_Rebuttal Power Costs_Electric Rev Req Model (2009 GRC) Rebuttal 2" xfId="3966"/>
    <cellStyle name="_NIM 06 Base Case Current Trends_Rebuttal Power Costs_Electric Rev Req Model (2009 GRC) Rebuttal 2 2" xfId="3967"/>
    <cellStyle name="_NIM 06 Base Case Current Trends_Rebuttal Power Costs_Electric Rev Req Model (2009 GRC) Rebuttal 3" xfId="3968"/>
    <cellStyle name="_NIM 06 Base Case Current Trends_Rebuttal Power Costs_Electric Rev Req Model (2009 GRC) Rebuttal REmoval of New  WH Solar AdjustMI" xfId="3969"/>
    <cellStyle name="_NIM 06 Base Case Current Trends_Rebuttal Power Costs_Electric Rev Req Model (2009 GRC) Rebuttal REmoval of New  WH Solar AdjustMI 2" xfId="3970"/>
    <cellStyle name="_NIM 06 Base Case Current Trends_Rebuttal Power Costs_Electric Rev Req Model (2009 GRC) Rebuttal REmoval of New  WH Solar AdjustMI 2 2" xfId="3971"/>
    <cellStyle name="_NIM 06 Base Case Current Trends_Rebuttal Power Costs_Electric Rev Req Model (2009 GRC) Rebuttal REmoval of New  WH Solar AdjustMI 3" xfId="3972"/>
    <cellStyle name="_NIM 06 Base Case Current Trends_Rebuttal Power Costs_Electric Rev Req Model (2009 GRC) Revised 01-18-2010" xfId="3973"/>
    <cellStyle name="_NIM 06 Base Case Current Trends_Rebuttal Power Costs_Electric Rev Req Model (2009 GRC) Revised 01-18-2010 2" xfId="3974"/>
    <cellStyle name="_NIM 06 Base Case Current Trends_Rebuttal Power Costs_Electric Rev Req Model (2009 GRC) Revised 01-18-2010 2 2" xfId="3975"/>
    <cellStyle name="_NIM 06 Base Case Current Trends_Rebuttal Power Costs_Electric Rev Req Model (2009 GRC) Revised 01-18-2010 3" xfId="3976"/>
    <cellStyle name="_NIM 06 Base Case Current Trends_Rebuttal Power Costs_Final Order Electric EXHIBIT A-1" xfId="3977"/>
    <cellStyle name="_NIM 06 Base Case Current Trends_Rebuttal Power Costs_Final Order Electric EXHIBIT A-1 2" xfId="3978"/>
    <cellStyle name="_NIM 06 Base Case Current Trends_Rebuttal Power Costs_Final Order Electric EXHIBIT A-1 2 2" xfId="3979"/>
    <cellStyle name="_NIM 06 Base Case Current Trends_Rebuttal Power Costs_Final Order Electric EXHIBIT A-1 3" xfId="3980"/>
    <cellStyle name="_NIM 06 Base Case Current Trends_TENASKA REGULATORY ASSET" xfId="3981"/>
    <cellStyle name="_NIM 06 Base Case Current Trends_TENASKA REGULATORY ASSET 2" xfId="3982"/>
    <cellStyle name="_NIM 06 Base Case Current Trends_TENASKA REGULATORY ASSET 2 2" xfId="3983"/>
    <cellStyle name="_NIM 06 Base Case Current Trends_TENASKA REGULATORY ASSET 3" xfId="3984"/>
    <cellStyle name="_NIM Summary 09GRC" xfId="3985"/>
    <cellStyle name="_NIM Summary 09GRC 2" xfId="3986"/>
    <cellStyle name="_NIM Summary 09GRC_NIM Summary" xfId="3987"/>
    <cellStyle name="_NIM Summary 09GRC_NIM Summary 2" xfId="3988"/>
    <cellStyle name="_PC DRAFT 10 15 07" xfId="3989"/>
    <cellStyle name="_PCA 7 - Exhibit D update 9_30_2008" xfId="3990"/>
    <cellStyle name="_PCA 7 - Exhibit D update 9_30_2008 2" xfId="3991"/>
    <cellStyle name="_PCA 7 - Exhibit D update 9_30_2008_Chelan PUD Power Costs (8-10)" xfId="3992"/>
    <cellStyle name="_PCA 7 - Exhibit D update 9_30_2008_NIM Summary" xfId="3993"/>
    <cellStyle name="_PCA 7 - Exhibit D update 9_30_2008_NIM Summary 2" xfId="3994"/>
    <cellStyle name="_PCA 7 - Exhibit D update 9_30_2008_Transmission Workbook for May BOD" xfId="3995"/>
    <cellStyle name="_PCA 7 - Exhibit D update 9_30_2008_Transmission Workbook for May BOD 2" xfId="3996"/>
    <cellStyle name="_PCA 7 - Exhibit D update 9_30_2008_Wind Integration 10GRC" xfId="3997"/>
    <cellStyle name="_PCA 7 - Exhibit D update 9_30_2008_Wind Integration 10GRC 2" xfId="3998"/>
    <cellStyle name="_Portfolio SPlan Base Case.xls Chart 1" xfId="3999"/>
    <cellStyle name="_Portfolio SPlan Base Case.xls Chart 1 2" xfId="4000"/>
    <cellStyle name="_Portfolio SPlan Base Case.xls Chart 1 2 2" xfId="4001"/>
    <cellStyle name="_Portfolio SPlan Base Case.xls Chart 1 3" xfId="4002"/>
    <cellStyle name="_Portfolio SPlan Base Case.xls Chart 1_Adj Bench DR 3 for Initial Briefs (Electric)" xfId="4003"/>
    <cellStyle name="_Portfolio SPlan Base Case.xls Chart 1_Adj Bench DR 3 for Initial Briefs (Electric) 2" xfId="4004"/>
    <cellStyle name="_Portfolio SPlan Base Case.xls Chart 1_Adj Bench DR 3 for Initial Briefs (Electric) 2 2" xfId="4005"/>
    <cellStyle name="_Portfolio SPlan Base Case.xls Chart 1_Adj Bench DR 3 for Initial Briefs (Electric) 3" xfId="4006"/>
    <cellStyle name="_Portfolio SPlan Base Case.xls Chart 1_Book1" xfId="4007"/>
    <cellStyle name="_Portfolio SPlan Base Case.xls Chart 1_Book2" xfId="4008"/>
    <cellStyle name="_Portfolio SPlan Base Case.xls Chart 1_Book2 2" xfId="4009"/>
    <cellStyle name="_Portfolio SPlan Base Case.xls Chart 1_Book2 2 2" xfId="4010"/>
    <cellStyle name="_Portfolio SPlan Base Case.xls Chart 1_Book2 3" xfId="4011"/>
    <cellStyle name="_Portfolio SPlan Base Case.xls Chart 1_Book2_Adj Bench DR 3 for Initial Briefs (Electric)" xfId="4012"/>
    <cellStyle name="_Portfolio SPlan Base Case.xls Chart 1_Book2_Adj Bench DR 3 for Initial Briefs (Electric) 2" xfId="4013"/>
    <cellStyle name="_Portfolio SPlan Base Case.xls Chart 1_Book2_Adj Bench DR 3 for Initial Briefs (Electric) 2 2" xfId="4014"/>
    <cellStyle name="_Portfolio SPlan Base Case.xls Chart 1_Book2_Adj Bench DR 3 for Initial Briefs (Electric) 3" xfId="4015"/>
    <cellStyle name="_Portfolio SPlan Base Case.xls Chart 1_Book2_Electric Rev Req Model (2009 GRC) Rebuttal" xfId="4016"/>
    <cellStyle name="_Portfolio SPlan Base Case.xls Chart 1_Book2_Electric Rev Req Model (2009 GRC) Rebuttal 2" xfId="4017"/>
    <cellStyle name="_Portfolio SPlan Base Case.xls Chart 1_Book2_Electric Rev Req Model (2009 GRC) Rebuttal 2 2" xfId="4018"/>
    <cellStyle name="_Portfolio SPlan Base Case.xls Chart 1_Book2_Electric Rev Req Model (2009 GRC) Rebuttal 3" xfId="4019"/>
    <cellStyle name="_Portfolio SPlan Base Case.xls Chart 1_Book2_Electric Rev Req Model (2009 GRC) Rebuttal REmoval of New  WH Solar AdjustMI" xfId="4020"/>
    <cellStyle name="_Portfolio SPlan Base Case.xls Chart 1_Book2_Electric Rev Req Model (2009 GRC) Rebuttal REmoval of New  WH Solar AdjustMI 2" xfId="4021"/>
    <cellStyle name="_Portfolio SPlan Base Case.xls Chart 1_Book2_Electric Rev Req Model (2009 GRC) Rebuttal REmoval of New  WH Solar AdjustMI 2 2" xfId="4022"/>
    <cellStyle name="_Portfolio SPlan Base Case.xls Chart 1_Book2_Electric Rev Req Model (2009 GRC) Rebuttal REmoval of New  WH Solar AdjustMI 3" xfId="4023"/>
    <cellStyle name="_Portfolio SPlan Base Case.xls Chart 1_Book2_Electric Rev Req Model (2009 GRC) Revised 01-18-2010" xfId="4024"/>
    <cellStyle name="_Portfolio SPlan Base Case.xls Chart 1_Book2_Electric Rev Req Model (2009 GRC) Revised 01-18-2010 2" xfId="4025"/>
    <cellStyle name="_Portfolio SPlan Base Case.xls Chart 1_Book2_Electric Rev Req Model (2009 GRC) Revised 01-18-2010 2 2" xfId="4026"/>
    <cellStyle name="_Portfolio SPlan Base Case.xls Chart 1_Book2_Electric Rev Req Model (2009 GRC) Revised 01-18-2010 3" xfId="4027"/>
    <cellStyle name="_Portfolio SPlan Base Case.xls Chart 1_Book2_Final Order Electric EXHIBIT A-1" xfId="4028"/>
    <cellStyle name="_Portfolio SPlan Base Case.xls Chart 1_Book2_Final Order Electric EXHIBIT A-1 2" xfId="4029"/>
    <cellStyle name="_Portfolio SPlan Base Case.xls Chart 1_Book2_Final Order Electric EXHIBIT A-1 2 2" xfId="4030"/>
    <cellStyle name="_Portfolio SPlan Base Case.xls Chart 1_Book2_Final Order Electric EXHIBIT A-1 3" xfId="4031"/>
    <cellStyle name="_Portfolio SPlan Base Case.xls Chart 1_Chelan PUD Power Costs (8-10)" xfId="4032"/>
    <cellStyle name="_Portfolio SPlan Base Case.xls Chart 1_Confidential Material" xfId="4033"/>
    <cellStyle name="_Portfolio SPlan Base Case.xls Chart 1_DEM-WP(C) Colstrip 12 Coal Cost Forecast 2010GRC" xfId="4034"/>
    <cellStyle name="_Portfolio SPlan Base Case.xls Chart 1_DEM-WP(C) Production O&amp;M 2010GRC As-Filed" xfId="4035"/>
    <cellStyle name="_Portfolio SPlan Base Case.xls Chart 1_DEM-WP(C) Production O&amp;M 2010GRC As-Filed 2" xfId="4036"/>
    <cellStyle name="_Portfolio SPlan Base Case.xls Chart 1_Electric Rev Req Model (2009 GRC) " xfId="4037"/>
    <cellStyle name="_Portfolio SPlan Base Case.xls Chart 1_Electric Rev Req Model (2009 GRC)  2" xfId="4038"/>
    <cellStyle name="_Portfolio SPlan Base Case.xls Chart 1_Electric Rev Req Model (2009 GRC)  2 2" xfId="4039"/>
    <cellStyle name="_Portfolio SPlan Base Case.xls Chart 1_Electric Rev Req Model (2009 GRC)  3" xfId="4040"/>
    <cellStyle name="_Portfolio SPlan Base Case.xls Chart 1_Electric Rev Req Model (2009 GRC) Rebuttal" xfId="4041"/>
    <cellStyle name="_Portfolio SPlan Base Case.xls Chart 1_Electric Rev Req Model (2009 GRC) Rebuttal 2" xfId="4042"/>
    <cellStyle name="_Portfolio SPlan Base Case.xls Chart 1_Electric Rev Req Model (2009 GRC) Rebuttal 2 2" xfId="4043"/>
    <cellStyle name="_Portfolio SPlan Base Case.xls Chart 1_Electric Rev Req Model (2009 GRC) Rebuttal 3" xfId="4044"/>
    <cellStyle name="_Portfolio SPlan Base Case.xls Chart 1_Electric Rev Req Model (2009 GRC) Rebuttal REmoval of New  WH Solar AdjustMI" xfId="4045"/>
    <cellStyle name="_Portfolio SPlan Base Case.xls Chart 1_Electric Rev Req Model (2009 GRC) Rebuttal REmoval of New  WH Solar AdjustMI 2" xfId="4046"/>
    <cellStyle name="_Portfolio SPlan Base Case.xls Chart 1_Electric Rev Req Model (2009 GRC) Rebuttal REmoval of New  WH Solar AdjustMI 2 2" xfId="4047"/>
    <cellStyle name="_Portfolio SPlan Base Case.xls Chart 1_Electric Rev Req Model (2009 GRC) Rebuttal REmoval of New  WH Solar AdjustMI 3" xfId="4048"/>
    <cellStyle name="_Portfolio SPlan Base Case.xls Chart 1_Electric Rev Req Model (2009 GRC) Revised 01-18-2010" xfId="4049"/>
    <cellStyle name="_Portfolio SPlan Base Case.xls Chart 1_Electric Rev Req Model (2009 GRC) Revised 01-18-2010 2" xfId="4050"/>
    <cellStyle name="_Portfolio SPlan Base Case.xls Chart 1_Electric Rev Req Model (2009 GRC) Revised 01-18-2010 2 2" xfId="4051"/>
    <cellStyle name="_Portfolio SPlan Base Case.xls Chart 1_Electric Rev Req Model (2009 GRC) Revised 01-18-2010 3" xfId="4052"/>
    <cellStyle name="_Portfolio SPlan Base Case.xls Chart 1_Electric Rev Req Model (2010 GRC)" xfId="4053"/>
    <cellStyle name="_Portfolio SPlan Base Case.xls Chart 1_Electric Rev Req Model (2010 GRC) SF" xfId="4054"/>
    <cellStyle name="_Portfolio SPlan Base Case.xls Chart 1_Final Order Electric EXHIBIT A-1" xfId="4055"/>
    <cellStyle name="_Portfolio SPlan Base Case.xls Chart 1_Final Order Electric EXHIBIT A-1 2" xfId="4056"/>
    <cellStyle name="_Portfolio SPlan Base Case.xls Chart 1_Final Order Electric EXHIBIT A-1 2 2" xfId="4057"/>
    <cellStyle name="_Portfolio SPlan Base Case.xls Chart 1_Final Order Electric EXHIBIT A-1 3" xfId="4058"/>
    <cellStyle name="_Portfolio SPlan Base Case.xls Chart 1_NIM Summary" xfId="4059"/>
    <cellStyle name="_Portfolio SPlan Base Case.xls Chart 1_NIM Summary 2" xfId="4060"/>
    <cellStyle name="_Portfolio SPlan Base Case.xls Chart 1_Rebuttal Power Costs" xfId="4061"/>
    <cellStyle name="_Portfolio SPlan Base Case.xls Chart 1_Rebuttal Power Costs 2" xfId="4062"/>
    <cellStyle name="_Portfolio SPlan Base Case.xls Chart 1_Rebuttal Power Costs 2 2" xfId="4063"/>
    <cellStyle name="_Portfolio SPlan Base Case.xls Chart 1_Rebuttal Power Costs 3" xfId="4064"/>
    <cellStyle name="_Portfolio SPlan Base Case.xls Chart 1_Rebuttal Power Costs_Adj Bench DR 3 for Initial Briefs (Electric)" xfId="4065"/>
    <cellStyle name="_Portfolio SPlan Base Case.xls Chart 1_Rebuttal Power Costs_Adj Bench DR 3 for Initial Briefs (Electric) 2" xfId="4066"/>
    <cellStyle name="_Portfolio SPlan Base Case.xls Chart 1_Rebuttal Power Costs_Adj Bench DR 3 for Initial Briefs (Electric) 2 2" xfId="4067"/>
    <cellStyle name="_Portfolio SPlan Base Case.xls Chart 1_Rebuttal Power Costs_Adj Bench DR 3 for Initial Briefs (Electric) 3" xfId="4068"/>
    <cellStyle name="_Portfolio SPlan Base Case.xls Chart 1_Rebuttal Power Costs_Electric Rev Req Model (2009 GRC) Rebuttal" xfId="4069"/>
    <cellStyle name="_Portfolio SPlan Base Case.xls Chart 1_Rebuttal Power Costs_Electric Rev Req Model (2009 GRC) Rebuttal 2" xfId="4070"/>
    <cellStyle name="_Portfolio SPlan Base Case.xls Chart 1_Rebuttal Power Costs_Electric Rev Req Model (2009 GRC) Rebuttal 2 2" xfId="4071"/>
    <cellStyle name="_Portfolio SPlan Base Case.xls Chart 1_Rebuttal Power Costs_Electric Rev Req Model (2009 GRC) Rebuttal 3" xfId="4072"/>
    <cellStyle name="_Portfolio SPlan Base Case.xls Chart 1_Rebuttal Power Costs_Electric Rev Req Model (2009 GRC) Rebuttal REmoval of New  WH Solar AdjustMI" xfId="4073"/>
    <cellStyle name="_Portfolio SPlan Base Case.xls Chart 1_Rebuttal Power Costs_Electric Rev Req Model (2009 GRC) Rebuttal REmoval of New  WH Solar AdjustMI 2" xfId="4074"/>
    <cellStyle name="_Portfolio SPlan Base Case.xls Chart 1_Rebuttal Power Costs_Electric Rev Req Model (2009 GRC) Rebuttal REmoval of New  WH Solar AdjustMI 2 2" xfId="4075"/>
    <cellStyle name="_Portfolio SPlan Base Case.xls Chart 1_Rebuttal Power Costs_Electric Rev Req Model (2009 GRC) Rebuttal REmoval of New  WH Solar AdjustMI 3" xfId="4076"/>
    <cellStyle name="_Portfolio SPlan Base Case.xls Chart 1_Rebuttal Power Costs_Electric Rev Req Model (2009 GRC) Revised 01-18-2010" xfId="4077"/>
    <cellStyle name="_Portfolio SPlan Base Case.xls Chart 1_Rebuttal Power Costs_Electric Rev Req Model (2009 GRC) Revised 01-18-2010 2" xfId="4078"/>
    <cellStyle name="_Portfolio SPlan Base Case.xls Chart 1_Rebuttal Power Costs_Electric Rev Req Model (2009 GRC) Revised 01-18-2010 2 2" xfId="4079"/>
    <cellStyle name="_Portfolio SPlan Base Case.xls Chart 1_Rebuttal Power Costs_Electric Rev Req Model (2009 GRC) Revised 01-18-2010 3" xfId="4080"/>
    <cellStyle name="_Portfolio SPlan Base Case.xls Chart 1_Rebuttal Power Costs_Final Order Electric EXHIBIT A-1" xfId="4081"/>
    <cellStyle name="_Portfolio SPlan Base Case.xls Chart 1_Rebuttal Power Costs_Final Order Electric EXHIBIT A-1 2" xfId="4082"/>
    <cellStyle name="_Portfolio SPlan Base Case.xls Chart 1_Rebuttal Power Costs_Final Order Electric EXHIBIT A-1 2 2" xfId="4083"/>
    <cellStyle name="_Portfolio SPlan Base Case.xls Chart 1_Rebuttal Power Costs_Final Order Electric EXHIBIT A-1 3" xfId="4084"/>
    <cellStyle name="_Portfolio SPlan Base Case.xls Chart 1_TENASKA REGULATORY ASSET" xfId="4085"/>
    <cellStyle name="_Portfolio SPlan Base Case.xls Chart 1_TENASKA REGULATORY ASSET 2" xfId="4086"/>
    <cellStyle name="_Portfolio SPlan Base Case.xls Chart 1_TENASKA REGULATORY ASSET 2 2" xfId="4087"/>
    <cellStyle name="_Portfolio SPlan Base Case.xls Chart 1_TENASKA REGULATORY ASSET 3" xfId="4088"/>
    <cellStyle name="_Portfolio SPlan Base Case.xls Chart 2" xfId="4089"/>
    <cellStyle name="_Portfolio SPlan Base Case.xls Chart 2 2" xfId="4090"/>
    <cellStyle name="_Portfolio SPlan Base Case.xls Chart 2 2 2" xfId="4091"/>
    <cellStyle name="_Portfolio SPlan Base Case.xls Chart 2 3" xfId="4092"/>
    <cellStyle name="_Portfolio SPlan Base Case.xls Chart 2_Adj Bench DR 3 for Initial Briefs (Electric)" xfId="4093"/>
    <cellStyle name="_Portfolio SPlan Base Case.xls Chart 2_Adj Bench DR 3 for Initial Briefs (Electric) 2" xfId="4094"/>
    <cellStyle name="_Portfolio SPlan Base Case.xls Chart 2_Adj Bench DR 3 for Initial Briefs (Electric) 2 2" xfId="4095"/>
    <cellStyle name="_Portfolio SPlan Base Case.xls Chart 2_Adj Bench DR 3 for Initial Briefs (Electric) 3" xfId="4096"/>
    <cellStyle name="_Portfolio SPlan Base Case.xls Chart 2_Book1" xfId="4097"/>
    <cellStyle name="_Portfolio SPlan Base Case.xls Chart 2_Book2" xfId="4098"/>
    <cellStyle name="_Portfolio SPlan Base Case.xls Chart 2_Book2 2" xfId="4099"/>
    <cellStyle name="_Portfolio SPlan Base Case.xls Chart 2_Book2 2 2" xfId="4100"/>
    <cellStyle name="_Portfolio SPlan Base Case.xls Chart 2_Book2 3" xfId="4101"/>
    <cellStyle name="_Portfolio SPlan Base Case.xls Chart 2_Book2_Adj Bench DR 3 for Initial Briefs (Electric)" xfId="4102"/>
    <cellStyle name="_Portfolio SPlan Base Case.xls Chart 2_Book2_Adj Bench DR 3 for Initial Briefs (Electric) 2" xfId="4103"/>
    <cellStyle name="_Portfolio SPlan Base Case.xls Chart 2_Book2_Adj Bench DR 3 for Initial Briefs (Electric) 2 2" xfId="4104"/>
    <cellStyle name="_Portfolio SPlan Base Case.xls Chart 2_Book2_Adj Bench DR 3 for Initial Briefs (Electric) 3" xfId="4105"/>
    <cellStyle name="_Portfolio SPlan Base Case.xls Chart 2_Book2_Electric Rev Req Model (2009 GRC) Rebuttal" xfId="4106"/>
    <cellStyle name="_Portfolio SPlan Base Case.xls Chart 2_Book2_Electric Rev Req Model (2009 GRC) Rebuttal 2" xfId="4107"/>
    <cellStyle name="_Portfolio SPlan Base Case.xls Chart 2_Book2_Electric Rev Req Model (2009 GRC) Rebuttal 2 2" xfId="4108"/>
    <cellStyle name="_Portfolio SPlan Base Case.xls Chart 2_Book2_Electric Rev Req Model (2009 GRC) Rebuttal 3" xfId="4109"/>
    <cellStyle name="_Portfolio SPlan Base Case.xls Chart 2_Book2_Electric Rev Req Model (2009 GRC) Rebuttal REmoval of New  WH Solar AdjustMI" xfId="4110"/>
    <cellStyle name="_Portfolio SPlan Base Case.xls Chart 2_Book2_Electric Rev Req Model (2009 GRC) Rebuttal REmoval of New  WH Solar AdjustMI 2" xfId="4111"/>
    <cellStyle name="_Portfolio SPlan Base Case.xls Chart 2_Book2_Electric Rev Req Model (2009 GRC) Rebuttal REmoval of New  WH Solar AdjustMI 2 2" xfId="4112"/>
    <cellStyle name="_Portfolio SPlan Base Case.xls Chart 2_Book2_Electric Rev Req Model (2009 GRC) Rebuttal REmoval of New  WH Solar AdjustMI 3" xfId="4113"/>
    <cellStyle name="_Portfolio SPlan Base Case.xls Chart 2_Book2_Electric Rev Req Model (2009 GRC) Revised 01-18-2010" xfId="4114"/>
    <cellStyle name="_Portfolio SPlan Base Case.xls Chart 2_Book2_Electric Rev Req Model (2009 GRC) Revised 01-18-2010 2" xfId="4115"/>
    <cellStyle name="_Portfolio SPlan Base Case.xls Chart 2_Book2_Electric Rev Req Model (2009 GRC) Revised 01-18-2010 2 2" xfId="4116"/>
    <cellStyle name="_Portfolio SPlan Base Case.xls Chart 2_Book2_Electric Rev Req Model (2009 GRC) Revised 01-18-2010 3" xfId="4117"/>
    <cellStyle name="_Portfolio SPlan Base Case.xls Chart 2_Book2_Final Order Electric EXHIBIT A-1" xfId="4118"/>
    <cellStyle name="_Portfolio SPlan Base Case.xls Chart 2_Book2_Final Order Electric EXHIBIT A-1 2" xfId="4119"/>
    <cellStyle name="_Portfolio SPlan Base Case.xls Chart 2_Book2_Final Order Electric EXHIBIT A-1 2 2" xfId="4120"/>
    <cellStyle name="_Portfolio SPlan Base Case.xls Chart 2_Book2_Final Order Electric EXHIBIT A-1 3" xfId="4121"/>
    <cellStyle name="_Portfolio SPlan Base Case.xls Chart 2_Chelan PUD Power Costs (8-10)" xfId="4122"/>
    <cellStyle name="_Portfolio SPlan Base Case.xls Chart 2_Confidential Material" xfId="4123"/>
    <cellStyle name="_Portfolio SPlan Base Case.xls Chart 2_DEM-WP(C) Colstrip 12 Coal Cost Forecast 2010GRC" xfId="4124"/>
    <cellStyle name="_Portfolio SPlan Base Case.xls Chart 2_DEM-WP(C) Production O&amp;M 2010GRC As-Filed" xfId="4125"/>
    <cellStyle name="_Portfolio SPlan Base Case.xls Chart 2_DEM-WP(C) Production O&amp;M 2010GRC As-Filed 2" xfId="4126"/>
    <cellStyle name="_Portfolio SPlan Base Case.xls Chart 2_Electric Rev Req Model (2009 GRC) " xfId="4127"/>
    <cellStyle name="_Portfolio SPlan Base Case.xls Chart 2_Electric Rev Req Model (2009 GRC)  2" xfId="4128"/>
    <cellStyle name="_Portfolio SPlan Base Case.xls Chart 2_Electric Rev Req Model (2009 GRC)  2 2" xfId="4129"/>
    <cellStyle name="_Portfolio SPlan Base Case.xls Chart 2_Electric Rev Req Model (2009 GRC)  3" xfId="4130"/>
    <cellStyle name="_Portfolio SPlan Base Case.xls Chart 2_Electric Rev Req Model (2009 GRC)  4" xfId="4131"/>
    <cellStyle name="_Portfolio SPlan Base Case.xls Chart 2_Electric Rev Req Model (2009 GRC) Rebuttal" xfId="4132"/>
    <cellStyle name="_Portfolio SPlan Base Case.xls Chart 2_Electric Rev Req Model (2009 GRC) Rebuttal 2" xfId="4133"/>
    <cellStyle name="_Portfolio SPlan Base Case.xls Chart 2_Electric Rev Req Model (2009 GRC) Rebuttal 2 2" xfId="4134"/>
    <cellStyle name="_Portfolio SPlan Base Case.xls Chart 2_Electric Rev Req Model (2009 GRC) Rebuttal 3" xfId="4135"/>
    <cellStyle name="_Portfolio SPlan Base Case.xls Chart 2_Electric Rev Req Model (2009 GRC) Rebuttal 4" xfId="4136"/>
    <cellStyle name="_Portfolio SPlan Base Case.xls Chart 2_Electric Rev Req Model (2009 GRC) Rebuttal REmoval of New  WH Solar AdjustMI" xfId="4137"/>
    <cellStyle name="_Portfolio SPlan Base Case.xls Chart 2_Electric Rev Req Model (2009 GRC) Rebuttal REmoval of New  WH Solar AdjustMI 2" xfId="4138"/>
    <cellStyle name="_Portfolio SPlan Base Case.xls Chart 2_Electric Rev Req Model (2009 GRC) Rebuttal REmoval of New  WH Solar AdjustMI 2 2" xfId="4139"/>
    <cellStyle name="_Portfolio SPlan Base Case.xls Chart 2_Electric Rev Req Model (2009 GRC) Rebuttal REmoval of New  WH Solar AdjustMI 3" xfId="4140"/>
    <cellStyle name="_Portfolio SPlan Base Case.xls Chart 2_Electric Rev Req Model (2009 GRC) Rebuttal REmoval of New  WH Solar AdjustMI 4" xfId="4141"/>
    <cellStyle name="_Portfolio SPlan Base Case.xls Chart 2_Electric Rev Req Model (2009 GRC) Revised 01-18-2010" xfId="4142"/>
    <cellStyle name="_Portfolio SPlan Base Case.xls Chart 2_Electric Rev Req Model (2009 GRC) Revised 01-18-2010 2" xfId="4143"/>
    <cellStyle name="_Portfolio SPlan Base Case.xls Chart 2_Electric Rev Req Model (2009 GRC) Revised 01-18-2010 2 2" xfId="4144"/>
    <cellStyle name="_Portfolio SPlan Base Case.xls Chart 2_Electric Rev Req Model (2009 GRC) Revised 01-18-2010 3" xfId="4145"/>
    <cellStyle name="_Portfolio SPlan Base Case.xls Chart 2_Electric Rev Req Model (2009 GRC) Revised 01-18-2010 4" xfId="4146"/>
    <cellStyle name="_Portfolio SPlan Base Case.xls Chart 2_Electric Rev Req Model (2010 GRC)" xfId="4147"/>
    <cellStyle name="_Portfolio SPlan Base Case.xls Chart 2_Electric Rev Req Model (2010 GRC) SF" xfId="4148"/>
    <cellStyle name="_Portfolio SPlan Base Case.xls Chart 2_Final Order Electric EXHIBIT A-1" xfId="4149"/>
    <cellStyle name="_Portfolio SPlan Base Case.xls Chart 2_Final Order Electric EXHIBIT A-1 2" xfId="4150"/>
    <cellStyle name="_Portfolio SPlan Base Case.xls Chart 2_Final Order Electric EXHIBIT A-1 2 2" xfId="4151"/>
    <cellStyle name="_Portfolio SPlan Base Case.xls Chart 2_Final Order Electric EXHIBIT A-1 3" xfId="4152"/>
    <cellStyle name="_Portfolio SPlan Base Case.xls Chart 2_Final Order Electric EXHIBIT A-1 4" xfId="4153"/>
    <cellStyle name="_Portfolio SPlan Base Case.xls Chart 2_NIM Summary" xfId="4154"/>
    <cellStyle name="_Portfolio SPlan Base Case.xls Chart 2_NIM Summary 2" xfId="4155"/>
    <cellStyle name="_Portfolio SPlan Base Case.xls Chart 2_Rebuttal Power Costs" xfId="4156"/>
    <cellStyle name="_Portfolio SPlan Base Case.xls Chart 2_Rebuttal Power Costs 2" xfId="4157"/>
    <cellStyle name="_Portfolio SPlan Base Case.xls Chart 2_Rebuttal Power Costs 2 2" xfId="4158"/>
    <cellStyle name="_Portfolio SPlan Base Case.xls Chart 2_Rebuttal Power Costs 3" xfId="4159"/>
    <cellStyle name="_Portfolio SPlan Base Case.xls Chart 2_Rebuttal Power Costs 4" xfId="4160"/>
    <cellStyle name="_Portfolio SPlan Base Case.xls Chart 2_Rebuttal Power Costs_Adj Bench DR 3 for Initial Briefs (Electric)" xfId="4161"/>
    <cellStyle name="_Portfolio SPlan Base Case.xls Chart 2_Rebuttal Power Costs_Adj Bench DR 3 for Initial Briefs (Electric) 2" xfId="4162"/>
    <cellStyle name="_Portfolio SPlan Base Case.xls Chart 2_Rebuttal Power Costs_Adj Bench DR 3 for Initial Briefs (Electric) 2 2" xfId="4163"/>
    <cellStyle name="_Portfolio SPlan Base Case.xls Chart 2_Rebuttal Power Costs_Adj Bench DR 3 for Initial Briefs (Electric) 3" xfId="4164"/>
    <cellStyle name="_Portfolio SPlan Base Case.xls Chart 2_Rebuttal Power Costs_Adj Bench DR 3 for Initial Briefs (Electric) 4" xfId="4165"/>
    <cellStyle name="_Portfolio SPlan Base Case.xls Chart 2_Rebuttal Power Costs_Electric Rev Req Model (2009 GRC) Rebuttal" xfId="4166"/>
    <cellStyle name="_Portfolio SPlan Base Case.xls Chart 2_Rebuttal Power Costs_Electric Rev Req Model (2009 GRC) Rebuttal 2" xfId="4167"/>
    <cellStyle name="_Portfolio SPlan Base Case.xls Chart 2_Rebuttal Power Costs_Electric Rev Req Model (2009 GRC) Rebuttal 2 2" xfId="4168"/>
    <cellStyle name="_Portfolio SPlan Base Case.xls Chart 2_Rebuttal Power Costs_Electric Rev Req Model (2009 GRC) Rebuttal 3" xfId="4169"/>
    <cellStyle name="_Portfolio SPlan Base Case.xls Chart 2_Rebuttal Power Costs_Electric Rev Req Model (2009 GRC) Rebuttal 4" xfId="4170"/>
    <cellStyle name="_Portfolio SPlan Base Case.xls Chart 2_Rebuttal Power Costs_Electric Rev Req Model (2009 GRC) Rebuttal REmoval of New  WH Solar AdjustMI" xfId="4171"/>
    <cellStyle name="_Portfolio SPlan Base Case.xls Chart 2_Rebuttal Power Costs_Electric Rev Req Model (2009 GRC) Rebuttal REmoval of New  WH Solar AdjustMI 2" xfId="4172"/>
    <cellStyle name="_Portfolio SPlan Base Case.xls Chart 2_Rebuttal Power Costs_Electric Rev Req Model (2009 GRC) Rebuttal REmoval of New  WH Solar AdjustMI 2 2" xfId="4173"/>
    <cellStyle name="_Portfolio SPlan Base Case.xls Chart 2_Rebuttal Power Costs_Electric Rev Req Model (2009 GRC) Rebuttal REmoval of New  WH Solar AdjustMI 3" xfId="4174"/>
    <cellStyle name="_Portfolio SPlan Base Case.xls Chart 2_Rebuttal Power Costs_Electric Rev Req Model (2009 GRC) Rebuttal REmoval of New  WH Solar AdjustMI 4" xfId="4175"/>
    <cellStyle name="_Portfolio SPlan Base Case.xls Chart 2_Rebuttal Power Costs_Electric Rev Req Model (2009 GRC) Revised 01-18-2010" xfId="4176"/>
    <cellStyle name="_Portfolio SPlan Base Case.xls Chart 2_Rebuttal Power Costs_Electric Rev Req Model (2009 GRC) Revised 01-18-2010 2" xfId="4177"/>
    <cellStyle name="_Portfolio SPlan Base Case.xls Chart 2_Rebuttal Power Costs_Electric Rev Req Model (2009 GRC) Revised 01-18-2010 2 2" xfId="4178"/>
    <cellStyle name="_Portfolio SPlan Base Case.xls Chart 2_Rebuttal Power Costs_Electric Rev Req Model (2009 GRC) Revised 01-18-2010 3" xfId="4179"/>
    <cellStyle name="_Portfolio SPlan Base Case.xls Chart 2_Rebuttal Power Costs_Electric Rev Req Model (2009 GRC) Revised 01-18-2010 4" xfId="4180"/>
    <cellStyle name="_Portfolio SPlan Base Case.xls Chart 2_Rebuttal Power Costs_Final Order Electric EXHIBIT A-1" xfId="4181"/>
    <cellStyle name="_Portfolio SPlan Base Case.xls Chart 2_Rebuttal Power Costs_Final Order Electric EXHIBIT A-1 2" xfId="4182"/>
    <cellStyle name="_Portfolio SPlan Base Case.xls Chart 2_Rebuttal Power Costs_Final Order Electric EXHIBIT A-1 2 2" xfId="4183"/>
    <cellStyle name="_Portfolio SPlan Base Case.xls Chart 2_Rebuttal Power Costs_Final Order Electric EXHIBIT A-1 3" xfId="4184"/>
    <cellStyle name="_Portfolio SPlan Base Case.xls Chart 2_Rebuttal Power Costs_Final Order Electric EXHIBIT A-1 4" xfId="4185"/>
    <cellStyle name="_Portfolio SPlan Base Case.xls Chart 2_TENASKA REGULATORY ASSET" xfId="4186"/>
    <cellStyle name="_Portfolio SPlan Base Case.xls Chart 2_TENASKA REGULATORY ASSET 2" xfId="4187"/>
    <cellStyle name="_Portfolio SPlan Base Case.xls Chart 2_TENASKA REGULATORY ASSET 2 2" xfId="4188"/>
    <cellStyle name="_Portfolio SPlan Base Case.xls Chart 2_TENASKA REGULATORY ASSET 3" xfId="4189"/>
    <cellStyle name="_Portfolio SPlan Base Case.xls Chart 2_TENASKA REGULATORY ASSET 4" xfId="4190"/>
    <cellStyle name="_Portfolio SPlan Base Case.xls Chart 3" xfId="4191"/>
    <cellStyle name="_Portfolio SPlan Base Case.xls Chart 3 2" xfId="4192"/>
    <cellStyle name="_Portfolio SPlan Base Case.xls Chart 3 2 2" xfId="4193"/>
    <cellStyle name="_Portfolio SPlan Base Case.xls Chart 3 3" xfId="4194"/>
    <cellStyle name="_Portfolio SPlan Base Case.xls Chart 3 4" xfId="4195"/>
    <cellStyle name="_Portfolio SPlan Base Case.xls Chart 3_Adj Bench DR 3 for Initial Briefs (Electric)" xfId="4196"/>
    <cellStyle name="_Portfolio SPlan Base Case.xls Chart 3_Adj Bench DR 3 for Initial Briefs (Electric) 2" xfId="4197"/>
    <cellStyle name="_Portfolio SPlan Base Case.xls Chart 3_Adj Bench DR 3 for Initial Briefs (Electric) 2 2" xfId="4198"/>
    <cellStyle name="_Portfolio SPlan Base Case.xls Chart 3_Adj Bench DR 3 for Initial Briefs (Electric) 3" xfId="4199"/>
    <cellStyle name="_Portfolio SPlan Base Case.xls Chart 3_Adj Bench DR 3 for Initial Briefs (Electric) 4" xfId="4200"/>
    <cellStyle name="_Portfolio SPlan Base Case.xls Chart 3_Book1" xfId="4201"/>
    <cellStyle name="_Portfolio SPlan Base Case.xls Chart 3_Book2" xfId="4202"/>
    <cellStyle name="_Portfolio SPlan Base Case.xls Chart 3_Book2 2" xfId="4203"/>
    <cellStyle name="_Portfolio SPlan Base Case.xls Chart 3_Book2 2 2" xfId="4204"/>
    <cellStyle name="_Portfolio SPlan Base Case.xls Chart 3_Book2 3" xfId="4205"/>
    <cellStyle name="_Portfolio SPlan Base Case.xls Chart 3_Book2 4" xfId="4206"/>
    <cellStyle name="_Portfolio SPlan Base Case.xls Chart 3_Book2_Adj Bench DR 3 for Initial Briefs (Electric)" xfId="4207"/>
    <cellStyle name="_Portfolio SPlan Base Case.xls Chart 3_Book2_Adj Bench DR 3 for Initial Briefs (Electric) 2" xfId="4208"/>
    <cellStyle name="_Portfolio SPlan Base Case.xls Chart 3_Book2_Adj Bench DR 3 for Initial Briefs (Electric) 2 2" xfId="4209"/>
    <cellStyle name="_Portfolio SPlan Base Case.xls Chart 3_Book2_Adj Bench DR 3 for Initial Briefs (Electric) 3" xfId="4210"/>
    <cellStyle name="_Portfolio SPlan Base Case.xls Chart 3_Book2_Adj Bench DR 3 for Initial Briefs (Electric) 4" xfId="4211"/>
    <cellStyle name="_Portfolio SPlan Base Case.xls Chart 3_Book2_Electric Rev Req Model (2009 GRC) Rebuttal" xfId="4212"/>
    <cellStyle name="_Portfolio SPlan Base Case.xls Chart 3_Book2_Electric Rev Req Model (2009 GRC) Rebuttal 2" xfId="4213"/>
    <cellStyle name="_Portfolio SPlan Base Case.xls Chart 3_Book2_Electric Rev Req Model (2009 GRC) Rebuttal 2 2" xfId="4214"/>
    <cellStyle name="_Portfolio SPlan Base Case.xls Chart 3_Book2_Electric Rev Req Model (2009 GRC) Rebuttal 3" xfId="4215"/>
    <cellStyle name="_Portfolio SPlan Base Case.xls Chart 3_Book2_Electric Rev Req Model (2009 GRC) Rebuttal 4" xfId="4216"/>
    <cellStyle name="_Portfolio SPlan Base Case.xls Chart 3_Book2_Electric Rev Req Model (2009 GRC) Rebuttal REmoval of New  WH Solar AdjustMI" xfId="4217"/>
    <cellStyle name="_Portfolio SPlan Base Case.xls Chart 3_Book2_Electric Rev Req Model (2009 GRC) Rebuttal REmoval of New  WH Solar AdjustMI 2" xfId="4218"/>
    <cellStyle name="_Portfolio SPlan Base Case.xls Chart 3_Book2_Electric Rev Req Model (2009 GRC) Rebuttal REmoval of New  WH Solar AdjustMI 2 2" xfId="4219"/>
    <cellStyle name="_Portfolio SPlan Base Case.xls Chart 3_Book2_Electric Rev Req Model (2009 GRC) Rebuttal REmoval of New  WH Solar AdjustMI 3" xfId="4220"/>
    <cellStyle name="_Portfolio SPlan Base Case.xls Chart 3_Book2_Electric Rev Req Model (2009 GRC) Rebuttal REmoval of New  WH Solar AdjustMI 4" xfId="4221"/>
    <cellStyle name="_Portfolio SPlan Base Case.xls Chart 3_Book2_Electric Rev Req Model (2009 GRC) Revised 01-18-2010" xfId="4222"/>
    <cellStyle name="_Portfolio SPlan Base Case.xls Chart 3_Book2_Electric Rev Req Model (2009 GRC) Revised 01-18-2010 2" xfId="4223"/>
    <cellStyle name="_Portfolio SPlan Base Case.xls Chart 3_Book2_Electric Rev Req Model (2009 GRC) Revised 01-18-2010 2 2" xfId="4224"/>
    <cellStyle name="_Portfolio SPlan Base Case.xls Chart 3_Book2_Electric Rev Req Model (2009 GRC) Revised 01-18-2010 3" xfId="4225"/>
    <cellStyle name="_Portfolio SPlan Base Case.xls Chart 3_Book2_Electric Rev Req Model (2009 GRC) Revised 01-18-2010 4" xfId="4226"/>
    <cellStyle name="_Portfolio SPlan Base Case.xls Chart 3_Book2_Final Order Electric EXHIBIT A-1" xfId="4227"/>
    <cellStyle name="_Portfolio SPlan Base Case.xls Chart 3_Book2_Final Order Electric EXHIBIT A-1 2" xfId="4228"/>
    <cellStyle name="_Portfolio SPlan Base Case.xls Chart 3_Book2_Final Order Electric EXHIBIT A-1 2 2" xfId="4229"/>
    <cellStyle name="_Portfolio SPlan Base Case.xls Chart 3_Book2_Final Order Electric EXHIBIT A-1 3" xfId="4230"/>
    <cellStyle name="_Portfolio SPlan Base Case.xls Chart 3_Book2_Final Order Electric EXHIBIT A-1 4" xfId="4231"/>
    <cellStyle name="_Portfolio SPlan Base Case.xls Chart 3_Chelan PUD Power Costs (8-10)" xfId="4232"/>
    <cellStyle name="_Portfolio SPlan Base Case.xls Chart 3_Confidential Material" xfId="4233"/>
    <cellStyle name="_Portfolio SPlan Base Case.xls Chart 3_DEM-WP(C) Colstrip 12 Coal Cost Forecast 2010GRC" xfId="4234"/>
    <cellStyle name="_Portfolio SPlan Base Case.xls Chart 3_DEM-WP(C) Production O&amp;M 2010GRC As-Filed" xfId="4235"/>
    <cellStyle name="_Portfolio SPlan Base Case.xls Chart 3_DEM-WP(C) Production O&amp;M 2010GRC As-Filed 2" xfId="4236"/>
    <cellStyle name="_Portfolio SPlan Base Case.xls Chart 3_Electric Rev Req Model (2009 GRC) " xfId="4237"/>
    <cellStyle name="_Portfolio SPlan Base Case.xls Chart 3_Electric Rev Req Model (2009 GRC)  2" xfId="4238"/>
    <cellStyle name="_Portfolio SPlan Base Case.xls Chart 3_Electric Rev Req Model (2009 GRC)  2 2" xfId="4239"/>
    <cellStyle name="_Portfolio SPlan Base Case.xls Chart 3_Electric Rev Req Model (2009 GRC)  3" xfId="4240"/>
    <cellStyle name="_Portfolio SPlan Base Case.xls Chart 3_Electric Rev Req Model (2009 GRC)  4" xfId="4241"/>
    <cellStyle name="_Portfolio SPlan Base Case.xls Chart 3_Electric Rev Req Model (2009 GRC) Rebuttal" xfId="4242"/>
    <cellStyle name="_Portfolio SPlan Base Case.xls Chart 3_Electric Rev Req Model (2009 GRC) Rebuttal 2" xfId="4243"/>
    <cellStyle name="_Portfolio SPlan Base Case.xls Chart 3_Electric Rev Req Model (2009 GRC) Rebuttal 2 2" xfId="4244"/>
    <cellStyle name="_Portfolio SPlan Base Case.xls Chart 3_Electric Rev Req Model (2009 GRC) Rebuttal 3" xfId="4245"/>
    <cellStyle name="_Portfolio SPlan Base Case.xls Chart 3_Electric Rev Req Model (2009 GRC) Rebuttal 4" xfId="4246"/>
    <cellStyle name="_Portfolio SPlan Base Case.xls Chart 3_Electric Rev Req Model (2009 GRC) Rebuttal REmoval of New  WH Solar AdjustMI" xfId="4247"/>
    <cellStyle name="_Portfolio SPlan Base Case.xls Chart 3_Electric Rev Req Model (2009 GRC) Rebuttal REmoval of New  WH Solar AdjustMI 2" xfId="4248"/>
    <cellStyle name="_Portfolio SPlan Base Case.xls Chart 3_Electric Rev Req Model (2009 GRC) Rebuttal REmoval of New  WH Solar AdjustMI 2 2" xfId="4249"/>
    <cellStyle name="_Portfolio SPlan Base Case.xls Chart 3_Electric Rev Req Model (2009 GRC) Rebuttal REmoval of New  WH Solar AdjustMI 3" xfId="4250"/>
    <cellStyle name="_Portfolio SPlan Base Case.xls Chart 3_Electric Rev Req Model (2009 GRC) Rebuttal REmoval of New  WH Solar AdjustMI 4" xfId="4251"/>
    <cellStyle name="_Portfolio SPlan Base Case.xls Chart 3_Electric Rev Req Model (2009 GRC) Revised 01-18-2010" xfId="4252"/>
    <cellStyle name="_Portfolio SPlan Base Case.xls Chart 3_Electric Rev Req Model (2009 GRC) Revised 01-18-2010 2" xfId="4253"/>
    <cellStyle name="_Portfolio SPlan Base Case.xls Chart 3_Electric Rev Req Model (2009 GRC) Revised 01-18-2010 2 2" xfId="4254"/>
    <cellStyle name="_Portfolio SPlan Base Case.xls Chart 3_Electric Rev Req Model (2009 GRC) Revised 01-18-2010 3" xfId="4255"/>
    <cellStyle name="_Portfolio SPlan Base Case.xls Chart 3_Electric Rev Req Model (2009 GRC) Revised 01-18-2010 4" xfId="4256"/>
    <cellStyle name="_Portfolio SPlan Base Case.xls Chart 3_Electric Rev Req Model (2010 GRC)" xfId="4257"/>
    <cellStyle name="_Portfolio SPlan Base Case.xls Chart 3_Electric Rev Req Model (2010 GRC) SF" xfId="4258"/>
    <cellStyle name="_Portfolio SPlan Base Case.xls Chart 3_Final Order Electric EXHIBIT A-1" xfId="4259"/>
    <cellStyle name="_Portfolio SPlan Base Case.xls Chart 3_Final Order Electric EXHIBIT A-1 2" xfId="4260"/>
    <cellStyle name="_Portfolio SPlan Base Case.xls Chart 3_Final Order Electric EXHIBIT A-1 2 2" xfId="4261"/>
    <cellStyle name="_Portfolio SPlan Base Case.xls Chart 3_Final Order Electric EXHIBIT A-1 3" xfId="4262"/>
    <cellStyle name="_Portfolio SPlan Base Case.xls Chart 3_Final Order Electric EXHIBIT A-1 4" xfId="4263"/>
    <cellStyle name="_Portfolio SPlan Base Case.xls Chart 3_NIM Summary" xfId="4264"/>
    <cellStyle name="_Portfolio SPlan Base Case.xls Chart 3_NIM Summary 2" xfId="4265"/>
    <cellStyle name="_Portfolio SPlan Base Case.xls Chart 3_Rebuttal Power Costs" xfId="4266"/>
    <cellStyle name="_Portfolio SPlan Base Case.xls Chart 3_Rebuttal Power Costs 2" xfId="4267"/>
    <cellStyle name="_Portfolio SPlan Base Case.xls Chart 3_Rebuttal Power Costs 2 2" xfId="4268"/>
    <cellStyle name="_Portfolio SPlan Base Case.xls Chart 3_Rebuttal Power Costs 3" xfId="4269"/>
    <cellStyle name="_Portfolio SPlan Base Case.xls Chart 3_Rebuttal Power Costs 4" xfId="4270"/>
    <cellStyle name="_Portfolio SPlan Base Case.xls Chart 3_Rebuttal Power Costs_Adj Bench DR 3 for Initial Briefs (Electric)" xfId="4271"/>
    <cellStyle name="_Portfolio SPlan Base Case.xls Chart 3_Rebuttal Power Costs_Adj Bench DR 3 for Initial Briefs (Electric) 2" xfId="4272"/>
    <cellStyle name="_Portfolio SPlan Base Case.xls Chart 3_Rebuttal Power Costs_Adj Bench DR 3 for Initial Briefs (Electric) 2 2" xfId="4273"/>
    <cellStyle name="_Portfolio SPlan Base Case.xls Chart 3_Rebuttal Power Costs_Adj Bench DR 3 for Initial Briefs (Electric) 3" xfId="4274"/>
    <cellStyle name="_Portfolio SPlan Base Case.xls Chart 3_Rebuttal Power Costs_Adj Bench DR 3 for Initial Briefs (Electric) 4" xfId="4275"/>
    <cellStyle name="_Portfolio SPlan Base Case.xls Chart 3_Rebuttal Power Costs_Electric Rev Req Model (2009 GRC) Rebuttal" xfId="4276"/>
    <cellStyle name="_Portfolio SPlan Base Case.xls Chart 3_Rebuttal Power Costs_Electric Rev Req Model (2009 GRC) Rebuttal 2" xfId="4277"/>
    <cellStyle name="_Portfolio SPlan Base Case.xls Chart 3_Rebuttal Power Costs_Electric Rev Req Model (2009 GRC) Rebuttal 2 2" xfId="4278"/>
    <cellStyle name="_Portfolio SPlan Base Case.xls Chart 3_Rebuttal Power Costs_Electric Rev Req Model (2009 GRC) Rebuttal 3" xfId="4279"/>
    <cellStyle name="_Portfolio SPlan Base Case.xls Chart 3_Rebuttal Power Costs_Electric Rev Req Model (2009 GRC) Rebuttal 4" xfId="4280"/>
    <cellStyle name="_Portfolio SPlan Base Case.xls Chart 3_Rebuttal Power Costs_Electric Rev Req Model (2009 GRC) Rebuttal REmoval of New  WH Solar AdjustMI" xfId="4281"/>
    <cellStyle name="_Portfolio SPlan Base Case.xls Chart 3_Rebuttal Power Costs_Electric Rev Req Model (2009 GRC) Rebuttal REmoval of New  WH Solar AdjustMI 2" xfId="4282"/>
    <cellStyle name="_Portfolio SPlan Base Case.xls Chart 3_Rebuttal Power Costs_Electric Rev Req Model (2009 GRC) Rebuttal REmoval of New  WH Solar AdjustMI 2 2" xfId="4283"/>
    <cellStyle name="_Portfolio SPlan Base Case.xls Chart 3_Rebuttal Power Costs_Electric Rev Req Model (2009 GRC) Rebuttal REmoval of New  WH Solar AdjustMI 3" xfId="4284"/>
    <cellStyle name="_Portfolio SPlan Base Case.xls Chart 3_Rebuttal Power Costs_Electric Rev Req Model (2009 GRC) Rebuttal REmoval of New  WH Solar AdjustMI 4" xfId="4285"/>
    <cellStyle name="_Portfolio SPlan Base Case.xls Chart 3_Rebuttal Power Costs_Electric Rev Req Model (2009 GRC) Revised 01-18-2010" xfId="4286"/>
    <cellStyle name="_Portfolio SPlan Base Case.xls Chart 3_Rebuttal Power Costs_Electric Rev Req Model (2009 GRC) Revised 01-18-2010 2" xfId="4287"/>
    <cellStyle name="_Portfolio SPlan Base Case.xls Chart 3_Rebuttal Power Costs_Electric Rev Req Model (2009 GRC) Revised 01-18-2010 2 2" xfId="4288"/>
    <cellStyle name="_Portfolio SPlan Base Case.xls Chart 3_Rebuttal Power Costs_Electric Rev Req Model (2009 GRC) Revised 01-18-2010 3" xfId="4289"/>
    <cellStyle name="_Portfolio SPlan Base Case.xls Chart 3_Rebuttal Power Costs_Electric Rev Req Model (2009 GRC) Revised 01-18-2010 4" xfId="4290"/>
    <cellStyle name="_Portfolio SPlan Base Case.xls Chart 3_Rebuttal Power Costs_Final Order Electric EXHIBIT A-1" xfId="4291"/>
    <cellStyle name="_Portfolio SPlan Base Case.xls Chart 3_Rebuttal Power Costs_Final Order Electric EXHIBIT A-1 2" xfId="4292"/>
    <cellStyle name="_Portfolio SPlan Base Case.xls Chart 3_Rebuttal Power Costs_Final Order Electric EXHIBIT A-1 2 2" xfId="4293"/>
    <cellStyle name="_Portfolio SPlan Base Case.xls Chart 3_Rebuttal Power Costs_Final Order Electric EXHIBIT A-1 3" xfId="4294"/>
    <cellStyle name="_Portfolio SPlan Base Case.xls Chart 3_Rebuttal Power Costs_Final Order Electric EXHIBIT A-1 4" xfId="4295"/>
    <cellStyle name="_Portfolio SPlan Base Case.xls Chart 3_TENASKA REGULATORY ASSET" xfId="4296"/>
    <cellStyle name="_Portfolio SPlan Base Case.xls Chart 3_TENASKA REGULATORY ASSET 2" xfId="4297"/>
    <cellStyle name="_Portfolio SPlan Base Case.xls Chart 3_TENASKA REGULATORY ASSET 2 2" xfId="4298"/>
    <cellStyle name="_Portfolio SPlan Base Case.xls Chart 3_TENASKA REGULATORY ASSET 3" xfId="4299"/>
    <cellStyle name="_Portfolio SPlan Base Case.xls Chart 3_TENASKA REGULATORY ASSET 4" xfId="4300"/>
    <cellStyle name="_Power Cost Value Copy 11.30.05 gas 1.09.06 AURORA at 1.10.06" xfId="4301"/>
    <cellStyle name="_Power Cost Value Copy 11.30.05 gas 1.09.06 AURORA at 1.10.06 2" xfId="4302"/>
    <cellStyle name="_Power Cost Value Copy 11.30.05 gas 1.09.06 AURORA at 1.10.06 2 2" xfId="4303"/>
    <cellStyle name="_Power Cost Value Copy 11.30.05 gas 1.09.06 AURORA at 1.10.06 2 2 2" xfId="4304"/>
    <cellStyle name="_Power Cost Value Copy 11.30.05 gas 1.09.06 AURORA at 1.10.06 2 3" xfId="4305"/>
    <cellStyle name="_Power Cost Value Copy 11.30.05 gas 1.09.06 AURORA at 1.10.06 3" xfId="4306"/>
    <cellStyle name="_Power Cost Value Copy 11.30.05 gas 1.09.06 AURORA at 1.10.06 3 2" xfId="4307"/>
    <cellStyle name="_Power Cost Value Copy 11.30.05 gas 1.09.06 AURORA at 1.10.06 4" xfId="4308"/>
    <cellStyle name="_Power Cost Value Copy 11.30.05 gas 1.09.06 AURORA at 1.10.06 4 2" xfId="4309"/>
    <cellStyle name="_Power Cost Value Copy 11.30.05 gas 1.09.06 AURORA at 1.10.06 5" xfId="4310"/>
    <cellStyle name="_Power Cost Value Copy 11.30.05 gas 1.09.06 AURORA at 1.10.06_04 07E Wild Horse Wind Expansion (C) (2)" xfId="4311"/>
    <cellStyle name="_Power Cost Value Copy 11.30.05 gas 1.09.06 AURORA at 1.10.06_04 07E Wild Horse Wind Expansion (C) (2) 2" xfId="4312"/>
    <cellStyle name="_Power Cost Value Copy 11.30.05 gas 1.09.06 AURORA at 1.10.06_04 07E Wild Horse Wind Expansion (C) (2) 2 2" xfId="4313"/>
    <cellStyle name="_Power Cost Value Copy 11.30.05 gas 1.09.06 AURORA at 1.10.06_04 07E Wild Horse Wind Expansion (C) (2) 3" xfId="4314"/>
    <cellStyle name="_Power Cost Value Copy 11.30.05 gas 1.09.06 AURORA at 1.10.06_04 07E Wild Horse Wind Expansion (C) (2) 4" xfId="4315"/>
    <cellStyle name="_Power Cost Value Copy 11.30.05 gas 1.09.06 AURORA at 1.10.06_04 07E Wild Horse Wind Expansion (C) (2)_Adj Bench DR 3 for Initial Briefs (Electric)" xfId="4316"/>
    <cellStyle name="_Power Cost Value Copy 11.30.05 gas 1.09.06 AURORA at 1.10.06_04 07E Wild Horse Wind Expansion (C) (2)_Adj Bench DR 3 for Initial Briefs (Electric) 2" xfId="4317"/>
    <cellStyle name="_Power Cost Value Copy 11.30.05 gas 1.09.06 AURORA at 1.10.06_04 07E Wild Horse Wind Expansion (C) (2)_Adj Bench DR 3 for Initial Briefs (Electric) 2 2" xfId="4318"/>
    <cellStyle name="_Power Cost Value Copy 11.30.05 gas 1.09.06 AURORA at 1.10.06_04 07E Wild Horse Wind Expansion (C) (2)_Adj Bench DR 3 for Initial Briefs (Electric) 3" xfId="4319"/>
    <cellStyle name="_Power Cost Value Copy 11.30.05 gas 1.09.06 AURORA at 1.10.06_04 07E Wild Horse Wind Expansion (C) (2)_Adj Bench DR 3 for Initial Briefs (Electric) 4" xfId="4320"/>
    <cellStyle name="_Power Cost Value Copy 11.30.05 gas 1.09.06 AURORA at 1.10.06_04 07E Wild Horse Wind Expansion (C) (2)_Book1" xfId="4321"/>
    <cellStyle name="_Power Cost Value Copy 11.30.05 gas 1.09.06 AURORA at 1.10.06_04 07E Wild Horse Wind Expansion (C) (2)_Electric Rev Req Model (2009 GRC) " xfId="4322"/>
    <cellStyle name="_Power Cost Value Copy 11.30.05 gas 1.09.06 AURORA at 1.10.06_04 07E Wild Horse Wind Expansion (C) (2)_Electric Rev Req Model (2009 GRC)  2" xfId="4323"/>
    <cellStyle name="_Power Cost Value Copy 11.30.05 gas 1.09.06 AURORA at 1.10.06_04 07E Wild Horse Wind Expansion (C) (2)_Electric Rev Req Model (2009 GRC)  2 2" xfId="4324"/>
    <cellStyle name="_Power Cost Value Copy 11.30.05 gas 1.09.06 AURORA at 1.10.06_04 07E Wild Horse Wind Expansion (C) (2)_Electric Rev Req Model (2009 GRC)  3" xfId="4325"/>
    <cellStyle name="_Power Cost Value Copy 11.30.05 gas 1.09.06 AURORA at 1.10.06_04 07E Wild Horse Wind Expansion (C) (2)_Electric Rev Req Model (2009 GRC)  4" xfId="4326"/>
    <cellStyle name="_Power Cost Value Copy 11.30.05 gas 1.09.06 AURORA at 1.10.06_04 07E Wild Horse Wind Expansion (C) (2)_Electric Rev Req Model (2009 GRC) Rebuttal" xfId="4327"/>
    <cellStyle name="_Power Cost Value Copy 11.30.05 gas 1.09.06 AURORA at 1.10.06_04 07E Wild Horse Wind Expansion (C) (2)_Electric Rev Req Model (2009 GRC) Rebuttal 2" xfId="4328"/>
    <cellStyle name="_Power Cost Value Copy 11.30.05 gas 1.09.06 AURORA at 1.10.06_04 07E Wild Horse Wind Expansion (C) (2)_Electric Rev Req Model (2009 GRC) Rebuttal 2 2" xfId="4329"/>
    <cellStyle name="_Power Cost Value Copy 11.30.05 gas 1.09.06 AURORA at 1.10.06_04 07E Wild Horse Wind Expansion (C) (2)_Electric Rev Req Model (2009 GRC) Rebuttal 3" xfId="4330"/>
    <cellStyle name="_Power Cost Value Copy 11.30.05 gas 1.09.06 AURORA at 1.10.06_04 07E Wild Horse Wind Expansion (C) (2)_Electric Rev Req Model (2009 GRC) Rebuttal 4" xfId="4331"/>
    <cellStyle name="_Power Cost Value Copy 11.30.05 gas 1.09.06 AURORA at 1.10.06_04 07E Wild Horse Wind Expansion (C) (2)_Electric Rev Req Model (2009 GRC) Rebuttal REmoval of New  WH Solar AdjustMI" xfId="4332"/>
    <cellStyle name="_Power Cost Value Copy 11.30.05 gas 1.09.06 AURORA at 1.10.06_04 07E Wild Horse Wind Expansion (C) (2)_Electric Rev Req Model (2009 GRC) Rebuttal REmoval of New  WH Solar AdjustMI 2" xfId="4333"/>
    <cellStyle name="_Power Cost Value Copy 11.30.05 gas 1.09.06 AURORA at 1.10.06_04 07E Wild Horse Wind Expansion (C) (2)_Electric Rev Req Model (2009 GRC) Rebuttal REmoval of New  WH Solar AdjustMI 2 2" xfId="4334"/>
    <cellStyle name="_Power Cost Value Copy 11.30.05 gas 1.09.06 AURORA at 1.10.06_04 07E Wild Horse Wind Expansion (C) (2)_Electric Rev Req Model (2009 GRC) Rebuttal REmoval of New  WH Solar AdjustMI 3" xfId="4335"/>
    <cellStyle name="_Power Cost Value Copy 11.30.05 gas 1.09.06 AURORA at 1.10.06_04 07E Wild Horse Wind Expansion (C) (2)_Electric Rev Req Model (2009 GRC) Rebuttal REmoval of New  WH Solar AdjustMI 4" xfId="4336"/>
    <cellStyle name="_Power Cost Value Copy 11.30.05 gas 1.09.06 AURORA at 1.10.06_04 07E Wild Horse Wind Expansion (C) (2)_Electric Rev Req Model (2009 GRC) Revised 01-18-2010" xfId="4337"/>
    <cellStyle name="_Power Cost Value Copy 11.30.05 gas 1.09.06 AURORA at 1.10.06_04 07E Wild Horse Wind Expansion (C) (2)_Electric Rev Req Model (2009 GRC) Revised 01-18-2010 2" xfId="4338"/>
    <cellStyle name="_Power Cost Value Copy 11.30.05 gas 1.09.06 AURORA at 1.10.06_04 07E Wild Horse Wind Expansion (C) (2)_Electric Rev Req Model (2009 GRC) Revised 01-18-2010 2 2" xfId="4339"/>
    <cellStyle name="_Power Cost Value Copy 11.30.05 gas 1.09.06 AURORA at 1.10.06_04 07E Wild Horse Wind Expansion (C) (2)_Electric Rev Req Model (2009 GRC) Revised 01-18-2010 3" xfId="4340"/>
    <cellStyle name="_Power Cost Value Copy 11.30.05 gas 1.09.06 AURORA at 1.10.06_04 07E Wild Horse Wind Expansion (C) (2)_Electric Rev Req Model (2009 GRC) Revised 01-18-2010 4" xfId="4341"/>
    <cellStyle name="_Power Cost Value Copy 11.30.05 gas 1.09.06 AURORA at 1.10.06_04 07E Wild Horse Wind Expansion (C) (2)_Electric Rev Req Model (2010 GRC)" xfId="4342"/>
    <cellStyle name="_Power Cost Value Copy 11.30.05 gas 1.09.06 AURORA at 1.10.06_04 07E Wild Horse Wind Expansion (C) (2)_Electric Rev Req Model (2010 GRC) SF" xfId="4343"/>
    <cellStyle name="_Power Cost Value Copy 11.30.05 gas 1.09.06 AURORA at 1.10.06_04 07E Wild Horse Wind Expansion (C) (2)_Final Order Electric EXHIBIT A-1" xfId="4344"/>
    <cellStyle name="_Power Cost Value Copy 11.30.05 gas 1.09.06 AURORA at 1.10.06_04 07E Wild Horse Wind Expansion (C) (2)_Final Order Electric EXHIBIT A-1 2" xfId="4345"/>
    <cellStyle name="_Power Cost Value Copy 11.30.05 gas 1.09.06 AURORA at 1.10.06_04 07E Wild Horse Wind Expansion (C) (2)_Final Order Electric EXHIBIT A-1 2 2" xfId="4346"/>
    <cellStyle name="_Power Cost Value Copy 11.30.05 gas 1.09.06 AURORA at 1.10.06_04 07E Wild Horse Wind Expansion (C) (2)_Final Order Electric EXHIBIT A-1 3" xfId="4347"/>
    <cellStyle name="_Power Cost Value Copy 11.30.05 gas 1.09.06 AURORA at 1.10.06_04 07E Wild Horse Wind Expansion (C) (2)_Final Order Electric EXHIBIT A-1 4" xfId="4348"/>
    <cellStyle name="_Power Cost Value Copy 11.30.05 gas 1.09.06 AURORA at 1.10.06_04 07E Wild Horse Wind Expansion (C) (2)_TENASKA REGULATORY ASSET" xfId="4349"/>
    <cellStyle name="_Power Cost Value Copy 11.30.05 gas 1.09.06 AURORA at 1.10.06_04 07E Wild Horse Wind Expansion (C) (2)_TENASKA REGULATORY ASSET 2" xfId="4350"/>
    <cellStyle name="_Power Cost Value Copy 11.30.05 gas 1.09.06 AURORA at 1.10.06_04 07E Wild Horse Wind Expansion (C) (2)_TENASKA REGULATORY ASSET 2 2" xfId="4351"/>
    <cellStyle name="_Power Cost Value Copy 11.30.05 gas 1.09.06 AURORA at 1.10.06_04 07E Wild Horse Wind Expansion (C) (2)_TENASKA REGULATORY ASSET 3" xfId="4352"/>
    <cellStyle name="_Power Cost Value Copy 11.30.05 gas 1.09.06 AURORA at 1.10.06_04 07E Wild Horse Wind Expansion (C) (2)_TENASKA REGULATORY ASSET 4" xfId="4353"/>
    <cellStyle name="_Power Cost Value Copy 11.30.05 gas 1.09.06 AURORA at 1.10.06_16.37E Wild Horse Expansion DeferralRevwrkingfile SF" xfId="4354"/>
    <cellStyle name="_Power Cost Value Copy 11.30.05 gas 1.09.06 AURORA at 1.10.06_16.37E Wild Horse Expansion DeferralRevwrkingfile SF 2" xfId="4355"/>
    <cellStyle name="_Power Cost Value Copy 11.30.05 gas 1.09.06 AURORA at 1.10.06_16.37E Wild Horse Expansion DeferralRevwrkingfile SF 2 2" xfId="4356"/>
    <cellStyle name="_Power Cost Value Copy 11.30.05 gas 1.09.06 AURORA at 1.10.06_16.37E Wild Horse Expansion DeferralRevwrkingfile SF 3" xfId="4357"/>
    <cellStyle name="_Power Cost Value Copy 11.30.05 gas 1.09.06 AURORA at 1.10.06_16.37E Wild Horse Expansion DeferralRevwrkingfile SF 4" xfId="4358"/>
    <cellStyle name="_Power Cost Value Copy 11.30.05 gas 1.09.06 AURORA at 1.10.06_2009 Compliance Filing PCA Exhibits for GRC" xfId="4359"/>
    <cellStyle name="_Power Cost Value Copy 11.30.05 gas 1.09.06 AURORA at 1.10.06_2009 Compliance Filing PCA Exhibits for GRC 2" xfId="4360"/>
    <cellStyle name="_Power Cost Value Copy 11.30.05 gas 1.09.06 AURORA at 1.10.06_2009 GRC Compl Filing - Exhibit D" xfId="4361"/>
    <cellStyle name="_Power Cost Value Copy 11.30.05 gas 1.09.06 AURORA at 1.10.06_2009 GRC Compl Filing - Exhibit D 2" xfId="4362"/>
    <cellStyle name="_Power Cost Value Copy 11.30.05 gas 1.09.06 AURORA at 1.10.06_3.01 Income Statement" xfId="4363"/>
    <cellStyle name="_Power Cost Value Copy 11.30.05 gas 1.09.06 AURORA at 1.10.06_4 31 Regulatory Assets and Liabilities  7 06- Exhibit D" xfId="4364"/>
    <cellStyle name="_Power Cost Value Copy 11.30.05 gas 1.09.06 AURORA at 1.10.06_4 31 Regulatory Assets and Liabilities  7 06- Exhibit D 2" xfId="4365"/>
    <cellStyle name="_Power Cost Value Copy 11.30.05 gas 1.09.06 AURORA at 1.10.06_4 31 Regulatory Assets and Liabilities  7 06- Exhibit D 2 2" xfId="4366"/>
    <cellStyle name="_Power Cost Value Copy 11.30.05 gas 1.09.06 AURORA at 1.10.06_4 31 Regulatory Assets and Liabilities  7 06- Exhibit D 3" xfId="4367"/>
    <cellStyle name="_Power Cost Value Copy 11.30.05 gas 1.09.06 AURORA at 1.10.06_4 31 Regulatory Assets and Liabilities  7 06- Exhibit D 4" xfId="4368"/>
    <cellStyle name="_Power Cost Value Copy 11.30.05 gas 1.09.06 AURORA at 1.10.06_4 31 Regulatory Assets and Liabilities  7 06- Exhibit D_NIM Summary" xfId="4369"/>
    <cellStyle name="_Power Cost Value Copy 11.30.05 gas 1.09.06 AURORA at 1.10.06_4 31 Regulatory Assets and Liabilities  7 06- Exhibit D_NIM Summary 2" xfId="4370"/>
    <cellStyle name="_Power Cost Value Copy 11.30.05 gas 1.09.06 AURORA at 1.10.06_4 32 Regulatory Assets and Liabilities  7 06- Exhibit D" xfId="4371"/>
    <cellStyle name="_Power Cost Value Copy 11.30.05 gas 1.09.06 AURORA at 1.10.06_4 32 Regulatory Assets and Liabilities  7 06- Exhibit D 2" xfId="4372"/>
    <cellStyle name="_Power Cost Value Copy 11.30.05 gas 1.09.06 AURORA at 1.10.06_4 32 Regulatory Assets and Liabilities  7 06- Exhibit D 2 2" xfId="4373"/>
    <cellStyle name="_Power Cost Value Copy 11.30.05 gas 1.09.06 AURORA at 1.10.06_4 32 Regulatory Assets and Liabilities  7 06- Exhibit D 3" xfId="4374"/>
    <cellStyle name="_Power Cost Value Copy 11.30.05 gas 1.09.06 AURORA at 1.10.06_4 32 Regulatory Assets and Liabilities  7 06- Exhibit D 4" xfId="4375"/>
    <cellStyle name="_Power Cost Value Copy 11.30.05 gas 1.09.06 AURORA at 1.10.06_4 32 Regulatory Assets and Liabilities  7 06- Exhibit D_NIM Summary" xfId="4376"/>
    <cellStyle name="_Power Cost Value Copy 11.30.05 gas 1.09.06 AURORA at 1.10.06_4 32 Regulatory Assets and Liabilities  7 06- Exhibit D_NIM Summary 2" xfId="4377"/>
    <cellStyle name="_Power Cost Value Copy 11.30.05 gas 1.09.06 AURORA at 1.10.06_ACCOUNTS" xfId="4378"/>
    <cellStyle name="_Power Cost Value Copy 11.30.05 gas 1.09.06 AURORA at 1.10.06_AURORA Total New" xfId="4379"/>
    <cellStyle name="_Power Cost Value Copy 11.30.05 gas 1.09.06 AURORA at 1.10.06_AURORA Total New 2" xfId="4380"/>
    <cellStyle name="_Power Cost Value Copy 11.30.05 gas 1.09.06 AURORA at 1.10.06_Book2" xfId="4381"/>
    <cellStyle name="_Power Cost Value Copy 11.30.05 gas 1.09.06 AURORA at 1.10.06_Book2 2" xfId="4382"/>
    <cellStyle name="_Power Cost Value Copy 11.30.05 gas 1.09.06 AURORA at 1.10.06_Book2 2 2" xfId="4383"/>
    <cellStyle name="_Power Cost Value Copy 11.30.05 gas 1.09.06 AURORA at 1.10.06_Book2 3" xfId="4384"/>
    <cellStyle name="_Power Cost Value Copy 11.30.05 gas 1.09.06 AURORA at 1.10.06_Book2 4" xfId="4385"/>
    <cellStyle name="_Power Cost Value Copy 11.30.05 gas 1.09.06 AURORA at 1.10.06_Book2_Adj Bench DR 3 for Initial Briefs (Electric)" xfId="4386"/>
    <cellStyle name="_Power Cost Value Copy 11.30.05 gas 1.09.06 AURORA at 1.10.06_Book2_Adj Bench DR 3 for Initial Briefs (Electric) 2" xfId="4387"/>
    <cellStyle name="_Power Cost Value Copy 11.30.05 gas 1.09.06 AURORA at 1.10.06_Book2_Adj Bench DR 3 for Initial Briefs (Electric) 2 2" xfId="4388"/>
    <cellStyle name="_Power Cost Value Copy 11.30.05 gas 1.09.06 AURORA at 1.10.06_Book2_Adj Bench DR 3 for Initial Briefs (Electric) 3" xfId="4389"/>
    <cellStyle name="_Power Cost Value Copy 11.30.05 gas 1.09.06 AURORA at 1.10.06_Book2_Adj Bench DR 3 for Initial Briefs (Electric) 4" xfId="4390"/>
    <cellStyle name="_Power Cost Value Copy 11.30.05 gas 1.09.06 AURORA at 1.10.06_Book2_Electric Rev Req Model (2009 GRC) Rebuttal" xfId="4391"/>
    <cellStyle name="_Power Cost Value Copy 11.30.05 gas 1.09.06 AURORA at 1.10.06_Book2_Electric Rev Req Model (2009 GRC) Rebuttal 2" xfId="4392"/>
    <cellStyle name="_Power Cost Value Copy 11.30.05 gas 1.09.06 AURORA at 1.10.06_Book2_Electric Rev Req Model (2009 GRC) Rebuttal 2 2" xfId="4393"/>
    <cellStyle name="_Power Cost Value Copy 11.30.05 gas 1.09.06 AURORA at 1.10.06_Book2_Electric Rev Req Model (2009 GRC) Rebuttal 3" xfId="4394"/>
    <cellStyle name="_Power Cost Value Copy 11.30.05 gas 1.09.06 AURORA at 1.10.06_Book2_Electric Rev Req Model (2009 GRC) Rebuttal 4" xfId="4395"/>
    <cellStyle name="_Power Cost Value Copy 11.30.05 gas 1.09.06 AURORA at 1.10.06_Book2_Electric Rev Req Model (2009 GRC) Rebuttal REmoval of New  WH Solar AdjustMI" xfId="4396"/>
    <cellStyle name="_Power Cost Value Copy 11.30.05 gas 1.09.06 AURORA at 1.10.06_Book2_Electric Rev Req Model (2009 GRC) Rebuttal REmoval of New  WH Solar AdjustMI 2" xfId="4397"/>
    <cellStyle name="_Power Cost Value Copy 11.30.05 gas 1.09.06 AURORA at 1.10.06_Book2_Electric Rev Req Model (2009 GRC) Rebuttal REmoval of New  WH Solar AdjustMI 2 2" xfId="4398"/>
    <cellStyle name="_Power Cost Value Copy 11.30.05 gas 1.09.06 AURORA at 1.10.06_Book2_Electric Rev Req Model (2009 GRC) Rebuttal REmoval of New  WH Solar AdjustMI 3" xfId="4399"/>
    <cellStyle name="_Power Cost Value Copy 11.30.05 gas 1.09.06 AURORA at 1.10.06_Book2_Electric Rev Req Model (2009 GRC) Rebuttal REmoval of New  WH Solar AdjustMI 4" xfId="4400"/>
    <cellStyle name="_Power Cost Value Copy 11.30.05 gas 1.09.06 AURORA at 1.10.06_Book2_Electric Rev Req Model (2009 GRC) Revised 01-18-2010" xfId="4401"/>
    <cellStyle name="_Power Cost Value Copy 11.30.05 gas 1.09.06 AURORA at 1.10.06_Book2_Electric Rev Req Model (2009 GRC) Revised 01-18-2010 2" xfId="4402"/>
    <cellStyle name="_Power Cost Value Copy 11.30.05 gas 1.09.06 AURORA at 1.10.06_Book2_Electric Rev Req Model (2009 GRC) Revised 01-18-2010 2 2" xfId="4403"/>
    <cellStyle name="_Power Cost Value Copy 11.30.05 gas 1.09.06 AURORA at 1.10.06_Book2_Electric Rev Req Model (2009 GRC) Revised 01-18-2010 3" xfId="4404"/>
    <cellStyle name="_Power Cost Value Copy 11.30.05 gas 1.09.06 AURORA at 1.10.06_Book2_Electric Rev Req Model (2009 GRC) Revised 01-18-2010 4" xfId="4405"/>
    <cellStyle name="_Power Cost Value Copy 11.30.05 gas 1.09.06 AURORA at 1.10.06_Book2_Final Order Electric EXHIBIT A-1" xfId="4406"/>
    <cellStyle name="_Power Cost Value Copy 11.30.05 gas 1.09.06 AURORA at 1.10.06_Book2_Final Order Electric EXHIBIT A-1 2" xfId="4407"/>
    <cellStyle name="_Power Cost Value Copy 11.30.05 gas 1.09.06 AURORA at 1.10.06_Book2_Final Order Electric EXHIBIT A-1 2 2" xfId="4408"/>
    <cellStyle name="_Power Cost Value Copy 11.30.05 gas 1.09.06 AURORA at 1.10.06_Book2_Final Order Electric EXHIBIT A-1 3" xfId="4409"/>
    <cellStyle name="_Power Cost Value Copy 11.30.05 gas 1.09.06 AURORA at 1.10.06_Book2_Final Order Electric EXHIBIT A-1 4" xfId="4410"/>
    <cellStyle name="_Power Cost Value Copy 11.30.05 gas 1.09.06 AURORA at 1.10.06_Book4" xfId="4411"/>
    <cellStyle name="_Power Cost Value Copy 11.30.05 gas 1.09.06 AURORA at 1.10.06_Book4 2" xfId="4412"/>
    <cellStyle name="_Power Cost Value Copy 11.30.05 gas 1.09.06 AURORA at 1.10.06_Book4 2 2" xfId="4413"/>
    <cellStyle name="_Power Cost Value Copy 11.30.05 gas 1.09.06 AURORA at 1.10.06_Book4 3" xfId="4414"/>
    <cellStyle name="_Power Cost Value Copy 11.30.05 gas 1.09.06 AURORA at 1.10.06_Book4 4" xfId="4415"/>
    <cellStyle name="_Power Cost Value Copy 11.30.05 gas 1.09.06 AURORA at 1.10.06_Book9" xfId="4416"/>
    <cellStyle name="_Power Cost Value Copy 11.30.05 gas 1.09.06 AURORA at 1.10.06_Book9 2" xfId="4417"/>
    <cellStyle name="_Power Cost Value Copy 11.30.05 gas 1.09.06 AURORA at 1.10.06_Book9 2 2" xfId="4418"/>
    <cellStyle name="_Power Cost Value Copy 11.30.05 gas 1.09.06 AURORA at 1.10.06_Book9 3" xfId="4419"/>
    <cellStyle name="_Power Cost Value Copy 11.30.05 gas 1.09.06 AURORA at 1.10.06_Book9 4" xfId="4420"/>
    <cellStyle name="_Power Cost Value Copy 11.30.05 gas 1.09.06 AURORA at 1.10.06_Check the Interest Calculation" xfId="4421"/>
    <cellStyle name="_Power Cost Value Copy 11.30.05 gas 1.09.06 AURORA at 1.10.06_Check the Interest Calculation_Scenario 1 REC vs PTC Offset" xfId="4422"/>
    <cellStyle name="_Power Cost Value Copy 11.30.05 gas 1.09.06 AURORA at 1.10.06_Check the Interest Calculation_Scenario 3" xfId="4423"/>
    <cellStyle name="_Power Cost Value Copy 11.30.05 gas 1.09.06 AURORA at 1.10.06_Chelan PUD Power Costs (8-10)" xfId="4424"/>
    <cellStyle name="_Power Cost Value Copy 11.30.05 gas 1.09.06 AURORA at 1.10.06_Direct Assignment Distribution Plant 2008" xfId="4425"/>
    <cellStyle name="_Power Cost Value Copy 11.30.05 gas 1.09.06 AURORA at 1.10.06_Direct Assignment Distribution Plant 2008 2" xfId="4426"/>
    <cellStyle name="_Power Cost Value Copy 11.30.05 gas 1.09.06 AURORA at 1.10.06_Direct Assignment Distribution Plant 2008 2 2" xfId="4427"/>
    <cellStyle name="_Power Cost Value Copy 11.30.05 gas 1.09.06 AURORA at 1.10.06_Direct Assignment Distribution Plant 2008 2 2 2" xfId="4428"/>
    <cellStyle name="_Power Cost Value Copy 11.30.05 gas 1.09.06 AURORA at 1.10.06_Direct Assignment Distribution Plant 2008 2 3" xfId="4429"/>
    <cellStyle name="_Power Cost Value Copy 11.30.05 gas 1.09.06 AURORA at 1.10.06_Direct Assignment Distribution Plant 2008 2 3 2" xfId="4430"/>
    <cellStyle name="_Power Cost Value Copy 11.30.05 gas 1.09.06 AURORA at 1.10.06_Direct Assignment Distribution Plant 2008 2 4" xfId="4431"/>
    <cellStyle name="_Power Cost Value Copy 11.30.05 gas 1.09.06 AURORA at 1.10.06_Direct Assignment Distribution Plant 2008 2 4 2" xfId="4432"/>
    <cellStyle name="_Power Cost Value Copy 11.30.05 gas 1.09.06 AURORA at 1.10.06_Direct Assignment Distribution Plant 2008 3" xfId="4433"/>
    <cellStyle name="_Power Cost Value Copy 11.30.05 gas 1.09.06 AURORA at 1.10.06_Direct Assignment Distribution Plant 2008 3 2" xfId="4434"/>
    <cellStyle name="_Power Cost Value Copy 11.30.05 gas 1.09.06 AURORA at 1.10.06_Direct Assignment Distribution Plant 2008 4" xfId="4435"/>
    <cellStyle name="_Power Cost Value Copy 11.30.05 gas 1.09.06 AURORA at 1.10.06_Direct Assignment Distribution Plant 2008 4 2" xfId="4436"/>
    <cellStyle name="_Power Cost Value Copy 11.30.05 gas 1.09.06 AURORA at 1.10.06_Direct Assignment Distribution Plant 2008 5" xfId="4437"/>
    <cellStyle name="_Power Cost Value Copy 11.30.05 gas 1.09.06 AURORA at 1.10.06_Direct Assignment Distribution Plant 2008 6" xfId="4438"/>
    <cellStyle name="_Power Cost Value Copy 11.30.05 gas 1.09.06 AURORA at 1.10.06_Electric COS Inputs" xfId="4439"/>
    <cellStyle name="_Power Cost Value Copy 11.30.05 gas 1.09.06 AURORA at 1.10.06_Electric COS Inputs 2" xfId="4440"/>
    <cellStyle name="_Power Cost Value Copy 11.30.05 gas 1.09.06 AURORA at 1.10.06_Electric COS Inputs 2 2" xfId="4441"/>
    <cellStyle name="_Power Cost Value Copy 11.30.05 gas 1.09.06 AURORA at 1.10.06_Electric COS Inputs 2 2 2" xfId="4442"/>
    <cellStyle name="_Power Cost Value Copy 11.30.05 gas 1.09.06 AURORA at 1.10.06_Electric COS Inputs 2 3" xfId="4443"/>
    <cellStyle name="_Power Cost Value Copy 11.30.05 gas 1.09.06 AURORA at 1.10.06_Electric COS Inputs 2 3 2" xfId="4444"/>
    <cellStyle name="_Power Cost Value Copy 11.30.05 gas 1.09.06 AURORA at 1.10.06_Electric COS Inputs 2 4" xfId="4445"/>
    <cellStyle name="_Power Cost Value Copy 11.30.05 gas 1.09.06 AURORA at 1.10.06_Electric COS Inputs 2 4 2" xfId="4446"/>
    <cellStyle name="_Power Cost Value Copy 11.30.05 gas 1.09.06 AURORA at 1.10.06_Electric COS Inputs 3" xfId="4447"/>
    <cellStyle name="_Power Cost Value Copy 11.30.05 gas 1.09.06 AURORA at 1.10.06_Electric COS Inputs 3 2" xfId="4448"/>
    <cellStyle name="_Power Cost Value Copy 11.30.05 gas 1.09.06 AURORA at 1.10.06_Electric COS Inputs 4" xfId="4449"/>
    <cellStyle name="_Power Cost Value Copy 11.30.05 gas 1.09.06 AURORA at 1.10.06_Electric COS Inputs 4 2" xfId="4450"/>
    <cellStyle name="_Power Cost Value Copy 11.30.05 gas 1.09.06 AURORA at 1.10.06_Electric COS Inputs 5" xfId="4451"/>
    <cellStyle name="_Power Cost Value Copy 11.30.05 gas 1.09.06 AURORA at 1.10.06_Electric COS Inputs 6" xfId="4452"/>
    <cellStyle name="_Power Cost Value Copy 11.30.05 gas 1.09.06 AURORA at 1.10.06_Electric Rate Spread and Rate Design 3.23.09" xfId="4453"/>
    <cellStyle name="_Power Cost Value Copy 11.30.05 gas 1.09.06 AURORA at 1.10.06_Electric Rate Spread and Rate Design 3.23.09 2" xfId="4454"/>
    <cellStyle name="_Power Cost Value Copy 11.30.05 gas 1.09.06 AURORA at 1.10.06_Electric Rate Spread and Rate Design 3.23.09 2 2" xfId="4455"/>
    <cellStyle name="_Power Cost Value Copy 11.30.05 gas 1.09.06 AURORA at 1.10.06_Electric Rate Spread and Rate Design 3.23.09 2 2 2" xfId="4456"/>
    <cellStyle name="_Power Cost Value Copy 11.30.05 gas 1.09.06 AURORA at 1.10.06_Electric Rate Spread and Rate Design 3.23.09 2 3" xfId="4457"/>
    <cellStyle name="_Power Cost Value Copy 11.30.05 gas 1.09.06 AURORA at 1.10.06_Electric Rate Spread and Rate Design 3.23.09 2 3 2" xfId="4458"/>
    <cellStyle name="_Power Cost Value Copy 11.30.05 gas 1.09.06 AURORA at 1.10.06_Electric Rate Spread and Rate Design 3.23.09 2 4" xfId="4459"/>
    <cellStyle name="_Power Cost Value Copy 11.30.05 gas 1.09.06 AURORA at 1.10.06_Electric Rate Spread and Rate Design 3.23.09 2 4 2" xfId="4460"/>
    <cellStyle name="_Power Cost Value Copy 11.30.05 gas 1.09.06 AURORA at 1.10.06_Electric Rate Spread and Rate Design 3.23.09 3" xfId="4461"/>
    <cellStyle name="_Power Cost Value Copy 11.30.05 gas 1.09.06 AURORA at 1.10.06_Electric Rate Spread and Rate Design 3.23.09 3 2" xfId="4462"/>
    <cellStyle name="_Power Cost Value Copy 11.30.05 gas 1.09.06 AURORA at 1.10.06_Electric Rate Spread and Rate Design 3.23.09 4" xfId="4463"/>
    <cellStyle name="_Power Cost Value Copy 11.30.05 gas 1.09.06 AURORA at 1.10.06_Electric Rate Spread and Rate Design 3.23.09 4 2" xfId="4464"/>
    <cellStyle name="_Power Cost Value Copy 11.30.05 gas 1.09.06 AURORA at 1.10.06_Electric Rate Spread and Rate Design 3.23.09 5" xfId="4465"/>
    <cellStyle name="_Power Cost Value Copy 11.30.05 gas 1.09.06 AURORA at 1.10.06_Electric Rate Spread and Rate Design 3.23.09 6" xfId="4466"/>
    <cellStyle name="_Power Cost Value Copy 11.30.05 gas 1.09.06 AURORA at 1.10.06_Exhibit D fr R Gho 12-31-08" xfId="4467"/>
    <cellStyle name="_Power Cost Value Copy 11.30.05 gas 1.09.06 AURORA at 1.10.06_Exhibit D fr R Gho 12-31-08 2" xfId="4468"/>
    <cellStyle name="_Power Cost Value Copy 11.30.05 gas 1.09.06 AURORA at 1.10.06_Exhibit D fr R Gho 12-31-08 3" xfId="4469"/>
    <cellStyle name="_Power Cost Value Copy 11.30.05 gas 1.09.06 AURORA at 1.10.06_Exhibit D fr R Gho 12-31-08 v2" xfId="4470"/>
    <cellStyle name="_Power Cost Value Copy 11.30.05 gas 1.09.06 AURORA at 1.10.06_Exhibit D fr R Gho 12-31-08 v2 2" xfId="4471"/>
    <cellStyle name="_Power Cost Value Copy 11.30.05 gas 1.09.06 AURORA at 1.10.06_Exhibit D fr R Gho 12-31-08 v2 3" xfId="4472"/>
    <cellStyle name="_Power Cost Value Copy 11.30.05 gas 1.09.06 AURORA at 1.10.06_Exhibit D fr R Gho 12-31-08 v2_NIM Summary" xfId="4473"/>
    <cellStyle name="_Power Cost Value Copy 11.30.05 gas 1.09.06 AURORA at 1.10.06_Exhibit D fr R Gho 12-31-08 v2_NIM Summary 2" xfId="4474"/>
    <cellStyle name="_Power Cost Value Copy 11.30.05 gas 1.09.06 AURORA at 1.10.06_Exhibit D fr R Gho 12-31-08_NIM Summary" xfId="4475"/>
    <cellStyle name="_Power Cost Value Copy 11.30.05 gas 1.09.06 AURORA at 1.10.06_Exhibit D fr R Gho 12-31-08_NIM Summary 2" xfId="4476"/>
    <cellStyle name="_Power Cost Value Copy 11.30.05 gas 1.09.06 AURORA at 1.10.06_Gas Rev Req Model (2010 GRC)" xfId="4477"/>
    <cellStyle name="_Power Cost Value Copy 11.30.05 gas 1.09.06 AURORA at 1.10.06_Hopkins Ridge Prepaid Tran - Interest Earned RY 12ME Feb  '11" xfId="4478"/>
    <cellStyle name="_Power Cost Value Copy 11.30.05 gas 1.09.06 AURORA at 1.10.06_Hopkins Ridge Prepaid Tran - Interest Earned RY 12ME Feb  '11 2" xfId="4479"/>
    <cellStyle name="_Power Cost Value Copy 11.30.05 gas 1.09.06 AURORA at 1.10.06_Hopkins Ridge Prepaid Tran - Interest Earned RY 12ME Feb  '11_NIM Summary" xfId="4480"/>
    <cellStyle name="_Power Cost Value Copy 11.30.05 gas 1.09.06 AURORA at 1.10.06_Hopkins Ridge Prepaid Tran - Interest Earned RY 12ME Feb  '11_NIM Summary 2" xfId="4481"/>
    <cellStyle name="_Power Cost Value Copy 11.30.05 gas 1.09.06 AURORA at 1.10.06_Hopkins Ridge Prepaid Tran - Interest Earned RY 12ME Feb  '11_Transmission Workbook for May BOD" xfId="4482"/>
    <cellStyle name="_Power Cost Value Copy 11.30.05 gas 1.09.06 AURORA at 1.10.06_Hopkins Ridge Prepaid Tran - Interest Earned RY 12ME Feb  '11_Transmission Workbook for May BOD 2" xfId="4483"/>
    <cellStyle name="_Power Cost Value Copy 11.30.05 gas 1.09.06 AURORA at 1.10.06_INPUTS" xfId="4484"/>
    <cellStyle name="_Power Cost Value Copy 11.30.05 gas 1.09.06 AURORA at 1.10.06_INPUTS 2" xfId="4485"/>
    <cellStyle name="_Power Cost Value Copy 11.30.05 gas 1.09.06 AURORA at 1.10.06_INPUTS 2 2" xfId="4486"/>
    <cellStyle name="_Power Cost Value Copy 11.30.05 gas 1.09.06 AURORA at 1.10.06_INPUTS 2 2 2" xfId="4487"/>
    <cellStyle name="_Power Cost Value Copy 11.30.05 gas 1.09.06 AURORA at 1.10.06_INPUTS 2 3" xfId="4488"/>
    <cellStyle name="_Power Cost Value Copy 11.30.05 gas 1.09.06 AURORA at 1.10.06_INPUTS 2 3 2" xfId="4489"/>
    <cellStyle name="_Power Cost Value Copy 11.30.05 gas 1.09.06 AURORA at 1.10.06_INPUTS 2 4" xfId="4490"/>
    <cellStyle name="_Power Cost Value Copy 11.30.05 gas 1.09.06 AURORA at 1.10.06_INPUTS 2 4 2" xfId="4491"/>
    <cellStyle name="_Power Cost Value Copy 11.30.05 gas 1.09.06 AURORA at 1.10.06_INPUTS 3" xfId="4492"/>
    <cellStyle name="_Power Cost Value Copy 11.30.05 gas 1.09.06 AURORA at 1.10.06_INPUTS 3 2" xfId="4493"/>
    <cellStyle name="_Power Cost Value Copy 11.30.05 gas 1.09.06 AURORA at 1.10.06_INPUTS 4" xfId="4494"/>
    <cellStyle name="_Power Cost Value Copy 11.30.05 gas 1.09.06 AURORA at 1.10.06_INPUTS 4 2" xfId="4495"/>
    <cellStyle name="_Power Cost Value Copy 11.30.05 gas 1.09.06 AURORA at 1.10.06_INPUTS 5" xfId="4496"/>
    <cellStyle name="_Power Cost Value Copy 11.30.05 gas 1.09.06 AURORA at 1.10.06_INPUTS 6" xfId="4497"/>
    <cellStyle name="_Power Cost Value Copy 11.30.05 gas 1.09.06 AURORA at 1.10.06_Leased Transformer &amp; Substation Plant &amp; Rev 12-2009" xfId="4498"/>
    <cellStyle name="_Power Cost Value Copy 11.30.05 gas 1.09.06 AURORA at 1.10.06_Leased Transformer &amp; Substation Plant &amp; Rev 12-2009 2" xfId="4499"/>
    <cellStyle name="_Power Cost Value Copy 11.30.05 gas 1.09.06 AURORA at 1.10.06_Leased Transformer &amp; Substation Plant &amp; Rev 12-2009 2 2" xfId="4500"/>
    <cellStyle name="_Power Cost Value Copy 11.30.05 gas 1.09.06 AURORA at 1.10.06_Leased Transformer &amp; Substation Plant &amp; Rev 12-2009 2 2 2" xfId="4501"/>
    <cellStyle name="_Power Cost Value Copy 11.30.05 gas 1.09.06 AURORA at 1.10.06_Leased Transformer &amp; Substation Plant &amp; Rev 12-2009 2 3" xfId="4502"/>
    <cellStyle name="_Power Cost Value Copy 11.30.05 gas 1.09.06 AURORA at 1.10.06_Leased Transformer &amp; Substation Plant &amp; Rev 12-2009 2 3 2" xfId="4503"/>
    <cellStyle name="_Power Cost Value Copy 11.30.05 gas 1.09.06 AURORA at 1.10.06_Leased Transformer &amp; Substation Plant &amp; Rev 12-2009 2 4" xfId="4504"/>
    <cellStyle name="_Power Cost Value Copy 11.30.05 gas 1.09.06 AURORA at 1.10.06_Leased Transformer &amp; Substation Plant &amp; Rev 12-2009 2 4 2" xfId="4505"/>
    <cellStyle name="_Power Cost Value Copy 11.30.05 gas 1.09.06 AURORA at 1.10.06_Leased Transformer &amp; Substation Plant &amp; Rev 12-2009 3" xfId="4506"/>
    <cellStyle name="_Power Cost Value Copy 11.30.05 gas 1.09.06 AURORA at 1.10.06_Leased Transformer &amp; Substation Plant &amp; Rev 12-2009 3 2" xfId="4507"/>
    <cellStyle name="_Power Cost Value Copy 11.30.05 gas 1.09.06 AURORA at 1.10.06_Leased Transformer &amp; Substation Plant &amp; Rev 12-2009 4" xfId="4508"/>
    <cellStyle name="_Power Cost Value Copy 11.30.05 gas 1.09.06 AURORA at 1.10.06_Leased Transformer &amp; Substation Plant &amp; Rev 12-2009 4 2" xfId="4509"/>
    <cellStyle name="_Power Cost Value Copy 11.30.05 gas 1.09.06 AURORA at 1.10.06_Leased Transformer &amp; Substation Plant &amp; Rev 12-2009 5" xfId="4510"/>
    <cellStyle name="_Power Cost Value Copy 11.30.05 gas 1.09.06 AURORA at 1.10.06_Leased Transformer &amp; Substation Plant &amp; Rev 12-2009 6" xfId="4511"/>
    <cellStyle name="_Power Cost Value Copy 11.30.05 gas 1.09.06 AURORA at 1.10.06_NIM Summary" xfId="4512"/>
    <cellStyle name="_Power Cost Value Copy 11.30.05 gas 1.09.06 AURORA at 1.10.06_NIM Summary 09GRC" xfId="4513"/>
    <cellStyle name="_Power Cost Value Copy 11.30.05 gas 1.09.06 AURORA at 1.10.06_NIM Summary 09GRC 2" xfId="4514"/>
    <cellStyle name="_Power Cost Value Copy 11.30.05 gas 1.09.06 AURORA at 1.10.06_NIM Summary 2" xfId="4515"/>
    <cellStyle name="_Power Cost Value Copy 11.30.05 gas 1.09.06 AURORA at 1.10.06_NIM Summary 3" xfId="4516"/>
    <cellStyle name="_Power Cost Value Copy 11.30.05 gas 1.09.06 AURORA at 1.10.06_NIM Summary 4" xfId="4517"/>
    <cellStyle name="_Power Cost Value Copy 11.30.05 gas 1.09.06 AURORA at 1.10.06_NIM Summary 5" xfId="4518"/>
    <cellStyle name="_Power Cost Value Copy 11.30.05 gas 1.09.06 AURORA at 1.10.06_NIM Summary 6" xfId="4519"/>
    <cellStyle name="_Power Cost Value Copy 11.30.05 gas 1.09.06 AURORA at 1.10.06_NIM Summary 7" xfId="4520"/>
    <cellStyle name="_Power Cost Value Copy 11.30.05 gas 1.09.06 AURORA at 1.10.06_NIM Summary 8" xfId="4521"/>
    <cellStyle name="_Power Cost Value Copy 11.30.05 gas 1.09.06 AURORA at 1.10.06_NIM Summary 9" xfId="4522"/>
    <cellStyle name="_Power Cost Value Copy 11.30.05 gas 1.09.06 AURORA at 1.10.06_PCA 10 -  Exhibit D from A Kellogg Jan 2011" xfId="4523"/>
    <cellStyle name="_Power Cost Value Copy 11.30.05 gas 1.09.06 AURORA at 1.10.06_PCA 10 -  Exhibit D from A Kellogg July 2011" xfId="4524"/>
    <cellStyle name="_Power Cost Value Copy 11.30.05 gas 1.09.06 AURORA at 1.10.06_PCA 10 -  Exhibit D from S Free Rcv'd 12-11" xfId="4525"/>
    <cellStyle name="_Power Cost Value Copy 11.30.05 gas 1.09.06 AURORA at 1.10.06_PCA 7 - Exhibit D update 11_30_08 (2)" xfId="4526"/>
    <cellStyle name="_Power Cost Value Copy 11.30.05 gas 1.09.06 AURORA at 1.10.06_PCA 7 - Exhibit D update 11_30_08 (2) 2" xfId="4527"/>
    <cellStyle name="_Power Cost Value Copy 11.30.05 gas 1.09.06 AURORA at 1.10.06_PCA 7 - Exhibit D update 11_30_08 (2) 2 2" xfId="4528"/>
    <cellStyle name="_Power Cost Value Copy 11.30.05 gas 1.09.06 AURORA at 1.10.06_PCA 7 - Exhibit D update 11_30_08 (2) 3" xfId="4529"/>
    <cellStyle name="_Power Cost Value Copy 11.30.05 gas 1.09.06 AURORA at 1.10.06_PCA 7 - Exhibit D update 11_30_08 (2) 4" xfId="4530"/>
    <cellStyle name="_Power Cost Value Copy 11.30.05 gas 1.09.06 AURORA at 1.10.06_PCA 7 - Exhibit D update 11_30_08 (2)_NIM Summary" xfId="4531"/>
    <cellStyle name="_Power Cost Value Copy 11.30.05 gas 1.09.06 AURORA at 1.10.06_PCA 7 - Exhibit D update 11_30_08 (2)_NIM Summary 2" xfId="4532"/>
    <cellStyle name="_Power Cost Value Copy 11.30.05 gas 1.09.06 AURORA at 1.10.06_PCA 8 - Exhibit D update 12_31_09" xfId="4533"/>
    <cellStyle name="_Power Cost Value Copy 11.30.05 gas 1.09.06 AURORA at 1.10.06_PCA 8 - Exhibit D update 12_31_09 2" xfId="4534"/>
    <cellStyle name="_Power Cost Value Copy 11.30.05 gas 1.09.06 AURORA at 1.10.06_PCA 9 -  Exhibit D April 2010" xfId="4535"/>
    <cellStyle name="_Power Cost Value Copy 11.30.05 gas 1.09.06 AURORA at 1.10.06_PCA 9 -  Exhibit D April 2010 (3)" xfId="4536"/>
    <cellStyle name="_Power Cost Value Copy 11.30.05 gas 1.09.06 AURORA at 1.10.06_PCA 9 -  Exhibit D April 2010 (3) 2" xfId="4537"/>
    <cellStyle name="_Power Cost Value Copy 11.30.05 gas 1.09.06 AURORA at 1.10.06_PCA 9 -  Exhibit D April 2010 2" xfId="4538"/>
    <cellStyle name="_Power Cost Value Copy 11.30.05 gas 1.09.06 AURORA at 1.10.06_PCA 9 -  Exhibit D April 2010 3" xfId="4539"/>
    <cellStyle name="_Power Cost Value Copy 11.30.05 gas 1.09.06 AURORA at 1.10.06_PCA 9 -  Exhibit D Feb 2010" xfId="4540"/>
    <cellStyle name="_Power Cost Value Copy 11.30.05 gas 1.09.06 AURORA at 1.10.06_PCA 9 -  Exhibit D Feb 2010 2" xfId="4541"/>
    <cellStyle name="_Power Cost Value Copy 11.30.05 gas 1.09.06 AURORA at 1.10.06_PCA 9 -  Exhibit D Feb 2010 v2" xfId="4542"/>
    <cellStyle name="_Power Cost Value Copy 11.30.05 gas 1.09.06 AURORA at 1.10.06_PCA 9 -  Exhibit D Feb 2010 v2 2" xfId="4543"/>
    <cellStyle name="_Power Cost Value Copy 11.30.05 gas 1.09.06 AURORA at 1.10.06_PCA 9 -  Exhibit D Feb 2010 WF" xfId="4544"/>
    <cellStyle name="_Power Cost Value Copy 11.30.05 gas 1.09.06 AURORA at 1.10.06_PCA 9 -  Exhibit D Feb 2010 WF 2" xfId="4545"/>
    <cellStyle name="_Power Cost Value Copy 11.30.05 gas 1.09.06 AURORA at 1.10.06_PCA 9 -  Exhibit D Jan 2010" xfId="4546"/>
    <cellStyle name="_Power Cost Value Copy 11.30.05 gas 1.09.06 AURORA at 1.10.06_PCA 9 -  Exhibit D Jan 2010 2" xfId="4547"/>
    <cellStyle name="_Power Cost Value Copy 11.30.05 gas 1.09.06 AURORA at 1.10.06_PCA 9 -  Exhibit D March 2010 (2)" xfId="4548"/>
    <cellStyle name="_Power Cost Value Copy 11.30.05 gas 1.09.06 AURORA at 1.10.06_PCA 9 -  Exhibit D March 2010 (2) 2" xfId="4549"/>
    <cellStyle name="_Power Cost Value Copy 11.30.05 gas 1.09.06 AURORA at 1.10.06_PCA 9 -  Exhibit D Nov 2010" xfId="4550"/>
    <cellStyle name="_Power Cost Value Copy 11.30.05 gas 1.09.06 AURORA at 1.10.06_PCA 9 -  Exhibit D Nov 2010 2" xfId="4551"/>
    <cellStyle name="_Power Cost Value Copy 11.30.05 gas 1.09.06 AURORA at 1.10.06_PCA 9 - Exhibit D at August 2010" xfId="4552"/>
    <cellStyle name="_Power Cost Value Copy 11.30.05 gas 1.09.06 AURORA at 1.10.06_PCA 9 - Exhibit D at August 2010 2" xfId="4553"/>
    <cellStyle name="_Power Cost Value Copy 11.30.05 gas 1.09.06 AURORA at 1.10.06_PCA 9 - Exhibit D June 2010 GRC" xfId="4554"/>
    <cellStyle name="_Power Cost Value Copy 11.30.05 gas 1.09.06 AURORA at 1.10.06_PCA 9 - Exhibit D June 2010 GRC 2" xfId="4555"/>
    <cellStyle name="_Power Cost Value Copy 11.30.05 gas 1.09.06 AURORA at 1.10.06_Power Costs - Comparison bx Rbtl-Staff-Jt-PC" xfId="4556"/>
    <cellStyle name="_Power Cost Value Copy 11.30.05 gas 1.09.06 AURORA at 1.10.06_Power Costs - Comparison bx Rbtl-Staff-Jt-PC 2" xfId="4557"/>
    <cellStyle name="_Power Cost Value Copy 11.30.05 gas 1.09.06 AURORA at 1.10.06_Power Costs - Comparison bx Rbtl-Staff-Jt-PC 2 2" xfId="4558"/>
    <cellStyle name="_Power Cost Value Copy 11.30.05 gas 1.09.06 AURORA at 1.10.06_Power Costs - Comparison bx Rbtl-Staff-Jt-PC 3" xfId="4559"/>
    <cellStyle name="_Power Cost Value Copy 11.30.05 gas 1.09.06 AURORA at 1.10.06_Power Costs - Comparison bx Rbtl-Staff-Jt-PC 4" xfId="4560"/>
    <cellStyle name="_Power Cost Value Copy 11.30.05 gas 1.09.06 AURORA at 1.10.06_Power Costs - Comparison bx Rbtl-Staff-Jt-PC_Adj Bench DR 3 for Initial Briefs (Electric)" xfId="4561"/>
    <cellStyle name="_Power Cost Value Copy 11.30.05 gas 1.09.06 AURORA at 1.10.06_Power Costs - Comparison bx Rbtl-Staff-Jt-PC_Adj Bench DR 3 for Initial Briefs (Electric) 2" xfId="4562"/>
    <cellStyle name="_Power Cost Value Copy 11.30.05 gas 1.09.06 AURORA at 1.10.06_Power Costs - Comparison bx Rbtl-Staff-Jt-PC_Adj Bench DR 3 for Initial Briefs (Electric) 2 2" xfId="4563"/>
    <cellStyle name="_Power Cost Value Copy 11.30.05 gas 1.09.06 AURORA at 1.10.06_Power Costs - Comparison bx Rbtl-Staff-Jt-PC_Adj Bench DR 3 for Initial Briefs (Electric) 3" xfId="4564"/>
    <cellStyle name="_Power Cost Value Copy 11.30.05 gas 1.09.06 AURORA at 1.10.06_Power Costs - Comparison bx Rbtl-Staff-Jt-PC_Adj Bench DR 3 for Initial Briefs (Electric) 4" xfId="4565"/>
    <cellStyle name="_Power Cost Value Copy 11.30.05 gas 1.09.06 AURORA at 1.10.06_Power Costs - Comparison bx Rbtl-Staff-Jt-PC_Electric Rev Req Model (2009 GRC) Rebuttal" xfId="4566"/>
    <cellStyle name="_Power Cost Value Copy 11.30.05 gas 1.09.06 AURORA at 1.10.06_Power Costs - Comparison bx Rbtl-Staff-Jt-PC_Electric Rev Req Model (2009 GRC) Rebuttal 2" xfId="4567"/>
    <cellStyle name="_Power Cost Value Copy 11.30.05 gas 1.09.06 AURORA at 1.10.06_Power Costs - Comparison bx Rbtl-Staff-Jt-PC_Electric Rev Req Model (2009 GRC) Rebuttal 2 2" xfId="4568"/>
    <cellStyle name="_Power Cost Value Copy 11.30.05 gas 1.09.06 AURORA at 1.10.06_Power Costs - Comparison bx Rbtl-Staff-Jt-PC_Electric Rev Req Model (2009 GRC) Rebuttal 3" xfId="4569"/>
    <cellStyle name="_Power Cost Value Copy 11.30.05 gas 1.09.06 AURORA at 1.10.06_Power Costs - Comparison bx Rbtl-Staff-Jt-PC_Electric Rev Req Model (2009 GRC) Rebuttal 4" xfId="4570"/>
    <cellStyle name="_Power Cost Value Copy 11.30.05 gas 1.09.06 AURORA at 1.10.06_Power Costs - Comparison bx Rbtl-Staff-Jt-PC_Electric Rev Req Model (2009 GRC) Rebuttal REmoval of New  WH Solar AdjustMI" xfId="4571"/>
    <cellStyle name="_Power Cost Value Copy 11.30.05 gas 1.09.06 AURORA at 1.10.06_Power Costs - Comparison bx Rbtl-Staff-Jt-PC_Electric Rev Req Model (2009 GRC) Rebuttal REmoval of New  WH Solar AdjustMI 2" xfId="4572"/>
    <cellStyle name="_Power Cost Value Copy 11.30.05 gas 1.09.06 AURORA at 1.10.06_Power Costs - Comparison bx Rbtl-Staff-Jt-PC_Electric Rev Req Model (2009 GRC) Rebuttal REmoval of New  WH Solar AdjustMI 2 2" xfId="4573"/>
    <cellStyle name="_Power Cost Value Copy 11.30.05 gas 1.09.06 AURORA at 1.10.06_Power Costs - Comparison bx Rbtl-Staff-Jt-PC_Electric Rev Req Model (2009 GRC) Rebuttal REmoval of New  WH Solar AdjustMI 3" xfId="4574"/>
    <cellStyle name="_Power Cost Value Copy 11.30.05 gas 1.09.06 AURORA at 1.10.06_Power Costs - Comparison bx Rbtl-Staff-Jt-PC_Electric Rev Req Model (2009 GRC) Rebuttal REmoval of New  WH Solar AdjustMI 4" xfId="4575"/>
    <cellStyle name="_Power Cost Value Copy 11.30.05 gas 1.09.06 AURORA at 1.10.06_Power Costs - Comparison bx Rbtl-Staff-Jt-PC_Electric Rev Req Model (2009 GRC) Revised 01-18-2010" xfId="4576"/>
    <cellStyle name="_Power Cost Value Copy 11.30.05 gas 1.09.06 AURORA at 1.10.06_Power Costs - Comparison bx Rbtl-Staff-Jt-PC_Electric Rev Req Model (2009 GRC) Revised 01-18-2010 2" xfId="4577"/>
    <cellStyle name="_Power Cost Value Copy 11.30.05 gas 1.09.06 AURORA at 1.10.06_Power Costs - Comparison bx Rbtl-Staff-Jt-PC_Electric Rev Req Model (2009 GRC) Revised 01-18-2010 2 2" xfId="4578"/>
    <cellStyle name="_Power Cost Value Copy 11.30.05 gas 1.09.06 AURORA at 1.10.06_Power Costs - Comparison bx Rbtl-Staff-Jt-PC_Electric Rev Req Model (2009 GRC) Revised 01-18-2010 3" xfId="4579"/>
    <cellStyle name="_Power Cost Value Copy 11.30.05 gas 1.09.06 AURORA at 1.10.06_Power Costs - Comparison bx Rbtl-Staff-Jt-PC_Electric Rev Req Model (2009 GRC) Revised 01-18-2010 4" xfId="4580"/>
    <cellStyle name="_Power Cost Value Copy 11.30.05 gas 1.09.06 AURORA at 1.10.06_Power Costs - Comparison bx Rbtl-Staff-Jt-PC_Final Order Electric EXHIBIT A-1" xfId="4581"/>
    <cellStyle name="_Power Cost Value Copy 11.30.05 gas 1.09.06 AURORA at 1.10.06_Power Costs - Comparison bx Rbtl-Staff-Jt-PC_Final Order Electric EXHIBIT A-1 2" xfId="4582"/>
    <cellStyle name="_Power Cost Value Copy 11.30.05 gas 1.09.06 AURORA at 1.10.06_Power Costs - Comparison bx Rbtl-Staff-Jt-PC_Final Order Electric EXHIBIT A-1 2 2" xfId="4583"/>
    <cellStyle name="_Power Cost Value Copy 11.30.05 gas 1.09.06 AURORA at 1.10.06_Power Costs - Comparison bx Rbtl-Staff-Jt-PC_Final Order Electric EXHIBIT A-1 3" xfId="4584"/>
    <cellStyle name="_Power Cost Value Copy 11.30.05 gas 1.09.06 AURORA at 1.10.06_Power Costs - Comparison bx Rbtl-Staff-Jt-PC_Final Order Electric EXHIBIT A-1 4" xfId="4585"/>
    <cellStyle name="_Power Cost Value Copy 11.30.05 gas 1.09.06 AURORA at 1.10.06_Production Adj 4.37" xfId="4586"/>
    <cellStyle name="_Power Cost Value Copy 11.30.05 gas 1.09.06 AURORA at 1.10.06_Production Adj 4.37 2" xfId="4587"/>
    <cellStyle name="_Power Cost Value Copy 11.30.05 gas 1.09.06 AURORA at 1.10.06_Production Adj 4.37 2 2" xfId="4588"/>
    <cellStyle name="_Power Cost Value Copy 11.30.05 gas 1.09.06 AURORA at 1.10.06_Production Adj 4.37 3" xfId="4589"/>
    <cellStyle name="_Power Cost Value Copy 11.30.05 gas 1.09.06 AURORA at 1.10.06_Purchased Power Adj 4.03" xfId="4590"/>
    <cellStyle name="_Power Cost Value Copy 11.30.05 gas 1.09.06 AURORA at 1.10.06_Purchased Power Adj 4.03 2" xfId="4591"/>
    <cellStyle name="_Power Cost Value Copy 11.30.05 gas 1.09.06 AURORA at 1.10.06_Purchased Power Adj 4.03 2 2" xfId="4592"/>
    <cellStyle name="_Power Cost Value Copy 11.30.05 gas 1.09.06 AURORA at 1.10.06_Purchased Power Adj 4.03 3" xfId="4593"/>
    <cellStyle name="_Power Cost Value Copy 11.30.05 gas 1.09.06 AURORA at 1.10.06_Rate Design Sch 24" xfId="4594"/>
    <cellStyle name="_Power Cost Value Copy 11.30.05 gas 1.09.06 AURORA at 1.10.06_Rate Design Sch 24 2" xfId="4595"/>
    <cellStyle name="_Power Cost Value Copy 11.30.05 gas 1.09.06 AURORA at 1.10.06_Rate Design Sch 25" xfId="4596"/>
    <cellStyle name="_Power Cost Value Copy 11.30.05 gas 1.09.06 AURORA at 1.10.06_Rate Design Sch 25 2" xfId="4597"/>
    <cellStyle name="_Power Cost Value Copy 11.30.05 gas 1.09.06 AURORA at 1.10.06_Rate Design Sch 25 2 2" xfId="4598"/>
    <cellStyle name="_Power Cost Value Copy 11.30.05 gas 1.09.06 AURORA at 1.10.06_Rate Design Sch 25 3" xfId="4599"/>
    <cellStyle name="_Power Cost Value Copy 11.30.05 gas 1.09.06 AURORA at 1.10.06_Rate Design Sch 26" xfId="4600"/>
    <cellStyle name="_Power Cost Value Copy 11.30.05 gas 1.09.06 AURORA at 1.10.06_Rate Design Sch 26 2" xfId="4601"/>
    <cellStyle name="_Power Cost Value Copy 11.30.05 gas 1.09.06 AURORA at 1.10.06_Rate Design Sch 26 2 2" xfId="4602"/>
    <cellStyle name="_Power Cost Value Copy 11.30.05 gas 1.09.06 AURORA at 1.10.06_Rate Design Sch 26 3" xfId="4603"/>
    <cellStyle name="_Power Cost Value Copy 11.30.05 gas 1.09.06 AURORA at 1.10.06_Rate Design Sch 31" xfId="4604"/>
    <cellStyle name="_Power Cost Value Copy 11.30.05 gas 1.09.06 AURORA at 1.10.06_Rate Design Sch 31 2" xfId="4605"/>
    <cellStyle name="_Power Cost Value Copy 11.30.05 gas 1.09.06 AURORA at 1.10.06_Rate Design Sch 31 2 2" xfId="4606"/>
    <cellStyle name="_Power Cost Value Copy 11.30.05 gas 1.09.06 AURORA at 1.10.06_Rate Design Sch 31 3" xfId="4607"/>
    <cellStyle name="_Power Cost Value Copy 11.30.05 gas 1.09.06 AURORA at 1.10.06_Rate Design Sch 43" xfId="4608"/>
    <cellStyle name="_Power Cost Value Copy 11.30.05 gas 1.09.06 AURORA at 1.10.06_Rate Design Sch 43 2" xfId="4609"/>
    <cellStyle name="_Power Cost Value Copy 11.30.05 gas 1.09.06 AURORA at 1.10.06_Rate Design Sch 43 2 2" xfId="4610"/>
    <cellStyle name="_Power Cost Value Copy 11.30.05 gas 1.09.06 AURORA at 1.10.06_Rate Design Sch 43 3" xfId="4611"/>
    <cellStyle name="_Power Cost Value Copy 11.30.05 gas 1.09.06 AURORA at 1.10.06_Rate Design Sch 448-449" xfId="4612"/>
    <cellStyle name="_Power Cost Value Copy 11.30.05 gas 1.09.06 AURORA at 1.10.06_Rate Design Sch 448-449 2" xfId="4613"/>
    <cellStyle name="_Power Cost Value Copy 11.30.05 gas 1.09.06 AURORA at 1.10.06_Rate Design Sch 46" xfId="4614"/>
    <cellStyle name="_Power Cost Value Copy 11.30.05 gas 1.09.06 AURORA at 1.10.06_Rate Design Sch 46 2" xfId="4615"/>
    <cellStyle name="_Power Cost Value Copy 11.30.05 gas 1.09.06 AURORA at 1.10.06_Rate Design Sch 46 2 2" xfId="4616"/>
    <cellStyle name="_Power Cost Value Copy 11.30.05 gas 1.09.06 AURORA at 1.10.06_Rate Design Sch 46 3" xfId="4617"/>
    <cellStyle name="_Power Cost Value Copy 11.30.05 gas 1.09.06 AURORA at 1.10.06_Rate Spread" xfId="4618"/>
    <cellStyle name="_Power Cost Value Copy 11.30.05 gas 1.09.06 AURORA at 1.10.06_Rate Spread 2" xfId="4619"/>
    <cellStyle name="_Power Cost Value Copy 11.30.05 gas 1.09.06 AURORA at 1.10.06_Rate Spread 2 2" xfId="4620"/>
    <cellStyle name="_Power Cost Value Copy 11.30.05 gas 1.09.06 AURORA at 1.10.06_Rate Spread 3" xfId="4621"/>
    <cellStyle name="_Power Cost Value Copy 11.30.05 gas 1.09.06 AURORA at 1.10.06_Rebuttal Power Costs" xfId="4622"/>
    <cellStyle name="_Power Cost Value Copy 11.30.05 gas 1.09.06 AURORA at 1.10.06_Rebuttal Power Costs 2" xfId="4623"/>
    <cellStyle name="_Power Cost Value Copy 11.30.05 gas 1.09.06 AURORA at 1.10.06_Rebuttal Power Costs 2 2" xfId="4624"/>
    <cellStyle name="_Power Cost Value Copy 11.30.05 gas 1.09.06 AURORA at 1.10.06_Rebuttal Power Costs 3" xfId="4625"/>
    <cellStyle name="_Power Cost Value Copy 11.30.05 gas 1.09.06 AURORA at 1.10.06_Rebuttal Power Costs 4" xfId="4626"/>
    <cellStyle name="_Power Cost Value Copy 11.30.05 gas 1.09.06 AURORA at 1.10.06_Rebuttal Power Costs_Adj Bench DR 3 for Initial Briefs (Electric)" xfId="4627"/>
    <cellStyle name="_Power Cost Value Copy 11.30.05 gas 1.09.06 AURORA at 1.10.06_Rebuttal Power Costs_Adj Bench DR 3 for Initial Briefs (Electric) 2" xfId="4628"/>
    <cellStyle name="_Power Cost Value Copy 11.30.05 gas 1.09.06 AURORA at 1.10.06_Rebuttal Power Costs_Adj Bench DR 3 for Initial Briefs (Electric) 2 2" xfId="4629"/>
    <cellStyle name="_Power Cost Value Copy 11.30.05 gas 1.09.06 AURORA at 1.10.06_Rebuttal Power Costs_Adj Bench DR 3 for Initial Briefs (Electric) 3" xfId="4630"/>
    <cellStyle name="_Power Cost Value Copy 11.30.05 gas 1.09.06 AURORA at 1.10.06_Rebuttal Power Costs_Adj Bench DR 3 for Initial Briefs (Electric) 4" xfId="4631"/>
    <cellStyle name="_Power Cost Value Copy 11.30.05 gas 1.09.06 AURORA at 1.10.06_Rebuttal Power Costs_Electric Rev Req Model (2009 GRC) Rebuttal" xfId="4632"/>
    <cellStyle name="_Power Cost Value Copy 11.30.05 gas 1.09.06 AURORA at 1.10.06_Rebuttal Power Costs_Electric Rev Req Model (2009 GRC) Rebuttal 2" xfId="4633"/>
    <cellStyle name="_Power Cost Value Copy 11.30.05 gas 1.09.06 AURORA at 1.10.06_Rebuttal Power Costs_Electric Rev Req Model (2009 GRC) Rebuttal 2 2" xfId="4634"/>
    <cellStyle name="_Power Cost Value Copy 11.30.05 gas 1.09.06 AURORA at 1.10.06_Rebuttal Power Costs_Electric Rev Req Model (2009 GRC) Rebuttal 3" xfId="4635"/>
    <cellStyle name="_Power Cost Value Copy 11.30.05 gas 1.09.06 AURORA at 1.10.06_Rebuttal Power Costs_Electric Rev Req Model (2009 GRC) Rebuttal 4" xfId="4636"/>
    <cellStyle name="_Power Cost Value Copy 11.30.05 gas 1.09.06 AURORA at 1.10.06_Rebuttal Power Costs_Electric Rev Req Model (2009 GRC) Rebuttal REmoval of New  WH Solar AdjustMI" xfId="4637"/>
    <cellStyle name="_Power Cost Value Copy 11.30.05 gas 1.09.06 AURORA at 1.10.06_Rebuttal Power Costs_Electric Rev Req Model (2009 GRC) Rebuttal REmoval of New  WH Solar AdjustMI 2" xfId="4638"/>
    <cellStyle name="_Power Cost Value Copy 11.30.05 gas 1.09.06 AURORA at 1.10.06_Rebuttal Power Costs_Electric Rev Req Model (2009 GRC) Rebuttal REmoval of New  WH Solar AdjustMI 2 2" xfId="4639"/>
    <cellStyle name="_Power Cost Value Copy 11.30.05 gas 1.09.06 AURORA at 1.10.06_Rebuttal Power Costs_Electric Rev Req Model (2009 GRC) Rebuttal REmoval of New  WH Solar AdjustMI 3" xfId="4640"/>
    <cellStyle name="_Power Cost Value Copy 11.30.05 gas 1.09.06 AURORA at 1.10.06_Rebuttal Power Costs_Electric Rev Req Model (2009 GRC) Rebuttal REmoval of New  WH Solar AdjustMI 4" xfId="4641"/>
    <cellStyle name="_Power Cost Value Copy 11.30.05 gas 1.09.06 AURORA at 1.10.06_Rebuttal Power Costs_Electric Rev Req Model (2009 GRC) Revised 01-18-2010" xfId="4642"/>
    <cellStyle name="_Power Cost Value Copy 11.30.05 gas 1.09.06 AURORA at 1.10.06_Rebuttal Power Costs_Electric Rev Req Model (2009 GRC) Revised 01-18-2010 2" xfId="4643"/>
    <cellStyle name="_Power Cost Value Copy 11.30.05 gas 1.09.06 AURORA at 1.10.06_Rebuttal Power Costs_Electric Rev Req Model (2009 GRC) Revised 01-18-2010 2 2" xfId="4644"/>
    <cellStyle name="_Power Cost Value Copy 11.30.05 gas 1.09.06 AURORA at 1.10.06_Rebuttal Power Costs_Electric Rev Req Model (2009 GRC) Revised 01-18-2010 3" xfId="4645"/>
    <cellStyle name="_Power Cost Value Copy 11.30.05 gas 1.09.06 AURORA at 1.10.06_Rebuttal Power Costs_Electric Rev Req Model (2009 GRC) Revised 01-18-2010 4" xfId="4646"/>
    <cellStyle name="_Power Cost Value Copy 11.30.05 gas 1.09.06 AURORA at 1.10.06_Rebuttal Power Costs_Final Order Electric EXHIBIT A-1" xfId="4647"/>
    <cellStyle name="_Power Cost Value Copy 11.30.05 gas 1.09.06 AURORA at 1.10.06_Rebuttal Power Costs_Final Order Electric EXHIBIT A-1 2" xfId="4648"/>
    <cellStyle name="_Power Cost Value Copy 11.30.05 gas 1.09.06 AURORA at 1.10.06_Rebuttal Power Costs_Final Order Electric EXHIBIT A-1 2 2" xfId="4649"/>
    <cellStyle name="_Power Cost Value Copy 11.30.05 gas 1.09.06 AURORA at 1.10.06_Rebuttal Power Costs_Final Order Electric EXHIBIT A-1 3" xfId="4650"/>
    <cellStyle name="_Power Cost Value Copy 11.30.05 gas 1.09.06 AURORA at 1.10.06_Rebuttal Power Costs_Final Order Electric EXHIBIT A-1 4" xfId="4651"/>
    <cellStyle name="_Power Cost Value Copy 11.30.05 gas 1.09.06 AURORA at 1.10.06_ROR 5.02" xfId="4652"/>
    <cellStyle name="_Power Cost Value Copy 11.30.05 gas 1.09.06 AURORA at 1.10.06_ROR 5.02 2" xfId="4653"/>
    <cellStyle name="_Power Cost Value Copy 11.30.05 gas 1.09.06 AURORA at 1.10.06_ROR 5.02 2 2" xfId="4654"/>
    <cellStyle name="_Power Cost Value Copy 11.30.05 gas 1.09.06 AURORA at 1.10.06_ROR 5.02 3" xfId="4655"/>
    <cellStyle name="_Power Cost Value Copy 11.30.05 gas 1.09.06 AURORA at 1.10.06_Sch 40 Feeder OH 2008" xfId="4656"/>
    <cellStyle name="_Power Cost Value Copy 11.30.05 gas 1.09.06 AURORA at 1.10.06_Sch 40 Feeder OH 2008 2" xfId="4657"/>
    <cellStyle name="_Power Cost Value Copy 11.30.05 gas 1.09.06 AURORA at 1.10.06_Sch 40 Feeder OH 2008 2 2" xfId="4658"/>
    <cellStyle name="_Power Cost Value Copy 11.30.05 gas 1.09.06 AURORA at 1.10.06_Sch 40 Feeder OH 2008 3" xfId="4659"/>
    <cellStyle name="_Power Cost Value Copy 11.30.05 gas 1.09.06 AURORA at 1.10.06_Sch 40 Interim Energy Rates " xfId="4660"/>
    <cellStyle name="_Power Cost Value Copy 11.30.05 gas 1.09.06 AURORA at 1.10.06_Sch 40 Interim Energy Rates  2" xfId="4661"/>
    <cellStyle name="_Power Cost Value Copy 11.30.05 gas 1.09.06 AURORA at 1.10.06_Sch 40 Interim Energy Rates  2 2" xfId="4662"/>
    <cellStyle name="_Power Cost Value Copy 11.30.05 gas 1.09.06 AURORA at 1.10.06_Sch 40 Interim Energy Rates  3" xfId="4663"/>
    <cellStyle name="_Power Cost Value Copy 11.30.05 gas 1.09.06 AURORA at 1.10.06_Sch 40 Substation A&amp;G 2008" xfId="4664"/>
    <cellStyle name="_Power Cost Value Copy 11.30.05 gas 1.09.06 AURORA at 1.10.06_Sch 40 Substation A&amp;G 2008 2" xfId="4665"/>
    <cellStyle name="_Power Cost Value Copy 11.30.05 gas 1.09.06 AURORA at 1.10.06_Sch 40 Substation A&amp;G 2008 2 2" xfId="4666"/>
    <cellStyle name="_Power Cost Value Copy 11.30.05 gas 1.09.06 AURORA at 1.10.06_Sch 40 Substation A&amp;G 2008 3" xfId="4667"/>
    <cellStyle name="_Power Cost Value Copy 11.30.05 gas 1.09.06 AURORA at 1.10.06_Sch 40 Substation O&amp;M 2008" xfId="4668"/>
    <cellStyle name="_Power Cost Value Copy 11.30.05 gas 1.09.06 AURORA at 1.10.06_Sch 40 Substation O&amp;M 2008 2" xfId="4669"/>
    <cellStyle name="_Power Cost Value Copy 11.30.05 gas 1.09.06 AURORA at 1.10.06_Sch 40 Substation O&amp;M 2008 2 2" xfId="4670"/>
    <cellStyle name="_Power Cost Value Copy 11.30.05 gas 1.09.06 AURORA at 1.10.06_Sch 40 Substation O&amp;M 2008 3" xfId="4671"/>
    <cellStyle name="_Power Cost Value Copy 11.30.05 gas 1.09.06 AURORA at 1.10.06_Subs 2008" xfId="4672"/>
    <cellStyle name="_Power Cost Value Copy 11.30.05 gas 1.09.06 AURORA at 1.10.06_Subs 2008 2" xfId="4673"/>
    <cellStyle name="_Power Cost Value Copy 11.30.05 gas 1.09.06 AURORA at 1.10.06_Subs 2008 2 2" xfId="4674"/>
    <cellStyle name="_Power Cost Value Copy 11.30.05 gas 1.09.06 AURORA at 1.10.06_Subs 2008 3" xfId="4675"/>
    <cellStyle name="_Power Cost Value Copy 11.30.05 gas 1.09.06 AURORA at 1.10.06_Transmission Workbook for May BOD" xfId="4676"/>
    <cellStyle name="_Power Cost Value Copy 11.30.05 gas 1.09.06 AURORA at 1.10.06_Transmission Workbook for May BOD 2" xfId="4677"/>
    <cellStyle name="_Power Cost Value Copy 11.30.05 gas 1.09.06 AURORA at 1.10.06_Wind Integration 10GRC" xfId="4678"/>
    <cellStyle name="_Power Cost Value Copy 11.30.05 gas 1.09.06 AURORA at 1.10.06_Wind Integration 10GRC 2" xfId="4679"/>
    <cellStyle name="_Power Costs Rate Year 11-13-07" xfId="4680"/>
    <cellStyle name="_Price Output" xfId="4681"/>
    <cellStyle name="_Price Output 2" xfId="4682"/>
    <cellStyle name="_Price Output_NIM Summary" xfId="4683"/>
    <cellStyle name="_Price Output_NIM Summary 2" xfId="4684"/>
    <cellStyle name="_Price Output_Wind Integration 10GRC" xfId="4685"/>
    <cellStyle name="_Price Output_Wind Integration 10GRC 2" xfId="4686"/>
    <cellStyle name="_Prices" xfId="4687"/>
    <cellStyle name="_Prices 2" xfId="4688"/>
    <cellStyle name="_Prices_NIM Summary" xfId="4689"/>
    <cellStyle name="_Prices_NIM Summary 2" xfId="4690"/>
    <cellStyle name="_Prices_Wind Integration 10GRC" xfId="4691"/>
    <cellStyle name="_Prices_Wind Integration 10GRC 2" xfId="4692"/>
    <cellStyle name="_Pro Forma Rev 07 GRC" xfId="4693"/>
    <cellStyle name="_x0013__Rebuttal Power Costs" xfId="4694"/>
    <cellStyle name="_x0013__Rebuttal Power Costs 2" xfId="4695"/>
    <cellStyle name="_x0013__Rebuttal Power Costs 2 2" xfId="4696"/>
    <cellStyle name="_x0013__Rebuttal Power Costs 3" xfId="4697"/>
    <cellStyle name="_x0013__Rebuttal Power Costs 4" xfId="4698"/>
    <cellStyle name="_x0013__Rebuttal Power Costs_Adj Bench DR 3 for Initial Briefs (Electric)" xfId="4699"/>
    <cellStyle name="_x0013__Rebuttal Power Costs_Adj Bench DR 3 for Initial Briefs (Electric) 2" xfId="4700"/>
    <cellStyle name="_x0013__Rebuttal Power Costs_Adj Bench DR 3 for Initial Briefs (Electric) 2 2" xfId="4701"/>
    <cellStyle name="_x0013__Rebuttal Power Costs_Adj Bench DR 3 for Initial Briefs (Electric) 3" xfId="4702"/>
    <cellStyle name="_x0013__Rebuttal Power Costs_Adj Bench DR 3 for Initial Briefs (Electric) 4" xfId="4703"/>
    <cellStyle name="_x0013__Rebuttal Power Costs_Electric Rev Req Model (2009 GRC) Rebuttal" xfId="4704"/>
    <cellStyle name="_x0013__Rebuttal Power Costs_Electric Rev Req Model (2009 GRC) Rebuttal 2" xfId="4705"/>
    <cellStyle name="_x0013__Rebuttal Power Costs_Electric Rev Req Model (2009 GRC) Rebuttal 2 2" xfId="4706"/>
    <cellStyle name="_x0013__Rebuttal Power Costs_Electric Rev Req Model (2009 GRC) Rebuttal 3" xfId="4707"/>
    <cellStyle name="_x0013__Rebuttal Power Costs_Electric Rev Req Model (2009 GRC) Rebuttal 4" xfId="4708"/>
    <cellStyle name="_x0013__Rebuttal Power Costs_Electric Rev Req Model (2009 GRC) Rebuttal REmoval of New  WH Solar AdjustMI" xfId="4709"/>
    <cellStyle name="_x0013__Rebuttal Power Costs_Electric Rev Req Model (2009 GRC) Rebuttal REmoval of New  WH Solar AdjustMI 2" xfId="4710"/>
    <cellStyle name="_x0013__Rebuttal Power Costs_Electric Rev Req Model (2009 GRC) Rebuttal REmoval of New  WH Solar AdjustMI 2 2" xfId="4711"/>
    <cellStyle name="_x0013__Rebuttal Power Costs_Electric Rev Req Model (2009 GRC) Rebuttal REmoval of New  WH Solar AdjustMI 3" xfId="4712"/>
    <cellStyle name="_x0013__Rebuttal Power Costs_Electric Rev Req Model (2009 GRC) Rebuttal REmoval of New  WH Solar AdjustMI 4" xfId="4713"/>
    <cellStyle name="_x0013__Rebuttal Power Costs_Electric Rev Req Model (2009 GRC) Revised 01-18-2010" xfId="4714"/>
    <cellStyle name="_x0013__Rebuttal Power Costs_Electric Rev Req Model (2009 GRC) Revised 01-18-2010 2" xfId="4715"/>
    <cellStyle name="_x0013__Rebuttal Power Costs_Electric Rev Req Model (2009 GRC) Revised 01-18-2010 2 2" xfId="4716"/>
    <cellStyle name="_x0013__Rebuttal Power Costs_Electric Rev Req Model (2009 GRC) Revised 01-18-2010 3" xfId="4717"/>
    <cellStyle name="_x0013__Rebuttal Power Costs_Electric Rev Req Model (2009 GRC) Revised 01-18-2010 4" xfId="4718"/>
    <cellStyle name="_x0013__Rebuttal Power Costs_Final Order Electric EXHIBIT A-1" xfId="4719"/>
    <cellStyle name="_x0013__Rebuttal Power Costs_Final Order Electric EXHIBIT A-1 2" xfId="4720"/>
    <cellStyle name="_x0013__Rebuttal Power Costs_Final Order Electric EXHIBIT A-1 2 2" xfId="4721"/>
    <cellStyle name="_x0013__Rebuttal Power Costs_Final Order Electric EXHIBIT A-1 3" xfId="4722"/>
    <cellStyle name="_x0013__Rebuttal Power Costs_Final Order Electric EXHIBIT A-1 4" xfId="4723"/>
    <cellStyle name="_recommendation" xfId="4724"/>
    <cellStyle name="_recommendation 2" xfId="4725"/>
    <cellStyle name="_recommendation_DEM-WP(C) Wind Integration Summary 2010GRC" xfId="4726"/>
    <cellStyle name="_recommendation_DEM-WP(C) Wind Integration Summary 2010GRC 2" xfId="4727"/>
    <cellStyle name="_recommendation_NIM Summary" xfId="4728"/>
    <cellStyle name="_recommendation_NIM Summary 2" xfId="4729"/>
    <cellStyle name="_Recon to Darrin's 5.11.05 proforma" xfId="4730"/>
    <cellStyle name="_Recon to Darrin's 5.11.05 proforma 2" xfId="4731"/>
    <cellStyle name="_Recon to Darrin's 5.11.05 proforma 2 2" xfId="4732"/>
    <cellStyle name="_Recon to Darrin's 5.11.05 proforma 2 2 2" xfId="4733"/>
    <cellStyle name="_Recon to Darrin's 5.11.05 proforma 2 3" xfId="4734"/>
    <cellStyle name="_Recon to Darrin's 5.11.05 proforma 3" xfId="4735"/>
    <cellStyle name="_Recon to Darrin's 5.11.05 proforma 3 2" xfId="4736"/>
    <cellStyle name="_Recon to Darrin's 5.11.05 proforma 3 2 2" xfId="4737"/>
    <cellStyle name="_Recon to Darrin's 5.11.05 proforma 3 3" xfId="4738"/>
    <cellStyle name="_Recon to Darrin's 5.11.05 proforma 3 3 2" xfId="4739"/>
    <cellStyle name="_Recon to Darrin's 5.11.05 proforma 3 4" xfId="4740"/>
    <cellStyle name="_Recon to Darrin's 5.11.05 proforma 3 4 2" xfId="4741"/>
    <cellStyle name="_Recon to Darrin's 5.11.05 proforma 4" xfId="4742"/>
    <cellStyle name="_Recon to Darrin's 5.11.05 proforma 4 2" xfId="4743"/>
    <cellStyle name="_Recon to Darrin's 5.11.05 proforma 5" xfId="4744"/>
    <cellStyle name="_Recon to Darrin's 5.11.05 proforma 6" xfId="4745"/>
    <cellStyle name="_Recon to Darrin's 5.11.05 proforma 7" xfId="4746"/>
    <cellStyle name="_Recon to Darrin's 5.11.05 proforma_(C) WHE Proforma with ITC cash grant 10 Yr Amort_for deferral_102809" xfId="4747"/>
    <cellStyle name="_Recon to Darrin's 5.11.05 proforma_(C) WHE Proforma with ITC cash grant 10 Yr Amort_for deferral_102809 2" xfId="4748"/>
    <cellStyle name="_Recon to Darrin's 5.11.05 proforma_(C) WHE Proforma with ITC cash grant 10 Yr Amort_for deferral_102809 2 2" xfId="4749"/>
    <cellStyle name="_Recon to Darrin's 5.11.05 proforma_(C) WHE Proforma with ITC cash grant 10 Yr Amort_for deferral_102809 3" xfId="4750"/>
    <cellStyle name="_Recon to Darrin's 5.11.05 proforma_(C) WHE Proforma with ITC cash grant 10 Yr Amort_for deferral_102809 4" xfId="4751"/>
    <cellStyle name="_Recon to Darrin's 5.11.05 proforma_(C) WHE Proforma with ITC cash grant 10 Yr Amort_for deferral_102809_16.07E Wild Horse Wind Expansionwrkingfile" xfId="4752"/>
    <cellStyle name="_Recon to Darrin's 5.11.05 proforma_(C) WHE Proforma with ITC cash grant 10 Yr Amort_for deferral_102809_16.07E Wild Horse Wind Expansionwrkingfile 2" xfId="4753"/>
    <cellStyle name="_Recon to Darrin's 5.11.05 proforma_(C) WHE Proforma with ITC cash grant 10 Yr Amort_for deferral_102809_16.07E Wild Horse Wind Expansionwrkingfile 2 2" xfId="4754"/>
    <cellStyle name="_Recon to Darrin's 5.11.05 proforma_(C) WHE Proforma with ITC cash grant 10 Yr Amort_for deferral_102809_16.07E Wild Horse Wind Expansionwrkingfile 3" xfId="4755"/>
    <cellStyle name="_Recon to Darrin's 5.11.05 proforma_(C) WHE Proforma with ITC cash grant 10 Yr Amort_for deferral_102809_16.07E Wild Horse Wind Expansionwrkingfile 4" xfId="4756"/>
    <cellStyle name="_Recon to Darrin's 5.11.05 proforma_(C) WHE Proforma with ITC cash grant 10 Yr Amort_for deferral_102809_16.07E Wild Horse Wind Expansionwrkingfile SF" xfId="4757"/>
    <cellStyle name="_Recon to Darrin's 5.11.05 proforma_(C) WHE Proforma with ITC cash grant 10 Yr Amort_for deferral_102809_16.07E Wild Horse Wind Expansionwrkingfile SF 2" xfId="4758"/>
    <cellStyle name="_Recon to Darrin's 5.11.05 proforma_(C) WHE Proforma with ITC cash grant 10 Yr Amort_for deferral_102809_16.07E Wild Horse Wind Expansionwrkingfile SF 2 2" xfId="4759"/>
    <cellStyle name="_Recon to Darrin's 5.11.05 proforma_(C) WHE Proforma with ITC cash grant 10 Yr Amort_for deferral_102809_16.07E Wild Horse Wind Expansionwrkingfile SF 3" xfId="4760"/>
    <cellStyle name="_Recon to Darrin's 5.11.05 proforma_(C) WHE Proforma with ITC cash grant 10 Yr Amort_for deferral_102809_16.07E Wild Horse Wind Expansionwrkingfile SF 4" xfId="4761"/>
    <cellStyle name="_Recon to Darrin's 5.11.05 proforma_(C) WHE Proforma with ITC cash grant 10 Yr Amort_for deferral_102809_16.37E Wild Horse Expansion DeferralRevwrkingfile SF" xfId="4762"/>
    <cellStyle name="_Recon to Darrin's 5.11.05 proforma_(C) WHE Proforma with ITC cash grant 10 Yr Amort_for deferral_102809_16.37E Wild Horse Expansion DeferralRevwrkingfile SF 2" xfId="4763"/>
    <cellStyle name="_Recon to Darrin's 5.11.05 proforma_(C) WHE Proforma with ITC cash grant 10 Yr Amort_for deferral_102809_16.37E Wild Horse Expansion DeferralRevwrkingfile SF 2 2" xfId="4764"/>
    <cellStyle name="_Recon to Darrin's 5.11.05 proforma_(C) WHE Proforma with ITC cash grant 10 Yr Amort_for deferral_102809_16.37E Wild Horse Expansion DeferralRevwrkingfile SF 3" xfId="4765"/>
    <cellStyle name="_Recon to Darrin's 5.11.05 proforma_(C) WHE Proforma with ITC cash grant 10 Yr Amort_for deferral_102809_16.37E Wild Horse Expansion DeferralRevwrkingfile SF 4" xfId="4766"/>
    <cellStyle name="_Recon to Darrin's 5.11.05 proforma_(C) WHE Proforma with ITC cash grant 10 Yr Amort_for rebuttal_120709" xfId="4767"/>
    <cellStyle name="_Recon to Darrin's 5.11.05 proforma_(C) WHE Proforma with ITC cash grant 10 Yr Amort_for rebuttal_120709 2" xfId="4768"/>
    <cellStyle name="_Recon to Darrin's 5.11.05 proforma_(C) WHE Proforma with ITC cash grant 10 Yr Amort_for rebuttal_120709 2 2" xfId="4769"/>
    <cellStyle name="_Recon to Darrin's 5.11.05 proforma_(C) WHE Proforma with ITC cash grant 10 Yr Amort_for rebuttal_120709 3" xfId="4770"/>
    <cellStyle name="_Recon to Darrin's 5.11.05 proforma_(C) WHE Proforma with ITC cash grant 10 Yr Amort_for rebuttal_120709 4" xfId="4771"/>
    <cellStyle name="_Recon to Darrin's 5.11.05 proforma_04.07E Wild Horse Wind Expansion" xfId="4772"/>
    <cellStyle name="_Recon to Darrin's 5.11.05 proforma_04.07E Wild Horse Wind Expansion 2" xfId="4773"/>
    <cellStyle name="_Recon to Darrin's 5.11.05 proforma_04.07E Wild Horse Wind Expansion 2 2" xfId="4774"/>
    <cellStyle name="_Recon to Darrin's 5.11.05 proforma_04.07E Wild Horse Wind Expansion 3" xfId="4775"/>
    <cellStyle name="_Recon to Darrin's 5.11.05 proforma_04.07E Wild Horse Wind Expansion 4" xfId="4776"/>
    <cellStyle name="_Recon to Darrin's 5.11.05 proforma_04.07E Wild Horse Wind Expansion_16.07E Wild Horse Wind Expansionwrkingfile" xfId="4777"/>
    <cellStyle name="_Recon to Darrin's 5.11.05 proforma_04.07E Wild Horse Wind Expansion_16.07E Wild Horse Wind Expansionwrkingfile 2" xfId="4778"/>
    <cellStyle name="_Recon to Darrin's 5.11.05 proforma_04.07E Wild Horse Wind Expansion_16.07E Wild Horse Wind Expansionwrkingfile 2 2" xfId="4779"/>
    <cellStyle name="_Recon to Darrin's 5.11.05 proforma_04.07E Wild Horse Wind Expansion_16.07E Wild Horse Wind Expansionwrkingfile 3" xfId="4780"/>
    <cellStyle name="_Recon to Darrin's 5.11.05 proforma_04.07E Wild Horse Wind Expansion_16.07E Wild Horse Wind Expansionwrkingfile 4" xfId="4781"/>
    <cellStyle name="_Recon to Darrin's 5.11.05 proforma_04.07E Wild Horse Wind Expansion_16.07E Wild Horse Wind Expansionwrkingfile SF" xfId="4782"/>
    <cellStyle name="_Recon to Darrin's 5.11.05 proforma_04.07E Wild Horse Wind Expansion_16.07E Wild Horse Wind Expansionwrkingfile SF 2" xfId="4783"/>
    <cellStyle name="_Recon to Darrin's 5.11.05 proforma_04.07E Wild Horse Wind Expansion_16.07E Wild Horse Wind Expansionwrkingfile SF 2 2" xfId="4784"/>
    <cellStyle name="_Recon to Darrin's 5.11.05 proforma_04.07E Wild Horse Wind Expansion_16.07E Wild Horse Wind Expansionwrkingfile SF 3" xfId="4785"/>
    <cellStyle name="_Recon to Darrin's 5.11.05 proforma_04.07E Wild Horse Wind Expansion_16.07E Wild Horse Wind Expansionwrkingfile SF 4" xfId="4786"/>
    <cellStyle name="_Recon to Darrin's 5.11.05 proforma_04.07E Wild Horse Wind Expansion_16.37E Wild Horse Expansion DeferralRevwrkingfile SF" xfId="4787"/>
    <cellStyle name="_Recon to Darrin's 5.11.05 proforma_04.07E Wild Horse Wind Expansion_16.37E Wild Horse Expansion DeferralRevwrkingfile SF 2" xfId="4788"/>
    <cellStyle name="_Recon to Darrin's 5.11.05 proforma_04.07E Wild Horse Wind Expansion_16.37E Wild Horse Expansion DeferralRevwrkingfile SF 2 2" xfId="4789"/>
    <cellStyle name="_Recon to Darrin's 5.11.05 proforma_04.07E Wild Horse Wind Expansion_16.37E Wild Horse Expansion DeferralRevwrkingfile SF 3" xfId="4790"/>
    <cellStyle name="_Recon to Darrin's 5.11.05 proforma_04.07E Wild Horse Wind Expansion_16.37E Wild Horse Expansion DeferralRevwrkingfile SF 4" xfId="4791"/>
    <cellStyle name="_Recon to Darrin's 5.11.05 proforma_16.07E Wild Horse Wind Expansionwrkingfile" xfId="4792"/>
    <cellStyle name="_Recon to Darrin's 5.11.05 proforma_16.07E Wild Horse Wind Expansionwrkingfile 2" xfId="4793"/>
    <cellStyle name="_Recon to Darrin's 5.11.05 proforma_16.07E Wild Horse Wind Expansionwrkingfile 2 2" xfId="4794"/>
    <cellStyle name="_Recon to Darrin's 5.11.05 proforma_16.07E Wild Horse Wind Expansionwrkingfile 3" xfId="4795"/>
    <cellStyle name="_Recon to Darrin's 5.11.05 proforma_16.07E Wild Horse Wind Expansionwrkingfile 4" xfId="4796"/>
    <cellStyle name="_Recon to Darrin's 5.11.05 proforma_16.07E Wild Horse Wind Expansionwrkingfile SF" xfId="4797"/>
    <cellStyle name="_Recon to Darrin's 5.11.05 proforma_16.07E Wild Horse Wind Expansionwrkingfile SF 2" xfId="4798"/>
    <cellStyle name="_Recon to Darrin's 5.11.05 proforma_16.07E Wild Horse Wind Expansionwrkingfile SF 2 2" xfId="4799"/>
    <cellStyle name="_Recon to Darrin's 5.11.05 proforma_16.07E Wild Horse Wind Expansionwrkingfile SF 3" xfId="4800"/>
    <cellStyle name="_Recon to Darrin's 5.11.05 proforma_16.07E Wild Horse Wind Expansionwrkingfile SF 4" xfId="4801"/>
    <cellStyle name="_Recon to Darrin's 5.11.05 proforma_16.37E Wild Horse Expansion DeferralRevwrkingfile SF" xfId="4802"/>
    <cellStyle name="_Recon to Darrin's 5.11.05 proforma_16.37E Wild Horse Expansion DeferralRevwrkingfile SF 2" xfId="4803"/>
    <cellStyle name="_Recon to Darrin's 5.11.05 proforma_16.37E Wild Horse Expansion DeferralRevwrkingfile SF 2 2" xfId="4804"/>
    <cellStyle name="_Recon to Darrin's 5.11.05 proforma_16.37E Wild Horse Expansion DeferralRevwrkingfile SF 3" xfId="4805"/>
    <cellStyle name="_Recon to Darrin's 5.11.05 proforma_16.37E Wild Horse Expansion DeferralRevwrkingfile SF 4" xfId="4806"/>
    <cellStyle name="_Recon to Darrin's 5.11.05 proforma_2009 Compliance Filing PCA Exhibits for GRC" xfId="4807"/>
    <cellStyle name="_Recon to Darrin's 5.11.05 proforma_2009 Compliance Filing PCA Exhibits for GRC 2" xfId="4808"/>
    <cellStyle name="_Recon to Darrin's 5.11.05 proforma_2009 GRC Compl Filing - Exhibit D" xfId="4809"/>
    <cellStyle name="_Recon to Darrin's 5.11.05 proforma_2009 GRC Compl Filing - Exhibit D 2" xfId="4810"/>
    <cellStyle name="_Recon to Darrin's 5.11.05 proforma_3.01 Income Statement" xfId="4811"/>
    <cellStyle name="_Recon to Darrin's 5.11.05 proforma_4 31 Regulatory Assets and Liabilities  7 06- Exhibit D" xfId="4812"/>
    <cellStyle name="_Recon to Darrin's 5.11.05 proforma_4 31 Regulatory Assets and Liabilities  7 06- Exhibit D 2" xfId="4813"/>
    <cellStyle name="_Recon to Darrin's 5.11.05 proforma_4 31 Regulatory Assets and Liabilities  7 06- Exhibit D 2 2" xfId="4814"/>
    <cellStyle name="_Recon to Darrin's 5.11.05 proforma_4 31 Regulatory Assets and Liabilities  7 06- Exhibit D 3" xfId="4815"/>
    <cellStyle name="_Recon to Darrin's 5.11.05 proforma_4 31 Regulatory Assets and Liabilities  7 06- Exhibit D 4" xfId="4816"/>
    <cellStyle name="_Recon to Darrin's 5.11.05 proforma_4 31 Regulatory Assets and Liabilities  7 06- Exhibit D_NIM Summary" xfId="4817"/>
    <cellStyle name="_Recon to Darrin's 5.11.05 proforma_4 31 Regulatory Assets and Liabilities  7 06- Exhibit D_NIM Summary 2" xfId="4818"/>
    <cellStyle name="_Recon to Darrin's 5.11.05 proforma_4 32 Regulatory Assets and Liabilities  7 06- Exhibit D" xfId="4819"/>
    <cellStyle name="_Recon to Darrin's 5.11.05 proforma_4 32 Regulatory Assets and Liabilities  7 06- Exhibit D 2" xfId="4820"/>
    <cellStyle name="_Recon to Darrin's 5.11.05 proforma_4 32 Regulatory Assets and Liabilities  7 06- Exhibit D 2 2" xfId="4821"/>
    <cellStyle name="_Recon to Darrin's 5.11.05 proforma_4 32 Regulatory Assets and Liabilities  7 06- Exhibit D 3" xfId="4822"/>
    <cellStyle name="_Recon to Darrin's 5.11.05 proforma_4 32 Regulatory Assets and Liabilities  7 06- Exhibit D 4" xfId="4823"/>
    <cellStyle name="_Recon to Darrin's 5.11.05 proforma_4 32 Regulatory Assets and Liabilities  7 06- Exhibit D_NIM Summary" xfId="4824"/>
    <cellStyle name="_Recon to Darrin's 5.11.05 proforma_4 32 Regulatory Assets and Liabilities  7 06- Exhibit D_NIM Summary 2" xfId="4825"/>
    <cellStyle name="_Recon to Darrin's 5.11.05 proforma_ACCOUNTS" xfId="4826"/>
    <cellStyle name="_Recon to Darrin's 5.11.05 proforma_AURORA Total New" xfId="4827"/>
    <cellStyle name="_Recon to Darrin's 5.11.05 proforma_AURORA Total New 2" xfId="4828"/>
    <cellStyle name="_Recon to Darrin's 5.11.05 proforma_Book2" xfId="4829"/>
    <cellStyle name="_Recon to Darrin's 5.11.05 proforma_Book2 2" xfId="4830"/>
    <cellStyle name="_Recon to Darrin's 5.11.05 proforma_Book2 2 2" xfId="4831"/>
    <cellStyle name="_Recon to Darrin's 5.11.05 proforma_Book2 3" xfId="4832"/>
    <cellStyle name="_Recon to Darrin's 5.11.05 proforma_Book2 4" xfId="4833"/>
    <cellStyle name="_Recon to Darrin's 5.11.05 proforma_Book2_Adj Bench DR 3 for Initial Briefs (Electric)" xfId="4834"/>
    <cellStyle name="_Recon to Darrin's 5.11.05 proforma_Book2_Adj Bench DR 3 for Initial Briefs (Electric) 2" xfId="4835"/>
    <cellStyle name="_Recon to Darrin's 5.11.05 proforma_Book2_Adj Bench DR 3 for Initial Briefs (Electric) 2 2" xfId="4836"/>
    <cellStyle name="_Recon to Darrin's 5.11.05 proforma_Book2_Adj Bench DR 3 for Initial Briefs (Electric) 3" xfId="4837"/>
    <cellStyle name="_Recon to Darrin's 5.11.05 proforma_Book2_Adj Bench DR 3 for Initial Briefs (Electric) 4" xfId="4838"/>
    <cellStyle name="_Recon to Darrin's 5.11.05 proforma_Book2_Electric Rev Req Model (2009 GRC) Rebuttal" xfId="4839"/>
    <cellStyle name="_Recon to Darrin's 5.11.05 proforma_Book2_Electric Rev Req Model (2009 GRC) Rebuttal 2" xfId="4840"/>
    <cellStyle name="_Recon to Darrin's 5.11.05 proforma_Book2_Electric Rev Req Model (2009 GRC) Rebuttal 2 2" xfId="4841"/>
    <cellStyle name="_Recon to Darrin's 5.11.05 proforma_Book2_Electric Rev Req Model (2009 GRC) Rebuttal 3" xfId="4842"/>
    <cellStyle name="_Recon to Darrin's 5.11.05 proforma_Book2_Electric Rev Req Model (2009 GRC) Rebuttal 4" xfId="4843"/>
    <cellStyle name="_Recon to Darrin's 5.11.05 proforma_Book2_Electric Rev Req Model (2009 GRC) Rebuttal REmoval of New  WH Solar AdjustMI" xfId="4844"/>
    <cellStyle name="_Recon to Darrin's 5.11.05 proforma_Book2_Electric Rev Req Model (2009 GRC) Rebuttal REmoval of New  WH Solar AdjustMI 2" xfId="4845"/>
    <cellStyle name="_Recon to Darrin's 5.11.05 proforma_Book2_Electric Rev Req Model (2009 GRC) Rebuttal REmoval of New  WH Solar AdjustMI 2 2" xfId="4846"/>
    <cellStyle name="_Recon to Darrin's 5.11.05 proforma_Book2_Electric Rev Req Model (2009 GRC) Rebuttal REmoval of New  WH Solar AdjustMI 3" xfId="4847"/>
    <cellStyle name="_Recon to Darrin's 5.11.05 proforma_Book2_Electric Rev Req Model (2009 GRC) Rebuttal REmoval of New  WH Solar AdjustMI 4" xfId="4848"/>
    <cellStyle name="_Recon to Darrin's 5.11.05 proforma_Book2_Electric Rev Req Model (2009 GRC) Revised 01-18-2010" xfId="4849"/>
    <cellStyle name="_Recon to Darrin's 5.11.05 proforma_Book2_Electric Rev Req Model (2009 GRC) Revised 01-18-2010 2" xfId="4850"/>
    <cellStyle name="_Recon to Darrin's 5.11.05 proforma_Book2_Electric Rev Req Model (2009 GRC) Revised 01-18-2010 2 2" xfId="4851"/>
    <cellStyle name="_Recon to Darrin's 5.11.05 proforma_Book2_Electric Rev Req Model (2009 GRC) Revised 01-18-2010 3" xfId="4852"/>
    <cellStyle name="_Recon to Darrin's 5.11.05 proforma_Book2_Electric Rev Req Model (2009 GRC) Revised 01-18-2010 4" xfId="4853"/>
    <cellStyle name="_Recon to Darrin's 5.11.05 proforma_Book2_Final Order Electric EXHIBIT A-1" xfId="4854"/>
    <cellStyle name="_Recon to Darrin's 5.11.05 proforma_Book2_Final Order Electric EXHIBIT A-1 2" xfId="4855"/>
    <cellStyle name="_Recon to Darrin's 5.11.05 proforma_Book2_Final Order Electric EXHIBIT A-1 2 2" xfId="4856"/>
    <cellStyle name="_Recon to Darrin's 5.11.05 proforma_Book2_Final Order Electric EXHIBIT A-1 3" xfId="4857"/>
    <cellStyle name="_Recon to Darrin's 5.11.05 proforma_Book2_Final Order Electric EXHIBIT A-1 4" xfId="4858"/>
    <cellStyle name="_Recon to Darrin's 5.11.05 proforma_Book4" xfId="4859"/>
    <cellStyle name="_Recon to Darrin's 5.11.05 proforma_Book4 2" xfId="4860"/>
    <cellStyle name="_Recon to Darrin's 5.11.05 proforma_Book4 2 2" xfId="4861"/>
    <cellStyle name="_Recon to Darrin's 5.11.05 proforma_Book4 3" xfId="4862"/>
    <cellStyle name="_Recon to Darrin's 5.11.05 proforma_Book4 4" xfId="4863"/>
    <cellStyle name="_Recon to Darrin's 5.11.05 proforma_Book9" xfId="4864"/>
    <cellStyle name="_Recon to Darrin's 5.11.05 proforma_Book9 2" xfId="4865"/>
    <cellStyle name="_Recon to Darrin's 5.11.05 proforma_Book9 2 2" xfId="4866"/>
    <cellStyle name="_Recon to Darrin's 5.11.05 proforma_Book9 3" xfId="4867"/>
    <cellStyle name="_Recon to Darrin's 5.11.05 proforma_Book9 4" xfId="4868"/>
    <cellStyle name="_Recon to Darrin's 5.11.05 proforma_Check the Interest Calculation" xfId="4869"/>
    <cellStyle name="_Recon to Darrin's 5.11.05 proforma_Check the Interest Calculation_Scenario 1 REC vs PTC Offset" xfId="4870"/>
    <cellStyle name="_Recon to Darrin's 5.11.05 proforma_Check the Interest Calculation_Scenario 3" xfId="4871"/>
    <cellStyle name="_Recon to Darrin's 5.11.05 proforma_Chelan PUD Power Costs (8-10)" xfId="4872"/>
    <cellStyle name="_Recon to Darrin's 5.11.05 proforma_Exhibit D fr R Gho 12-31-08" xfId="4873"/>
    <cellStyle name="_Recon to Darrin's 5.11.05 proforma_Exhibit D fr R Gho 12-31-08 2" xfId="4874"/>
    <cellStyle name="_Recon to Darrin's 5.11.05 proforma_Exhibit D fr R Gho 12-31-08 3" xfId="4875"/>
    <cellStyle name="_Recon to Darrin's 5.11.05 proforma_Exhibit D fr R Gho 12-31-08 v2" xfId="4876"/>
    <cellStyle name="_Recon to Darrin's 5.11.05 proforma_Exhibit D fr R Gho 12-31-08 v2 2" xfId="4877"/>
    <cellStyle name="_Recon to Darrin's 5.11.05 proforma_Exhibit D fr R Gho 12-31-08 v2 3" xfId="4878"/>
    <cellStyle name="_Recon to Darrin's 5.11.05 proforma_Exhibit D fr R Gho 12-31-08 v2_NIM Summary" xfId="4879"/>
    <cellStyle name="_Recon to Darrin's 5.11.05 proforma_Exhibit D fr R Gho 12-31-08 v2_NIM Summary 2" xfId="4880"/>
    <cellStyle name="_Recon to Darrin's 5.11.05 proforma_Exhibit D fr R Gho 12-31-08_NIM Summary" xfId="4881"/>
    <cellStyle name="_Recon to Darrin's 5.11.05 proforma_Exhibit D fr R Gho 12-31-08_NIM Summary 2" xfId="4882"/>
    <cellStyle name="_Recon to Darrin's 5.11.05 proforma_Gas Rev Req Model (2010 GRC)" xfId="4883"/>
    <cellStyle name="_Recon to Darrin's 5.11.05 proforma_Hopkins Ridge Prepaid Tran - Interest Earned RY 12ME Feb  '11" xfId="4884"/>
    <cellStyle name="_Recon to Darrin's 5.11.05 proforma_Hopkins Ridge Prepaid Tran - Interest Earned RY 12ME Feb  '11 2" xfId="4885"/>
    <cellStyle name="_Recon to Darrin's 5.11.05 proforma_Hopkins Ridge Prepaid Tran - Interest Earned RY 12ME Feb  '11_NIM Summary" xfId="4886"/>
    <cellStyle name="_Recon to Darrin's 5.11.05 proforma_Hopkins Ridge Prepaid Tran - Interest Earned RY 12ME Feb  '11_NIM Summary 2" xfId="4887"/>
    <cellStyle name="_Recon to Darrin's 5.11.05 proforma_Hopkins Ridge Prepaid Tran - Interest Earned RY 12ME Feb  '11_Transmission Workbook for May BOD" xfId="4888"/>
    <cellStyle name="_Recon to Darrin's 5.11.05 proforma_Hopkins Ridge Prepaid Tran - Interest Earned RY 12ME Feb  '11_Transmission Workbook for May BOD 2" xfId="4889"/>
    <cellStyle name="_Recon to Darrin's 5.11.05 proforma_INPUTS" xfId="4890"/>
    <cellStyle name="_Recon to Darrin's 5.11.05 proforma_INPUTS 2" xfId="4891"/>
    <cellStyle name="_Recon to Darrin's 5.11.05 proforma_INPUTS 2 2" xfId="4892"/>
    <cellStyle name="_Recon to Darrin's 5.11.05 proforma_INPUTS 3" xfId="4893"/>
    <cellStyle name="_Recon to Darrin's 5.11.05 proforma_NIM Summary" xfId="4894"/>
    <cellStyle name="_Recon to Darrin's 5.11.05 proforma_NIM Summary 09GRC" xfId="4895"/>
    <cellStyle name="_Recon to Darrin's 5.11.05 proforma_NIM Summary 09GRC 2" xfId="4896"/>
    <cellStyle name="_Recon to Darrin's 5.11.05 proforma_NIM Summary 2" xfId="4897"/>
    <cellStyle name="_Recon to Darrin's 5.11.05 proforma_NIM Summary 3" xfId="4898"/>
    <cellStyle name="_Recon to Darrin's 5.11.05 proforma_NIM Summary 4" xfId="4899"/>
    <cellStyle name="_Recon to Darrin's 5.11.05 proforma_NIM Summary 5" xfId="4900"/>
    <cellStyle name="_Recon to Darrin's 5.11.05 proforma_NIM Summary 6" xfId="4901"/>
    <cellStyle name="_Recon to Darrin's 5.11.05 proforma_NIM Summary 7" xfId="4902"/>
    <cellStyle name="_Recon to Darrin's 5.11.05 proforma_NIM Summary 8" xfId="4903"/>
    <cellStyle name="_Recon to Darrin's 5.11.05 proforma_NIM Summary 9" xfId="4904"/>
    <cellStyle name="_Recon to Darrin's 5.11.05 proforma_PCA 10 -  Exhibit D from A Kellogg Jan 2011" xfId="4905"/>
    <cellStyle name="_Recon to Darrin's 5.11.05 proforma_PCA 10 -  Exhibit D from A Kellogg July 2011" xfId="4906"/>
    <cellStyle name="_Recon to Darrin's 5.11.05 proforma_PCA 10 -  Exhibit D from S Free Rcv'd 12-11" xfId="4907"/>
    <cellStyle name="_Recon to Darrin's 5.11.05 proforma_PCA 7 - Exhibit D update 11_30_08 (2)" xfId="4908"/>
    <cellStyle name="_Recon to Darrin's 5.11.05 proforma_PCA 7 - Exhibit D update 11_30_08 (2) 2" xfId="4909"/>
    <cellStyle name="_Recon to Darrin's 5.11.05 proforma_PCA 7 - Exhibit D update 11_30_08 (2) 2 2" xfId="4910"/>
    <cellStyle name="_Recon to Darrin's 5.11.05 proforma_PCA 7 - Exhibit D update 11_30_08 (2) 3" xfId="4911"/>
    <cellStyle name="_Recon to Darrin's 5.11.05 proforma_PCA 7 - Exhibit D update 11_30_08 (2) 4" xfId="4912"/>
    <cellStyle name="_Recon to Darrin's 5.11.05 proforma_PCA 7 - Exhibit D update 11_30_08 (2)_NIM Summary" xfId="4913"/>
    <cellStyle name="_Recon to Darrin's 5.11.05 proforma_PCA 7 - Exhibit D update 11_30_08 (2)_NIM Summary 2" xfId="4914"/>
    <cellStyle name="_Recon to Darrin's 5.11.05 proforma_PCA 8 - Exhibit D update 12_31_09" xfId="4915"/>
    <cellStyle name="_Recon to Darrin's 5.11.05 proforma_PCA 8 - Exhibit D update 12_31_09 2" xfId="4916"/>
    <cellStyle name="_Recon to Darrin's 5.11.05 proforma_PCA 9 -  Exhibit D April 2010" xfId="4917"/>
    <cellStyle name="_Recon to Darrin's 5.11.05 proforma_PCA 9 -  Exhibit D April 2010 (3)" xfId="4918"/>
    <cellStyle name="_Recon to Darrin's 5.11.05 proforma_PCA 9 -  Exhibit D April 2010 (3) 2" xfId="4919"/>
    <cellStyle name="_Recon to Darrin's 5.11.05 proforma_PCA 9 -  Exhibit D April 2010 2" xfId="4920"/>
    <cellStyle name="_Recon to Darrin's 5.11.05 proforma_PCA 9 -  Exhibit D April 2010 3" xfId="4921"/>
    <cellStyle name="_Recon to Darrin's 5.11.05 proforma_PCA 9 -  Exhibit D Feb 2010" xfId="4922"/>
    <cellStyle name="_Recon to Darrin's 5.11.05 proforma_PCA 9 -  Exhibit D Feb 2010 2" xfId="4923"/>
    <cellStyle name="_Recon to Darrin's 5.11.05 proforma_PCA 9 -  Exhibit D Feb 2010 v2" xfId="4924"/>
    <cellStyle name="_Recon to Darrin's 5.11.05 proforma_PCA 9 -  Exhibit D Feb 2010 v2 2" xfId="4925"/>
    <cellStyle name="_Recon to Darrin's 5.11.05 proforma_PCA 9 -  Exhibit D Feb 2010 WF" xfId="4926"/>
    <cellStyle name="_Recon to Darrin's 5.11.05 proforma_PCA 9 -  Exhibit D Feb 2010 WF 2" xfId="4927"/>
    <cellStyle name="_Recon to Darrin's 5.11.05 proforma_PCA 9 -  Exhibit D Jan 2010" xfId="4928"/>
    <cellStyle name="_Recon to Darrin's 5.11.05 proforma_PCA 9 -  Exhibit D Jan 2010 2" xfId="4929"/>
    <cellStyle name="_Recon to Darrin's 5.11.05 proforma_PCA 9 -  Exhibit D March 2010 (2)" xfId="4930"/>
    <cellStyle name="_Recon to Darrin's 5.11.05 proforma_PCA 9 -  Exhibit D March 2010 (2) 2" xfId="4931"/>
    <cellStyle name="_Recon to Darrin's 5.11.05 proforma_PCA 9 -  Exhibit D Nov 2010" xfId="4932"/>
    <cellStyle name="_Recon to Darrin's 5.11.05 proforma_PCA 9 -  Exhibit D Nov 2010 2" xfId="4933"/>
    <cellStyle name="_Recon to Darrin's 5.11.05 proforma_PCA 9 - Exhibit D at August 2010" xfId="4934"/>
    <cellStyle name="_Recon to Darrin's 5.11.05 proforma_PCA 9 - Exhibit D at August 2010 2" xfId="4935"/>
    <cellStyle name="_Recon to Darrin's 5.11.05 proforma_PCA 9 - Exhibit D June 2010 GRC" xfId="4936"/>
    <cellStyle name="_Recon to Darrin's 5.11.05 proforma_PCA 9 - Exhibit D June 2010 GRC 2" xfId="4937"/>
    <cellStyle name="_Recon to Darrin's 5.11.05 proforma_Power Costs - Comparison bx Rbtl-Staff-Jt-PC" xfId="4938"/>
    <cellStyle name="_Recon to Darrin's 5.11.05 proforma_Power Costs - Comparison bx Rbtl-Staff-Jt-PC 2" xfId="4939"/>
    <cellStyle name="_Recon to Darrin's 5.11.05 proforma_Power Costs - Comparison bx Rbtl-Staff-Jt-PC 2 2" xfId="4940"/>
    <cellStyle name="_Recon to Darrin's 5.11.05 proforma_Power Costs - Comparison bx Rbtl-Staff-Jt-PC 3" xfId="4941"/>
    <cellStyle name="_Recon to Darrin's 5.11.05 proforma_Power Costs - Comparison bx Rbtl-Staff-Jt-PC 4" xfId="4942"/>
    <cellStyle name="_Recon to Darrin's 5.11.05 proforma_Power Costs - Comparison bx Rbtl-Staff-Jt-PC_Adj Bench DR 3 for Initial Briefs (Electric)" xfId="4943"/>
    <cellStyle name="_Recon to Darrin's 5.11.05 proforma_Power Costs - Comparison bx Rbtl-Staff-Jt-PC_Adj Bench DR 3 for Initial Briefs (Electric) 2" xfId="4944"/>
    <cellStyle name="_Recon to Darrin's 5.11.05 proforma_Power Costs - Comparison bx Rbtl-Staff-Jt-PC_Adj Bench DR 3 for Initial Briefs (Electric) 2 2" xfId="4945"/>
    <cellStyle name="_Recon to Darrin's 5.11.05 proforma_Power Costs - Comparison bx Rbtl-Staff-Jt-PC_Adj Bench DR 3 for Initial Briefs (Electric) 3" xfId="4946"/>
    <cellStyle name="_Recon to Darrin's 5.11.05 proforma_Power Costs - Comparison bx Rbtl-Staff-Jt-PC_Adj Bench DR 3 for Initial Briefs (Electric) 4" xfId="4947"/>
    <cellStyle name="_Recon to Darrin's 5.11.05 proforma_Power Costs - Comparison bx Rbtl-Staff-Jt-PC_Electric Rev Req Model (2009 GRC) Rebuttal" xfId="4948"/>
    <cellStyle name="_Recon to Darrin's 5.11.05 proforma_Power Costs - Comparison bx Rbtl-Staff-Jt-PC_Electric Rev Req Model (2009 GRC) Rebuttal 2" xfId="4949"/>
    <cellStyle name="_Recon to Darrin's 5.11.05 proforma_Power Costs - Comparison bx Rbtl-Staff-Jt-PC_Electric Rev Req Model (2009 GRC) Rebuttal 2 2" xfId="4950"/>
    <cellStyle name="_Recon to Darrin's 5.11.05 proforma_Power Costs - Comparison bx Rbtl-Staff-Jt-PC_Electric Rev Req Model (2009 GRC) Rebuttal 3" xfId="4951"/>
    <cellStyle name="_Recon to Darrin's 5.11.05 proforma_Power Costs - Comparison bx Rbtl-Staff-Jt-PC_Electric Rev Req Model (2009 GRC) Rebuttal 4" xfId="4952"/>
    <cellStyle name="_Recon to Darrin's 5.11.05 proforma_Power Costs - Comparison bx Rbtl-Staff-Jt-PC_Electric Rev Req Model (2009 GRC) Rebuttal REmoval of New  WH Solar AdjustMI" xfId="4953"/>
    <cellStyle name="_Recon to Darrin's 5.11.05 proforma_Power Costs - Comparison bx Rbtl-Staff-Jt-PC_Electric Rev Req Model (2009 GRC) Rebuttal REmoval of New  WH Solar AdjustMI 2" xfId="4954"/>
    <cellStyle name="_Recon to Darrin's 5.11.05 proforma_Power Costs - Comparison bx Rbtl-Staff-Jt-PC_Electric Rev Req Model (2009 GRC) Rebuttal REmoval of New  WH Solar AdjustMI 2 2" xfId="4955"/>
    <cellStyle name="_Recon to Darrin's 5.11.05 proforma_Power Costs - Comparison bx Rbtl-Staff-Jt-PC_Electric Rev Req Model (2009 GRC) Rebuttal REmoval of New  WH Solar AdjustMI 3" xfId="4956"/>
    <cellStyle name="_Recon to Darrin's 5.11.05 proforma_Power Costs - Comparison bx Rbtl-Staff-Jt-PC_Electric Rev Req Model (2009 GRC) Rebuttal REmoval of New  WH Solar AdjustMI 4" xfId="4957"/>
    <cellStyle name="_Recon to Darrin's 5.11.05 proforma_Power Costs - Comparison bx Rbtl-Staff-Jt-PC_Electric Rev Req Model (2009 GRC) Revised 01-18-2010" xfId="4958"/>
    <cellStyle name="_Recon to Darrin's 5.11.05 proforma_Power Costs - Comparison bx Rbtl-Staff-Jt-PC_Electric Rev Req Model (2009 GRC) Revised 01-18-2010 2" xfId="4959"/>
    <cellStyle name="_Recon to Darrin's 5.11.05 proforma_Power Costs - Comparison bx Rbtl-Staff-Jt-PC_Electric Rev Req Model (2009 GRC) Revised 01-18-2010 2 2" xfId="4960"/>
    <cellStyle name="_Recon to Darrin's 5.11.05 proforma_Power Costs - Comparison bx Rbtl-Staff-Jt-PC_Electric Rev Req Model (2009 GRC) Revised 01-18-2010 3" xfId="4961"/>
    <cellStyle name="_Recon to Darrin's 5.11.05 proforma_Power Costs - Comparison bx Rbtl-Staff-Jt-PC_Electric Rev Req Model (2009 GRC) Revised 01-18-2010 4" xfId="4962"/>
    <cellStyle name="_Recon to Darrin's 5.11.05 proforma_Power Costs - Comparison bx Rbtl-Staff-Jt-PC_Final Order Electric EXHIBIT A-1" xfId="4963"/>
    <cellStyle name="_Recon to Darrin's 5.11.05 proforma_Power Costs - Comparison bx Rbtl-Staff-Jt-PC_Final Order Electric EXHIBIT A-1 2" xfId="4964"/>
    <cellStyle name="_Recon to Darrin's 5.11.05 proforma_Power Costs - Comparison bx Rbtl-Staff-Jt-PC_Final Order Electric EXHIBIT A-1 2 2" xfId="4965"/>
    <cellStyle name="_Recon to Darrin's 5.11.05 proforma_Power Costs - Comparison bx Rbtl-Staff-Jt-PC_Final Order Electric EXHIBIT A-1 3" xfId="4966"/>
    <cellStyle name="_Recon to Darrin's 5.11.05 proforma_Power Costs - Comparison bx Rbtl-Staff-Jt-PC_Final Order Electric EXHIBIT A-1 4" xfId="4967"/>
    <cellStyle name="_Recon to Darrin's 5.11.05 proforma_Production Adj 4.37" xfId="4968"/>
    <cellStyle name="_Recon to Darrin's 5.11.05 proforma_Production Adj 4.37 2" xfId="4969"/>
    <cellStyle name="_Recon to Darrin's 5.11.05 proforma_Production Adj 4.37 2 2" xfId="4970"/>
    <cellStyle name="_Recon to Darrin's 5.11.05 proforma_Production Adj 4.37 3" xfId="4971"/>
    <cellStyle name="_Recon to Darrin's 5.11.05 proforma_Purchased Power Adj 4.03" xfId="4972"/>
    <cellStyle name="_Recon to Darrin's 5.11.05 proforma_Purchased Power Adj 4.03 2" xfId="4973"/>
    <cellStyle name="_Recon to Darrin's 5.11.05 proforma_Purchased Power Adj 4.03 2 2" xfId="4974"/>
    <cellStyle name="_Recon to Darrin's 5.11.05 proforma_Purchased Power Adj 4.03 3" xfId="4975"/>
    <cellStyle name="_Recon to Darrin's 5.11.05 proforma_Rebuttal Power Costs" xfId="4976"/>
    <cellStyle name="_Recon to Darrin's 5.11.05 proforma_Rebuttal Power Costs 2" xfId="4977"/>
    <cellStyle name="_Recon to Darrin's 5.11.05 proforma_Rebuttal Power Costs 2 2" xfId="4978"/>
    <cellStyle name="_Recon to Darrin's 5.11.05 proforma_Rebuttal Power Costs 3" xfId="4979"/>
    <cellStyle name="_Recon to Darrin's 5.11.05 proforma_Rebuttal Power Costs 4" xfId="4980"/>
    <cellStyle name="_Recon to Darrin's 5.11.05 proforma_Rebuttal Power Costs_Adj Bench DR 3 for Initial Briefs (Electric)" xfId="4981"/>
    <cellStyle name="_Recon to Darrin's 5.11.05 proforma_Rebuttal Power Costs_Adj Bench DR 3 for Initial Briefs (Electric) 2" xfId="4982"/>
    <cellStyle name="_Recon to Darrin's 5.11.05 proforma_Rebuttal Power Costs_Adj Bench DR 3 for Initial Briefs (Electric) 2 2" xfId="4983"/>
    <cellStyle name="_Recon to Darrin's 5.11.05 proforma_Rebuttal Power Costs_Adj Bench DR 3 for Initial Briefs (Electric) 3" xfId="4984"/>
    <cellStyle name="_Recon to Darrin's 5.11.05 proforma_Rebuttal Power Costs_Adj Bench DR 3 for Initial Briefs (Electric) 4" xfId="4985"/>
    <cellStyle name="_Recon to Darrin's 5.11.05 proforma_Rebuttal Power Costs_Electric Rev Req Model (2009 GRC) Rebuttal" xfId="4986"/>
    <cellStyle name="_Recon to Darrin's 5.11.05 proforma_Rebuttal Power Costs_Electric Rev Req Model (2009 GRC) Rebuttal 2" xfId="4987"/>
    <cellStyle name="_Recon to Darrin's 5.11.05 proforma_Rebuttal Power Costs_Electric Rev Req Model (2009 GRC) Rebuttal 2 2" xfId="4988"/>
    <cellStyle name="_Recon to Darrin's 5.11.05 proforma_Rebuttal Power Costs_Electric Rev Req Model (2009 GRC) Rebuttal 3" xfId="4989"/>
    <cellStyle name="_Recon to Darrin's 5.11.05 proforma_Rebuttal Power Costs_Electric Rev Req Model (2009 GRC) Rebuttal 4" xfId="4990"/>
    <cellStyle name="_Recon to Darrin's 5.11.05 proforma_Rebuttal Power Costs_Electric Rev Req Model (2009 GRC) Rebuttal REmoval of New  WH Solar AdjustMI" xfId="4991"/>
    <cellStyle name="_Recon to Darrin's 5.11.05 proforma_Rebuttal Power Costs_Electric Rev Req Model (2009 GRC) Rebuttal REmoval of New  WH Solar AdjustMI 2" xfId="4992"/>
    <cellStyle name="_Recon to Darrin's 5.11.05 proforma_Rebuttal Power Costs_Electric Rev Req Model (2009 GRC) Rebuttal REmoval of New  WH Solar AdjustMI 2 2" xfId="4993"/>
    <cellStyle name="_Recon to Darrin's 5.11.05 proforma_Rebuttal Power Costs_Electric Rev Req Model (2009 GRC) Rebuttal REmoval of New  WH Solar AdjustMI 3" xfId="4994"/>
    <cellStyle name="_Recon to Darrin's 5.11.05 proforma_Rebuttal Power Costs_Electric Rev Req Model (2009 GRC) Rebuttal REmoval of New  WH Solar AdjustMI 4" xfId="4995"/>
    <cellStyle name="_Recon to Darrin's 5.11.05 proforma_Rebuttal Power Costs_Electric Rev Req Model (2009 GRC) Revised 01-18-2010" xfId="4996"/>
    <cellStyle name="_Recon to Darrin's 5.11.05 proforma_Rebuttal Power Costs_Electric Rev Req Model (2009 GRC) Revised 01-18-2010 2" xfId="4997"/>
    <cellStyle name="_Recon to Darrin's 5.11.05 proforma_Rebuttal Power Costs_Electric Rev Req Model (2009 GRC) Revised 01-18-2010 2 2" xfId="4998"/>
    <cellStyle name="_Recon to Darrin's 5.11.05 proforma_Rebuttal Power Costs_Electric Rev Req Model (2009 GRC) Revised 01-18-2010 3" xfId="4999"/>
    <cellStyle name="_Recon to Darrin's 5.11.05 proforma_Rebuttal Power Costs_Electric Rev Req Model (2009 GRC) Revised 01-18-2010 4" xfId="5000"/>
    <cellStyle name="_Recon to Darrin's 5.11.05 proforma_Rebuttal Power Costs_Final Order Electric EXHIBIT A-1" xfId="5001"/>
    <cellStyle name="_Recon to Darrin's 5.11.05 proforma_Rebuttal Power Costs_Final Order Electric EXHIBIT A-1 2" xfId="5002"/>
    <cellStyle name="_Recon to Darrin's 5.11.05 proforma_Rebuttal Power Costs_Final Order Electric EXHIBIT A-1 2 2" xfId="5003"/>
    <cellStyle name="_Recon to Darrin's 5.11.05 proforma_Rebuttal Power Costs_Final Order Electric EXHIBIT A-1 3" xfId="5004"/>
    <cellStyle name="_Recon to Darrin's 5.11.05 proforma_Rebuttal Power Costs_Final Order Electric EXHIBIT A-1 4" xfId="5005"/>
    <cellStyle name="_Recon to Darrin's 5.11.05 proforma_ROR &amp; CONV FACTOR" xfId="5006"/>
    <cellStyle name="_Recon to Darrin's 5.11.05 proforma_ROR &amp; CONV FACTOR 2" xfId="5007"/>
    <cellStyle name="_Recon to Darrin's 5.11.05 proforma_ROR &amp; CONV FACTOR 2 2" xfId="5008"/>
    <cellStyle name="_Recon to Darrin's 5.11.05 proforma_ROR &amp; CONV FACTOR 3" xfId="5009"/>
    <cellStyle name="_Recon to Darrin's 5.11.05 proforma_ROR 5.02" xfId="5010"/>
    <cellStyle name="_Recon to Darrin's 5.11.05 proforma_ROR 5.02 2" xfId="5011"/>
    <cellStyle name="_Recon to Darrin's 5.11.05 proforma_ROR 5.02 2 2" xfId="5012"/>
    <cellStyle name="_Recon to Darrin's 5.11.05 proforma_ROR 5.02 3" xfId="5013"/>
    <cellStyle name="_Recon to Darrin's 5.11.05 proforma_Transmission Workbook for May BOD" xfId="5014"/>
    <cellStyle name="_Recon to Darrin's 5.11.05 proforma_Transmission Workbook for May BOD 2" xfId="5015"/>
    <cellStyle name="_Recon to Darrin's 5.11.05 proforma_Wind Integration 10GRC" xfId="5016"/>
    <cellStyle name="_Recon to Darrin's 5.11.05 proforma_Wind Integration 10GRC 2" xfId="5017"/>
    <cellStyle name="_Revenue" xfId="5018"/>
    <cellStyle name="_Revenue_2.01G Temp Normalization(C) NEW WAY DM" xfId="5019"/>
    <cellStyle name="_Revenue_2.02G Revenues and Expenses NEW WAY DM" xfId="5020"/>
    <cellStyle name="_Revenue_4.01G Temp Normalization (C)" xfId="5021"/>
    <cellStyle name="_Revenue_4.01G Temp Normalization(HC)" xfId="5022"/>
    <cellStyle name="_Revenue_4.01G Temp Normalization(HC)new" xfId="5023"/>
    <cellStyle name="_Revenue_4.01G Temp Normalization(not used)" xfId="5024"/>
    <cellStyle name="_Revenue_Book1" xfId="5025"/>
    <cellStyle name="_Revenue_Data" xfId="5026"/>
    <cellStyle name="_Revenue_Data_1" xfId="5027"/>
    <cellStyle name="_Revenue_Data_Pro Forma Rev 09 GRC" xfId="5028"/>
    <cellStyle name="_Revenue_Data_Pro Forma Rev 2010 GRC" xfId="5029"/>
    <cellStyle name="_Revenue_Data_Pro Forma Rev 2010 GRC_Preliminary" xfId="5030"/>
    <cellStyle name="_Revenue_Data_Revenue (Feb 09 - Jan 10)" xfId="5031"/>
    <cellStyle name="_Revenue_Data_Revenue (Jan 09 - Dec 09)" xfId="5032"/>
    <cellStyle name="_Revenue_Data_Revenue (Mar 09 - Feb 10)" xfId="5033"/>
    <cellStyle name="_Revenue_Data_Volume Exhibit (Jan09 - Dec09)" xfId="5034"/>
    <cellStyle name="_Revenue_Mins" xfId="5035"/>
    <cellStyle name="_Revenue_Pro Forma Rev 07 GRC" xfId="5036"/>
    <cellStyle name="_Revenue_Pro Forma Rev 08 GRC" xfId="5037"/>
    <cellStyle name="_Revenue_Pro Forma Rev 09 GRC" xfId="5038"/>
    <cellStyle name="_Revenue_Pro Forma Rev 2010 GRC" xfId="5039"/>
    <cellStyle name="_Revenue_Pro Forma Rev 2010 GRC_Preliminary" xfId="5040"/>
    <cellStyle name="_Revenue_Revenue (Feb 09 - Jan 10)" xfId="5041"/>
    <cellStyle name="_Revenue_Revenue (Jan 09 - Dec 09)" xfId="5042"/>
    <cellStyle name="_Revenue_Revenue (Mar 09 - Feb 10)" xfId="5043"/>
    <cellStyle name="_Revenue_Revenue Proforma_Restating Gas 11-16-07" xfId="5044"/>
    <cellStyle name="_Revenue_Sheet2" xfId="5045"/>
    <cellStyle name="_Revenue_Therms Data" xfId="5046"/>
    <cellStyle name="_Revenue_Therms Data Rerun" xfId="5047"/>
    <cellStyle name="_Revenue_Volume Exhibit (Jan09 - Dec09)" xfId="5048"/>
    <cellStyle name="_x0013__Scenario 1 REC vs PTC Offset" xfId="5049"/>
    <cellStyle name="_x0013__Scenario 3" xfId="5050"/>
    <cellStyle name="_Sumas Proforma - 11-09-07" xfId="5051"/>
    <cellStyle name="_Sumas Proforma - 11-09-07 2" xfId="5052"/>
    <cellStyle name="_Sumas Property Taxes v1" xfId="5053"/>
    <cellStyle name="_Sumas Property Taxes v1 2" xfId="5054"/>
    <cellStyle name="_Tenaska Comparison" xfId="5055"/>
    <cellStyle name="_Tenaska Comparison 2" xfId="5056"/>
    <cellStyle name="_Tenaska Comparison 2 2" xfId="5057"/>
    <cellStyle name="_Tenaska Comparison 2 2 2" xfId="5058"/>
    <cellStyle name="_Tenaska Comparison 2 3" xfId="5059"/>
    <cellStyle name="_Tenaska Comparison 3" xfId="5060"/>
    <cellStyle name="_Tenaska Comparison 3 2" xfId="5061"/>
    <cellStyle name="_Tenaska Comparison 4" xfId="5062"/>
    <cellStyle name="_Tenaska Comparison 4 2" xfId="5063"/>
    <cellStyle name="_Tenaska Comparison 5" xfId="5064"/>
    <cellStyle name="_Tenaska Comparison_(C) WHE Proforma with ITC cash grant 10 Yr Amort_for deferral_102809" xfId="5065"/>
    <cellStyle name="_Tenaska Comparison_(C) WHE Proforma with ITC cash grant 10 Yr Amort_for deferral_102809 2" xfId="5066"/>
    <cellStyle name="_Tenaska Comparison_(C) WHE Proforma with ITC cash grant 10 Yr Amort_for deferral_102809 2 2" xfId="5067"/>
    <cellStyle name="_Tenaska Comparison_(C) WHE Proforma with ITC cash grant 10 Yr Amort_for deferral_102809 3" xfId="5068"/>
    <cellStyle name="_Tenaska Comparison_(C) WHE Proforma with ITC cash grant 10 Yr Amort_for deferral_102809 4" xfId="5069"/>
    <cellStyle name="_Tenaska Comparison_(C) WHE Proforma with ITC cash grant 10 Yr Amort_for deferral_102809_16.07E Wild Horse Wind Expansionwrkingfile" xfId="5070"/>
    <cellStyle name="_Tenaska Comparison_(C) WHE Proforma with ITC cash grant 10 Yr Amort_for deferral_102809_16.07E Wild Horse Wind Expansionwrkingfile 2" xfId="5071"/>
    <cellStyle name="_Tenaska Comparison_(C) WHE Proforma with ITC cash grant 10 Yr Amort_for deferral_102809_16.07E Wild Horse Wind Expansionwrkingfile 2 2" xfId="5072"/>
    <cellStyle name="_Tenaska Comparison_(C) WHE Proforma with ITC cash grant 10 Yr Amort_for deferral_102809_16.07E Wild Horse Wind Expansionwrkingfile 3" xfId="5073"/>
    <cellStyle name="_Tenaska Comparison_(C) WHE Proforma with ITC cash grant 10 Yr Amort_for deferral_102809_16.07E Wild Horse Wind Expansionwrkingfile 4" xfId="5074"/>
    <cellStyle name="_Tenaska Comparison_(C) WHE Proforma with ITC cash grant 10 Yr Amort_for deferral_102809_16.07E Wild Horse Wind Expansionwrkingfile SF" xfId="5075"/>
    <cellStyle name="_Tenaska Comparison_(C) WHE Proforma with ITC cash grant 10 Yr Amort_for deferral_102809_16.07E Wild Horse Wind Expansionwrkingfile SF 2" xfId="5076"/>
    <cellStyle name="_Tenaska Comparison_(C) WHE Proforma with ITC cash grant 10 Yr Amort_for deferral_102809_16.07E Wild Horse Wind Expansionwrkingfile SF 2 2" xfId="5077"/>
    <cellStyle name="_Tenaska Comparison_(C) WHE Proforma with ITC cash grant 10 Yr Amort_for deferral_102809_16.07E Wild Horse Wind Expansionwrkingfile SF 3" xfId="5078"/>
    <cellStyle name="_Tenaska Comparison_(C) WHE Proforma with ITC cash grant 10 Yr Amort_for deferral_102809_16.07E Wild Horse Wind Expansionwrkingfile SF 4" xfId="5079"/>
    <cellStyle name="_Tenaska Comparison_(C) WHE Proforma with ITC cash grant 10 Yr Amort_for deferral_102809_16.37E Wild Horse Expansion DeferralRevwrkingfile SF" xfId="5080"/>
    <cellStyle name="_Tenaska Comparison_(C) WHE Proforma with ITC cash grant 10 Yr Amort_for deferral_102809_16.37E Wild Horse Expansion DeferralRevwrkingfile SF 2" xfId="5081"/>
    <cellStyle name="_Tenaska Comparison_(C) WHE Proforma with ITC cash grant 10 Yr Amort_for deferral_102809_16.37E Wild Horse Expansion DeferralRevwrkingfile SF 2 2" xfId="5082"/>
    <cellStyle name="_Tenaska Comparison_(C) WHE Proforma with ITC cash grant 10 Yr Amort_for deferral_102809_16.37E Wild Horse Expansion DeferralRevwrkingfile SF 3" xfId="5083"/>
    <cellStyle name="_Tenaska Comparison_(C) WHE Proforma with ITC cash grant 10 Yr Amort_for deferral_102809_16.37E Wild Horse Expansion DeferralRevwrkingfile SF 4" xfId="5084"/>
    <cellStyle name="_Tenaska Comparison_(C) WHE Proforma with ITC cash grant 10 Yr Amort_for rebuttal_120709" xfId="5085"/>
    <cellStyle name="_Tenaska Comparison_(C) WHE Proforma with ITC cash grant 10 Yr Amort_for rebuttal_120709 2" xfId="5086"/>
    <cellStyle name="_Tenaska Comparison_(C) WHE Proforma with ITC cash grant 10 Yr Amort_for rebuttal_120709 2 2" xfId="5087"/>
    <cellStyle name="_Tenaska Comparison_(C) WHE Proforma with ITC cash grant 10 Yr Amort_for rebuttal_120709 3" xfId="5088"/>
    <cellStyle name="_Tenaska Comparison_(C) WHE Proforma with ITC cash grant 10 Yr Amort_for rebuttal_120709 4" xfId="5089"/>
    <cellStyle name="_Tenaska Comparison_04.07E Wild Horse Wind Expansion" xfId="5090"/>
    <cellStyle name="_Tenaska Comparison_04.07E Wild Horse Wind Expansion 2" xfId="5091"/>
    <cellStyle name="_Tenaska Comparison_04.07E Wild Horse Wind Expansion 2 2" xfId="5092"/>
    <cellStyle name="_Tenaska Comparison_04.07E Wild Horse Wind Expansion 3" xfId="5093"/>
    <cellStyle name="_Tenaska Comparison_04.07E Wild Horse Wind Expansion 4" xfId="5094"/>
    <cellStyle name="_Tenaska Comparison_04.07E Wild Horse Wind Expansion_16.07E Wild Horse Wind Expansionwrkingfile" xfId="5095"/>
    <cellStyle name="_Tenaska Comparison_04.07E Wild Horse Wind Expansion_16.07E Wild Horse Wind Expansionwrkingfile 2" xfId="5096"/>
    <cellStyle name="_Tenaska Comparison_04.07E Wild Horse Wind Expansion_16.07E Wild Horse Wind Expansionwrkingfile 2 2" xfId="5097"/>
    <cellStyle name="_Tenaska Comparison_04.07E Wild Horse Wind Expansion_16.07E Wild Horse Wind Expansionwrkingfile 3" xfId="5098"/>
    <cellStyle name="_Tenaska Comparison_04.07E Wild Horse Wind Expansion_16.07E Wild Horse Wind Expansionwrkingfile 4" xfId="5099"/>
    <cellStyle name="_Tenaska Comparison_04.07E Wild Horse Wind Expansion_16.07E Wild Horse Wind Expansionwrkingfile SF" xfId="5100"/>
    <cellStyle name="_Tenaska Comparison_04.07E Wild Horse Wind Expansion_16.07E Wild Horse Wind Expansionwrkingfile SF 2" xfId="5101"/>
    <cellStyle name="_Tenaska Comparison_04.07E Wild Horse Wind Expansion_16.07E Wild Horse Wind Expansionwrkingfile SF 2 2" xfId="5102"/>
    <cellStyle name="_Tenaska Comparison_04.07E Wild Horse Wind Expansion_16.07E Wild Horse Wind Expansionwrkingfile SF 3" xfId="5103"/>
    <cellStyle name="_Tenaska Comparison_04.07E Wild Horse Wind Expansion_16.07E Wild Horse Wind Expansionwrkingfile SF 4" xfId="5104"/>
    <cellStyle name="_Tenaska Comparison_04.07E Wild Horse Wind Expansion_16.37E Wild Horse Expansion DeferralRevwrkingfile SF" xfId="5105"/>
    <cellStyle name="_Tenaska Comparison_04.07E Wild Horse Wind Expansion_16.37E Wild Horse Expansion DeferralRevwrkingfile SF 2" xfId="5106"/>
    <cellStyle name="_Tenaska Comparison_04.07E Wild Horse Wind Expansion_16.37E Wild Horse Expansion DeferralRevwrkingfile SF 2 2" xfId="5107"/>
    <cellStyle name="_Tenaska Comparison_04.07E Wild Horse Wind Expansion_16.37E Wild Horse Expansion DeferralRevwrkingfile SF 3" xfId="5108"/>
    <cellStyle name="_Tenaska Comparison_04.07E Wild Horse Wind Expansion_16.37E Wild Horse Expansion DeferralRevwrkingfile SF 4" xfId="5109"/>
    <cellStyle name="_Tenaska Comparison_16.07E Wild Horse Wind Expansionwrkingfile" xfId="5110"/>
    <cellStyle name="_Tenaska Comparison_16.07E Wild Horse Wind Expansionwrkingfile 2" xfId="5111"/>
    <cellStyle name="_Tenaska Comparison_16.07E Wild Horse Wind Expansionwrkingfile 2 2" xfId="5112"/>
    <cellStyle name="_Tenaska Comparison_16.07E Wild Horse Wind Expansionwrkingfile 3" xfId="5113"/>
    <cellStyle name="_Tenaska Comparison_16.07E Wild Horse Wind Expansionwrkingfile 4" xfId="5114"/>
    <cellStyle name="_Tenaska Comparison_16.07E Wild Horse Wind Expansionwrkingfile SF" xfId="5115"/>
    <cellStyle name="_Tenaska Comparison_16.07E Wild Horse Wind Expansionwrkingfile SF 2" xfId="5116"/>
    <cellStyle name="_Tenaska Comparison_16.07E Wild Horse Wind Expansionwrkingfile SF 2 2" xfId="5117"/>
    <cellStyle name="_Tenaska Comparison_16.07E Wild Horse Wind Expansionwrkingfile SF 3" xfId="5118"/>
    <cellStyle name="_Tenaska Comparison_16.07E Wild Horse Wind Expansionwrkingfile SF 4" xfId="5119"/>
    <cellStyle name="_Tenaska Comparison_16.37E Wild Horse Expansion DeferralRevwrkingfile SF" xfId="5120"/>
    <cellStyle name="_Tenaska Comparison_16.37E Wild Horse Expansion DeferralRevwrkingfile SF 2" xfId="5121"/>
    <cellStyle name="_Tenaska Comparison_16.37E Wild Horse Expansion DeferralRevwrkingfile SF 2 2" xfId="5122"/>
    <cellStyle name="_Tenaska Comparison_16.37E Wild Horse Expansion DeferralRevwrkingfile SF 3" xfId="5123"/>
    <cellStyle name="_Tenaska Comparison_16.37E Wild Horse Expansion DeferralRevwrkingfile SF 4" xfId="5124"/>
    <cellStyle name="_Tenaska Comparison_2009 Compliance Filing PCA Exhibits for GRC" xfId="5125"/>
    <cellStyle name="_Tenaska Comparison_2009 Compliance Filing PCA Exhibits for GRC 2" xfId="5126"/>
    <cellStyle name="_Tenaska Comparison_2009 GRC Compl Filing - Exhibit D" xfId="5127"/>
    <cellStyle name="_Tenaska Comparison_2009 GRC Compl Filing - Exhibit D 2" xfId="5128"/>
    <cellStyle name="_Tenaska Comparison_2009 GRC Compl Filing - Exhibit D 3" xfId="5129"/>
    <cellStyle name="_Tenaska Comparison_3.01 Income Statement" xfId="5130"/>
    <cellStyle name="_Tenaska Comparison_4 31 Regulatory Assets and Liabilities  7 06- Exhibit D" xfId="5131"/>
    <cellStyle name="_Tenaska Comparison_4 31 Regulatory Assets and Liabilities  7 06- Exhibit D 2" xfId="5132"/>
    <cellStyle name="_Tenaska Comparison_4 31 Regulatory Assets and Liabilities  7 06- Exhibit D 2 2" xfId="5133"/>
    <cellStyle name="_Tenaska Comparison_4 31 Regulatory Assets and Liabilities  7 06- Exhibit D 3" xfId="5134"/>
    <cellStyle name="_Tenaska Comparison_4 31 Regulatory Assets and Liabilities  7 06- Exhibit D 4" xfId="5135"/>
    <cellStyle name="_Tenaska Comparison_4 31 Regulatory Assets and Liabilities  7 06- Exhibit D_NIM Summary" xfId="5136"/>
    <cellStyle name="_Tenaska Comparison_4 31 Regulatory Assets and Liabilities  7 06- Exhibit D_NIM Summary 2" xfId="5137"/>
    <cellStyle name="_Tenaska Comparison_4 32 Regulatory Assets and Liabilities  7 06- Exhibit D" xfId="5138"/>
    <cellStyle name="_Tenaska Comparison_4 32 Regulatory Assets and Liabilities  7 06- Exhibit D 2" xfId="5139"/>
    <cellStyle name="_Tenaska Comparison_4 32 Regulatory Assets and Liabilities  7 06- Exhibit D 2 2" xfId="5140"/>
    <cellStyle name="_Tenaska Comparison_4 32 Regulatory Assets and Liabilities  7 06- Exhibit D 3" xfId="5141"/>
    <cellStyle name="_Tenaska Comparison_4 32 Regulatory Assets and Liabilities  7 06- Exhibit D 4" xfId="5142"/>
    <cellStyle name="_Tenaska Comparison_4 32 Regulatory Assets and Liabilities  7 06- Exhibit D_NIM Summary" xfId="5143"/>
    <cellStyle name="_Tenaska Comparison_4 32 Regulatory Assets and Liabilities  7 06- Exhibit D_NIM Summary 2" xfId="5144"/>
    <cellStyle name="_Tenaska Comparison_AURORA Total New" xfId="5145"/>
    <cellStyle name="_Tenaska Comparison_AURORA Total New 2" xfId="5146"/>
    <cellStyle name="_Tenaska Comparison_Book2" xfId="5147"/>
    <cellStyle name="_Tenaska Comparison_Book2 2" xfId="5148"/>
    <cellStyle name="_Tenaska Comparison_Book2 2 2" xfId="5149"/>
    <cellStyle name="_Tenaska Comparison_Book2 3" xfId="5150"/>
    <cellStyle name="_Tenaska Comparison_Book2 4" xfId="5151"/>
    <cellStyle name="_Tenaska Comparison_Book2_Adj Bench DR 3 for Initial Briefs (Electric)" xfId="5152"/>
    <cellStyle name="_Tenaska Comparison_Book2_Adj Bench DR 3 for Initial Briefs (Electric) 2" xfId="5153"/>
    <cellStyle name="_Tenaska Comparison_Book2_Adj Bench DR 3 for Initial Briefs (Electric) 2 2" xfId="5154"/>
    <cellStyle name="_Tenaska Comparison_Book2_Adj Bench DR 3 for Initial Briefs (Electric) 3" xfId="5155"/>
    <cellStyle name="_Tenaska Comparison_Book2_Adj Bench DR 3 for Initial Briefs (Electric) 4" xfId="5156"/>
    <cellStyle name="_Tenaska Comparison_Book2_Electric Rev Req Model (2009 GRC) Rebuttal" xfId="5157"/>
    <cellStyle name="_Tenaska Comparison_Book2_Electric Rev Req Model (2009 GRC) Rebuttal 2" xfId="5158"/>
    <cellStyle name="_Tenaska Comparison_Book2_Electric Rev Req Model (2009 GRC) Rebuttal 2 2" xfId="5159"/>
    <cellStyle name="_Tenaska Comparison_Book2_Electric Rev Req Model (2009 GRC) Rebuttal 3" xfId="5160"/>
    <cellStyle name="_Tenaska Comparison_Book2_Electric Rev Req Model (2009 GRC) Rebuttal 4" xfId="5161"/>
    <cellStyle name="_Tenaska Comparison_Book2_Electric Rev Req Model (2009 GRC) Rebuttal REmoval of New  WH Solar AdjustMI" xfId="5162"/>
    <cellStyle name="_Tenaska Comparison_Book2_Electric Rev Req Model (2009 GRC) Rebuttal REmoval of New  WH Solar AdjustMI 2" xfId="5163"/>
    <cellStyle name="_Tenaska Comparison_Book2_Electric Rev Req Model (2009 GRC) Rebuttal REmoval of New  WH Solar AdjustMI 2 2" xfId="5164"/>
    <cellStyle name="_Tenaska Comparison_Book2_Electric Rev Req Model (2009 GRC) Rebuttal REmoval of New  WH Solar AdjustMI 3" xfId="5165"/>
    <cellStyle name="_Tenaska Comparison_Book2_Electric Rev Req Model (2009 GRC) Rebuttal REmoval of New  WH Solar AdjustMI 4" xfId="5166"/>
    <cellStyle name="_Tenaska Comparison_Book2_Electric Rev Req Model (2009 GRC) Revised 01-18-2010" xfId="5167"/>
    <cellStyle name="_Tenaska Comparison_Book2_Electric Rev Req Model (2009 GRC) Revised 01-18-2010 2" xfId="5168"/>
    <cellStyle name="_Tenaska Comparison_Book2_Electric Rev Req Model (2009 GRC) Revised 01-18-2010 2 2" xfId="5169"/>
    <cellStyle name="_Tenaska Comparison_Book2_Electric Rev Req Model (2009 GRC) Revised 01-18-2010 3" xfId="5170"/>
    <cellStyle name="_Tenaska Comparison_Book2_Electric Rev Req Model (2009 GRC) Revised 01-18-2010 4" xfId="5171"/>
    <cellStyle name="_Tenaska Comparison_Book2_Final Order Electric EXHIBIT A-1" xfId="5172"/>
    <cellStyle name="_Tenaska Comparison_Book2_Final Order Electric EXHIBIT A-1 2" xfId="5173"/>
    <cellStyle name="_Tenaska Comparison_Book2_Final Order Electric EXHIBIT A-1 2 2" xfId="5174"/>
    <cellStyle name="_Tenaska Comparison_Book2_Final Order Electric EXHIBIT A-1 3" xfId="5175"/>
    <cellStyle name="_Tenaska Comparison_Book2_Final Order Electric EXHIBIT A-1 4" xfId="5176"/>
    <cellStyle name="_Tenaska Comparison_Book4" xfId="5177"/>
    <cellStyle name="_Tenaska Comparison_Book4 2" xfId="5178"/>
    <cellStyle name="_Tenaska Comparison_Book4 2 2" xfId="5179"/>
    <cellStyle name="_Tenaska Comparison_Book4 3" xfId="5180"/>
    <cellStyle name="_Tenaska Comparison_Book4 4" xfId="5181"/>
    <cellStyle name="_Tenaska Comparison_Book9" xfId="5182"/>
    <cellStyle name="_Tenaska Comparison_Book9 2" xfId="5183"/>
    <cellStyle name="_Tenaska Comparison_Book9 2 2" xfId="5184"/>
    <cellStyle name="_Tenaska Comparison_Book9 3" xfId="5185"/>
    <cellStyle name="_Tenaska Comparison_Book9 4" xfId="5186"/>
    <cellStyle name="_Tenaska Comparison_Chelan PUD Power Costs (8-10)" xfId="5187"/>
    <cellStyle name="_Tenaska Comparison_Electric COS Inputs" xfId="5188"/>
    <cellStyle name="_Tenaska Comparison_Electric COS Inputs 2" xfId="5189"/>
    <cellStyle name="_Tenaska Comparison_Electric COS Inputs 2 2" xfId="5190"/>
    <cellStyle name="_Tenaska Comparison_Electric COS Inputs 2 2 2" xfId="5191"/>
    <cellStyle name="_Tenaska Comparison_Electric COS Inputs 2 3" xfId="5192"/>
    <cellStyle name="_Tenaska Comparison_Electric COS Inputs 2 3 2" xfId="5193"/>
    <cellStyle name="_Tenaska Comparison_Electric COS Inputs 2 4" xfId="5194"/>
    <cellStyle name="_Tenaska Comparison_Electric COS Inputs 2 4 2" xfId="5195"/>
    <cellStyle name="_Tenaska Comparison_Electric COS Inputs 3" xfId="5196"/>
    <cellStyle name="_Tenaska Comparison_Electric COS Inputs 3 2" xfId="5197"/>
    <cellStyle name="_Tenaska Comparison_Electric COS Inputs 4" xfId="5198"/>
    <cellStyle name="_Tenaska Comparison_Electric COS Inputs 4 2" xfId="5199"/>
    <cellStyle name="_Tenaska Comparison_Electric COS Inputs 5" xfId="5200"/>
    <cellStyle name="_Tenaska Comparison_Electric COS Inputs 6" xfId="5201"/>
    <cellStyle name="_Tenaska Comparison_NIM Summary" xfId="5202"/>
    <cellStyle name="_Tenaska Comparison_NIM Summary 09GRC" xfId="5203"/>
    <cellStyle name="_Tenaska Comparison_NIM Summary 09GRC 2" xfId="5204"/>
    <cellStyle name="_Tenaska Comparison_NIM Summary 2" xfId="5205"/>
    <cellStyle name="_Tenaska Comparison_NIM Summary 3" xfId="5206"/>
    <cellStyle name="_Tenaska Comparison_NIM Summary 4" xfId="5207"/>
    <cellStyle name="_Tenaska Comparison_NIM Summary 5" xfId="5208"/>
    <cellStyle name="_Tenaska Comparison_NIM Summary 6" xfId="5209"/>
    <cellStyle name="_Tenaska Comparison_NIM Summary 7" xfId="5210"/>
    <cellStyle name="_Tenaska Comparison_NIM Summary 8" xfId="5211"/>
    <cellStyle name="_Tenaska Comparison_NIM Summary 9" xfId="5212"/>
    <cellStyle name="_Tenaska Comparison_PCA 10 -  Exhibit D from A Kellogg Jan 2011" xfId="5213"/>
    <cellStyle name="_Tenaska Comparison_PCA 10 -  Exhibit D from A Kellogg July 2011" xfId="5214"/>
    <cellStyle name="_Tenaska Comparison_PCA 10 -  Exhibit D from S Free Rcv'd 12-11" xfId="5215"/>
    <cellStyle name="_Tenaska Comparison_PCA 9 -  Exhibit D April 2010" xfId="5216"/>
    <cellStyle name="_Tenaska Comparison_PCA 9 -  Exhibit D April 2010 (3)" xfId="5217"/>
    <cellStyle name="_Tenaska Comparison_PCA 9 -  Exhibit D April 2010 (3) 2" xfId="5218"/>
    <cellStyle name="_Tenaska Comparison_PCA 9 -  Exhibit D April 2010 2" xfId="5219"/>
    <cellStyle name="_Tenaska Comparison_PCA 9 -  Exhibit D April 2010 3" xfId="5220"/>
    <cellStyle name="_Tenaska Comparison_PCA 9 -  Exhibit D Nov 2010" xfId="5221"/>
    <cellStyle name="_Tenaska Comparison_PCA 9 -  Exhibit D Nov 2010 2" xfId="5222"/>
    <cellStyle name="_Tenaska Comparison_PCA 9 - Exhibit D at August 2010" xfId="5223"/>
    <cellStyle name="_Tenaska Comparison_PCA 9 - Exhibit D at August 2010 2" xfId="5224"/>
    <cellStyle name="_Tenaska Comparison_PCA 9 - Exhibit D June 2010 GRC" xfId="5225"/>
    <cellStyle name="_Tenaska Comparison_PCA 9 - Exhibit D June 2010 GRC 2" xfId="5226"/>
    <cellStyle name="_Tenaska Comparison_Power Costs - Comparison bx Rbtl-Staff-Jt-PC" xfId="5227"/>
    <cellStyle name="_Tenaska Comparison_Power Costs - Comparison bx Rbtl-Staff-Jt-PC 2" xfId="5228"/>
    <cellStyle name="_Tenaska Comparison_Power Costs - Comparison bx Rbtl-Staff-Jt-PC 2 2" xfId="5229"/>
    <cellStyle name="_Tenaska Comparison_Power Costs - Comparison bx Rbtl-Staff-Jt-PC 3" xfId="5230"/>
    <cellStyle name="_Tenaska Comparison_Power Costs - Comparison bx Rbtl-Staff-Jt-PC 4" xfId="5231"/>
    <cellStyle name="_Tenaska Comparison_Power Costs - Comparison bx Rbtl-Staff-Jt-PC_Adj Bench DR 3 for Initial Briefs (Electric)" xfId="5232"/>
    <cellStyle name="_Tenaska Comparison_Power Costs - Comparison bx Rbtl-Staff-Jt-PC_Adj Bench DR 3 for Initial Briefs (Electric) 2" xfId="5233"/>
    <cellStyle name="_Tenaska Comparison_Power Costs - Comparison bx Rbtl-Staff-Jt-PC_Adj Bench DR 3 for Initial Briefs (Electric) 2 2" xfId="5234"/>
    <cellStyle name="_Tenaska Comparison_Power Costs - Comparison bx Rbtl-Staff-Jt-PC_Adj Bench DR 3 for Initial Briefs (Electric) 3" xfId="5235"/>
    <cellStyle name="_Tenaska Comparison_Power Costs - Comparison bx Rbtl-Staff-Jt-PC_Adj Bench DR 3 for Initial Briefs (Electric) 4" xfId="5236"/>
    <cellStyle name="_Tenaska Comparison_Power Costs - Comparison bx Rbtl-Staff-Jt-PC_Electric Rev Req Model (2009 GRC) Rebuttal" xfId="5237"/>
    <cellStyle name="_Tenaska Comparison_Power Costs - Comparison bx Rbtl-Staff-Jt-PC_Electric Rev Req Model (2009 GRC) Rebuttal 2" xfId="5238"/>
    <cellStyle name="_Tenaska Comparison_Power Costs - Comparison bx Rbtl-Staff-Jt-PC_Electric Rev Req Model (2009 GRC) Rebuttal 2 2" xfId="5239"/>
    <cellStyle name="_Tenaska Comparison_Power Costs - Comparison bx Rbtl-Staff-Jt-PC_Electric Rev Req Model (2009 GRC) Rebuttal 3" xfId="5240"/>
    <cellStyle name="_Tenaska Comparison_Power Costs - Comparison bx Rbtl-Staff-Jt-PC_Electric Rev Req Model (2009 GRC) Rebuttal 4" xfId="5241"/>
    <cellStyle name="_Tenaska Comparison_Power Costs - Comparison bx Rbtl-Staff-Jt-PC_Electric Rev Req Model (2009 GRC) Rebuttal REmoval of New  WH Solar AdjustMI" xfId="5242"/>
    <cellStyle name="_Tenaska Comparison_Power Costs - Comparison bx Rbtl-Staff-Jt-PC_Electric Rev Req Model (2009 GRC) Rebuttal REmoval of New  WH Solar AdjustMI 2" xfId="5243"/>
    <cellStyle name="_Tenaska Comparison_Power Costs - Comparison bx Rbtl-Staff-Jt-PC_Electric Rev Req Model (2009 GRC) Rebuttal REmoval of New  WH Solar AdjustMI 2 2" xfId="5244"/>
    <cellStyle name="_Tenaska Comparison_Power Costs - Comparison bx Rbtl-Staff-Jt-PC_Electric Rev Req Model (2009 GRC) Rebuttal REmoval of New  WH Solar AdjustMI 3" xfId="5245"/>
    <cellStyle name="_Tenaska Comparison_Power Costs - Comparison bx Rbtl-Staff-Jt-PC_Electric Rev Req Model (2009 GRC) Rebuttal REmoval of New  WH Solar AdjustMI 4" xfId="5246"/>
    <cellStyle name="_Tenaska Comparison_Power Costs - Comparison bx Rbtl-Staff-Jt-PC_Electric Rev Req Model (2009 GRC) Revised 01-18-2010" xfId="5247"/>
    <cellStyle name="_Tenaska Comparison_Power Costs - Comparison bx Rbtl-Staff-Jt-PC_Electric Rev Req Model (2009 GRC) Revised 01-18-2010 2" xfId="5248"/>
    <cellStyle name="_Tenaska Comparison_Power Costs - Comparison bx Rbtl-Staff-Jt-PC_Electric Rev Req Model (2009 GRC) Revised 01-18-2010 2 2" xfId="5249"/>
    <cellStyle name="_Tenaska Comparison_Power Costs - Comparison bx Rbtl-Staff-Jt-PC_Electric Rev Req Model (2009 GRC) Revised 01-18-2010 3" xfId="5250"/>
    <cellStyle name="_Tenaska Comparison_Power Costs - Comparison bx Rbtl-Staff-Jt-PC_Electric Rev Req Model (2009 GRC) Revised 01-18-2010 4" xfId="5251"/>
    <cellStyle name="_Tenaska Comparison_Power Costs - Comparison bx Rbtl-Staff-Jt-PC_Final Order Electric EXHIBIT A-1" xfId="5252"/>
    <cellStyle name="_Tenaska Comparison_Power Costs - Comparison bx Rbtl-Staff-Jt-PC_Final Order Electric EXHIBIT A-1 2" xfId="5253"/>
    <cellStyle name="_Tenaska Comparison_Power Costs - Comparison bx Rbtl-Staff-Jt-PC_Final Order Electric EXHIBIT A-1 2 2" xfId="5254"/>
    <cellStyle name="_Tenaska Comparison_Power Costs - Comparison bx Rbtl-Staff-Jt-PC_Final Order Electric EXHIBIT A-1 3" xfId="5255"/>
    <cellStyle name="_Tenaska Comparison_Power Costs - Comparison bx Rbtl-Staff-Jt-PC_Final Order Electric EXHIBIT A-1 4" xfId="5256"/>
    <cellStyle name="_Tenaska Comparison_Production Adj 4.37" xfId="5257"/>
    <cellStyle name="_Tenaska Comparison_Production Adj 4.37 2" xfId="5258"/>
    <cellStyle name="_Tenaska Comparison_Production Adj 4.37 2 2" xfId="5259"/>
    <cellStyle name="_Tenaska Comparison_Production Adj 4.37 3" xfId="5260"/>
    <cellStyle name="_Tenaska Comparison_Purchased Power Adj 4.03" xfId="5261"/>
    <cellStyle name="_Tenaska Comparison_Purchased Power Adj 4.03 2" xfId="5262"/>
    <cellStyle name="_Tenaska Comparison_Purchased Power Adj 4.03 2 2" xfId="5263"/>
    <cellStyle name="_Tenaska Comparison_Purchased Power Adj 4.03 3" xfId="5264"/>
    <cellStyle name="_Tenaska Comparison_Rebuttal Power Costs" xfId="5265"/>
    <cellStyle name="_Tenaska Comparison_Rebuttal Power Costs 2" xfId="5266"/>
    <cellStyle name="_Tenaska Comparison_Rebuttal Power Costs 2 2" xfId="5267"/>
    <cellStyle name="_Tenaska Comparison_Rebuttal Power Costs 3" xfId="5268"/>
    <cellStyle name="_Tenaska Comparison_Rebuttal Power Costs 4" xfId="5269"/>
    <cellStyle name="_Tenaska Comparison_Rebuttal Power Costs_Adj Bench DR 3 for Initial Briefs (Electric)" xfId="5270"/>
    <cellStyle name="_Tenaska Comparison_Rebuttal Power Costs_Adj Bench DR 3 for Initial Briefs (Electric) 2" xfId="5271"/>
    <cellStyle name="_Tenaska Comparison_Rebuttal Power Costs_Adj Bench DR 3 for Initial Briefs (Electric) 2 2" xfId="5272"/>
    <cellStyle name="_Tenaska Comparison_Rebuttal Power Costs_Adj Bench DR 3 for Initial Briefs (Electric) 3" xfId="5273"/>
    <cellStyle name="_Tenaska Comparison_Rebuttal Power Costs_Adj Bench DR 3 for Initial Briefs (Electric) 4" xfId="5274"/>
    <cellStyle name="_Tenaska Comparison_Rebuttal Power Costs_Electric Rev Req Model (2009 GRC) Rebuttal" xfId="5275"/>
    <cellStyle name="_Tenaska Comparison_Rebuttal Power Costs_Electric Rev Req Model (2009 GRC) Rebuttal 2" xfId="5276"/>
    <cellStyle name="_Tenaska Comparison_Rebuttal Power Costs_Electric Rev Req Model (2009 GRC) Rebuttal 2 2" xfId="5277"/>
    <cellStyle name="_Tenaska Comparison_Rebuttal Power Costs_Electric Rev Req Model (2009 GRC) Rebuttal 3" xfId="5278"/>
    <cellStyle name="_Tenaska Comparison_Rebuttal Power Costs_Electric Rev Req Model (2009 GRC) Rebuttal 4" xfId="5279"/>
    <cellStyle name="_Tenaska Comparison_Rebuttal Power Costs_Electric Rev Req Model (2009 GRC) Rebuttal REmoval of New  WH Solar AdjustMI" xfId="5280"/>
    <cellStyle name="_Tenaska Comparison_Rebuttal Power Costs_Electric Rev Req Model (2009 GRC) Rebuttal REmoval of New  WH Solar AdjustMI 2" xfId="5281"/>
    <cellStyle name="_Tenaska Comparison_Rebuttal Power Costs_Electric Rev Req Model (2009 GRC) Rebuttal REmoval of New  WH Solar AdjustMI 2 2" xfId="5282"/>
    <cellStyle name="_Tenaska Comparison_Rebuttal Power Costs_Electric Rev Req Model (2009 GRC) Rebuttal REmoval of New  WH Solar AdjustMI 3" xfId="5283"/>
    <cellStyle name="_Tenaska Comparison_Rebuttal Power Costs_Electric Rev Req Model (2009 GRC) Rebuttal REmoval of New  WH Solar AdjustMI 4" xfId="5284"/>
    <cellStyle name="_Tenaska Comparison_Rebuttal Power Costs_Electric Rev Req Model (2009 GRC) Revised 01-18-2010" xfId="5285"/>
    <cellStyle name="_Tenaska Comparison_Rebuttal Power Costs_Electric Rev Req Model (2009 GRC) Revised 01-18-2010 2" xfId="5286"/>
    <cellStyle name="_Tenaska Comparison_Rebuttal Power Costs_Electric Rev Req Model (2009 GRC) Revised 01-18-2010 2 2" xfId="5287"/>
    <cellStyle name="_Tenaska Comparison_Rebuttal Power Costs_Electric Rev Req Model (2009 GRC) Revised 01-18-2010 3" xfId="5288"/>
    <cellStyle name="_Tenaska Comparison_Rebuttal Power Costs_Electric Rev Req Model (2009 GRC) Revised 01-18-2010 4" xfId="5289"/>
    <cellStyle name="_Tenaska Comparison_Rebuttal Power Costs_Final Order Electric EXHIBIT A-1" xfId="5290"/>
    <cellStyle name="_Tenaska Comparison_Rebuttal Power Costs_Final Order Electric EXHIBIT A-1 2" xfId="5291"/>
    <cellStyle name="_Tenaska Comparison_Rebuttal Power Costs_Final Order Electric EXHIBIT A-1 2 2" xfId="5292"/>
    <cellStyle name="_Tenaska Comparison_Rebuttal Power Costs_Final Order Electric EXHIBIT A-1 3" xfId="5293"/>
    <cellStyle name="_Tenaska Comparison_Rebuttal Power Costs_Final Order Electric EXHIBIT A-1 4" xfId="5294"/>
    <cellStyle name="_Tenaska Comparison_ROR 5.02" xfId="5295"/>
    <cellStyle name="_Tenaska Comparison_ROR 5.02 2" xfId="5296"/>
    <cellStyle name="_Tenaska Comparison_ROR 5.02 2 2" xfId="5297"/>
    <cellStyle name="_Tenaska Comparison_ROR 5.02 3" xfId="5298"/>
    <cellStyle name="_Tenaska Comparison_Transmission Workbook for May BOD" xfId="5299"/>
    <cellStyle name="_Tenaska Comparison_Transmission Workbook for May BOD 2" xfId="5300"/>
    <cellStyle name="_Tenaska Comparison_Wind Integration 10GRC" xfId="5301"/>
    <cellStyle name="_Tenaska Comparison_Wind Integration 10GRC 2" xfId="5302"/>
    <cellStyle name="_x0013__TENASKA REGULATORY ASSET" xfId="5303"/>
    <cellStyle name="_x0013__TENASKA REGULATORY ASSET 2" xfId="5304"/>
    <cellStyle name="_x0013__TENASKA REGULATORY ASSET 2 2" xfId="5305"/>
    <cellStyle name="_x0013__TENASKA REGULATORY ASSET 3" xfId="5306"/>
    <cellStyle name="_x0013__TENASKA REGULATORY ASSET 4" xfId="5307"/>
    <cellStyle name="_Therms Data" xfId="5308"/>
    <cellStyle name="_Therms Data_Pro Forma Rev 09 GRC" xfId="5309"/>
    <cellStyle name="_Therms Data_Pro Forma Rev 2010 GRC" xfId="5310"/>
    <cellStyle name="_Therms Data_Pro Forma Rev 2010 GRC_Preliminary" xfId="5311"/>
    <cellStyle name="_Therms Data_Revenue (Feb 09 - Jan 10)" xfId="5312"/>
    <cellStyle name="_Therms Data_Revenue (Jan 09 - Dec 09)" xfId="5313"/>
    <cellStyle name="_Therms Data_Revenue (Mar 09 - Feb 10)" xfId="5314"/>
    <cellStyle name="_Therms Data_Volume Exhibit (Jan09 - Dec09)" xfId="5315"/>
    <cellStyle name="_Value Copy 11 30 05 gas 12 09 05 AURORA at 12 14 05" xfId="5316"/>
    <cellStyle name="_Value Copy 11 30 05 gas 12 09 05 AURORA at 12 14 05 2" xfId="5317"/>
    <cellStyle name="_Value Copy 11 30 05 gas 12 09 05 AURORA at 12 14 05 2 2" xfId="5318"/>
    <cellStyle name="_Value Copy 11 30 05 gas 12 09 05 AURORA at 12 14 05 2 2 2" xfId="5319"/>
    <cellStyle name="_Value Copy 11 30 05 gas 12 09 05 AURORA at 12 14 05 2 3" xfId="5320"/>
    <cellStyle name="_Value Copy 11 30 05 gas 12 09 05 AURORA at 12 14 05 3" xfId="5321"/>
    <cellStyle name="_Value Copy 11 30 05 gas 12 09 05 AURORA at 12 14 05 3 2" xfId="5322"/>
    <cellStyle name="_Value Copy 11 30 05 gas 12 09 05 AURORA at 12 14 05 4" xfId="5323"/>
    <cellStyle name="_Value Copy 11 30 05 gas 12 09 05 AURORA at 12 14 05 4 2" xfId="5324"/>
    <cellStyle name="_Value Copy 11 30 05 gas 12 09 05 AURORA at 12 14 05 5" xfId="5325"/>
    <cellStyle name="_Value Copy 11 30 05 gas 12 09 05 AURORA at 12 14 05_04 07E Wild Horse Wind Expansion (C) (2)" xfId="5326"/>
    <cellStyle name="_Value Copy 11 30 05 gas 12 09 05 AURORA at 12 14 05_04 07E Wild Horse Wind Expansion (C) (2) 2" xfId="5327"/>
    <cellStyle name="_Value Copy 11 30 05 gas 12 09 05 AURORA at 12 14 05_04 07E Wild Horse Wind Expansion (C) (2) 2 2" xfId="5328"/>
    <cellStyle name="_Value Copy 11 30 05 gas 12 09 05 AURORA at 12 14 05_04 07E Wild Horse Wind Expansion (C) (2) 3" xfId="5329"/>
    <cellStyle name="_Value Copy 11 30 05 gas 12 09 05 AURORA at 12 14 05_04 07E Wild Horse Wind Expansion (C) (2) 4" xfId="5330"/>
    <cellStyle name="_Value Copy 11 30 05 gas 12 09 05 AURORA at 12 14 05_04 07E Wild Horse Wind Expansion (C) (2)_Adj Bench DR 3 for Initial Briefs (Electric)" xfId="5331"/>
    <cellStyle name="_Value Copy 11 30 05 gas 12 09 05 AURORA at 12 14 05_04 07E Wild Horse Wind Expansion (C) (2)_Adj Bench DR 3 for Initial Briefs (Electric) 2" xfId="5332"/>
    <cellStyle name="_Value Copy 11 30 05 gas 12 09 05 AURORA at 12 14 05_04 07E Wild Horse Wind Expansion (C) (2)_Adj Bench DR 3 for Initial Briefs (Electric) 2 2" xfId="5333"/>
    <cellStyle name="_Value Copy 11 30 05 gas 12 09 05 AURORA at 12 14 05_04 07E Wild Horse Wind Expansion (C) (2)_Adj Bench DR 3 for Initial Briefs (Electric) 3" xfId="5334"/>
    <cellStyle name="_Value Copy 11 30 05 gas 12 09 05 AURORA at 12 14 05_04 07E Wild Horse Wind Expansion (C) (2)_Adj Bench DR 3 for Initial Briefs (Electric) 4" xfId="5335"/>
    <cellStyle name="_Value Copy 11 30 05 gas 12 09 05 AURORA at 12 14 05_04 07E Wild Horse Wind Expansion (C) (2)_Book1" xfId="5336"/>
    <cellStyle name="_Value Copy 11 30 05 gas 12 09 05 AURORA at 12 14 05_04 07E Wild Horse Wind Expansion (C) (2)_Electric Rev Req Model (2009 GRC) " xfId="5337"/>
    <cellStyle name="_Value Copy 11 30 05 gas 12 09 05 AURORA at 12 14 05_04 07E Wild Horse Wind Expansion (C) (2)_Electric Rev Req Model (2009 GRC)  2" xfId="5338"/>
    <cellStyle name="_Value Copy 11 30 05 gas 12 09 05 AURORA at 12 14 05_04 07E Wild Horse Wind Expansion (C) (2)_Electric Rev Req Model (2009 GRC)  2 2" xfId="5339"/>
    <cellStyle name="_Value Copy 11 30 05 gas 12 09 05 AURORA at 12 14 05_04 07E Wild Horse Wind Expansion (C) (2)_Electric Rev Req Model (2009 GRC)  3" xfId="5340"/>
    <cellStyle name="_Value Copy 11 30 05 gas 12 09 05 AURORA at 12 14 05_04 07E Wild Horse Wind Expansion (C) (2)_Electric Rev Req Model (2009 GRC)  4" xfId="5341"/>
    <cellStyle name="_Value Copy 11 30 05 gas 12 09 05 AURORA at 12 14 05_04 07E Wild Horse Wind Expansion (C) (2)_Electric Rev Req Model (2009 GRC) Rebuttal" xfId="5342"/>
    <cellStyle name="_Value Copy 11 30 05 gas 12 09 05 AURORA at 12 14 05_04 07E Wild Horse Wind Expansion (C) (2)_Electric Rev Req Model (2009 GRC) Rebuttal 2" xfId="5343"/>
    <cellStyle name="_Value Copy 11 30 05 gas 12 09 05 AURORA at 12 14 05_04 07E Wild Horse Wind Expansion (C) (2)_Electric Rev Req Model (2009 GRC) Rebuttal 2 2" xfId="5344"/>
    <cellStyle name="_Value Copy 11 30 05 gas 12 09 05 AURORA at 12 14 05_04 07E Wild Horse Wind Expansion (C) (2)_Electric Rev Req Model (2009 GRC) Rebuttal 3" xfId="5345"/>
    <cellStyle name="_Value Copy 11 30 05 gas 12 09 05 AURORA at 12 14 05_04 07E Wild Horse Wind Expansion (C) (2)_Electric Rev Req Model (2009 GRC) Rebuttal 4" xfId="5346"/>
    <cellStyle name="_Value Copy 11 30 05 gas 12 09 05 AURORA at 12 14 05_04 07E Wild Horse Wind Expansion (C) (2)_Electric Rev Req Model (2009 GRC) Rebuttal REmoval of New  WH Solar AdjustMI" xfId="5347"/>
    <cellStyle name="_Value Copy 11 30 05 gas 12 09 05 AURORA at 12 14 05_04 07E Wild Horse Wind Expansion (C) (2)_Electric Rev Req Model (2009 GRC) Rebuttal REmoval of New  WH Solar AdjustMI 2" xfId="5348"/>
    <cellStyle name="_Value Copy 11 30 05 gas 12 09 05 AURORA at 12 14 05_04 07E Wild Horse Wind Expansion (C) (2)_Electric Rev Req Model (2009 GRC) Rebuttal REmoval of New  WH Solar AdjustMI 2 2" xfId="5349"/>
    <cellStyle name="_Value Copy 11 30 05 gas 12 09 05 AURORA at 12 14 05_04 07E Wild Horse Wind Expansion (C) (2)_Electric Rev Req Model (2009 GRC) Rebuttal REmoval of New  WH Solar AdjustMI 3" xfId="5350"/>
    <cellStyle name="_Value Copy 11 30 05 gas 12 09 05 AURORA at 12 14 05_04 07E Wild Horse Wind Expansion (C) (2)_Electric Rev Req Model (2009 GRC) Rebuttal REmoval of New  WH Solar AdjustMI 4" xfId="5351"/>
    <cellStyle name="_Value Copy 11 30 05 gas 12 09 05 AURORA at 12 14 05_04 07E Wild Horse Wind Expansion (C) (2)_Electric Rev Req Model (2009 GRC) Revised 01-18-2010" xfId="5352"/>
    <cellStyle name="_Value Copy 11 30 05 gas 12 09 05 AURORA at 12 14 05_04 07E Wild Horse Wind Expansion (C) (2)_Electric Rev Req Model (2009 GRC) Revised 01-18-2010 2" xfId="5353"/>
    <cellStyle name="_Value Copy 11 30 05 gas 12 09 05 AURORA at 12 14 05_04 07E Wild Horse Wind Expansion (C) (2)_Electric Rev Req Model (2009 GRC) Revised 01-18-2010 2 2" xfId="5354"/>
    <cellStyle name="_Value Copy 11 30 05 gas 12 09 05 AURORA at 12 14 05_04 07E Wild Horse Wind Expansion (C) (2)_Electric Rev Req Model (2009 GRC) Revised 01-18-2010 3" xfId="5355"/>
    <cellStyle name="_Value Copy 11 30 05 gas 12 09 05 AURORA at 12 14 05_04 07E Wild Horse Wind Expansion (C) (2)_Electric Rev Req Model (2009 GRC) Revised 01-18-2010 4" xfId="5356"/>
    <cellStyle name="_Value Copy 11 30 05 gas 12 09 05 AURORA at 12 14 05_04 07E Wild Horse Wind Expansion (C) (2)_Electric Rev Req Model (2010 GRC)" xfId="5357"/>
    <cellStyle name="_Value Copy 11 30 05 gas 12 09 05 AURORA at 12 14 05_04 07E Wild Horse Wind Expansion (C) (2)_Electric Rev Req Model (2010 GRC) SF" xfId="5358"/>
    <cellStyle name="_Value Copy 11 30 05 gas 12 09 05 AURORA at 12 14 05_04 07E Wild Horse Wind Expansion (C) (2)_Final Order Electric EXHIBIT A-1" xfId="5359"/>
    <cellStyle name="_Value Copy 11 30 05 gas 12 09 05 AURORA at 12 14 05_04 07E Wild Horse Wind Expansion (C) (2)_Final Order Electric EXHIBIT A-1 2" xfId="5360"/>
    <cellStyle name="_Value Copy 11 30 05 gas 12 09 05 AURORA at 12 14 05_04 07E Wild Horse Wind Expansion (C) (2)_Final Order Electric EXHIBIT A-1 2 2" xfId="5361"/>
    <cellStyle name="_Value Copy 11 30 05 gas 12 09 05 AURORA at 12 14 05_04 07E Wild Horse Wind Expansion (C) (2)_Final Order Electric EXHIBIT A-1 3" xfId="5362"/>
    <cellStyle name="_Value Copy 11 30 05 gas 12 09 05 AURORA at 12 14 05_04 07E Wild Horse Wind Expansion (C) (2)_Final Order Electric EXHIBIT A-1 4" xfId="5363"/>
    <cellStyle name="_Value Copy 11 30 05 gas 12 09 05 AURORA at 12 14 05_04 07E Wild Horse Wind Expansion (C) (2)_TENASKA REGULATORY ASSET" xfId="5364"/>
    <cellStyle name="_Value Copy 11 30 05 gas 12 09 05 AURORA at 12 14 05_04 07E Wild Horse Wind Expansion (C) (2)_TENASKA REGULATORY ASSET 2" xfId="5365"/>
    <cellStyle name="_Value Copy 11 30 05 gas 12 09 05 AURORA at 12 14 05_04 07E Wild Horse Wind Expansion (C) (2)_TENASKA REGULATORY ASSET 2 2" xfId="5366"/>
    <cellStyle name="_Value Copy 11 30 05 gas 12 09 05 AURORA at 12 14 05_04 07E Wild Horse Wind Expansion (C) (2)_TENASKA REGULATORY ASSET 3" xfId="5367"/>
    <cellStyle name="_Value Copy 11 30 05 gas 12 09 05 AURORA at 12 14 05_04 07E Wild Horse Wind Expansion (C) (2)_TENASKA REGULATORY ASSET 4" xfId="5368"/>
    <cellStyle name="_Value Copy 11 30 05 gas 12 09 05 AURORA at 12 14 05_16.37E Wild Horse Expansion DeferralRevwrkingfile SF" xfId="5369"/>
    <cellStyle name="_Value Copy 11 30 05 gas 12 09 05 AURORA at 12 14 05_16.37E Wild Horse Expansion DeferralRevwrkingfile SF 2" xfId="5370"/>
    <cellStyle name="_Value Copy 11 30 05 gas 12 09 05 AURORA at 12 14 05_16.37E Wild Horse Expansion DeferralRevwrkingfile SF 2 2" xfId="5371"/>
    <cellStyle name="_Value Copy 11 30 05 gas 12 09 05 AURORA at 12 14 05_16.37E Wild Horse Expansion DeferralRevwrkingfile SF 3" xfId="5372"/>
    <cellStyle name="_Value Copy 11 30 05 gas 12 09 05 AURORA at 12 14 05_16.37E Wild Horse Expansion DeferralRevwrkingfile SF 4" xfId="5373"/>
    <cellStyle name="_Value Copy 11 30 05 gas 12 09 05 AURORA at 12 14 05_2009 Compliance Filing PCA Exhibits for GRC" xfId="5374"/>
    <cellStyle name="_Value Copy 11 30 05 gas 12 09 05 AURORA at 12 14 05_2009 Compliance Filing PCA Exhibits for GRC 2" xfId="5375"/>
    <cellStyle name="_Value Copy 11 30 05 gas 12 09 05 AURORA at 12 14 05_2009 GRC Compl Filing - Exhibit D" xfId="5376"/>
    <cellStyle name="_Value Copy 11 30 05 gas 12 09 05 AURORA at 12 14 05_2009 GRC Compl Filing - Exhibit D 2" xfId="5377"/>
    <cellStyle name="_Value Copy 11 30 05 gas 12 09 05 AURORA at 12 14 05_3.01 Income Statement" xfId="5378"/>
    <cellStyle name="_Value Copy 11 30 05 gas 12 09 05 AURORA at 12 14 05_4 31 Regulatory Assets and Liabilities  7 06- Exhibit D" xfId="5379"/>
    <cellStyle name="_Value Copy 11 30 05 gas 12 09 05 AURORA at 12 14 05_4 31 Regulatory Assets and Liabilities  7 06- Exhibit D 2" xfId="5380"/>
    <cellStyle name="_Value Copy 11 30 05 gas 12 09 05 AURORA at 12 14 05_4 31 Regulatory Assets and Liabilities  7 06- Exhibit D 2 2" xfId="5381"/>
    <cellStyle name="_Value Copy 11 30 05 gas 12 09 05 AURORA at 12 14 05_4 31 Regulatory Assets and Liabilities  7 06- Exhibit D 3" xfId="5382"/>
    <cellStyle name="_Value Copy 11 30 05 gas 12 09 05 AURORA at 12 14 05_4 31 Regulatory Assets and Liabilities  7 06- Exhibit D 4" xfId="5383"/>
    <cellStyle name="_Value Copy 11 30 05 gas 12 09 05 AURORA at 12 14 05_4 31 Regulatory Assets and Liabilities  7 06- Exhibit D_NIM Summary" xfId="5384"/>
    <cellStyle name="_Value Copy 11 30 05 gas 12 09 05 AURORA at 12 14 05_4 31 Regulatory Assets and Liabilities  7 06- Exhibit D_NIM Summary 2" xfId="5385"/>
    <cellStyle name="_Value Copy 11 30 05 gas 12 09 05 AURORA at 12 14 05_4 32 Regulatory Assets and Liabilities  7 06- Exhibit D" xfId="5386"/>
    <cellStyle name="_Value Copy 11 30 05 gas 12 09 05 AURORA at 12 14 05_4 32 Regulatory Assets and Liabilities  7 06- Exhibit D 2" xfId="5387"/>
    <cellStyle name="_Value Copy 11 30 05 gas 12 09 05 AURORA at 12 14 05_4 32 Regulatory Assets and Liabilities  7 06- Exhibit D 2 2" xfId="5388"/>
    <cellStyle name="_Value Copy 11 30 05 gas 12 09 05 AURORA at 12 14 05_4 32 Regulatory Assets and Liabilities  7 06- Exhibit D 3" xfId="5389"/>
    <cellStyle name="_Value Copy 11 30 05 gas 12 09 05 AURORA at 12 14 05_4 32 Regulatory Assets and Liabilities  7 06- Exhibit D 4" xfId="5390"/>
    <cellStyle name="_Value Copy 11 30 05 gas 12 09 05 AURORA at 12 14 05_4 32 Regulatory Assets and Liabilities  7 06- Exhibit D_NIM Summary" xfId="5391"/>
    <cellStyle name="_Value Copy 11 30 05 gas 12 09 05 AURORA at 12 14 05_4 32 Regulatory Assets and Liabilities  7 06- Exhibit D_NIM Summary 2" xfId="5392"/>
    <cellStyle name="_Value Copy 11 30 05 gas 12 09 05 AURORA at 12 14 05_ACCOUNTS" xfId="5393"/>
    <cellStyle name="_Value Copy 11 30 05 gas 12 09 05 AURORA at 12 14 05_AURORA Total New" xfId="5394"/>
    <cellStyle name="_Value Copy 11 30 05 gas 12 09 05 AURORA at 12 14 05_AURORA Total New 2" xfId="5395"/>
    <cellStyle name="_Value Copy 11 30 05 gas 12 09 05 AURORA at 12 14 05_Book2" xfId="5396"/>
    <cellStyle name="_Value Copy 11 30 05 gas 12 09 05 AURORA at 12 14 05_Book2 2" xfId="5397"/>
    <cellStyle name="_Value Copy 11 30 05 gas 12 09 05 AURORA at 12 14 05_Book2 2 2" xfId="5398"/>
    <cellStyle name="_Value Copy 11 30 05 gas 12 09 05 AURORA at 12 14 05_Book2 3" xfId="5399"/>
    <cellStyle name="_Value Copy 11 30 05 gas 12 09 05 AURORA at 12 14 05_Book2 4" xfId="5400"/>
    <cellStyle name="_Value Copy 11 30 05 gas 12 09 05 AURORA at 12 14 05_Book2_Adj Bench DR 3 for Initial Briefs (Electric)" xfId="5401"/>
    <cellStyle name="_Value Copy 11 30 05 gas 12 09 05 AURORA at 12 14 05_Book2_Adj Bench DR 3 for Initial Briefs (Electric) 2" xfId="5402"/>
    <cellStyle name="_Value Copy 11 30 05 gas 12 09 05 AURORA at 12 14 05_Book2_Adj Bench DR 3 for Initial Briefs (Electric) 2 2" xfId="5403"/>
    <cellStyle name="_Value Copy 11 30 05 gas 12 09 05 AURORA at 12 14 05_Book2_Adj Bench DR 3 for Initial Briefs (Electric) 3" xfId="5404"/>
    <cellStyle name="_Value Copy 11 30 05 gas 12 09 05 AURORA at 12 14 05_Book2_Adj Bench DR 3 for Initial Briefs (Electric) 4" xfId="5405"/>
    <cellStyle name="_Value Copy 11 30 05 gas 12 09 05 AURORA at 12 14 05_Book2_Electric Rev Req Model (2009 GRC) Rebuttal" xfId="5406"/>
    <cellStyle name="_Value Copy 11 30 05 gas 12 09 05 AURORA at 12 14 05_Book2_Electric Rev Req Model (2009 GRC) Rebuttal 2" xfId="5407"/>
    <cellStyle name="_Value Copy 11 30 05 gas 12 09 05 AURORA at 12 14 05_Book2_Electric Rev Req Model (2009 GRC) Rebuttal 2 2" xfId="5408"/>
    <cellStyle name="_Value Copy 11 30 05 gas 12 09 05 AURORA at 12 14 05_Book2_Electric Rev Req Model (2009 GRC) Rebuttal 3" xfId="5409"/>
    <cellStyle name="_Value Copy 11 30 05 gas 12 09 05 AURORA at 12 14 05_Book2_Electric Rev Req Model (2009 GRC) Rebuttal 4" xfId="5410"/>
    <cellStyle name="_Value Copy 11 30 05 gas 12 09 05 AURORA at 12 14 05_Book2_Electric Rev Req Model (2009 GRC) Rebuttal REmoval of New  WH Solar AdjustMI" xfId="5411"/>
    <cellStyle name="_Value Copy 11 30 05 gas 12 09 05 AURORA at 12 14 05_Book2_Electric Rev Req Model (2009 GRC) Rebuttal REmoval of New  WH Solar AdjustMI 2" xfId="5412"/>
    <cellStyle name="_Value Copy 11 30 05 gas 12 09 05 AURORA at 12 14 05_Book2_Electric Rev Req Model (2009 GRC) Rebuttal REmoval of New  WH Solar AdjustMI 2 2" xfId="5413"/>
    <cellStyle name="_Value Copy 11 30 05 gas 12 09 05 AURORA at 12 14 05_Book2_Electric Rev Req Model (2009 GRC) Rebuttal REmoval of New  WH Solar AdjustMI 3" xfId="5414"/>
    <cellStyle name="_Value Copy 11 30 05 gas 12 09 05 AURORA at 12 14 05_Book2_Electric Rev Req Model (2009 GRC) Rebuttal REmoval of New  WH Solar AdjustMI 4" xfId="5415"/>
    <cellStyle name="_Value Copy 11 30 05 gas 12 09 05 AURORA at 12 14 05_Book2_Electric Rev Req Model (2009 GRC) Revised 01-18-2010" xfId="5416"/>
    <cellStyle name="_Value Copy 11 30 05 gas 12 09 05 AURORA at 12 14 05_Book2_Electric Rev Req Model (2009 GRC) Revised 01-18-2010 2" xfId="5417"/>
    <cellStyle name="_Value Copy 11 30 05 gas 12 09 05 AURORA at 12 14 05_Book2_Electric Rev Req Model (2009 GRC) Revised 01-18-2010 2 2" xfId="5418"/>
    <cellStyle name="_Value Copy 11 30 05 gas 12 09 05 AURORA at 12 14 05_Book2_Electric Rev Req Model (2009 GRC) Revised 01-18-2010 3" xfId="5419"/>
    <cellStyle name="_Value Copy 11 30 05 gas 12 09 05 AURORA at 12 14 05_Book2_Electric Rev Req Model (2009 GRC) Revised 01-18-2010 4" xfId="5420"/>
    <cellStyle name="_Value Copy 11 30 05 gas 12 09 05 AURORA at 12 14 05_Book2_Final Order Electric EXHIBIT A-1" xfId="5421"/>
    <cellStyle name="_Value Copy 11 30 05 gas 12 09 05 AURORA at 12 14 05_Book2_Final Order Electric EXHIBIT A-1 2" xfId="5422"/>
    <cellStyle name="_Value Copy 11 30 05 gas 12 09 05 AURORA at 12 14 05_Book2_Final Order Electric EXHIBIT A-1 2 2" xfId="5423"/>
    <cellStyle name="_Value Copy 11 30 05 gas 12 09 05 AURORA at 12 14 05_Book2_Final Order Electric EXHIBIT A-1 3" xfId="5424"/>
    <cellStyle name="_Value Copy 11 30 05 gas 12 09 05 AURORA at 12 14 05_Book2_Final Order Electric EXHIBIT A-1 4" xfId="5425"/>
    <cellStyle name="_Value Copy 11 30 05 gas 12 09 05 AURORA at 12 14 05_Book4" xfId="5426"/>
    <cellStyle name="_Value Copy 11 30 05 gas 12 09 05 AURORA at 12 14 05_Book4 2" xfId="5427"/>
    <cellStyle name="_Value Copy 11 30 05 gas 12 09 05 AURORA at 12 14 05_Book4 2 2" xfId="5428"/>
    <cellStyle name="_Value Copy 11 30 05 gas 12 09 05 AURORA at 12 14 05_Book4 3" xfId="5429"/>
    <cellStyle name="_Value Copy 11 30 05 gas 12 09 05 AURORA at 12 14 05_Book4 4" xfId="5430"/>
    <cellStyle name="_Value Copy 11 30 05 gas 12 09 05 AURORA at 12 14 05_Book9" xfId="5431"/>
    <cellStyle name="_Value Copy 11 30 05 gas 12 09 05 AURORA at 12 14 05_Book9 2" xfId="5432"/>
    <cellStyle name="_Value Copy 11 30 05 gas 12 09 05 AURORA at 12 14 05_Book9 2 2" xfId="5433"/>
    <cellStyle name="_Value Copy 11 30 05 gas 12 09 05 AURORA at 12 14 05_Book9 3" xfId="5434"/>
    <cellStyle name="_Value Copy 11 30 05 gas 12 09 05 AURORA at 12 14 05_Book9 4" xfId="5435"/>
    <cellStyle name="_Value Copy 11 30 05 gas 12 09 05 AURORA at 12 14 05_Check the Interest Calculation" xfId="5436"/>
    <cellStyle name="_Value Copy 11 30 05 gas 12 09 05 AURORA at 12 14 05_Check the Interest Calculation_Scenario 1 REC vs PTC Offset" xfId="5437"/>
    <cellStyle name="_Value Copy 11 30 05 gas 12 09 05 AURORA at 12 14 05_Check the Interest Calculation_Scenario 3" xfId="5438"/>
    <cellStyle name="_Value Copy 11 30 05 gas 12 09 05 AURORA at 12 14 05_Chelan PUD Power Costs (8-10)" xfId="5439"/>
    <cellStyle name="_Value Copy 11 30 05 gas 12 09 05 AURORA at 12 14 05_Direct Assignment Distribution Plant 2008" xfId="5440"/>
    <cellStyle name="_Value Copy 11 30 05 gas 12 09 05 AURORA at 12 14 05_Direct Assignment Distribution Plant 2008 2" xfId="5441"/>
    <cellStyle name="_Value Copy 11 30 05 gas 12 09 05 AURORA at 12 14 05_Direct Assignment Distribution Plant 2008 2 2" xfId="5442"/>
    <cellStyle name="_Value Copy 11 30 05 gas 12 09 05 AURORA at 12 14 05_Direct Assignment Distribution Plant 2008 2 2 2" xfId="5443"/>
    <cellStyle name="_Value Copy 11 30 05 gas 12 09 05 AURORA at 12 14 05_Direct Assignment Distribution Plant 2008 2 3" xfId="5444"/>
    <cellStyle name="_Value Copy 11 30 05 gas 12 09 05 AURORA at 12 14 05_Direct Assignment Distribution Plant 2008 2 3 2" xfId="5445"/>
    <cellStyle name="_Value Copy 11 30 05 gas 12 09 05 AURORA at 12 14 05_Direct Assignment Distribution Plant 2008 2 4" xfId="5446"/>
    <cellStyle name="_Value Copy 11 30 05 gas 12 09 05 AURORA at 12 14 05_Direct Assignment Distribution Plant 2008 2 4 2" xfId="5447"/>
    <cellStyle name="_Value Copy 11 30 05 gas 12 09 05 AURORA at 12 14 05_Direct Assignment Distribution Plant 2008 3" xfId="5448"/>
    <cellStyle name="_Value Copy 11 30 05 gas 12 09 05 AURORA at 12 14 05_Direct Assignment Distribution Plant 2008 3 2" xfId="5449"/>
    <cellStyle name="_Value Copy 11 30 05 gas 12 09 05 AURORA at 12 14 05_Direct Assignment Distribution Plant 2008 4" xfId="5450"/>
    <cellStyle name="_Value Copy 11 30 05 gas 12 09 05 AURORA at 12 14 05_Direct Assignment Distribution Plant 2008 4 2" xfId="5451"/>
    <cellStyle name="_Value Copy 11 30 05 gas 12 09 05 AURORA at 12 14 05_Direct Assignment Distribution Plant 2008 5" xfId="5452"/>
    <cellStyle name="_Value Copy 11 30 05 gas 12 09 05 AURORA at 12 14 05_Direct Assignment Distribution Plant 2008 6" xfId="5453"/>
    <cellStyle name="_Value Copy 11 30 05 gas 12 09 05 AURORA at 12 14 05_Electric COS Inputs" xfId="5454"/>
    <cellStyle name="_Value Copy 11 30 05 gas 12 09 05 AURORA at 12 14 05_Electric COS Inputs 2" xfId="5455"/>
    <cellStyle name="_Value Copy 11 30 05 gas 12 09 05 AURORA at 12 14 05_Electric COS Inputs 2 2" xfId="5456"/>
    <cellStyle name="_Value Copy 11 30 05 gas 12 09 05 AURORA at 12 14 05_Electric COS Inputs 2 2 2" xfId="5457"/>
    <cellStyle name="_Value Copy 11 30 05 gas 12 09 05 AURORA at 12 14 05_Electric COS Inputs 2 3" xfId="5458"/>
    <cellStyle name="_Value Copy 11 30 05 gas 12 09 05 AURORA at 12 14 05_Electric COS Inputs 2 3 2" xfId="5459"/>
    <cellStyle name="_Value Copy 11 30 05 gas 12 09 05 AURORA at 12 14 05_Electric COS Inputs 2 4" xfId="5460"/>
    <cellStyle name="_Value Copy 11 30 05 gas 12 09 05 AURORA at 12 14 05_Electric COS Inputs 2 4 2" xfId="5461"/>
    <cellStyle name="_Value Copy 11 30 05 gas 12 09 05 AURORA at 12 14 05_Electric COS Inputs 3" xfId="5462"/>
    <cellStyle name="_Value Copy 11 30 05 gas 12 09 05 AURORA at 12 14 05_Electric COS Inputs 3 2" xfId="5463"/>
    <cellStyle name="_Value Copy 11 30 05 gas 12 09 05 AURORA at 12 14 05_Electric COS Inputs 4" xfId="5464"/>
    <cellStyle name="_Value Copy 11 30 05 gas 12 09 05 AURORA at 12 14 05_Electric COS Inputs 4 2" xfId="5465"/>
    <cellStyle name="_Value Copy 11 30 05 gas 12 09 05 AURORA at 12 14 05_Electric COS Inputs 5" xfId="5466"/>
    <cellStyle name="_Value Copy 11 30 05 gas 12 09 05 AURORA at 12 14 05_Electric COS Inputs 6" xfId="5467"/>
    <cellStyle name="_Value Copy 11 30 05 gas 12 09 05 AURORA at 12 14 05_Electric Rate Spread and Rate Design 3.23.09" xfId="5468"/>
    <cellStyle name="_Value Copy 11 30 05 gas 12 09 05 AURORA at 12 14 05_Electric Rate Spread and Rate Design 3.23.09 2" xfId="5469"/>
    <cellStyle name="_Value Copy 11 30 05 gas 12 09 05 AURORA at 12 14 05_Electric Rate Spread and Rate Design 3.23.09 2 2" xfId="5470"/>
    <cellStyle name="_Value Copy 11 30 05 gas 12 09 05 AURORA at 12 14 05_Electric Rate Spread and Rate Design 3.23.09 2 2 2" xfId="5471"/>
    <cellStyle name="_Value Copy 11 30 05 gas 12 09 05 AURORA at 12 14 05_Electric Rate Spread and Rate Design 3.23.09 2 3" xfId="5472"/>
    <cellStyle name="_Value Copy 11 30 05 gas 12 09 05 AURORA at 12 14 05_Electric Rate Spread and Rate Design 3.23.09 2 3 2" xfId="5473"/>
    <cellStyle name="_Value Copy 11 30 05 gas 12 09 05 AURORA at 12 14 05_Electric Rate Spread and Rate Design 3.23.09 2 4" xfId="5474"/>
    <cellStyle name="_Value Copy 11 30 05 gas 12 09 05 AURORA at 12 14 05_Electric Rate Spread and Rate Design 3.23.09 2 4 2" xfId="5475"/>
    <cellStyle name="_Value Copy 11 30 05 gas 12 09 05 AURORA at 12 14 05_Electric Rate Spread and Rate Design 3.23.09 3" xfId="5476"/>
    <cellStyle name="_Value Copy 11 30 05 gas 12 09 05 AURORA at 12 14 05_Electric Rate Spread and Rate Design 3.23.09 3 2" xfId="5477"/>
    <cellStyle name="_Value Copy 11 30 05 gas 12 09 05 AURORA at 12 14 05_Electric Rate Spread and Rate Design 3.23.09 4" xfId="5478"/>
    <cellStyle name="_Value Copy 11 30 05 gas 12 09 05 AURORA at 12 14 05_Electric Rate Spread and Rate Design 3.23.09 4 2" xfId="5479"/>
    <cellStyle name="_Value Copy 11 30 05 gas 12 09 05 AURORA at 12 14 05_Electric Rate Spread and Rate Design 3.23.09 5" xfId="5480"/>
    <cellStyle name="_Value Copy 11 30 05 gas 12 09 05 AURORA at 12 14 05_Electric Rate Spread and Rate Design 3.23.09 6" xfId="5481"/>
    <cellStyle name="_Value Copy 11 30 05 gas 12 09 05 AURORA at 12 14 05_Exhibit D fr R Gho 12-31-08" xfId="5482"/>
    <cellStyle name="_Value Copy 11 30 05 gas 12 09 05 AURORA at 12 14 05_Exhibit D fr R Gho 12-31-08 2" xfId="5483"/>
    <cellStyle name="_Value Copy 11 30 05 gas 12 09 05 AURORA at 12 14 05_Exhibit D fr R Gho 12-31-08 3" xfId="5484"/>
    <cellStyle name="_Value Copy 11 30 05 gas 12 09 05 AURORA at 12 14 05_Exhibit D fr R Gho 12-31-08 v2" xfId="5485"/>
    <cellStyle name="_Value Copy 11 30 05 gas 12 09 05 AURORA at 12 14 05_Exhibit D fr R Gho 12-31-08 v2 2" xfId="5486"/>
    <cellStyle name="_Value Copy 11 30 05 gas 12 09 05 AURORA at 12 14 05_Exhibit D fr R Gho 12-31-08 v2 3" xfId="5487"/>
    <cellStyle name="_Value Copy 11 30 05 gas 12 09 05 AURORA at 12 14 05_Exhibit D fr R Gho 12-31-08 v2_NIM Summary" xfId="5488"/>
    <cellStyle name="_Value Copy 11 30 05 gas 12 09 05 AURORA at 12 14 05_Exhibit D fr R Gho 12-31-08 v2_NIM Summary 2" xfId="5489"/>
    <cellStyle name="_Value Copy 11 30 05 gas 12 09 05 AURORA at 12 14 05_Exhibit D fr R Gho 12-31-08_NIM Summary" xfId="5490"/>
    <cellStyle name="_Value Copy 11 30 05 gas 12 09 05 AURORA at 12 14 05_Exhibit D fr R Gho 12-31-08_NIM Summary 2" xfId="5491"/>
    <cellStyle name="_Value Copy 11 30 05 gas 12 09 05 AURORA at 12 14 05_Gas Rev Req Model (2010 GRC)" xfId="5492"/>
    <cellStyle name="_Value Copy 11 30 05 gas 12 09 05 AURORA at 12 14 05_Hopkins Ridge Prepaid Tran - Interest Earned RY 12ME Feb  '11" xfId="5493"/>
    <cellStyle name="_Value Copy 11 30 05 gas 12 09 05 AURORA at 12 14 05_Hopkins Ridge Prepaid Tran - Interest Earned RY 12ME Feb  '11 2" xfId="5494"/>
    <cellStyle name="_Value Copy 11 30 05 gas 12 09 05 AURORA at 12 14 05_Hopkins Ridge Prepaid Tran - Interest Earned RY 12ME Feb  '11_NIM Summary" xfId="5495"/>
    <cellStyle name="_Value Copy 11 30 05 gas 12 09 05 AURORA at 12 14 05_Hopkins Ridge Prepaid Tran - Interest Earned RY 12ME Feb  '11_NIM Summary 2" xfId="5496"/>
    <cellStyle name="_Value Copy 11 30 05 gas 12 09 05 AURORA at 12 14 05_Hopkins Ridge Prepaid Tran - Interest Earned RY 12ME Feb  '11_Transmission Workbook for May BOD" xfId="5497"/>
    <cellStyle name="_Value Copy 11 30 05 gas 12 09 05 AURORA at 12 14 05_Hopkins Ridge Prepaid Tran - Interest Earned RY 12ME Feb  '11_Transmission Workbook for May BOD 2" xfId="5498"/>
    <cellStyle name="_Value Copy 11 30 05 gas 12 09 05 AURORA at 12 14 05_INPUTS" xfId="5499"/>
    <cellStyle name="_Value Copy 11 30 05 gas 12 09 05 AURORA at 12 14 05_INPUTS 2" xfId="5500"/>
    <cellStyle name="_Value Copy 11 30 05 gas 12 09 05 AURORA at 12 14 05_INPUTS 2 2" xfId="5501"/>
    <cellStyle name="_Value Copy 11 30 05 gas 12 09 05 AURORA at 12 14 05_INPUTS 2 2 2" xfId="5502"/>
    <cellStyle name="_Value Copy 11 30 05 gas 12 09 05 AURORA at 12 14 05_INPUTS 2 3" xfId="5503"/>
    <cellStyle name="_Value Copy 11 30 05 gas 12 09 05 AURORA at 12 14 05_INPUTS 2 3 2" xfId="5504"/>
    <cellStyle name="_Value Copy 11 30 05 gas 12 09 05 AURORA at 12 14 05_INPUTS 2 4" xfId="5505"/>
    <cellStyle name="_Value Copy 11 30 05 gas 12 09 05 AURORA at 12 14 05_INPUTS 2 4 2" xfId="5506"/>
    <cellStyle name="_Value Copy 11 30 05 gas 12 09 05 AURORA at 12 14 05_INPUTS 3" xfId="5507"/>
    <cellStyle name="_Value Copy 11 30 05 gas 12 09 05 AURORA at 12 14 05_INPUTS 3 2" xfId="5508"/>
    <cellStyle name="_Value Copy 11 30 05 gas 12 09 05 AURORA at 12 14 05_INPUTS 4" xfId="5509"/>
    <cellStyle name="_Value Copy 11 30 05 gas 12 09 05 AURORA at 12 14 05_INPUTS 4 2" xfId="5510"/>
    <cellStyle name="_Value Copy 11 30 05 gas 12 09 05 AURORA at 12 14 05_INPUTS 5" xfId="5511"/>
    <cellStyle name="_Value Copy 11 30 05 gas 12 09 05 AURORA at 12 14 05_INPUTS 6" xfId="5512"/>
    <cellStyle name="_Value Copy 11 30 05 gas 12 09 05 AURORA at 12 14 05_Leased Transformer &amp; Substation Plant &amp; Rev 12-2009" xfId="5513"/>
    <cellStyle name="_Value Copy 11 30 05 gas 12 09 05 AURORA at 12 14 05_Leased Transformer &amp; Substation Plant &amp; Rev 12-2009 2" xfId="5514"/>
    <cellStyle name="_Value Copy 11 30 05 gas 12 09 05 AURORA at 12 14 05_Leased Transformer &amp; Substation Plant &amp; Rev 12-2009 2 2" xfId="5515"/>
    <cellStyle name="_Value Copy 11 30 05 gas 12 09 05 AURORA at 12 14 05_Leased Transformer &amp; Substation Plant &amp; Rev 12-2009 2 2 2" xfId="5516"/>
    <cellStyle name="_Value Copy 11 30 05 gas 12 09 05 AURORA at 12 14 05_Leased Transformer &amp; Substation Plant &amp; Rev 12-2009 2 3" xfId="5517"/>
    <cellStyle name="_Value Copy 11 30 05 gas 12 09 05 AURORA at 12 14 05_Leased Transformer &amp; Substation Plant &amp; Rev 12-2009 2 3 2" xfId="5518"/>
    <cellStyle name="_Value Copy 11 30 05 gas 12 09 05 AURORA at 12 14 05_Leased Transformer &amp; Substation Plant &amp; Rev 12-2009 2 4" xfId="5519"/>
    <cellStyle name="_Value Copy 11 30 05 gas 12 09 05 AURORA at 12 14 05_Leased Transformer &amp; Substation Plant &amp; Rev 12-2009 2 4 2" xfId="5520"/>
    <cellStyle name="_Value Copy 11 30 05 gas 12 09 05 AURORA at 12 14 05_Leased Transformer &amp; Substation Plant &amp; Rev 12-2009 3" xfId="5521"/>
    <cellStyle name="_Value Copy 11 30 05 gas 12 09 05 AURORA at 12 14 05_Leased Transformer &amp; Substation Plant &amp; Rev 12-2009 3 2" xfId="5522"/>
    <cellStyle name="_Value Copy 11 30 05 gas 12 09 05 AURORA at 12 14 05_Leased Transformer &amp; Substation Plant &amp; Rev 12-2009 4" xfId="5523"/>
    <cellStyle name="_Value Copy 11 30 05 gas 12 09 05 AURORA at 12 14 05_Leased Transformer &amp; Substation Plant &amp; Rev 12-2009 4 2" xfId="5524"/>
    <cellStyle name="_Value Copy 11 30 05 gas 12 09 05 AURORA at 12 14 05_Leased Transformer &amp; Substation Plant &amp; Rev 12-2009 5" xfId="5525"/>
    <cellStyle name="_Value Copy 11 30 05 gas 12 09 05 AURORA at 12 14 05_Leased Transformer &amp; Substation Plant &amp; Rev 12-2009 6" xfId="5526"/>
    <cellStyle name="_Value Copy 11 30 05 gas 12 09 05 AURORA at 12 14 05_NIM Summary" xfId="5527"/>
    <cellStyle name="_Value Copy 11 30 05 gas 12 09 05 AURORA at 12 14 05_NIM Summary 09GRC" xfId="5528"/>
    <cellStyle name="_Value Copy 11 30 05 gas 12 09 05 AURORA at 12 14 05_NIM Summary 09GRC 2" xfId="5529"/>
    <cellStyle name="_Value Copy 11 30 05 gas 12 09 05 AURORA at 12 14 05_NIM Summary 2" xfId="5530"/>
    <cellStyle name="_Value Copy 11 30 05 gas 12 09 05 AURORA at 12 14 05_NIM Summary 3" xfId="5531"/>
    <cellStyle name="_Value Copy 11 30 05 gas 12 09 05 AURORA at 12 14 05_NIM Summary 4" xfId="5532"/>
    <cellStyle name="_Value Copy 11 30 05 gas 12 09 05 AURORA at 12 14 05_NIM Summary 5" xfId="5533"/>
    <cellStyle name="_Value Copy 11 30 05 gas 12 09 05 AURORA at 12 14 05_NIM Summary 6" xfId="5534"/>
    <cellStyle name="_Value Copy 11 30 05 gas 12 09 05 AURORA at 12 14 05_NIM Summary 7" xfId="5535"/>
    <cellStyle name="_Value Copy 11 30 05 gas 12 09 05 AURORA at 12 14 05_NIM Summary 8" xfId="5536"/>
    <cellStyle name="_Value Copy 11 30 05 gas 12 09 05 AURORA at 12 14 05_NIM Summary 9" xfId="5537"/>
    <cellStyle name="_Value Copy 11 30 05 gas 12 09 05 AURORA at 12 14 05_PCA 10 -  Exhibit D from A Kellogg Jan 2011" xfId="5538"/>
    <cellStyle name="_Value Copy 11 30 05 gas 12 09 05 AURORA at 12 14 05_PCA 10 -  Exhibit D from A Kellogg July 2011" xfId="5539"/>
    <cellStyle name="_Value Copy 11 30 05 gas 12 09 05 AURORA at 12 14 05_PCA 10 -  Exhibit D from S Free Rcv'd 12-11" xfId="5540"/>
    <cellStyle name="_Value Copy 11 30 05 gas 12 09 05 AURORA at 12 14 05_PCA 7 - Exhibit D update 11_30_08 (2)" xfId="5541"/>
    <cellStyle name="_Value Copy 11 30 05 gas 12 09 05 AURORA at 12 14 05_PCA 7 - Exhibit D update 11_30_08 (2) 2" xfId="5542"/>
    <cellStyle name="_Value Copy 11 30 05 gas 12 09 05 AURORA at 12 14 05_PCA 7 - Exhibit D update 11_30_08 (2) 2 2" xfId="5543"/>
    <cellStyle name="_Value Copy 11 30 05 gas 12 09 05 AURORA at 12 14 05_PCA 7 - Exhibit D update 11_30_08 (2) 3" xfId="5544"/>
    <cellStyle name="_Value Copy 11 30 05 gas 12 09 05 AURORA at 12 14 05_PCA 7 - Exhibit D update 11_30_08 (2) 4" xfId="5545"/>
    <cellStyle name="_Value Copy 11 30 05 gas 12 09 05 AURORA at 12 14 05_PCA 7 - Exhibit D update 11_30_08 (2)_NIM Summary" xfId="5546"/>
    <cellStyle name="_Value Copy 11 30 05 gas 12 09 05 AURORA at 12 14 05_PCA 7 - Exhibit D update 11_30_08 (2)_NIM Summary 2" xfId="5547"/>
    <cellStyle name="_Value Copy 11 30 05 gas 12 09 05 AURORA at 12 14 05_PCA 8 - Exhibit D update 12_31_09" xfId="5548"/>
    <cellStyle name="_Value Copy 11 30 05 gas 12 09 05 AURORA at 12 14 05_PCA 8 - Exhibit D update 12_31_09 2" xfId="5549"/>
    <cellStyle name="_Value Copy 11 30 05 gas 12 09 05 AURORA at 12 14 05_PCA 9 -  Exhibit D April 2010" xfId="5550"/>
    <cellStyle name="_Value Copy 11 30 05 gas 12 09 05 AURORA at 12 14 05_PCA 9 -  Exhibit D April 2010 (3)" xfId="5551"/>
    <cellStyle name="_Value Copy 11 30 05 gas 12 09 05 AURORA at 12 14 05_PCA 9 -  Exhibit D April 2010 (3) 2" xfId="5552"/>
    <cellStyle name="_Value Copy 11 30 05 gas 12 09 05 AURORA at 12 14 05_PCA 9 -  Exhibit D April 2010 2" xfId="5553"/>
    <cellStyle name="_Value Copy 11 30 05 gas 12 09 05 AURORA at 12 14 05_PCA 9 -  Exhibit D April 2010 3" xfId="5554"/>
    <cellStyle name="_Value Copy 11 30 05 gas 12 09 05 AURORA at 12 14 05_PCA 9 -  Exhibit D Feb 2010" xfId="5555"/>
    <cellStyle name="_Value Copy 11 30 05 gas 12 09 05 AURORA at 12 14 05_PCA 9 -  Exhibit D Feb 2010 2" xfId="5556"/>
    <cellStyle name="_Value Copy 11 30 05 gas 12 09 05 AURORA at 12 14 05_PCA 9 -  Exhibit D Feb 2010 v2" xfId="5557"/>
    <cellStyle name="_Value Copy 11 30 05 gas 12 09 05 AURORA at 12 14 05_PCA 9 -  Exhibit D Feb 2010 v2 2" xfId="5558"/>
    <cellStyle name="_Value Copy 11 30 05 gas 12 09 05 AURORA at 12 14 05_PCA 9 -  Exhibit D Feb 2010 WF" xfId="5559"/>
    <cellStyle name="_Value Copy 11 30 05 gas 12 09 05 AURORA at 12 14 05_PCA 9 -  Exhibit D Feb 2010 WF 2" xfId="5560"/>
    <cellStyle name="_Value Copy 11 30 05 gas 12 09 05 AURORA at 12 14 05_PCA 9 -  Exhibit D Jan 2010" xfId="5561"/>
    <cellStyle name="_Value Copy 11 30 05 gas 12 09 05 AURORA at 12 14 05_PCA 9 -  Exhibit D Jan 2010 2" xfId="5562"/>
    <cellStyle name="_Value Copy 11 30 05 gas 12 09 05 AURORA at 12 14 05_PCA 9 -  Exhibit D March 2010 (2)" xfId="5563"/>
    <cellStyle name="_Value Copy 11 30 05 gas 12 09 05 AURORA at 12 14 05_PCA 9 -  Exhibit D March 2010 (2) 2" xfId="5564"/>
    <cellStyle name="_Value Copy 11 30 05 gas 12 09 05 AURORA at 12 14 05_PCA 9 -  Exhibit D Nov 2010" xfId="5565"/>
    <cellStyle name="_Value Copy 11 30 05 gas 12 09 05 AURORA at 12 14 05_PCA 9 -  Exhibit D Nov 2010 2" xfId="5566"/>
    <cellStyle name="_Value Copy 11 30 05 gas 12 09 05 AURORA at 12 14 05_PCA 9 - Exhibit D at August 2010" xfId="5567"/>
    <cellStyle name="_Value Copy 11 30 05 gas 12 09 05 AURORA at 12 14 05_PCA 9 - Exhibit D at August 2010 2" xfId="5568"/>
    <cellStyle name="_Value Copy 11 30 05 gas 12 09 05 AURORA at 12 14 05_PCA 9 - Exhibit D June 2010 GRC" xfId="5569"/>
    <cellStyle name="_Value Copy 11 30 05 gas 12 09 05 AURORA at 12 14 05_PCA 9 - Exhibit D June 2010 GRC 2" xfId="5570"/>
    <cellStyle name="_Value Copy 11 30 05 gas 12 09 05 AURORA at 12 14 05_Power Costs - Comparison bx Rbtl-Staff-Jt-PC" xfId="5571"/>
    <cellStyle name="_Value Copy 11 30 05 gas 12 09 05 AURORA at 12 14 05_Power Costs - Comparison bx Rbtl-Staff-Jt-PC 2" xfId="5572"/>
    <cellStyle name="_Value Copy 11 30 05 gas 12 09 05 AURORA at 12 14 05_Power Costs - Comparison bx Rbtl-Staff-Jt-PC 2 2" xfId="5573"/>
    <cellStyle name="_Value Copy 11 30 05 gas 12 09 05 AURORA at 12 14 05_Power Costs - Comparison bx Rbtl-Staff-Jt-PC 3" xfId="5574"/>
    <cellStyle name="_Value Copy 11 30 05 gas 12 09 05 AURORA at 12 14 05_Power Costs - Comparison bx Rbtl-Staff-Jt-PC 4" xfId="5575"/>
    <cellStyle name="_Value Copy 11 30 05 gas 12 09 05 AURORA at 12 14 05_Power Costs - Comparison bx Rbtl-Staff-Jt-PC_Adj Bench DR 3 for Initial Briefs (Electric)" xfId="5576"/>
    <cellStyle name="_Value Copy 11 30 05 gas 12 09 05 AURORA at 12 14 05_Power Costs - Comparison bx Rbtl-Staff-Jt-PC_Adj Bench DR 3 for Initial Briefs (Electric) 2" xfId="5577"/>
    <cellStyle name="_Value Copy 11 30 05 gas 12 09 05 AURORA at 12 14 05_Power Costs - Comparison bx Rbtl-Staff-Jt-PC_Adj Bench DR 3 for Initial Briefs (Electric) 2 2" xfId="5578"/>
    <cellStyle name="_Value Copy 11 30 05 gas 12 09 05 AURORA at 12 14 05_Power Costs - Comparison bx Rbtl-Staff-Jt-PC_Adj Bench DR 3 for Initial Briefs (Electric) 3" xfId="5579"/>
    <cellStyle name="_Value Copy 11 30 05 gas 12 09 05 AURORA at 12 14 05_Power Costs - Comparison bx Rbtl-Staff-Jt-PC_Adj Bench DR 3 for Initial Briefs (Electric) 4" xfId="5580"/>
    <cellStyle name="_Value Copy 11 30 05 gas 12 09 05 AURORA at 12 14 05_Power Costs - Comparison bx Rbtl-Staff-Jt-PC_Electric Rev Req Model (2009 GRC) Rebuttal" xfId="5581"/>
    <cellStyle name="_Value Copy 11 30 05 gas 12 09 05 AURORA at 12 14 05_Power Costs - Comparison bx Rbtl-Staff-Jt-PC_Electric Rev Req Model (2009 GRC) Rebuttal 2" xfId="5582"/>
    <cellStyle name="_Value Copy 11 30 05 gas 12 09 05 AURORA at 12 14 05_Power Costs - Comparison bx Rbtl-Staff-Jt-PC_Electric Rev Req Model (2009 GRC) Rebuttal 2 2" xfId="5583"/>
    <cellStyle name="_Value Copy 11 30 05 gas 12 09 05 AURORA at 12 14 05_Power Costs - Comparison bx Rbtl-Staff-Jt-PC_Electric Rev Req Model (2009 GRC) Rebuttal 3" xfId="5584"/>
    <cellStyle name="_Value Copy 11 30 05 gas 12 09 05 AURORA at 12 14 05_Power Costs - Comparison bx Rbtl-Staff-Jt-PC_Electric Rev Req Model (2009 GRC) Rebuttal 4" xfId="5585"/>
    <cellStyle name="_Value Copy 11 30 05 gas 12 09 05 AURORA at 12 14 05_Power Costs - Comparison bx Rbtl-Staff-Jt-PC_Electric Rev Req Model (2009 GRC) Rebuttal REmoval of New  WH Solar AdjustMI" xfId="5586"/>
    <cellStyle name="_Value Copy 11 30 05 gas 12 09 05 AURORA at 12 14 05_Power Costs - Comparison bx Rbtl-Staff-Jt-PC_Electric Rev Req Model (2009 GRC) Rebuttal REmoval of New  WH Solar AdjustMI 2" xfId="5587"/>
    <cellStyle name="_Value Copy 11 30 05 gas 12 09 05 AURORA at 12 14 05_Power Costs - Comparison bx Rbtl-Staff-Jt-PC_Electric Rev Req Model (2009 GRC) Rebuttal REmoval of New  WH Solar AdjustMI 2 2" xfId="5588"/>
    <cellStyle name="_Value Copy 11 30 05 gas 12 09 05 AURORA at 12 14 05_Power Costs - Comparison bx Rbtl-Staff-Jt-PC_Electric Rev Req Model (2009 GRC) Rebuttal REmoval of New  WH Solar AdjustMI 3" xfId="5589"/>
    <cellStyle name="_Value Copy 11 30 05 gas 12 09 05 AURORA at 12 14 05_Power Costs - Comparison bx Rbtl-Staff-Jt-PC_Electric Rev Req Model (2009 GRC) Rebuttal REmoval of New  WH Solar AdjustMI 4" xfId="5590"/>
    <cellStyle name="_Value Copy 11 30 05 gas 12 09 05 AURORA at 12 14 05_Power Costs - Comparison bx Rbtl-Staff-Jt-PC_Electric Rev Req Model (2009 GRC) Revised 01-18-2010" xfId="5591"/>
    <cellStyle name="_Value Copy 11 30 05 gas 12 09 05 AURORA at 12 14 05_Power Costs - Comparison bx Rbtl-Staff-Jt-PC_Electric Rev Req Model (2009 GRC) Revised 01-18-2010 2" xfId="5592"/>
    <cellStyle name="_Value Copy 11 30 05 gas 12 09 05 AURORA at 12 14 05_Power Costs - Comparison bx Rbtl-Staff-Jt-PC_Electric Rev Req Model (2009 GRC) Revised 01-18-2010 2 2" xfId="5593"/>
    <cellStyle name="_Value Copy 11 30 05 gas 12 09 05 AURORA at 12 14 05_Power Costs - Comparison bx Rbtl-Staff-Jt-PC_Electric Rev Req Model (2009 GRC) Revised 01-18-2010 3" xfId="5594"/>
    <cellStyle name="_Value Copy 11 30 05 gas 12 09 05 AURORA at 12 14 05_Power Costs - Comparison bx Rbtl-Staff-Jt-PC_Electric Rev Req Model (2009 GRC) Revised 01-18-2010 4" xfId="5595"/>
    <cellStyle name="_Value Copy 11 30 05 gas 12 09 05 AURORA at 12 14 05_Power Costs - Comparison bx Rbtl-Staff-Jt-PC_Final Order Electric EXHIBIT A-1" xfId="5596"/>
    <cellStyle name="_Value Copy 11 30 05 gas 12 09 05 AURORA at 12 14 05_Power Costs - Comparison bx Rbtl-Staff-Jt-PC_Final Order Electric EXHIBIT A-1 2" xfId="5597"/>
    <cellStyle name="_Value Copy 11 30 05 gas 12 09 05 AURORA at 12 14 05_Power Costs - Comparison bx Rbtl-Staff-Jt-PC_Final Order Electric EXHIBIT A-1 2 2" xfId="5598"/>
    <cellStyle name="_Value Copy 11 30 05 gas 12 09 05 AURORA at 12 14 05_Power Costs - Comparison bx Rbtl-Staff-Jt-PC_Final Order Electric EXHIBIT A-1 3" xfId="5599"/>
    <cellStyle name="_Value Copy 11 30 05 gas 12 09 05 AURORA at 12 14 05_Power Costs - Comparison bx Rbtl-Staff-Jt-PC_Final Order Electric EXHIBIT A-1 4" xfId="5600"/>
    <cellStyle name="_Value Copy 11 30 05 gas 12 09 05 AURORA at 12 14 05_Production Adj 4.37" xfId="5601"/>
    <cellStyle name="_Value Copy 11 30 05 gas 12 09 05 AURORA at 12 14 05_Production Adj 4.37 2" xfId="5602"/>
    <cellStyle name="_Value Copy 11 30 05 gas 12 09 05 AURORA at 12 14 05_Production Adj 4.37 2 2" xfId="5603"/>
    <cellStyle name="_Value Copy 11 30 05 gas 12 09 05 AURORA at 12 14 05_Production Adj 4.37 3" xfId="5604"/>
    <cellStyle name="_Value Copy 11 30 05 gas 12 09 05 AURORA at 12 14 05_Purchased Power Adj 4.03" xfId="5605"/>
    <cellStyle name="_Value Copy 11 30 05 gas 12 09 05 AURORA at 12 14 05_Purchased Power Adj 4.03 2" xfId="5606"/>
    <cellStyle name="_Value Copy 11 30 05 gas 12 09 05 AURORA at 12 14 05_Purchased Power Adj 4.03 2 2" xfId="5607"/>
    <cellStyle name="_Value Copy 11 30 05 gas 12 09 05 AURORA at 12 14 05_Purchased Power Adj 4.03 3" xfId="5608"/>
    <cellStyle name="_Value Copy 11 30 05 gas 12 09 05 AURORA at 12 14 05_Rate Design Sch 24" xfId="5609"/>
    <cellStyle name="_Value Copy 11 30 05 gas 12 09 05 AURORA at 12 14 05_Rate Design Sch 24 2" xfId="5610"/>
    <cellStyle name="_Value Copy 11 30 05 gas 12 09 05 AURORA at 12 14 05_Rate Design Sch 25" xfId="5611"/>
    <cellStyle name="_Value Copy 11 30 05 gas 12 09 05 AURORA at 12 14 05_Rate Design Sch 25 2" xfId="5612"/>
    <cellStyle name="_Value Copy 11 30 05 gas 12 09 05 AURORA at 12 14 05_Rate Design Sch 25 2 2" xfId="5613"/>
    <cellStyle name="_Value Copy 11 30 05 gas 12 09 05 AURORA at 12 14 05_Rate Design Sch 25 3" xfId="5614"/>
    <cellStyle name="_Value Copy 11 30 05 gas 12 09 05 AURORA at 12 14 05_Rate Design Sch 26" xfId="5615"/>
    <cellStyle name="_Value Copy 11 30 05 gas 12 09 05 AURORA at 12 14 05_Rate Design Sch 26 2" xfId="5616"/>
    <cellStyle name="_Value Copy 11 30 05 gas 12 09 05 AURORA at 12 14 05_Rate Design Sch 26 2 2" xfId="5617"/>
    <cellStyle name="_Value Copy 11 30 05 gas 12 09 05 AURORA at 12 14 05_Rate Design Sch 26 3" xfId="5618"/>
    <cellStyle name="_Value Copy 11 30 05 gas 12 09 05 AURORA at 12 14 05_Rate Design Sch 31" xfId="5619"/>
    <cellStyle name="_Value Copy 11 30 05 gas 12 09 05 AURORA at 12 14 05_Rate Design Sch 31 2" xfId="5620"/>
    <cellStyle name="_Value Copy 11 30 05 gas 12 09 05 AURORA at 12 14 05_Rate Design Sch 31 2 2" xfId="5621"/>
    <cellStyle name="_Value Copy 11 30 05 gas 12 09 05 AURORA at 12 14 05_Rate Design Sch 31 3" xfId="5622"/>
    <cellStyle name="_Value Copy 11 30 05 gas 12 09 05 AURORA at 12 14 05_Rate Design Sch 43" xfId="5623"/>
    <cellStyle name="_Value Copy 11 30 05 gas 12 09 05 AURORA at 12 14 05_Rate Design Sch 43 2" xfId="5624"/>
    <cellStyle name="_Value Copy 11 30 05 gas 12 09 05 AURORA at 12 14 05_Rate Design Sch 43 2 2" xfId="5625"/>
    <cellStyle name="_Value Copy 11 30 05 gas 12 09 05 AURORA at 12 14 05_Rate Design Sch 43 3" xfId="5626"/>
    <cellStyle name="_Value Copy 11 30 05 gas 12 09 05 AURORA at 12 14 05_Rate Design Sch 448-449" xfId="5627"/>
    <cellStyle name="_Value Copy 11 30 05 gas 12 09 05 AURORA at 12 14 05_Rate Design Sch 448-449 2" xfId="5628"/>
    <cellStyle name="_Value Copy 11 30 05 gas 12 09 05 AURORA at 12 14 05_Rate Design Sch 46" xfId="5629"/>
    <cellStyle name="_Value Copy 11 30 05 gas 12 09 05 AURORA at 12 14 05_Rate Design Sch 46 2" xfId="5630"/>
    <cellStyle name="_Value Copy 11 30 05 gas 12 09 05 AURORA at 12 14 05_Rate Design Sch 46 2 2" xfId="5631"/>
    <cellStyle name="_Value Copy 11 30 05 gas 12 09 05 AURORA at 12 14 05_Rate Design Sch 46 3" xfId="5632"/>
    <cellStyle name="_Value Copy 11 30 05 gas 12 09 05 AURORA at 12 14 05_Rate Spread" xfId="5633"/>
    <cellStyle name="_Value Copy 11 30 05 gas 12 09 05 AURORA at 12 14 05_Rate Spread 2" xfId="5634"/>
    <cellStyle name="_Value Copy 11 30 05 gas 12 09 05 AURORA at 12 14 05_Rate Spread 2 2" xfId="5635"/>
    <cellStyle name="_Value Copy 11 30 05 gas 12 09 05 AURORA at 12 14 05_Rate Spread 3" xfId="5636"/>
    <cellStyle name="_Value Copy 11 30 05 gas 12 09 05 AURORA at 12 14 05_Rebuttal Power Costs" xfId="5637"/>
    <cellStyle name="_Value Copy 11 30 05 gas 12 09 05 AURORA at 12 14 05_Rebuttal Power Costs 2" xfId="5638"/>
    <cellStyle name="_Value Copy 11 30 05 gas 12 09 05 AURORA at 12 14 05_Rebuttal Power Costs 2 2" xfId="5639"/>
    <cellStyle name="_Value Copy 11 30 05 gas 12 09 05 AURORA at 12 14 05_Rebuttal Power Costs 3" xfId="5640"/>
    <cellStyle name="_Value Copy 11 30 05 gas 12 09 05 AURORA at 12 14 05_Rebuttal Power Costs 4" xfId="5641"/>
    <cellStyle name="_Value Copy 11 30 05 gas 12 09 05 AURORA at 12 14 05_Rebuttal Power Costs_Adj Bench DR 3 for Initial Briefs (Electric)" xfId="5642"/>
    <cellStyle name="_Value Copy 11 30 05 gas 12 09 05 AURORA at 12 14 05_Rebuttal Power Costs_Adj Bench DR 3 for Initial Briefs (Electric) 2" xfId="5643"/>
    <cellStyle name="_Value Copy 11 30 05 gas 12 09 05 AURORA at 12 14 05_Rebuttal Power Costs_Adj Bench DR 3 for Initial Briefs (Electric) 2 2" xfId="5644"/>
    <cellStyle name="_Value Copy 11 30 05 gas 12 09 05 AURORA at 12 14 05_Rebuttal Power Costs_Adj Bench DR 3 for Initial Briefs (Electric) 3" xfId="5645"/>
    <cellStyle name="_Value Copy 11 30 05 gas 12 09 05 AURORA at 12 14 05_Rebuttal Power Costs_Adj Bench DR 3 for Initial Briefs (Electric) 4" xfId="5646"/>
    <cellStyle name="_Value Copy 11 30 05 gas 12 09 05 AURORA at 12 14 05_Rebuttal Power Costs_Electric Rev Req Model (2009 GRC) Rebuttal" xfId="5647"/>
    <cellStyle name="_Value Copy 11 30 05 gas 12 09 05 AURORA at 12 14 05_Rebuttal Power Costs_Electric Rev Req Model (2009 GRC) Rebuttal 2" xfId="5648"/>
    <cellStyle name="_Value Copy 11 30 05 gas 12 09 05 AURORA at 12 14 05_Rebuttal Power Costs_Electric Rev Req Model (2009 GRC) Rebuttal 2 2" xfId="5649"/>
    <cellStyle name="_Value Copy 11 30 05 gas 12 09 05 AURORA at 12 14 05_Rebuttal Power Costs_Electric Rev Req Model (2009 GRC) Rebuttal 3" xfId="5650"/>
    <cellStyle name="_Value Copy 11 30 05 gas 12 09 05 AURORA at 12 14 05_Rebuttal Power Costs_Electric Rev Req Model (2009 GRC) Rebuttal 4" xfId="5651"/>
    <cellStyle name="_Value Copy 11 30 05 gas 12 09 05 AURORA at 12 14 05_Rebuttal Power Costs_Electric Rev Req Model (2009 GRC) Rebuttal REmoval of New  WH Solar AdjustMI" xfId="5652"/>
    <cellStyle name="_Value Copy 11 30 05 gas 12 09 05 AURORA at 12 14 05_Rebuttal Power Costs_Electric Rev Req Model (2009 GRC) Rebuttal REmoval of New  WH Solar AdjustMI 2" xfId="5653"/>
    <cellStyle name="_Value Copy 11 30 05 gas 12 09 05 AURORA at 12 14 05_Rebuttal Power Costs_Electric Rev Req Model (2009 GRC) Rebuttal REmoval of New  WH Solar AdjustMI 2 2" xfId="5654"/>
    <cellStyle name="_Value Copy 11 30 05 gas 12 09 05 AURORA at 12 14 05_Rebuttal Power Costs_Electric Rev Req Model (2009 GRC) Rebuttal REmoval of New  WH Solar AdjustMI 3" xfId="5655"/>
    <cellStyle name="_Value Copy 11 30 05 gas 12 09 05 AURORA at 12 14 05_Rebuttal Power Costs_Electric Rev Req Model (2009 GRC) Rebuttal REmoval of New  WH Solar AdjustMI 4" xfId="5656"/>
    <cellStyle name="_Value Copy 11 30 05 gas 12 09 05 AURORA at 12 14 05_Rebuttal Power Costs_Electric Rev Req Model (2009 GRC) Revised 01-18-2010" xfId="5657"/>
    <cellStyle name="_Value Copy 11 30 05 gas 12 09 05 AURORA at 12 14 05_Rebuttal Power Costs_Electric Rev Req Model (2009 GRC) Revised 01-18-2010 2" xfId="5658"/>
    <cellStyle name="_Value Copy 11 30 05 gas 12 09 05 AURORA at 12 14 05_Rebuttal Power Costs_Electric Rev Req Model (2009 GRC) Revised 01-18-2010 2 2" xfId="5659"/>
    <cellStyle name="_Value Copy 11 30 05 gas 12 09 05 AURORA at 12 14 05_Rebuttal Power Costs_Electric Rev Req Model (2009 GRC) Revised 01-18-2010 3" xfId="5660"/>
    <cellStyle name="_Value Copy 11 30 05 gas 12 09 05 AURORA at 12 14 05_Rebuttal Power Costs_Electric Rev Req Model (2009 GRC) Revised 01-18-2010 4" xfId="5661"/>
    <cellStyle name="_Value Copy 11 30 05 gas 12 09 05 AURORA at 12 14 05_Rebuttal Power Costs_Final Order Electric EXHIBIT A-1" xfId="5662"/>
    <cellStyle name="_Value Copy 11 30 05 gas 12 09 05 AURORA at 12 14 05_Rebuttal Power Costs_Final Order Electric EXHIBIT A-1 2" xfId="5663"/>
    <cellStyle name="_Value Copy 11 30 05 gas 12 09 05 AURORA at 12 14 05_Rebuttal Power Costs_Final Order Electric EXHIBIT A-1 2 2" xfId="5664"/>
    <cellStyle name="_Value Copy 11 30 05 gas 12 09 05 AURORA at 12 14 05_Rebuttal Power Costs_Final Order Electric EXHIBIT A-1 3" xfId="5665"/>
    <cellStyle name="_Value Copy 11 30 05 gas 12 09 05 AURORA at 12 14 05_Rebuttal Power Costs_Final Order Electric EXHIBIT A-1 4" xfId="5666"/>
    <cellStyle name="_Value Copy 11 30 05 gas 12 09 05 AURORA at 12 14 05_ROR 5.02" xfId="5667"/>
    <cellStyle name="_Value Copy 11 30 05 gas 12 09 05 AURORA at 12 14 05_ROR 5.02 2" xfId="5668"/>
    <cellStyle name="_Value Copy 11 30 05 gas 12 09 05 AURORA at 12 14 05_ROR 5.02 2 2" xfId="5669"/>
    <cellStyle name="_Value Copy 11 30 05 gas 12 09 05 AURORA at 12 14 05_ROR 5.02 3" xfId="5670"/>
    <cellStyle name="_Value Copy 11 30 05 gas 12 09 05 AURORA at 12 14 05_Sch 40 Feeder OH 2008" xfId="5671"/>
    <cellStyle name="_Value Copy 11 30 05 gas 12 09 05 AURORA at 12 14 05_Sch 40 Feeder OH 2008 2" xfId="5672"/>
    <cellStyle name="_Value Copy 11 30 05 gas 12 09 05 AURORA at 12 14 05_Sch 40 Feeder OH 2008 2 2" xfId="5673"/>
    <cellStyle name="_Value Copy 11 30 05 gas 12 09 05 AURORA at 12 14 05_Sch 40 Feeder OH 2008 3" xfId="5674"/>
    <cellStyle name="_Value Copy 11 30 05 gas 12 09 05 AURORA at 12 14 05_Sch 40 Interim Energy Rates " xfId="5675"/>
    <cellStyle name="_Value Copy 11 30 05 gas 12 09 05 AURORA at 12 14 05_Sch 40 Interim Energy Rates  2" xfId="5676"/>
    <cellStyle name="_Value Copy 11 30 05 gas 12 09 05 AURORA at 12 14 05_Sch 40 Interim Energy Rates  2 2" xfId="5677"/>
    <cellStyle name="_Value Copy 11 30 05 gas 12 09 05 AURORA at 12 14 05_Sch 40 Interim Energy Rates  3" xfId="5678"/>
    <cellStyle name="_Value Copy 11 30 05 gas 12 09 05 AURORA at 12 14 05_Sch 40 Substation A&amp;G 2008" xfId="5679"/>
    <cellStyle name="_Value Copy 11 30 05 gas 12 09 05 AURORA at 12 14 05_Sch 40 Substation A&amp;G 2008 2" xfId="5680"/>
    <cellStyle name="_Value Copy 11 30 05 gas 12 09 05 AURORA at 12 14 05_Sch 40 Substation A&amp;G 2008 2 2" xfId="5681"/>
    <cellStyle name="_Value Copy 11 30 05 gas 12 09 05 AURORA at 12 14 05_Sch 40 Substation A&amp;G 2008 3" xfId="5682"/>
    <cellStyle name="_Value Copy 11 30 05 gas 12 09 05 AURORA at 12 14 05_Sch 40 Substation O&amp;M 2008" xfId="5683"/>
    <cellStyle name="_Value Copy 11 30 05 gas 12 09 05 AURORA at 12 14 05_Sch 40 Substation O&amp;M 2008 2" xfId="5684"/>
    <cellStyle name="_Value Copy 11 30 05 gas 12 09 05 AURORA at 12 14 05_Sch 40 Substation O&amp;M 2008 2 2" xfId="5685"/>
    <cellStyle name="_Value Copy 11 30 05 gas 12 09 05 AURORA at 12 14 05_Sch 40 Substation O&amp;M 2008 3" xfId="5686"/>
    <cellStyle name="_Value Copy 11 30 05 gas 12 09 05 AURORA at 12 14 05_Subs 2008" xfId="5687"/>
    <cellStyle name="_Value Copy 11 30 05 gas 12 09 05 AURORA at 12 14 05_Subs 2008 2" xfId="5688"/>
    <cellStyle name="_Value Copy 11 30 05 gas 12 09 05 AURORA at 12 14 05_Subs 2008 2 2" xfId="5689"/>
    <cellStyle name="_Value Copy 11 30 05 gas 12 09 05 AURORA at 12 14 05_Subs 2008 3" xfId="5690"/>
    <cellStyle name="_Value Copy 11 30 05 gas 12 09 05 AURORA at 12 14 05_Transmission Workbook for May BOD" xfId="5691"/>
    <cellStyle name="_Value Copy 11 30 05 gas 12 09 05 AURORA at 12 14 05_Transmission Workbook for May BOD 2" xfId="5692"/>
    <cellStyle name="_Value Copy 11 30 05 gas 12 09 05 AURORA at 12 14 05_Wind Integration 10GRC" xfId="5693"/>
    <cellStyle name="_Value Copy 11 30 05 gas 12 09 05 AURORA at 12 14 05_Wind Integration 10GRC 2" xfId="5694"/>
    <cellStyle name="_VC 2007GRC PC 10312007" xfId="5695"/>
    <cellStyle name="_VC 6.15.06 update on 06GRC power costs.xls Chart 1" xfId="5696"/>
    <cellStyle name="_VC 6.15.06 update on 06GRC power costs.xls Chart 1 2" xfId="5697"/>
    <cellStyle name="_VC 6.15.06 update on 06GRC power costs.xls Chart 1 2 2" xfId="5698"/>
    <cellStyle name="_VC 6.15.06 update on 06GRC power costs.xls Chart 1 2 2 2" xfId="5699"/>
    <cellStyle name="_VC 6.15.06 update on 06GRC power costs.xls Chart 1 2 3" xfId="5700"/>
    <cellStyle name="_VC 6.15.06 update on 06GRC power costs.xls Chart 1 3" xfId="5701"/>
    <cellStyle name="_VC 6.15.06 update on 06GRC power costs.xls Chart 1 3 2" xfId="5702"/>
    <cellStyle name="_VC 6.15.06 update on 06GRC power costs.xls Chart 1 3 2 2" xfId="5703"/>
    <cellStyle name="_VC 6.15.06 update on 06GRC power costs.xls Chart 1 3 3" xfId="5704"/>
    <cellStyle name="_VC 6.15.06 update on 06GRC power costs.xls Chart 1 3 3 2" xfId="5705"/>
    <cellStyle name="_VC 6.15.06 update on 06GRC power costs.xls Chart 1 3 4" xfId="5706"/>
    <cellStyle name="_VC 6.15.06 update on 06GRC power costs.xls Chart 1 3 4 2" xfId="5707"/>
    <cellStyle name="_VC 6.15.06 update on 06GRC power costs.xls Chart 1 4" xfId="5708"/>
    <cellStyle name="_VC 6.15.06 update on 06GRC power costs.xls Chart 1 4 2" xfId="5709"/>
    <cellStyle name="_VC 6.15.06 update on 06GRC power costs.xls Chart 1 5" xfId="5710"/>
    <cellStyle name="_VC 6.15.06 update on 06GRC power costs.xls Chart 1 6" xfId="5711"/>
    <cellStyle name="_VC 6.15.06 update on 06GRC power costs.xls Chart 1 7" xfId="5712"/>
    <cellStyle name="_VC 6.15.06 update on 06GRC power costs.xls Chart 1_04 07E Wild Horse Wind Expansion (C) (2)" xfId="5713"/>
    <cellStyle name="_VC 6.15.06 update on 06GRC power costs.xls Chart 1_04 07E Wild Horse Wind Expansion (C) (2) 2" xfId="5714"/>
    <cellStyle name="_VC 6.15.06 update on 06GRC power costs.xls Chart 1_04 07E Wild Horse Wind Expansion (C) (2) 2 2" xfId="5715"/>
    <cellStyle name="_VC 6.15.06 update on 06GRC power costs.xls Chart 1_04 07E Wild Horse Wind Expansion (C) (2) 3" xfId="5716"/>
    <cellStyle name="_VC 6.15.06 update on 06GRC power costs.xls Chart 1_04 07E Wild Horse Wind Expansion (C) (2) 4" xfId="5717"/>
    <cellStyle name="_VC 6.15.06 update on 06GRC power costs.xls Chart 1_04 07E Wild Horse Wind Expansion (C) (2)_Adj Bench DR 3 for Initial Briefs (Electric)" xfId="5718"/>
    <cellStyle name="_VC 6.15.06 update on 06GRC power costs.xls Chart 1_04 07E Wild Horse Wind Expansion (C) (2)_Adj Bench DR 3 for Initial Briefs (Electric) 2" xfId="5719"/>
    <cellStyle name="_VC 6.15.06 update on 06GRC power costs.xls Chart 1_04 07E Wild Horse Wind Expansion (C) (2)_Adj Bench DR 3 for Initial Briefs (Electric) 2 2" xfId="5720"/>
    <cellStyle name="_VC 6.15.06 update on 06GRC power costs.xls Chart 1_04 07E Wild Horse Wind Expansion (C) (2)_Adj Bench DR 3 for Initial Briefs (Electric) 3" xfId="5721"/>
    <cellStyle name="_VC 6.15.06 update on 06GRC power costs.xls Chart 1_04 07E Wild Horse Wind Expansion (C) (2)_Adj Bench DR 3 for Initial Briefs (Electric) 4" xfId="5722"/>
    <cellStyle name="_VC 6.15.06 update on 06GRC power costs.xls Chart 1_04 07E Wild Horse Wind Expansion (C) (2)_Book1" xfId="5723"/>
    <cellStyle name="_VC 6.15.06 update on 06GRC power costs.xls Chart 1_04 07E Wild Horse Wind Expansion (C) (2)_Electric Rev Req Model (2009 GRC) " xfId="5724"/>
    <cellStyle name="_VC 6.15.06 update on 06GRC power costs.xls Chart 1_04 07E Wild Horse Wind Expansion (C) (2)_Electric Rev Req Model (2009 GRC)  2" xfId="5725"/>
    <cellStyle name="_VC 6.15.06 update on 06GRC power costs.xls Chart 1_04 07E Wild Horse Wind Expansion (C) (2)_Electric Rev Req Model (2009 GRC)  2 2" xfId="5726"/>
    <cellStyle name="_VC 6.15.06 update on 06GRC power costs.xls Chart 1_04 07E Wild Horse Wind Expansion (C) (2)_Electric Rev Req Model (2009 GRC)  3" xfId="5727"/>
    <cellStyle name="_VC 6.15.06 update on 06GRC power costs.xls Chart 1_04 07E Wild Horse Wind Expansion (C) (2)_Electric Rev Req Model (2009 GRC)  4" xfId="5728"/>
    <cellStyle name="_VC 6.15.06 update on 06GRC power costs.xls Chart 1_04 07E Wild Horse Wind Expansion (C) (2)_Electric Rev Req Model (2009 GRC) Rebuttal" xfId="5729"/>
    <cellStyle name="_VC 6.15.06 update on 06GRC power costs.xls Chart 1_04 07E Wild Horse Wind Expansion (C) (2)_Electric Rev Req Model (2009 GRC) Rebuttal 2" xfId="5730"/>
    <cellStyle name="_VC 6.15.06 update on 06GRC power costs.xls Chart 1_04 07E Wild Horse Wind Expansion (C) (2)_Electric Rev Req Model (2009 GRC) Rebuttal 2 2" xfId="5731"/>
    <cellStyle name="_VC 6.15.06 update on 06GRC power costs.xls Chart 1_04 07E Wild Horse Wind Expansion (C) (2)_Electric Rev Req Model (2009 GRC) Rebuttal 3" xfId="5732"/>
    <cellStyle name="_VC 6.15.06 update on 06GRC power costs.xls Chart 1_04 07E Wild Horse Wind Expansion (C) (2)_Electric Rev Req Model (2009 GRC) Rebuttal 4" xfId="5733"/>
    <cellStyle name="_VC 6.15.06 update on 06GRC power costs.xls Chart 1_04 07E Wild Horse Wind Expansion (C) (2)_Electric Rev Req Model (2009 GRC) Rebuttal REmoval of New  WH Solar AdjustMI" xfId="5734"/>
    <cellStyle name="_VC 6.15.06 update on 06GRC power costs.xls Chart 1_04 07E Wild Horse Wind Expansion (C) (2)_Electric Rev Req Model (2009 GRC) Rebuttal REmoval of New  WH Solar AdjustMI 2" xfId="5735"/>
    <cellStyle name="_VC 6.15.06 update on 06GRC power costs.xls Chart 1_04 07E Wild Horse Wind Expansion (C) (2)_Electric Rev Req Model (2009 GRC) Rebuttal REmoval of New  WH Solar AdjustMI 2 2" xfId="5736"/>
    <cellStyle name="_VC 6.15.06 update on 06GRC power costs.xls Chart 1_04 07E Wild Horse Wind Expansion (C) (2)_Electric Rev Req Model (2009 GRC) Rebuttal REmoval of New  WH Solar AdjustMI 3" xfId="5737"/>
    <cellStyle name="_VC 6.15.06 update on 06GRC power costs.xls Chart 1_04 07E Wild Horse Wind Expansion (C) (2)_Electric Rev Req Model (2009 GRC) Rebuttal REmoval of New  WH Solar AdjustMI 4" xfId="5738"/>
    <cellStyle name="_VC 6.15.06 update on 06GRC power costs.xls Chart 1_04 07E Wild Horse Wind Expansion (C) (2)_Electric Rev Req Model (2009 GRC) Revised 01-18-2010" xfId="5739"/>
    <cellStyle name="_VC 6.15.06 update on 06GRC power costs.xls Chart 1_04 07E Wild Horse Wind Expansion (C) (2)_Electric Rev Req Model (2009 GRC) Revised 01-18-2010 2" xfId="5740"/>
    <cellStyle name="_VC 6.15.06 update on 06GRC power costs.xls Chart 1_04 07E Wild Horse Wind Expansion (C) (2)_Electric Rev Req Model (2009 GRC) Revised 01-18-2010 2 2" xfId="5741"/>
    <cellStyle name="_VC 6.15.06 update on 06GRC power costs.xls Chart 1_04 07E Wild Horse Wind Expansion (C) (2)_Electric Rev Req Model (2009 GRC) Revised 01-18-2010 3" xfId="5742"/>
    <cellStyle name="_VC 6.15.06 update on 06GRC power costs.xls Chart 1_04 07E Wild Horse Wind Expansion (C) (2)_Electric Rev Req Model (2009 GRC) Revised 01-18-2010 4" xfId="5743"/>
    <cellStyle name="_VC 6.15.06 update on 06GRC power costs.xls Chart 1_04 07E Wild Horse Wind Expansion (C) (2)_Electric Rev Req Model (2010 GRC)" xfId="5744"/>
    <cellStyle name="_VC 6.15.06 update on 06GRC power costs.xls Chart 1_04 07E Wild Horse Wind Expansion (C) (2)_Electric Rev Req Model (2010 GRC) SF" xfId="5745"/>
    <cellStyle name="_VC 6.15.06 update on 06GRC power costs.xls Chart 1_04 07E Wild Horse Wind Expansion (C) (2)_Final Order Electric EXHIBIT A-1" xfId="5746"/>
    <cellStyle name="_VC 6.15.06 update on 06GRC power costs.xls Chart 1_04 07E Wild Horse Wind Expansion (C) (2)_Final Order Electric EXHIBIT A-1 2" xfId="5747"/>
    <cellStyle name="_VC 6.15.06 update on 06GRC power costs.xls Chart 1_04 07E Wild Horse Wind Expansion (C) (2)_Final Order Electric EXHIBIT A-1 2 2" xfId="5748"/>
    <cellStyle name="_VC 6.15.06 update on 06GRC power costs.xls Chart 1_04 07E Wild Horse Wind Expansion (C) (2)_Final Order Electric EXHIBIT A-1 3" xfId="5749"/>
    <cellStyle name="_VC 6.15.06 update on 06GRC power costs.xls Chart 1_04 07E Wild Horse Wind Expansion (C) (2)_Final Order Electric EXHIBIT A-1 4" xfId="5750"/>
    <cellStyle name="_VC 6.15.06 update on 06GRC power costs.xls Chart 1_04 07E Wild Horse Wind Expansion (C) (2)_TENASKA REGULATORY ASSET" xfId="5751"/>
    <cellStyle name="_VC 6.15.06 update on 06GRC power costs.xls Chart 1_04 07E Wild Horse Wind Expansion (C) (2)_TENASKA REGULATORY ASSET 2" xfId="5752"/>
    <cellStyle name="_VC 6.15.06 update on 06GRC power costs.xls Chart 1_04 07E Wild Horse Wind Expansion (C) (2)_TENASKA REGULATORY ASSET 2 2" xfId="5753"/>
    <cellStyle name="_VC 6.15.06 update on 06GRC power costs.xls Chart 1_04 07E Wild Horse Wind Expansion (C) (2)_TENASKA REGULATORY ASSET 3" xfId="5754"/>
    <cellStyle name="_VC 6.15.06 update on 06GRC power costs.xls Chart 1_04 07E Wild Horse Wind Expansion (C) (2)_TENASKA REGULATORY ASSET 4" xfId="5755"/>
    <cellStyle name="_VC 6.15.06 update on 06GRC power costs.xls Chart 1_16.37E Wild Horse Expansion DeferralRevwrkingfile SF" xfId="5756"/>
    <cellStyle name="_VC 6.15.06 update on 06GRC power costs.xls Chart 1_16.37E Wild Horse Expansion DeferralRevwrkingfile SF 2" xfId="5757"/>
    <cellStyle name="_VC 6.15.06 update on 06GRC power costs.xls Chart 1_16.37E Wild Horse Expansion DeferralRevwrkingfile SF 2 2" xfId="5758"/>
    <cellStyle name="_VC 6.15.06 update on 06GRC power costs.xls Chart 1_16.37E Wild Horse Expansion DeferralRevwrkingfile SF 3" xfId="5759"/>
    <cellStyle name="_VC 6.15.06 update on 06GRC power costs.xls Chart 1_16.37E Wild Horse Expansion DeferralRevwrkingfile SF 4" xfId="5760"/>
    <cellStyle name="_VC 6.15.06 update on 06GRC power costs.xls Chart 1_2009 Compliance Filing PCA Exhibits for GRC" xfId="5761"/>
    <cellStyle name="_VC 6.15.06 update on 06GRC power costs.xls Chart 1_2009 Compliance Filing PCA Exhibits for GRC 2" xfId="5762"/>
    <cellStyle name="_VC 6.15.06 update on 06GRC power costs.xls Chart 1_2009 GRC Compl Filing - Exhibit D" xfId="5763"/>
    <cellStyle name="_VC 6.15.06 update on 06GRC power costs.xls Chart 1_2009 GRC Compl Filing - Exhibit D 2" xfId="5764"/>
    <cellStyle name="_VC 6.15.06 update on 06GRC power costs.xls Chart 1_2009 GRC Compl Filing - Exhibit D 3" xfId="5765"/>
    <cellStyle name="_VC 6.15.06 update on 06GRC power costs.xls Chart 1_3.01 Income Statement" xfId="5766"/>
    <cellStyle name="_VC 6.15.06 update on 06GRC power costs.xls Chart 1_4 31 Regulatory Assets and Liabilities  7 06- Exhibit D" xfId="5767"/>
    <cellStyle name="_VC 6.15.06 update on 06GRC power costs.xls Chart 1_4 31 Regulatory Assets and Liabilities  7 06- Exhibit D 2" xfId="5768"/>
    <cellStyle name="_VC 6.15.06 update on 06GRC power costs.xls Chart 1_4 31 Regulatory Assets and Liabilities  7 06- Exhibit D 2 2" xfId="5769"/>
    <cellStyle name="_VC 6.15.06 update on 06GRC power costs.xls Chart 1_4 31 Regulatory Assets and Liabilities  7 06- Exhibit D 3" xfId="5770"/>
    <cellStyle name="_VC 6.15.06 update on 06GRC power costs.xls Chart 1_4 31 Regulatory Assets and Liabilities  7 06- Exhibit D 4" xfId="5771"/>
    <cellStyle name="_VC 6.15.06 update on 06GRC power costs.xls Chart 1_4 31 Regulatory Assets and Liabilities  7 06- Exhibit D_NIM Summary" xfId="5772"/>
    <cellStyle name="_VC 6.15.06 update on 06GRC power costs.xls Chart 1_4 31 Regulatory Assets and Liabilities  7 06- Exhibit D_NIM Summary 2" xfId="5773"/>
    <cellStyle name="_VC 6.15.06 update on 06GRC power costs.xls Chart 1_4 32 Regulatory Assets and Liabilities  7 06- Exhibit D" xfId="5774"/>
    <cellStyle name="_VC 6.15.06 update on 06GRC power costs.xls Chart 1_4 32 Regulatory Assets and Liabilities  7 06- Exhibit D 2" xfId="5775"/>
    <cellStyle name="_VC 6.15.06 update on 06GRC power costs.xls Chart 1_4 32 Regulatory Assets and Liabilities  7 06- Exhibit D 2 2" xfId="5776"/>
    <cellStyle name="_VC 6.15.06 update on 06GRC power costs.xls Chart 1_4 32 Regulatory Assets and Liabilities  7 06- Exhibit D 3" xfId="5777"/>
    <cellStyle name="_VC 6.15.06 update on 06GRC power costs.xls Chart 1_4 32 Regulatory Assets and Liabilities  7 06- Exhibit D 4" xfId="5778"/>
    <cellStyle name="_VC 6.15.06 update on 06GRC power costs.xls Chart 1_4 32 Regulatory Assets and Liabilities  7 06- Exhibit D_NIM Summary" xfId="5779"/>
    <cellStyle name="_VC 6.15.06 update on 06GRC power costs.xls Chart 1_4 32 Regulatory Assets and Liabilities  7 06- Exhibit D_NIM Summary 2" xfId="5780"/>
    <cellStyle name="_VC 6.15.06 update on 06GRC power costs.xls Chart 1_ACCOUNTS" xfId="5781"/>
    <cellStyle name="_VC 6.15.06 update on 06GRC power costs.xls Chart 1_AURORA Total New" xfId="5782"/>
    <cellStyle name="_VC 6.15.06 update on 06GRC power costs.xls Chart 1_AURORA Total New 2" xfId="5783"/>
    <cellStyle name="_VC 6.15.06 update on 06GRC power costs.xls Chart 1_Book2" xfId="5784"/>
    <cellStyle name="_VC 6.15.06 update on 06GRC power costs.xls Chart 1_Book2 2" xfId="5785"/>
    <cellStyle name="_VC 6.15.06 update on 06GRC power costs.xls Chart 1_Book2 2 2" xfId="5786"/>
    <cellStyle name="_VC 6.15.06 update on 06GRC power costs.xls Chart 1_Book2 3" xfId="5787"/>
    <cellStyle name="_VC 6.15.06 update on 06GRC power costs.xls Chart 1_Book2 4" xfId="5788"/>
    <cellStyle name="_VC 6.15.06 update on 06GRC power costs.xls Chart 1_Book2_Adj Bench DR 3 for Initial Briefs (Electric)" xfId="5789"/>
    <cellStyle name="_VC 6.15.06 update on 06GRC power costs.xls Chart 1_Book2_Adj Bench DR 3 for Initial Briefs (Electric) 2" xfId="5790"/>
    <cellStyle name="_VC 6.15.06 update on 06GRC power costs.xls Chart 1_Book2_Adj Bench DR 3 for Initial Briefs (Electric) 2 2" xfId="5791"/>
    <cellStyle name="_VC 6.15.06 update on 06GRC power costs.xls Chart 1_Book2_Adj Bench DR 3 for Initial Briefs (Electric) 3" xfId="5792"/>
    <cellStyle name="_VC 6.15.06 update on 06GRC power costs.xls Chart 1_Book2_Adj Bench DR 3 for Initial Briefs (Electric) 4" xfId="5793"/>
    <cellStyle name="_VC 6.15.06 update on 06GRC power costs.xls Chart 1_Book2_Electric Rev Req Model (2009 GRC) Rebuttal" xfId="5794"/>
    <cellStyle name="_VC 6.15.06 update on 06GRC power costs.xls Chart 1_Book2_Electric Rev Req Model (2009 GRC) Rebuttal 2" xfId="5795"/>
    <cellStyle name="_VC 6.15.06 update on 06GRC power costs.xls Chart 1_Book2_Electric Rev Req Model (2009 GRC) Rebuttal 2 2" xfId="5796"/>
    <cellStyle name="_VC 6.15.06 update on 06GRC power costs.xls Chart 1_Book2_Electric Rev Req Model (2009 GRC) Rebuttal 3" xfId="5797"/>
    <cellStyle name="_VC 6.15.06 update on 06GRC power costs.xls Chart 1_Book2_Electric Rev Req Model (2009 GRC) Rebuttal 4" xfId="5798"/>
    <cellStyle name="_VC 6.15.06 update on 06GRC power costs.xls Chart 1_Book2_Electric Rev Req Model (2009 GRC) Rebuttal REmoval of New  WH Solar AdjustMI" xfId="5799"/>
    <cellStyle name="_VC 6.15.06 update on 06GRC power costs.xls Chart 1_Book2_Electric Rev Req Model (2009 GRC) Rebuttal REmoval of New  WH Solar AdjustMI 2" xfId="5800"/>
    <cellStyle name="_VC 6.15.06 update on 06GRC power costs.xls Chart 1_Book2_Electric Rev Req Model (2009 GRC) Rebuttal REmoval of New  WH Solar AdjustMI 2 2" xfId="5801"/>
    <cellStyle name="_VC 6.15.06 update on 06GRC power costs.xls Chart 1_Book2_Electric Rev Req Model (2009 GRC) Rebuttal REmoval of New  WH Solar AdjustMI 3" xfId="5802"/>
    <cellStyle name="_VC 6.15.06 update on 06GRC power costs.xls Chart 1_Book2_Electric Rev Req Model (2009 GRC) Rebuttal REmoval of New  WH Solar AdjustMI 4" xfId="5803"/>
    <cellStyle name="_VC 6.15.06 update on 06GRC power costs.xls Chart 1_Book2_Electric Rev Req Model (2009 GRC) Revised 01-18-2010" xfId="5804"/>
    <cellStyle name="_VC 6.15.06 update on 06GRC power costs.xls Chart 1_Book2_Electric Rev Req Model (2009 GRC) Revised 01-18-2010 2" xfId="5805"/>
    <cellStyle name="_VC 6.15.06 update on 06GRC power costs.xls Chart 1_Book2_Electric Rev Req Model (2009 GRC) Revised 01-18-2010 2 2" xfId="5806"/>
    <cellStyle name="_VC 6.15.06 update on 06GRC power costs.xls Chart 1_Book2_Electric Rev Req Model (2009 GRC) Revised 01-18-2010 3" xfId="5807"/>
    <cellStyle name="_VC 6.15.06 update on 06GRC power costs.xls Chart 1_Book2_Electric Rev Req Model (2009 GRC) Revised 01-18-2010 4" xfId="5808"/>
    <cellStyle name="_VC 6.15.06 update on 06GRC power costs.xls Chart 1_Book2_Final Order Electric EXHIBIT A-1" xfId="5809"/>
    <cellStyle name="_VC 6.15.06 update on 06GRC power costs.xls Chart 1_Book2_Final Order Electric EXHIBIT A-1 2" xfId="5810"/>
    <cellStyle name="_VC 6.15.06 update on 06GRC power costs.xls Chart 1_Book2_Final Order Electric EXHIBIT A-1 2 2" xfId="5811"/>
    <cellStyle name="_VC 6.15.06 update on 06GRC power costs.xls Chart 1_Book2_Final Order Electric EXHIBIT A-1 3" xfId="5812"/>
    <cellStyle name="_VC 6.15.06 update on 06GRC power costs.xls Chart 1_Book2_Final Order Electric EXHIBIT A-1 4" xfId="5813"/>
    <cellStyle name="_VC 6.15.06 update on 06GRC power costs.xls Chart 1_Book4" xfId="5814"/>
    <cellStyle name="_VC 6.15.06 update on 06GRC power costs.xls Chart 1_Book4 2" xfId="5815"/>
    <cellStyle name="_VC 6.15.06 update on 06GRC power costs.xls Chart 1_Book4 2 2" xfId="5816"/>
    <cellStyle name="_VC 6.15.06 update on 06GRC power costs.xls Chart 1_Book4 3" xfId="5817"/>
    <cellStyle name="_VC 6.15.06 update on 06GRC power costs.xls Chart 1_Book4 4" xfId="5818"/>
    <cellStyle name="_VC 6.15.06 update on 06GRC power costs.xls Chart 1_Book9" xfId="5819"/>
    <cellStyle name="_VC 6.15.06 update on 06GRC power costs.xls Chart 1_Book9 2" xfId="5820"/>
    <cellStyle name="_VC 6.15.06 update on 06GRC power costs.xls Chart 1_Book9 2 2" xfId="5821"/>
    <cellStyle name="_VC 6.15.06 update on 06GRC power costs.xls Chart 1_Book9 3" xfId="5822"/>
    <cellStyle name="_VC 6.15.06 update on 06GRC power costs.xls Chart 1_Book9 4" xfId="5823"/>
    <cellStyle name="_VC 6.15.06 update on 06GRC power costs.xls Chart 1_Chelan PUD Power Costs (8-10)" xfId="5824"/>
    <cellStyle name="_VC 6.15.06 update on 06GRC power costs.xls Chart 1_Gas Rev Req Model (2010 GRC)" xfId="5825"/>
    <cellStyle name="_VC 6.15.06 update on 06GRC power costs.xls Chart 1_INPUTS" xfId="5826"/>
    <cellStyle name="_VC 6.15.06 update on 06GRC power costs.xls Chart 1_INPUTS 2" xfId="5827"/>
    <cellStyle name="_VC 6.15.06 update on 06GRC power costs.xls Chart 1_INPUTS 2 2" xfId="5828"/>
    <cellStyle name="_VC 6.15.06 update on 06GRC power costs.xls Chart 1_INPUTS 3" xfId="5829"/>
    <cellStyle name="_VC 6.15.06 update on 06GRC power costs.xls Chart 1_NIM Summary" xfId="5830"/>
    <cellStyle name="_VC 6.15.06 update on 06GRC power costs.xls Chart 1_NIM Summary 09GRC" xfId="5831"/>
    <cellStyle name="_VC 6.15.06 update on 06GRC power costs.xls Chart 1_NIM Summary 09GRC 2" xfId="5832"/>
    <cellStyle name="_VC 6.15.06 update on 06GRC power costs.xls Chart 1_NIM Summary 2" xfId="5833"/>
    <cellStyle name="_VC 6.15.06 update on 06GRC power costs.xls Chart 1_NIM Summary 3" xfId="5834"/>
    <cellStyle name="_VC 6.15.06 update on 06GRC power costs.xls Chart 1_NIM Summary 4" xfId="5835"/>
    <cellStyle name="_VC 6.15.06 update on 06GRC power costs.xls Chart 1_NIM Summary 5" xfId="5836"/>
    <cellStyle name="_VC 6.15.06 update on 06GRC power costs.xls Chart 1_NIM Summary 6" xfId="5837"/>
    <cellStyle name="_VC 6.15.06 update on 06GRC power costs.xls Chart 1_NIM Summary 7" xfId="5838"/>
    <cellStyle name="_VC 6.15.06 update on 06GRC power costs.xls Chart 1_NIM Summary 8" xfId="5839"/>
    <cellStyle name="_VC 6.15.06 update on 06GRC power costs.xls Chart 1_NIM Summary 9" xfId="5840"/>
    <cellStyle name="_VC 6.15.06 update on 06GRC power costs.xls Chart 1_PCA 10 -  Exhibit D from A Kellogg Jan 2011" xfId="5841"/>
    <cellStyle name="_VC 6.15.06 update on 06GRC power costs.xls Chart 1_PCA 10 -  Exhibit D from A Kellogg July 2011" xfId="5842"/>
    <cellStyle name="_VC 6.15.06 update on 06GRC power costs.xls Chart 1_PCA 10 -  Exhibit D from S Free Rcv'd 12-11" xfId="5843"/>
    <cellStyle name="_VC 6.15.06 update on 06GRC power costs.xls Chart 1_PCA 9 -  Exhibit D April 2010" xfId="5844"/>
    <cellStyle name="_VC 6.15.06 update on 06GRC power costs.xls Chart 1_PCA 9 -  Exhibit D April 2010 (3)" xfId="5845"/>
    <cellStyle name="_VC 6.15.06 update on 06GRC power costs.xls Chart 1_PCA 9 -  Exhibit D April 2010 (3) 2" xfId="5846"/>
    <cellStyle name="_VC 6.15.06 update on 06GRC power costs.xls Chart 1_PCA 9 -  Exhibit D April 2010 2" xfId="5847"/>
    <cellStyle name="_VC 6.15.06 update on 06GRC power costs.xls Chart 1_PCA 9 -  Exhibit D April 2010 3" xfId="5848"/>
    <cellStyle name="_VC 6.15.06 update on 06GRC power costs.xls Chart 1_PCA 9 -  Exhibit D Nov 2010" xfId="5849"/>
    <cellStyle name="_VC 6.15.06 update on 06GRC power costs.xls Chart 1_PCA 9 -  Exhibit D Nov 2010 2" xfId="5850"/>
    <cellStyle name="_VC 6.15.06 update on 06GRC power costs.xls Chart 1_PCA 9 - Exhibit D at August 2010" xfId="5851"/>
    <cellStyle name="_VC 6.15.06 update on 06GRC power costs.xls Chart 1_PCA 9 - Exhibit D at August 2010 2" xfId="5852"/>
    <cellStyle name="_VC 6.15.06 update on 06GRC power costs.xls Chart 1_PCA 9 - Exhibit D June 2010 GRC" xfId="5853"/>
    <cellStyle name="_VC 6.15.06 update on 06GRC power costs.xls Chart 1_PCA 9 - Exhibit D June 2010 GRC 2" xfId="5854"/>
    <cellStyle name="_VC 6.15.06 update on 06GRC power costs.xls Chart 1_Power Costs - Comparison bx Rbtl-Staff-Jt-PC" xfId="5855"/>
    <cellStyle name="_VC 6.15.06 update on 06GRC power costs.xls Chart 1_Power Costs - Comparison bx Rbtl-Staff-Jt-PC 2" xfId="5856"/>
    <cellStyle name="_VC 6.15.06 update on 06GRC power costs.xls Chart 1_Power Costs - Comparison bx Rbtl-Staff-Jt-PC 2 2" xfId="5857"/>
    <cellStyle name="_VC 6.15.06 update on 06GRC power costs.xls Chart 1_Power Costs - Comparison bx Rbtl-Staff-Jt-PC 3" xfId="5858"/>
    <cellStyle name="_VC 6.15.06 update on 06GRC power costs.xls Chart 1_Power Costs - Comparison bx Rbtl-Staff-Jt-PC 4" xfId="5859"/>
    <cellStyle name="_VC 6.15.06 update on 06GRC power costs.xls Chart 1_Power Costs - Comparison bx Rbtl-Staff-Jt-PC_Adj Bench DR 3 for Initial Briefs (Electric)" xfId="5860"/>
    <cellStyle name="_VC 6.15.06 update on 06GRC power costs.xls Chart 1_Power Costs - Comparison bx Rbtl-Staff-Jt-PC_Adj Bench DR 3 for Initial Briefs (Electric) 2" xfId="5861"/>
    <cellStyle name="_VC 6.15.06 update on 06GRC power costs.xls Chart 1_Power Costs - Comparison bx Rbtl-Staff-Jt-PC_Adj Bench DR 3 for Initial Briefs (Electric) 2 2" xfId="5862"/>
    <cellStyle name="_VC 6.15.06 update on 06GRC power costs.xls Chart 1_Power Costs - Comparison bx Rbtl-Staff-Jt-PC_Adj Bench DR 3 for Initial Briefs (Electric) 3" xfId="5863"/>
    <cellStyle name="_VC 6.15.06 update on 06GRC power costs.xls Chart 1_Power Costs - Comparison bx Rbtl-Staff-Jt-PC_Adj Bench DR 3 for Initial Briefs (Electric) 4" xfId="5864"/>
    <cellStyle name="_VC 6.15.06 update on 06GRC power costs.xls Chart 1_Power Costs - Comparison bx Rbtl-Staff-Jt-PC_Electric Rev Req Model (2009 GRC) Rebuttal" xfId="5865"/>
    <cellStyle name="_VC 6.15.06 update on 06GRC power costs.xls Chart 1_Power Costs - Comparison bx Rbtl-Staff-Jt-PC_Electric Rev Req Model (2009 GRC) Rebuttal 2" xfId="5866"/>
    <cellStyle name="_VC 6.15.06 update on 06GRC power costs.xls Chart 1_Power Costs - Comparison bx Rbtl-Staff-Jt-PC_Electric Rev Req Model (2009 GRC) Rebuttal 2 2" xfId="5867"/>
    <cellStyle name="_VC 6.15.06 update on 06GRC power costs.xls Chart 1_Power Costs - Comparison bx Rbtl-Staff-Jt-PC_Electric Rev Req Model (2009 GRC) Rebuttal 3" xfId="5868"/>
    <cellStyle name="_VC 6.15.06 update on 06GRC power costs.xls Chart 1_Power Costs - Comparison bx Rbtl-Staff-Jt-PC_Electric Rev Req Model (2009 GRC) Rebuttal 4" xfId="5869"/>
    <cellStyle name="_VC 6.15.06 update on 06GRC power costs.xls Chart 1_Power Costs - Comparison bx Rbtl-Staff-Jt-PC_Electric Rev Req Model (2009 GRC) Rebuttal REmoval of New  WH Solar AdjustMI" xfId="5870"/>
    <cellStyle name="_VC 6.15.06 update on 06GRC power costs.xls Chart 1_Power Costs - Comparison bx Rbtl-Staff-Jt-PC_Electric Rev Req Model (2009 GRC) Rebuttal REmoval of New  WH Solar AdjustMI 2" xfId="5871"/>
    <cellStyle name="_VC 6.15.06 update on 06GRC power costs.xls Chart 1_Power Costs - Comparison bx Rbtl-Staff-Jt-PC_Electric Rev Req Model (2009 GRC) Rebuttal REmoval of New  WH Solar AdjustMI 2 2" xfId="5872"/>
    <cellStyle name="_VC 6.15.06 update on 06GRC power costs.xls Chart 1_Power Costs - Comparison bx Rbtl-Staff-Jt-PC_Electric Rev Req Model (2009 GRC) Rebuttal REmoval of New  WH Solar AdjustMI 3" xfId="5873"/>
    <cellStyle name="_VC 6.15.06 update on 06GRC power costs.xls Chart 1_Power Costs - Comparison bx Rbtl-Staff-Jt-PC_Electric Rev Req Model (2009 GRC) Rebuttal REmoval of New  WH Solar AdjustMI 4" xfId="5874"/>
    <cellStyle name="_VC 6.15.06 update on 06GRC power costs.xls Chart 1_Power Costs - Comparison bx Rbtl-Staff-Jt-PC_Electric Rev Req Model (2009 GRC) Revised 01-18-2010" xfId="5875"/>
    <cellStyle name="_VC 6.15.06 update on 06GRC power costs.xls Chart 1_Power Costs - Comparison bx Rbtl-Staff-Jt-PC_Electric Rev Req Model (2009 GRC) Revised 01-18-2010 2" xfId="5876"/>
    <cellStyle name="_VC 6.15.06 update on 06GRC power costs.xls Chart 1_Power Costs - Comparison bx Rbtl-Staff-Jt-PC_Electric Rev Req Model (2009 GRC) Revised 01-18-2010 2 2" xfId="5877"/>
    <cellStyle name="_VC 6.15.06 update on 06GRC power costs.xls Chart 1_Power Costs - Comparison bx Rbtl-Staff-Jt-PC_Electric Rev Req Model (2009 GRC) Revised 01-18-2010 3" xfId="5878"/>
    <cellStyle name="_VC 6.15.06 update on 06GRC power costs.xls Chart 1_Power Costs - Comparison bx Rbtl-Staff-Jt-PC_Electric Rev Req Model (2009 GRC) Revised 01-18-2010 4" xfId="5879"/>
    <cellStyle name="_VC 6.15.06 update on 06GRC power costs.xls Chart 1_Power Costs - Comparison bx Rbtl-Staff-Jt-PC_Final Order Electric EXHIBIT A-1" xfId="5880"/>
    <cellStyle name="_VC 6.15.06 update on 06GRC power costs.xls Chart 1_Power Costs - Comparison bx Rbtl-Staff-Jt-PC_Final Order Electric EXHIBIT A-1 2" xfId="5881"/>
    <cellStyle name="_VC 6.15.06 update on 06GRC power costs.xls Chart 1_Power Costs - Comparison bx Rbtl-Staff-Jt-PC_Final Order Electric EXHIBIT A-1 2 2" xfId="5882"/>
    <cellStyle name="_VC 6.15.06 update on 06GRC power costs.xls Chart 1_Power Costs - Comparison bx Rbtl-Staff-Jt-PC_Final Order Electric EXHIBIT A-1 3" xfId="5883"/>
    <cellStyle name="_VC 6.15.06 update on 06GRC power costs.xls Chart 1_Power Costs - Comparison bx Rbtl-Staff-Jt-PC_Final Order Electric EXHIBIT A-1 4" xfId="5884"/>
    <cellStyle name="_VC 6.15.06 update on 06GRC power costs.xls Chart 1_Production Adj 4.37" xfId="5885"/>
    <cellStyle name="_VC 6.15.06 update on 06GRC power costs.xls Chart 1_Production Adj 4.37 2" xfId="5886"/>
    <cellStyle name="_VC 6.15.06 update on 06GRC power costs.xls Chart 1_Production Adj 4.37 2 2" xfId="5887"/>
    <cellStyle name="_VC 6.15.06 update on 06GRC power costs.xls Chart 1_Production Adj 4.37 3" xfId="5888"/>
    <cellStyle name="_VC 6.15.06 update on 06GRC power costs.xls Chart 1_Purchased Power Adj 4.03" xfId="5889"/>
    <cellStyle name="_VC 6.15.06 update on 06GRC power costs.xls Chart 1_Purchased Power Adj 4.03 2" xfId="5890"/>
    <cellStyle name="_VC 6.15.06 update on 06GRC power costs.xls Chart 1_Purchased Power Adj 4.03 2 2" xfId="5891"/>
    <cellStyle name="_VC 6.15.06 update on 06GRC power costs.xls Chart 1_Purchased Power Adj 4.03 3" xfId="5892"/>
    <cellStyle name="_VC 6.15.06 update on 06GRC power costs.xls Chart 1_Rebuttal Power Costs" xfId="5893"/>
    <cellStyle name="_VC 6.15.06 update on 06GRC power costs.xls Chart 1_Rebuttal Power Costs 2" xfId="5894"/>
    <cellStyle name="_VC 6.15.06 update on 06GRC power costs.xls Chart 1_Rebuttal Power Costs 2 2" xfId="5895"/>
    <cellStyle name="_VC 6.15.06 update on 06GRC power costs.xls Chart 1_Rebuttal Power Costs 3" xfId="5896"/>
    <cellStyle name="_VC 6.15.06 update on 06GRC power costs.xls Chart 1_Rebuttal Power Costs 4" xfId="5897"/>
    <cellStyle name="_VC 6.15.06 update on 06GRC power costs.xls Chart 1_Rebuttal Power Costs_Adj Bench DR 3 for Initial Briefs (Electric)" xfId="5898"/>
    <cellStyle name="_VC 6.15.06 update on 06GRC power costs.xls Chart 1_Rebuttal Power Costs_Adj Bench DR 3 for Initial Briefs (Electric) 2" xfId="5899"/>
    <cellStyle name="_VC 6.15.06 update on 06GRC power costs.xls Chart 1_Rebuttal Power Costs_Adj Bench DR 3 for Initial Briefs (Electric) 2 2" xfId="5900"/>
    <cellStyle name="_VC 6.15.06 update on 06GRC power costs.xls Chart 1_Rebuttal Power Costs_Adj Bench DR 3 for Initial Briefs (Electric) 3" xfId="5901"/>
    <cellStyle name="_VC 6.15.06 update on 06GRC power costs.xls Chart 1_Rebuttal Power Costs_Adj Bench DR 3 for Initial Briefs (Electric) 4" xfId="5902"/>
    <cellStyle name="_VC 6.15.06 update on 06GRC power costs.xls Chart 1_Rebuttal Power Costs_Electric Rev Req Model (2009 GRC) Rebuttal" xfId="5903"/>
    <cellStyle name="_VC 6.15.06 update on 06GRC power costs.xls Chart 1_Rebuttal Power Costs_Electric Rev Req Model (2009 GRC) Rebuttal 2" xfId="5904"/>
    <cellStyle name="_VC 6.15.06 update on 06GRC power costs.xls Chart 1_Rebuttal Power Costs_Electric Rev Req Model (2009 GRC) Rebuttal 2 2" xfId="5905"/>
    <cellStyle name="_VC 6.15.06 update on 06GRC power costs.xls Chart 1_Rebuttal Power Costs_Electric Rev Req Model (2009 GRC) Rebuttal 3" xfId="5906"/>
    <cellStyle name="_VC 6.15.06 update on 06GRC power costs.xls Chart 1_Rebuttal Power Costs_Electric Rev Req Model (2009 GRC) Rebuttal 4" xfId="5907"/>
    <cellStyle name="_VC 6.15.06 update on 06GRC power costs.xls Chart 1_Rebuttal Power Costs_Electric Rev Req Model (2009 GRC) Rebuttal REmoval of New  WH Solar AdjustMI" xfId="5908"/>
    <cellStyle name="_VC 6.15.06 update on 06GRC power costs.xls Chart 1_Rebuttal Power Costs_Electric Rev Req Model (2009 GRC) Rebuttal REmoval of New  WH Solar AdjustMI 2" xfId="5909"/>
    <cellStyle name="_VC 6.15.06 update on 06GRC power costs.xls Chart 1_Rebuttal Power Costs_Electric Rev Req Model (2009 GRC) Rebuttal REmoval of New  WH Solar AdjustMI 2 2" xfId="5910"/>
    <cellStyle name="_VC 6.15.06 update on 06GRC power costs.xls Chart 1_Rebuttal Power Costs_Electric Rev Req Model (2009 GRC) Rebuttal REmoval of New  WH Solar AdjustMI 3" xfId="5911"/>
    <cellStyle name="_VC 6.15.06 update on 06GRC power costs.xls Chart 1_Rebuttal Power Costs_Electric Rev Req Model (2009 GRC) Rebuttal REmoval of New  WH Solar AdjustMI 4" xfId="5912"/>
    <cellStyle name="_VC 6.15.06 update on 06GRC power costs.xls Chart 1_Rebuttal Power Costs_Electric Rev Req Model (2009 GRC) Revised 01-18-2010" xfId="5913"/>
    <cellStyle name="_VC 6.15.06 update on 06GRC power costs.xls Chart 1_Rebuttal Power Costs_Electric Rev Req Model (2009 GRC) Revised 01-18-2010 2" xfId="5914"/>
    <cellStyle name="_VC 6.15.06 update on 06GRC power costs.xls Chart 1_Rebuttal Power Costs_Electric Rev Req Model (2009 GRC) Revised 01-18-2010 2 2" xfId="5915"/>
    <cellStyle name="_VC 6.15.06 update on 06GRC power costs.xls Chart 1_Rebuttal Power Costs_Electric Rev Req Model (2009 GRC) Revised 01-18-2010 3" xfId="5916"/>
    <cellStyle name="_VC 6.15.06 update on 06GRC power costs.xls Chart 1_Rebuttal Power Costs_Electric Rev Req Model (2009 GRC) Revised 01-18-2010 4" xfId="5917"/>
    <cellStyle name="_VC 6.15.06 update on 06GRC power costs.xls Chart 1_Rebuttal Power Costs_Final Order Electric EXHIBIT A-1" xfId="5918"/>
    <cellStyle name="_VC 6.15.06 update on 06GRC power costs.xls Chart 1_Rebuttal Power Costs_Final Order Electric EXHIBIT A-1 2" xfId="5919"/>
    <cellStyle name="_VC 6.15.06 update on 06GRC power costs.xls Chart 1_Rebuttal Power Costs_Final Order Electric EXHIBIT A-1 2 2" xfId="5920"/>
    <cellStyle name="_VC 6.15.06 update on 06GRC power costs.xls Chart 1_Rebuttal Power Costs_Final Order Electric EXHIBIT A-1 3" xfId="5921"/>
    <cellStyle name="_VC 6.15.06 update on 06GRC power costs.xls Chart 1_Rebuttal Power Costs_Final Order Electric EXHIBIT A-1 4" xfId="5922"/>
    <cellStyle name="_VC 6.15.06 update on 06GRC power costs.xls Chart 1_ROR &amp; CONV FACTOR" xfId="5923"/>
    <cellStyle name="_VC 6.15.06 update on 06GRC power costs.xls Chart 1_ROR &amp; CONV FACTOR 2" xfId="5924"/>
    <cellStyle name="_VC 6.15.06 update on 06GRC power costs.xls Chart 1_ROR &amp; CONV FACTOR 2 2" xfId="5925"/>
    <cellStyle name="_VC 6.15.06 update on 06GRC power costs.xls Chart 1_ROR &amp; CONV FACTOR 3" xfId="5926"/>
    <cellStyle name="_VC 6.15.06 update on 06GRC power costs.xls Chart 1_ROR 5.02" xfId="5927"/>
    <cellStyle name="_VC 6.15.06 update on 06GRC power costs.xls Chart 1_ROR 5.02 2" xfId="5928"/>
    <cellStyle name="_VC 6.15.06 update on 06GRC power costs.xls Chart 1_ROR 5.02 2 2" xfId="5929"/>
    <cellStyle name="_VC 6.15.06 update on 06GRC power costs.xls Chart 1_ROR 5.02 3" xfId="5930"/>
    <cellStyle name="_VC 6.15.06 update on 06GRC power costs.xls Chart 1_Wind Integration 10GRC" xfId="5931"/>
    <cellStyle name="_VC 6.15.06 update on 06GRC power costs.xls Chart 1_Wind Integration 10GRC 2" xfId="5932"/>
    <cellStyle name="_VC 6.15.06 update on 06GRC power costs.xls Chart 2" xfId="5933"/>
    <cellStyle name="_VC 6.15.06 update on 06GRC power costs.xls Chart 2 2" xfId="5934"/>
    <cellStyle name="_VC 6.15.06 update on 06GRC power costs.xls Chart 2 2 2" xfId="5935"/>
    <cellStyle name="_VC 6.15.06 update on 06GRC power costs.xls Chart 2 2 2 2" xfId="5936"/>
    <cellStyle name="_VC 6.15.06 update on 06GRC power costs.xls Chart 2 2 3" xfId="5937"/>
    <cellStyle name="_VC 6.15.06 update on 06GRC power costs.xls Chart 2 3" xfId="5938"/>
    <cellStyle name="_VC 6.15.06 update on 06GRC power costs.xls Chart 2 3 2" xfId="5939"/>
    <cellStyle name="_VC 6.15.06 update on 06GRC power costs.xls Chart 2 3 2 2" xfId="5940"/>
    <cellStyle name="_VC 6.15.06 update on 06GRC power costs.xls Chart 2 3 3" xfId="5941"/>
    <cellStyle name="_VC 6.15.06 update on 06GRC power costs.xls Chart 2 3 3 2" xfId="5942"/>
    <cellStyle name="_VC 6.15.06 update on 06GRC power costs.xls Chart 2 3 4" xfId="5943"/>
    <cellStyle name="_VC 6.15.06 update on 06GRC power costs.xls Chart 2 3 4 2" xfId="5944"/>
    <cellStyle name="_VC 6.15.06 update on 06GRC power costs.xls Chart 2 4" xfId="5945"/>
    <cellStyle name="_VC 6.15.06 update on 06GRC power costs.xls Chart 2 4 2" xfId="5946"/>
    <cellStyle name="_VC 6.15.06 update on 06GRC power costs.xls Chart 2 5" xfId="5947"/>
    <cellStyle name="_VC 6.15.06 update on 06GRC power costs.xls Chart 2 6" xfId="5948"/>
    <cellStyle name="_VC 6.15.06 update on 06GRC power costs.xls Chart 2 7" xfId="5949"/>
    <cellStyle name="_VC 6.15.06 update on 06GRC power costs.xls Chart 2_04 07E Wild Horse Wind Expansion (C) (2)" xfId="5950"/>
    <cellStyle name="_VC 6.15.06 update on 06GRC power costs.xls Chart 2_04 07E Wild Horse Wind Expansion (C) (2) 2" xfId="5951"/>
    <cellStyle name="_VC 6.15.06 update on 06GRC power costs.xls Chart 2_04 07E Wild Horse Wind Expansion (C) (2) 2 2" xfId="5952"/>
    <cellStyle name="_VC 6.15.06 update on 06GRC power costs.xls Chart 2_04 07E Wild Horse Wind Expansion (C) (2) 3" xfId="5953"/>
    <cellStyle name="_VC 6.15.06 update on 06GRC power costs.xls Chart 2_04 07E Wild Horse Wind Expansion (C) (2) 4" xfId="5954"/>
    <cellStyle name="_VC 6.15.06 update on 06GRC power costs.xls Chart 2_04 07E Wild Horse Wind Expansion (C) (2)_Adj Bench DR 3 for Initial Briefs (Electric)" xfId="5955"/>
    <cellStyle name="_VC 6.15.06 update on 06GRC power costs.xls Chart 2_04 07E Wild Horse Wind Expansion (C) (2)_Adj Bench DR 3 for Initial Briefs (Electric) 2" xfId="5956"/>
    <cellStyle name="_VC 6.15.06 update on 06GRC power costs.xls Chart 2_04 07E Wild Horse Wind Expansion (C) (2)_Adj Bench DR 3 for Initial Briefs (Electric) 2 2" xfId="5957"/>
    <cellStyle name="_VC 6.15.06 update on 06GRC power costs.xls Chart 2_04 07E Wild Horse Wind Expansion (C) (2)_Adj Bench DR 3 for Initial Briefs (Electric) 3" xfId="5958"/>
    <cellStyle name="_VC 6.15.06 update on 06GRC power costs.xls Chart 2_04 07E Wild Horse Wind Expansion (C) (2)_Adj Bench DR 3 for Initial Briefs (Electric) 4" xfId="5959"/>
    <cellStyle name="_VC 6.15.06 update on 06GRC power costs.xls Chart 2_04 07E Wild Horse Wind Expansion (C) (2)_Book1" xfId="5960"/>
    <cellStyle name="_VC 6.15.06 update on 06GRC power costs.xls Chart 2_04 07E Wild Horse Wind Expansion (C) (2)_Electric Rev Req Model (2009 GRC) " xfId="5961"/>
    <cellStyle name="_VC 6.15.06 update on 06GRC power costs.xls Chart 2_04 07E Wild Horse Wind Expansion (C) (2)_Electric Rev Req Model (2009 GRC)  2" xfId="5962"/>
    <cellStyle name="_VC 6.15.06 update on 06GRC power costs.xls Chart 2_04 07E Wild Horse Wind Expansion (C) (2)_Electric Rev Req Model (2009 GRC)  2 2" xfId="5963"/>
    <cellStyle name="_VC 6.15.06 update on 06GRC power costs.xls Chart 2_04 07E Wild Horse Wind Expansion (C) (2)_Electric Rev Req Model (2009 GRC)  3" xfId="5964"/>
    <cellStyle name="_VC 6.15.06 update on 06GRC power costs.xls Chart 2_04 07E Wild Horse Wind Expansion (C) (2)_Electric Rev Req Model (2009 GRC)  4" xfId="5965"/>
    <cellStyle name="_VC 6.15.06 update on 06GRC power costs.xls Chart 2_04 07E Wild Horse Wind Expansion (C) (2)_Electric Rev Req Model (2009 GRC) Rebuttal" xfId="5966"/>
    <cellStyle name="_VC 6.15.06 update on 06GRC power costs.xls Chart 2_04 07E Wild Horse Wind Expansion (C) (2)_Electric Rev Req Model (2009 GRC) Rebuttal 2" xfId="5967"/>
    <cellStyle name="_VC 6.15.06 update on 06GRC power costs.xls Chart 2_04 07E Wild Horse Wind Expansion (C) (2)_Electric Rev Req Model (2009 GRC) Rebuttal 2 2" xfId="5968"/>
    <cellStyle name="_VC 6.15.06 update on 06GRC power costs.xls Chart 2_04 07E Wild Horse Wind Expansion (C) (2)_Electric Rev Req Model (2009 GRC) Rebuttal 3" xfId="5969"/>
    <cellStyle name="_VC 6.15.06 update on 06GRC power costs.xls Chart 2_04 07E Wild Horse Wind Expansion (C) (2)_Electric Rev Req Model (2009 GRC) Rebuttal 4" xfId="5970"/>
    <cellStyle name="_VC 6.15.06 update on 06GRC power costs.xls Chart 2_04 07E Wild Horse Wind Expansion (C) (2)_Electric Rev Req Model (2009 GRC) Rebuttal REmoval of New  WH Solar AdjustMI" xfId="5971"/>
    <cellStyle name="_VC 6.15.06 update on 06GRC power costs.xls Chart 2_04 07E Wild Horse Wind Expansion (C) (2)_Electric Rev Req Model (2009 GRC) Rebuttal REmoval of New  WH Solar AdjustMI 2" xfId="5972"/>
    <cellStyle name="_VC 6.15.06 update on 06GRC power costs.xls Chart 2_04 07E Wild Horse Wind Expansion (C) (2)_Electric Rev Req Model (2009 GRC) Rebuttal REmoval of New  WH Solar AdjustMI 2 2" xfId="5973"/>
    <cellStyle name="_VC 6.15.06 update on 06GRC power costs.xls Chart 2_04 07E Wild Horse Wind Expansion (C) (2)_Electric Rev Req Model (2009 GRC) Rebuttal REmoval of New  WH Solar AdjustMI 3" xfId="5974"/>
    <cellStyle name="_VC 6.15.06 update on 06GRC power costs.xls Chart 2_04 07E Wild Horse Wind Expansion (C) (2)_Electric Rev Req Model (2009 GRC) Rebuttal REmoval of New  WH Solar AdjustMI 4" xfId="5975"/>
    <cellStyle name="_VC 6.15.06 update on 06GRC power costs.xls Chart 2_04 07E Wild Horse Wind Expansion (C) (2)_Electric Rev Req Model (2009 GRC) Revised 01-18-2010" xfId="5976"/>
    <cellStyle name="_VC 6.15.06 update on 06GRC power costs.xls Chart 2_04 07E Wild Horse Wind Expansion (C) (2)_Electric Rev Req Model (2009 GRC) Revised 01-18-2010 2" xfId="5977"/>
    <cellStyle name="_VC 6.15.06 update on 06GRC power costs.xls Chart 2_04 07E Wild Horse Wind Expansion (C) (2)_Electric Rev Req Model (2009 GRC) Revised 01-18-2010 2 2" xfId="5978"/>
    <cellStyle name="_VC 6.15.06 update on 06GRC power costs.xls Chart 2_04 07E Wild Horse Wind Expansion (C) (2)_Electric Rev Req Model (2009 GRC) Revised 01-18-2010 3" xfId="5979"/>
    <cellStyle name="_VC 6.15.06 update on 06GRC power costs.xls Chart 2_04 07E Wild Horse Wind Expansion (C) (2)_Electric Rev Req Model (2009 GRC) Revised 01-18-2010 4" xfId="5980"/>
    <cellStyle name="_VC 6.15.06 update on 06GRC power costs.xls Chart 2_04 07E Wild Horse Wind Expansion (C) (2)_Electric Rev Req Model (2010 GRC)" xfId="5981"/>
    <cellStyle name="_VC 6.15.06 update on 06GRC power costs.xls Chart 2_04 07E Wild Horse Wind Expansion (C) (2)_Electric Rev Req Model (2010 GRC) SF" xfId="5982"/>
    <cellStyle name="_VC 6.15.06 update on 06GRC power costs.xls Chart 2_04 07E Wild Horse Wind Expansion (C) (2)_Final Order Electric EXHIBIT A-1" xfId="5983"/>
    <cellStyle name="_VC 6.15.06 update on 06GRC power costs.xls Chart 2_04 07E Wild Horse Wind Expansion (C) (2)_Final Order Electric EXHIBIT A-1 2" xfId="5984"/>
    <cellStyle name="_VC 6.15.06 update on 06GRC power costs.xls Chart 2_04 07E Wild Horse Wind Expansion (C) (2)_Final Order Electric EXHIBIT A-1 2 2" xfId="5985"/>
    <cellStyle name="_VC 6.15.06 update on 06GRC power costs.xls Chart 2_04 07E Wild Horse Wind Expansion (C) (2)_Final Order Electric EXHIBIT A-1 3" xfId="5986"/>
    <cellStyle name="_VC 6.15.06 update on 06GRC power costs.xls Chart 2_04 07E Wild Horse Wind Expansion (C) (2)_Final Order Electric EXHIBIT A-1 4" xfId="5987"/>
    <cellStyle name="_VC 6.15.06 update on 06GRC power costs.xls Chart 2_04 07E Wild Horse Wind Expansion (C) (2)_TENASKA REGULATORY ASSET" xfId="5988"/>
    <cellStyle name="_VC 6.15.06 update on 06GRC power costs.xls Chart 2_04 07E Wild Horse Wind Expansion (C) (2)_TENASKA REGULATORY ASSET 2" xfId="5989"/>
    <cellStyle name="_VC 6.15.06 update on 06GRC power costs.xls Chart 2_04 07E Wild Horse Wind Expansion (C) (2)_TENASKA REGULATORY ASSET 2 2" xfId="5990"/>
    <cellStyle name="_VC 6.15.06 update on 06GRC power costs.xls Chart 2_04 07E Wild Horse Wind Expansion (C) (2)_TENASKA REGULATORY ASSET 3" xfId="5991"/>
    <cellStyle name="_VC 6.15.06 update on 06GRC power costs.xls Chart 2_04 07E Wild Horse Wind Expansion (C) (2)_TENASKA REGULATORY ASSET 4" xfId="5992"/>
    <cellStyle name="_VC 6.15.06 update on 06GRC power costs.xls Chart 2_16.37E Wild Horse Expansion DeferralRevwrkingfile SF" xfId="5993"/>
    <cellStyle name="_VC 6.15.06 update on 06GRC power costs.xls Chart 2_16.37E Wild Horse Expansion DeferralRevwrkingfile SF 2" xfId="5994"/>
    <cellStyle name="_VC 6.15.06 update on 06GRC power costs.xls Chart 2_16.37E Wild Horse Expansion DeferralRevwrkingfile SF 2 2" xfId="5995"/>
    <cellStyle name="_VC 6.15.06 update on 06GRC power costs.xls Chart 2_16.37E Wild Horse Expansion DeferralRevwrkingfile SF 3" xfId="5996"/>
    <cellStyle name="_VC 6.15.06 update on 06GRC power costs.xls Chart 2_16.37E Wild Horse Expansion DeferralRevwrkingfile SF 4" xfId="5997"/>
    <cellStyle name="_VC 6.15.06 update on 06GRC power costs.xls Chart 2_2009 Compliance Filing PCA Exhibits for GRC" xfId="5998"/>
    <cellStyle name="_VC 6.15.06 update on 06GRC power costs.xls Chart 2_2009 Compliance Filing PCA Exhibits for GRC 2" xfId="5999"/>
    <cellStyle name="_VC 6.15.06 update on 06GRC power costs.xls Chart 2_2009 GRC Compl Filing - Exhibit D" xfId="6000"/>
    <cellStyle name="_VC 6.15.06 update on 06GRC power costs.xls Chart 2_2009 GRC Compl Filing - Exhibit D 2" xfId="6001"/>
    <cellStyle name="_VC 6.15.06 update on 06GRC power costs.xls Chart 2_2009 GRC Compl Filing - Exhibit D 3" xfId="6002"/>
    <cellStyle name="_VC 6.15.06 update on 06GRC power costs.xls Chart 2_3.01 Income Statement" xfId="6003"/>
    <cellStyle name="_VC 6.15.06 update on 06GRC power costs.xls Chart 2_4 31 Regulatory Assets and Liabilities  7 06- Exhibit D" xfId="6004"/>
    <cellStyle name="_VC 6.15.06 update on 06GRC power costs.xls Chart 2_4 31 Regulatory Assets and Liabilities  7 06- Exhibit D 2" xfId="6005"/>
    <cellStyle name="_VC 6.15.06 update on 06GRC power costs.xls Chart 2_4 31 Regulatory Assets and Liabilities  7 06- Exhibit D 2 2" xfId="6006"/>
    <cellStyle name="_VC 6.15.06 update on 06GRC power costs.xls Chart 2_4 31 Regulatory Assets and Liabilities  7 06- Exhibit D 3" xfId="6007"/>
    <cellStyle name="_VC 6.15.06 update on 06GRC power costs.xls Chart 2_4 31 Regulatory Assets and Liabilities  7 06- Exhibit D 4" xfId="6008"/>
    <cellStyle name="_VC 6.15.06 update on 06GRC power costs.xls Chart 2_4 31 Regulatory Assets and Liabilities  7 06- Exhibit D_NIM Summary" xfId="6009"/>
    <cellStyle name="_VC 6.15.06 update on 06GRC power costs.xls Chart 2_4 31 Regulatory Assets and Liabilities  7 06- Exhibit D_NIM Summary 2" xfId="6010"/>
    <cellStyle name="_VC 6.15.06 update on 06GRC power costs.xls Chart 2_4 32 Regulatory Assets and Liabilities  7 06- Exhibit D" xfId="6011"/>
    <cellStyle name="_VC 6.15.06 update on 06GRC power costs.xls Chart 2_4 32 Regulatory Assets and Liabilities  7 06- Exhibit D 2" xfId="6012"/>
    <cellStyle name="_VC 6.15.06 update on 06GRC power costs.xls Chart 2_4 32 Regulatory Assets and Liabilities  7 06- Exhibit D 2 2" xfId="6013"/>
    <cellStyle name="_VC 6.15.06 update on 06GRC power costs.xls Chart 2_4 32 Regulatory Assets and Liabilities  7 06- Exhibit D 3" xfId="6014"/>
    <cellStyle name="_VC 6.15.06 update on 06GRC power costs.xls Chart 2_4 32 Regulatory Assets and Liabilities  7 06- Exhibit D 4" xfId="6015"/>
    <cellStyle name="_VC 6.15.06 update on 06GRC power costs.xls Chart 2_4 32 Regulatory Assets and Liabilities  7 06- Exhibit D_NIM Summary" xfId="6016"/>
    <cellStyle name="_VC 6.15.06 update on 06GRC power costs.xls Chart 2_4 32 Regulatory Assets and Liabilities  7 06- Exhibit D_NIM Summary 2" xfId="6017"/>
    <cellStyle name="_VC 6.15.06 update on 06GRC power costs.xls Chart 2_ACCOUNTS" xfId="6018"/>
    <cellStyle name="_VC 6.15.06 update on 06GRC power costs.xls Chart 2_AURORA Total New" xfId="6019"/>
    <cellStyle name="_VC 6.15.06 update on 06GRC power costs.xls Chart 2_AURORA Total New 2" xfId="6020"/>
    <cellStyle name="_VC 6.15.06 update on 06GRC power costs.xls Chart 2_Book2" xfId="6021"/>
    <cellStyle name="_VC 6.15.06 update on 06GRC power costs.xls Chart 2_Book2 2" xfId="6022"/>
    <cellStyle name="_VC 6.15.06 update on 06GRC power costs.xls Chart 2_Book2 2 2" xfId="6023"/>
    <cellStyle name="_VC 6.15.06 update on 06GRC power costs.xls Chart 2_Book2 3" xfId="6024"/>
    <cellStyle name="_VC 6.15.06 update on 06GRC power costs.xls Chart 2_Book2 4" xfId="6025"/>
    <cellStyle name="_VC 6.15.06 update on 06GRC power costs.xls Chart 2_Book2_Adj Bench DR 3 for Initial Briefs (Electric)" xfId="6026"/>
    <cellStyle name="_VC 6.15.06 update on 06GRC power costs.xls Chart 2_Book2_Adj Bench DR 3 for Initial Briefs (Electric) 2" xfId="6027"/>
    <cellStyle name="_VC 6.15.06 update on 06GRC power costs.xls Chart 2_Book2_Adj Bench DR 3 for Initial Briefs (Electric) 2 2" xfId="6028"/>
    <cellStyle name="_VC 6.15.06 update on 06GRC power costs.xls Chart 2_Book2_Adj Bench DR 3 for Initial Briefs (Electric) 3" xfId="6029"/>
    <cellStyle name="_VC 6.15.06 update on 06GRC power costs.xls Chart 2_Book2_Adj Bench DR 3 for Initial Briefs (Electric) 4" xfId="6030"/>
    <cellStyle name="_VC 6.15.06 update on 06GRC power costs.xls Chart 2_Book2_Electric Rev Req Model (2009 GRC) Rebuttal" xfId="6031"/>
    <cellStyle name="_VC 6.15.06 update on 06GRC power costs.xls Chart 2_Book2_Electric Rev Req Model (2009 GRC) Rebuttal 2" xfId="6032"/>
    <cellStyle name="_VC 6.15.06 update on 06GRC power costs.xls Chart 2_Book2_Electric Rev Req Model (2009 GRC) Rebuttal 2 2" xfId="6033"/>
    <cellStyle name="_VC 6.15.06 update on 06GRC power costs.xls Chart 2_Book2_Electric Rev Req Model (2009 GRC) Rebuttal 3" xfId="6034"/>
    <cellStyle name="_VC 6.15.06 update on 06GRC power costs.xls Chart 2_Book2_Electric Rev Req Model (2009 GRC) Rebuttal 4" xfId="6035"/>
    <cellStyle name="_VC 6.15.06 update on 06GRC power costs.xls Chart 2_Book2_Electric Rev Req Model (2009 GRC) Rebuttal REmoval of New  WH Solar AdjustMI" xfId="6036"/>
    <cellStyle name="_VC 6.15.06 update on 06GRC power costs.xls Chart 2_Book2_Electric Rev Req Model (2009 GRC) Rebuttal REmoval of New  WH Solar AdjustMI 2" xfId="6037"/>
    <cellStyle name="_VC 6.15.06 update on 06GRC power costs.xls Chart 2_Book2_Electric Rev Req Model (2009 GRC) Rebuttal REmoval of New  WH Solar AdjustMI 2 2" xfId="6038"/>
    <cellStyle name="_VC 6.15.06 update on 06GRC power costs.xls Chart 2_Book2_Electric Rev Req Model (2009 GRC) Rebuttal REmoval of New  WH Solar AdjustMI 3" xfId="6039"/>
    <cellStyle name="_VC 6.15.06 update on 06GRC power costs.xls Chart 2_Book2_Electric Rev Req Model (2009 GRC) Rebuttal REmoval of New  WH Solar AdjustMI 4" xfId="6040"/>
    <cellStyle name="_VC 6.15.06 update on 06GRC power costs.xls Chart 2_Book2_Electric Rev Req Model (2009 GRC) Revised 01-18-2010" xfId="6041"/>
    <cellStyle name="_VC 6.15.06 update on 06GRC power costs.xls Chart 2_Book2_Electric Rev Req Model (2009 GRC) Revised 01-18-2010 2" xfId="6042"/>
    <cellStyle name="_VC 6.15.06 update on 06GRC power costs.xls Chart 2_Book2_Electric Rev Req Model (2009 GRC) Revised 01-18-2010 2 2" xfId="6043"/>
    <cellStyle name="_VC 6.15.06 update on 06GRC power costs.xls Chart 2_Book2_Electric Rev Req Model (2009 GRC) Revised 01-18-2010 3" xfId="6044"/>
    <cellStyle name="_VC 6.15.06 update on 06GRC power costs.xls Chart 2_Book2_Electric Rev Req Model (2009 GRC) Revised 01-18-2010 4" xfId="6045"/>
    <cellStyle name="_VC 6.15.06 update on 06GRC power costs.xls Chart 2_Book2_Final Order Electric EXHIBIT A-1" xfId="6046"/>
    <cellStyle name="_VC 6.15.06 update on 06GRC power costs.xls Chart 2_Book2_Final Order Electric EXHIBIT A-1 2" xfId="6047"/>
    <cellStyle name="_VC 6.15.06 update on 06GRC power costs.xls Chart 2_Book2_Final Order Electric EXHIBIT A-1 2 2" xfId="6048"/>
    <cellStyle name="_VC 6.15.06 update on 06GRC power costs.xls Chart 2_Book2_Final Order Electric EXHIBIT A-1 3" xfId="6049"/>
    <cellStyle name="_VC 6.15.06 update on 06GRC power costs.xls Chart 2_Book2_Final Order Electric EXHIBIT A-1 4" xfId="6050"/>
    <cellStyle name="_VC 6.15.06 update on 06GRC power costs.xls Chart 2_Book4" xfId="6051"/>
    <cellStyle name="_VC 6.15.06 update on 06GRC power costs.xls Chart 2_Book4 2" xfId="6052"/>
    <cellStyle name="_VC 6.15.06 update on 06GRC power costs.xls Chart 2_Book4 2 2" xfId="6053"/>
    <cellStyle name="_VC 6.15.06 update on 06GRC power costs.xls Chart 2_Book4 3" xfId="6054"/>
    <cellStyle name="_VC 6.15.06 update on 06GRC power costs.xls Chart 2_Book4 4" xfId="6055"/>
    <cellStyle name="_VC 6.15.06 update on 06GRC power costs.xls Chart 2_Book9" xfId="6056"/>
    <cellStyle name="_VC 6.15.06 update on 06GRC power costs.xls Chart 2_Book9 2" xfId="6057"/>
    <cellStyle name="_VC 6.15.06 update on 06GRC power costs.xls Chart 2_Book9 2 2" xfId="6058"/>
    <cellStyle name="_VC 6.15.06 update on 06GRC power costs.xls Chart 2_Book9 3" xfId="6059"/>
    <cellStyle name="_VC 6.15.06 update on 06GRC power costs.xls Chart 2_Book9 4" xfId="6060"/>
    <cellStyle name="_VC 6.15.06 update on 06GRC power costs.xls Chart 2_Chelan PUD Power Costs (8-10)" xfId="6061"/>
    <cellStyle name="_VC 6.15.06 update on 06GRC power costs.xls Chart 2_Gas Rev Req Model (2010 GRC)" xfId="6062"/>
    <cellStyle name="_VC 6.15.06 update on 06GRC power costs.xls Chart 2_INPUTS" xfId="6063"/>
    <cellStyle name="_VC 6.15.06 update on 06GRC power costs.xls Chart 2_INPUTS 2" xfId="6064"/>
    <cellStyle name="_VC 6.15.06 update on 06GRC power costs.xls Chart 2_INPUTS 2 2" xfId="6065"/>
    <cellStyle name="_VC 6.15.06 update on 06GRC power costs.xls Chart 2_INPUTS 3" xfId="6066"/>
    <cellStyle name="_VC 6.15.06 update on 06GRC power costs.xls Chart 2_NIM Summary" xfId="6067"/>
    <cellStyle name="_VC 6.15.06 update on 06GRC power costs.xls Chart 2_NIM Summary 09GRC" xfId="6068"/>
    <cellStyle name="_VC 6.15.06 update on 06GRC power costs.xls Chart 2_NIM Summary 09GRC 2" xfId="6069"/>
    <cellStyle name="_VC 6.15.06 update on 06GRC power costs.xls Chart 2_NIM Summary 2" xfId="6070"/>
    <cellStyle name="_VC 6.15.06 update on 06GRC power costs.xls Chart 2_NIM Summary 3" xfId="6071"/>
    <cellStyle name="_VC 6.15.06 update on 06GRC power costs.xls Chart 2_NIM Summary 4" xfId="6072"/>
    <cellStyle name="_VC 6.15.06 update on 06GRC power costs.xls Chart 2_NIM Summary 5" xfId="6073"/>
    <cellStyle name="_VC 6.15.06 update on 06GRC power costs.xls Chart 2_NIM Summary 6" xfId="6074"/>
    <cellStyle name="_VC 6.15.06 update on 06GRC power costs.xls Chart 2_NIM Summary 7" xfId="6075"/>
    <cellStyle name="_VC 6.15.06 update on 06GRC power costs.xls Chart 2_NIM Summary 8" xfId="6076"/>
    <cellStyle name="_VC 6.15.06 update on 06GRC power costs.xls Chart 2_NIM Summary 9" xfId="6077"/>
    <cellStyle name="_VC 6.15.06 update on 06GRC power costs.xls Chart 2_PCA 10 -  Exhibit D from A Kellogg Jan 2011" xfId="6078"/>
    <cellStyle name="_VC 6.15.06 update on 06GRC power costs.xls Chart 2_PCA 10 -  Exhibit D from A Kellogg July 2011" xfId="6079"/>
    <cellStyle name="_VC 6.15.06 update on 06GRC power costs.xls Chart 2_PCA 10 -  Exhibit D from S Free Rcv'd 12-11" xfId="6080"/>
    <cellStyle name="_VC 6.15.06 update on 06GRC power costs.xls Chart 2_PCA 9 -  Exhibit D April 2010" xfId="6081"/>
    <cellStyle name="_VC 6.15.06 update on 06GRC power costs.xls Chart 2_PCA 9 -  Exhibit D April 2010 (3)" xfId="6082"/>
    <cellStyle name="_VC 6.15.06 update on 06GRC power costs.xls Chart 2_PCA 9 -  Exhibit D April 2010 (3) 2" xfId="6083"/>
    <cellStyle name="_VC 6.15.06 update on 06GRC power costs.xls Chart 2_PCA 9 -  Exhibit D April 2010 2" xfId="6084"/>
    <cellStyle name="_VC 6.15.06 update on 06GRC power costs.xls Chart 2_PCA 9 -  Exhibit D April 2010 3" xfId="6085"/>
    <cellStyle name="_VC 6.15.06 update on 06GRC power costs.xls Chart 2_PCA 9 -  Exhibit D Nov 2010" xfId="6086"/>
    <cellStyle name="_VC 6.15.06 update on 06GRC power costs.xls Chart 2_PCA 9 -  Exhibit D Nov 2010 2" xfId="6087"/>
    <cellStyle name="_VC 6.15.06 update on 06GRC power costs.xls Chart 2_PCA 9 - Exhibit D at August 2010" xfId="6088"/>
    <cellStyle name="_VC 6.15.06 update on 06GRC power costs.xls Chart 2_PCA 9 - Exhibit D at August 2010 2" xfId="6089"/>
    <cellStyle name="_VC 6.15.06 update on 06GRC power costs.xls Chart 2_PCA 9 - Exhibit D June 2010 GRC" xfId="6090"/>
    <cellStyle name="_VC 6.15.06 update on 06GRC power costs.xls Chart 2_PCA 9 - Exhibit D June 2010 GRC 2" xfId="6091"/>
    <cellStyle name="_VC 6.15.06 update on 06GRC power costs.xls Chart 2_Power Costs - Comparison bx Rbtl-Staff-Jt-PC" xfId="6092"/>
    <cellStyle name="_VC 6.15.06 update on 06GRC power costs.xls Chart 2_Power Costs - Comparison bx Rbtl-Staff-Jt-PC 2" xfId="6093"/>
    <cellStyle name="_VC 6.15.06 update on 06GRC power costs.xls Chart 2_Power Costs - Comparison bx Rbtl-Staff-Jt-PC 2 2" xfId="6094"/>
    <cellStyle name="_VC 6.15.06 update on 06GRC power costs.xls Chart 2_Power Costs - Comparison bx Rbtl-Staff-Jt-PC 3" xfId="6095"/>
    <cellStyle name="_VC 6.15.06 update on 06GRC power costs.xls Chart 2_Power Costs - Comparison bx Rbtl-Staff-Jt-PC 4" xfId="6096"/>
    <cellStyle name="_VC 6.15.06 update on 06GRC power costs.xls Chart 2_Power Costs - Comparison bx Rbtl-Staff-Jt-PC_Adj Bench DR 3 for Initial Briefs (Electric)" xfId="6097"/>
    <cellStyle name="_VC 6.15.06 update on 06GRC power costs.xls Chart 2_Power Costs - Comparison bx Rbtl-Staff-Jt-PC_Adj Bench DR 3 for Initial Briefs (Electric) 2" xfId="6098"/>
    <cellStyle name="_VC 6.15.06 update on 06GRC power costs.xls Chart 2_Power Costs - Comparison bx Rbtl-Staff-Jt-PC_Adj Bench DR 3 for Initial Briefs (Electric) 2 2" xfId="6099"/>
    <cellStyle name="_VC 6.15.06 update on 06GRC power costs.xls Chart 2_Power Costs - Comparison bx Rbtl-Staff-Jt-PC_Adj Bench DR 3 for Initial Briefs (Electric) 3" xfId="6100"/>
    <cellStyle name="_VC 6.15.06 update on 06GRC power costs.xls Chart 2_Power Costs - Comparison bx Rbtl-Staff-Jt-PC_Adj Bench DR 3 for Initial Briefs (Electric) 4" xfId="6101"/>
    <cellStyle name="_VC 6.15.06 update on 06GRC power costs.xls Chart 2_Power Costs - Comparison bx Rbtl-Staff-Jt-PC_Electric Rev Req Model (2009 GRC) Rebuttal" xfId="6102"/>
    <cellStyle name="_VC 6.15.06 update on 06GRC power costs.xls Chart 2_Power Costs - Comparison bx Rbtl-Staff-Jt-PC_Electric Rev Req Model (2009 GRC) Rebuttal 2" xfId="6103"/>
    <cellStyle name="_VC 6.15.06 update on 06GRC power costs.xls Chart 2_Power Costs - Comparison bx Rbtl-Staff-Jt-PC_Electric Rev Req Model (2009 GRC) Rebuttal 2 2" xfId="6104"/>
    <cellStyle name="_VC 6.15.06 update on 06GRC power costs.xls Chart 2_Power Costs - Comparison bx Rbtl-Staff-Jt-PC_Electric Rev Req Model (2009 GRC) Rebuttal 3" xfId="6105"/>
    <cellStyle name="_VC 6.15.06 update on 06GRC power costs.xls Chart 2_Power Costs - Comparison bx Rbtl-Staff-Jt-PC_Electric Rev Req Model (2009 GRC) Rebuttal 4" xfId="6106"/>
    <cellStyle name="_VC 6.15.06 update on 06GRC power costs.xls Chart 2_Power Costs - Comparison bx Rbtl-Staff-Jt-PC_Electric Rev Req Model (2009 GRC) Rebuttal REmoval of New  WH Solar AdjustMI" xfId="6107"/>
    <cellStyle name="_VC 6.15.06 update on 06GRC power costs.xls Chart 2_Power Costs - Comparison bx Rbtl-Staff-Jt-PC_Electric Rev Req Model (2009 GRC) Rebuttal REmoval of New  WH Solar AdjustMI 2" xfId="6108"/>
    <cellStyle name="_VC 6.15.06 update on 06GRC power costs.xls Chart 2_Power Costs - Comparison bx Rbtl-Staff-Jt-PC_Electric Rev Req Model (2009 GRC) Rebuttal REmoval of New  WH Solar AdjustMI 2 2" xfId="6109"/>
    <cellStyle name="_VC 6.15.06 update on 06GRC power costs.xls Chart 2_Power Costs - Comparison bx Rbtl-Staff-Jt-PC_Electric Rev Req Model (2009 GRC) Rebuttal REmoval of New  WH Solar AdjustMI 3" xfId="6110"/>
    <cellStyle name="_VC 6.15.06 update on 06GRC power costs.xls Chart 2_Power Costs - Comparison bx Rbtl-Staff-Jt-PC_Electric Rev Req Model (2009 GRC) Rebuttal REmoval of New  WH Solar AdjustMI 4" xfId="6111"/>
    <cellStyle name="_VC 6.15.06 update on 06GRC power costs.xls Chart 2_Power Costs - Comparison bx Rbtl-Staff-Jt-PC_Electric Rev Req Model (2009 GRC) Revised 01-18-2010" xfId="6112"/>
    <cellStyle name="_VC 6.15.06 update on 06GRC power costs.xls Chart 2_Power Costs - Comparison bx Rbtl-Staff-Jt-PC_Electric Rev Req Model (2009 GRC) Revised 01-18-2010 2" xfId="6113"/>
    <cellStyle name="_VC 6.15.06 update on 06GRC power costs.xls Chart 2_Power Costs - Comparison bx Rbtl-Staff-Jt-PC_Electric Rev Req Model (2009 GRC) Revised 01-18-2010 2 2" xfId="6114"/>
    <cellStyle name="_VC 6.15.06 update on 06GRC power costs.xls Chart 2_Power Costs - Comparison bx Rbtl-Staff-Jt-PC_Electric Rev Req Model (2009 GRC) Revised 01-18-2010 3" xfId="6115"/>
    <cellStyle name="_VC 6.15.06 update on 06GRC power costs.xls Chart 2_Power Costs - Comparison bx Rbtl-Staff-Jt-PC_Electric Rev Req Model (2009 GRC) Revised 01-18-2010 4" xfId="6116"/>
    <cellStyle name="_VC 6.15.06 update on 06GRC power costs.xls Chart 2_Power Costs - Comparison bx Rbtl-Staff-Jt-PC_Final Order Electric EXHIBIT A-1" xfId="6117"/>
    <cellStyle name="_VC 6.15.06 update on 06GRC power costs.xls Chart 2_Power Costs - Comparison bx Rbtl-Staff-Jt-PC_Final Order Electric EXHIBIT A-1 2" xfId="6118"/>
    <cellStyle name="_VC 6.15.06 update on 06GRC power costs.xls Chart 2_Power Costs - Comparison bx Rbtl-Staff-Jt-PC_Final Order Electric EXHIBIT A-1 2 2" xfId="6119"/>
    <cellStyle name="_VC 6.15.06 update on 06GRC power costs.xls Chart 2_Power Costs - Comparison bx Rbtl-Staff-Jt-PC_Final Order Electric EXHIBIT A-1 3" xfId="6120"/>
    <cellStyle name="_VC 6.15.06 update on 06GRC power costs.xls Chart 2_Power Costs - Comparison bx Rbtl-Staff-Jt-PC_Final Order Electric EXHIBIT A-1 4" xfId="6121"/>
    <cellStyle name="_VC 6.15.06 update on 06GRC power costs.xls Chart 2_Production Adj 4.37" xfId="6122"/>
    <cellStyle name="_VC 6.15.06 update on 06GRC power costs.xls Chart 2_Production Adj 4.37 2" xfId="6123"/>
    <cellStyle name="_VC 6.15.06 update on 06GRC power costs.xls Chart 2_Production Adj 4.37 2 2" xfId="6124"/>
    <cellStyle name="_VC 6.15.06 update on 06GRC power costs.xls Chart 2_Production Adj 4.37 3" xfId="6125"/>
    <cellStyle name="_VC 6.15.06 update on 06GRC power costs.xls Chart 2_Purchased Power Adj 4.03" xfId="6126"/>
    <cellStyle name="_VC 6.15.06 update on 06GRC power costs.xls Chart 2_Purchased Power Adj 4.03 2" xfId="6127"/>
    <cellStyle name="_VC 6.15.06 update on 06GRC power costs.xls Chart 2_Purchased Power Adj 4.03 2 2" xfId="6128"/>
    <cellStyle name="_VC 6.15.06 update on 06GRC power costs.xls Chart 2_Purchased Power Adj 4.03 3" xfId="6129"/>
    <cellStyle name="_VC 6.15.06 update on 06GRC power costs.xls Chart 2_Rebuttal Power Costs" xfId="6130"/>
    <cellStyle name="_VC 6.15.06 update on 06GRC power costs.xls Chart 2_Rebuttal Power Costs 2" xfId="6131"/>
    <cellStyle name="_VC 6.15.06 update on 06GRC power costs.xls Chart 2_Rebuttal Power Costs 2 2" xfId="6132"/>
    <cellStyle name="_VC 6.15.06 update on 06GRC power costs.xls Chart 2_Rebuttal Power Costs 3" xfId="6133"/>
    <cellStyle name="_VC 6.15.06 update on 06GRC power costs.xls Chart 2_Rebuttal Power Costs 4" xfId="6134"/>
    <cellStyle name="_VC 6.15.06 update on 06GRC power costs.xls Chart 2_Rebuttal Power Costs_Adj Bench DR 3 for Initial Briefs (Electric)" xfId="6135"/>
    <cellStyle name="_VC 6.15.06 update on 06GRC power costs.xls Chart 2_Rebuttal Power Costs_Adj Bench DR 3 for Initial Briefs (Electric) 2" xfId="6136"/>
    <cellStyle name="_VC 6.15.06 update on 06GRC power costs.xls Chart 2_Rebuttal Power Costs_Adj Bench DR 3 for Initial Briefs (Electric) 2 2" xfId="6137"/>
    <cellStyle name="_VC 6.15.06 update on 06GRC power costs.xls Chart 2_Rebuttal Power Costs_Adj Bench DR 3 for Initial Briefs (Electric) 3" xfId="6138"/>
    <cellStyle name="_VC 6.15.06 update on 06GRC power costs.xls Chart 2_Rebuttal Power Costs_Adj Bench DR 3 for Initial Briefs (Electric) 4" xfId="6139"/>
    <cellStyle name="_VC 6.15.06 update on 06GRC power costs.xls Chart 2_Rebuttal Power Costs_Electric Rev Req Model (2009 GRC) Rebuttal" xfId="6140"/>
    <cellStyle name="_VC 6.15.06 update on 06GRC power costs.xls Chart 2_Rebuttal Power Costs_Electric Rev Req Model (2009 GRC) Rebuttal 2" xfId="6141"/>
    <cellStyle name="_VC 6.15.06 update on 06GRC power costs.xls Chart 2_Rebuttal Power Costs_Electric Rev Req Model (2009 GRC) Rebuttal 2 2" xfId="6142"/>
    <cellStyle name="_VC 6.15.06 update on 06GRC power costs.xls Chart 2_Rebuttal Power Costs_Electric Rev Req Model (2009 GRC) Rebuttal 3" xfId="6143"/>
    <cellStyle name="_VC 6.15.06 update on 06GRC power costs.xls Chart 2_Rebuttal Power Costs_Electric Rev Req Model (2009 GRC) Rebuttal 4" xfId="6144"/>
    <cellStyle name="_VC 6.15.06 update on 06GRC power costs.xls Chart 2_Rebuttal Power Costs_Electric Rev Req Model (2009 GRC) Rebuttal REmoval of New  WH Solar AdjustMI" xfId="6145"/>
    <cellStyle name="_VC 6.15.06 update on 06GRC power costs.xls Chart 2_Rebuttal Power Costs_Electric Rev Req Model (2009 GRC) Rebuttal REmoval of New  WH Solar AdjustMI 2" xfId="6146"/>
    <cellStyle name="_VC 6.15.06 update on 06GRC power costs.xls Chart 2_Rebuttal Power Costs_Electric Rev Req Model (2009 GRC) Rebuttal REmoval of New  WH Solar AdjustMI 2 2" xfId="6147"/>
    <cellStyle name="_VC 6.15.06 update on 06GRC power costs.xls Chart 2_Rebuttal Power Costs_Electric Rev Req Model (2009 GRC) Rebuttal REmoval of New  WH Solar AdjustMI 3" xfId="6148"/>
    <cellStyle name="_VC 6.15.06 update on 06GRC power costs.xls Chart 2_Rebuttal Power Costs_Electric Rev Req Model (2009 GRC) Rebuttal REmoval of New  WH Solar AdjustMI 4" xfId="6149"/>
    <cellStyle name="_VC 6.15.06 update on 06GRC power costs.xls Chart 2_Rebuttal Power Costs_Electric Rev Req Model (2009 GRC) Revised 01-18-2010" xfId="6150"/>
    <cellStyle name="_VC 6.15.06 update on 06GRC power costs.xls Chart 2_Rebuttal Power Costs_Electric Rev Req Model (2009 GRC) Revised 01-18-2010 2" xfId="6151"/>
    <cellStyle name="_VC 6.15.06 update on 06GRC power costs.xls Chart 2_Rebuttal Power Costs_Electric Rev Req Model (2009 GRC) Revised 01-18-2010 2 2" xfId="6152"/>
    <cellStyle name="_VC 6.15.06 update on 06GRC power costs.xls Chart 2_Rebuttal Power Costs_Electric Rev Req Model (2009 GRC) Revised 01-18-2010 3" xfId="6153"/>
    <cellStyle name="_VC 6.15.06 update on 06GRC power costs.xls Chart 2_Rebuttal Power Costs_Electric Rev Req Model (2009 GRC) Revised 01-18-2010 4" xfId="6154"/>
    <cellStyle name="_VC 6.15.06 update on 06GRC power costs.xls Chart 2_Rebuttal Power Costs_Final Order Electric EXHIBIT A-1" xfId="6155"/>
    <cellStyle name="_VC 6.15.06 update on 06GRC power costs.xls Chart 2_Rebuttal Power Costs_Final Order Electric EXHIBIT A-1 2" xfId="6156"/>
    <cellStyle name="_VC 6.15.06 update on 06GRC power costs.xls Chart 2_Rebuttal Power Costs_Final Order Electric EXHIBIT A-1 2 2" xfId="6157"/>
    <cellStyle name="_VC 6.15.06 update on 06GRC power costs.xls Chart 2_Rebuttal Power Costs_Final Order Electric EXHIBIT A-1 3" xfId="6158"/>
    <cellStyle name="_VC 6.15.06 update on 06GRC power costs.xls Chart 2_Rebuttal Power Costs_Final Order Electric EXHIBIT A-1 4" xfId="6159"/>
    <cellStyle name="_VC 6.15.06 update on 06GRC power costs.xls Chart 2_ROR &amp; CONV FACTOR" xfId="6160"/>
    <cellStyle name="_VC 6.15.06 update on 06GRC power costs.xls Chart 2_ROR &amp; CONV FACTOR 2" xfId="6161"/>
    <cellStyle name="_VC 6.15.06 update on 06GRC power costs.xls Chart 2_ROR &amp; CONV FACTOR 2 2" xfId="6162"/>
    <cellStyle name="_VC 6.15.06 update on 06GRC power costs.xls Chart 2_ROR &amp; CONV FACTOR 3" xfId="6163"/>
    <cellStyle name="_VC 6.15.06 update on 06GRC power costs.xls Chart 2_ROR 5.02" xfId="6164"/>
    <cellStyle name="_VC 6.15.06 update on 06GRC power costs.xls Chart 2_ROR 5.02 2" xfId="6165"/>
    <cellStyle name="_VC 6.15.06 update on 06GRC power costs.xls Chart 2_ROR 5.02 2 2" xfId="6166"/>
    <cellStyle name="_VC 6.15.06 update on 06GRC power costs.xls Chart 2_ROR 5.02 3" xfId="6167"/>
    <cellStyle name="_VC 6.15.06 update on 06GRC power costs.xls Chart 2_Wind Integration 10GRC" xfId="6168"/>
    <cellStyle name="_VC 6.15.06 update on 06GRC power costs.xls Chart 2_Wind Integration 10GRC 2" xfId="6169"/>
    <cellStyle name="_VC 6.15.06 update on 06GRC power costs.xls Chart 3" xfId="6170"/>
    <cellStyle name="_VC 6.15.06 update on 06GRC power costs.xls Chart 3 2" xfId="6171"/>
    <cellStyle name="_VC 6.15.06 update on 06GRC power costs.xls Chart 3 2 2" xfId="6172"/>
    <cellStyle name="_VC 6.15.06 update on 06GRC power costs.xls Chart 3 2 2 2" xfId="6173"/>
    <cellStyle name="_VC 6.15.06 update on 06GRC power costs.xls Chart 3 2 3" xfId="6174"/>
    <cellStyle name="_VC 6.15.06 update on 06GRC power costs.xls Chart 3 3" xfId="6175"/>
    <cellStyle name="_VC 6.15.06 update on 06GRC power costs.xls Chart 3 3 2" xfId="6176"/>
    <cellStyle name="_VC 6.15.06 update on 06GRC power costs.xls Chart 3 3 2 2" xfId="6177"/>
    <cellStyle name="_VC 6.15.06 update on 06GRC power costs.xls Chart 3 3 3" xfId="6178"/>
    <cellStyle name="_VC 6.15.06 update on 06GRC power costs.xls Chart 3 3 3 2" xfId="6179"/>
    <cellStyle name="_VC 6.15.06 update on 06GRC power costs.xls Chart 3 3 4" xfId="6180"/>
    <cellStyle name="_VC 6.15.06 update on 06GRC power costs.xls Chart 3 3 4 2" xfId="6181"/>
    <cellStyle name="_VC 6.15.06 update on 06GRC power costs.xls Chart 3 4" xfId="6182"/>
    <cellStyle name="_VC 6.15.06 update on 06GRC power costs.xls Chart 3 4 2" xfId="6183"/>
    <cellStyle name="_VC 6.15.06 update on 06GRC power costs.xls Chart 3 5" xfId="6184"/>
    <cellStyle name="_VC 6.15.06 update on 06GRC power costs.xls Chart 3 6" xfId="6185"/>
    <cellStyle name="_VC 6.15.06 update on 06GRC power costs.xls Chart 3 7" xfId="6186"/>
    <cellStyle name="_VC 6.15.06 update on 06GRC power costs.xls Chart 3_04 07E Wild Horse Wind Expansion (C) (2)" xfId="6187"/>
    <cellStyle name="_VC 6.15.06 update on 06GRC power costs.xls Chart 3_04 07E Wild Horse Wind Expansion (C) (2) 2" xfId="6188"/>
    <cellStyle name="_VC 6.15.06 update on 06GRC power costs.xls Chart 3_04 07E Wild Horse Wind Expansion (C) (2) 2 2" xfId="6189"/>
    <cellStyle name="_VC 6.15.06 update on 06GRC power costs.xls Chart 3_04 07E Wild Horse Wind Expansion (C) (2) 3" xfId="6190"/>
    <cellStyle name="_VC 6.15.06 update on 06GRC power costs.xls Chart 3_04 07E Wild Horse Wind Expansion (C) (2) 4" xfId="6191"/>
    <cellStyle name="_VC 6.15.06 update on 06GRC power costs.xls Chart 3_04 07E Wild Horse Wind Expansion (C) (2)_Adj Bench DR 3 for Initial Briefs (Electric)" xfId="6192"/>
    <cellStyle name="_VC 6.15.06 update on 06GRC power costs.xls Chart 3_04 07E Wild Horse Wind Expansion (C) (2)_Adj Bench DR 3 for Initial Briefs (Electric) 2" xfId="6193"/>
    <cellStyle name="_VC 6.15.06 update on 06GRC power costs.xls Chart 3_04 07E Wild Horse Wind Expansion (C) (2)_Adj Bench DR 3 for Initial Briefs (Electric) 2 2" xfId="6194"/>
    <cellStyle name="_VC 6.15.06 update on 06GRC power costs.xls Chart 3_04 07E Wild Horse Wind Expansion (C) (2)_Adj Bench DR 3 for Initial Briefs (Electric) 3" xfId="6195"/>
    <cellStyle name="_VC 6.15.06 update on 06GRC power costs.xls Chart 3_04 07E Wild Horse Wind Expansion (C) (2)_Adj Bench DR 3 for Initial Briefs (Electric) 4" xfId="6196"/>
    <cellStyle name="_VC 6.15.06 update on 06GRC power costs.xls Chart 3_04 07E Wild Horse Wind Expansion (C) (2)_Book1" xfId="6197"/>
    <cellStyle name="_VC 6.15.06 update on 06GRC power costs.xls Chart 3_04 07E Wild Horse Wind Expansion (C) (2)_Electric Rev Req Model (2009 GRC) " xfId="6198"/>
    <cellStyle name="_VC 6.15.06 update on 06GRC power costs.xls Chart 3_04 07E Wild Horse Wind Expansion (C) (2)_Electric Rev Req Model (2009 GRC)  2" xfId="6199"/>
    <cellStyle name="_VC 6.15.06 update on 06GRC power costs.xls Chart 3_04 07E Wild Horse Wind Expansion (C) (2)_Electric Rev Req Model (2009 GRC)  2 2" xfId="6200"/>
    <cellStyle name="_VC 6.15.06 update on 06GRC power costs.xls Chart 3_04 07E Wild Horse Wind Expansion (C) (2)_Electric Rev Req Model (2009 GRC)  3" xfId="6201"/>
    <cellStyle name="_VC 6.15.06 update on 06GRC power costs.xls Chart 3_04 07E Wild Horse Wind Expansion (C) (2)_Electric Rev Req Model (2009 GRC)  4" xfId="6202"/>
    <cellStyle name="_VC 6.15.06 update on 06GRC power costs.xls Chart 3_04 07E Wild Horse Wind Expansion (C) (2)_Electric Rev Req Model (2009 GRC) Rebuttal" xfId="6203"/>
    <cellStyle name="_VC 6.15.06 update on 06GRC power costs.xls Chart 3_04 07E Wild Horse Wind Expansion (C) (2)_Electric Rev Req Model (2009 GRC) Rebuttal 2" xfId="6204"/>
    <cellStyle name="_VC 6.15.06 update on 06GRC power costs.xls Chart 3_04 07E Wild Horse Wind Expansion (C) (2)_Electric Rev Req Model (2009 GRC) Rebuttal 2 2" xfId="6205"/>
    <cellStyle name="_VC 6.15.06 update on 06GRC power costs.xls Chart 3_04 07E Wild Horse Wind Expansion (C) (2)_Electric Rev Req Model (2009 GRC) Rebuttal 3" xfId="6206"/>
    <cellStyle name="_VC 6.15.06 update on 06GRC power costs.xls Chart 3_04 07E Wild Horse Wind Expansion (C) (2)_Electric Rev Req Model (2009 GRC) Rebuttal 4" xfId="6207"/>
    <cellStyle name="_VC 6.15.06 update on 06GRC power costs.xls Chart 3_04 07E Wild Horse Wind Expansion (C) (2)_Electric Rev Req Model (2009 GRC) Rebuttal REmoval of New  WH Solar AdjustMI" xfId="6208"/>
    <cellStyle name="_VC 6.15.06 update on 06GRC power costs.xls Chart 3_04 07E Wild Horse Wind Expansion (C) (2)_Electric Rev Req Model (2009 GRC) Rebuttal REmoval of New  WH Solar AdjustMI 2" xfId="6209"/>
    <cellStyle name="_VC 6.15.06 update on 06GRC power costs.xls Chart 3_04 07E Wild Horse Wind Expansion (C) (2)_Electric Rev Req Model (2009 GRC) Rebuttal REmoval of New  WH Solar AdjustMI 2 2" xfId="6210"/>
    <cellStyle name="_VC 6.15.06 update on 06GRC power costs.xls Chart 3_04 07E Wild Horse Wind Expansion (C) (2)_Electric Rev Req Model (2009 GRC) Rebuttal REmoval of New  WH Solar AdjustMI 3" xfId="6211"/>
    <cellStyle name="_VC 6.15.06 update on 06GRC power costs.xls Chart 3_04 07E Wild Horse Wind Expansion (C) (2)_Electric Rev Req Model (2009 GRC) Rebuttal REmoval of New  WH Solar AdjustMI 4" xfId="6212"/>
    <cellStyle name="_VC 6.15.06 update on 06GRC power costs.xls Chart 3_04 07E Wild Horse Wind Expansion (C) (2)_Electric Rev Req Model (2009 GRC) Revised 01-18-2010" xfId="6213"/>
    <cellStyle name="_VC 6.15.06 update on 06GRC power costs.xls Chart 3_04 07E Wild Horse Wind Expansion (C) (2)_Electric Rev Req Model (2009 GRC) Revised 01-18-2010 2" xfId="6214"/>
    <cellStyle name="_VC 6.15.06 update on 06GRC power costs.xls Chart 3_04 07E Wild Horse Wind Expansion (C) (2)_Electric Rev Req Model (2009 GRC) Revised 01-18-2010 2 2" xfId="6215"/>
    <cellStyle name="_VC 6.15.06 update on 06GRC power costs.xls Chart 3_04 07E Wild Horse Wind Expansion (C) (2)_Electric Rev Req Model (2009 GRC) Revised 01-18-2010 3" xfId="6216"/>
    <cellStyle name="_VC 6.15.06 update on 06GRC power costs.xls Chart 3_04 07E Wild Horse Wind Expansion (C) (2)_Electric Rev Req Model (2009 GRC) Revised 01-18-2010 4" xfId="6217"/>
    <cellStyle name="_VC 6.15.06 update on 06GRC power costs.xls Chart 3_04 07E Wild Horse Wind Expansion (C) (2)_Electric Rev Req Model (2010 GRC)" xfId="6218"/>
    <cellStyle name="_VC 6.15.06 update on 06GRC power costs.xls Chart 3_04 07E Wild Horse Wind Expansion (C) (2)_Electric Rev Req Model (2010 GRC) SF" xfId="6219"/>
    <cellStyle name="_VC 6.15.06 update on 06GRC power costs.xls Chart 3_04 07E Wild Horse Wind Expansion (C) (2)_Final Order Electric EXHIBIT A-1" xfId="6220"/>
    <cellStyle name="_VC 6.15.06 update on 06GRC power costs.xls Chart 3_04 07E Wild Horse Wind Expansion (C) (2)_Final Order Electric EXHIBIT A-1 2" xfId="6221"/>
    <cellStyle name="_VC 6.15.06 update on 06GRC power costs.xls Chart 3_04 07E Wild Horse Wind Expansion (C) (2)_Final Order Electric EXHIBIT A-1 2 2" xfId="6222"/>
    <cellStyle name="_VC 6.15.06 update on 06GRC power costs.xls Chart 3_04 07E Wild Horse Wind Expansion (C) (2)_Final Order Electric EXHIBIT A-1 3" xfId="6223"/>
    <cellStyle name="_VC 6.15.06 update on 06GRC power costs.xls Chart 3_04 07E Wild Horse Wind Expansion (C) (2)_Final Order Electric EXHIBIT A-1 4" xfId="6224"/>
    <cellStyle name="_VC 6.15.06 update on 06GRC power costs.xls Chart 3_04 07E Wild Horse Wind Expansion (C) (2)_TENASKA REGULATORY ASSET" xfId="6225"/>
    <cellStyle name="_VC 6.15.06 update on 06GRC power costs.xls Chart 3_04 07E Wild Horse Wind Expansion (C) (2)_TENASKA REGULATORY ASSET 2" xfId="6226"/>
    <cellStyle name="_VC 6.15.06 update on 06GRC power costs.xls Chart 3_04 07E Wild Horse Wind Expansion (C) (2)_TENASKA REGULATORY ASSET 2 2" xfId="6227"/>
    <cellStyle name="_VC 6.15.06 update on 06GRC power costs.xls Chart 3_04 07E Wild Horse Wind Expansion (C) (2)_TENASKA REGULATORY ASSET 3" xfId="6228"/>
    <cellStyle name="_VC 6.15.06 update on 06GRC power costs.xls Chart 3_04 07E Wild Horse Wind Expansion (C) (2)_TENASKA REGULATORY ASSET 4" xfId="6229"/>
    <cellStyle name="_VC 6.15.06 update on 06GRC power costs.xls Chart 3_16.37E Wild Horse Expansion DeferralRevwrkingfile SF" xfId="6230"/>
    <cellStyle name="_VC 6.15.06 update on 06GRC power costs.xls Chart 3_16.37E Wild Horse Expansion DeferralRevwrkingfile SF 2" xfId="6231"/>
    <cellStyle name="_VC 6.15.06 update on 06GRC power costs.xls Chart 3_16.37E Wild Horse Expansion DeferralRevwrkingfile SF 2 2" xfId="6232"/>
    <cellStyle name="_VC 6.15.06 update on 06GRC power costs.xls Chart 3_16.37E Wild Horse Expansion DeferralRevwrkingfile SF 3" xfId="6233"/>
    <cellStyle name="_VC 6.15.06 update on 06GRC power costs.xls Chart 3_16.37E Wild Horse Expansion DeferralRevwrkingfile SF 4" xfId="6234"/>
    <cellStyle name="_VC 6.15.06 update on 06GRC power costs.xls Chart 3_2009 Compliance Filing PCA Exhibits for GRC" xfId="6235"/>
    <cellStyle name="_VC 6.15.06 update on 06GRC power costs.xls Chart 3_2009 Compliance Filing PCA Exhibits for GRC 2" xfId="6236"/>
    <cellStyle name="_VC 6.15.06 update on 06GRC power costs.xls Chart 3_2009 GRC Compl Filing - Exhibit D" xfId="6237"/>
    <cellStyle name="_VC 6.15.06 update on 06GRC power costs.xls Chart 3_2009 GRC Compl Filing - Exhibit D 2" xfId="6238"/>
    <cellStyle name="_VC 6.15.06 update on 06GRC power costs.xls Chart 3_2009 GRC Compl Filing - Exhibit D 3" xfId="6239"/>
    <cellStyle name="_VC 6.15.06 update on 06GRC power costs.xls Chart 3_3.01 Income Statement" xfId="6240"/>
    <cellStyle name="_VC 6.15.06 update on 06GRC power costs.xls Chart 3_4 31 Regulatory Assets and Liabilities  7 06- Exhibit D" xfId="6241"/>
    <cellStyle name="_VC 6.15.06 update on 06GRC power costs.xls Chart 3_4 31 Regulatory Assets and Liabilities  7 06- Exhibit D 2" xfId="6242"/>
    <cellStyle name="_VC 6.15.06 update on 06GRC power costs.xls Chart 3_4 31 Regulatory Assets and Liabilities  7 06- Exhibit D 2 2" xfId="6243"/>
    <cellStyle name="_VC 6.15.06 update on 06GRC power costs.xls Chart 3_4 31 Regulatory Assets and Liabilities  7 06- Exhibit D 3" xfId="6244"/>
    <cellStyle name="_VC 6.15.06 update on 06GRC power costs.xls Chart 3_4 31 Regulatory Assets and Liabilities  7 06- Exhibit D 4" xfId="6245"/>
    <cellStyle name="_VC 6.15.06 update on 06GRC power costs.xls Chart 3_4 31 Regulatory Assets and Liabilities  7 06- Exhibit D_NIM Summary" xfId="6246"/>
    <cellStyle name="_VC 6.15.06 update on 06GRC power costs.xls Chart 3_4 31 Regulatory Assets and Liabilities  7 06- Exhibit D_NIM Summary 2" xfId="6247"/>
    <cellStyle name="_VC 6.15.06 update on 06GRC power costs.xls Chart 3_4 32 Regulatory Assets and Liabilities  7 06- Exhibit D" xfId="6248"/>
    <cellStyle name="_VC 6.15.06 update on 06GRC power costs.xls Chart 3_4 32 Regulatory Assets and Liabilities  7 06- Exhibit D 2" xfId="6249"/>
    <cellStyle name="_VC 6.15.06 update on 06GRC power costs.xls Chart 3_4 32 Regulatory Assets and Liabilities  7 06- Exhibit D 2 2" xfId="6250"/>
    <cellStyle name="_VC 6.15.06 update on 06GRC power costs.xls Chart 3_4 32 Regulatory Assets and Liabilities  7 06- Exhibit D 3" xfId="6251"/>
    <cellStyle name="_VC 6.15.06 update on 06GRC power costs.xls Chart 3_4 32 Regulatory Assets and Liabilities  7 06- Exhibit D 4" xfId="6252"/>
    <cellStyle name="_VC 6.15.06 update on 06GRC power costs.xls Chart 3_4 32 Regulatory Assets and Liabilities  7 06- Exhibit D_NIM Summary" xfId="6253"/>
    <cellStyle name="_VC 6.15.06 update on 06GRC power costs.xls Chart 3_4 32 Regulatory Assets and Liabilities  7 06- Exhibit D_NIM Summary 2" xfId="6254"/>
    <cellStyle name="_VC 6.15.06 update on 06GRC power costs.xls Chart 3_ACCOUNTS" xfId="6255"/>
    <cellStyle name="_VC 6.15.06 update on 06GRC power costs.xls Chart 3_AURORA Total New" xfId="6256"/>
    <cellStyle name="_VC 6.15.06 update on 06GRC power costs.xls Chart 3_AURORA Total New 2" xfId="6257"/>
    <cellStyle name="_VC 6.15.06 update on 06GRC power costs.xls Chart 3_Book2" xfId="6258"/>
    <cellStyle name="_VC 6.15.06 update on 06GRC power costs.xls Chart 3_Book2 2" xfId="6259"/>
    <cellStyle name="_VC 6.15.06 update on 06GRC power costs.xls Chart 3_Book2 2 2" xfId="6260"/>
    <cellStyle name="_VC 6.15.06 update on 06GRC power costs.xls Chart 3_Book2 3" xfId="6261"/>
    <cellStyle name="_VC 6.15.06 update on 06GRC power costs.xls Chart 3_Book2 4" xfId="6262"/>
    <cellStyle name="_VC 6.15.06 update on 06GRC power costs.xls Chart 3_Book2_Adj Bench DR 3 for Initial Briefs (Electric)" xfId="6263"/>
    <cellStyle name="_VC 6.15.06 update on 06GRC power costs.xls Chart 3_Book2_Adj Bench DR 3 for Initial Briefs (Electric) 2" xfId="6264"/>
    <cellStyle name="_VC 6.15.06 update on 06GRC power costs.xls Chart 3_Book2_Adj Bench DR 3 for Initial Briefs (Electric) 2 2" xfId="6265"/>
    <cellStyle name="_VC 6.15.06 update on 06GRC power costs.xls Chart 3_Book2_Adj Bench DR 3 for Initial Briefs (Electric) 3" xfId="6266"/>
    <cellStyle name="_VC 6.15.06 update on 06GRC power costs.xls Chart 3_Book2_Adj Bench DR 3 for Initial Briefs (Electric) 4" xfId="6267"/>
    <cellStyle name="_VC 6.15.06 update on 06GRC power costs.xls Chart 3_Book2_Electric Rev Req Model (2009 GRC) Rebuttal" xfId="6268"/>
    <cellStyle name="_VC 6.15.06 update on 06GRC power costs.xls Chart 3_Book2_Electric Rev Req Model (2009 GRC) Rebuttal 2" xfId="6269"/>
    <cellStyle name="_VC 6.15.06 update on 06GRC power costs.xls Chart 3_Book2_Electric Rev Req Model (2009 GRC) Rebuttal 2 2" xfId="6270"/>
    <cellStyle name="_VC 6.15.06 update on 06GRC power costs.xls Chart 3_Book2_Electric Rev Req Model (2009 GRC) Rebuttal 3" xfId="6271"/>
    <cellStyle name="_VC 6.15.06 update on 06GRC power costs.xls Chart 3_Book2_Electric Rev Req Model (2009 GRC) Rebuttal 4" xfId="6272"/>
    <cellStyle name="_VC 6.15.06 update on 06GRC power costs.xls Chart 3_Book2_Electric Rev Req Model (2009 GRC) Rebuttal REmoval of New  WH Solar AdjustMI" xfId="6273"/>
    <cellStyle name="_VC 6.15.06 update on 06GRC power costs.xls Chart 3_Book2_Electric Rev Req Model (2009 GRC) Rebuttal REmoval of New  WH Solar AdjustMI 2" xfId="6274"/>
    <cellStyle name="_VC 6.15.06 update on 06GRC power costs.xls Chart 3_Book2_Electric Rev Req Model (2009 GRC) Rebuttal REmoval of New  WH Solar AdjustMI 2 2" xfId="6275"/>
    <cellStyle name="_VC 6.15.06 update on 06GRC power costs.xls Chart 3_Book2_Electric Rev Req Model (2009 GRC) Rebuttal REmoval of New  WH Solar AdjustMI 3" xfId="6276"/>
    <cellStyle name="_VC 6.15.06 update on 06GRC power costs.xls Chart 3_Book2_Electric Rev Req Model (2009 GRC) Rebuttal REmoval of New  WH Solar AdjustMI 4" xfId="6277"/>
    <cellStyle name="_VC 6.15.06 update on 06GRC power costs.xls Chart 3_Book2_Electric Rev Req Model (2009 GRC) Revised 01-18-2010" xfId="6278"/>
    <cellStyle name="_VC 6.15.06 update on 06GRC power costs.xls Chart 3_Book2_Electric Rev Req Model (2009 GRC) Revised 01-18-2010 2" xfId="6279"/>
    <cellStyle name="_VC 6.15.06 update on 06GRC power costs.xls Chart 3_Book2_Electric Rev Req Model (2009 GRC) Revised 01-18-2010 2 2" xfId="6280"/>
    <cellStyle name="_VC 6.15.06 update on 06GRC power costs.xls Chart 3_Book2_Electric Rev Req Model (2009 GRC) Revised 01-18-2010 3" xfId="6281"/>
    <cellStyle name="_VC 6.15.06 update on 06GRC power costs.xls Chart 3_Book2_Electric Rev Req Model (2009 GRC) Revised 01-18-2010 4" xfId="6282"/>
    <cellStyle name="_VC 6.15.06 update on 06GRC power costs.xls Chart 3_Book2_Final Order Electric EXHIBIT A-1" xfId="6283"/>
    <cellStyle name="_VC 6.15.06 update on 06GRC power costs.xls Chart 3_Book2_Final Order Electric EXHIBIT A-1 2" xfId="6284"/>
    <cellStyle name="_VC 6.15.06 update on 06GRC power costs.xls Chart 3_Book2_Final Order Electric EXHIBIT A-1 2 2" xfId="6285"/>
    <cellStyle name="_VC 6.15.06 update on 06GRC power costs.xls Chart 3_Book2_Final Order Electric EXHIBIT A-1 3" xfId="6286"/>
    <cellStyle name="_VC 6.15.06 update on 06GRC power costs.xls Chart 3_Book2_Final Order Electric EXHIBIT A-1 4" xfId="6287"/>
    <cellStyle name="_VC 6.15.06 update on 06GRC power costs.xls Chart 3_Book4" xfId="6288"/>
    <cellStyle name="_VC 6.15.06 update on 06GRC power costs.xls Chart 3_Book4 2" xfId="6289"/>
    <cellStyle name="_VC 6.15.06 update on 06GRC power costs.xls Chart 3_Book4 2 2" xfId="6290"/>
    <cellStyle name="_VC 6.15.06 update on 06GRC power costs.xls Chart 3_Book4 3" xfId="6291"/>
    <cellStyle name="_VC 6.15.06 update on 06GRC power costs.xls Chart 3_Book4 4" xfId="6292"/>
    <cellStyle name="_VC 6.15.06 update on 06GRC power costs.xls Chart 3_Book9" xfId="6293"/>
    <cellStyle name="_VC 6.15.06 update on 06GRC power costs.xls Chart 3_Book9 2" xfId="6294"/>
    <cellStyle name="_VC 6.15.06 update on 06GRC power costs.xls Chart 3_Book9 2 2" xfId="6295"/>
    <cellStyle name="_VC 6.15.06 update on 06GRC power costs.xls Chart 3_Book9 3" xfId="6296"/>
    <cellStyle name="_VC 6.15.06 update on 06GRC power costs.xls Chart 3_Book9 4" xfId="6297"/>
    <cellStyle name="_VC 6.15.06 update on 06GRC power costs.xls Chart 3_Chelan PUD Power Costs (8-10)" xfId="6298"/>
    <cellStyle name="_VC 6.15.06 update on 06GRC power costs.xls Chart 3_Gas Rev Req Model (2010 GRC)" xfId="6299"/>
    <cellStyle name="_VC 6.15.06 update on 06GRC power costs.xls Chart 3_INPUTS" xfId="6300"/>
    <cellStyle name="_VC 6.15.06 update on 06GRC power costs.xls Chart 3_INPUTS 2" xfId="6301"/>
    <cellStyle name="_VC 6.15.06 update on 06GRC power costs.xls Chart 3_INPUTS 2 2" xfId="6302"/>
    <cellStyle name="_VC 6.15.06 update on 06GRC power costs.xls Chart 3_INPUTS 3" xfId="6303"/>
    <cellStyle name="_VC 6.15.06 update on 06GRC power costs.xls Chart 3_NIM Summary" xfId="6304"/>
    <cellStyle name="_VC 6.15.06 update on 06GRC power costs.xls Chart 3_NIM Summary 09GRC" xfId="6305"/>
    <cellStyle name="_VC 6.15.06 update on 06GRC power costs.xls Chart 3_NIM Summary 09GRC 2" xfId="6306"/>
    <cellStyle name="_VC 6.15.06 update on 06GRC power costs.xls Chart 3_NIM Summary 2" xfId="6307"/>
    <cellStyle name="_VC 6.15.06 update on 06GRC power costs.xls Chart 3_NIM Summary 3" xfId="6308"/>
    <cellStyle name="_VC 6.15.06 update on 06GRC power costs.xls Chart 3_NIM Summary 4" xfId="6309"/>
    <cellStyle name="_VC 6.15.06 update on 06GRC power costs.xls Chart 3_NIM Summary 5" xfId="6310"/>
    <cellStyle name="_VC 6.15.06 update on 06GRC power costs.xls Chart 3_NIM Summary 6" xfId="6311"/>
    <cellStyle name="_VC 6.15.06 update on 06GRC power costs.xls Chart 3_NIM Summary 7" xfId="6312"/>
    <cellStyle name="_VC 6.15.06 update on 06GRC power costs.xls Chart 3_NIM Summary 8" xfId="6313"/>
    <cellStyle name="_VC 6.15.06 update on 06GRC power costs.xls Chart 3_NIM Summary 9" xfId="6314"/>
    <cellStyle name="_VC 6.15.06 update on 06GRC power costs.xls Chart 3_PCA 10 -  Exhibit D from A Kellogg Jan 2011" xfId="6315"/>
    <cellStyle name="_VC 6.15.06 update on 06GRC power costs.xls Chart 3_PCA 10 -  Exhibit D from A Kellogg July 2011" xfId="6316"/>
    <cellStyle name="_VC 6.15.06 update on 06GRC power costs.xls Chart 3_PCA 10 -  Exhibit D from S Free Rcv'd 12-11" xfId="6317"/>
    <cellStyle name="_VC 6.15.06 update on 06GRC power costs.xls Chart 3_PCA 9 -  Exhibit D April 2010" xfId="6318"/>
    <cellStyle name="_VC 6.15.06 update on 06GRC power costs.xls Chart 3_PCA 9 -  Exhibit D April 2010 (3)" xfId="6319"/>
    <cellStyle name="_VC 6.15.06 update on 06GRC power costs.xls Chart 3_PCA 9 -  Exhibit D April 2010 (3) 2" xfId="6320"/>
    <cellStyle name="_VC 6.15.06 update on 06GRC power costs.xls Chart 3_PCA 9 -  Exhibit D April 2010 2" xfId="6321"/>
    <cellStyle name="_VC 6.15.06 update on 06GRC power costs.xls Chart 3_PCA 9 -  Exhibit D April 2010 3" xfId="6322"/>
    <cellStyle name="_VC 6.15.06 update on 06GRC power costs.xls Chart 3_PCA 9 -  Exhibit D Nov 2010" xfId="6323"/>
    <cellStyle name="_VC 6.15.06 update on 06GRC power costs.xls Chart 3_PCA 9 -  Exhibit D Nov 2010 2" xfId="6324"/>
    <cellStyle name="_VC 6.15.06 update on 06GRC power costs.xls Chart 3_PCA 9 - Exhibit D at August 2010" xfId="6325"/>
    <cellStyle name="_VC 6.15.06 update on 06GRC power costs.xls Chart 3_PCA 9 - Exhibit D at August 2010 2" xfId="6326"/>
    <cellStyle name="_VC 6.15.06 update on 06GRC power costs.xls Chart 3_PCA 9 - Exhibit D June 2010 GRC" xfId="6327"/>
    <cellStyle name="_VC 6.15.06 update on 06GRC power costs.xls Chart 3_PCA 9 - Exhibit D June 2010 GRC 2" xfId="6328"/>
    <cellStyle name="_VC 6.15.06 update on 06GRC power costs.xls Chart 3_Power Costs - Comparison bx Rbtl-Staff-Jt-PC" xfId="6329"/>
    <cellStyle name="_VC 6.15.06 update on 06GRC power costs.xls Chart 3_Power Costs - Comparison bx Rbtl-Staff-Jt-PC 2" xfId="6330"/>
    <cellStyle name="_VC 6.15.06 update on 06GRC power costs.xls Chart 3_Power Costs - Comparison bx Rbtl-Staff-Jt-PC 2 2" xfId="6331"/>
    <cellStyle name="_VC 6.15.06 update on 06GRC power costs.xls Chart 3_Power Costs - Comparison bx Rbtl-Staff-Jt-PC 3" xfId="6332"/>
    <cellStyle name="_VC 6.15.06 update on 06GRC power costs.xls Chart 3_Power Costs - Comparison bx Rbtl-Staff-Jt-PC 4" xfId="6333"/>
    <cellStyle name="_VC 6.15.06 update on 06GRC power costs.xls Chart 3_Power Costs - Comparison bx Rbtl-Staff-Jt-PC_Adj Bench DR 3 for Initial Briefs (Electric)" xfId="6334"/>
    <cellStyle name="_VC 6.15.06 update on 06GRC power costs.xls Chart 3_Power Costs - Comparison bx Rbtl-Staff-Jt-PC_Adj Bench DR 3 for Initial Briefs (Electric) 2" xfId="6335"/>
    <cellStyle name="_VC 6.15.06 update on 06GRC power costs.xls Chart 3_Power Costs - Comparison bx Rbtl-Staff-Jt-PC_Adj Bench DR 3 for Initial Briefs (Electric) 2 2" xfId="6336"/>
    <cellStyle name="_VC 6.15.06 update on 06GRC power costs.xls Chart 3_Power Costs - Comparison bx Rbtl-Staff-Jt-PC_Adj Bench DR 3 for Initial Briefs (Electric) 3" xfId="6337"/>
    <cellStyle name="_VC 6.15.06 update on 06GRC power costs.xls Chart 3_Power Costs - Comparison bx Rbtl-Staff-Jt-PC_Adj Bench DR 3 for Initial Briefs (Electric) 4" xfId="6338"/>
    <cellStyle name="_VC 6.15.06 update on 06GRC power costs.xls Chart 3_Power Costs - Comparison bx Rbtl-Staff-Jt-PC_Electric Rev Req Model (2009 GRC) Rebuttal" xfId="6339"/>
    <cellStyle name="_VC 6.15.06 update on 06GRC power costs.xls Chart 3_Power Costs - Comparison bx Rbtl-Staff-Jt-PC_Electric Rev Req Model (2009 GRC) Rebuttal 2" xfId="6340"/>
    <cellStyle name="_VC 6.15.06 update on 06GRC power costs.xls Chart 3_Power Costs - Comparison bx Rbtl-Staff-Jt-PC_Electric Rev Req Model (2009 GRC) Rebuttal 2 2" xfId="6341"/>
    <cellStyle name="_VC 6.15.06 update on 06GRC power costs.xls Chart 3_Power Costs - Comparison bx Rbtl-Staff-Jt-PC_Electric Rev Req Model (2009 GRC) Rebuttal 3" xfId="6342"/>
    <cellStyle name="_VC 6.15.06 update on 06GRC power costs.xls Chart 3_Power Costs - Comparison bx Rbtl-Staff-Jt-PC_Electric Rev Req Model (2009 GRC) Rebuttal 4" xfId="6343"/>
    <cellStyle name="_VC 6.15.06 update on 06GRC power costs.xls Chart 3_Power Costs - Comparison bx Rbtl-Staff-Jt-PC_Electric Rev Req Model (2009 GRC) Rebuttal REmoval of New  WH Solar AdjustMI" xfId="6344"/>
    <cellStyle name="_VC 6.15.06 update on 06GRC power costs.xls Chart 3_Power Costs - Comparison bx Rbtl-Staff-Jt-PC_Electric Rev Req Model (2009 GRC) Rebuttal REmoval of New  WH Solar AdjustMI 2" xfId="6345"/>
    <cellStyle name="_VC 6.15.06 update on 06GRC power costs.xls Chart 3_Power Costs - Comparison bx Rbtl-Staff-Jt-PC_Electric Rev Req Model (2009 GRC) Rebuttal REmoval of New  WH Solar AdjustMI 2 2" xfId="6346"/>
    <cellStyle name="_VC 6.15.06 update on 06GRC power costs.xls Chart 3_Power Costs - Comparison bx Rbtl-Staff-Jt-PC_Electric Rev Req Model (2009 GRC) Rebuttal REmoval of New  WH Solar AdjustMI 3" xfId="6347"/>
    <cellStyle name="_VC 6.15.06 update on 06GRC power costs.xls Chart 3_Power Costs - Comparison bx Rbtl-Staff-Jt-PC_Electric Rev Req Model (2009 GRC) Rebuttal REmoval of New  WH Solar AdjustMI 4" xfId="6348"/>
    <cellStyle name="_VC 6.15.06 update on 06GRC power costs.xls Chart 3_Power Costs - Comparison bx Rbtl-Staff-Jt-PC_Electric Rev Req Model (2009 GRC) Revised 01-18-2010" xfId="6349"/>
    <cellStyle name="_VC 6.15.06 update on 06GRC power costs.xls Chart 3_Power Costs - Comparison bx Rbtl-Staff-Jt-PC_Electric Rev Req Model (2009 GRC) Revised 01-18-2010 2" xfId="6350"/>
    <cellStyle name="_VC 6.15.06 update on 06GRC power costs.xls Chart 3_Power Costs - Comparison bx Rbtl-Staff-Jt-PC_Electric Rev Req Model (2009 GRC) Revised 01-18-2010 2 2" xfId="6351"/>
    <cellStyle name="_VC 6.15.06 update on 06GRC power costs.xls Chart 3_Power Costs - Comparison bx Rbtl-Staff-Jt-PC_Electric Rev Req Model (2009 GRC) Revised 01-18-2010 3" xfId="6352"/>
    <cellStyle name="_VC 6.15.06 update on 06GRC power costs.xls Chart 3_Power Costs - Comparison bx Rbtl-Staff-Jt-PC_Electric Rev Req Model (2009 GRC) Revised 01-18-2010 4" xfId="6353"/>
    <cellStyle name="_VC 6.15.06 update on 06GRC power costs.xls Chart 3_Power Costs - Comparison bx Rbtl-Staff-Jt-PC_Final Order Electric EXHIBIT A-1" xfId="6354"/>
    <cellStyle name="_VC 6.15.06 update on 06GRC power costs.xls Chart 3_Power Costs - Comparison bx Rbtl-Staff-Jt-PC_Final Order Electric EXHIBIT A-1 2" xfId="6355"/>
    <cellStyle name="_VC 6.15.06 update on 06GRC power costs.xls Chart 3_Power Costs - Comparison bx Rbtl-Staff-Jt-PC_Final Order Electric EXHIBIT A-1 2 2" xfId="6356"/>
    <cellStyle name="_VC 6.15.06 update on 06GRC power costs.xls Chart 3_Power Costs - Comparison bx Rbtl-Staff-Jt-PC_Final Order Electric EXHIBIT A-1 3" xfId="6357"/>
    <cellStyle name="_VC 6.15.06 update on 06GRC power costs.xls Chart 3_Power Costs - Comparison bx Rbtl-Staff-Jt-PC_Final Order Electric EXHIBIT A-1 4" xfId="6358"/>
    <cellStyle name="_VC 6.15.06 update on 06GRC power costs.xls Chart 3_Production Adj 4.37" xfId="6359"/>
    <cellStyle name="_VC 6.15.06 update on 06GRC power costs.xls Chart 3_Production Adj 4.37 2" xfId="6360"/>
    <cellStyle name="_VC 6.15.06 update on 06GRC power costs.xls Chart 3_Production Adj 4.37 2 2" xfId="6361"/>
    <cellStyle name="_VC 6.15.06 update on 06GRC power costs.xls Chart 3_Production Adj 4.37 3" xfId="6362"/>
    <cellStyle name="_VC 6.15.06 update on 06GRC power costs.xls Chart 3_Purchased Power Adj 4.03" xfId="6363"/>
    <cellStyle name="_VC 6.15.06 update on 06GRC power costs.xls Chart 3_Purchased Power Adj 4.03 2" xfId="6364"/>
    <cellStyle name="_VC 6.15.06 update on 06GRC power costs.xls Chart 3_Purchased Power Adj 4.03 2 2" xfId="6365"/>
    <cellStyle name="_VC 6.15.06 update on 06GRC power costs.xls Chart 3_Purchased Power Adj 4.03 3" xfId="6366"/>
    <cellStyle name="_VC 6.15.06 update on 06GRC power costs.xls Chart 3_Rebuttal Power Costs" xfId="6367"/>
    <cellStyle name="_VC 6.15.06 update on 06GRC power costs.xls Chart 3_Rebuttal Power Costs 2" xfId="6368"/>
    <cellStyle name="_VC 6.15.06 update on 06GRC power costs.xls Chart 3_Rebuttal Power Costs 2 2" xfId="6369"/>
    <cellStyle name="_VC 6.15.06 update on 06GRC power costs.xls Chart 3_Rebuttal Power Costs 3" xfId="6370"/>
    <cellStyle name="_VC 6.15.06 update on 06GRC power costs.xls Chart 3_Rebuttal Power Costs 4" xfId="6371"/>
    <cellStyle name="_VC 6.15.06 update on 06GRC power costs.xls Chart 3_Rebuttal Power Costs_Adj Bench DR 3 for Initial Briefs (Electric)" xfId="6372"/>
    <cellStyle name="_VC 6.15.06 update on 06GRC power costs.xls Chart 3_Rebuttal Power Costs_Adj Bench DR 3 for Initial Briefs (Electric) 2" xfId="6373"/>
    <cellStyle name="_VC 6.15.06 update on 06GRC power costs.xls Chart 3_Rebuttal Power Costs_Adj Bench DR 3 for Initial Briefs (Electric) 2 2" xfId="6374"/>
    <cellStyle name="_VC 6.15.06 update on 06GRC power costs.xls Chart 3_Rebuttal Power Costs_Adj Bench DR 3 for Initial Briefs (Electric) 3" xfId="6375"/>
    <cellStyle name="_VC 6.15.06 update on 06GRC power costs.xls Chart 3_Rebuttal Power Costs_Adj Bench DR 3 for Initial Briefs (Electric) 4" xfId="6376"/>
    <cellStyle name="_VC 6.15.06 update on 06GRC power costs.xls Chart 3_Rebuttal Power Costs_Electric Rev Req Model (2009 GRC) Rebuttal" xfId="6377"/>
    <cellStyle name="_VC 6.15.06 update on 06GRC power costs.xls Chart 3_Rebuttal Power Costs_Electric Rev Req Model (2009 GRC) Rebuttal 2" xfId="6378"/>
    <cellStyle name="_VC 6.15.06 update on 06GRC power costs.xls Chart 3_Rebuttal Power Costs_Electric Rev Req Model (2009 GRC) Rebuttal 2 2" xfId="6379"/>
    <cellStyle name="_VC 6.15.06 update on 06GRC power costs.xls Chart 3_Rebuttal Power Costs_Electric Rev Req Model (2009 GRC) Rebuttal 3" xfId="6380"/>
    <cellStyle name="_VC 6.15.06 update on 06GRC power costs.xls Chart 3_Rebuttal Power Costs_Electric Rev Req Model (2009 GRC) Rebuttal 4" xfId="6381"/>
    <cellStyle name="_VC 6.15.06 update on 06GRC power costs.xls Chart 3_Rebuttal Power Costs_Electric Rev Req Model (2009 GRC) Rebuttal REmoval of New  WH Solar AdjustMI" xfId="6382"/>
    <cellStyle name="_VC 6.15.06 update on 06GRC power costs.xls Chart 3_Rebuttal Power Costs_Electric Rev Req Model (2009 GRC) Rebuttal REmoval of New  WH Solar AdjustMI 2" xfId="6383"/>
    <cellStyle name="_VC 6.15.06 update on 06GRC power costs.xls Chart 3_Rebuttal Power Costs_Electric Rev Req Model (2009 GRC) Rebuttal REmoval of New  WH Solar AdjustMI 2 2" xfId="6384"/>
    <cellStyle name="_VC 6.15.06 update on 06GRC power costs.xls Chart 3_Rebuttal Power Costs_Electric Rev Req Model (2009 GRC) Rebuttal REmoval of New  WH Solar AdjustMI 3" xfId="6385"/>
    <cellStyle name="_VC 6.15.06 update on 06GRC power costs.xls Chart 3_Rebuttal Power Costs_Electric Rev Req Model (2009 GRC) Rebuttal REmoval of New  WH Solar AdjustMI 4" xfId="6386"/>
    <cellStyle name="_VC 6.15.06 update on 06GRC power costs.xls Chart 3_Rebuttal Power Costs_Electric Rev Req Model (2009 GRC) Revised 01-18-2010" xfId="6387"/>
    <cellStyle name="_VC 6.15.06 update on 06GRC power costs.xls Chart 3_Rebuttal Power Costs_Electric Rev Req Model (2009 GRC) Revised 01-18-2010 2" xfId="6388"/>
    <cellStyle name="_VC 6.15.06 update on 06GRC power costs.xls Chart 3_Rebuttal Power Costs_Electric Rev Req Model (2009 GRC) Revised 01-18-2010 2 2" xfId="6389"/>
    <cellStyle name="_VC 6.15.06 update on 06GRC power costs.xls Chart 3_Rebuttal Power Costs_Electric Rev Req Model (2009 GRC) Revised 01-18-2010 3" xfId="6390"/>
    <cellStyle name="_VC 6.15.06 update on 06GRC power costs.xls Chart 3_Rebuttal Power Costs_Electric Rev Req Model (2009 GRC) Revised 01-18-2010 4" xfId="6391"/>
    <cellStyle name="_VC 6.15.06 update on 06GRC power costs.xls Chart 3_Rebuttal Power Costs_Final Order Electric EXHIBIT A-1" xfId="6392"/>
    <cellStyle name="_VC 6.15.06 update on 06GRC power costs.xls Chart 3_Rebuttal Power Costs_Final Order Electric EXHIBIT A-1 2" xfId="6393"/>
    <cellStyle name="_VC 6.15.06 update on 06GRC power costs.xls Chart 3_Rebuttal Power Costs_Final Order Electric EXHIBIT A-1 2 2" xfId="6394"/>
    <cellStyle name="_VC 6.15.06 update on 06GRC power costs.xls Chart 3_Rebuttal Power Costs_Final Order Electric EXHIBIT A-1 3" xfId="6395"/>
    <cellStyle name="_VC 6.15.06 update on 06GRC power costs.xls Chart 3_Rebuttal Power Costs_Final Order Electric EXHIBIT A-1 4" xfId="6396"/>
    <cellStyle name="_VC 6.15.06 update on 06GRC power costs.xls Chart 3_ROR &amp; CONV FACTOR" xfId="6397"/>
    <cellStyle name="_VC 6.15.06 update on 06GRC power costs.xls Chart 3_ROR &amp; CONV FACTOR 2" xfId="6398"/>
    <cellStyle name="_VC 6.15.06 update on 06GRC power costs.xls Chart 3_ROR &amp; CONV FACTOR 2 2" xfId="6399"/>
    <cellStyle name="_VC 6.15.06 update on 06GRC power costs.xls Chart 3_ROR &amp; CONV FACTOR 3" xfId="6400"/>
    <cellStyle name="_VC 6.15.06 update on 06GRC power costs.xls Chart 3_ROR 5.02" xfId="6401"/>
    <cellStyle name="_VC 6.15.06 update on 06GRC power costs.xls Chart 3_ROR 5.02 2" xfId="6402"/>
    <cellStyle name="_VC 6.15.06 update on 06GRC power costs.xls Chart 3_ROR 5.02 2 2" xfId="6403"/>
    <cellStyle name="_VC 6.15.06 update on 06GRC power costs.xls Chart 3_ROR 5.02 3" xfId="6404"/>
    <cellStyle name="_VC 6.15.06 update on 06GRC power costs.xls Chart 3_Wind Integration 10GRC" xfId="6405"/>
    <cellStyle name="_VC 6.15.06 update on 06GRC power costs.xls Chart 3_Wind Integration 10GRC 2" xfId="6406"/>
    <cellStyle name="_Worksheet" xfId="6407"/>
    <cellStyle name="_Worksheet 2" xfId="6408"/>
    <cellStyle name="_Worksheet_Chelan PUD Power Costs (8-10)" xfId="6409"/>
    <cellStyle name="_Worksheet_NIM Summary" xfId="6410"/>
    <cellStyle name="_Worksheet_NIM Summary 2" xfId="6411"/>
    <cellStyle name="_Worksheet_Transmission Workbook for May BOD" xfId="6412"/>
    <cellStyle name="_Worksheet_Transmission Workbook for May BOD 2" xfId="6413"/>
    <cellStyle name="_Worksheet_Wind Integration 10GRC" xfId="6414"/>
    <cellStyle name="_Worksheet_Wind Integration 10GRC 2" xfId="6415"/>
    <cellStyle name="0,0_x000d__x000a_NA_x000d__x000a_" xfId="6416"/>
    <cellStyle name="0,0_x000d__x000a_NA_x000d__x000a_ 2" xfId="6417"/>
    <cellStyle name="0000" xfId="6418"/>
    <cellStyle name="000000" xfId="6419"/>
    <cellStyle name="14BLIN - Style8" xfId="6420"/>
    <cellStyle name="14-BT - Style1" xfId="6421"/>
    <cellStyle name="20% - Accent1 2" xfId="6422"/>
    <cellStyle name="20% - Accent1 2 2" xfId="6423"/>
    <cellStyle name="20% - Accent1 2 2 2" xfId="6424"/>
    <cellStyle name="20% - Accent1 2 2 3" xfId="6425"/>
    <cellStyle name="20% - Accent1 2 3" xfId="6426"/>
    <cellStyle name="20% - Accent1 2 3 2" xfId="6427"/>
    <cellStyle name="20% - Accent1 2 4" xfId="6428"/>
    <cellStyle name="20% - Accent1 2 4 2" xfId="6429"/>
    <cellStyle name="20% - Accent1 2 5" xfId="6430"/>
    <cellStyle name="20% - Accent1 2_2009 GRC Compl Filing - Exhibit D" xfId="6431"/>
    <cellStyle name="20% - Accent1 3" xfId="6432"/>
    <cellStyle name="20% - Accent1 3 2" xfId="6433"/>
    <cellStyle name="20% - Accent1 3 3" xfId="6434"/>
    <cellStyle name="20% - Accent1 3 4" xfId="6435"/>
    <cellStyle name="20% - Accent1 4" xfId="6436"/>
    <cellStyle name="20% - Accent1 4 2" xfId="6437"/>
    <cellStyle name="20% - Accent1 4 2 2" xfId="6438"/>
    <cellStyle name="20% - Accent1 4 2 2 2" xfId="6439"/>
    <cellStyle name="20% - Accent1 4 2 3" xfId="6440"/>
    <cellStyle name="20% - Accent1 4 2 3 2" xfId="6441"/>
    <cellStyle name="20% - Accent1 4 2 4" xfId="6442"/>
    <cellStyle name="20% - Accent1 4 3" xfId="6443"/>
    <cellStyle name="20% - Accent1 4 3 2" xfId="6444"/>
    <cellStyle name="20% - Accent1 4 3 2 2" xfId="6445"/>
    <cellStyle name="20% - Accent1 4 3 3" xfId="6446"/>
    <cellStyle name="20% - Accent1 4 4" xfId="6447"/>
    <cellStyle name="20% - Accent1 4 4 2" xfId="6448"/>
    <cellStyle name="20% - Accent1 4 5" xfId="6449"/>
    <cellStyle name="20% - Accent1 4 5 2" xfId="6450"/>
    <cellStyle name="20% - Accent1 4 6" xfId="6451"/>
    <cellStyle name="20% - Accent1 4 7" xfId="6452"/>
    <cellStyle name="20% - Accent1 4 8" xfId="6453"/>
    <cellStyle name="20% - Accent1 5" xfId="6454"/>
    <cellStyle name="20% - Accent1 5 2" xfId="6455"/>
    <cellStyle name="20% - Accent1 6" xfId="6456"/>
    <cellStyle name="20% - Accent1 7" xfId="6457"/>
    <cellStyle name="20% - Accent1 8" xfId="6458"/>
    <cellStyle name="20% - Accent1 9" xfId="6459"/>
    <cellStyle name="20% - Accent2 2" xfId="6460"/>
    <cellStyle name="20% - Accent2 2 2" xfId="6461"/>
    <cellStyle name="20% - Accent2 2 2 2" xfId="6462"/>
    <cellStyle name="20% - Accent2 2 2 3" xfId="6463"/>
    <cellStyle name="20% - Accent2 2 3" xfId="6464"/>
    <cellStyle name="20% - Accent2 2 3 2" xfId="6465"/>
    <cellStyle name="20% - Accent2 2 4" xfId="6466"/>
    <cellStyle name="20% - Accent2 2 4 2" xfId="6467"/>
    <cellStyle name="20% - Accent2 2 5" xfId="6468"/>
    <cellStyle name="20% - Accent2 2_2009 GRC Compl Filing - Exhibit D" xfId="6469"/>
    <cellStyle name="20% - Accent2 3" xfId="6470"/>
    <cellStyle name="20% - Accent2 3 2" xfId="6471"/>
    <cellStyle name="20% - Accent2 3 3" xfId="6472"/>
    <cellStyle name="20% - Accent2 3 4" xfId="6473"/>
    <cellStyle name="20% - Accent2 4" xfId="6474"/>
    <cellStyle name="20% - Accent2 4 2" xfId="6475"/>
    <cellStyle name="20% - Accent2 4 2 2" xfId="6476"/>
    <cellStyle name="20% - Accent2 4 2 2 2" xfId="6477"/>
    <cellStyle name="20% - Accent2 4 2 3" xfId="6478"/>
    <cellStyle name="20% - Accent2 4 2 3 2" xfId="6479"/>
    <cellStyle name="20% - Accent2 4 2 4" xfId="6480"/>
    <cellStyle name="20% - Accent2 4 3" xfId="6481"/>
    <cellStyle name="20% - Accent2 4 3 2" xfId="6482"/>
    <cellStyle name="20% - Accent2 4 3 2 2" xfId="6483"/>
    <cellStyle name="20% - Accent2 4 3 3" xfId="6484"/>
    <cellStyle name="20% - Accent2 4 4" xfId="6485"/>
    <cellStyle name="20% - Accent2 4 4 2" xfId="6486"/>
    <cellStyle name="20% - Accent2 4 5" xfId="6487"/>
    <cellStyle name="20% - Accent2 4 5 2" xfId="6488"/>
    <cellStyle name="20% - Accent2 4 6" xfId="6489"/>
    <cellStyle name="20% - Accent2 4 7" xfId="6490"/>
    <cellStyle name="20% - Accent2 4 8" xfId="6491"/>
    <cellStyle name="20% - Accent2 5" xfId="6492"/>
    <cellStyle name="20% - Accent2 5 2" xfId="6493"/>
    <cellStyle name="20% - Accent2 6" xfId="6494"/>
    <cellStyle name="20% - Accent2 7" xfId="6495"/>
    <cellStyle name="20% - Accent2 8" xfId="6496"/>
    <cellStyle name="20% - Accent2 9" xfId="6497"/>
    <cellStyle name="20% - Accent3 2" xfId="6498"/>
    <cellStyle name="20% - Accent3 2 2" xfId="6499"/>
    <cellStyle name="20% - Accent3 2 2 2" xfId="6500"/>
    <cellStyle name="20% - Accent3 2 2 3" xfId="6501"/>
    <cellStyle name="20% - Accent3 2 3" xfId="6502"/>
    <cellStyle name="20% - Accent3 2 3 2" xfId="6503"/>
    <cellStyle name="20% - Accent3 2 4" xfId="6504"/>
    <cellStyle name="20% - Accent3 2 4 2" xfId="6505"/>
    <cellStyle name="20% - Accent3 2 5" xfId="6506"/>
    <cellStyle name="20% - Accent3 2_2009 GRC Compl Filing - Exhibit D" xfId="6507"/>
    <cellStyle name="20% - Accent3 3" xfId="6508"/>
    <cellStyle name="20% - Accent3 3 2" xfId="6509"/>
    <cellStyle name="20% - Accent3 3 3" xfId="6510"/>
    <cellStyle name="20% - Accent3 3 4" xfId="6511"/>
    <cellStyle name="20% - Accent3 4" xfId="6512"/>
    <cellStyle name="20% - Accent3 4 2" xfId="6513"/>
    <cellStyle name="20% - Accent3 4 2 2" xfId="6514"/>
    <cellStyle name="20% - Accent3 4 2 2 2" xfId="6515"/>
    <cellStyle name="20% - Accent3 4 2 3" xfId="6516"/>
    <cellStyle name="20% - Accent3 4 2 3 2" xfId="6517"/>
    <cellStyle name="20% - Accent3 4 2 4" xfId="6518"/>
    <cellStyle name="20% - Accent3 4 3" xfId="6519"/>
    <cellStyle name="20% - Accent3 4 3 2" xfId="6520"/>
    <cellStyle name="20% - Accent3 4 3 2 2" xfId="6521"/>
    <cellStyle name="20% - Accent3 4 3 3" xfId="6522"/>
    <cellStyle name="20% - Accent3 4 4" xfId="6523"/>
    <cellStyle name="20% - Accent3 4 4 2" xfId="6524"/>
    <cellStyle name="20% - Accent3 4 5" xfId="6525"/>
    <cellStyle name="20% - Accent3 4 5 2" xfId="6526"/>
    <cellStyle name="20% - Accent3 4 6" xfId="6527"/>
    <cellStyle name="20% - Accent3 4 7" xfId="6528"/>
    <cellStyle name="20% - Accent3 4 8" xfId="6529"/>
    <cellStyle name="20% - Accent3 5" xfId="6530"/>
    <cellStyle name="20% - Accent3 5 2" xfId="6531"/>
    <cellStyle name="20% - Accent3 6" xfId="6532"/>
    <cellStyle name="20% - Accent3 7" xfId="6533"/>
    <cellStyle name="20% - Accent3 8" xfId="6534"/>
    <cellStyle name="20% - Accent3 9" xfId="6535"/>
    <cellStyle name="20% - Accent4 2" xfId="6536"/>
    <cellStyle name="20% - Accent4 2 2" xfId="6537"/>
    <cellStyle name="20% - Accent4 2 2 2" xfId="6538"/>
    <cellStyle name="20% - Accent4 2 2 3" xfId="6539"/>
    <cellStyle name="20% - Accent4 2 3" xfId="6540"/>
    <cellStyle name="20% - Accent4 2 3 2" xfId="6541"/>
    <cellStyle name="20% - Accent4 2 4" xfId="6542"/>
    <cellStyle name="20% - Accent4 2 4 2" xfId="6543"/>
    <cellStyle name="20% - Accent4 2 5" xfId="6544"/>
    <cellStyle name="20% - Accent4 2_2009 GRC Compl Filing - Exhibit D" xfId="6545"/>
    <cellStyle name="20% - Accent4 3" xfId="6546"/>
    <cellStyle name="20% - Accent4 3 2" xfId="6547"/>
    <cellStyle name="20% - Accent4 3 3" xfId="6548"/>
    <cellStyle name="20% - Accent4 3 4" xfId="6549"/>
    <cellStyle name="20% - Accent4 4" xfId="6550"/>
    <cellStyle name="20% - Accent4 4 2" xfId="6551"/>
    <cellStyle name="20% - Accent4 4 2 2" xfId="6552"/>
    <cellStyle name="20% - Accent4 4 2 2 2" xfId="6553"/>
    <cellStyle name="20% - Accent4 4 2 3" xfId="6554"/>
    <cellStyle name="20% - Accent4 4 2 3 2" xfId="6555"/>
    <cellStyle name="20% - Accent4 4 2 4" xfId="6556"/>
    <cellStyle name="20% - Accent4 4 3" xfId="6557"/>
    <cellStyle name="20% - Accent4 4 3 2" xfId="6558"/>
    <cellStyle name="20% - Accent4 4 3 2 2" xfId="6559"/>
    <cellStyle name="20% - Accent4 4 3 3" xfId="6560"/>
    <cellStyle name="20% - Accent4 4 4" xfId="6561"/>
    <cellStyle name="20% - Accent4 4 4 2" xfId="6562"/>
    <cellStyle name="20% - Accent4 4 5" xfId="6563"/>
    <cellStyle name="20% - Accent4 4 5 2" xfId="6564"/>
    <cellStyle name="20% - Accent4 4 6" xfId="6565"/>
    <cellStyle name="20% - Accent4 4 7" xfId="6566"/>
    <cellStyle name="20% - Accent4 4 8" xfId="6567"/>
    <cellStyle name="20% - Accent4 5" xfId="6568"/>
    <cellStyle name="20% - Accent4 5 2" xfId="6569"/>
    <cellStyle name="20% - Accent4 6" xfId="6570"/>
    <cellStyle name="20% - Accent4 7" xfId="6571"/>
    <cellStyle name="20% - Accent4 8" xfId="6572"/>
    <cellStyle name="20% - Accent4 9" xfId="6573"/>
    <cellStyle name="20% - Accent5 2" xfId="6574"/>
    <cellStyle name="20% - Accent5 2 2" xfId="6575"/>
    <cellStyle name="20% - Accent5 2 2 2" xfId="6576"/>
    <cellStyle name="20% - Accent5 2 2 3" xfId="6577"/>
    <cellStyle name="20% - Accent5 2 3" xfId="6578"/>
    <cellStyle name="20% - Accent5 2 3 2" xfId="6579"/>
    <cellStyle name="20% - Accent5 2 4" xfId="6580"/>
    <cellStyle name="20% - Accent5 2_2009 GRC Compl Filing - Exhibit D" xfId="6581"/>
    <cellStyle name="20% - Accent5 3" xfId="6582"/>
    <cellStyle name="20% - Accent5 3 2" xfId="6583"/>
    <cellStyle name="20% - Accent5 3 3" xfId="6584"/>
    <cellStyle name="20% - Accent5 3 4" xfId="6585"/>
    <cellStyle name="20% - Accent5 4" xfId="6586"/>
    <cellStyle name="20% - Accent5 4 2" xfId="6587"/>
    <cellStyle name="20% - Accent5 4 2 2" xfId="6588"/>
    <cellStyle name="20% - Accent5 4 3" xfId="6589"/>
    <cellStyle name="20% - Accent5 4 3 2" xfId="6590"/>
    <cellStyle name="20% - Accent5 4 4" xfId="6591"/>
    <cellStyle name="20% - Accent5 5" xfId="6592"/>
    <cellStyle name="20% - Accent5 5 2" xfId="6593"/>
    <cellStyle name="20% - Accent5 5 2 2" xfId="6594"/>
    <cellStyle name="20% - Accent5 5 3" xfId="6595"/>
    <cellStyle name="20% - Accent5 6" xfId="6596"/>
    <cellStyle name="20% - Accent5 6 2" xfId="6597"/>
    <cellStyle name="20% - Accent5 6 2 2" xfId="6598"/>
    <cellStyle name="20% - Accent5 6 3" xfId="6599"/>
    <cellStyle name="20% - Accent5 7" xfId="6600"/>
    <cellStyle name="20% - Accent5 7 2" xfId="6601"/>
    <cellStyle name="20% - Accent5 8" xfId="6602"/>
    <cellStyle name="20% - Accent5 8 2" xfId="6603"/>
    <cellStyle name="20% - Accent5 9" xfId="6604"/>
    <cellStyle name="20% - Accent6 2" xfId="6605"/>
    <cellStyle name="20% - Accent6 2 2" xfId="6606"/>
    <cellStyle name="20% - Accent6 2 2 2" xfId="6607"/>
    <cellStyle name="20% - Accent6 2 2 3" xfId="6608"/>
    <cellStyle name="20% - Accent6 2 3" xfId="6609"/>
    <cellStyle name="20% - Accent6 2 3 2" xfId="6610"/>
    <cellStyle name="20% - Accent6 2 4" xfId="6611"/>
    <cellStyle name="20% - Accent6 2 4 2" xfId="6612"/>
    <cellStyle name="20% - Accent6 2 5" xfId="6613"/>
    <cellStyle name="20% - Accent6 2_2009 GRC Compl Filing - Exhibit D" xfId="6614"/>
    <cellStyle name="20% - Accent6 3" xfId="6615"/>
    <cellStyle name="20% - Accent6 3 2" xfId="6616"/>
    <cellStyle name="20% - Accent6 3 3" xfId="6617"/>
    <cellStyle name="20% - Accent6 3 4" xfId="6618"/>
    <cellStyle name="20% - Accent6 4" xfId="6619"/>
    <cellStyle name="20% - Accent6 4 2" xfId="6620"/>
    <cellStyle name="20% - Accent6 4 2 2" xfId="6621"/>
    <cellStyle name="20% - Accent6 4 2 2 2" xfId="6622"/>
    <cellStyle name="20% - Accent6 4 2 3" xfId="6623"/>
    <cellStyle name="20% - Accent6 4 2 3 2" xfId="6624"/>
    <cellStyle name="20% - Accent6 4 2 4" xfId="6625"/>
    <cellStyle name="20% - Accent6 4 3" xfId="6626"/>
    <cellStyle name="20% - Accent6 4 3 2" xfId="6627"/>
    <cellStyle name="20% - Accent6 4 3 2 2" xfId="6628"/>
    <cellStyle name="20% - Accent6 4 3 3" xfId="6629"/>
    <cellStyle name="20% - Accent6 4 4" xfId="6630"/>
    <cellStyle name="20% - Accent6 4 4 2" xfId="6631"/>
    <cellStyle name="20% - Accent6 4 5" xfId="6632"/>
    <cellStyle name="20% - Accent6 4 5 2" xfId="6633"/>
    <cellStyle name="20% - Accent6 4 6" xfId="6634"/>
    <cellStyle name="20% - Accent6 4 7" xfId="6635"/>
    <cellStyle name="20% - Accent6 4 8" xfId="6636"/>
    <cellStyle name="20% - Accent6 5" xfId="6637"/>
    <cellStyle name="20% - Accent6 5 2" xfId="6638"/>
    <cellStyle name="20% - Accent6 6" xfId="6639"/>
    <cellStyle name="20% - Accent6 7" xfId="6640"/>
    <cellStyle name="20% - Accent6 8" xfId="6641"/>
    <cellStyle name="20% - Accent6 9" xfId="6642"/>
    <cellStyle name="40% - Accent1 2" xfId="6643"/>
    <cellStyle name="40% - Accent1 2 2" xfId="6644"/>
    <cellStyle name="40% - Accent1 2 2 2" xfId="6645"/>
    <cellStyle name="40% - Accent1 2 2 3" xfId="6646"/>
    <cellStyle name="40% - Accent1 2 3" xfId="6647"/>
    <cellStyle name="40% - Accent1 2 3 2" xfId="6648"/>
    <cellStyle name="40% - Accent1 2 4" xfId="6649"/>
    <cellStyle name="40% - Accent1 2 4 2" xfId="6650"/>
    <cellStyle name="40% - Accent1 2 5" xfId="6651"/>
    <cellStyle name="40% - Accent1 2_2009 GRC Compl Filing - Exhibit D" xfId="6652"/>
    <cellStyle name="40% - Accent1 3" xfId="6653"/>
    <cellStyle name="40% - Accent1 3 2" xfId="6654"/>
    <cellStyle name="40% - Accent1 3 3" xfId="6655"/>
    <cellStyle name="40% - Accent1 3 4" xfId="6656"/>
    <cellStyle name="40% - Accent1 4" xfId="6657"/>
    <cellStyle name="40% - Accent1 4 2" xfId="6658"/>
    <cellStyle name="40% - Accent1 4 2 2" xfId="6659"/>
    <cellStyle name="40% - Accent1 4 2 2 2" xfId="6660"/>
    <cellStyle name="40% - Accent1 4 2 3" xfId="6661"/>
    <cellStyle name="40% - Accent1 4 2 3 2" xfId="6662"/>
    <cellStyle name="40% - Accent1 4 2 4" xfId="6663"/>
    <cellStyle name="40% - Accent1 4 3" xfId="6664"/>
    <cellStyle name="40% - Accent1 4 3 2" xfId="6665"/>
    <cellStyle name="40% - Accent1 4 3 2 2" xfId="6666"/>
    <cellStyle name="40% - Accent1 4 3 3" xfId="6667"/>
    <cellStyle name="40% - Accent1 4 4" xfId="6668"/>
    <cellStyle name="40% - Accent1 4 4 2" xfId="6669"/>
    <cellStyle name="40% - Accent1 4 5" xfId="6670"/>
    <cellStyle name="40% - Accent1 4 5 2" xfId="6671"/>
    <cellStyle name="40% - Accent1 4 6" xfId="6672"/>
    <cellStyle name="40% - Accent1 4 7" xfId="6673"/>
    <cellStyle name="40% - Accent1 4 8" xfId="6674"/>
    <cellStyle name="40% - Accent1 5" xfId="6675"/>
    <cellStyle name="40% - Accent1 5 2" xfId="6676"/>
    <cellStyle name="40% - Accent1 6" xfId="6677"/>
    <cellStyle name="40% - Accent1 7" xfId="6678"/>
    <cellStyle name="40% - Accent1 8" xfId="6679"/>
    <cellStyle name="40% - Accent1 9" xfId="6680"/>
    <cellStyle name="40% - Accent2 2" xfId="6681"/>
    <cellStyle name="40% - Accent2 2 2" xfId="6682"/>
    <cellStyle name="40% - Accent2 2 2 2" xfId="6683"/>
    <cellStyle name="40% - Accent2 2 2 3" xfId="6684"/>
    <cellStyle name="40% - Accent2 2 3" xfId="6685"/>
    <cellStyle name="40% - Accent2 2 3 2" xfId="6686"/>
    <cellStyle name="40% - Accent2 2 4" xfId="6687"/>
    <cellStyle name="40% - Accent2 2_2009 GRC Compl Filing - Exhibit D" xfId="6688"/>
    <cellStyle name="40% - Accent2 3" xfId="6689"/>
    <cellStyle name="40% - Accent2 3 2" xfId="6690"/>
    <cellStyle name="40% - Accent2 3 3" xfId="6691"/>
    <cellStyle name="40% - Accent2 3 4" xfId="6692"/>
    <cellStyle name="40% - Accent2 4" xfId="6693"/>
    <cellStyle name="40% - Accent2 4 2" xfId="6694"/>
    <cellStyle name="40% - Accent2 4 2 2" xfId="6695"/>
    <cellStyle name="40% - Accent2 4 3" xfId="6696"/>
    <cellStyle name="40% - Accent2 4 3 2" xfId="6697"/>
    <cellStyle name="40% - Accent2 4 4" xfId="6698"/>
    <cellStyle name="40% - Accent2 5" xfId="6699"/>
    <cellStyle name="40% - Accent2 5 2" xfId="6700"/>
    <cellStyle name="40% - Accent2 5 2 2" xfId="6701"/>
    <cellStyle name="40% - Accent2 5 3" xfId="6702"/>
    <cellStyle name="40% - Accent2 6" xfId="6703"/>
    <cellStyle name="40% - Accent2 6 2" xfId="6704"/>
    <cellStyle name="40% - Accent2 6 2 2" xfId="6705"/>
    <cellStyle name="40% - Accent2 6 3" xfId="6706"/>
    <cellStyle name="40% - Accent2 7" xfId="6707"/>
    <cellStyle name="40% - Accent2 7 2" xfId="6708"/>
    <cellStyle name="40% - Accent2 8" xfId="6709"/>
    <cellStyle name="40% - Accent2 8 2" xfId="6710"/>
    <cellStyle name="40% - Accent2 9" xfId="6711"/>
    <cellStyle name="40% - Accent3 2" xfId="6712"/>
    <cellStyle name="40% - Accent3 2 2" xfId="6713"/>
    <cellStyle name="40% - Accent3 2 2 2" xfId="6714"/>
    <cellStyle name="40% - Accent3 2 2 3" xfId="6715"/>
    <cellStyle name="40% - Accent3 2 3" xfId="6716"/>
    <cellStyle name="40% - Accent3 2 3 2" xfId="6717"/>
    <cellStyle name="40% - Accent3 2 4" xfId="6718"/>
    <cellStyle name="40% - Accent3 2 4 2" xfId="6719"/>
    <cellStyle name="40% - Accent3 2 5" xfId="6720"/>
    <cellStyle name="40% - Accent3 2_2009 GRC Compl Filing - Exhibit D" xfId="6721"/>
    <cellStyle name="40% - Accent3 3" xfId="6722"/>
    <cellStyle name="40% - Accent3 3 2" xfId="6723"/>
    <cellStyle name="40% - Accent3 3 3" xfId="6724"/>
    <cellStyle name="40% - Accent3 3 4" xfId="6725"/>
    <cellStyle name="40% - Accent3 4" xfId="6726"/>
    <cellStyle name="40% - Accent3 4 2" xfId="6727"/>
    <cellStyle name="40% - Accent3 4 2 2" xfId="6728"/>
    <cellStyle name="40% - Accent3 4 2 2 2" xfId="6729"/>
    <cellStyle name="40% - Accent3 4 2 3" xfId="6730"/>
    <cellStyle name="40% - Accent3 4 2 3 2" xfId="6731"/>
    <cellStyle name="40% - Accent3 4 2 4" xfId="6732"/>
    <cellStyle name="40% - Accent3 4 3" xfId="6733"/>
    <cellStyle name="40% - Accent3 4 3 2" xfId="6734"/>
    <cellStyle name="40% - Accent3 4 3 2 2" xfId="6735"/>
    <cellStyle name="40% - Accent3 4 3 3" xfId="6736"/>
    <cellStyle name="40% - Accent3 4 4" xfId="6737"/>
    <cellStyle name="40% - Accent3 4 4 2" xfId="6738"/>
    <cellStyle name="40% - Accent3 4 5" xfId="6739"/>
    <cellStyle name="40% - Accent3 4 5 2" xfId="6740"/>
    <cellStyle name="40% - Accent3 4 6" xfId="6741"/>
    <cellStyle name="40% - Accent3 4 7" xfId="6742"/>
    <cellStyle name="40% - Accent3 4 8" xfId="6743"/>
    <cellStyle name="40% - Accent3 5" xfId="6744"/>
    <cellStyle name="40% - Accent3 5 2" xfId="6745"/>
    <cellStyle name="40% - Accent3 6" xfId="6746"/>
    <cellStyle name="40% - Accent3 7" xfId="6747"/>
    <cellStyle name="40% - Accent3 8" xfId="6748"/>
    <cellStyle name="40% - Accent3 9" xfId="6749"/>
    <cellStyle name="40% - Accent4 2" xfId="6750"/>
    <cellStyle name="40% - Accent4 2 2" xfId="6751"/>
    <cellStyle name="40% - Accent4 2 2 2" xfId="6752"/>
    <cellStyle name="40% - Accent4 2 2 3" xfId="6753"/>
    <cellStyle name="40% - Accent4 2 3" xfId="6754"/>
    <cellStyle name="40% - Accent4 2 3 2" xfId="6755"/>
    <cellStyle name="40% - Accent4 2 4" xfId="6756"/>
    <cellStyle name="40% - Accent4 2 4 2" xfId="6757"/>
    <cellStyle name="40% - Accent4 2 5" xfId="6758"/>
    <cellStyle name="40% - Accent4 2_2009 GRC Compl Filing - Exhibit D" xfId="6759"/>
    <cellStyle name="40% - Accent4 3" xfId="6760"/>
    <cellStyle name="40% - Accent4 3 2" xfId="6761"/>
    <cellStyle name="40% - Accent4 3 3" xfId="6762"/>
    <cellStyle name="40% - Accent4 3 4" xfId="6763"/>
    <cellStyle name="40% - Accent4 4" xfId="6764"/>
    <cellStyle name="40% - Accent4 4 2" xfId="6765"/>
    <cellStyle name="40% - Accent4 4 2 2" xfId="6766"/>
    <cellStyle name="40% - Accent4 4 2 2 2" xfId="6767"/>
    <cellStyle name="40% - Accent4 4 2 3" xfId="6768"/>
    <cellStyle name="40% - Accent4 4 2 3 2" xfId="6769"/>
    <cellStyle name="40% - Accent4 4 2 4" xfId="6770"/>
    <cellStyle name="40% - Accent4 4 3" xfId="6771"/>
    <cellStyle name="40% - Accent4 4 3 2" xfId="6772"/>
    <cellStyle name="40% - Accent4 4 3 2 2" xfId="6773"/>
    <cellStyle name="40% - Accent4 4 3 3" xfId="6774"/>
    <cellStyle name="40% - Accent4 4 4" xfId="6775"/>
    <cellStyle name="40% - Accent4 4 4 2" xfId="6776"/>
    <cellStyle name="40% - Accent4 4 5" xfId="6777"/>
    <cellStyle name="40% - Accent4 4 5 2" xfId="6778"/>
    <cellStyle name="40% - Accent4 4 6" xfId="6779"/>
    <cellStyle name="40% - Accent4 4 7" xfId="6780"/>
    <cellStyle name="40% - Accent4 4 8" xfId="6781"/>
    <cellStyle name="40% - Accent4 5" xfId="6782"/>
    <cellStyle name="40% - Accent4 5 2" xfId="6783"/>
    <cellStyle name="40% - Accent4 6" xfId="6784"/>
    <cellStyle name="40% - Accent4 7" xfId="6785"/>
    <cellStyle name="40% - Accent4 8" xfId="6786"/>
    <cellStyle name="40% - Accent4 9" xfId="6787"/>
    <cellStyle name="40% - Accent5 2" xfId="6788"/>
    <cellStyle name="40% - Accent5 2 2" xfId="6789"/>
    <cellStyle name="40% - Accent5 2 2 2" xfId="6790"/>
    <cellStyle name="40% - Accent5 2 2 3" xfId="6791"/>
    <cellStyle name="40% - Accent5 2 3" xfId="6792"/>
    <cellStyle name="40% - Accent5 2 3 2" xfId="6793"/>
    <cellStyle name="40% - Accent5 2 4" xfId="6794"/>
    <cellStyle name="40% - Accent5 2 4 2" xfId="6795"/>
    <cellStyle name="40% - Accent5 2 5" xfId="6796"/>
    <cellStyle name="40% - Accent5 2_2009 GRC Compl Filing - Exhibit D" xfId="6797"/>
    <cellStyle name="40% - Accent5 3" xfId="6798"/>
    <cellStyle name="40% - Accent5 3 2" xfId="6799"/>
    <cellStyle name="40% - Accent5 3 3" xfId="6800"/>
    <cellStyle name="40% - Accent5 3 4" xfId="6801"/>
    <cellStyle name="40% - Accent5 4" xfId="6802"/>
    <cellStyle name="40% - Accent5 4 2" xfId="6803"/>
    <cellStyle name="40% - Accent5 4 2 2" xfId="6804"/>
    <cellStyle name="40% - Accent5 4 2 2 2" xfId="6805"/>
    <cellStyle name="40% - Accent5 4 2 3" xfId="6806"/>
    <cellStyle name="40% - Accent5 4 2 3 2" xfId="6807"/>
    <cellStyle name="40% - Accent5 4 2 4" xfId="6808"/>
    <cellStyle name="40% - Accent5 4 3" xfId="6809"/>
    <cellStyle name="40% - Accent5 4 3 2" xfId="6810"/>
    <cellStyle name="40% - Accent5 4 3 2 2" xfId="6811"/>
    <cellStyle name="40% - Accent5 4 3 3" xfId="6812"/>
    <cellStyle name="40% - Accent5 4 4" xfId="6813"/>
    <cellStyle name="40% - Accent5 4 4 2" xfId="6814"/>
    <cellStyle name="40% - Accent5 4 5" xfId="6815"/>
    <cellStyle name="40% - Accent5 4 5 2" xfId="6816"/>
    <cellStyle name="40% - Accent5 4 6" xfId="6817"/>
    <cellStyle name="40% - Accent5 4 7" xfId="6818"/>
    <cellStyle name="40% - Accent5 4 8" xfId="6819"/>
    <cellStyle name="40% - Accent5 5" xfId="6820"/>
    <cellStyle name="40% - Accent5 5 2" xfId="6821"/>
    <cellStyle name="40% - Accent5 6" xfId="6822"/>
    <cellStyle name="40% - Accent5 7" xfId="6823"/>
    <cellStyle name="40% - Accent5 8" xfId="6824"/>
    <cellStyle name="40% - Accent5 9" xfId="6825"/>
    <cellStyle name="40% - Accent6 2" xfId="6826"/>
    <cellStyle name="40% - Accent6 2 2" xfId="6827"/>
    <cellStyle name="40% - Accent6 2 2 2" xfId="6828"/>
    <cellStyle name="40% - Accent6 2 2 3" xfId="6829"/>
    <cellStyle name="40% - Accent6 2 3" xfId="6830"/>
    <cellStyle name="40% - Accent6 2 3 2" xfId="6831"/>
    <cellStyle name="40% - Accent6 2 4" xfId="6832"/>
    <cellStyle name="40% - Accent6 2 4 2" xfId="6833"/>
    <cellStyle name="40% - Accent6 2 5" xfId="6834"/>
    <cellStyle name="40% - Accent6 2_2009 GRC Compl Filing - Exhibit D" xfId="6835"/>
    <cellStyle name="40% - Accent6 3" xfId="6836"/>
    <cellStyle name="40% - Accent6 3 2" xfId="6837"/>
    <cellStyle name="40% - Accent6 3 3" xfId="6838"/>
    <cellStyle name="40% - Accent6 3 4" xfId="6839"/>
    <cellStyle name="40% - Accent6 4" xfId="6840"/>
    <cellStyle name="40% - Accent6 4 2" xfId="6841"/>
    <cellStyle name="40% - Accent6 4 2 2" xfId="6842"/>
    <cellStyle name="40% - Accent6 4 2 2 2" xfId="6843"/>
    <cellStyle name="40% - Accent6 4 2 3" xfId="6844"/>
    <cellStyle name="40% - Accent6 4 2 3 2" xfId="6845"/>
    <cellStyle name="40% - Accent6 4 2 4" xfId="6846"/>
    <cellStyle name="40% - Accent6 4 3" xfId="6847"/>
    <cellStyle name="40% - Accent6 4 3 2" xfId="6848"/>
    <cellStyle name="40% - Accent6 4 3 2 2" xfId="6849"/>
    <cellStyle name="40% - Accent6 4 3 3" xfId="6850"/>
    <cellStyle name="40% - Accent6 4 4" xfId="6851"/>
    <cellStyle name="40% - Accent6 4 4 2" xfId="6852"/>
    <cellStyle name="40% - Accent6 4 5" xfId="6853"/>
    <cellStyle name="40% - Accent6 4 5 2" xfId="6854"/>
    <cellStyle name="40% - Accent6 4 6" xfId="6855"/>
    <cellStyle name="40% - Accent6 4 7" xfId="6856"/>
    <cellStyle name="40% - Accent6 4 8" xfId="6857"/>
    <cellStyle name="40% - Accent6 5" xfId="6858"/>
    <cellStyle name="40% - Accent6 5 2" xfId="6859"/>
    <cellStyle name="40% - Accent6 6" xfId="6860"/>
    <cellStyle name="40% - Accent6 7" xfId="6861"/>
    <cellStyle name="40% - Accent6 8" xfId="6862"/>
    <cellStyle name="40% - Accent6 9" xfId="6863"/>
    <cellStyle name="60% - Accent1 2" xfId="6864"/>
    <cellStyle name="60% - Accent1 2 2" xfId="6865"/>
    <cellStyle name="60% - Accent1 2 2 2" xfId="6866"/>
    <cellStyle name="60% - Accent1 2 3" xfId="6867"/>
    <cellStyle name="60% - Accent1 3" xfId="6868"/>
    <cellStyle name="60% - Accent1 3 2" xfId="6869"/>
    <cellStyle name="60% - Accent1 3 3" xfId="6870"/>
    <cellStyle name="60% - Accent1 3 4" xfId="6871"/>
    <cellStyle name="60% - Accent1 4" xfId="6872"/>
    <cellStyle name="60% - Accent1 5" xfId="6873"/>
    <cellStyle name="60% - Accent1 6" xfId="6874"/>
    <cellStyle name="60% - Accent2 2" xfId="6875"/>
    <cellStyle name="60% - Accent2 2 2" xfId="6876"/>
    <cellStyle name="60% - Accent2 2 2 2" xfId="6877"/>
    <cellStyle name="60% - Accent2 2 3" xfId="6878"/>
    <cellStyle name="60% - Accent2 3" xfId="6879"/>
    <cellStyle name="60% - Accent2 3 2" xfId="6880"/>
    <cellStyle name="60% - Accent2 3 3" xfId="6881"/>
    <cellStyle name="60% - Accent2 3 4" xfId="6882"/>
    <cellStyle name="60% - Accent2 4" xfId="6883"/>
    <cellStyle name="60% - Accent2 5" xfId="6884"/>
    <cellStyle name="60% - Accent2 6" xfId="6885"/>
    <cellStyle name="60% - Accent3 2" xfId="6886"/>
    <cellStyle name="60% - Accent3 2 2" xfId="6887"/>
    <cellStyle name="60% - Accent3 2 2 2" xfId="6888"/>
    <cellStyle name="60% - Accent3 2 3" xfId="6889"/>
    <cellStyle name="60% - Accent3 3" xfId="6890"/>
    <cellStyle name="60% - Accent3 3 2" xfId="6891"/>
    <cellStyle name="60% - Accent3 3 3" xfId="6892"/>
    <cellStyle name="60% - Accent3 3 4" xfId="6893"/>
    <cellStyle name="60% - Accent3 4" xfId="6894"/>
    <cellStyle name="60% - Accent3 5" xfId="6895"/>
    <cellStyle name="60% - Accent3 6" xfId="6896"/>
    <cellStyle name="60% - Accent4 2" xfId="6897"/>
    <cellStyle name="60% - Accent4 2 2" xfId="6898"/>
    <cellStyle name="60% - Accent4 2 2 2" xfId="6899"/>
    <cellStyle name="60% - Accent4 2 3" xfId="6900"/>
    <cellStyle name="60% - Accent4 3" xfId="6901"/>
    <cellStyle name="60% - Accent4 3 2" xfId="6902"/>
    <cellStyle name="60% - Accent4 3 3" xfId="6903"/>
    <cellStyle name="60% - Accent4 3 4" xfId="6904"/>
    <cellStyle name="60% - Accent4 4" xfId="6905"/>
    <cellStyle name="60% - Accent4 5" xfId="6906"/>
    <cellStyle name="60% - Accent4 6" xfId="6907"/>
    <cellStyle name="60% - Accent5 2" xfId="6908"/>
    <cellStyle name="60% - Accent5 2 2" xfId="6909"/>
    <cellStyle name="60% - Accent5 2 2 2" xfId="6910"/>
    <cellStyle name="60% - Accent5 2 3" xfId="6911"/>
    <cellStyle name="60% - Accent5 3" xfId="6912"/>
    <cellStyle name="60% - Accent5 3 2" xfId="6913"/>
    <cellStyle name="60% - Accent5 3 3" xfId="6914"/>
    <cellStyle name="60% - Accent5 3 4" xfId="6915"/>
    <cellStyle name="60% - Accent5 4" xfId="6916"/>
    <cellStyle name="60% - Accent5 5" xfId="6917"/>
    <cellStyle name="60% - Accent5 6" xfId="6918"/>
    <cellStyle name="60% - Accent6 2" xfId="6919"/>
    <cellStyle name="60% - Accent6 2 2" xfId="6920"/>
    <cellStyle name="60% - Accent6 2 2 2" xfId="6921"/>
    <cellStyle name="60% - Accent6 2 3" xfId="6922"/>
    <cellStyle name="60% - Accent6 3" xfId="6923"/>
    <cellStyle name="60% - Accent6 3 2" xfId="6924"/>
    <cellStyle name="60% - Accent6 3 3" xfId="6925"/>
    <cellStyle name="60% - Accent6 3 4" xfId="6926"/>
    <cellStyle name="60% - Accent6 4" xfId="6927"/>
    <cellStyle name="60% - Accent6 5" xfId="6928"/>
    <cellStyle name="60% - Accent6 6" xfId="6929"/>
    <cellStyle name="Accent1 - 20%" xfId="6930"/>
    <cellStyle name="Accent1 - 20% 2" xfId="6931"/>
    <cellStyle name="Accent1 - 40%" xfId="6932"/>
    <cellStyle name="Accent1 - 40% 2" xfId="6933"/>
    <cellStyle name="Accent1 - 60%" xfId="6934"/>
    <cellStyle name="Accent1 10" xfId="6935"/>
    <cellStyle name="Accent1 11" xfId="6936"/>
    <cellStyle name="Accent1 2" xfId="6937"/>
    <cellStyle name="Accent1 2 2" xfId="6938"/>
    <cellStyle name="Accent1 2 2 2" xfId="6939"/>
    <cellStyle name="Accent1 2 3" xfId="6940"/>
    <cellStyle name="Accent1 3" xfId="6941"/>
    <cellStyle name="Accent1 3 2" xfId="6942"/>
    <cellStyle name="Accent1 3 3" xfId="6943"/>
    <cellStyle name="Accent1 3 4" xfId="6944"/>
    <cellStyle name="Accent1 4" xfId="6945"/>
    <cellStyle name="Accent1 4 2" xfId="6946"/>
    <cellStyle name="Accent1 4 3" xfId="6947"/>
    <cellStyle name="Accent1 5" xfId="6948"/>
    <cellStyle name="Accent1 6" xfId="6949"/>
    <cellStyle name="Accent1 7" xfId="6950"/>
    <cellStyle name="Accent1 8" xfId="6951"/>
    <cellStyle name="Accent1 9" xfId="6952"/>
    <cellStyle name="Accent2 - 20%" xfId="6953"/>
    <cellStyle name="Accent2 - 20% 2" xfId="6954"/>
    <cellStyle name="Accent2 - 40%" xfId="6955"/>
    <cellStyle name="Accent2 - 40% 2" xfId="6956"/>
    <cellStyle name="Accent2 - 60%" xfId="6957"/>
    <cellStyle name="Accent2 10" xfId="6958"/>
    <cellStyle name="Accent2 11" xfId="6959"/>
    <cellStyle name="Accent2 2" xfId="6960"/>
    <cellStyle name="Accent2 2 2" xfId="6961"/>
    <cellStyle name="Accent2 2 2 2" xfId="6962"/>
    <cellStyle name="Accent2 2 3" xfId="6963"/>
    <cellStyle name="Accent2 3" xfId="6964"/>
    <cellStyle name="Accent2 3 2" xfId="6965"/>
    <cellStyle name="Accent2 3 3" xfId="6966"/>
    <cellStyle name="Accent2 3 4" xfId="6967"/>
    <cellStyle name="Accent2 4" xfId="6968"/>
    <cellStyle name="Accent2 4 2" xfId="6969"/>
    <cellStyle name="Accent2 4 3" xfId="6970"/>
    <cellStyle name="Accent2 5" xfId="6971"/>
    <cellStyle name="Accent2 6" xfId="6972"/>
    <cellStyle name="Accent2 7" xfId="6973"/>
    <cellStyle name="Accent2 8" xfId="6974"/>
    <cellStyle name="Accent2 9" xfId="6975"/>
    <cellStyle name="Accent3 - 20%" xfId="6976"/>
    <cellStyle name="Accent3 - 20% 2" xfId="6977"/>
    <cellStyle name="Accent3 - 40%" xfId="6978"/>
    <cellStyle name="Accent3 - 40% 2" xfId="6979"/>
    <cellStyle name="Accent3 - 60%" xfId="6980"/>
    <cellStyle name="Accent3 10" xfId="6981"/>
    <cellStyle name="Accent3 11" xfId="6982"/>
    <cellStyle name="Accent3 2" xfId="6983"/>
    <cellStyle name="Accent3 2 2" xfId="6984"/>
    <cellStyle name="Accent3 2 2 2" xfId="6985"/>
    <cellStyle name="Accent3 2 3" xfId="6986"/>
    <cellStyle name="Accent3 3" xfId="6987"/>
    <cellStyle name="Accent3 3 2" xfId="6988"/>
    <cellStyle name="Accent3 3 3" xfId="6989"/>
    <cellStyle name="Accent3 3 4" xfId="6990"/>
    <cellStyle name="Accent3 4" xfId="6991"/>
    <cellStyle name="Accent3 4 2" xfId="6992"/>
    <cellStyle name="Accent3 4 3" xfId="6993"/>
    <cellStyle name="Accent3 5" xfId="6994"/>
    <cellStyle name="Accent3 6" xfId="6995"/>
    <cellStyle name="Accent3 7" xfId="6996"/>
    <cellStyle name="Accent3 8" xfId="6997"/>
    <cellStyle name="Accent3 9" xfId="6998"/>
    <cellStyle name="Accent4 - 20%" xfId="6999"/>
    <cellStyle name="Accent4 - 20% 2" xfId="7000"/>
    <cellStyle name="Accent4 - 40%" xfId="7001"/>
    <cellStyle name="Accent4 - 40% 2" xfId="7002"/>
    <cellStyle name="Accent4 - 60%" xfId="7003"/>
    <cellStyle name="Accent4 10" xfId="7004"/>
    <cellStyle name="Accent4 11" xfId="7005"/>
    <cellStyle name="Accent4 2" xfId="7006"/>
    <cellStyle name="Accent4 2 2" xfId="7007"/>
    <cellStyle name="Accent4 2 2 2" xfId="7008"/>
    <cellStyle name="Accent4 2 3" xfId="7009"/>
    <cellStyle name="Accent4 3" xfId="7010"/>
    <cellStyle name="Accent4 3 2" xfId="7011"/>
    <cellStyle name="Accent4 3 3" xfId="7012"/>
    <cellStyle name="Accent4 3 4" xfId="7013"/>
    <cellStyle name="Accent4 4" xfId="7014"/>
    <cellStyle name="Accent4 4 2" xfId="7015"/>
    <cellStyle name="Accent4 4 3" xfId="7016"/>
    <cellStyle name="Accent4 5" xfId="7017"/>
    <cellStyle name="Accent4 6" xfId="7018"/>
    <cellStyle name="Accent4 7" xfId="7019"/>
    <cellStyle name="Accent4 8" xfId="7020"/>
    <cellStyle name="Accent4 9" xfId="7021"/>
    <cellStyle name="Accent5 - 20%" xfId="7022"/>
    <cellStyle name="Accent5 - 20% 2" xfId="7023"/>
    <cellStyle name="Accent5 - 40%" xfId="7024"/>
    <cellStyle name="Accent5 - 40% 2" xfId="7025"/>
    <cellStyle name="Accent5 - 60%" xfId="7026"/>
    <cellStyle name="Accent5 10" xfId="7027"/>
    <cellStyle name="Accent5 11" xfId="7028"/>
    <cellStyle name="Accent5 12" xfId="7029"/>
    <cellStyle name="Accent5 13" xfId="7030"/>
    <cellStyle name="Accent5 14" xfId="7031"/>
    <cellStyle name="Accent5 15" xfId="7032"/>
    <cellStyle name="Accent5 16" xfId="7033"/>
    <cellStyle name="Accent5 17" xfId="7034"/>
    <cellStyle name="Accent5 18" xfId="7035"/>
    <cellStyle name="Accent5 19" xfId="7036"/>
    <cellStyle name="Accent5 2" xfId="7037"/>
    <cellStyle name="Accent5 2 2" xfId="7038"/>
    <cellStyle name="Accent5 2 2 2" xfId="7039"/>
    <cellStyle name="Accent5 2 3" xfId="7040"/>
    <cellStyle name="Accent5 20" xfId="7041"/>
    <cellStyle name="Accent5 21" xfId="7042"/>
    <cellStyle name="Accent5 22" xfId="7043"/>
    <cellStyle name="Accent5 23" xfId="7044"/>
    <cellStyle name="Accent5 24" xfId="7045"/>
    <cellStyle name="Accent5 25" xfId="7046"/>
    <cellStyle name="Accent5 26" xfId="7047"/>
    <cellStyle name="Accent5 27" xfId="7048"/>
    <cellStyle name="Accent5 28" xfId="7049"/>
    <cellStyle name="Accent5 29" xfId="7050"/>
    <cellStyle name="Accent5 3" xfId="7051"/>
    <cellStyle name="Accent5 3 2" xfId="7052"/>
    <cellStyle name="Accent5 3 3" xfId="7053"/>
    <cellStyle name="Accent5 30" xfId="7054"/>
    <cellStyle name="Accent5 31" xfId="7055"/>
    <cellStyle name="Accent5 32" xfId="7056"/>
    <cellStyle name="Accent5 4" xfId="7057"/>
    <cellStyle name="Accent5 5" xfId="7058"/>
    <cellStyle name="Accent5 6" xfId="7059"/>
    <cellStyle name="Accent5 7" xfId="7060"/>
    <cellStyle name="Accent5 8" xfId="7061"/>
    <cellStyle name="Accent5 9" xfId="7062"/>
    <cellStyle name="Accent6 - 20%" xfId="7063"/>
    <cellStyle name="Accent6 - 20% 2" xfId="7064"/>
    <cellStyle name="Accent6 - 40%" xfId="7065"/>
    <cellStyle name="Accent6 - 40% 2" xfId="7066"/>
    <cellStyle name="Accent6 - 60%" xfId="7067"/>
    <cellStyle name="Accent6 10" xfId="7068"/>
    <cellStyle name="Accent6 11" xfId="7069"/>
    <cellStyle name="Accent6 2" xfId="7070"/>
    <cellStyle name="Accent6 2 2" xfId="7071"/>
    <cellStyle name="Accent6 2 2 2" xfId="7072"/>
    <cellStyle name="Accent6 2 3" xfId="7073"/>
    <cellStyle name="Accent6 3" xfId="7074"/>
    <cellStyle name="Accent6 3 2" xfId="7075"/>
    <cellStyle name="Accent6 3 3" xfId="7076"/>
    <cellStyle name="Accent6 3 4" xfId="7077"/>
    <cellStyle name="Accent6 4" xfId="7078"/>
    <cellStyle name="Accent6 4 2" xfId="7079"/>
    <cellStyle name="Accent6 4 3" xfId="7080"/>
    <cellStyle name="Accent6 5" xfId="7081"/>
    <cellStyle name="Accent6 6" xfId="7082"/>
    <cellStyle name="Accent6 7" xfId="7083"/>
    <cellStyle name="Accent6 8" xfId="7084"/>
    <cellStyle name="Accent6 9" xfId="7085"/>
    <cellStyle name="ArrayHeading" xfId="7086"/>
    <cellStyle name="Bad 2" xfId="7087"/>
    <cellStyle name="Bad 2 2" xfId="7088"/>
    <cellStyle name="Bad 2 2 2" xfId="7089"/>
    <cellStyle name="Bad 2 3" xfId="7090"/>
    <cellStyle name="Bad 3" xfId="7091"/>
    <cellStyle name="Bad 3 2" xfId="7092"/>
    <cellStyle name="Bad 3 3" xfId="7093"/>
    <cellStyle name="Bad 3 4" xfId="7094"/>
    <cellStyle name="Bad 4" xfId="7095"/>
    <cellStyle name="Bad 5" xfId="7096"/>
    <cellStyle name="Bad 6" xfId="7097"/>
    <cellStyle name="BetweenMacros" xfId="7098"/>
    <cellStyle name="blank" xfId="7099"/>
    <cellStyle name="bld-li - Style4" xfId="7100"/>
    <cellStyle name="Calc Currency (0)" xfId="7101"/>
    <cellStyle name="Calc Currency (0) 2" xfId="7102"/>
    <cellStyle name="Calc Currency (0) 2 2" xfId="7103"/>
    <cellStyle name="Calc Currency (0) 3" xfId="7104"/>
    <cellStyle name="Calc Currency (0) 4" xfId="7105"/>
    <cellStyle name="Calculation 2" xfId="7106"/>
    <cellStyle name="Calculation 2 2" xfId="7107"/>
    <cellStyle name="Calculation 2 2 2" xfId="7108"/>
    <cellStyle name="Calculation 2 2 3" xfId="7109"/>
    <cellStyle name="Calculation 2 3" xfId="7110"/>
    <cellStyle name="Calculation 2 3 2" xfId="7111"/>
    <cellStyle name="Calculation 2 3 3" xfId="7112"/>
    <cellStyle name="Calculation 2 3 4" xfId="7113"/>
    <cellStyle name="Calculation 2 4" xfId="7114"/>
    <cellStyle name="Calculation 2 4 2" xfId="7115"/>
    <cellStyle name="Calculation 2 5" xfId="7116"/>
    <cellStyle name="Calculation 3" xfId="7117"/>
    <cellStyle name="Calculation 3 2" xfId="7118"/>
    <cellStyle name="Calculation 3 3" xfId="7119"/>
    <cellStyle name="Calculation 3 4" xfId="7120"/>
    <cellStyle name="Calculation 4" xfId="7121"/>
    <cellStyle name="Calculation 4 2" xfId="7122"/>
    <cellStyle name="Calculation 4 2 2" xfId="7123"/>
    <cellStyle name="Calculation 4 3" xfId="7124"/>
    <cellStyle name="Calculation 4 3 2" xfId="7125"/>
    <cellStyle name="Calculation 4 4" xfId="7126"/>
    <cellStyle name="Calculation 4 4 2" xfId="7127"/>
    <cellStyle name="Calculation 5" xfId="7128"/>
    <cellStyle name="Calculation 5 2" xfId="7129"/>
    <cellStyle name="Calculation 6" xfId="7130"/>
    <cellStyle name="Calculation 7" xfId="7131"/>
    <cellStyle name="Calculation 8" xfId="7132"/>
    <cellStyle name="Calculation 9" xfId="7133"/>
    <cellStyle name="Calculation 9 2" xfId="7134"/>
    <cellStyle name="Check Cell 2" xfId="7135"/>
    <cellStyle name="Check Cell 2 2" xfId="7136"/>
    <cellStyle name="Check Cell 2 2 2" xfId="7137"/>
    <cellStyle name="Check Cell 2 2 3" xfId="7138"/>
    <cellStyle name="Check Cell 2 3" xfId="7139"/>
    <cellStyle name="Check Cell 3" xfId="7140"/>
    <cellStyle name="Check Cell 4" xfId="7141"/>
    <cellStyle name="Check Cell 5" xfId="7142"/>
    <cellStyle name="Check Cell 6" xfId="7143"/>
    <cellStyle name="CheckCell" xfId="7144"/>
    <cellStyle name="CheckCell 2" xfId="7145"/>
    <cellStyle name="CheckCell 2 2" xfId="7146"/>
    <cellStyle name="CheckCell 3" xfId="7147"/>
    <cellStyle name="CheckCell 4" xfId="7148"/>
    <cellStyle name="CheckCell_Electric Rev Req Model (2009 GRC) Rebuttal" xfId="7149"/>
    <cellStyle name="Column total in dollars" xfId="7150"/>
    <cellStyle name="Comma" xfId="10094" builtinId="3"/>
    <cellStyle name="Comma  - Style1" xfId="7151"/>
    <cellStyle name="Comma  - Style1 2" xfId="7152"/>
    <cellStyle name="Comma  - Style1 3" xfId="7153"/>
    <cellStyle name="Comma  - Style2" xfId="7154"/>
    <cellStyle name="Comma  - Style2 2" xfId="7155"/>
    <cellStyle name="Comma  - Style2 3" xfId="7156"/>
    <cellStyle name="Comma  - Style3" xfId="7157"/>
    <cellStyle name="Comma  - Style3 2" xfId="7158"/>
    <cellStyle name="Comma  - Style3 3" xfId="7159"/>
    <cellStyle name="Comma  - Style4" xfId="7160"/>
    <cellStyle name="Comma  - Style4 2" xfId="7161"/>
    <cellStyle name="Comma  - Style4 3" xfId="7162"/>
    <cellStyle name="Comma  - Style5" xfId="7163"/>
    <cellStyle name="Comma  - Style5 2" xfId="7164"/>
    <cellStyle name="Comma  - Style5 3" xfId="7165"/>
    <cellStyle name="Comma  - Style6" xfId="7166"/>
    <cellStyle name="Comma  - Style6 2" xfId="7167"/>
    <cellStyle name="Comma  - Style6 3" xfId="7168"/>
    <cellStyle name="Comma  - Style7" xfId="7169"/>
    <cellStyle name="Comma  - Style7 2" xfId="7170"/>
    <cellStyle name="Comma  - Style7 3" xfId="7171"/>
    <cellStyle name="Comma  - Style8" xfId="7172"/>
    <cellStyle name="Comma  - Style8 2" xfId="7173"/>
    <cellStyle name="Comma  - Style8 3" xfId="7174"/>
    <cellStyle name="Comma (0)" xfId="7175"/>
    <cellStyle name="Comma [0] 2" xfId="7176"/>
    <cellStyle name="Comma 10" xfId="7177"/>
    <cellStyle name="Comma 10 2" xfId="7178"/>
    <cellStyle name="Comma 10 2 2" xfId="7179"/>
    <cellStyle name="Comma 10 2 3" xfId="7180"/>
    <cellStyle name="Comma 10 3" xfId="7181"/>
    <cellStyle name="Comma 10 4" xfId="7182"/>
    <cellStyle name="Comma 11" xfId="7183"/>
    <cellStyle name="Comma 11 2" xfId="7184"/>
    <cellStyle name="Comma 11 2 2" xfId="7185"/>
    <cellStyle name="Comma 11 3" xfId="7186"/>
    <cellStyle name="Comma 11 4" xfId="7187"/>
    <cellStyle name="Comma 12" xfId="7188"/>
    <cellStyle name="Comma 12 2" xfId="7189"/>
    <cellStyle name="Comma 12 2 2" xfId="7190"/>
    <cellStyle name="Comma 12 3" xfId="7191"/>
    <cellStyle name="Comma 12 4" xfId="7192"/>
    <cellStyle name="Comma 13" xfId="7193"/>
    <cellStyle name="Comma 13 2" xfId="7194"/>
    <cellStyle name="Comma 13 2 2" xfId="7195"/>
    <cellStyle name="Comma 13 3" xfId="7196"/>
    <cellStyle name="Comma 13 4" xfId="7197"/>
    <cellStyle name="Comma 14" xfId="7198"/>
    <cellStyle name="Comma 14 2" xfId="7199"/>
    <cellStyle name="Comma 14 2 2" xfId="7200"/>
    <cellStyle name="Comma 14 3" xfId="7201"/>
    <cellStyle name="Comma 14 4" xfId="7202"/>
    <cellStyle name="Comma 15" xfId="7203"/>
    <cellStyle name="Comma 15 2" xfId="7204"/>
    <cellStyle name="Comma 15 2 2" xfId="7205"/>
    <cellStyle name="Comma 15 3" xfId="7206"/>
    <cellStyle name="Comma 16" xfId="7207"/>
    <cellStyle name="Comma 16 2" xfId="7208"/>
    <cellStyle name="Comma 16 3" xfId="7209"/>
    <cellStyle name="Comma 17" xfId="7210"/>
    <cellStyle name="Comma 17 2" xfId="7211"/>
    <cellStyle name="Comma 17 2 2" xfId="7212"/>
    <cellStyle name="Comma 17 3" xfId="7213"/>
    <cellStyle name="Comma 17 3 2" xfId="7214"/>
    <cellStyle name="Comma 17 4" xfId="7215"/>
    <cellStyle name="Comma 17 4 2" xfId="7216"/>
    <cellStyle name="Comma 17 5" xfId="7217"/>
    <cellStyle name="Comma 18" xfId="7218"/>
    <cellStyle name="Comma 18 2" xfId="7219"/>
    <cellStyle name="Comma 18 3" xfId="7220"/>
    <cellStyle name="Comma 18 4" xfId="7221"/>
    <cellStyle name="Comma 19" xfId="7222"/>
    <cellStyle name="Comma 19 2" xfId="7223"/>
    <cellStyle name="Comma 19 3" xfId="7224"/>
    <cellStyle name="Comma 2" xfId="7225"/>
    <cellStyle name="Comma 2 10" xfId="7226"/>
    <cellStyle name="Comma 2 11" xfId="7227"/>
    <cellStyle name="Comma 2 12" xfId="7228"/>
    <cellStyle name="Comma 2 13" xfId="7229"/>
    <cellStyle name="Comma 2 14" xfId="7230"/>
    <cellStyle name="Comma 2 15" xfId="7231"/>
    <cellStyle name="Comma 2 16" xfId="7232"/>
    <cellStyle name="Comma 2 17" xfId="7233"/>
    <cellStyle name="Comma 2 18" xfId="7234"/>
    <cellStyle name="Comma 2 19" xfId="7235"/>
    <cellStyle name="Comma 2 2" xfId="1"/>
    <cellStyle name="Comma 2 2 2" xfId="7236"/>
    <cellStyle name="Comma 2 2 2 2" xfId="7237"/>
    <cellStyle name="Comma 2 2 2 3" xfId="7238"/>
    <cellStyle name="Comma 2 2 3" xfId="7239"/>
    <cellStyle name="Comma 2 2 3 2" xfId="7240"/>
    <cellStyle name="Comma 2 2 4" xfId="7241"/>
    <cellStyle name="Comma 2 2 5" xfId="7242"/>
    <cellStyle name="Comma 2 20" xfId="7243"/>
    <cellStyle name="Comma 2 21" xfId="7244"/>
    <cellStyle name="Comma 2 22" xfId="7245"/>
    <cellStyle name="Comma 2 3" xfId="7246"/>
    <cellStyle name="Comma 2 3 2" xfId="7247"/>
    <cellStyle name="Comma 2 3 3" xfId="7248"/>
    <cellStyle name="Comma 2 4" xfId="7249"/>
    <cellStyle name="Comma 2 4 2" xfId="7250"/>
    <cellStyle name="Comma 2 5" xfId="7251"/>
    <cellStyle name="Comma 2 5 2" xfId="7252"/>
    <cellStyle name="Comma 2 6" xfId="7253"/>
    <cellStyle name="Comma 2 6 2" xfId="7254"/>
    <cellStyle name="Comma 2 7" xfId="7255"/>
    <cellStyle name="Comma 2 7 2" xfId="7256"/>
    <cellStyle name="Comma 2 8" xfId="7257"/>
    <cellStyle name="Comma 2 8 2" xfId="7258"/>
    <cellStyle name="Comma 2 9" xfId="7259"/>
    <cellStyle name="Comma 2_Chelan PUD Power Costs (8-10)" xfId="7260"/>
    <cellStyle name="Comma 20" xfId="7261"/>
    <cellStyle name="Comma 20 2" xfId="7262"/>
    <cellStyle name="Comma 21" xfId="7263"/>
    <cellStyle name="Comma 22" xfId="7264"/>
    <cellStyle name="Comma 23" xfId="7265"/>
    <cellStyle name="Comma 24" xfId="7266"/>
    <cellStyle name="Comma 24 2" xfId="7267"/>
    <cellStyle name="Comma 24 3" xfId="7268"/>
    <cellStyle name="Comma 25" xfId="7269"/>
    <cellStyle name="Comma 25 2" xfId="7270"/>
    <cellStyle name="Comma 26" xfId="7271"/>
    <cellStyle name="Comma 26 2" xfId="7272"/>
    <cellStyle name="Comma 27" xfId="7273"/>
    <cellStyle name="Comma 27 2" xfId="7274"/>
    <cellStyle name="Comma 28" xfId="7275"/>
    <cellStyle name="Comma 28 2" xfId="7276"/>
    <cellStyle name="Comma 29" xfId="7277"/>
    <cellStyle name="Comma 3" xfId="7278"/>
    <cellStyle name="Comma 3 2" xfId="7279"/>
    <cellStyle name="Comma 3 2 2" xfId="7280"/>
    <cellStyle name="Comma 3 2 2 2" xfId="7281"/>
    <cellStyle name="Comma 3 2 3" xfId="7282"/>
    <cellStyle name="Comma 3 2 4" xfId="7283"/>
    <cellStyle name="Comma 3 3" xfId="7284"/>
    <cellStyle name="Comma 3 3 2" xfId="7285"/>
    <cellStyle name="Comma 3 4" xfId="7286"/>
    <cellStyle name="Comma 3 4 2" xfId="7287"/>
    <cellStyle name="Comma 3 5" xfId="7288"/>
    <cellStyle name="Comma 3 6" xfId="7289"/>
    <cellStyle name="Comma 30" xfId="7290"/>
    <cellStyle name="Comma 31" xfId="7291"/>
    <cellStyle name="Comma 31 2" xfId="7292"/>
    <cellStyle name="Comma 31 3" xfId="7293"/>
    <cellStyle name="Comma 32" xfId="7294"/>
    <cellStyle name="Comma 32 2" xfId="7295"/>
    <cellStyle name="Comma 33" xfId="7296"/>
    <cellStyle name="Comma 34" xfId="7297"/>
    <cellStyle name="Comma 35" xfId="7298"/>
    <cellStyle name="Comma 36" xfId="7299"/>
    <cellStyle name="Comma 37" xfId="7300"/>
    <cellStyle name="Comma 38" xfId="7301"/>
    <cellStyle name="Comma 39" xfId="7302"/>
    <cellStyle name="Comma 4" xfId="7303"/>
    <cellStyle name="Comma 4 2" xfId="7304"/>
    <cellStyle name="Comma 4 2 2" xfId="7305"/>
    <cellStyle name="Comma 4 2 3" xfId="7306"/>
    <cellStyle name="Comma 4 2 4" xfId="7307"/>
    <cellStyle name="Comma 4 3" xfId="7308"/>
    <cellStyle name="Comma 4 3 2" xfId="7309"/>
    <cellStyle name="Comma 4 3 3" xfId="7310"/>
    <cellStyle name="Comma 4 3 4" xfId="7311"/>
    <cellStyle name="Comma 4 4" xfId="7312"/>
    <cellStyle name="Comma 4 5" xfId="7313"/>
    <cellStyle name="Comma 4 6" xfId="7314"/>
    <cellStyle name="Comma 4 7" xfId="7315"/>
    <cellStyle name="Comma 40" xfId="7316"/>
    <cellStyle name="Comma 41" xfId="7317"/>
    <cellStyle name="Comma 42" xfId="7318"/>
    <cellStyle name="Comma 43" xfId="7319"/>
    <cellStyle name="Comma 44" xfId="7320"/>
    <cellStyle name="Comma 45" xfId="7321"/>
    <cellStyle name="Comma 46" xfId="7322"/>
    <cellStyle name="Comma 47" xfId="7323"/>
    <cellStyle name="Comma 48" xfId="7324"/>
    <cellStyle name="Comma 49" xfId="7325"/>
    <cellStyle name="Comma 5" xfId="7326"/>
    <cellStyle name="Comma 5 2" xfId="7327"/>
    <cellStyle name="Comma 5 2 2" xfId="7328"/>
    <cellStyle name="Comma 5 3" xfId="7329"/>
    <cellStyle name="Comma 5 4" xfId="7330"/>
    <cellStyle name="Comma 5 5" xfId="7331"/>
    <cellStyle name="Comma 5 6" xfId="7332"/>
    <cellStyle name="Comma 50" xfId="7333"/>
    <cellStyle name="Comma 51" xfId="7334"/>
    <cellStyle name="Comma 51 2" xfId="7335"/>
    <cellStyle name="Comma 52" xfId="7336"/>
    <cellStyle name="Comma 53" xfId="7337"/>
    <cellStyle name="Comma 54" xfId="7338"/>
    <cellStyle name="Comma 55" xfId="7339"/>
    <cellStyle name="Comma 56" xfId="7340"/>
    <cellStyle name="Comma 57" xfId="7341"/>
    <cellStyle name="Comma 58" xfId="7342"/>
    <cellStyle name="Comma 59" xfId="7343"/>
    <cellStyle name="Comma 6" xfId="7344"/>
    <cellStyle name="Comma 6 2" xfId="7345"/>
    <cellStyle name="Comma 6 2 2" xfId="7346"/>
    <cellStyle name="Comma 6 2 2 2" xfId="7347"/>
    <cellStyle name="Comma 6 2 3" xfId="7348"/>
    <cellStyle name="Comma 6 3" xfId="7349"/>
    <cellStyle name="Comma 6 3 2" xfId="7350"/>
    <cellStyle name="Comma 6 3 3" xfId="7351"/>
    <cellStyle name="Comma 6 3 3 2" xfId="7352"/>
    <cellStyle name="Comma 6 4" xfId="7353"/>
    <cellStyle name="Comma 60" xfId="7354"/>
    <cellStyle name="Comma 61" xfId="7355"/>
    <cellStyle name="Comma 62" xfId="7356"/>
    <cellStyle name="Comma 63" xfId="7357"/>
    <cellStyle name="Comma 64" xfId="7358"/>
    <cellStyle name="Comma 65" xfId="7359"/>
    <cellStyle name="Comma 66" xfId="7360"/>
    <cellStyle name="Comma 67" xfId="7361"/>
    <cellStyle name="Comma 68" xfId="7362"/>
    <cellStyle name="Comma 69" xfId="7363"/>
    <cellStyle name="Comma 7" xfId="7364"/>
    <cellStyle name="Comma 7 2" xfId="7365"/>
    <cellStyle name="Comma 7 2 2" xfId="7366"/>
    <cellStyle name="Comma 7 2 2 2" xfId="7367"/>
    <cellStyle name="Comma 7 2 2 2 2" xfId="7368"/>
    <cellStyle name="Comma 7 2 2 2 3" xfId="7369"/>
    <cellStyle name="Comma 7 2 2 3" xfId="7370"/>
    <cellStyle name="Comma 7 3" xfId="7371"/>
    <cellStyle name="Comma 7 4" xfId="7372"/>
    <cellStyle name="Comma 70" xfId="7373"/>
    <cellStyle name="Comma 71" xfId="7374"/>
    <cellStyle name="Comma 72" xfId="7375"/>
    <cellStyle name="Comma 73" xfId="7376"/>
    <cellStyle name="Comma 8" xfId="7377"/>
    <cellStyle name="Comma 8 2" xfId="7378"/>
    <cellStyle name="Comma 8 2 2" xfId="7379"/>
    <cellStyle name="Comma 8 2 2 2" xfId="7380"/>
    <cellStyle name="Comma 8 2 3" xfId="7381"/>
    <cellStyle name="Comma 8 3" xfId="7382"/>
    <cellStyle name="Comma 8 3 2" xfId="7383"/>
    <cellStyle name="Comma 8 4" xfId="7384"/>
    <cellStyle name="Comma 8 5" xfId="7385"/>
    <cellStyle name="Comma 9" xfId="7386"/>
    <cellStyle name="Comma 9 2" xfId="7387"/>
    <cellStyle name="Comma 9 2 2" xfId="7388"/>
    <cellStyle name="Comma 9 2 2 2" xfId="7389"/>
    <cellStyle name="Comma 9 2 3" xfId="7390"/>
    <cellStyle name="Comma 9 3" xfId="7391"/>
    <cellStyle name="Comma 9 3 2" xfId="7392"/>
    <cellStyle name="Comma 9 3 3" xfId="7393"/>
    <cellStyle name="Comma 9 3 4" xfId="7394"/>
    <cellStyle name="Comma 9 4" xfId="7395"/>
    <cellStyle name="Comma 9 4 2" xfId="7396"/>
    <cellStyle name="Comma 9 5" xfId="7397"/>
    <cellStyle name="Comma 9 5 2" xfId="7398"/>
    <cellStyle name="Comma 9 6" xfId="7399"/>
    <cellStyle name="Comma 9 7" xfId="7400"/>
    <cellStyle name="Comma 9 8" xfId="7401"/>
    <cellStyle name="Comma 9 9" xfId="7402"/>
    <cellStyle name="Comma0" xfId="7403"/>
    <cellStyle name="Comma0 - Style1" xfId="7404"/>
    <cellStyle name="Comma0 - Style2" xfId="7405"/>
    <cellStyle name="Comma0 - Style2 2" xfId="7406"/>
    <cellStyle name="Comma0 - Style3" xfId="7407"/>
    <cellStyle name="Comma0 - Style4" xfId="7408"/>
    <cellStyle name="Comma0 - Style4 2" xfId="7409"/>
    <cellStyle name="Comma0 - Style4 3" xfId="7410"/>
    <cellStyle name="Comma0 - Style5" xfId="7411"/>
    <cellStyle name="Comma0 - Style5 2" xfId="7412"/>
    <cellStyle name="Comma0 - Style5 2 2" xfId="7413"/>
    <cellStyle name="Comma0 - Style5 3" xfId="7414"/>
    <cellStyle name="Comma0 - Style5_ACCOUNTS" xfId="7415"/>
    <cellStyle name="Comma0 10" xfId="7416"/>
    <cellStyle name="Comma0 11" xfId="7417"/>
    <cellStyle name="Comma0 12" xfId="7418"/>
    <cellStyle name="Comma0 13" xfId="7419"/>
    <cellStyle name="Comma0 14" xfId="7420"/>
    <cellStyle name="Comma0 15" xfId="7421"/>
    <cellStyle name="Comma0 16" xfId="7422"/>
    <cellStyle name="Comma0 17" xfId="7423"/>
    <cellStyle name="Comma0 18" xfId="7424"/>
    <cellStyle name="Comma0 19" xfId="7425"/>
    <cellStyle name="Comma0 2" xfId="7426"/>
    <cellStyle name="Comma0 2 2" xfId="7427"/>
    <cellStyle name="Comma0 2 3" xfId="7428"/>
    <cellStyle name="Comma0 20" xfId="7429"/>
    <cellStyle name="Comma0 21" xfId="7430"/>
    <cellStyle name="Comma0 22" xfId="7431"/>
    <cellStyle name="Comma0 23" xfId="7432"/>
    <cellStyle name="Comma0 24" xfId="7433"/>
    <cellStyle name="Comma0 25" xfId="7434"/>
    <cellStyle name="Comma0 26" xfId="7435"/>
    <cellStyle name="Comma0 27" xfId="7436"/>
    <cellStyle name="Comma0 28" xfId="7437"/>
    <cellStyle name="Comma0 29" xfId="7438"/>
    <cellStyle name="Comma0 3" xfId="7439"/>
    <cellStyle name="Comma0 3 2" xfId="7440"/>
    <cellStyle name="Comma0 3 3" xfId="7441"/>
    <cellStyle name="Comma0 30" xfId="7442"/>
    <cellStyle name="Comma0 31" xfId="7443"/>
    <cellStyle name="Comma0 32" xfId="7444"/>
    <cellStyle name="Comma0 33" xfId="7445"/>
    <cellStyle name="Comma0 34" xfId="7446"/>
    <cellStyle name="Comma0 35" xfId="7447"/>
    <cellStyle name="Comma0 36" xfId="7448"/>
    <cellStyle name="Comma0 37" xfId="7449"/>
    <cellStyle name="Comma0 38" xfId="7450"/>
    <cellStyle name="Comma0 39" xfId="7451"/>
    <cellStyle name="Comma0 4" xfId="7452"/>
    <cellStyle name="Comma0 4 2" xfId="7453"/>
    <cellStyle name="Comma0 40" xfId="7454"/>
    <cellStyle name="Comma0 41" xfId="7455"/>
    <cellStyle name="Comma0 42" xfId="7456"/>
    <cellStyle name="Comma0 43" xfId="7457"/>
    <cellStyle name="Comma0 44" xfId="7458"/>
    <cellStyle name="Comma0 45" xfId="7459"/>
    <cellStyle name="Comma0 46" xfId="7460"/>
    <cellStyle name="Comma0 47" xfId="7461"/>
    <cellStyle name="Comma0 5" xfId="7462"/>
    <cellStyle name="Comma0 5 2" xfId="7463"/>
    <cellStyle name="Comma0 5 3" xfId="7464"/>
    <cellStyle name="Comma0 6" xfId="7465"/>
    <cellStyle name="Comma0 7" xfId="7466"/>
    <cellStyle name="Comma0 8" xfId="7467"/>
    <cellStyle name="Comma0 9" xfId="7468"/>
    <cellStyle name="Comma0_00COS Ind Allocators" xfId="7469"/>
    <cellStyle name="Comma1 - Style1" xfId="7470"/>
    <cellStyle name="Comma1 - Style1 2" xfId="7471"/>
    <cellStyle name="Comma1 - Style1 2 2" xfId="7472"/>
    <cellStyle name="Comma1 - Style1 3" xfId="7473"/>
    <cellStyle name="Comma1 - Style1 4" xfId="7474"/>
    <cellStyle name="Comma1 - Style1_ACCOUNTS" xfId="7475"/>
    <cellStyle name="Copied" xfId="7476"/>
    <cellStyle name="Copied 2" xfId="7477"/>
    <cellStyle name="Copied 2 2" xfId="7478"/>
    <cellStyle name="Copied 3" xfId="7479"/>
    <cellStyle name="Copied 4" xfId="7480"/>
    <cellStyle name="COST1" xfId="7481"/>
    <cellStyle name="COST1 2" xfId="7482"/>
    <cellStyle name="COST1 2 2" xfId="7483"/>
    <cellStyle name="COST1 3" xfId="7484"/>
    <cellStyle name="COST1 4" xfId="7485"/>
    <cellStyle name="Curren - Style1" xfId="7486"/>
    <cellStyle name="Curren - Style1 2" xfId="7487"/>
    <cellStyle name="Curren - Style2" xfId="7488"/>
    <cellStyle name="Curren - Style2 2" xfId="7489"/>
    <cellStyle name="Curren - Style2 2 2" xfId="7490"/>
    <cellStyle name="Curren - Style2 3" xfId="7491"/>
    <cellStyle name="Curren - Style2 4" xfId="7492"/>
    <cellStyle name="Curren - Style2_ACCOUNTS" xfId="7493"/>
    <cellStyle name="Curren - Style3" xfId="7494"/>
    <cellStyle name="Curren - Style5" xfId="7495"/>
    <cellStyle name="Curren - Style5 2" xfId="7496"/>
    <cellStyle name="Curren - Style6" xfId="7497"/>
    <cellStyle name="Curren - Style6 2" xfId="7498"/>
    <cellStyle name="Curren - Style6 2 2" xfId="7499"/>
    <cellStyle name="Curren - Style6 3" xfId="7500"/>
    <cellStyle name="Curren - Style6_ACCOUNTS" xfId="7501"/>
    <cellStyle name="Currency 10" xfId="7502"/>
    <cellStyle name="Currency 10 2" xfId="7503"/>
    <cellStyle name="Currency 10 2 2" xfId="7504"/>
    <cellStyle name="Currency 10 3" xfId="7505"/>
    <cellStyle name="Currency 10 4" xfId="7506"/>
    <cellStyle name="Currency 11" xfId="7507"/>
    <cellStyle name="Currency 11 2" xfId="7508"/>
    <cellStyle name="Currency 11 2 2" xfId="7509"/>
    <cellStyle name="Currency 11 3" xfId="7510"/>
    <cellStyle name="Currency 11 4" xfId="7511"/>
    <cellStyle name="Currency 12" xfId="7512"/>
    <cellStyle name="Currency 12 2" xfId="7513"/>
    <cellStyle name="Currency 12 2 2" xfId="7514"/>
    <cellStyle name="Currency 12 3" xfId="7515"/>
    <cellStyle name="Currency 12 3 2" xfId="7516"/>
    <cellStyle name="Currency 12 4" xfId="7517"/>
    <cellStyle name="Currency 12 4 2" xfId="7518"/>
    <cellStyle name="Currency 12 5" xfId="7519"/>
    <cellStyle name="Currency 12 6" xfId="7520"/>
    <cellStyle name="Currency 13" xfId="7521"/>
    <cellStyle name="Currency 13 2" xfId="7522"/>
    <cellStyle name="Currency 13 3" xfId="7523"/>
    <cellStyle name="Currency 14" xfId="7524"/>
    <cellStyle name="Currency 14 2" xfId="7525"/>
    <cellStyle name="Currency 14 2 2" xfId="7526"/>
    <cellStyle name="Currency 14 3" xfId="7527"/>
    <cellStyle name="Currency 14 3 2" xfId="7528"/>
    <cellStyle name="Currency 14 4" xfId="7529"/>
    <cellStyle name="Currency 14 4 2" xfId="7530"/>
    <cellStyle name="Currency 15" xfId="7531"/>
    <cellStyle name="Currency 15 2" xfId="7532"/>
    <cellStyle name="Currency 15 3" xfId="7533"/>
    <cellStyle name="Currency 15 4" xfId="7534"/>
    <cellStyle name="Currency 16" xfId="7535"/>
    <cellStyle name="Currency 16 2" xfId="7536"/>
    <cellStyle name="Currency 16 3" xfId="7537"/>
    <cellStyle name="Currency 16 4" xfId="7538"/>
    <cellStyle name="Currency 17" xfId="7539"/>
    <cellStyle name="Currency 18" xfId="7540"/>
    <cellStyle name="Currency 18 2" xfId="7541"/>
    <cellStyle name="Currency 19" xfId="7542"/>
    <cellStyle name="Currency 19 2" xfId="7543"/>
    <cellStyle name="Currency 2" xfId="7544"/>
    <cellStyle name="Currency 2 10" xfId="7545"/>
    <cellStyle name="Currency 2 11" xfId="7546"/>
    <cellStyle name="Currency 2 12" xfId="7547"/>
    <cellStyle name="Currency 2 13" xfId="7548"/>
    <cellStyle name="Currency 2 14" xfId="7549"/>
    <cellStyle name="Currency 2 15" xfId="7550"/>
    <cellStyle name="Currency 2 16" xfId="7551"/>
    <cellStyle name="Currency 2 17" xfId="7552"/>
    <cellStyle name="Currency 2 18" xfId="7553"/>
    <cellStyle name="Currency 2 19" xfId="7554"/>
    <cellStyle name="Currency 2 2" xfId="7555"/>
    <cellStyle name="Currency 2 2 2" xfId="7556"/>
    <cellStyle name="Currency 2 2 2 2" xfId="7557"/>
    <cellStyle name="Currency 2 2 2 3" xfId="7558"/>
    <cellStyle name="Currency 2 2 3" xfId="7559"/>
    <cellStyle name="Currency 2 2 4" xfId="7560"/>
    <cellStyle name="Currency 2 20" xfId="7561"/>
    <cellStyle name="Currency 2 21" xfId="7562"/>
    <cellStyle name="Currency 2 22" xfId="7563"/>
    <cellStyle name="Currency 2 3" xfId="7564"/>
    <cellStyle name="Currency 2 3 2" xfId="7565"/>
    <cellStyle name="Currency 2 3 3" xfId="7566"/>
    <cellStyle name="Currency 2 4" xfId="7567"/>
    <cellStyle name="Currency 2 4 2" xfId="7568"/>
    <cellStyle name="Currency 2 5" xfId="7569"/>
    <cellStyle name="Currency 2 5 2" xfId="7570"/>
    <cellStyle name="Currency 2 6" xfId="7571"/>
    <cellStyle name="Currency 2 6 2" xfId="7572"/>
    <cellStyle name="Currency 2 7" xfId="7573"/>
    <cellStyle name="Currency 2 7 2" xfId="7574"/>
    <cellStyle name="Currency 2 8" xfId="7575"/>
    <cellStyle name="Currency 2 8 2" xfId="7576"/>
    <cellStyle name="Currency 2 9" xfId="7577"/>
    <cellStyle name="Currency 20" xfId="7578"/>
    <cellStyle name="Currency 21" xfId="7579"/>
    <cellStyle name="Currency 22" xfId="7580"/>
    <cellStyle name="Currency 23" xfId="7581"/>
    <cellStyle name="Currency 24" xfId="7582"/>
    <cellStyle name="Currency 24 2" xfId="7583"/>
    <cellStyle name="Currency 25" xfId="7584"/>
    <cellStyle name="Currency 25 2" xfId="7585"/>
    <cellStyle name="Currency 25 3" xfId="7586"/>
    <cellStyle name="Currency 26" xfId="7587"/>
    <cellStyle name="Currency 27" xfId="7588"/>
    <cellStyle name="Currency 27 2" xfId="7589"/>
    <cellStyle name="Currency 28" xfId="7590"/>
    <cellStyle name="Currency 29" xfId="7591"/>
    <cellStyle name="Currency 3" xfId="7592"/>
    <cellStyle name="Currency 3 2" xfId="7593"/>
    <cellStyle name="Currency 3 2 2" xfId="7594"/>
    <cellStyle name="Currency 3 2 2 2" xfId="7595"/>
    <cellStyle name="Currency 3 2 3" xfId="7596"/>
    <cellStyle name="Currency 3 2 4" xfId="7597"/>
    <cellStyle name="Currency 3 3" xfId="7598"/>
    <cellStyle name="Currency 3 3 2" xfId="7599"/>
    <cellStyle name="Currency 3 4" xfId="7600"/>
    <cellStyle name="Currency 3 5" xfId="7601"/>
    <cellStyle name="Currency 4" xfId="7602"/>
    <cellStyle name="Currency 4 2" xfId="7603"/>
    <cellStyle name="Currency 4 2 2" xfId="7604"/>
    <cellStyle name="Currency 4 2 2 2" xfId="7605"/>
    <cellStyle name="Currency 4 2 3" xfId="7606"/>
    <cellStyle name="Currency 4 2 4" xfId="7607"/>
    <cellStyle name="Currency 4 3" xfId="7608"/>
    <cellStyle name="Currency 4 3 2" xfId="7609"/>
    <cellStyle name="Currency 4 3 2 2" xfId="7610"/>
    <cellStyle name="Currency 4 3 3" xfId="7611"/>
    <cellStyle name="Currency 4 3 3 2" xfId="7612"/>
    <cellStyle name="Currency 4 3 4" xfId="7613"/>
    <cellStyle name="Currency 4 3 4 2" xfId="7614"/>
    <cellStyle name="Currency 4 4" xfId="7615"/>
    <cellStyle name="Currency 4 4 2" xfId="7616"/>
    <cellStyle name="Currency 4 5" xfId="7617"/>
    <cellStyle name="Currency 4 6" xfId="7618"/>
    <cellStyle name="Currency 4 7" xfId="7619"/>
    <cellStyle name="Currency 4_2009 GRC Compliance Filing (Electric) for Exh A-1" xfId="7620"/>
    <cellStyle name="Currency 5" xfId="7621"/>
    <cellStyle name="Currency 5 2" xfId="7622"/>
    <cellStyle name="Currency 5 2 2" xfId="7623"/>
    <cellStyle name="Currency 5 3" xfId="7624"/>
    <cellStyle name="Currency 5 4" xfId="7625"/>
    <cellStyle name="Currency 6" xfId="7626"/>
    <cellStyle name="Currency 6 2" xfId="7627"/>
    <cellStyle name="Currency 6 2 2" xfId="7628"/>
    <cellStyle name="Currency 6 3" xfId="7629"/>
    <cellStyle name="Currency 6 4" xfId="7630"/>
    <cellStyle name="Currency 7" xfId="7631"/>
    <cellStyle name="Currency 7 2" xfId="7632"/>
    <cellStyle name="Currency 7 2 2" xfId="7633"/>
    <cellStyle name="Currency 7 3" xfId="7634"/>
    <cellStyle name="Currency 7 4" xfId="7635"/>
    <cellStyle name="Currency 8" xfId="7636"/>
    <cellStyle name="Currency 8 2" xfId="7637"/>
    <cellStyle name="Currency 8 2 2" xfId="7638"/>
    <cellStyle name="Currency 8 2 2 2" xfId="7639"/>
    <cellStyle name="Currency 8 2 2 3" xfId="7640"/>
    <cellStyle name="Currency 8 2 2 4" xfId="7641"/>
    <cellStyle name="Currency 8 2 3" xfId="7642"/>
    <cellStyle name="Currency 8 2 3 2" xfId="7643"/>
    <cellStyle name="Currency 8 2 4" xfId="7644"/>
    <cellStyle name="Currency 8 2 5" xfId="7645"/>
    <cellStyle name="Currency 8 2 6" xfId="7646"/>
    <cellStyle name="Currency 8 3" xfId="7647"/>
    <cellStyle name="Currency 8 3 2" xfId="7648"/>
    <cellStyle name="Currency 8 4" xfId="7649"/>
    <cellStyle name="Currency 8 4 2" xfId="7650"/>
    <cellStyle name="Currency 8 5" xfId="7651"/>
    <cellStyle name="Currency 8 6" xfId="7652"/>
    <cellStyle name="Currency 9" xfId="7653"/>
    <cellStyle name="Currency 9 2" xfId="7654"/>
    <cellStyle name="Currency 9 2 2" xfId="7655"/>
    <cellStyle name="Currency 9 2 2 2" xfId="7656"/>
    <cellStyle name="Currency 9 2 3" xfId="7657"/>
    <cellStyle name="Currency 9 3" xfId="7658"/>
    <cellStyle name="Currency 9 3 2" xfId="7659"/>
    <cellStyle name="Currency 9 3 3" xfId="7660"/>
    <cellStyle name="Currency 9 3 4" xfId="7661"/>
    <cellStyle name="Currency 9 4" xfId="7662"/>
    <cellStyle name="Currency 9 4 2" xfId="7663"/>
    <cellStyle name="Currency 9 5" xfId="7664"/>
    <cellStyle name="Currency 9 5 2" xfId="7665"/>
    <cellStyle name="Currency 9 6" xfId="7666"/>
    <cellStyle name="Currency 9 7" xfId="7667"/>
    <cellStyle name="Currency 9 8" xfId="7668"/>
    <cellStyle name="Currency 9 9" xfId="7669"/>
    <cellStyle name="Currency No Comma" xfId="7670"/>
    <cellStyle name="Currency(0)" xfId="7671"/>
    <cellStyle name="Currency0" xfId="7672"/>
    <cellStyle name="Currency0 2" xfId="7673"/>
    <cellStyle name="Currency0 2 2" xfId="7674"/>
    <cellStyle name="Currency0 2 2 2" xfId="7675"/>
    <cellStyle name="Currency0 2 3" xfId="7676"/>
    <cellStyle name="Currency0 3" xfId="7677"/>
    <cellStyle name="Currency0 3 2" xfId="7678"/>
    <cellStyle name="Currency0 3 3" xfId="7679"/>
    <cellStyle name="Currency0 4" xfId="7680"/>
    <cellStyle name="Currency0 4 2" xfId="7681"/>
    <cellStyle name="Currency0 4 3" xfId="7682"/>
    <cellStyle name="Currency0 5" xfId="7683"/>
    <cellStyle name="Currency0 6" xfId="7684"/>
    <cellStyle name="Currency0 7" xfId="7685"/>
    <cellStyle name="Currency0_ACCOUNTS" xfId="7686"/>
    <cellStyle name="Date" xfId="7687"/>
    <cellStyle name="Date - Style1" xfId="7688"/>
    <cellStyle name="Date - Style3" xfId="7689"/>
    <cellStyle name="Date 2" xfId="7690"/>
    <cellStyle name="Date 2 2" xfId="7691"/>
    <cellStyle name="Date 2 3" xfId="7692"/>
    <cellStyle name="Date 3" xfId="7693"/>
    <cellStyle name="Date 3 2" xfId="7694"/>
    <cellStyle name="Date 3 3" xfId="7695"/>
    <cellStyle name="Date 4" xfId="7696"/>
    <cellStyle name="Date 4 2" xfId="7697"/>
    <cellStyle name="Date 5" xfId="7698"/>
    <cellStyle name="Date 5 2" xfId="7699"/>
    <cellStyle name="Date 5 3" xfId="7700"/>
    <cellStyle name="Date 6" xfId="7701"/>
    <cellStyle name="Date 7" xfId="7702"/>
    <cellStyle name="Date 8" xfId="7703"/>
    <cellStyle name="Date_1st Qtr 2009 Global Insight Factors" xfId="7704"/>
    <cellStyle name="drp-sh - Style2" xfId="7705"/>
    <cellStyle name="Emphasis 1" xfId="7706"/>
    <cellStyle name="Emphasis 1 2" xfId="7707"/>
    <cellStyle name="Emphasis 2" xfId="7708"/>
    <cellStyle name="Emphasis 2 2" xfId="7709"/>
    <cellStyle name="Emphasis 3" xfId="7710"/>
    <cellStyle name="Emphasis 3 2" xfId="7711"/>
    <cellStyle name="Entered" xfId="7712"/>
    <cellStyle name="Entered 2" xfId="7713"/>
    <cellStyle name="Entered 2 2" xfId="7714"/>
    <cellStyle name="Entered 2 2 2" xfId="7715"/>
    <cellStyle name="Entered 2 3" xfId="7716"/>
    <cellStyle name="Entered 3" xfId="7717"/>
    <cellStyle name="Entered 3 2" xfId="7718"/>
    <cellStyle name="Entered 3 2 2" xfId="7719"/>
    <cellStyle name="Entered 3 3" xfId="7720"/>
    <cellStyle name="Entered 3 3 2" xfId="7721"/>
    <cellStyle name="Entered 3 4" xfId="7722"/>
    <cellStyle name="Entered 3 4 2" xfId="7723"/>
    <cellStyle name="Entered 4" xfId="7724"/>
    <cellStyle name="Entered 4 2" xfId="7725"/>
    <cellStyle name="Entered 5" xfId="7726"/>
    <cellStyle name="Entered 5 2" xfId="7727"/>
    <cellStyle name="Entered 6" xfId="7728"/>
    <cellStyle name="Entered 7" xfId="7729"/>
    <cellStyle name="Entered 8" xfId="7730"/>
    <cellStyle name="Entered_4.32E Depreciation Study Robs file" xfId="7731"/>
    <cellStyle name="Euro" xfId="7732"/>
    <cellStyle name="Euro 2" xfId="7733"/>
    <cellStyle name="Euro 2 2" xfId="7734"/>
    <cellStyle name="Euro 2 2 2" xfId="7735"/>
    <cellStyle name="Euro 2 3" xfId="7736"/>
    <cellStyle name="Euro 3" xfId="7737"/>
    <cellStyle name="Euro 3 2" xfId="7738"/>
    <cellStyle name="Euro 4" xfId="7739"/>
    <cellStyle name="Euro 5" xfId="7740"/>
    <cellStyle name="Explanatory Text 2" xfId="7741"/>
    <cellStyle name="Explanatory Text 2 2" xfId="7742"/>
    <cellStyle name="Explanatory Text 2 2 2" xfId="7743"/>
    <cellStyle name="Explanatory Text 2 3" xfId="7744"/>
    <cellStyle name="Explanatory Text 3" xfId="7745"/>
    <cellStyle name="Explanatory Text 4" xfId="7746"/>
    <cellStyle name="Explanatory Text 5" xfId="7747"/>
    <cellStyle name="Explanatory Text 6" xfId="7748"/>
    <cellStyle name="Fixed" xfId="7749"/>
    <cellStyle name="Fixed 2" xfId="7750"/>
    <cellStyle name="Fixed 2 2" xfId="7751"/>
    <cellStyle name="Fixed 3" xfId="7752"/>
    <cellStyle name="Fixed 4" xfId="7753"/>
    <cellStyle name="Fixed 5" xfId="7754"/>
    <cellStyle name="Fixed 6" xfId="7755"/>
    <cellStyle name="Fixed 7" xfId="7756"/>
    <cellStyle name="Fixed_ACCOUNTS" xfId="7757"/>
    <cellStyle name="Fixed2 - Style2" xfId="7758"/>
    <cellStyle name="Fixed3 - Style3" xfId="7759"/>
    <cellStyle name="Fixed3 - Style3 2" xfId="7760"/>
    <cellStyle name="Followed Hyperlink 2" xfId="7761"/>
    <cellStyle name="General" xfId="7762"/>
    <cellStyle name="Good 2" xfId="7763"/>
    <cellStyle name="Good 2 2" xfId="7764"/>
    <cellStyle name="Good 2 2 2" xfId="7765"/>
    <cellStyle name="Good 2 3" xfId="7766"/>
    <cellStyle name="Good 3" xfId="7767"/>
    <cellStyle name="Good 3 2" xfId="7768"/>
    <cellStyle name="Good 3 3" xfId="7769"/>
    <cellStyle name="Good 3 4" xfId="7770"/>
    <cellStyle name="Good 4" xfId="7771"/>
    <cellStyle name="Good 5" xfId="7772"/>
    <cellStyle name="Good 6" xfId="7773"/>
    <cellStyle name="Grey" xfId="7774"/>
    <cellStyle name="Grey 2" xfId="7775"/>
    <cellStyle name="Grey 2 2" xfId="7776"/>
    <cellStyle name="Grey 2 3" xfId="7777"/>
    <cellStyle name="Grey 2 4" xfId="7778"/>
    <cellStyle name="Grey 3" xfId="7779"/>
    <cellStyle name="Grey 3 2" xfId="7780"/>
    <cellStyle name="Grey 3 3" xfId="7781"/>
    <cellStyle name="Grey 3 4" xfId="7782"/>
    <cellStyle name="Grey 4" xfId="7783"/>
    <cellStyle name="Grey 4 2" xfId="7784"/>
    <cellStyle name="Grey 4 3" xfId="7785"/>
    <cellStyle name="Grey 4 4" xfId="7786"/>
    <cellStyle name="Grey 5" xfId="7787"/>
    <cellStyle name="Grey 5 2" xfId="7788"/>
    <cellStyle name="Grey 6" xfId="7789"/>
    <cellStyle name="Grey 6 2" xfId="7790"/>
    <cellStyle name="Grey 7" xfId="7791"/>
    <cellStyle name="Grey 8" xfId="7792"/>
    <cellStyle name="Grey_(C) WHE Proforma with ITC cash grant 10 Yr Amort_for deferral_102809" xfId="7793"/>
    <cellStyle name="g-tota - Style7" xfId="7794"/>
    <cellStyle name="header" xfId="7795"/>
    <cellStyle name="Header1" xfId="7796"/>
    <cellStyle name="Header1 2" xfId="7797"/>
    <cellStyle name="Header1 3" xfId="7798"/>
    <cellStyle name="Header1 3 2" xfId="7799"/>
    <cellStyle name="Header1 4" xfId="7800"/>
    <cellStyle name="Header1_AURORA Total New" xfId="7801"/>
    <cellStyle name="Header2" xfId="7802"/>
    <cellStyle name="Header2 2" xfId="7803"/>
    <cellStyle name="Header2 3" xfId="7804"/>
    <cellStyle name="Header2 3 2" xfId="7805"/>
    <cellStyle name="Header2 4" xfId="7806"/>
    <cellStyle name="Header2 5" xfId="7807"/>
    <cellStyle name="Header2 6" xfId="7808"/>
    <cellStyle name="Header2_AURORA Total New" xfId="7809"/>
    <cellStyle name="Heading" xfId="7810"/>
    <cellStyle name="Heading 1 2" xfId="7811"/>
    <cellStyle name="Heading 1 2 2" xfId="7812"/>
    <cellStyle name="Heading 1 2 2 2" xfId="7813"/>
    <cellStyle name="Heading 1 2 3" xfId="7814"/>
    <cellStyle name="Heading 1 2 3 2" xfId="7815"/>
    <cellStyle name="Heading 1 2 3 3" xfId="7816"/>
    <cellStyle name="Heading 1 2 3 4" xfId="7817"/>
    <cellStyle name="Heading 1 2 4" xfId="7818"/>
    <cellStyle name="Heading 1 3" xfId="7819"/>
    <cellStyle name="Heading 1 3 2" xfId="7820"/>
    <cellStyle name="Heading 1 3 3" xfId="7821"/>
    <cellStyle name="Heading 1 3 4" xfId="7822"/>
    <cellStyle name="Heading 1 4" xfId="7823"/>
    <cellStyle name="Heading 1 4 2" xfId="7824"/>
    <cellStyle name="Heading 1 5" xfId="7825"/>
    <cellStyle name="Heading 1 6" xfId="7826"/>
    <cellStyle name="Heading 1 9" xfId="7827"/>
    <cellStyle name="Heading 1 9 2" xfId="7828"/>
    <cellStyle name="Heading 2 2" xfId="7829"/>
    <cellStyle name="Heading 2 2 2" xfId="7830"/>
    <cellStyle name="Heading 2 2 2 2" xfId="7831"/>
    <cellStyle name="Heading 2 2 3" xfId="7832"/>
    <cellStyle name="Heading 2 2 3 2" xfId="7833"/>
    <cellStyle name="Heading 2 2 3 3" xfId="7834"/>
    <cellStyle name="Heading 2 2 3 4" xfId="7835"/>
    <cellStyle name="Heading 2 2 4" xfId="7836"/>
    <cellStyle name="Heading 2 3" xfId="7837"/>
    <cellStyle name="Heading 2 3 2" xfId="7838"/>
    <cellStyle name="Heading 2 3 3" xfId="7839"/>
    <cellStyle name="Heading 2 3 4" xfId="7840"/>
    <cellStyle name="Heading 2 4" xfId="7841"/>
    <cellStyle name="Heading 2 4 2" xfId="7842"/>
    <cellStyle name="Heading 2 5" xfId="7843"/>
    <cellStyle name="Heading 2 6" xfId="7844"/>
    <cellStyle name="Heading 2 9" xfId="7845"/>
    <cellStyle name="Heading 2 9 2" xfId="7846"/>
    <cellStyle name="Heading 3 2" xfId="7847"/>
    <cellStyle name="Heading 3 2 2" xfId="7848"/>
    <cellStyle name="Heading 3 2 2 2" xfId="7849"/>
    <cellStyle name="Heading 3 2 3" xfId="7850"/>
    <cellStyle name="Heading 3 3" xfId="7851"/>
    <cellStyle name="Heading 3 3 2" xfId="7852"/>
    <cellStyle name="Heading 3 3 3" xfId="7853"/>
    <cellStyle name="Heading 3 3 4" xfId="7854"/>
    <cellStyle name="Heading 3 4" xfId="7855"/>
    <cellStyle name="Heading 3 5" xfId="7856"/>
    <cellStyle name="Heading 3 6" xfId="7857"/>
    <cellStyle name="Heading 4 2" xfId="7858"/>
    <cellStyle name="Heading 4 2 2" xfId="7859"/>
    <cellStyle name="Heading 4 2 2 2" xfId="7860"/>
    <cellStyle name="Heading 4 2 3" xfId="7861"/>
    <cellStyle name="Heading 4 3" xfId="7862"/>
    <cellStyle name="Heading 4 3 2" xfId="7863"/>
    <cellStyle name="Heading 4 3 3" xfId="7864"/>
    <cellStyle name="Heading 4 3 4" xfId="7865"/>
    <cellStyle name="Heading 4 4" xfId="7866"/>
    <cellStyle name="Heading 4 5" xfId="7867"/>
    <cellStyle name="Heading 4 6" xfId="7868"/>
    <cellStyle name="Heading1" xfId="7869"/>
    <cellStyle name="Heading1 2" xfId="7870"/>
    <cellStyle name="Heading1 2 2" xfId="7871"/>
    <cellStyle name="Heading1 3" xfId="7872"/>
    <cellStyle name="Heading1 3 2" xfId="7873"/>
    <cellStyle name="Heading1 4" xfId="7874"/>
    <cellStyle name="Heading1 5" xfId="7875"/>
    <cellStyle name="Heading1 6" xfId="7876"/>
    <cellStyle name="Heading1 7" xfId="7877"/>
    <cellStyle name="Heading1 8" xfId="7878"/>
    <cellStyle name="Heading1_4.32E Depreciation Study Robs file" xfId="7879"/>
    <cellStyle name="Heading2" xfId="7880"/>
    <cellStyle name="Heading2 2" xfId="7881"/>
    <cellStyle name="Heading2 2 2" xfId="7882"/>
    <cellStyle name="Heading2 3" xfId="7883"/>
    <cellStyle name="Heading2 3 2" xfId="7884"/>
    <cellStyle name="Heading2 4" xfId="7885"/>
    <cellStyle name="Heading2 5" xfId="7886"/>
    <cellStyle name="Heading2 6" xfId="7887"/>
    <cellStyle name="Heading2 7" xfId="7888"/>
    <cellStyle name="Heading2 8" xfId="7889"/>
    <cellStyle name="Heading2_4.32E Depreciation Study Robs file" xfId="7890"/>
    <cellStyle name="Hyperlink 2" xfId="7891"/>
    <cellStyle name="Hyperlink 2 2" xfId="7892"/>
    <cellStyle name="Hyperlink 2 3" xfId="7893"/>
    <cellStyle name="Hyperlink 3" xfId="7894"/>
    <cellStyle name="Hyperlink 4" xfId="7895"/>
    <cellStyle name="Input [yellow]" xfId="7896"/>
    <cellStyle name="Input [yellow] 2" xfId="7897"/>
    <cellStyle name="Input [yellow] 2 2" xfId="7898"/>
    <cellStyle name="Input [yellow] 2 3" xfId="7899"/>
    <cellStyle name="Input [yellow] 2 4" xfId="7900"/>
    <cellStyle name="Input [yellow] 2 5" xfId="7901"/>
    <cellStyle name="Input [yellow] 3" xfId="7902"/>
    <cellStyle name="Input [yellow] 3 2" xfId="7903"/>
    <cellStyle name="Input [yellow] 3 3" xfId="7904"/>
    <cellStyle name="Input [yellow] 3 4" xfId="7905"/>
    <cellStyle name="Input [yellow] 3 5" xfId="7906"/>
    <cellStyle name="Input [yellow] 4" xfId="7907"/>
    <cellStyle name="Input [yellow] 4 2" xfId="7908"/>
    <cellStyle name="Input [yellow] 4 3" xfId="7909"/>
    <cellStyle name="Input [yellow] 4 4" xfId="7910"/>
    <cellStyle name="Input [yellow] 4 5" xfId="7911"/>
    <cellStyle name="Input [yellow] 5" xfId="7912"/>
    <cellStyle name="Input [yellow] 5 2" xfId="7913"/>
    <cellStyle name="Input [yellow] 6" xfId="7914"/>
    <cellStyle name="Input [yellow] 7" xfId="7915"/>
    <cellStyle name="Input [yellow] 8" xfId="7916"/>
    <cellStyle name="Input [yellow] 9" xfId="7917"/>
    <cellStyle name="Input [yellow]_(C) WHE Proforma with ITC cash grant 10 Yr Amort_for deferral_102809" xfId="7918"/>
    <cellStyle name="Input 10" xfId="7919"/>
    <cellStyle name="Input 11" xfId="7920"/>
    <cellStyle name="Input 12" xfId="7921"/>
    <cellStyle name="Input 13" xfId="7922"/>
    <cellStyle name="Input 14" xfId="7923"/>
    <cellStyle name="Input 15" xfId="7924"/>
    <cellStyle name="Input 16" xfId="7925"/>
    <cellStyle name="Input 17" xfId="7926"/>
    <cellStyle name="Input 18" xfId="7927"/>
    <cellStyle name="Input 19" xfId="7928"/>
    <cellStyle name="Input 2" xfId="7929"/>
    <cellStyle name="Input 2 2" xfId="7930"/>
    <cellStyle name="Input 2 2 2" xfId="7931"/>
    <cellStyle name="Input 2 2 3" xfId="7932"/>
    <cellStyle name="Input 2 3" xfId="7933"/>
    <cellStyle name="Input 3" xfId="7934"/>
    <cellStyle name="Input 3 2" xfId="7935"/>
    <cellStyle name="Input 3 3" xfId="7936"/>
    <cellStyle name="Input 3 4" xfId="7937"/>
    <cellStyle name="Input 3 5" xfId="7938"/>
    <cellStyle name="Input 4" xfId="7939"/>
    <cellStyle name="Input 4 2" xfId="7940"/>
    <cellStyle name="Input 4 3" xfId="7941"/>
    <cellStyle name="Input 4 4" xfId="7942"/>
    <cellStyle name="Input 5" xfId="7943"/>
    <cellStyle name="Input 6" xfId="7944"/>
    <cellStyle name="Input 7" xfId="7945"/>
    <cellStyle name="Input 8" xfId="7946"/>
    <cellStyle name="Input 9" xfId="7947"/>
    <cellStyle name="Input Cells" xfId="7948"/>
    <cellStyle name="Input Cells 2" xfId="7949"/>
    <cellStyle name="Input Cells 3" xfId="7950"/>
    <cellStyle name="Input Cells Percent" xfId="7951"/>
    <cellStyle name="Input Cells Percent 2" xfId="7952"/>
    <cellStyle name="Input Cells Percent 3" xfId="7953"/>
    <cellStyle name="Input Cells Percent_AURORA Total New" xfId="7954"/>
    <cellStyle name="Input Cells_4.34E Mint Farm Deferral" xfId="7955"/>
    <cellStyle name="Inst. Sections" xfId="7956"/>
    <cellStyle name="Inst. Subheading" xfId="7957"/>
    <cellStyle name="line b - Style6" xfId="7958"/>
    <cellStyle name="Lines" xfId="7959"/>
    <cellStyle name="Lines 2" xfId="7960"/>
    <cellStyle name="Lines 3" xfId="7961"/>
    <cellStyle name="Lines 4" xfId="7962"/>
    <cellStyle name="Lines_Electric Rev Req Model (2009 GRC) Rebuttal" xfId="7963"/>
    <cellStyle name="LINKED" xfId="7964"/>
    <cellStyle name="LINKED 2" xfId="7965"/>
    <cellStyle name="LINKED 2 2" xfId="7966"/>
    <cellStyle name="LINKED 3" xfId="7967"/>
    <cellStyle name="LINKED 4" xfId="7968"/>
    <cellStyle name="Linked Cell 2" xfId="7969"/>
    <cellStyle name="Linked Cell 2 2" xfId="7970"/>
    <cellStyle name="Linked Cell 2 2 2" xfId="7971"/>
    <cellStyle name="Linked Cell 2 3" xfId="7972"/>
    <cellStyle name="Linked Cell 3" xfId="7973"/>
    <cellStyle name="Linked Cell 3 2" xfId="7974"/>
    <cellStyle name="Linked Cell 3 3" xfId="7975"/>
    <cellStyle name="Linked Cell 3 4" xfId="7976"/>
    <cellStyle name="Linked Cell 4" xfId="7977"/>
    <cellStyle name="Linked Cell 5" xfId="7978"/>
    <cellStyle name="Linked Cell 6" xfId="7979"/>
    <cellStyle name="Macro" xfId="7980"/>
    <cellStyle name="macro descr" xfId="7981"/>
    <cellStyle name="Macro_Comments" xfId="7982"/>
    <cellStyle name="MacroText" xfId="7983"/>
    <cellStyle name="Manual-Input" xfId="7984"/>
    <cellStyle name="Marathon" xfId="7985"/>
    <cellStyle name="MCP" xfId="7986"/>
    <cellStyle name="Millares [0]_2AV_M_M " xfId="7987"/>
    <cellStyle name="Millares_2AV_M_M " xfId="7988"/>
    <cellStyle name="modified border" xfId="7989"/>
    <cellStyle name="modified border 2" xfId="7990"/>
    <cellStyle name="modified border 2 2" xfId="7991"/>
    <cellStyle name="modified border 2 3" xfId="7992"/>
    <cellStyle name="modified border 3" xfId="7993"/>
    <cellStyle name="modified border 3 2" xfId="7994"/>
    <cellStyle name="modified border 3 3" xfId="7995"/>
    <cellStyle name="modified border 4" xfId="7996"/>
    <cellStyle name="modified border 4 2" xfId="7997"/>
    <cellStyle name="modified border 4 3" xfId="7998"/>
    <cellStyle name="modified border 5" xfId="7999"/>
    <cellStyle name="modified border 5 2" xfId="8000"/>
    <cellStyle name="modified border 6" xfId="8001"/>
    <cellStyle name="modified border 7" xfId="8002"/>
    <cellStyle name="modified border 8" xfId="8003"/>
    <cellStyle name="modified border_4.34E Mint Farm Deferral" xfId="8004"/>
    <cellStyle name="modified border1" xfId="8005"/>
    <cellStyle name="modified border1 2" xfId="8006"/>
    <cellStyle name="modified border1 2 2" xfId="8007"/>
    <cellStyle name="modified border1 2 3" xfId="8008"/>
    <cellStyle name="modified border1 3" xfId="8009"/>
    <cellStyle name="modified border1 3 2" xfId="8010"/>
    <cellStyle name="modified border1 3 3" xfId="8011"/>
    <cellStyle name="modified border1 4" xfId="8012"/>
    <cellStyle name="modified border1 4 2" xfId="8013"/>
    <cellStyle name="modified border1 4 3" xfId="8014"/>
    <cellStyle name="modified border1 5" xfId="8015"/>
    <cellStyle name="modified border1 5 2" xfId="8016"/>
    <cellStyle name="modified border1 6" xfId="8017"/>
    <cellStyle name="modified border1 7" xfId="8018"/>
    <cellStyle name="modified border1 8" xfId="8019"/>
    <cellStyle name="modified border1_4.34E Mint Farm Deferral" xfId="8020"/>
    <cellStyle name="Moneda [0]_2AV_M_M " xfId="8021"/>
    <cellStyle name="Moneda_2AV_M_M " xfId="8022"/>
    <cellStyle name="Neutral 2" xfId="8023"/>
    <cellStyle name="Neutral 2 2" xfId="8024"/>
    <cellStyle name="Neutral 2 2 2" xfId="8025"/>
    <cellStyle name="Neutral 2 3" xfId="8026"/>
    <cellStyle name="Neutral 3" xfId="8027"/>
    <cellStyle name="Neutral 3 2" xfId="8028"/>
    <cellStyle name="Neutral 3 3" xfId="8029"/>
    <cellStyle name="Neutral 3 4" xfId="8030"/>
    <cellStyle name="Neutral 4" xfId="8031"/>
    <cellStyle name="Neutral 5" xfId="8032"/>
    <cellStyle name="Neutral 6" xfId="8033"/>
    <cellStyle name="no dec" xfId="8034"/>
    <cellStyle name="no dec 2" xfId="8035"/>
    <cellStyle name="no dec 2 2" xfId="8036"/>
    <cellStyle name="no dec 3" xfId="8037"/>
    <cellStyle name="no dec 4" xfId="8038"/>
    <cellStyle name="nONE" xfId="8039"/>
    <cellStyle name="nONE 2" xfId="8040"/>
    <cellStyle name="noninput" xfId="8041"/>
    <cellStyle name="noninput 2" xfId="8042"/>
    <cellStyle name="noninput 3" xfId="8043"/>
    <cellStyle name="Normal" xfId="0" builtinId="0"/>
    <cellStyle name="Normal - Style1" xfId="8044"/>
    <cellStyle name="Normal - Style1 2" xfId="8045"/>
    <cellStyle name="Normal - Style1 2 2" xfId="8046"/>
    <cellStyle name="Normal - Style1 2 2 2" xfId="8047"/>
    <cellStyle name="Normal - Style1 2 3" xfId="8048"/>
    <cellStyle name="Normal - Style1 2 4" xfId="8049"/>
    <cellStyle name="Normal - Style1 3" xfId="8050"/>
    <cellStyle name="Normal - Style1 3 2" xfId="8051"/>
    <cellStyle name="Normal - Style1 3 2 2" xfId="8052"/>
    <cellStyle name="Normal - Style1 3 3" xfId="8053"/>
    <cellStyle name="Normal - Style1 3 4" xfId="8054"/>
    <cellStyle name="Normal - Style1 4" xfId="8055"/>
    <cellStyle name="Normal - Style1 4 2" xfId="8056"/>
    <cellStyle name="Normal - Style1 4 2 2" xfId="8057"/>
    <cellStyle name="Normal - Style1 4 3" xfId="8058"/>
    <cellStyle name="Normal - Style1 4 4" xfId="8059"/>
    <cellStyle name="Normal - Style1 5" xfId="8060"/>
    <cellStyle name="Normal - Style1 5 2" xfId="8061"/>
    <cellStyle name="Normal - Style1 5 3" xfId="8062"/>
    <cellStyle name="Normal - Style1 5 4" xfId="8063"/>
    <cellStyle name="Normal - Style1 6" xfId="8064"/>
    <cellStyle name="Normal - Style1 6 2" xfId="8065"/>
    <cellStyle name="Normal - Style1 6 2 2" xfId="8066"/>
    <cellStyle name="Normal - Style1 6 3" xfId="8067"/>
    <cellStyle name="Normal - Style1 6 4" xfId="8068"/>
    <cellStyle name="Normal - Style1 7" xfId="8069"/>
    <cellStyle name="Normal - Style1 8" xfId="8070"/>
    <cellStyle name="Normal - Style1_(C) WHE Proforma with ITC cash grant 10 Yr Amort_for deferral_102809" xfId="8071"/>
    <cellStyle name="Normal - Style2" xfId="8072"/>
    <cellStyle name="Normal - Style3" xfId="8073"/>
    <cellStyle name="Normal - Style4" xfId="8074"/>
    <cellStyle name="Normal - Style5" xfId="8075"/>
    <cellStyle name="Normal - Style6" xfId="8076"/>
    <cellStyle name="Normal - Style7" xfId="8077"/>
    <cellStyle name="Normal - Style8" xfId="8078"/>
    <cellStyle name="Normal 1" xfId="8079"/>
    <cellStyle name="Normal 1 2" xfId="8080"/>
    <cellStyle name="Normal 10" xfId="8081"/>
    <cellStyle name="Normal 10 2" xfId="8082"/>
    <cellStyle name="Normal 10 2 2" xfId="8083"/>
    <cellStyle name="Normal 10 2 2 2" xfId="8084"/>
    <cellStyle name="Normal 10 2 2 3" xfId="8085"/>
    <cellStyle name="Normal 10 2 3" xfId="8086"/>
    <cellStyle name="Normal 10 2 4" xfId="8087"/>
    <cellStyle name="Normal 10 3" xfId="8088"/>
    <cellStyle name="Normal 10 3 2" xfId="8089"/>
    <cellStyle name="Normal 10 3 2 2" xfId="8090"/>
    <cellStyle name="Normal 10 3 3" xfId="8091"/>
    <cellStyle name="Normal 10 3 4" xfId="8092"/>
    <cellStyle name="Normal 10 4" xfId="8093"/>
    <cellStyle name="Normal 10 4 2" xfId="8094"/>
    <cellStyle name="Normal 10 4 2 2" xfId="8095"/>
    <cellStyle name="Normal 10 4 3" xfId="8096"/>
    <cellStyle name="Normal 10 5" xfId="8097"/>
    <cellStyle name="Normal 10 5 2" xfId="8098"/>
    <cellStyle name="Normal 10 5 2 2" xfId="8099"/>
    <cellStyle name="Normal 10 5 3" xfId="8100"/>
    <cellStyle name="Normal 10 5 3 2" xfId="8101"/>
    <cellStyle name="Normal 10 5 4" xfId="8102"/>
    <cellStyle name="Normal 10 6" xfId="8103"/>
    <cellStyle name="Normal 10 6 2" xfId="8104"/>
    <cellStyle name="Normal 10 6 2 2" xfId="8105"/>
    <cellStyle name="Normal 10 6 3" xfId="8106"/>
    <cellStyle name="Normal 10 7" xfId="8107"/>
    <cellStyle name="Normal 10 7 2" xfId="8108"/>
    <cellStyle name="Normal 10 8" xfId="8109"/>
    <cellStyle name="Normal 10 8 2" xfId="8110"/>
    <cellStyle name="Normal 10 9" xfId="8111"/>
    <cellStyle name="Normal 10_ Price Inputs" xfId="8112"/>
    <cellStyle name="Normal 100" xfId="8113"/>
    <cellStyle name="Normal 101" xfId="8114"/>
    <cellStyle name="Normal 102" xfId="8115"/>
    <cellStyle name="Normal 103" xfId="8116"/>
    <cellStyle name="Normal 104" xfId="8117"/>
    <cellStyle name="Normal 105" xfId="8118"/>
    <cellStyle name="Normal 106" xfId="8119"/>
    <cellStyle name="Normal 107" xfId="8120"/>
    <cellStyle name="Normal 108" xfId="8121"/>
    <cellStyle name="Normal 109" xfId="8122"/>
    <cellStyle name="Normal 11" xfId="8123"/>
    <cellStyle name="Normal 11 2" xfId="8124"/>
    <cellStyle name="Normal 11 2 2" xfId="8125"/>
    <cellStyle name="Normal 11 2 2 2" xfId="8126"/>
    <cellStyle name="Normal 11 2 3" xfId="8127"/>
    <cellStyle name="Normal 11 3" xfId="8128"/>
    <cellStyle name="Normal 11 3 2" xfId="8129"/>
    <cellStyle name="Normal 11 3 2 2" xfId="8130"/>
    <cellStyle name="Normal 11 3 3" xfId="8131"/>
    <cellStyle name="Normal 11 3 3 2" xfId="8132"/>
    <cellStyle name="Normal 11 3 4" xfId="8133"/>
    <cellStyle name="Normal 11 4" xfId="8134"/>
    <cellStyle name="Normal 11 4 2" xfId="8135"/>
    <cellStyle name="Normal 11 4 2 2" xfId="8136"/>
    <cellStyle name="Normal 11 4 3" xfId="8137"/>
    <cellStyle name="Normal 11 5" xfId="8138"/>
    <cellStyle name="Normal 11 5 2" xfId="8139"/>
    <cellStyle name="Normal 11 6" xfId="8140"/>
    <cellStyle name="Normal 11 6 2" xfId="8141"/>
    <cellStyle name="Normal 11 7" xfId="8142"/>
    <cellStyle name="Normal 11_16.37E Wild Horse Expansion DeferralRevwrkingfile SF" xfId="8143"/>
    <cellStyle name="Normal 110" xfId="8144"/>
    <cellStyle name="Normal 111" xfId="8145"/>
    <cellStyle name="Normal 112" xfId="8146"/>
    <cellStyle name="Normal 112 2" xfId="8147"/>
    <cellStyle name="Normal 113" xfId="8148"/>
    <cellStyle name="Normal 114" xfId="8149"/>
    <cellStyle name="Normal 115" xfId="8150"/>
    <cellStyle name="Normal 116" xfId="8151"/>
    <cellStyle name="Normal 116 2" xfId="8152"/>
    <cellStyle name="Normal 117" xfId="8153"/>
    <cellStyle name="Normal 118" xfId="8154"/>
    <cellStyle name="Normal 119" xfId="8155"/>
    <cellStyle name="Normal 12" xfId="8156"/>
    <cellStyle name="Normal 12 2" xfId="8157"/>
    <cellStyle name="Normal 12 2 2" xfId="8158"/>
    <cellStyle name="Normal 12 2 2 2" xfId="8159"/>
    <cellStyle name="Normal 12 2 3" xfId="8160"/>
    <cellStyle name="Normal 12 3" xfId="8161"/>
    <cellStyle name="Normal 12 3 2" xfId="8162"/>
    <cellStyle name="Normal 12 3 2 2" xfId="8163"/>
    <cellStyle name="Normal 12 3 3" xfId="8164"/>
    <cellStyle name="Normal 12 3 3 2" xfId="8165"/>
    <cellStyle name="Normal 12 3 4" xfId="8166"/>
    <cellStyle name="Normal 12 4" xfId="8167"/>
    <cellStyle name="Normal 12 4 2" xfId="8168"/>
    <cellStyle name="Normal 12 4 2 2" xfId="8169"/>
    <cellStyle name="Normal 12 4 3" xfId="8170"/>
    <cellStyle name="Normal 12 5" xfId="8171"/>
    <cellStyle name="Normal 12 5 2" xfId="8172"/>
    <cellStyle name="Normal 12 6" xfId="8173"/>
    <cellStyle name="Normal 12 6 2" xfId="8174"/>
    <cellStyle name="Normal 12 7" xfId="8175"/>
    <cellStyle name="Normal 12 8" xfId="8176"/>
    <cellStyle name="Normal 12_2011 CBR Rev Calc by schedule" xfId="8177"/>
    <cellStyle name="Normal 120" xfId="8178"/>
    <cellStyle name="Normal 121" xfId="8179"/>
    <cellStyle name="Normal 122" xfId="8180"/>
    <cellStyle name="Normal 123" xfId="8181"/>
    <cellStyle name="Normal 124" xfId="8182"/>
    <cellStyle name="Normal 125" xfId="8183"/>
    <cellStyle name="Normal 126" xfId="8184"/>
    <cellStyle name="Normal 127" xfId="8185"/>
    <cellStyle name="Normal 128" xfId="8186"/>
    <cellStyle name="Normal 129" xfId="8187"/>
    <cellStyle name="Normal 13" xfId="8188"/>
    <cellStyle name="Normal 13 2" xfId="8189"/>
    <cellStyle name="Normal 13 2 2" xfId="8190"/>
    <cellStyle name="Normal 13 2 2 2" xfId="8191"/>
    <cellStyle name="Normal 13 2 3" xfId="8192"/>
    <cellStyle name="Normal 13 3" xfId="8193"/>
    <cellStyle name="Normal 13 3 2" xfId="8194"/>
    <cellStyle name="Normal 13 3 2 2" xfId="8195"/>
    <cellStyle name="Normal 13 3 3" xfId="8196"/>
    <cellStyle name="Normal 13 3 3 2" xfId="8197"/>
    <cellStyle name="Normal 13 3 4" xfId="8198"/>
    <cellStyle name="Normal 13 4" xfId="8199"/>
    <cellStyle name="Normal 13 4 2" xfId="8200"/>
    <cellStyle name="Normal 13 4 2 2" xfId="8201"/>
    <cellStyle name="Normal 13 4 3" xfId="8202"/>
    <cellStyle name="Normal 13 5" xfId="8203"/>
    <cellStyle name="Normal 13 5 2" xfId="8204"/>
    <cellStyle name="Normal 13 6" xfId="8205"/>
    <cellStyle name="Normal 13 6 2" xfId="8206"/>
    <cellStyle name="Normal 13 7" xfId="8207"/>
    <cellStyle name="Normal 13 8" xfId="8208"/>
    <cellStyle name="Normal 13_2011 CBR Rev Calc by schedule" xfId="8209"/>
    <cellStyle name="Normal 130" xfId="8210"/>
    <cellStyle name="Normal 131" xfId="8211"/>
    <cellStyle name="Normal 132" xfId="8212"/>
    <cellStyle name="Normal 133" xfId="8213"/>
    <cellStyle name="Normal 134" xfId="8214"/>
    <cellStyle name="Normal 135" xfId="8215"/>
    <cellStyle name="Normal 136" xfId="8216"/>
    <cellStyle name="Normal 137" xfId="8217"/>
    <cellStyle name="Normal 138" xfId="8218"/>
    <cellStyle name="Normal 139" xfId="8219"/>
    <cellStyle name="Normal 14" xfId="8220"/>
    <cellStyle name="Normal 14 2" xfId="8221"/>
    <cellStyle name="Normal 14 2 2" xfId="8222"/>
    <cellStyle name="Normal 14 3" xfId="8223"/>
    <cellStyle name="Normal 14 4" xfId="8224"/>
    <cellStyle name="Normal 14 5" xfId="8225"/>
    <cellStyle name="Normal 14_2011 CBR Rev Calc by schedule" xfId="8226"/>
    <cellStyle name="Normal 140" xfId="8227"/>
    <cellStyle name="Normal 141" xfId="8228"/>
    <cellStyle name="Normal 142" xfId="8229"/>
    <cellStyle name="Normal 143" xfId="8230"/>
    <cellStyle name="Normal 144" xfId="8231"/>
    <cellStyle name="Normal 145" xfId="8232"/>
    <cellStyle name="Normal 146" xfId="8233"/>
    <cellStyle name="Normal 147" xfId="8234"/>
    <cellStyle name="Normal 148" xfId="8235"/>
    <cellStyle name="Normal 149" xfId="8236"/>
    <cellStyle name="Normal 15" xfId="8237"/>
    <cellStyle name="Normal 15 2" xfId="8238"/>
    <cellStyle name="Normal 15 2 2" xfId="8239"/>
    <cellStyle name="Normal 15 3" xfId="8240"/>
    <cellStyle name="Normal 15 3 2" xfId="8241"/>
    <cellStyle name="Normal 15 3 2 2" xfId="8242"/>
    <cellStyle name="Normal 15 3 3" xfId="8243"/>
    <cellStyle name="Normal 15 3 3 2" xfId="8244"/>
    <cellStyle name="Normal 15 3 4" xfId="8245"/>
    <cellStyle name="Normal 15 4" xfId="8246"/>
    <cellStyle name="Normal 15 4 2" xfId="8247"/>
    <cellStyle name="Normal 15 4 2 2" xfId="8248"/>
    <cellStyle name="Normal 15 4 3" xfId="8249"/>
    <cellStyle name="Normal 15 5" xfId="8250"/>
    <cellStyle name="Normal 15 5 2" xfId="8251"/>
    <cellStyle name="Normal 15 6" xfId="8252"/>
    <cellStyle name="Normal 15 6 2" xfId="8253"/>
    <cellStyle name="Normal 15 7" xfId="8254"/>
    <cellStyle name="Normal 15 8" xfId="8255"/>
    <cellStyle name="Normal 15_2011 CBR Rev Calc by schedule" xfId="8256"/>
    <cellStyle name="Normal 150" xfId="8257"/>
    <cellStyle name="Normal 151" xfId="8258"/>
    <cellStyle name="Normal 152" xfId="8259"/>
    <cellStyle name="Normal 153" xfId="8260"/>
    <cellStyle name="Normal 154" xfId="8261"/>
    <cellStyle name="Normal 155" xfId="8262"/>
    <cellStyle name="Normal 156" xfId="8263"/>
    <cellStyle name="Normal 157" xfId="8264"/>
    <cellStyle name="Normal 158" xfId="8265"/>
    <cellStyle name="Normal 159" xfId="8266"/>
    <cellStyle name="Normal 16" xfId="8267"/>
    <cellStyle name="Normal 16 2" xfId="8268"/>
    <cellStyle name="Normal 16 3" xfId="8269"/>
    <cellStyle name="Normal 16 3 2" xfId="8270"/>
    <cellStyle name="Normal 16 3 2 2" xfId="8271"/>
    <cellStyle name="Normal 16 3 3" xfId="8272"/>
    <cellStyle name="Normal 16 3 3 2" xfId="8273"/>
    <cellStyle name="Normal 16 3 4" xfId="8274"/>
    <cellStyle name="Normal 16 4" xfId="8275"/>
    <cellStyle name="Normal 16 4 2" xfId="8276"/>
    <cellStyle name="Normal 16 4 2 2" xfId="8277"/>
    <cellStyle name="Normal 16 4 3" xfId="8278"/>
    <cellStyle name="Normal 16 5" xfId="8279"/>
    <cellStyle name="Normal 16 5 2" xfId="8280"/>
    <cellStyle name="Normal 16 6" xfId="8281"/>
    <cellStyle name="Normal 16 6 2" xfId="8282"/>
    <cellStyle name="Normal 16 7" xfId="8283"/>
    <cellStyle name="Normal 16 8" xfId="8284"/>
    <cellStyle name="Normal 16_2011 CBR Rev Calc by schedule" xfId="8285"/>
    <cellStyle name="Normal 160" xfId="8286"/>
    <cellStyle name="Normal 161" xfId="8287"/>
    <cellStyle name="Normal 162" xfId="8288"/>
    <cellStyle name="Normal 163" xfId="8289"/>
    <cellStyle name="Normal 164" xfId="8290"/>
    <cellStyle name="Normal 165" xfId="10093"/>
    <cellStyle name="Normal 166" xfId="10097"/>
    <cellStyle name="Normal 17" xfId="8291"/>
    <cellStyle name="Normal 17 2" xfId="8292"/>
    <cellStyle name="Normal 17 3" xfId="8293"/>
    <cellStyle name="Normal 17 3 2" xfId="8294"/>
    <cellStyle name="Normal 17 4" xfId="8295"/>
    <cellStyle name="Normal 17 5" xfId="8296"/>
    <cellStyle name="Normal 18" xfId="8297"/>
    <cellStyle name="Normal 18 2" xfId="8298"/>
    <cellStyle name="Normal 18 3" xfId="8299"/>
    <cellStyle name="Normal 18 3 2" xfId="8300"/>
    <cellStyle name="Normal 18 4" xfId="8301"/>
    <cellStyle name="Normal 18 5" xfId="8302"/>
    <cellStyle name="Normal 19" xfId="8303"/>
    <cellStyle name="Normal 19 2" xfId="8304"/>
    <cellStyle name="Normal 19 3" xfId="8305"/>
    <cellStyle name="Normal 19 3 2" xfId="8306"/>
    <cellStyle name="Normal 19 4" xfId="8307"/>
    <cellStyle name="Normal 2" xfId="8308"/>
    <cellStyle name="Normal 2 10" xfId="8309"/>
    <cellStyle name="Normal 2 10 2" xfId="8310"/>
    <cellStyle name="Normal 2 10 2 2" xfId="8311"/>
    <cellStyle name="Normal 2 10 3" xfId="8312"/>
    <cellStyle name="Normal 2 11" xfId="8313"/>
    <cellStyle name="Normal 2 11 2" xfId="8314"/>
    <cellStyle name="Normal 2 12" xfId="8315"/>
    <cellStyle name="Normal 2 13" xfId="8316"/>
    <cellStyle name="Normal 2 14" xfId="8317"/>
    <cellStyle name="Normal 2 15" xfId="8318"/>
    <cellStyle name="Normal 2 16" xfId="8319"/>
    <cellStyle name="Normal 2 17" xfId="8320"/>
    <cellStyle name="Normal 2 18" xfId="8321"/>
    <cellStyle name="Normal 2 19" xfId="8322"/>
    <cellStyle name="Normal 2 2" xfId="8323"/>
    <cellStyle name="Normal 2 2 10" xfId="8324"/>
    <cellStyle name="Normal 2 2 11" xfId="8325"/>
    <cellStyle name="Normal 2 2 2" xfId="8326"/>
    <cellStyle name="Normal 2 2 2 2" xfId="8327"/>
    <cellStyle name="Normal 2 2 2 2 2" xfId="8328"/>
    <cellStyle name="Normal 2 2 2 3" xfId="8329"/>
    <cellStyle name="Normal 2 2 2 3 2" xfId="8330"/>
    <cellStyle name="Normal 2 2 2 4" xfId="8331"/>
    <cellStyle name="Normal 2 2 2 5" xfId="8332"/>
    <cellStyle name="Normal 2 2 2 6" xfId="8333"/>
    <cellStyle name="Normal 2 2 2 7" xfId="8334"/>
    <cellStyle name="Normal 2 2 2_Chelan PUD Power Costs (8-10)" xfId="8335"/>
    <cellStyle name="Normal 2 2 3" xfId="8336"/>
    <cellStyle name="Normal 2 2 3 2" xfId="8337"/>
    <cellStyle name="Normal 2 2 3 3" xfId="8338"/>
    <cellStyle name="Normal 2 2 4" xfId="8339"/>
    <cellStyle name="Normal 2 2 4 2" xfId="8340"/>
    <cellStyle name="Normal 2 2 5" xfId="8341"/>
    <cellStyle name="Normal 2 2 6" xfId="8342"/>
    <cellStyle name="Normal 2 2 7" xfId="8343"/>
    <cellStyle name="Normal 2 2 8" xfId="8344"/>
    <cellStyle name="Normal 2 2 9" xfId="8345"/>
    <cellStyle name="Normal 2 2_ Price Inputs" xfId="8346"/>
    <cellStyle name="Normal 2 20" xfId="8347"/>
    <cellStyle name="Normal 2 21" xfId="8348"/>
    <cellStyle name="Normal 2 22" xfId="8349"/>
    <cellStyle name="Normal 2 23" xfId="8350"/>
    <cellStyle name="Normal 2 24" xfId="8351"/>
    <cellStyle name="Normal 2 3" xfId="8352"/>
    <cellStyle name="Normal 2 3 2" xfId="8353"/>
    <cellStyle name="Normal 2 3 2 2" xfId="8354"/>
    <cellStyle name="Normal 2 3 3" xfId="8355"/>
    <cellStyle name="Normal 2 3 4" xfId="8356"/>
    <cellStyle name="Normal 2 3 5" xfId="8357"/>
    <cellStyle name="Normal 2 3 6" xfId="8358"/>
    <cellStyle name="Normal 2 4" xfId="8359"/>
    <cellStyle name="Normal 2 4 2" xfId="8360"/>
    <cellStyle name="Normal 2 4 3" xfId="8361"/>
    <cellStyle name="Normal 2 5" xfId="8362"/>
    <cellStyle name="Normal 2 5 2" xfId="8363"/>
    <cellStyle name="Normal 2 5 3" xfId="8364"/>
    <cellStyle name="Normal 2 6" xfId="8365"/>
    <cellStyle name="Normal 2 6 2" xfId="8366"/>
    <cellStyle name="Normal 2 6 2 2" xfId="8367"/>
    <cellStyle name="Normal 2 6 3" xfId="8368"/>
    <cellStyle name="Normal 2 6 4" xfId="8369"/>
    <cellStyle name="Normal 2 6 5" xfId="8370"/>
    <cellStyle name="Normal 2 6 6" xfId="8371"/>
    <cellStyle name="Normal 2 7" xfId="8372"/>
    <cellStyle name="Normal 2 7 2" xfId="8373"/>
    <cellStyle name="Normal 2 7 2 2" xfId="8374"/>
    <cellStyle name="Normal 2 7 3" xfId="8375"/>
    <cellStyle name="Normal 2 7 4" xfId="8376"/>
    <cellStyle name="Normal 2 8" xfId="8377"/>
    <cellStyle name="Normal 2 8 2" xfId="8378"/>
    <cellStyle name="Normal 2 8 2 2" xfId="8379"/>
    <cellStyle name="Normal 2 8 2 2 2" xfId="8380"/>
    <cellStyle name="Normal 2 8 2 3" xfId="8381"/>
    <cellStyle name="Normal 2 8 3" xfId="8382"/>
    <cellStyle name="Normal 2 8 3 2" xfId="8383"/>
    <cellStyle name="Normal 2 8 4" xfId="8384"/>
    <cellStyle name="Normal 2 8 5" xfId="8385"/>
    <cellStyle name="Normal 2 9" xfId="8386"/>
    <cellStyle name="Normal 2 9 2" xfId="8387"/>
    <cellStyle name="Normal 2 9 2 2" xfId="8388"/>
    <cellStyle name="Normal 2 9 3" xfId="8389"/>
    <cellStyle name="Normal 2 9 4" xfId="8390"/>
    <cellStyle name="Normal 2_16.37E Wild Horse Expansion DeferralRevwrkingfile SF" xfId="8391"/>
    <cellStyle name="Normal 20" xfId="8392"/>
    <cellStyle name="Normal 20 2" xfId="8393"/>
    <cellStyle name="Normal 20 2 2" xfId="8394"/>
    <cellStyle name="Normal 20 3" xfId="8395"/>
    <cellStyle name="Normal 20 3 2" xfId="8396"/>
    <cellStyle name="Normal 20 4" xfId="8397"/>
    <cellStyle name="Normal 20 4 2" xfId="8398"/>
    <cellStyle name="Normal 20 5" xfId="8399"/>
    <cellStyle name="Normal 20 6" xfId="8400"/>
    <cellStyle name="Normal 21" xfId="8401"/>
    <cellStyle name="Normal 21 2" xfId="8402"/>
    <cellStyle name="Normal 21 2 2" xfId="8403"/>
    <cellStyle name="Normal 21 2 2 2" xfId="8404"/>
    <cellStyle name="Normal 21 2 3" xfId="8405"/>
    <cellStyle name="Normal 21 2 3 2" xfId="8406"/>
    <cellStyle name="Normal 21 2 4" xfId="8407"/>
    <cellStyle name="Normal 21 3" xfId="8408"/>
    <cellStyle name="Normal 21 3 2" xfId="8409"/>
    <cellStyle name="Normal 21 3 2 2" xfId="8410"/>
    <cellStyle name="Normal 21 3 3" xfId="8411"/>
    <cellStyle name="Normal 21 4" xfId="8412"/>
    <cellStyle name="Normal 21 4 2" xfId="8413"/>
    <cellStyle name="Normal 21 5" xfId="8414"/>
    <cellStyle name="Normal 21 5 2" xfId="8415"/>
    <cellStyle name="Normal 21 6" xfId="8416"/>
    <cellStyle name="Normal 22" xfId="8417"/>
    <cellStyle name="Normal 22 2" xfId="8418"/>
    <cellStyle name="Normal 22 2 2" xfId="8419"/>
    <cellStyle name="Normal 22 2 2 2" xfId="8420"/>
    <cellStyle name="Normal 22 2 3" xfId="8421"/>
    <cellStyle name="Normal 22 2 3 2" xfId="8422"/>
    <cellStyle name="Normal 22 2 4" xfId="8423"/>
    <cellStyle name="Normal 22 3" xfId="8424"/>
    <cellStyle name="Normal 22 3 2" xfId="8425"/>
    <cellStyle name="Normal 22 3 2 2" xfId="8426"/>
    <cellStyle name="Normal 22 3 3" xfId="8427"/>
    <cellStyle name="Normal 22 4" xfId="8428"/>
    <cellStyle name="Normal 22 4 2" xfId="8429"/>
    <cellStyle name="Normal 22 5" xfId="8430"/>
    <cellStyle name="Normal 22 5 2" xfId="8431"/>
    <cellStyle name="Normal 22 6" xfId="8432"/>
    <cellStyle name="Normal 23" xfId="8433"/>
    <cellStyle name="Normal 23 2" xfId="8434"/>
    <cellStyle name="Normal 23 2 2" xfId="8435"/>
    <cellStyle name="Normal 23 2 2 2" xfId="8436"/>
    <cellStyle name="Normal 23 2 3" xfId="8437"/>
    <cellStyle name="Normal 23 2 3 2" xfId="8438"/>
    <cellStyle name="Normal 23 2 4" xfId="8439"/>
    <cellStyle name="Normal 23 3" xfId="8440"/>
    <cellStyle name="Normal 23 3 2" xfId="8441"/>
    <cellStyle name="Normal 23 3 2 2" xfId="8442"/>
    <cellStyle name="Normal 23 3 3" xfId="8443"/>
    <cellStyle name="Normal 23 4" xfId="8444"/>
    <cellStyle name="Normal 23 4 2" xfId="8445"/>
    <cellStyle name="Normal 23 5" xfId="8446"/>
    <cellStyle name="Normal 23 5 2" xfId="8447"/>
    <cellStyle name="Normal 23 6" xfId="8448"/>
    <cellStyle name="Normal 24" xfId="8449"/>
    <cellStyle name="Normal 24 2" xfId="8450"/>
    <cellStyle name="Normal 24 2 2" xfId="8451"/>
    <cellStyle name="Normal 24 2 2 2" xfId="8452"/>
    <cellStyle name="Normal 24 2 3" xfId="8453"/>
    <cellStyle name="Normal 24 2 3 2" xfId="8454"/>
    <cellStyle name="Normal 24 2 4" xfId="8455"/>
    <cellStyle name="Normal 24 3" xfId="8456"/>
    <cellStyle name="Normal 24 3 2" xfId="8457"/>
    <cellStyle name="Normal 24 3 2 2" xfId="8458"/>
    <cellStyle name="Normal 24 3 3" xfId="8459"/>
    <cellStyle name="Normal 24 4" xfId="8460"/>
    <cellStyle name="Normal 24 4 2" xfId="8461"/>
    <cellStyle name="Normal 24 5" xfId="8462"/>
    <cellStyle name="Normal 24 5 2" xfId="8463"/>
    <cellStyle name="Normal 24 6" xfId="8464"/>
    <cellStyle name="Normal 25" xfId="8465"/>
    <cellStyle name="Normal 25 2" xfId="8466"/>
    <cellStyle name="Normal 25 2 2" xfId="8467"/>
    <cellStyle name="Normal 25 2 2 2" xfId="8468"/>
    <cellStyle name="Normal 25 2 3" xfId="8469"/>
    <cellStyle name="Normal 25 2 3 2" xfId="8470"/>
    <cellStyle name="Normal 25 2 4" xfId="8471"/>
    <cellStyle name="Normal 25 3" xfId="8472"/>
    <cellStyle name="Normal 25 3 2" xfId="8473"/>
    <cellStyle name="Normal 25 3 2 2" xfId="8474"/>
    <cellStyle name="Normal 25 3 3" xfId="8475"/>
    <cellStyle name="Normal 25 4" xfId="8476"/>
    <cellStyle name="Normal 25 4 2" xfId="8477"/>
    <cellStyle name="Normal 25 5" xfId="8478"/>
    <cellStyle name="Normal 25 5 2" xfId="8479"/>
    <cellStyle name="Normal 25 6" xfId="8480"/>
    <cellStyle name="Normal 25 7" xfId="8481"/>
    <cellStyle name="Normal 25 7 2" xfId="8482"/>
    <cellStyle name="Normal 25 7 3" xfId="8483"/>
    <cellStyle name="Normal 25 7 3 2" xfId="8484"/>
    <cellStyle name="Normal 26" xfId="8485"/>
    <cellStyle name="Normal 26 2" xfId="8486"/>
    <cellStyle name="Normal 26 2 2" xfId="8487"/>
    <cellStyle name="Normal 26 2 2 2" xfId="8488"/>
    <cellStyle name="Normal 26 2 3" xfId="8489"/>
    <cellStyle name="Normal 26 2 3 2" xfId="8490"/>
    <cellStyle name="Normal 26 2 4" xfId="8491"/>
    <cellStyle name="Normal 26 3" xfId="8492"/>
    <cellStyle name="Normal 26 3 2" xfId="8493"/>
    <cellStyle name="Normal 26 3 2 2" xfId="8494"/>
    <cellStyle name="Normal 26 3 3" xfId="8495"/>
    <cellStyle name="Normal 26 4" xfId="8496"/>
    <cellStyle name="Normal 26 4 2" xfId="8497"/>
    <cellStyle name="Normal 26 5" xfId="8498"/>
    <cellStyle name="Normal 26 5 2" xfId="8499"/>
    <cellStyle name="Normal 26 6" xfId="8500"/>
    <cellStyle name="Normal 27" xfId="8501"/>
    <cellStyle name="Normal 27 2" xfId="8502"/>
    <cellStyle name="Normal 27 2 2" xfId="8503"/>
    <cellStyle name="Normal 27 2 2 2" xfId="8504"/>
    <cellStyle name="Normal 27 2 3" xfId="8505"/>
    <cellStyle name="Normal 27 2 3 2" xfId="8506"/>
    <cellStyle name="Normal 27 2 4" xfId="8507"/>
    <cellStyle name="Normal 27 3" xfId="8508"/>
    <cellStyle name="Normal 27 3 2" xfId="8509"/>
    <cellStyle name="Normal 27 3 2 2" xfId="8510"/>
    <cellStyle name="Normal 27 3 3" xfId="8511"/>
    <cellStyle name="Normal 27 4" xfId="8512"/>
    <cellStyle name="Normal 27 4 2" xfId="8513"/>
    <cellStyle name="Normal 27 5" xfId="8514"/>
    <cellStyle name="Normal 27 5 2" xfId="8515"/>
    <cellStyle name="Normal 27 6" xfId="8516"/>
    <cellStyle name="Normal 28" xfId="8517"/>
    <cellStyle name="Normal 28 2" xfId="8518"/>
    <cellStyle name="Normal 28 2 2" xfId="8519"/>
    <cellStyle name="Normal 28 2 2 2" xfId="8520"/>
    <cellStyle name="Normal 28 2 3" xfId="8521"/>
    <cellStyle name="Normal 28 2 3 2" xfId="8522"/>
    <cellStyle name="Normal 28 2 4" xfId="8523"/>
    <cellStyle name="Normal 28 3" xfId="8524"/>
    <cellStyle name="Normal 28 3 2" xfId="8525"/>
    <cellStyle name="Normal 28 3 2 2" xfId="8526"/>
    <cellStyle name="Normal 28 3 3" xfId="8527"/>
    <cellStyle name="Normal 28 4" xfId="8528"/>
    <cellStyle name="Normal 28 4 2" xfId="8529"/>
    <cellStyle name="Normal 28 5" xfId="8530"/>
    <cellStyle name="Normal 28 5 2" xfId="8531"/>
    <cellStyle name="Normal 28 6" xfId="8532"/>
    <cellStyle name="Normal 29" xfId="8533"/>
    <cellStyle name="Normal 29 2" xfId="8534"/>
    <cellStyle name="Normal 29 2 2" xfId="8535"/>
    <cellStyle name="Normal 29 2 2 2" xfId="8536"/>
    <cellStyle name="Normal 29 2 3" xfId="8537"/>
    <cellStyle name="Normal 29 2 3 2" xfId="8538"/>
    <cellStyle name="Normal 29 2 4" xfId="8539"/>
    <cellStyle name="Normal 29 3" xfId="8540"/>
    <cellStyle name="Normal 29 3 2" xfId="8541"/>
    <cellStyle name="Normal 29 3 2 2" xfId="8542"/>
    <cellStyle name="Normal 29 3 3" xfId="8543"/>
    <cellStyle name="Normal 29 4" xfId="8544"/>
    <cellStyle name="Normal 29 4 2" xfId="8545"/>
    <cellStyle name="Normal 29 5" xfId="8546"/>
    <cellStyle name="Normal 29 5 2" xfId="8547"/>
    <cellStyle name="Normal 29 6" xfId="8548"/>
    <cellStyle name="Normal 3" xfId="8549"/>
    <cellStyle name="Normal 3 10" xfId="8550"/>
    <cellStyle name="Normal 3 11" xfId="8551"/>
    <cellStyle name="Normal 3 2" xfId="8552"/>
    <cellStyle name="Normal 3 2 2" xfId="8553"/>
    <cellStyle name="Normal 3 2 2 2" xfId="8554"/>
    <cellStyle name="Normal 3 2 3" xfId="8555"/>
    <cellStyle name="Normal 3 2 4" xfId="8556"/>
    <cellStyle name="Normal 3 2 5" xfId="8557"/>
    <cellStyle name="Normal 3 2 6" xfId="8558"/>
    <cellStyle name="Normal 3 2 7" xfId="8559"/>
    <cellStyle name="Normal 3 2_Chelan PUD Power Costs (8-10)" xfId="8560"/>
    <cellStyle name="Normal 3 3" xfId="8561"/>
    <cellStyle name="Normal 3 3 2" xfId="8562"/>
    <cellStyle name="Normal 3 3 2 2" xfId="8563"/>
    <cellStyle name="Normal 3 3 2 3" xfId="8564"/>
    <cellStyle name="Normal 3 3 3" xfId="8565"/>
    <cellStyle name="Normal 3 3 4" xfId="8566"/>
    <cellStyle name="Normal 3 3 5" xfId="8567"/>
    <cellStyle name="Normal 3 3 6" xfId="8568"/>
    <cellStyle name="Normal 3 4" xfId="8569"/>
    <cellStyle name="Normal 3 4 2" xfId="8570"/>
    <cellStyle name="Normal 3 4 2 2" xfId="8571"/>
    <cellStyle name="Normal 3 4 3" xfId="8572"/>
    <cellStyle name="Normal 3 4 3 2" xfId="8573"/>
    <cellStyle name="Normal 3 4 4" xfId="8574"/>
    <cellStyle name="Normal 3 4 4 2" xfId="8575"/>
    <cellStyle name="Normal 3 4 5" xfId="8576"/>
    <cellStyle name="Normal 3 5" xfId="8577"/>
    <cellStyle name="Normal 3 5 2" xfId="8578"/>
    <cellStyle name="Normal 3 5 2 2" xfId="8579"/>
    <cellStyle name="Normal 3 5 3" xfId="8580"/>
    <cellStyle name="Normal 3 6" xfId="8581"/>
    <cellStyle name="Normal 3 6 2" xfId="8582"/>
    <cellStyle name="Normal 3 7" xfId="8583"/>
    <cellStyle name="Normal 3 7 2" xfId="8584"/>
    <cellStyle name="Normal 3 8" xfId="8585"/>
    <cellStyle name="Normal 3 8 2" xfId="8586"/>
    <cellStyle name="Normal 3 9" xfId="8587"/>
    <cellStyle name="Normal 3_ Price Inputs" xfId="8588"/>
    <cellStyle name="Normal 30" xfId="8589"/>
    <cellStyle name="Normal 30 2" xfId="8590"/>
    <cellStyle name="Normal 30 2 2" xfId="8591"/>
    <cellStyle name="Normal 30 2 2 2" xfId="8592"/>
    <cellStyle name="Normal 30 2 3" xfId="8593"/>
    <cellStyle name="Normal 30 2 3 2" xfId="8594"/>
    <cellStyle name="Normal 30 2 4" xfId="8595"/>
    <cellStyle name="Normal 30 3" xfId="8596"/>
    <cellStyle name="Normal 30 3 2" xfId="8597"/>
    <cellStyle name="Normal 30 3 2 2" xfId="8598"/>
    <cellStyle name="Normal 30 3 3" xfId="8599"/>
    <cellStyle name="Normal 30 4" xfId="8600"/>
    <cellStyle name="Normal 30 4 2" xfId="8601"/>
    <cellStyle name="Normal 30 5" xfId="8602"/>
    <cellStyle name="Normal 30 5 2" xfId="8603"/>
    <cellStyle name="Normal 30 6" xfId="8604"/>
    <cellStyle name="Normal 31" xfId="8605"/>
    <cellStyle name="Normal 31 2" xfId="8606"/>
    <cellStyle name="Normal 31 2 2" xfId="8607"/>
    <cellStyle name="Normal 31 2 2 2" xfId="8608"/>
    <cellStyle name="Normal 31 2 3" xfId="8609"/>
    <cellStyle name="Normal 31 2 3 2" xfId="8610"/>
    <cellStyle name="Normal 31 2 4" xfId="8611"/>
    <cellStyle name="Normal 31 3" xfId="8612"/>
    <cellStyle name="Normal 31 3 2" xfId="8613"/>
    <cellStyle name="Normal 31 3 2 2" xfId="8614"/>
    <cellStyle name="Normal 31 3 3" xfId="8615"/>
    <cellStyle name="Normal 31 4" xfId="8616"/>
    <cellStyle name="Normal 31 4 2" xfId="8617"/>
    <cellStyle name="Normal 31 5" xfId="8618"/>
    <cellStyle name="Normal 31 5 2" xfId="8619"/>
    <cellStyle name="Normal 31 6" xfId="8620"/>
    <cellStyle name="Normal 32" xfId="8621"/>
    <cellStyle name="Normal 32 2" xfId="8622"/>
    <cellStyle name="Normal 32 2 2" xfId="8623"/>
    <cellStyle name="Normal 32 2 2 2" xfId="8624"/>
    <cellStyle name="Normal 32 2 3" xfId="8625"/>
    <cellStyle name="Normal 32 2 3 2" xfId="8626"/>
    <cellStyle name="Normal 32 2 4" xfId="8627"/>
    <cellStyle name="Normal 32 3" xfId="8628"/>
    <cellStyle name="Normal 32 3 2" xfId="8629"/>
    <cellStyle name="Normal 32 3 2 2" xfId="8630"/>
    <cellStyle name="Normal 32 3 3" xfId="8631"/>
    <cellStyle name="Normal 32 4" xfId="8632"/>
    <cellStyle name="Normal 32 4 2" xfId="8633"/>
    <cellStyle name="Normal 32 5" xfId="8634"/>
    <cellStyle name="Normal 32 5 2" xfId="8635"/>
    <cellStyle name="Normal 32 6" xfId="8636"/>
    <cellStyle name="Normal 33" xfId="8637"/>
    <cellStyle name="Normal 33 2" xfId="8638"/>
    <cellStyle name="Normal 33 2 2" xfId="8639"/>
    <cellStyle name="Normal 33 2 2 2" xfId="8640"/>
    <cellStyle name="Normal 33 2 3" xfId="8641"/>
    <cellStyle name="Normal 33 2 3 2" xfId="8642"/>
    <cellStyle name="Normal 33 2 4" xfId="8643"/>
    <cellStyle name="Normal 33 3" xfId="8644"/>
    <cellStyle name="Normal 33 3 2" xfId="8645"/>
    <cellStyle name="Normal 33 3 2 2" xfId="8646"/>
    <cellStyle name="Normal 33 3 3" xfId="8647"/>
    <cellStyle name="Normal 33 4" xfId="8648"/>
    <cellStyle name="Normal 33 4 2" xfId="8649"/>
    <cellStyle name="Normal 33 5" xfId="8650"/>
    <cellStyle name="Normal 33 5 2" xfId="8651"/>
    <cellStyle name="Normal 33 6" xfId="8652"/>
    <cellStyle name="Normal 34" xfId="8653"/>
    <cellStyle name="Normal 34 2" xfId="8654"/>
    <cellStyle name="Normal 34 2 2" xfId="8655"/>
    <cellStyle name="Normal 34 2 2 2" xfId="8656"/>
    <cellStyle name="Normal 34 2 3" xfId="8657"/>
    <cellStyle name="Normal 34 2 3 2" xfId="8658"/>
    <cellStyle name="Normal 34 2 4" xfId="8659"/>
    <cellStyle name="Normal 34 3" xfId="8660"/>
    <cellStyle name="Normal 34 3 2" xfId="8661"/>
    <cellStyle name="Normal 34 3 2 2" xfId="8662"/>
    <cellStyle name="Normal 34 3 3" xfId="8663"/>
    <cellStyle name="Normal 34 4" xfId="8664"/>
    <cellStyle name="Normal 34 4 2" xfId="8665"/>
    <cellStyle name="Normal 34 5" xfId="8666"/>
    <cellStyle name="Normal 34 5 2" xfId="8667"/>
    <cellStyle name="Normal 34 6" xfId="8668"/>
    <cellStyle name="Normal 35" xfId="8669"/>
    <cellStyle name="Normal 35 2" xfId="8670"/>
    <cellStyle name="Normal 35 2 2" xfId="8671"/>
    <cellStyle name="Normal 35 2 2 2" xfId="8672"/>
    <cellStyle name="Normal 35 2 3" xfId="8673"/>
    <cellStyle name="Normal 35 2 3 2" xfId="8674"/>
    <cellStyle name="Normal 35 2 4" xfId="8675"/>
    <cellStyle name="Normal 35 3" xfId="8676"/>
    <cellStyle name="Normal 35 3 2" xfId="8677"/>
    <cellStyle name="Normal 35 3 2 2" xfId="8678"/>
    <cellStyle name="Normal 35 3 3" xfId="8679"/>
    <cellStyle name="Normal 35 4" xfId="8680"/>
    <cellStyle name="Normal 35 4 2" xfId="8681"/>
    <cellStyle name="Normal 35 5" xfId="8682"/>
    <cellStyle name="Normal 35 5 2" xfId="8683"/>
    <cellStyle name="Normal 35 6" xfId="8684"/>
    <cellStyle name="Normal 36" xfId="8685"/>
    <cellStyle name="Normal 36 2" xfId="8686"/>
    <cellStyle name="Normal 36 2 2" xfId="8687"/>
    <cellStyle name="Normal 36 2 2 2" xfId="8688"/>
    <cellStyle name="Normal 36 2 3" xfId="8689"/>
    <cellStyle name="Normal 36 2 3 2" xfId="8690"/>
    <cellStyle name="Normal 36 2 4" xfId="8691"/>
    <cellStyle name="Normal 36 3" xfId="8692"/>
    <cellStyle name="Normal 36 3 2" xfId="8693"/>
    <cellStyle name="Normal 36 3 2 2" xfId="8694"/>
    <cellStyle name="Normal 36 3 3" xfId="8695"/>
    <cellStyle name="Normal 36 4" xfId="8696"/>
    <cellStyle name="Normal 36 4 2" xfId="8697"/>
    <cellStyle name="Normal 36 5" xfId="8698"/>
    <cellStyle name="Normal 36 5 2" xfId="8699"/>
    <cellStyle name="Normal 36 6" xfId="8700"/>
    <cellStyle name="Normal 37" xfId="8701"/>
    <cellStyle name="Normal 37 2" xfId="8702"/>
    <cellStyle name="Normal 37 2 2" xfId="8703"/>
    <cellStyle name="Normal 37 2 2 2" xfId="8704"/>
    <cellStyle name="Normal 37 2 3" xfId="8705"/>
    <cellStyle name="Normal 37 2 3 2" xfId="8706"/>
    <cellStyle name="Normal 37 2 4" xfId="8707"/>
    <cellStyle name="Normal 37 3" xfId="8708"/>
    <cellStyle name="Normal 37 3 2" xfId="8709"/>
    <cellStyle name="Normal 37 3 2 2" xfId="8710"/>
    <cellStyle name="Normal 37 3 3" xfId="8711"/>
    <cellStyle name="Normal 37 4" xfId="8712"/>
    <cellStyle name="Normal 37 4 2" xfId="8713"/>
    <cellStyle name="Normal 37 5" xfId="8714"/>
    <cellStyle name="Normal 37 5 2" xfId="8715"/>
    <cellStyle name="Normal 37 6" xfId="8716"/>
    <cellStyle name="Normal 38" xfId="8717"/>
    <cellStyle name="Normal 38 2" xfId="8718"/>
    <cellStyle name="Normal 38 2 2" xfId="8719"/>
    <cellStyle name="Normal 38 2 2 2" xfId="8720"/>
    <cellStyle name="Normal 38 2 3" xfId="8721"/>
    <cellStyle name="Normal 38 2 3 2" xfId="8722"/>
    <cellStyle name="Normal 38 2 4" xfId="8723"/>
    <cellStyle name="Normal 38 3" xfId="8724"/>
    <cellStyle name="Normal 38 3 2" xfId="8725"/>
    <cellStyle name="Normal 38 3 2 2" xfId="8726"/>
    <cellStyle name="Normal 38 3 3" xfId="8727"/>
    <cellStyle name="Normal 38 4" xfId="8728"/>
    <cellStyle name="Normal 38 4 2" xfId="8729"/>
    <cellStyle name="Normal 38 5" xfId="8730"/>
    <cellStyle name="Normal 38 5 2" xfId="8731"/>
    <cellStyle name="Normal 38 6" xfId="8732"/>
    <cellStyle name="Normal 39" xfId="8733"/>
    <cellStyle name="Normal 39 2" xfId="8734"/>
    <cellStyle name="Normal 39 2 2" xfId="8735"/>
    <cellStyle name="Normal 39 2 2 2" xfId="8736"/>
    <cellStyle name="Normal 39 2 3" xfId="8737"/>
    <cellStyle name="Normal 39 2 3 2" xfId="8738"/>
    <cellStyle name="Normal 39 2 4" xfId="8739"/>
    <cellStyle name="Normal 39 3" xfId="8740"/>
    <cellStyle name="Normal 39 3 2" xfId="8741"/>
    <cellStyle name="Normal 39 3 2 2" xfId="8742"/>
    <cellStyle name="Normal 39 3 3" xfId="8743"/>
    <cellStyle name="Normal 39 4" xfId="8744"/>
    <cellStyle name="Normal 39 4 2" xfId="8745"/>
    <cellStyle name="Normal 39 5" xfId="8746"/>
    <cellStyle name="Normal 39 5 2" xfId="8747"/>
    <cellStyle name="Normal 39 6" xfId="8748"/>
    <cellStyle name="Normal 4" xfId="8749"/>
    <cellStyle name="Normal 4 2" xfId="8750"/>
    <cellStyle name="Normal 4 2 2" xfId="8751"/>
    <cellStyle name="Normal 4 2 2 2" xfId="8752"/>
    <cellStyle name="Normal 4 2 2 2 2" xfId="8753"/>
    <cellStyle name="Normal 4 2 2 3" xfId="8754"/>
    <cellStyle name="Normal 4 2 2 3 2" xfId="8755"/>
    <cellStyle name="Normal 4 2 2 4" xfId="8756"/>
    <cellStyle name="Normal 4 2 3" xfId="8757"/>
    <cellStyle name="Normal 4 2 3 2" xfId="8758"/>
    <cellStyle name="Normal 4 2 3 2 2" xfId="8759"/>
    <cellStyle name="Normal 4 2 3 3" xfId="8760"/>
    <cellStyle name="Normal 4 2 4" xfId="8761"/>
    <cellStyle name="Normal 4 2 4 2" xfId="8762"/>
    <cellStyle name="Normal 4 2 5" xfId="8763"/>
    <cellStyle name="Normal 4 2 5 2" xfId="8764"/>
    <cellStyle name="Normal 4 2 6" xfId="8765"/>
    <cellStyle name="Normal 4 2 7" xfId="8766"/>
    <cellStyle name="Normal 4 3" xfId="8767"/>
    <cellStyle name="Normal 4 3 2" xfId="8768"/>
    <cellStyle name="Normal 4 3 3" xfId="8769"/>
    <cellStyle name="Normal 4 3 4" xfId="8770"/>
    <cellStyle name="Normal 4 4" xfId="8771"/>
    <cellStyle name="Normal 4 4 2" xfId="8772"/>
    <cellStyle name="Normal 4 5" xfId="8773"/>
    <cellStyle name="Normal 4 5 2" xfId="8774"/>
    <cellStyle name="Normal 4 6" xfId="8775"/>
    <cellStyle name="Normal 4 6 2" xfId="8776"/>
    <cellStyle name="Normal 4 7" xfId="8777"/>
    <cellStyle name="Normal 4 8" xfId="8778"/>
    <cellStyle name="Normal 4_ Price Inputs" xfId="8779"/>
    <cellStyle name="Normal 40" xfId="8780"/>
    <cellStyle name="Normal 40 2" xfId="8781"/>
    <cellStyle name="Normal 41" xfId="8782"/>
    <cellStyle name="Normal 41 2" xfId="8783"/>
    <cellStyle name="Normal 41 2 2" xfId="8784"/>
    <cellStyle name="Normal 41 3" xfId="8785"/>
    <cellStyle name="Normal 41 3 2" xfId="8786"/>
    <cellStyle name="Normal 41 4" xfId="8787"/>
    <cellStyle name="Normal 41 4 2" xfId="8788"/>
    <cellStyle name="Normal 42" xfId="8789"/>
    <cellStyle name="Normal 42 2" xfId="8790"/>
    <cellStyle name="Normal 42 2 2" xfId="8791"/>
    <cellStyle name="Normal 42 2 2 2" xfId="8792"/>
    <cellStyle name="Normal 42 2 3" xfId="8793"/>
    <cellStyle name="Normal 42 3" xfId="8794"/>
    <cellStyle name="Normal 42 3 2" xfId="8795"/>
    <cellStyle name="Normal 42 4" xfId="8796"/>
    <cellStyle name="Normal 42 4 2" xfId="8797"/>
    <cellStyle name="Normal 42 5" xfId="8798"/>
    <cellStyle name="Normal 42 5 2" xfId="8799"/>
    <cellStyle name="Normal 43" xfId="8800"/>
    <cellStyle name="Normal 43 2" xfId="8801"/>
    <cellStyle name="Normal 43 3" xfId="8802"/>
    <cellStyle name="Normal 43 3 2" xfId="8803"/>
    <cellStyle name="Normal 44" xfId="8804"/>
    <cellStyle name="Normal 44 2" xfId="8805"/>
    <cellStyle name="Normal 44 2 2" xfId="8806"/>
    <cellStyle name="Normal 44 2 2 2" xfId="8807"/>
    <cellStyle name="Normal 44 2 3" xfId="8808"/>
    <cellStyle name="Normal 44 2 4" xfId="8809"/>
    <cellStyle name="Normal 44 3" xfId="8810"/>
    <cellStyle name="Normal 44 3 2" xfId="8811"/>
    <cellStyle name="Normal 44 3 3" xfId="8812"/>
    <cellStyle name="Normal 44 4" xfId="8813"/>
    <cellStyle name="Normal 44 4 2" xfId="8814"/>
    <cellStyle name="Normal 44 5" xfId="8815"/>
    <cellStyle name="Normal 44 5 2" xfId="8816"/>
    <cellStyle name="Normal 44 6" xfId="8817"/>
    <cellStyle name="Normal 44 7" xfId="8818"/>
    <cellStyle name="Normal 45" xfId="8819"/>
    <cellStyle name="Normal 45 2" xfId="8820"/>
    <cellStyle name="Normal 45 2 2" xfId="8821"/>
    <cellStyle name="Normal 45 3" xfId="8822"/>
    <cellStyle name="Normal 45 4" xfId="8823"/>
    <cellStyle name="Normal 45 5" xfId="8824"/>
    <cellStyle name="Normal 45 6" xfId="8825"/>
    <cellStyle name="Normal 46" xfId="8826"/>
    <cellStyle name="Normal 46 2" xfId="8827"/>
    <cellStyle name="Normal 46 2 2" xfId="8828"/>
    <cellStyle name="Normal 46 2 2 2" xfId="8829"/>
    <cellStyle name="Normal 46 2 3" xfId="8830"/>
    <cellStyle name="Normal 46 2 3 2" xfId="8831"/>
    <cellStyle name="Normal 46 2 4" xfId="8832"/>
    <cellStyle name="Normal 46 3" xfId="8833"/>
    <cellStyle name="Normal 46 3 2" xfId="8834"/>
    <cellStyle name="Normal 46 4" xfId="8835"/>
    <cellStyle name="Normal 46 4 2" xfId="8836"/>
    <cellStyle name="Normal 46 5" xfId="8837"/>
    <cellStyle name="Normal 46 6" xfId="8838"/>
    <cellStyle name="Normal 47" xfId="8839"/>
    <cellStyle name="Normal 47 2" xfId="8840"/>
    <cellStyle name="Normal 47 2 2" xfId="8841"/>
    <cellStyle name="Normal 47 3" xfId="8842"/>
    <cellStyle name="Normal 47 3 2" xfId="8843"/>
    <cellStyle name="Normal 47 4" xfId="8844"/>
    <cellStyle name="Normal 47 4 2" xfId="8845"/>
    <cellStyle name="Normal 47 5" xfId="8846"/>
    <cellStyle name="Normal 48" xfId="8847"/>
    <cellStyle name="Normal 48 2" xfId="8848"/>
    <cellStyle name="Normal 48 2 2" xfId="8849"/>
    <cellStyle name="Normal 48 3" xfId="8850"/>
    <cellStyle name="Normal 48 3 2" xfId="8851"/>
    <cellStyle name="Normal 48 4" xfId="8852"/>
    <cellStyle name="Normal 48 4 2" xfId="8853"/>
    <cellStyle name="Normal 49" xfId="8854"/>
    <cellStyle name="Normal 49 2" xfId="8855"/>
    <cellStyle name="Normal 49 2 2" xfId="8856"/>
    <cellStyle name="Normal 49 3" xfId="8857"/>
    <cellStyle name="Normal 49 3 2" xfId="8858"/>
    <cellStyle name="Normal 49 4" xfId="8859"/>
    <cellStyle name="Normal 49 4 2" xfId="8860"/>
    <cellStyle name="Normal 5" xfId="8861"/>
    <cellStyle name="Normal 5 2" xfId="8862"/>
    <cellStyle name="Normal 5 2 2" xfId="8863"/>
    <cellStyle name="Normal 5 2 3" xfId="8864"/>
    <cellStyle name="Normal 5 2 4" xfId="8865"/>
    <cellStyle name="Normal 5 3" xfId="8866"/>
    <cellStyle name="Normal 5 3 2" xfId="8867"/>
    <cellStyle name="Normal 5 4" xfId="8868"/>
    <cellStyle name="Normal 5 4 2" xfId="8869"/>
    <cellStyle name="Normal 5 5" xfId="8870"/>
    <cellStyle name="Normal 5 5 2" xfId="8871"/>
    <cellStyle name="Normal 5 6" xfId="8872"/>
    <cellStyle name="Normal 5 7" xfId="8873"/>
    <cellStyle name="Normal 5_2011 CBR Rev Calc by schedule" xfId="8874"/>
    <cellStyle name="Normal 50" xfId="8875"/>
    <cellStyle name="Normal 50 2" xfId="8876"/>
    <cellStyle name="Normal 50 2 2" xfId="8877"/>
    <cellStyle name="Normal 50 3" xfId="8878"/>
    <cellStyle name="Normal 50 3 2" xfId="8879"/>
    <cellStyle name="Normal 50 4" xfId="8880"/>
    <cellStyle name="Normal 50 4 2" xfId="8881"/>
    <cellStyle name="Normal 51" xfId="8882"/>
    <cellStyle name="Normal 51 2" xfId="8883"/>
    <cellStyle name="Normal 51 2 2" xfId="8884"/>
    <cellStyle name="Normal 51 2 2 2" xfId="8885"/>
    <cellStyle name="Normal 51 2 3" xfId="8886"/>
    <cellStyle name="Normal 51 2 3 2" xfId="8887"/>
    <cellStyle name="Normal 51 2 4" xfId="8888"/>
    <cellStyle name="Normal 51 3" xfId="8889"/>
    <cellStyle name="Normal 51 3 2" xfId="8890"/>
    <cellStyle name="Normal 51 4" xfId="8891"/>
    <cellStyle name="Normal 51 4 2" xfId="8892"/>
    <cellStyle name="Normal 51 5" xfId="8893"/>
    <cellStyle name="Normal 51 6" xfId="8894"/>
    <cellStyle name="Normal 52" xfId="8895"/>
    <cellStyle name="Normal 53" xfId="8896"/>
    <cellStyle name="Normal 53 2" xfId="8897"/>
    <cellStyle name="Normal 53 3" xfId="8898"/>
    <cellStyle name="Normal 53 3 2" xfId="8899"/>
    <cellStyle name="Normal 53 4" xfId="8900"/>
    <cellStyle name="Normal 54" xfId="8901"/>
    <cellStyle name="Normal 54 2" xfId="8902"/>
    <cellStyle name="Normal 54 3" xfId="8903"/>
    <cellStyle name="Normal 54 3 2" xfId="8904"/>
    <cellStyle name="Normal 54 4" xfId="8905"/>
    <cellStyle name="Normal 55" xfId="8906"/>
    <cellStyle name="Normal 55 2" xfId="8907"/>
    <cellStyle name="Normal 55 2 2" xfId="8908"/>
    <cellStyle name="Normal 55 3" xfId="8909"/>
    <cellStyle name="Normal 56" xfId="8910"/>
    <cellStyle name="Normal 56 2" xfId="8911"/>
    <cellStyle name="Normal 56 2 2" xfId="8912"/>
    <cellStyle name="Normal 56 3" xfId="8913"/>
    <cellStyle name="Normal 57" xfId="8914"/>
    <cellStyle name="Normal 57 2" xfId="8915"/>
    <cellStyle name="Normal 58" xfId="8916"/>
    <cellStyle name="Normal 58 2" xfId="8917"/>
    <cellStyle name="Normal 59" xfId="8918"/>
    <cellStyle name="Normal 59 2" xfId="8919"/>
    <cellStyle name="Normal 6" xfId="8920"/>
    <cellStyle name="Normal 6 2" xfId="8921"/>
    <cellStyle name="Normal 6 2 2" xfId="8922"/>
    <cellStyle name="Normal 6 2 2 2" xfId="8923"/>
    <cellStyle name="Normal 6 2 3" xfId="8924"/>
    <cellStyle name="Normal 6 2 4" xfId="8925"/>
    <cellStyle name="Normal 6 3" xfId="8926"/>
    <cellStyle name="Normal 6 3 2" xfId="8927"/>
    <cellStyle name="Normal 6 4" xfId="8928"/>
    <cellStyle name="Normal 6 4 2" xfId="8929"/>
    <cellStyle name="Normal 6 4 2 2" xfId="8930"/>
    <cellStyle name="Normal 6 5" xfId="8931"/>
    <cellStyle name="Normal 6 5 2" xfId="8932"/>
    <cellStyle name="Normal 6 6" xfId="8933"/>
    <cellStyle name="Normal 6 7" xfId="8934"/>
    <cellStyle name="Normal 6_Scenario 1 REC vs PTC Offset" xfId="8935"/>
    <cellStyle name="Normal 60" xfId="8936"/>
    <cellStyle name="Normal 60 2" xfId="8937"/>
    <cellStyle name="Normal 61" xfId="8938"/>
    <cellStyle name="Normal 61 2" xfId="8939"/>
    <cellStyle name="Normal 62" xfId="8940"/>
    <cellStyle name="Normal 62 2" xfId="8941"/>
    <cellStyle name="Normal 63" xfId="8942"/>
    <cellStyle name="Normal 63 2" xfId="8943"/>
    <cellStyle name="Normal 64" xfId="8944"/>
    <cellStyle name="Normal 64 2" xfId="8945"/>
    <cellStyle name="Normal 65" xfId="8946"/>
    <cellStyle name="Normal 65 2" xfId="8947"/>
    <cellStyle name="Normal 66" xfId="8948"/>
    <cellStyle name="Normal 66 2" xfId="8949"/>
    <cellStyle name="Normal 67" xfId="8950"/>
    <cellStyle name="Normal 67 2" xfId="8951"/>
    <cellStyle name="Normal 68" xfId="8952"/>
    <cellStyle name="Normal 68 2" xfId="8953"/>
    <cellStyle name="Normal 69" xfId="8954"/>
    <cellStyle name="Normal 69 2" xfId="8955"/>
    <cellStyle name="Normal 7" xfId="8956"/>
    <cellStyle name="Normal 7 2" xfId="8957"/>
    <cellStyle name="Normal 7 2 2" xfId="8958"/>
    <cellStyle name="Normal 7 2 2 2" xfId="8959"/>
    <cellStyle name="Normal 7 2 3" xfId="8960"/>
    <cellStyle name="Normal 7 3" xfId="8961"/>
    <cellStyle name="Normal 7 4" xfId="8962"/>
    <cellStyle name="Normal 7 4 2" xfId="8963"/>
    <cellStyle name="Normal 7 5" xfId="8964"/>
    <cellStyle name="Normal 70" xfId="8965"/>
    <cellStyle name="Normal 70 2" xfId="8966"/>
    <cellStyle name="Normal 71" xfId="8967"/>
    <cellStyle name="Normal 71 2" xfId="8968"/>
    <cellStyle name="Normal 72" xfId="8969"/>
    <cellStyle name="Normal 72 2" xfId="8970"/>
    <cellStyle name="Normal 73" xfId="8971"/>
    <cellStyle name="Normal 73 2" xfId="8972"/>
    <cellStyle name="Normal 74" xfId="8973"/>
    <cellStyle name="Normal 75" xfId="8974"/>
    <cellStyle name="Normal 76" xfId="8975"/>
    <cellStyle name="Normal 77" xfId="8976"/>
    <cellStyle name="Normal 78" xfId="8977"/>
    <cellStyle name="Normal 79" xfId="8978"/>
    <cellStyle name="Normal 8" xfId="8979"/>
    <cellStyle name="Normal 8 2" xfId="8980"/>
    <cellStyle name="Normal 8 2 2" xfId="8981"/>
    <cellStyle name="Normal 8 2 2 2" xfId="8982"/>
    <cellStyle name="Normal 8 2 3" xfId="8983"/>
    <cellStyle name="Normal 8 2 4" xfId="8984"/>
    <cellStyle name="Normal 8 3" xfId="8985"/>
    <cellStyle name="Normal 8 4" xfId="8986"/>
    <cellStyle name="Normal 8 4 2" xfId="8987"/>
    <cellStyle name="Normal 8 5" xfId="8988"/>
    <cellStyle name="Normal 8 6" xfId="8989"/>
    <cellStyle name="Normal 8 7" xfId="8990"/>
    <cellStyle name="Normal 8 8" xfId="8991"/>
    <cellStyle name="Normal 80" xfId="8992"/>
    <cellStyle name="Normal 81" xfId="8993"/>
    <cellStyle name="Normal 82" xfId="8994"/>
    <cellStyle name="Normal 83" xfId="8995"/>
    <cellStyle name="Normal 84" xfId="8996"/>
    <cellStyle name="Normal 85" xfId="8997"/>
    <cellStyle name="Normal 86" xfId="8998"/>
    <cellStyle name="Normal 87" xfId="8999"/>
    <cellStyle name="Normal 88" xfId="9000"/>
    <cellStyle name="Normal 89" xfId="9001"/>
    <cellStyle name="Normal 9" xfId="9002"/>
    <cellStyle name="Normal 9 2" xfId="9003"/>
    <cellStyle name="Normal 9 2 2" xfId="9004"/>
    <cellStyle name="Normal 9 2 2 2" xfId="9005"/>
    <cellStyle name="Normal 9 2 3" xfId="9006"/>
    <cellStyle name="Normal 9 2 4" xfId="9007"/>
    <cellStyle name="Normal 9 3" xfId="9008"/>
    <cellStyle name="Normal 9 3 2" xfId="9009"/>
    <cellStyle name="Normal 9 4" xfId="9010"/>
    <cellStyle name="Normal 9 5" xfId="9011"/>
    <cellStyle name="Normal 9 6" xfId="9012"/>
    <cellStyle name="Normal 90" xfId="9013"/>
    <cellStyle name="Normal 91" xfId="9014"/>
    <cellStyle name="Normal 92" xfId="9015"/>
    <cellStyle name="Normal 93" xfId="9016"/>
    <cellStyle name="Normal 94" xfId="9017"/>
    <cellStyle name="Normal 95" xfId="9018"/>
    <cellStyle name="Normal 96" xfId="9019"/>
    <cellStyle name="Normal 96 2" xfId="9020"/>
    <cellStyle name="Normal 97" xfId="9021"/>
    <cellStyle name="Normal 98" xfId="9022"/>
    <cellStyle name="Normal 99" xfId="9023"/>
    <cellStyle name="Normal(0)" xfId="9024"/>
    <cellStyle name="Normal_EAST Blocking 901 2" xfId="10099"/>
    <cellStyle name="Normal_East for 38.6M" xfId="10096"/>
    <cellStyle name="Normal_OR Blocking 04" xfId="10100"/>
    <cellStyle name="Normal_RECOV01" xfId="10101"/>
    <cellStyle name="Normal_RECOV02WA" xfId="10102"/>
    <cellStyle name="Normal_WA98" xfId="10098"/>
    <cellStyle name="Note 10" xfId="9025"/>
    <cellStyle name="Note 10 2" xfId="9026"/>
    <cellStyle name="Note 10 2 2" xfId="9027"/>
    <cellStyle name="Note 10 3" xfId="9028"/>
    <cellStyle name="Note 11" xfId="9029"/>
    <cellStyle name="Note 11 2" xfId="9030"/>
    <cellStyle name="Note 11 2 2" xfId="9031"/>
    <cellStyle name="Note 11 3" xfId="9032"/>
    <cellStyle name="Note 12" xfId="9033"/>
    <cellStyle name="Note 12 2" xfId="9034"/>
    <cellStyle name="Note 12 2 2" xfId="9035"/>
    <cellStyle name="Note 12 3" xfId="9036"/>
    <cellStyle name="Note 12 3 2" xfId="9037"/>
    <cellStyle name="Note 12 4" xfId="9038"/>
    <cellStyle name="Note 13" xfId="9039"/>
    <cellStyle name="Note 13 2" xfId="9040"/>
    <cellStyle name="Note 14" xfId="9041"/>
    <cellStyle name="Note 2" xfId="9042"/>
    <cellStyle name="Note 2 2" xfId="9043"/>
    <cellStyle name="Note 2 2 2" xfId="9044"/>
    <cellStyle name="Note 2 2 3" xfId="9045"/>
    <cellStyle name="Note 2 2 4" xfId="9046"/>
    <cellStyle name="Note 2 3" xfId="9047"/>
    <cellStyle name="Note 2 3 2" xfId="9048"/>
    <cellStyle name="Note 2 4" xfId="9049"/>
    <cellStyle name="Note 2 4 2" xfId="9050"/>
    <cellStyle name="Note 2 5" xfId="9051"/>
    <cellStyle name="Note 2_AURORA Total New" xfId="9052"/>
    <cellStyle name="Note 3" xfId="9053"/>
    <cellStyle name="Note 3 2" xfId="9054"/>
    <cellStyle name="Note 3 2 2" xfId="9055"/>
    <cellStyle name="Note 3 3" xfId="9056"/>
    <cellStyle name="Note 3 4" xfId="9057"/>
    <cellStyle name="Note 4" xfId="9058"/>
    <cellStyle name="Note 4 2" xfId="9059"/>
    <cellStyle name="Note 4 2 2" xfId="9060"/>
    <cellStyle name="Note 4 3" xfId="9061"/>
    <cellStyle name="Note 4 4" xfId="9062"/>
    <cellStyle name="Note 5" xfId="9063"/>
    <cellStyle name="Note 5 2" xfId="9064"/>
    <cellStyle name="Note 5 2 2" xfId="9065"/>
    <cellStyle name="Note 5 3" xfId="9066"/>
    <cellStyle name="Note 5 4" xfId="9067"/>
    <cellStyle name="Note 6" xfId="9068"/>
    <cellStyle name="Note 6 2" xfId="9069"/>
    <cellStyle name="Note 6 2 2" xfId="9070"/>
    <cellStyle name="Note 6 3" xfId="9071"/>
    <cellStyle name="Note 6 4" xfId="9072"/>
    <cellStyle name="Note 7" xfId="9073"/>
    <cellStyle name="Note 7 2" xfId="9074"/>
    <cellStyle name="Note 7 2 2" xfId="9075"/>
    <cellStyle name="Note 7 3" xfId="9076"/>
    <cellStyle name="Note 7 4" xfId="9077"/>
    <cellStyle name="Note 8" xfId="9078"/>
    <cellStyle name="Note 8 2" xfId="9079"/>
    <cellStyle name="Note 8 2 2" xfId="9080"/>
    <cellStyle name="Note 8 3" xfId="9081"/>
    <cellStyle name="Note 8 4" xfId="9082"/>
    <cellStyle name="Note 9" xfId="9083"/>
    <cellStyle name="Note 9 2" xfId="9084"/>
    <cellStyle name="Note 9 2 2" xfId="9085"/>
    <cellStyle name="Note 9 3" xfId="9086"/>
    <cellStyle name="Note 9 4" xfId="9087"/>
    <cellStyle name="Number" xfId="9088"/>
    <cellStyle name="Number 10" xfId="9089"/>
    <cellStyle name="Number 11" xfId="9090"/>
    <cellStyle name="Number 12" xfId="9091"/>
    <cellStyle name="Number 13" xfId="9092"/>
    <cellStyle name="Number 14" xfId="9093"/>
    <cellStyle name="Number 2" xfId="9094"/>
    <cellStyle name="Number 3" xfId="9095"/>
    <cellStyle name="Number 4" xfId="9096"/>
    <cellStyle name="Number 5" xfId="9097"/>
    <cellStyle name="Number 6" xfId="9098"/>
    <cellStyle name="Number 7" xfId="9099"/>
    <cellStyle name="Number 8" xfId="9100"/>
    <cellStyle name="Number 9" xfId="9101"/>
    <cellStyle name="Output 2" xfId="9102"/>
    <cellStyle name="Output 2 2" xfId="9103"/>
    <cellStyle name="Output 2 2 2" xfId="9104"/>
    <cellStyle name="Output 2 2 3" xfId="9105"/>
    <cellStyle name="Output 2 3" xfId="9106"/>
    <cellStyle name="Output 2 4" xfId="9107"/>
    <cellStyle name="Output 3" xfId="9108"/>
    <cellStyle name="Output 3 2" xfId="9109"/>
    <cellStyle name="Output 3 3" xfId="9110"/>
    <cellStyle name="Output 3 4" xfId="9111"/>
    <cellStyle name="Output 4" xfId="9112"/>
    <cellStyle name="Output 5" xfId="9113"/>
    <cellStyle name="Output 6" xfId="9114"/>
    <cellStyle name="Output Amounts" xfId="9115"/>
    <cellStyle name="Output Line Items" xfId="9116"/>
    <cellStyle name="Password" xfId="9117"/>
    <cellStyle name="Percen - Style1" xfId="9118"/>
    <cellStyle name="Percen - Style1 2" xfId="9119"/>
    <cellStyle name="Percen - Style2" xfId="9120"/>
    <cellStyle name="Percen - Style2 2" xfId="9121"/>
    <cellStyle name="Percen - Style2 3" xfId="9122"/>
    <cellStyle name="Percen - Style3" xfId="9123"/>
    <cellStyle name="Percen - Style3 2" xfId="9124"/>
    <cellStyle name="Percen - Style3 2 2" xfId="9125"/>
    <cellStyle name="Percen - Style3 3" xfId="9126"/>
    <cellStyle name="Percen - Style3 4" xfId="9127"/>
    <cellStyle name="Percen - Style3_ACCOUNTS" xfId="9128"/>
    <cellStyle name="Percent" xfId="10095" builtinId="5"/>
    <cellStyle name="Percent (0)" xfId="9129"/>
    <cellStyle name="Percent [2]" xfId="9130"/>
    <cellStyle name="Percent [2] 2" xfId="9131"/>
    <cellStyle name="Percent [2] 2 2" xfId="9132"/>
    <cellStyle name="Percent [2] 2 2 2" xfId="9133"/>
    <cellStyle name="Percent [2] 2 3" xfId="9134"/>
    <cellStyle name="Percent [2] 3" xfId="9135"/>
    <cellStyle name="Percent [2] 3 2" xfId="9136"/>
    <cellStyle name="Percent [2] 3 2 2" xfId="9137"/>
    <cellStyle name="Percent [2] 3 3" xfId="9138"/>
    <cellStyle name="Percent [2] 3 3 2" xfId="9139"/>
    <cellStyle name="Percent [2] 3 4" xfId="9140"/>
    <cellStyle name="Percent [2] 3 4 2" xfId="9141"/>
    <cellStyle name="Percent [2] 4" xfId="9142"/>
    <cellStyle name="Percent [2] 4 2" xfId="9143"/>
    <cellStyle name="Percent [2] 5" xfId="9144"/>
    <cellStyle name="Percent [2] 6" xfId="9145"/>
    <cellStyle name="Percent [2] 7" xfId="9146"/>
    <cellStyle name="Percent 10" xfId="9147"/>
    <cellStyle name="Percent 10 2" xfId="9148"/>
    <cellStyle name="Percent 10 3" xfId="9149"/>
    <cellStyle name="Percent 10 3 2" xfId="9150"/>
    <cellStyle name="Percent 10 4" xfId="9151"/>
    <cellStyle name="Percent 100" xfId="9152"/>
    <cellStyle name="Percent 101" xfId="9153"/>
    <cellStyle name="Percent 102" xfId="9154"/>
    <cellStyle name="Percent 103" xfId="9155"/>
    <cellStyle name="Percent 104" xfId="9156"/>
    <cellStyle name="Percent 105" xfId="9157"/>
    <cellStyle name="Percent 106" xfId="9158"/>
    <cellStyle name="Percent 107" xfId="9159"/>
    <cellStyle name="Percent 108" xfId="9160"/>
    <cellStyle name="Percent 109" xfId="9161"/>
    <cellStyle name="Percent 11" xfId="9162"/>
    <cellStyle name="Percent 11 2" xfId="9163"/>
    <cellStyle name="Percent 11 2 2" xfId="9164"/>
    <cellStyle name="Percent 11 3" xfId="9165"/>
    <cellStyle name="Percent 11 3 2" xfId="9166"/>
    <cellStyle name="Percent 11 4" xfId="9167"/>
    <cellStyle name="Percent 11 4 2" xfId="9168"/>
    <cellStyle name="Percent 11 5" xfId="9169"/>
    <cellStyle name="Percent 110" xfId="9170"/>
    <cellStyle name="Percent 111" xfId="9171"/>
    <cellStyle name="Percent 112" xfId="9172"/>
    <cellStyle name="Percent 113" xfId="9173"/>
    <cellStyle name="Percent 114" xfId="9174"/>
    <cellStyle name="Percent 115" xfId="9175"/>
    <cellStyle name="Percent 116" xfId="9176"/>
    <cellStyle name="Percent 117" xfId="9177"/>
    <cellStyle name="Percent 118" xfId="9178"/>
    <cellStyle name="Percent 119" xfId="9179"/>
    <cellStyle name="Percent 12" xfId="9180"/>
    <cellStyle name="Percent 12 2" xfId="9181"/>
    <cellStyle name="Percent 12 2 2" xfId="9182"/>
    <cellStyle name="Percent 12 2 2 2" xfId="9183"/>
    <cellStyle name="Percent 12 2 3" xfId="9184"/>
    <cellStyle name="Percent 12 3" xfId="9185"/>
    <cellStyle name="Percent 12 3 2" xfId="9186"/>
    <cellStyle name="Percent 12 4" xfId="9187"/>
    <cellStyle name="Percent 12 4 2" xfId="9188"/>
    <cellStyle name="Percent 12 5" xfId="9189"/>
    <cellStyle name="Percent 12 5 2" xfId="9190"/>
    <cellStyle name="Percent 120" xfId="9191"/>
    <cellStyle name="Percent 121" xfId="9192"/>
    <cellStyle name="Percent 122" xfId="9193"/>
    <cellStyle name="Percent 123" xfId="9194"/>
    <cellStyle name="Percent 124" xfId="9195"/>
    <cellStyle name="Percent 125" xfId="9196"/>
    <cellStyle name="Percent 126" xfId="9197"/>
    <cellStyle name="Percent 127" xfId="9198"/>
    <cellStyle name="Percent 13" xfId="9199"/>
    <cellStyle name="Percent 13 2" xfId="9200"/>
    <cellStyle name="Percent 13 2 2" xfId="9201"/>
    <cellStyle name="Percent 13 2 3" xfId="9202"/>
    <cellStyle name="Percent 13 3" xfId="9203"/>
    <cellStyle name="Percent 13 3 2" xfId="9204"/>
    <cellStyle name="Percent 13 4" xfId="9205"/>
    <cellStyle name="Percent 13 5" xfId="9206"/>
    <cellStyle name="Percent 13 6" xfId="9207"/>
    <cellStyle name="Percent 14" xfId="9208"/>
    <cellStyle name="Percent 14 2" xfId="9209"/>
    <cellStyle name="Percent 14 2 2" xfId="9210"/>
    <cellStyle name="Percent 14 3" xfId="9211"/>
    <cellStyle name="Percent 14 4" xfId="9212"/>
    <cellStyle name="Percent 14 4 2" xfId="9213"/>
    <cellStyle name="Percent 14 5" xfId="9214"/>
    <cellStyle name="Percent 15" xfId="9215"/>
    <cellStyle name="Percent 15 2" xfId="9216"/>
    <cellStyle name="Percent 15 2 2" xfId="9217"/>
    <cellStyle name="Percent 15 2 3" xfId="9218"/>
    <cellStyle name="Percent 15 2 4" xfId="9219"/>
    <cellStyle name="Percent 15 3" xfId="9220"/>
    <cellStyle name="Percent 15 3 2" xfId="9221"/>
    <cellStyle name="Percent 15 4" xfId="9222"/>
    <cellStyle name="Percent 15 4 2" xfId="9223"/>
    <cellStyle name="Percent 15 5" xfId="9224"/>
    <cellStyle name="Percent 15 6" xfId="9225"/>
    <cellStyle name="Percent 16" xfId="9226"/>
    <cellStyle name="Percent 16 2" xfId="9227"/>
    <cellStyle name="Percent 16 2 2" xfId="9228"/>
    <cellStyle name="Percent 16 3" xfId="9229"/>
    <cellStyle name="Percent 16 3 2" xfId="9230"/>
    <cellStyle name="Percent 16 4" xfId="9231"/>
    <cellStyle name="Percent 16 4 2" xfId="9232"/>
    <cellStyle name="Percent 17" xfId="9233"/>
    <cellStyle name="Percent 17 2" xfId="9234"/>
    <cellStyle name="Percent 17 2 2" xfId="9235"/>
    <cellStyle name="Percent 17 2 3" xfId="9236"/>
    <cellStyle name="Percent 17 3" xfId="9237"/>
    <cellStyle name="Percent 17 3 2" xfId="9238"/>
    <cellStyle name="Percent 17 4" xfId="9239"/>
    <cellStyle name="Percent 17 4 2" xfId="9240"/>
    <cellStyle name="Percent 18" xfId="9241"/>
    <cellStyle name="Percent 18 2" xfId="9242"/>
    <cellStyle name="Percent 18 2 2" xfId="9243"/>
    <cellStyle name="Percent 18 3" xfId="9244"/>
    <cellStyle name="Percent 18 3 2" xfId="9245"/>
    <cellStyle name="Percent 18 4" xfId="9246"/>
    <cellStyle name="Percent 18 4 2" xfId="9247"/>
    <cellStyle name="Percent 18 5" xfId="9248"/>
    <cellStyle name="Percent 19" xfId="9249"/>
    <cellStyle name="Percent 19 2" xfId="9250"/>
    <cellStyle name="Percent 19 2 2" xfId="9251"/>
    <cellStyle name="Percent 19 3" xfId="9252"/>
    <cellStyle name="Percent 19 3 2" xfId="9253"/>
    <cellStyle name="Percent 19 4" xfId="9254"/>
    <cellStyle name="Percent 19 4 2" xfId="9255"/>
    <cellStyle name="Percent 2" xfId="9256"/>
    <cellStyle name="Percent 2 10" xfId="9257"/>
    <cellStyle name="Percent 2 11" xfId="9258"/>
    <cellStyle name="Percent 2 12" xfId="9259"/>
    <cellStyle name="Percent 2 13" xfId="9260"/>
    <cellStyle name="Percent 2 14" xfId="9261"/>
    <cellStyle name="Percent 2 15" xfId="9262"/>
    <cellStyle name="Percent 2 16" xfId="9263"/>
    <cellStyle name="Percent 2 17" xfId="9264"/>
    <cellStyle name="Percent 2 18" xfId="9265"/>
    <cellStyle name="Percent 2 19" xfId="9266"/>
    <cellStyle name="Percent 2 2" xfId="9267"/>
    <cellStyle name="Percent 2 2 2" xfId="9268"/>
    <cellStyle name="Percent 2 2 2 2" xfId="9269"/>
    <cellStyle name="Percent 2 2 3" xfId="9270"/>
    <cellStyle name="Percent 2 2 4" xfId="9271"/>
    <cellStyle name="Percent 2 2 5" xfId="9272"/>
    <cellStyle name="Percent 2 20" xfId="9273"/>
    <cellStyle name="Percent 2 21" xfId="9274"/>
    <cellStyle name="Percent 2 22" xfId="9275"/>
    <cellStyle name="Percent 2 23" xfId="9276"/>
    <cellStyle name="Percent 2 3" xfId="9277"/>
    <cellStyle name="Percent 2 3 2" xfId="9278"/>
    <cellStyle name="Percent 2 3 3" xfId="9279"/>
    <cellStyle name="Percent 2 3 4" xfId="9280"/>
    <cellStyle name="Percent 2 4" xfId="9281"/>
    <cellStyle name="Percent 2 4 2" xfId="9282"/>
    <cellStyle name="Percent 2 5" xfId="9283"/>
    <cellStyle name="Percent 2 6" xfId="9284"/>
    <cellStyle name="Percent 2 7" xfId="9285"/>
    <cellStyle name="Percent 2 8" xfId="9286"/>
    <cellStyle name="Percent 2 9" xfId="9287"/>
    <cellStyle name="Percent 20" xfId="9288"/>
    <cellStyle name="Percent 20 2" xfId="9289"/>
    <cellStyle name="Percent 20 2 2" xfId="9290"/>
    <cellStyle name="Percent 20 2 3" xfId="9291"/>
    <cellStyle name="Percent 20 2 4" xfId="9292"/>
    <cellStyle name="Percent 20 3" xfId="9293"/>
    <cellStyle name="Percent 20 4" xfId="9294"/>
    <cellStyle name="Percent 20 5" xfId="9295"/>
    <cellStyle name="Percent 21" xfId="9296"/>
    <cellStyle name="Percent 21 2" xfId="9297"/>
    <cellStyle name="Percent 21 3" xfId="9298"/>
    <cellStyle name="Percent 22" xfId="9299"/>
    <cellStyle name="Percent 22 2" xfId="9300"/>
    <cellStyle name="Percent 22 3" xfId="9301"/>
    <cellStyle name="Percent 22 3 2" xfId="9302"/>
    <cellStyle name="Percent 22 4" xfId="9303"/>
    <cellStyle name="Percent 23" xfId="9304"/>
    <cellStyle name="Percent 23 2" xfId="9305"/>
    <cellStyle name="Percent 23 3" xfId="9306"/>
    <cellStyle name="Percent 23 3 2" xfId="9307"/>
    <cellStyle name="Percent 23 4" xfId="9308"/>
    <cellStyle name="Percent 24" xfId="9309"/>
    <cellStyle name="Percent 24 2" xfId="9310"/>
    <cellStyle name="Percent 24 2 2" xfId="9311"/>
    <cellStyle name="Percent 24 3" xfId="9312"/>
    <cellStyle name="Percent 24 3 2" xfId="9313"/>
    <cellStyle name="Percent 24 4" xfId="9314"/>
    <cellStyle name="Percent 24 4 2" xfId="9315"/>
    <cellStyle name="Percent 24 5" xfId="9316"/>
    <cellStyle name="Percent 25" xfId="9317"/>
    <cellStyle name="Percent 25 2" xfId="9318"/>
    <cellStyle name="Percent 25 2 2" xfId="9319"/>
    <cellStyle name="Percent 25 3" xfId="9320"/>
    <cellStyle name="Percent 26" xfId="9321"/>
    <cellStyle name="Percent 26 2" xfId="9322"/>
    <cellStyle name="Percent 27" xfId="9323"/>
    <cellStyle name="Percent 27 2" xfId="9324"/>
    <cellStyle name="Percent 28" xfId="9325"/>
    <cellStyle name="Percent 28 2" xfId="9326"/>
    <cellStyle name="Percent 29" xfId="9327"/>
    <cellStyle name="Percent 29 2" xfId="9328"/>
    <cellStyle name="Percent 3" xfId="9329"/>
    <cellStyle name="Percent 3 2" xfId="9330"/>
    <cellStyle name="Percent 3 2 2" xfId="9331"/>
    <cellStyle name="Percent 3 2 2 2" xfId="9332"/>
    <cellStyle name="Percent 3 2 3" xfId="9333"/>
    <cellStyle name="Percent 3 2 4" xfId="9334"/>
    <cellStyle name="Percent 3 3" xfId="9335"/>
    <cellStyle name="Percent 3 3 2" xfId="9336"/>
    <cellStyle name="Percent 3 3 3" xfId="9337"/>
    <cellStyle name="Percent 3 4" xfId="9338"/>
    <cellStyle name="Percent 3 5" xfId="9339"/>
    <cellStyle name="Percent 3 6" xfId="9340"/>
    <cellStyle name="Percent 3 7" xfId="9341"/>
    <cellStyle name="Percent 30" xfId="9342"/>
    <cellStyle name="Percent 30 2" xfId="9343"/>
    <cellStyle name="Percent 31" xfId="9344"/>
    <cellStyle name="Percent 31 2" xfId="9345"/>
    <cellStyle name="Percent 32" xfId="9346"/>
    <cellStyle name="Percent 32 2" xfId="9347"/>
    <cellStyle name="Percent 33" xfId="9348"/>
    <cellStyle name="Percent 33 2" xfId="9349"/>
    <cellStyle name="Percent 34" xfId="9350"/>
    <cellStyle name="Percent 34 2" xfId="9351"/>
    <cellStyle name="Percent 35" xfId="9352"/>
    <cellStyle name="Percent 35 2" xfId="9353"/>
    <cellStyle name="Percent 36" xfId="9354"/>
    <cellStyle name="Percent 36 2" xfId="9355"/>
    <cellStyle name="Percent 37" xfId="9356"/>
    <cellStyle name="Percent 37 2" xfId="9357"/>
    <cellStyle name="Percent 38" xfId="9358"/>
    <cellStyle name="Percent 38 2" xfId="9359"/>
    <cellStyle name="Percent 39" xfId="9360"/>
    <cellStyle name="Percent 39 2" xfId="9361"/>
    <cellStyle name="Percent 4" xfId="9362"/>
    <cellStyle name="Percent 4 2" xfId="9363"/>
    <cellStyle name="Percent 4 2 2" xfId="9364"/>
    <cellStyle name="Percent 4 2 3" xfId="9365"/>
    <cellStyle name="Percent 4 2 3 2" xfId="9366"/>
    <cellStyle name="Percent 4 2 4" xfId="9367"/>
    <cellStyle name="Percent 4 2 5" xfId="9368"/>
    <cellStyle name="Percent 4 3" xfId="9369"/>
    <cellStyle name="Percent 4 3 2" xfId="9370"/>
    <cellStyle name="Percent 4 4" xfId="9371"/>
    <cellStyle name="Percent 4 5" xfId="9372"/>
    <cellStyle name="Percent 40" xfId="9373"/>
    <cellStyle name="Percent 40 2" xfId="9374"/>
    <cellStyle name="Percent 41" xfId="9375"/>
    <cellStyle name="Percent 41 2" xfId="9376"/>
    <cellStyle name="Percent 42" xfId="9377"/>
    <cellStyle name="Percent 42 2" xfId="9378"/>
    <cellStyle name="Percent 43" xfId="9379"/>
    <cellStyle name="Percent 43 2" xfId="9380"/>
    <cellStyle name="Percent 44" xfId="9381"/>
    <cellStyle name="Percent 44 2" xfId="9382"/>
    <cellStyle name="Percent 45" xfId="9383"/>
    <cellStyle name="Percent 45 2" xfId="9384"/>
    <cellStyle name="Percent 46" xfId="9385"/>
    <cellStyle name="Percent 47" xfId="9386"/>
    <cellStyle name="Percent 48" xfId="9387"/>
    <cellStyle name="Percent 49" xfId="9388"/>
    <cellStyle name="Percent 5" xfId="9389"/>
    <cellStyle name="Percent 5 2" xfId="9390"/>
    <cellStyle name="Percent 5 2 2" xfId="9391"/>
    <cellStyle name="Percent 5 3" xfId="9392"/>
    <cellStyle name="Percent 5 4" xfId="9393"/>
    <cellStyle name="Percent 5 5" xfId="9394"/>
    <cellStyle name="Percent 50" xfId="9395"/>
    <cellStyle name="Percent 51" xfId="9396"/>
    <cellStyle name="Percent 52" xfId="9397"/>
    <cellStyle name="Percent 53" xfId="9398"/>
    <cellStyle name="Percent 54" xfId="9399"/>
    <cellStyle name="Percent 55" xfId="9400"/>
    <cellStyle name="Percent 56" xfId="9401"/>
    <cellStyle name="Percent 57" xfId="9402"/>
    <cellStyle name="Percent 58" xfId="9403"/>
    <cellStyle name="Percent 59" xfId="9404"/>
    <cellStyle name="Percent 6" xfId="9405"/>
    <cellStyle name="Percent 6 2" xfId="9406"/>
    <cellStyle name="Percent 6 2 2" xfId="9407"/>
    <cellStyle name="Percent 6 2 2 2" xfId="9408"/>
    <cellStyle name="Percent 6 2 3" xfId="9409"/>
    <cellStyle name="Percent 6 3" xfId="9410"/>
    <cellStyle name="Percent 6 3 2" xfId="9411"/>
    <cellStyle name="Percent 6 4" xfId="9412"/>
    <cellStyle name="Percent 6 5" xfId="9413"/>
    <cellStyle name="Percent 6 6" xfId="9414"/>
    <cellStyle name="Percent 60" xfId="9415"/>
    <cellStyle name="Percent 61" xfId="9416"/>
    <cellStyle name="Percent 62" xfId="9417"/>
    <cellStyle name="Percent 63" xfId="9418"/>
    <cellStyle name="Percent 64" xfId="9419"/>
    <cellStyle name="Percent 65" xfId="9420"/>
    <cellStyle name="Percent 66" xfId="9421"/>
    <cellStyle name="Percent 67" xfId="9422"/>
    <cellStyle name="Percent 68" xfId="9423"/>
    <cellStyle name="Percent 69" xfId="9424"/>
    <cellStyle name="Percent 7" xfId="9425"/>
    <cellStyle name="Percent 7 2" xfId="9426"/>
    <cellStyle name="Percent 7 2 2" xfId="9427"/>
    <cellStyle name="Percent 7 2 3" xfId="9428"/>
    <cellStyle name="Percent 7 3" xfId="9429"/>
    <cellStyle name="Percent 7 3 2" xfId="9430"/>
    <cellStyle name="Percent 7 3 3" xfId="9431"/>
    <cellStyle name="Percent 7 3 4" xfId="9432"/>
    <cellStyle name="Percent 7 4" xfId="9433"/>
    <cellStyle name="Percent 7 4 2" xfId="9434"/>
    <cellStyle name="Percent 7 5" xfId="9435"/>
    <cellStyle name="Percent 7 5 2" xfId="9436"/>
    <cellStyle name="Percent 7 6" xfId="9437"/>
    <cellStyle name="Percent 7 7" xfId="9438"/>
    <cellStyle name="Percent 7 8" xfId="9439"/>
    <cellStyle name="Percent 7 9" xfId="9440"/>
    <cellStyle name="Percent 70" xfId="9441"/>
    <cellStyle name="Percent 71" xfId="9442"/>
    <cellStyle name="Percent 72" xfId="9443"/>
    <cellStyle name="Percent 73" xfId="9444"/>
    <cellStyle name="Percent 74" xfId="9445"/>
    <cellStyle name="Percent 75" xfId="9446"/>
    <cellStyle name="Percent 76" xfId="9447"/>
    <cellStyle name="Percent 77" xfId="9448"/>
    <cellStyle name="Percent 78" xfId="9449"/>
    <cellStyle name="Percent 79" xfId="9450"/>
    <cellStyle name="Percent 8" xfId="9451"/>
    <cellStyle name="Percent 8 2" xfId="9452"/>
    <cellStyle name="Percent 8 2 2" xfId="9453"/>
    <cellStyle name="Percent 8 2 3" xfId="9454"/>
    <cellStyle name="Percent 8 2 3 2" xfId="9455"/>
    <cellStyle name="Percent 8 3" xfId="9456"/>
    <cellStyle name="Percent 80" xfId="9457"/>
    <cellStyle name="Percent 81" xfId="9458"/>
    <cellStyle name="Percent 82" xfId="9459"/>
    <cellStyle name="Percent 83" xfId="9460"/>
    <cellStyle name="Percent 84" xfId="9461"/>
    <cellStyle name="Percent 85" xfId="9462"/>
    <cellStyle name="Percent 86" xfId="9463"/>
    <cellStyle name="Percent 87" xfId="9464"/>
    <cellStyle name="Percent 88" xfId="9465"/>
    <cellStyle name="Percent 89" xfId="9466"/>
    <cellStyle name="Percent 9" xfId="9467"/>
    <cellStyle name="Percent 9 2" xfId="9468"/>
    <cellStyle name="Percent 9 2 2" xfId="9469"/>
    <cellStyle name="Percent 9 2 3" xfId="9470"/>
    <cellStyle name="Percent 9 3" xfId="9471"/>
    <cellStyle name="Percent 9 4" xfId="9472"/>
    <cellStyle name="Percent 90" xfId="9473"/>
    <cellStyle name="Percent 91" xfId="9474"/>
    <cellStyle name="Percent 92" xfId="9475"/>
    <cellStyle name="Percent 93" xfId="9476"/>
    <cellStyle name="Percent 94" xfId="9477"/>
    <cellStyle name="Percent 95" xfId="9478"/>
    <cellStyle name="Percent 96" xfId="9479"/>
    <cellStyle name="Percent 97" xfId="9480"/>
    <cellStyle name="Percent 98" xfId="9481"/>
    <cellStyle name="Percent 99" xfId="9482"/>
    <cellStyle name="Percent(0)" xfId="9483"/>
    <cellStyle name="Processing" xfId="9484"/>
    <cellStyle name="Processing 2" xfId="9485"/>
    <cellStyle name="Processing 2 2" xfId="9486"/>
    <cellStyle name="Processing 3" xfId="9487"/>
    <cellStyle name="Processing 4" xfId="9488"/>
    <cellStyle name="Processing_AURORA Total New" xfId="9489"/>
    <cellStyle name="PS_Comma" xfId="9490"/>
    <cellStyle name="PSChar" xfId="9491"/>
    <cellStyle name="PSChar 2" xfId="9492"/>
    <cellStyle name="PSChar 2 2" xfId="9493"/>
    <cellStyle name="PSChar 3" xfId="9494"/>
    <cellStyle name="PSChar 4" xfId="9495"/>
    <cellStyle name="PSDate" xfId="9496"/>
    <cellStyle name="PSDate 2" xfId="9497"/>
    <cellStyle name="PSDate 2 2" xfId="9498"/>
    <cellStyle name="PSDate 3" xfId="9499"/>
    <cellStyle name="PSDate 4" xfId="9500"/>
    <cellStyle name="PSDec" xfId="9501"/>
    <cellStyle name="PSDec 2" xfId="9502"/>
    <cellStyle name="PSDec 2 2" xfId="9503"/>
    <cellStyle name="PSDec 3" xfId="9504"/>
    <cellStyle name="PSDec 4" xfId="9505"/>
    <cellStyle name="PSHeading" xfId="9506"/>
    <cellStyle name="PSHeading 2" xfId="9507"/>
    <cellStyle name="PSHeading 2 2" xfId="9508"/>
    <cellStyle name="PSHeading 3" xfId="9509"/>
    <cellStyle name="PSHeading 4" xfId="9510"/>
    <cellStyle name="PSInt" xfId="9511"/>
    <cellStyle name="PSInt 2" xfId="9512"/>
    <cellStyle name="PSInt 2 2" xfId="9513"/>
    <cellStyle name="PSInt 3" xfId="9514"/>
    <cellStyle name="PSInt 4" xfId="9515"/>
    <cellStyle name="PSSpacer" xfId="9516"/>
    <cellStyle name="PSSpacer 2" xfId="9517"/>
    <cellStyle name="PSSpacer 2 2" xfId="9518"/>
    <cellStyle name="PSSpacer 3" xfId="9519"/>
    <cellStyle name="PSSpacer 4" xfId="9520"/>
    <cellStyle name="purple - Style8" xfId="9521"/>
    <cellStyle name="purple - Style8 2" xfId="9522"/>
    <cellStyle name="purple - Style8 2 2" xfId="9523"/>
    <cellStyle name="purple - Style8 3" xfId="9524"/>
    <cellStyle name="purple - Style8_ACCOUNTS" xfId="9525"/>
    <cellStyle name="RangeName" xfId="9526"/>
    <cellStyle name="RED" xfId="9527"/>
    <cellStyle name="Red - Style7" xfId="9528"/>
    <cellStyle name="Red - Style7 2" xfId="9529"/>
    <cellStyle name="Red - Style7 2 2" xfId="9530"/>
    <cellStyle name="Red - Style7 3" xfId="9531"/>
    <cellStyle name="Red - Style7_ACCOUNTS" xfId="9532"/>
    <cellStyle name="RED 10" xfId="9533"/>
    <cellStyle name="RED 11" xfId="9534"/>
    <cellStyle name="RED 12" xfId="9535"/>
    <cellStyle name="RED 13" xfId="9536"/>
    <cellStyle name="RED 14" xfId="9537"/>
    <cellStyle name="RED 15" xfId="9538"/>
    <cellStyle name="RED 16" xfId="9539"/>
    <cellStyle name="RED 17" xfId="9540"/>
    <cellStyle name="RED 18" xfId="9541"/>
    <cellStyle name="RED 19" xfId="9542"/>
    <cellStyle name="RED 2" xfId="9543"/>
    <cellStyle name="RED 2 2" xfId="9544"/>
    <cellStyle name="RED 20" xfId="9545"/>
    <cellStyle name="RED 21" xfId="9546"/>
    <cellStyle name="RED 22" xfId="9547"/>
    <cellStyle name="RED 23" xfId="9548"/>
    <cellStyle name="RED 24" xfId="9549"/>
    <cellStyle name="RED 3" xfId="9550"/>
    <cellStyle name="RED 4" xfId="9551"/>
    <cellStyle name="RED 5" xfId="9552"/>
    <cellStyle name="RED 6" xfId="9553"/>
    <cellStyle name="RED 7" xfId="9554"/>
    <cellStyle name="RED 8" xfId="9555"/>
    <cellStyle name="RED 9" xfId="9556"/>
    <cellStyle name="RED_04 07E Wild Horse Wind Expansion (C) (2)" xfId="9557"/>
    <cellStyle name="Report" xfId="9558"/>
    <cellStyle name="Report - Style5" xfId="9559"/>
    <cellStyle name="Report - Style6" xfId="9560"/>
    <cellStyle name="Report - Style7" xfId="9561"/>
    <cellStyle name="Report - Style8" xfId="9562"/>
    <cellStyle name="Report 2" xfId="9563"/>
    <cellStyle name="Report 2 2" xfId="9564"/>
    <cellStyle name="Report 3" xfId="9565"/>
    <cellStyle name="Report 4" xfId="9566"/>
    <cellStyle name="Report 5" xfId="9567"/>
    <cellStyle name="Report 6" xfId="9568"/>
    <cellStyle name="Report Bar" xfId="9569"/>
    <cellStyle name="Report Bar 2" xfId="9570"/>
    <cellStyle name="Report Bar 2 2" xfId="9571"/>
    <cellStyle name="Report Bar 3" xfId="9572"/>
    <cellStyle name="Report Bar 4" xfId="9573"/>
    <cellStyle name="Report Bar 5" xfId="9574"/>
    <cellStyle name="Report Bar_AURORA Total New" xfId="9575"/>
    <cellStyle name="Report Heading" xfId="9576"/>
    <cellStyle name="Report Heading 2" xfId="9577"/>
    <cellStyle name="Report Heading 3" xfId="9578"/>
    <cellStyle name="Report Heading 3 2" xfId="9579"/>
    <cellStyle name="Report Heading 3 3" xfId="9580"/>
    <cellStyle name="Report Heading_Electric Rev Req Model (2009 GRC) Rebuttal" xfId="9581"/>
    <cellStyle name="Report Percent" xfId="9582"/>
    <cellStyle name="Report Percent 2" xfId="9583"/>
    <cellStyle name="Report Percent 2 2" xfId="9584"/>
    <cellStyle name="Report Percent 2 2 2" xfId="9585"/>
    <cellStyle name="Report Percent 2 3" xfId="9586"/>
    <cellStyle name="Report Percent 3" xfId="9587"/>
    <cellStyle name="Report Percent 3 2" xfId="9588"/>
    <cellStyle name="Report Percent 3 2 2" xfId="9589"/>
    <cellStyle name="Report Percent 3 3" xfId="9590"/>
    <cellStyle name="Report Percent 3 3 2" xfId="9591"/>
    <cellStyle name="Report Percent 3 4" xfId="9592"/>
    <cellStyle name="Report Percent 3 4 2" xfId="9593"/>
    <cellStyle name="Report Percent 4" xfId="9594"/>
    <cellStyle name="Report Percent 4 2" xfId="9595"/>
    <cellStyle name="Report Percent 5" xfId="9596"/>
    <cellStyle name="Report Percent 6" xfId="9597"/>
    <cellStyle name="Report Percent 7" xfId="9598"/>
    <cellStyle name="Report Percent_ACCOUNTS" xfId="9599"/>
    <cellStyle name="Report Unit Cost" xfId="9600"/>
    <cellStyle name="Report Unit Cost 2" xfId="9601"/>
    <cellStyle name="Report Unit Cost 2 2" xfId="9602"/>
    <cellStyle name="Report Unit Cost 2 2 2" xfId="9603"/>
    <cellStyle name="Report Unit Cost 2 3" xfId="9604"/>
    <cellStyle name="Report Unit Cost 3" xfId="9605"/>
    <cellStyle name="Report Unit Cost 3 2" xfId="9606"/>
    <cellStyle name="Report Unit Cost 3 2 2" xfId="9607"/>
    <cellStyle name="Report Unit Cost 3 3" xfId="9608"/>
    <cellStyle name="Report Unit Cost 3 3 2" xfId="9609"/>
    <cellStyle name="Report Unit Cost 3 4" xfId="9610"/>
    <cellStyle name="Report Unit Cost 3 4 2" xfId="9611"/>
    <cellStyle name="Report Unit Cost 4" xfId="9612"/>
    <cellStyle name="Report Unit Cost 4 2" xfId="9613"/>
    <cellStyle name="Report Unit Cost 5" xfId="9614"/>
    <cellStyle name="Report Unit Cost 6" xfId="9615"/>
    <cellStyle name="Report Unit Cost 7" xfId="9616"/>
    <cellStyle name="Report Unit Cost_ACCOUNTS" xfId="9617"/>
    <cellStyle name="Report_Adj Bench DR 3 for Initial Briefs (Electric)" xfId="9618"/>
    <cellStyle name="Reports" xfId="9619"/>
    <cellStyle name="Reports 2" xfId="9620"/>
    <cellStyle name="Reports 3" xfId="9621"/>
    <cellStyle name="Reports Total" xfId="9622"/>
    <cellStyle name="Reports Total 2" xfId="9623"/>
    <cellStyle name="Reports Total 2 2" xfId="9624"/>
    <cellStyle name="Reports Total 3" xfId="9625"/>
    <cellStyle name="Reports Total 4" xfId="9626"/>
    <cellStyle name="Reports Total 5" xfId="9627"/>
    <cellStyle name="Reports Total_AURORA Total New" xfId="9628"/>
    <cellStyle name="Reports Unit Cost Total" xfId="9629"/>
    <cellStyle name="Reports Unit Cost Total 2" xfId="9630"/>
    <cellStyle name="Reports Unit Cost Total 3" xfId="9631"/>
    <cellStyle name="Reports_14.21G &amp; 16.28E Incentive Pay" xfId="9632"/>
    <cellStyle name="RevList" xfId="9633"/>
    <cellStyle name="RevList 2" xfId="9634"/>
    <cellStyle name="round100" xfId="9635"/>
    <cellStyle name="round100 2" xfId="9636"/>
    <cellStyle name="round100 2 2" xfId="9637"/>
    <cellStyle name="round100 2 2 2" xfId="9638"/>
    <cellStyle name="round100 2 3" xfId="9639"/>
    <cellStyle name="round100 3" xfId="9640"/>
    <cellStyle name="round100 3 2" xfId="9641"/>
    <cellStyle name="round100 3 2 2" xfId="9642"/>
    <cellStyle name="round100 3 3" xfId="9643"/>
    <cellStyle name="round100 3 3 2" xfId="9644"/>
    <cellStyle name="round100 3 4" xfId="9645"/>
    <cellStyle name="round100 3 4 2" xfId="9646"/>
    <cellStyle name="round100 4" xfId="9647"/>
    <cellStyle name="round100 4 2" xfId="9648"/>
    <cellStyle name="round100 5" xfId="9649"/>
    <cellStyle name="round100 6" xfId="9650"/>
    <cellStyle name="round100 7" xfId="9651"/>
    <cellStyle name="SAPBEXaggData" xfId="9652"/>
    <cellStyle name="SAPBEXaggData 2" xfId="9653"/>
    <cellStyle name="SAPBEXaggData 3" xfId="9654"/>
    <cellStyle name="SAPBEXaggDataEmph" xfId="9655"/>
    <cellStyle name="SAPBEXaggDataEmph 2" xfId="9656"/>
    <cellStyle name="SAPBEXaggDataEmph 3" xfId="9657"/>
    <cellStyle name="SAPBEXaggItem" xfId="9658"/>
    <cellStyle name="SAPBEXaggItem 2" xfId="9659"/>
    <cellStyle name="SAPBEXaggItem 3" xfId="9660"/>
    <cellStyle name="SAPBEXaggItemX" xfId="9661"/>
    <cellStyle name="SAPBEXaggItemX 2" xfId="9662"/>
    <cellStyle name="SAPBEXaggItemX 3" xfId="9663"/>
    <cellStyle name="SAPBEXchaText" xfId="9664"/>
    <cellStyle name="SAPBEXchaText 2" xfId="9665"/>
    <cellStyle name="SAPBEXchaText 2 2" xfId="9666"/>
    <cellStyle name="SAPBEXchaText 2 2 2" xfId="9667"/>
    <cellStyle name="SAPBEXchaText 2 3" xfId="9668"/>
    <cellStyle name="SAPBEXchaText 3" xfId="9669"/>
    <cellStyle name="SAPBEXchaText 3 2" xfId="9670"/>
    <cellStyle name="SAPBEXchaText 3 2 2" xfId="9671"/>
    <cellStyle name="SAPBEXchaText 3 3" xfId="9672"/>
    <cellStyle name="SAPBEXchaText 3 3 2" xfId="9673"/>
    <cellStyle name="SAPBEXchaText 3 4" xfId="9674"/>
    <cellStyle name="SAPBEXchaText 3 4 2" xfId="9675"/>
    <cellStyle name="SAPBEXchaText 4" xfId="9676"/>
    <cellStyle name="SAPBEXchaText 4 2" xfId="9677"/>
    <cellStyle name="SAPBEXchaText 5" xfId="9678"/>
    <cellStyle name="SAPBEXchaText 6" xfId="9679"/>
    <cellStyle name="SAPBEXchaText 7" xfId="9680"/>
    <cellStyle name="SAPBEXchaText 8" xfId="9681"/>
    <cellStyle name="SAPBEXchaText 9" xfId="9682"/>
    <cellStyle name="SAPBEXexcBad7" xfId="9683"/>
    <cellStyle name="SAPBEXexcBad7 2" xfId="9684"/>
    <cellStyle name="SAPBEXexcBad7 3" xfId="9685"/>
    <cellStyle name="SAPBEXexcBad8" xfId="9686"/>
    <cellStyle name="SAPBEXexcBad8 2" xfId="9687"/>
    <cellStyle name="SAPBEXexcBad8 3" xfId="9688"/>
    <cellStyle name="SAPBEXexcBad9" xfId="9689"/>
    <cellStyle name="SAPBEXexcBad9 2" xfId="9690"/>
    <cellStyle name="SAPBEXexcBad9 3" xfId="9691"/>
    <cellStyle name="SAPBEXexcCritical4" xfId="9692"/>
    <cellStyle name="SAPBEXexcCritical4 2" xfId="9693"/>
    <cellStyle name="SAPBEXexcCritical4 3" xfId="9694"/>
    <cellStyle name="SAPBEXexcCritical5" xfId="9695"/>
    <cellStyle name="SAPBEXexcCritical5 2" xfId="9696"/>
    <cellStyle name="SAPBEXexcCritical5 3" xfId="9697"/>
    <cellStyle name="SAPBEXexcCritical6" xfId="9698"/>
    <cellStyle name="SAPBEXexcCritical6 2" xfId="9699"/>
    <cellStyle name="SAPBEXexcCritical6 3" xfId="9700"/>
    <cellStyle name="SAPBEXexcGood1" xfId="9701"/>
    <cellStyle name="SAPBEXexcGood1 2" xfId="9702"/>
    <cellStyle name="SAPBEXexcGood1 3" xfId="9703"/>
    <cellStyle name="SAPBEXexcGood2" xfId="9704"/>
    <cellStyle name="SAPBEXexcGood2 2" xfId="9705"/>
    <cellStyle name="SAPBEXexcGood2 3" xfId="9706"/>
    <cellStyle name="SAPBEXexcGood3" xfId="9707"/>
    <cellStyle name="SAPBEXexcGood3 2" xfId="9708"/>
    <cellStyle name="SAPBEXexcGood3 3" xfId="9709"/>
    <cellStyle name="SAPBEXfilterDrill" xfId="9710"/>
    <cellStyle name="SAPBEXfilterDrill 2" xfId="9711"/>
    <cellStyle name="SAPBEXfilterDrill 3" xfId="9712"/>
    <cellStyle name="SAPBEXfilterDrill 4" xfId="9713"/>
    <cellStyle name="SAPBEXfilterItem" xfId="9714"/>
    <cellStyle name="SAPBEXfilterItem 2" xfId="9715"/>
    <cellStyle name="SAPBEXfilterItem 3" xfId="9716"/>
    <cellStyle name="SAPBEXfilterText" xfId="9717"/>
    <cellStyle name="SAPBEXfilterText 2" xfId="9718"/>
    <cellStyle name="SAPBEXfilterText 3" xfId="9719"/>
    <cellStyle name="SAPBEXformats" xfId="9720"/>
    <cellStyle name="SAPBEXformats 2" xfId="9721"/>
    <cellStyle name="SAPBEXformats 2 2" xfId="9722"/>
    <cellStyle name="SAPBEXformats 3" xfId="9723"/>
    <cellStyle name="SAPBEXformats 4" xfId="9724"/>
    <cellStyle name="SAPBEXheaderItem" xfId="9725"/>
    <cellStyle name="SAPBEXheaderItem 2" xfId="9726"/>
    <cellStyle name="SAPBEXheaderItem 3" xfId="9727"/>
    <cellStyle name="SAPBEXheaderItem 4" xfId="9728"/>
    <cellStyle name="SAPBEXheaderText" xfId="9729"/>
    <cellStyle name="SAPBEXheaderText 2" xfId="9730"/>
    <cellStyle name="SAPBEXheaderText 3" xfId="9731"/>
    <cellStyle name="SAPBEXheaderText 4" xfId="9732"/>
    <cellStyle name="SAPBEXHLevel0" xfId="9733"/>
    <cellStyle name="SAPBEXHLevel0 2" xfId="9734"/>
    <cellStyle name="SAPBEXHLevel0 2 2" xfId="9735"/>
    <cellStyle name="SAPBEXHLevel0 3" xfId="9736"/>
    <cellStyle name="SAPBEXHLevel0 4" xfId="9737"/>
    <cellStyle name="SAPBEXHLevel0 5" xfId="9738"/>
    <cellStyle name="SAPBEXHLevel0 6" xfId="9739"/>
    <cellStyle name="SAPBEXHLevel0X" xfId="9740"/>
    <cellStyle name="SAPBEXHLevel0X 2" xfId="9741"/>
    <cellStyle name="SAPBEXHLevel0X 2 2" xfId="9742"/>
    <cellStyle name="SAPBEXHLevel0X 2 2 2" xfId="9743"/>
    <cellStyle name="SAPBEXHLevel0X 2 3" xfId="9744"/>
    <cellStyle name="SAPBEXHLevel0X 3" xfId="9745"/>
    <cellStyle name="SAPBEXHLevel0X 3 2" xfId="9746"/>
    <cellStyle name="SAPBEXHLevel0X 3 2 2" xfId="9747"/>
    <cellStyle name="SAPBEXHLevel0X 3 3" xfId="9748"/>
    <cellStyle name="SAPBEXHLevel0X 3 3 2" xfId="9749"/>
    <cellStyle name="SAPBEXHLevel0X 3 4" xfId="9750"/>
    <cellStyle name="SAPBEXHLevel0X 3 4 2" xfId="9751"/>
    <cellStyle name="SAPBEXHLevel0X 4" xfId="9752"/>
    <cellStyle name="SAPBEXHLevel0X 4 2" xfId="9753"/>
    <cellStyle name="SAPBEXHLevel0X 5" xfId="9754"/>
    <cellStyle name="SAPBEXHLevel0X 6" xfId="9755"/>
    <cellStyle name="SAPBEXHLevel0X 7" xfId="9756"/>
    <cellStyle name="SAPBEXHLevel0X 8" xfId="9757"/>
    <cellStyle name="SAPBEXHLevel1" xfId="9758"/>
    <cellStyle name="SAPBEXHLevel1 2" xfId="9759"/>
    <cellStyle name="SAPBEXHLevel1 2 2" xfId="9760"/>
    <cellStyle name="SAPBEXHLevel1 3" xfId="9761"/>
    <cellStyle name="SAPBEXHLevel1 4" xfId="9762"/>
    <cellStyle name="SAPBEXHLevel1 5" xfId="9763"/>
    <cellStyle name="SAPBEXHLevel1 6" xfId="9764"/>
    <cellStyle name="SAPBEXHLevel1X" xfId="9765"/>
    <cellStyle name="SAPBEXHLevel1X 2" xfId="9766"/>
    <cellStyle name="SAPBEXHLevel1X 2 2" xfId="9767"/>
    <cellStyle name="SAPBEXHLevel1X 3" xfId="9768"/>
    <cellStyle name="SAPBEXHLevel1X 4" xfId="9769"/>
    <cellStyle name="SAPBEXHLevel1X 5" xfId="9770"/>
    <cellStyle name="SAPBEXHLevel1X 6" xfId="9771"/>
    <cellStyle name="SAPBEXHLevel2" xfId="9772"/>
    <cellStyle name="SAPBEXHLevel2 2" xfId="9773"/>
    <cellStyle name="SAPBEXHLevel2 2 2" xfId="9774"/>
    <cellStyle name="SAPBEXHLevel2 3" xfId="9775"/>
    <cellStyle name="SAPBEXHLevel2 4" xfId="9776"/>
    <cellStyle name="SAPBEXHLevel2 5" xfId="9777"/>
    <cellStyle name="SAPBEXHLevel2 6" xfId="9778"/>
    <cellStyle name="SAPBEXHLevel2X" xfId="9779"/>
    <cellStyle name="SAPBEXHLevel2X 2" xfId="9780"/>
    <cellStyle name="SAPBEXHLevel2X 2 2" xfId="9781"/>
    <cellStyle name="SAPBEXHLevel2X 3" xfId="9782"/>
    <cellStyle name="SAPBEXHLevel2X 4" xfId="9783"/>
    <cellStyle name="SAPBEXHLevel2X 5" xfId="9784"/>
    <cellStyle name="SAPBEXHLevel2X 6" xfId="9785"/>
    <cellStyle name="SAPBEXHLevel3" xfId="9786"/>
    <cellStyle name="SAPBEXHLevel3 2" xfId="9787"/>
    <cellStyle name="SAPBEXHLevel3 2 2" xfId="9788"/>
    <cellStyle name="SAPBEXHLevel3 3" xfId="9789"/>
    <cellStyle name="SAPBEXHLevel3 4" xfId="9790"/>
    <cellStyle name="SAPBEXHLevel3 5" xfId="9791"/>
    <cellStyle name="SAPBEXHLevel3 6" xfId="9792"/>
    <cellStyle name="SAPBEXHLevel3X" xfId="9793"/>
    <cellStyle name="SAPBEXHLevel3X 2" xfId="9794"/>
    <cellStyle name="SAPBEXHLevel3X 2 2" xfId="9795"/>
    <cellStyle name="SAPBEXHLevel3X 3" xfId="9796"/>
    <cellStyle name="SAPBEXHLevel3X 4" xfId="9797"/>
    <cellStyle name="SAPBEXHLevel3X 5" xfId="9798"/>
    <cellStyle name="SAPBEXHLevel3X 6" xfId="9799"/>
    <cellStyle name="SAPBEXinputData" xfId="9800"/>
    <cellStyle name="SAPBEXinputData 2" xfId="9801"/>
    <cellStyle name="SAPBEXinputData 2 2" xfId="9802"/>
    <cellStyle name="SAPBEXinputData 3" xfId="9803"/>
    <cellStyle name="SAPBEXItemHeader" xfId="9804"/>
    <cellStyle name="SAPBEXresData" xfId="9805"/>
    <cellStyle name="SAPBEXresData 2" xfId="9806"/>
    <cellStyle name="SAPBEXresData 3" xfId="9807"/>
    <cellStyle name="SAPBEXresDataEmph" xfId="9808"/>
    <cellStyle name="SAPBEXresDataEmph 2" xfId="9809"/>
    <cellStyle name="SAPBEXresDataEmph 3" xfId="9810"/>
    <cellStyle name="SAPBEXresItem" xfId="9811"/>
    <cellStyle name="SAPBEXresItem 2" xfId="9812"/>
    <cellStyle name="SAPBEXresItem 3" xfId="9813"/>
    <cellStyle name="SAPBEXresItemX" xfId="9814"/>
    <cellStyle name="SAPBEXresItemX 2" xfId="9815"/>
    <cellStyle name="SAPBEXresItemX 3" xfId="9816"/>
    <cellStyle name="SAPBEXstdData" xfId="9817"/>
    <cellStyle name="SAPBEXstdData 2" xfId="9818"/>
    <cellStyle name="SAPBEXstdData 3" xfId="9819"/>
    <cellStyle name="SAPBEXstdData 4" xfId="9820"/>
    <cellStyle name="SAPBEXstdDataEmph" xfId="9821"/>
    <cellStyle name="SAPBEXstdDataEmph 2" xfId="9822"/>
    <cellStyle name="SAPBEXstdDataEmph 3" xfId="9823"/>
    <cellStyle name="SAPBEXstdItem" xfId="9824"/>
    <cellStyle name="SAPBEXstdItem 2" xfId="9825"/>
    <cellStyle name="SAPBEXstdItem 2 2" xfId="9826"/>
    <cellStyle name="SAPBEXstdItem 2 2 2" xfId="9827"/>
    <cellStyle name="SAPBEXstdItem 2 3" xfId="9828"/>
    <cellStyle name="SAPBEXstdItem 3" xfId="9829"/>
    <cellStyle name="SAPBEXstdItem 3 2" xfId="9830"/>
    <cellStyle name="SAPBEXstdItem 3 2 2" xfId="9831"/>
    <cellStyle name="SAPBEXstdItem 3 3" xfId="9832"/>
    <cellStyle name="SAPBEXstdItem 3 3 2" xfId="9833"/>
    <cellStyle name="SAPBEXstdItem 3 4" xfId="9834"/>
    <cellStyle name="SAPBEXstdItem 3 4 2" xfId="9835"/>
    <cellStyle name="SAPBEXstdItem 4" xfId="9836"/>
    <cellStyle name="SAPBEXstdItem 4 2" xfId="9837"/>
    <cellStyle name="SAPBEXstdItem 5" xfId="9838"/>
    <cellStyle name="SAPBEXstdItem 6" xfId="9839"/>
    <cellStyle name="SAPBEXstdItem 7" xfId="9840"/>
    <cellStyle name="SAPBEXstdItem 8" xfId="9841"/>
    <cellStyle name="SAPBEXstdItemX" xfId="9842"/>
    <cellStyle name="SAPBEXstdItemX 2" xfId="9843"/>
    <cellStyle name="SAPBEXstdItemX 2 2" xfId="9844"/>
    <cellStyle name="SAPBEXstdItemX 2 2 2" xfId="9845"/>
    <cellStyle name="SAPBEXstdItemX 2 3" xfId="9846"/>
    <cellStyle name="SAPBEXstdItemX 3" xfId="9847"/>
    <cellStyle name="SAPBEXstdItemX 3 2" xfId="9848"/>
    <cellStyle name="SAPBEXstdItemX 3 2 2" xfId="9849"/>
    <cellStyle name="SAPBEXstdItemX 3 3" xfId="9850"/>
    <cellStyle name="SAPBEXstdItemX 3 3 2" xfId="9851"/>
    <cellStyle name="SAPBEXstdItemX 3 4" xfId="9852"/>
    <cellStyle name="SAPBEXstdItemX 3 4 2" xfId="9853"/>
    <cellStyle name="SAPBEXstdItemX 4" xfId="9854"/>
    <cellStyle name="SAPBEXstdItemX 4 2" xfId="9855"/>
    <cellStyle name="SAPBEXstdItemX 5" xfId="9856"/>
    <cellStyle name="SAPBEXstdItemX 6" xfId="9857"/>
    <cellStyle name="SAPBEXstdItemX 7" xfId="9858"/>
    <cellStyle name="SAPBEXstdItemX 8" xfId="9859"/>
    <cellStyle name="SAPBEXtitle" xfId="9860"/>
    <cellStyle name="SAPBEXtitle 2" xfId="9861"/>
    <cellStyle name="SAPBEXtitle 3" xfId="9862"/>
    <cellStyle name="SAPBEXtitle 4" xfId="9863"/>
    <cellStyle name="SAPBEXunassignedItem" xfId="9864"/>
    <cellStyle name="SAPBEXundefined" xfId="9865"/>
    <cellStyle name="SAPBEXundefined 2" xfId="9866"/>
    <cellStyle name="SAPBEXundefined 3" xfId="9867"/>
    <cellStyle name="SAPBorder" xfId="9868"/>
    <cellStyle name="SAPDataCell" xfId="9869"/>
    <cellStyle name="SAPDataTotalCell" xfId="9870"/>
    <cellStyle name="SAPDimensionCell" xfId="9871"/>
    <cellStyle name="SAPEditableDataCell" xfId="9872"/>
    <cellStyle name="SAPEditableDataTotalCell" xfId="9873"/>
    <cellStyle name="SAPEmphasized" xfId="9874"/>
    <cellStyle name="SAPEmphasizedEditableDataCell" xfId="9875"/>
    <cellStyle name="SAPEmphasizedEditableDataTotalCell" xfId="9876"/>
    <cellStyle name="SAPEmphasizedLockedDataCell" xfId="9877"/>
    <cellStyle name="SAPEmphasizedLockedDataTotalCell" xfId="9878"/>
    <cellStyle name="SAPEmphasizedReadonlyDataCell" xfId="9879"/>
    <cellStyle name="SAPEmphasizedReadonlyDataTotalCell" xfId="9880"/>
    <cellStyle name="SAPEmphasizedTotal" xfId="9881"/>
    <cellStyle name="SAPExceptionLevel1" xfId="9882"/>
    <cellStyle name="SAPExceptionLevel2" xfId="9883"/>
    <cellStyle name="SAPExceptionLevel3" xfId="9884"/>
    <cellStyle name="SAPExceptionLevel4" xfId="9885"/>
    <cellStyle name="SAPExceptionLevel5" xfId="9886"/>
    <cellStyle name="SAPExceptionLevel6" xfId="9887"/>
    <cellStyle name="SAPExceptionLevel7" xfId="9888"/>
    <cellStyle name="SAPExceptionLevel8" xfId="9889"/>
    <cellStyle name="SAPExceptionLevel9" xfId="9890"/>
    <cellStyle name="SAPHierarchyCell0" xfId="9891"/>
    <cellStyle name="SAPHierarchyCell1" xfId="9892"/>
    <cellStyle name="SAPHierarchyCell2" xfId="9893"/>
    <cellStyle name="SAPHierarchyCell3" xfId="9894"/>
    <cellStyle name="SAPHierarchyCell4" xfId="9895"/>
    <cellStyle name="SAPLockedDataCell" xfId="9896"/>
    <cellStyle name="SAPLockedDataTotalCell" xfId="9897"/>
    <cellStyle name="SAPMemberCell" xfId="9898"/>
    <cellStyle name="SAPMemberTotalCell" xfId="9899"/>
    <cellStyle name="SAPReadonlyDataCell" xfId="9900"/>
    <cellStyle name="SAPReadonlyDataTotalCell" xfId="9901"/>
    <cellStyle name="shade" xfId="9902"/>
    <cellStyle name="shade 2" xfId="9903"/>
    <cellStyle name="shade 2 2" xfId="9904"/>
    <cellStyle name="shade 2 2 2" xfId="9905"/>
    <cellStyle name="shade 2 3" xfId="9906"/>
    <cellStyle name="shade 3" xfId="9907"/>
    <cellStyle name="shade 3 2" xfId="9908"/>
    <cellStyle name="shade 3 2 2" xfId="9909"/>
    <cellStyle name="shade 3 3" xfId="9910"/>
    <cellStyle name="shade 3 3 2" xfId="9911"/>
    <cellStyle name="shade 3 4" xfId="9912"/>
    <cellStyle name="shade 3 4 2" xfId="9913"/>
    <cellStyle name="shade 4" xfId="9914"/>
    <cellStyle name="shade 4 2" xfId="9915"/>
    <cellStyle name="shade 5" xfId="9916"/>
    <cellStyle name="shade 6" xfId="9917"/>
    <cellStyle name="shade 7" xfId="9918"/>
    <cellStyle name="shade_ACCOUNTS" xfId="9919"/>
    <cellStyle name="Sheet Title" xfId="9920"/>
    <cellStyle name="Special" xfId="9921"/>
    <cellStyle name="Special 2" xfId="9922"/>
    <cellStyle name="Special 3" xfId="9923"/>
    <cellStyle name="StmtTtl1" xfId="9924"/>
    <cellStyle name="StmtTtl1 2" xfId="9925"/>
    <cellStyle name="StmtTtl1 2 2" xfId="9926"/>
    <cellStyle name="StmtTtl1 2 3" xfId="9927"/>
    <cellStyle name="StmtTtl1 2 4" xfId="9928"/>
    <cellStyle name="StmtTtl1 3" xfId="9929"/>
    <cellStyle name="StmtTtl1 3 2" xfId="9930"/>
    <cellStyle name="StmtTtl1 3 3" xfId="9931"/>
    <cellStyle name="StmtTtl1 3 4" xfId="9932"/>
    <cellStyle name="StmtTtl1 4" xfId="9933"/>
    <cellStyle name="StmtTtl1 4 2" xfId="9934"/>
    <cellStyle name="StmtTtl1 4 3" xfId="9935"/>
    <cellStyle name="StmtTtl1 4 4" xfId="9936"/>
    <cellStyle name="StmtTtl1 5" xfId="9937"/>
    <cellStyle name="StmtTtl1 5 2" xfId="9938"/>
    <cellStyle name="StmtTtl1 6" xfId="9939"/>
    <cellStyle name="StmtTtl1 6 2" xfId="9940"/>
    <cellStyle name="StmtTtl1 7" xfId="9941"/>
    <cellStyle name="StmtTtl1 8" xfId="9942"/>
    <cellStyle name="StmtTtl1_(C) WHE Proforma with ITC cash grant 10 Yr Amort_for deferral_102809" xfId="9943"/>
    <cellStyle name="StmtTtl2" xfId="9944"/>
    <cellStyle name="StmtTtl2 2" xfId="9945"/>
    <cellStyle name="StmtTtl2 2 2" xfId="9946"/>
    <cellStyle name="StmtTtl2 3" xfId="9947"/>
    <cellStyle name="StmtTtl2 3 2" xfId="9948"/>
    <cellStyle name="StmtTtl2 4" xfId="9949"/>
    <cellStyle name="StmtTtl2 5" xfId="9950"/>
    <cellStyle name="StmtTtl2 6" xfId="9951"/>
    <cellStyle name="StmtTtl2 7" xfId="9952"/>
    <cellStyle name="StmtTtl2 8" xfId="9953"/>
    <cellStyle name="StmtTtl2 9" xfId="9954"/>
    <cellStyle name="StmtTtl2_4.32E Depreciation Study Robs file" xfId="9955"/>
    <cellStyle name="STYL1 - Style1" xfId="9956"/>
    <cellStyle name="STYL1 - Style1 2" xfId="9957"/>
    <cellStyle name="Style 1" xfId="9958"/>
    <cellStyle name="Style 1 10" xfId="9959"/>
    <cellStyle name="Style 1 11" xfId="9960"/>
    <cellStyle name="Style 1 2" xfId="9961"/>
    <cellStyle name="Style 1 2 2" xfId="9962"/>
    <cellStyle name="Style 1 2 2 2" xfId="9963"/>
    <cellStyle name="Style 1 2 3" xfId="9964"/>
    <cellStyle name="Style 1 2 4" xfId="9965"/>
    <cellStyle name="Style 1 2 5" xfId="9966"/>
    <cellStyle name="Style 1 2 6" xfId="9967"/>
    <cellStyle name="Style 1 2_Chelan PUD Power Costs (8-10)" xfId="9968"/>
    <cellStyle name="Style 1 3" xfId="9969"/>
    <cellStyle name="Style 1 3 2" xfId="9970"/>
    <cellStyle name="Style 1 3 2 2" xfId="9971"/>
    <cellStyle name="Style 1 3 2 3" xfId="9972"/>
    <cellStyle name="Style 1 3 3" xfId="9973"/>
    <cellStyle name="Style 1 3 3 2" xfId="9974"/>
    <cellStyle name="Style 1 3 4" xfId="9975"/>
    <cellStyle name="Style 1 3 5" xfId="9976"/>
    <cellStyle name="Style 1 4" xfId="9977"/>
    <cellStyle name="Style 1 4 2" xfId="9978"/>
    <cellStyle name="Style 1 4 2 2" xfId="9979"/>
    <cellStyle name="Style 1 4 3" xfId="9980"/>
    <cellStyle name="Style 1 4 4" xfId="9981"/>
    <cellStyle name="Style 1 5" xfId="9982"/>
    <cellStyle name="Style 1 5 2" xfId="9983"/>
    <cellStyle name="Style 1 5 2 2" xfId="9984"/>
    <cellStyle name="Style 1 5 3" xfId="9985"/>
    <cellStyle name="Style 1 5 4" xfId="9986"/>
    <cellStyle name="Style 1 6" xfId="9987"/>
    <cellStyle name="Style 1 6 2" xfId="9988"/>
    <cellStyle name="Style 1 6 2 2" xfId="9989"/>
    <cellStyle name="Style 1 6 2 3" xfId="9990"/>
    <cellStyle name="Style 1 6 3" xfId="9991"/>
    <cellStyle name="Style 1 6 3 2" xfId="9992"/>
    <cellStyle name="Style 1 6 4" xfId="9993"/>
    <cellStyle name="Style 1 6 4 2" xfId="9994"/>
    <cellStyle name="Style 1 6 5" xfId="9995"/>
    <cellStyle name="Style 1 6 5 2" xfId="9996"/>
    <cellStyle name="Style 1 6 6" xfId="9997"/>
    <cellStyle name="Style 1 7" xfId="9998"/>
    <cellStyle name="Style 1 8" xfId="9999"/>
    <cellStyle name="Style 1 9" xfId="10000"/>
    <cellStyle name="Style 1_ Price Inputs" xfId="10001"/>
    <cellStyle name="Style 21" xfId="10002"/>
    <cellStyle name="Style 22" xfId="10003"/>
    <cellStyle name="Style 24" xfId="10004"/>
    <cellStyle name="Style 27" xfId="10005"/>
    <cellStyle name="Style 35" xfId="10006"/>
    <cellStyle name="Style 36" xfId="10007"/>
    <cellStyle name="STYLE1" xfId="10008"/>
    <cellStyle name="STYLE2" xfId="10009"/>
    <cellStyle name="STYLE3" xfId="10010"/>
    <cellStyle name="sub-tl - Style3" xfId="10011"/>
    <cellStyle name="subtot - Style5" xfId="10012"/>
    <cellStyle name="Subtotal" xfId="10013"/>
    <cellStyle name="Sub-total" xfId="10014"/>
    <cellStyle name="Subtotal 2" xfId="10015"/>
    <cellStyle name="Sub-total 2" xfId="10016"/>
    <cellStyle name="Subtotal 3" xfId="10017"/>
    <cellStyle name="Sub-total 3" xfId="10018"/>
    <cellStyle name="taples Plaza" xfId="10019"/>
    <cellStyle name="Test" xfId="10020"/>
    <cellStyle name="Text" xfId="10021"/>
    <cellStyle name="Tickmark" xfId="10022"/>
    <cellStyle name="Title 2" xfId="10023"/>
    <cellStyle name="Title 2 2" xfId="10024"/>
    <cellStyle name="Title 2 2 2" xfId="10025"/>
    <cellStyle name="Title 2 3" xfId="10026"/>
    <cellStyle name="Title 3" xfId="10027"/>
    <cellStyle name="Title 3 2" xfId="10028"/>
    <cellStyle name="Title 3 3" xfId="10029"/>
    <cellStyle name="Title 3 4" xfId="10030"/>
    <cellStyle name="Title 4" xfId="10031"/>
    <cellStyle name="Title 5" xfId="10032"/>
    <cellStyle name="Title 6" xfId="10033"/>
    <cellStyle name="Title: - Style3" xfId="10034"/>
    <cellStyle name="Title: - Style4" xfId="10035"/>
    <cellStyle name="Title: Major" xfId="10036"/>
    <cellStyle name="Title: Major 2" xfId="10037"/>
    <cellStyle name="Title: Major 3" xfId="10038"/>
    <cellStyle name="Title: Minor" xfId="10039"/>
    <cellStyle name="Title: Minor 2" xfId="10040"/>
    <cellStyle name="Title: Minor 3" xfId="10041"/>
    <cellStyle name="Title: Minor_Electric Rev Req Model (2009 GRC) Rebuttal" xfId="10042"/>
    <cellStyle name="Title: Worksheet" xfId="10043"/>
    <cellStyle name="Title: Worksheet 2" xfId="10044"/>
    <cellStyle name="Titles" xfId="10045"/>
    <cellStyle name="Total 2" xfId="10046"/>
    <cellStyle name="Total 2 2" xfId="10047"/>
    <cellStyle name="Total 2 2 2" xfId="10048"/>
    <cellStyle name="Total 2 2 3" xfId="10049"/>
    <cellStyle name="Total 2 3" xfId="10050"/>
    <cellStyle name="Total 2 3 2" xfId="10051"/>
    <cellStyle name="Total 2 3 3" xfId="10052"/>
    <cellStyle name="Total 2 3 4" xfId="10053"/>
    <cellStyle name="Total 2 4" xfId="10054"/>
    <cellStyle name="Total 3" xfId="10055"/>
    <cellStyle name="Total 3 2" xfId="10056"/>
    <cellStyle name="Total 3 3" xfId="10057"/>
    <cellStyle name="Total 3 4" xfId="10058"/>
    <cellStyle name="Total 4" xfId="10059"/>
    <cellStyle name="Total 4 2" xfId="10060"/>
    <cellStyle name="Total 5" xfId="10061"/>
    <cellStyle name="Total 6" xfId="10062"/>
    <cellStyle name="Total 9" xfId="10063"/>
    <cellStyle name="Total 9 2" xfId="10064"/>
    <cellStyle name="Total2 - Style2" xfId="10065"/>
    <cellStyle name="Total4 - Style4" xfId="10066"/>
    <cellStyle name="Total4 - Style4 2" xfId="10067"/>
    <cellStyle name="Total4 - Style4 2 2" xfId="10068"/>
    <cellStyle name="Total4 - Style4 3" xfId="10069"/>
    <cellStyle name="Total4 - Style4_ACCOUNTS" xfId="10070"/>
    <cellStyle name="TRANSMISSION RELIABILITY PORTION OF PROJECT" xfId="10071"/>
    <cellStyle name="Underl - Style4" xfId="10072"/>
    <cellStyle name="UNLocked" xfId="10073"/>
    <cellStyle name="Unprot" xfId="10074"/>
    <cellStyle name="Unprot 2" xfId="10075"/>
    <cellStyle name="Unprot 3" xfId="10076"/>
    <cellStyle name="Unprot$" xfId="10077"/>
    <cellStyle name="Unprot$ 2" xfId="10078"/>
    <cellStyle name="Unprot$ 3" xfId="10079"/>
    <cellStyle name="Unprot$ 4" xfId="10080"/>
    <cellStyle name="Unprot_Book4 (11) (2)" xfId="10081"/>
    <cellStyle name="Unprotect" xfId="10082"/>
    <cellStyle name="Warning Text 2" xfId="10083"/>
    <cellStyle name="Warning Text 2 2" xfId="10084"/>
    <cellStyle name="Warning Text 2 2 2" xfId="10085"/>
    <cellStyle name="Warning Text 2 3" xfId="10086"/>
    <cellStyle name="Warning Text 3" xfId="10087"/>
    <cellStyle name="Warning Text 4" xfId="10088"/>
    <cellStyle name="Warning Text 5" xfId="10089"/>
    <cellStyle name="Warning Text 6" xfId="10090"/>
    <cellStyle name="WM_STANDARD" xfId="10091"/>
    <cellStyle name="WMI_Standard" xfId="10092"/>
  </cellStyles>
  <dxfs count="123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top/>
        <bottom/>
      </border>
      <protection locked="1" hidden="0"/>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top/>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5" formatCode="#,##0_);\(#,##0\)"/>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5" formatCode="#,##0_);\(#,##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5" formatCode="#,##0_);\(#,##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210" formatCode="0;\-0;0"/>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210" formatCode="0;\-0;0"/>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rgb="FF000000"/>
        <name val="Arial"/>
        <scheme val="none"/>
      </font>
      <numFmt numFmtId="164" formatCode="_(* #,##0_);_(* \(#,##0\);_(* &quot;-&quot;??_);_(@_)"/>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210" formatCode="0;\-0;0"/>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rgb="FF000000"/>
        <name val="Arial"/>
        <scheme val="none"/>
      </font>
      <fill>
        <patternFill patternType="solid">
          <fgColor rgb="FF000000"/>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000000"/>
        <name val="Arial"/>
        <scheme val="none"/>
      </font>
      <numFmt numFmtId="210" formatCode="0;\-0;0"/>
      <fill>
        <patternFill patternType="solid">
          <fgColor rgb="FF000000"/>
          <bgColor rgb="FFFFFFFF"/>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rgb="FFFFFFFF"/>
        </patternFill>
      </fill>
      <alignment horizontal="righ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numFmt numFmtId="210" formatCode="0;\-0;0"/>
      <fill>
        <patternFill patternType="solid">
          <fgColor indexed="64"/>
          <bgColor rgb="FFFFFFFF"/>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rgb="FFFFFFFF"/>
        </patternFill>
      </fill>
      <alignment horizontal="lef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left" vertical="top"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rgb="FFFFFFFF"/>
        </patternFill>
      </fill>
      <alignment horizontal="left" vertical="top" textRotation="0" wrapText="0"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left" vertical="top" textRotation="0" wrapText="0" indent="0" justifyLastLine="0" shrinkToFit="0" readingOrder="0"/>
      <border diagonalUp="0" diagonalDown="0">
        <left style="thin">
          <color rgb="FF000000"/>
        </left>
        <right style="thin">
          <color rgb="FF000000"/>
        </right>
        <top/>
        <bottom/>
        <vertical/>
        <horizontal/>
      </border>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border outline="0">
        <top style="thin">
          <color rgb="FF000000"/>
        </top>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numFmt numFmtId="164" formatCode="_(* #,##0_);_(* \(#,##0\);_(* &quot;-&quot;??_);_(@_)"/>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border diagonalUp="0" diagonalDown="0" outline="0">
        <left/>
        <right/>
        <top/>
        <bottom/>
      </border>
    </dxf>
    <dxf>
      <font>
        <sz val="11"/>
        <color theme="1"/>
        <name val="Calibri"/>
        <scheme val="minor"/>
      </font>
      <numFmt numFmtId="164" formatCode="_(* #,##0_);_(* \(#,##0\);_(* &quot;-&quot;??_);_(@_)"/>
      <fill>
        <patternFill patternType="none">
          <fgColor indexed="64"/>
          <bgColor indexed="65"/>
        </patternFill>
      </fill>
    </dxf>
    <dxf>
      <font>
        <b/>
        <i val="0"/>
        <strike val="0"/>
        <condense val="0"/>
        <extend val="0"/>
        <outline val="0"/>
        <shadow val="0"/>
        <u val="none"/>
        <vertAlign val="baseline"/>
        <sz val="11"/>
        <color theme="1"/>
        <name val="Calibri"/>
        <scheme val="minor"/>
      </font>
      <numFmt numFmtId="6" formatCode="#,##0_);[Red]\(#,##0\)"/>
      <alignment horizontal="left" vertical="bottom" textRotation="0" wrapText="0" indent="0" justifyLastLine="0" shrinkToFit="0" readingOrder="0"/>
    </dxf>
    <dxf>
      <numFmt numFmtId="6" formatCode="#,##0_);[Red]\(#,##0\)"/>
    </dxf>
    <dxf>
      <font>
        <b/>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1"/>
        <name val="Calibri"/>
        <scheme val="minor"/>
      </font>
      <numFmt numFmtId="10" formatCode="&quot;$&quot;#,##0_);[Red]\(&quot;$&quot;#,##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bottom" textRotation="0" wrapText="0" indent="0" justifyLastLine="0" shrinkToFit="0" readingOrder="0"/>
    </dxf>
    <dxf>
      <font>
        <b/>
      </font>
    </dxf>
    <dxf>
      <font>
        <b/>
        <i val="0"/>
        <strike val="0"/>
        <condense val="0"/>
        <extend val="0"/>
        <outline val="0"/>
        <shadow val="0"/>
        <u val="none"/>
        <vertAlign val="baseline"/>
        <sz val="11"/>
        <color theme="1"/>
        <name val="Calibri"/>
        <scheme val="minor"/>
      </font>
      <numFmt numFmtId="6" formatCode="#,##0_);[Red]\(#,##0\)"/>
      <alignment horizontal="center" vertical="bottom" textRotation="0" wrapText="0" indent="0" justifyLastLine="0" shrinkToFit="0" readingOrder="0"/>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ill>
        <patternFill>
          <bgColor rgb="FFFFFF00"/>
        </patternFill>
      </fill>
    </dxf>
    <dxf>
      <fill>
        <patternFill>
          <bgColor rgb="FFFFC000"/>
        </patternFill>
      </fill>
    </dxf>
    <dxf>
      <fill>
        <patternFill>
          <bgColor rgb="FFFF0000"/>
        </patternFill>
      </fill>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ill>
        <patternFill>
          <bgColor rgb="FFFFC000"/>
        </patternFill>
      </fill>
    </dxf>
    <dxf>
      <fill>
        <patternFill>
          <bgColor rgb="FFFF0000"/>
        </patternFill>
      </fill>
    </dxf>
    <dxf>
      <fill>
        <patternFill>
          <bgColor rgb="FFFFFF00"/>
        </patternFill>
      </fill>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ill>
        <patternFill>
          <bgColor rgb="FFFFC000"/>
        </patternFill>
      </fill>
    </dxf>
    <dxf>
      <fill>
        <patternFill>
          <bgColor rgb="FFFF0000"/>
        </patternFill>
      </fill>
    </dxf>
    <dxf>
      <fill>
        <patternFill>
          <bgColor rgb="FFFFFF00"/>
        </patternFill>
      </fill>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ill>
        <patternFill>
          <bgColor rgb="FFFFC000"/>
        </patternFill>
      </fill>
    </dxf>
    <dxf>
      <fill>
        <patternFill>
          <bgColor rgb="FFFF000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rgb="FFFF0000"/>
      </font>
    </dxf>
    <dxf>
      <font>
        <color rgb="FFFF0000"/>
      </font>
    </dxf>
    <dxf>
      <fill>
        <patternFill>
          <bgColor rgb="FFFFC000"/>
        </patternFill>
      </fill>
    </dxf>
    <dxf>
      <fill>
        <patternFill>
          <bgColor rgb="FFFF0000"/>
        </patternFill>
      </fill>
    </dxf>
    <dxf>
      <fill>
        <patternFill>
          <bgColor rgb="FFFFFF0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DFS\REGULATN\PA&amp;D\Decoupling%20Mechanism\Washington\RECOV16%20-%20thru%20Oct%20w%20Decoupl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ash98\Stipulation\WA98%20with%20deferral%20separa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EGULATN\PA&amp;D\DSMRecov\2016%20-%20new%20method\RECOV16%20-%20with%20Feb%20DSM%20data%20that%20ties%20to%20John%20Petrusich's%20numb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GULATN\PA&amp;D\Decoupling%20Mechanism\Washington\RECOV16%20-%20thru%20Oct%20w%20Decoupl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Req"/>
      <sheetName val="Inputs"/>
      <sheetName val="Actual"/>
      <sheetName val="Blocking Yr 2002"/>
      <sheetName val="Blocking Yr 2003"/>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Stip Table A w defer separate"/>
      <sheetName val="Blocking Yr 2001"/>
      <sheetName val="Deferral"/>
      <sheetName val="Deferral (2)"/>
      <sheetName val="Merger Credit"/>
      <sheetName val="Centralia Credit"/>
      <sheetName val="Centralia Credit lighting avg"/>
      <sheetName val="SBC Stipulation revised"/>
      <sheetName val="Table A Year 2001 All Filings"/>
      <sheetName val="Tab A Yr 2001 All Filings cr=-"/>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Direct Access"/>
      <sheetName val="UT Inputs"/>
      <sheetName val="UT Codes"/>
      <sheetName val="UT Variance"/>
      <sheetName val="Sch 47 Unscheduled KWH"/>
      <sheetName val="CA CARE"/>
      <sheetName val="Property Sales"/>
      <sheetName val="Grid West Reg Asset"/>
      <sheetName val="2010 Protocol"/>
      <sheetName val="RAC Deferral"/>
      <sheetName val="OSIP"/>
      <sheetName val="Deer Creek"/>
      <sheetName val="OR Intvnr Fding"/>
      <sheetName val="OR Inputs"/>
      <sheetName val="WY Bonus Tax Depr"/>
      <sheetName val="WA SBC"/>
      <sheetName val="WA Depreciation"/>
      <sheetName val="WA Merwin"/>
      <sheetName val="CA ESA"/>
      <sheetName val="CA Pub Purp"/>
      <sheetName val="CA SI"/>
      <sheetName val="UT SI"/>
      <sheetName val="DSM Surcharge Inputs"/>
      <sheetName val="DSM Surcharge Codes"/>
      <sheetName val="Utah DSM"/>
      <sheetName val="Idaho DSM"/>
      <sheetName val="Wyoming DSM"/>
      <sheetName val="Module2"/>
      <sheetName val="Wyoming DSM (Offset Credit)"/>
      <sheetName val="WY New DSM Codes"/>
      <sheetName val="New WY DSM"/>
      <sheetName val="Prorations&gt;&gt;&gt;"/>
      <sheetName val="Prorate OR 01-15"/>
      <sheetName val="Prorate OR 02-15 OSIP"/>
      <sheetName val="Prorate OR 03-15 OSIP"/>
      <sheetName val="Prorate OR 04-15 OSIP"/>
      <sheetName val="Prorate OR 02-15 RAC"/>
      <sheetName val="Prorate OR 03-15 RAC"/>
      <sheetName val="Prorate 05-15 Deer Cr"/>
      <sheetName val="Prorate 06-15 Deer Cr"/>
      <sheetName val="Prorate 07-15 Deer Cr"/>
      <sheetName val="Prorate 08-15 Deer Cr"/>
      <sheetName val="Prorate 01-16 Intvnr Fding"/>
      <sheetName val="Prorate 08-15 - CA SI"/>
      <sheetName val="Prorate 09-15 - CA SI"/>
      <sheetName val="Prorate 10-15 - CA SI"/>
      <sheetName val="Prorate WA 03-15 - Depr+Merwin"/>
      <sheetName val="Prorate WA 04-15 - Depr+Merwin"/>
      <sheetName val="Prorate WA 05-15 - Depr+Merwin"/>
      <sheetName val="Prorate WA 0615 - Depr + Merwin"/>
      <sheetName val="Prorate WA 08-15 - SBC"/>
      <sheetName val="Prorate WA 09-15 - SBC"/>
      <sheetName val="Prorate WA 10-15 - SBC"/>
      <sheetName val="Prorate WY 01-16 - Bon Tax Depr"/>
    </sheetNames>
    <sheetDataSet>
      <sheetData sheetId="0"/>
      <sheetData sheetId="1"/>
      <sheetData sheetId="2">
        <row r="1">
          <cell r="A1" t="str">
            <v>Code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N"/>
      <sheetName val="CSS"/>
      <sheetName val="OR DA"/>
      <sheetName val="UT CSS"/>
      <sheetName val="UT SI"/>
      <sheetName val="WY Bonus Tax Depr"/>
      <sheetName val="WYProrate"/>
      <sheetName val="WA SBC"/>
      <sheetName val="WA Depreciation"/>
      <sheetName val="WA Merwin"/>
      <sheetName val="WA Decoupling"/>
      <sheetName val="WAProrate"/>
      <sheetName val="OR kWh"/>
      <sheetName val="OSIP"/>
      <sheetName val="Deer Crk"/>
      <sheetName val="OR Intvnr Fding"/>
      <sheetName val="OR Pilot Program"/>
      <sheetName val="ORProrate"/>
      <sheetName val="CA ESA"/>
      <sheetName val="CA Publ Purp"/>
      <sheetName val="CAProrate"/>
      <sheetName val="DSM Surcharge Inputs"/>
      <sheetName val="DSM Surcharge Codes"/>
      <sheetName val="Utah DSM"/>
      <sheetName val="Idaho DSM"/>
      <sheetName val="Wyoming DSM"/>
      <sheetName val="Wyoming DSM (Offset Credit)"/>
      <sheetName val="WY New DSM Codes"/>
      <sheetName val="New WY DSM"/>
      <sheetName val="RECOV16 - thru Oct w Decouplin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ables/table1.xml><?xml version="1.0" encoding="utf-8"?>
<table xmlns="http://schemas.openxmlformats.org/spreadsheetml/2006/main" id="1" name="tblRVN" displayName="tblRVN" ref="A1:M3410" totalsRowCount="1" headerRowDxfId="304" totalsRowDxfId="303">
  <autoFilter ref="A1:M3409">
    <filterColumn colId="0">
      <filters>
        <filter val="201808"/>
      </filters>
    </filterColumn>
    <filterColumn colId="2">
      <filters>
        <filter val="COMMERCIAL SALES"/>
      </filters>
    </filterColumn>
  </autoFilter>
  <sortState ref="A2:M8217">
    <sortCondition ref="B1:B8217"/>
  </sortState>
  <tableColumns count="13">
    <tableColumn id="1" name="Accounting Period" totalsRowLabel="Total" dataDxfId="302" totalsRowDxfId="301"/>
    <tableColumn id="2" name="State Desc" dataDxfId="300" totalsRowDxfId="299"/>
    <tableColumn id="3" name="Revenue Class Desc" totalsRowDxfId="298"/>
    <tableColumn id="4" name="Rate Group Cd" totalsRowDxfId="297"/>
    <tableColumn id="5" name="Rate Desc" totalsRowDxfId="296"/>
    <tableColumn id="6" name="305 Revenue" totalsRowFunction="sum" totalsRowDxfId="295"/>
    <tableColumn id="7" name="305 Avg Cust Count" totalsRowFunction="sum" totalsRowDxfId="294" dataCellStyle="Comma 2 2"/>
    <tableColumn id="8" name="305 Avg  Billing Count" totalsRowFunction="sum" totalsRowDxfId="293" dataCellStyle="Comma 2 2"/>
    <tableColumn id="9" name="305 kWh" totalsRowFunction="sum" totalsRowDxfId="292" dataCellStyle="Comma 2 2"/>
    <tableColumn id="11" name="Rate" dataDxfId="291" totalsRowDxfId="290">
      <calculatedColumnFormula>LEFT(tblRVN[[#This Row],[Rate Desc]],10)</calculatedColumnFormula>
    </tableColumn>
    <tableColumn id="10" name="kWh" totalsRowFunction="sum" dataDxfId="289" totalsRowDxfId="288" dataCellStyle="Comma 2 2"/>
    <tableColumn id="12" name="Sep Correction" totalsRowDxfId="287" dataCellStyle="Comma 2 2"/>
    <tableColumn id="13" name="Oct Correction" dataDxfId="286" totalsRowDxfId="285" dataCellStyle="Comma 2 2">
      <calculatedColumnFormula>-tblRVN[[#This Row],[Sep Correction]]</calculatedColumnFormula>
    </tableColumn>
  </tableColumns>
  <tableStyleInfo showFirstColumn="0" showLastColumn="0" showRowStripes="1" showColumnStripes="0"/>
</table>
</file>

<file path=xl/tables/table2.xml><?xml version="1.0" encoding="utf-8"?>
<table xmlns="http://schemas.openxmlformats.org/spreadsheetml/2006/main" id="3" name="tblRVNTRANS" displayName="tblRVNTRANS" ref="A1:M622" totalsRowCount="1" tableBorderDxfId="284">
  <autoFilter ref="A1:M621"/>
  <tableColumns count="13">
    <tableColumn id="1" name="Accounting Period" totalsRowLabel="Total" dataDxfId="283" totalsRowDxfId="282"/>
    <tableColumn id="2" name="Schedule" dataDxfId="281" totalsRowDxfId="280" dataCellStyle="Normal 2 24"/>
    <tableColumn id="3" name="Rate" dataDxfId="279" totalsRowDxfId="278" dataCellStyle="Normal 2 24"/>
    <tableColumn id="4" name="JEB Billing Cycle" dataDxfId="277" totalsRowDxfId="276" dataCellStyle="Normal 2 24"/>
    <tableColumn id="5" name="Date" dataDxfId="275" totalsRowDxfId="274"/>
    <tableColumn id="6" name="count distinct agree" totalsRowFunction="sum" dataDxfId="273" totalsRowDxfId="272" dataCellStyle="Comma"/>
    <tableColumn id="7" name="Tot Distinct Agree by cycle" totalsRowFunction="sum" dataDxfId="271" totalsRowDxfId="270" dataCellStyle="Comma"/>
    <tableColumn id="8" name="305 Cust/Cycle" totalsRowFunction="sum" dataDxfId="269" totalsRowDxfId="268" dataCellStyle="Comma">
      <calculatedColumnFormula>F2/G2*L2</calculatedColumnFormula>
    </tableColumn>
    <tableColumn id="9" name="Cust" totalsRowFunction="sum" dataDxfId="267" totalsRowDxfId="266" dataCellStyle="Comma"/>
    <tableColumn id="10" name="Total kWh" totalsRowFunction="sum" dataDxfId="265" totalsRowDxfId="264" dataCellStyle="Comma"/>
    <tableColumn id="11" name="kWh" totalsRowFunction="sum" dataDxfId="263" totalsRowDxfId="262" dataCellStyle="Comma"/>
    <tableColumn id="12" name="305 Cust" totalsRowFunction="sum" dataDxfId="261" totalsRowDxfId="260" dataCellStyle="Comma"/>
    <tableColumn id="13" name="total  by Base Schedule" totalsRowFunction="sum" dataDxfId="259" totalsRowDxfId="258"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41"/>
  <sheetViews>
    <sheetView tabSelected="1" view="pageBreakPreview" topLeftCell="G1" zoomScale="70" zoomScaleNormal="70" zoomScaleSheetLayoutView="70" workbookViewId="0">
      <pane ySplit="6" topLeftCell="A7" activePane="bottomLeft" state="frozen"/>
      <selection pane="bottomLeft" activeCell="G1" sqref="G1"/>
    </sheetView>
  </sheetViews>
  <sheetFormatPr defaultRowHeight="15.75"/>
  <cols>
    <col min="1" max="1" width="1.7109375" style="85" customWidth="1"/>
    <col min="2" max="2" width="5.7109375" style="85" customWidth="1"/>
    <col min="3" max="3" width="8.5703125" style="23" bestFit="1" customWidth="1"/>
    <col min="4" max="4" width="52" style="85" customWidth="1"/>
    <col min="5" max="5" width="15.5703125" style="23" hidden="1" customWidth="1"/>
    <col min="6" max="6" width="17.5703125" style="23" customWidth="1"/>
    <col min="7" max="7" width="16" style="23" bestFit="1" customWidth="1"/>
    <col min="8" max="28" width="15.7109375" style="23" customWidth="1"/>
    <col min="29" max="29" width="16.85546875" style="23" bestFit="1" customWidth="1"/>
    <col min="30" max="16384" width="9.140625" style="23"/>
  </cols>
  <sheetData>
    <row r="1" spans="1:29">
      <c r="A1" s="20"/>
      <c r="B1" s="21"/>
      <c r="C1" s="22"/>
      <c r="D1" s="21"/>
      <c r="E1" s="22"/>
      <c r="F1" s="22"/>
      <c r="G1" s="22"/>
      <c r="H1" s="22"/>
      <c r="I1" s="22"/>
      <c r="J1" s="22"/>
      <c r="K1" s="22"/>
      <c r="L1" s="22"/>
      <c r="M1" s="22"/>
      <c r="N1" s="22"/>
      <c r="O1" s="22"/>
      <c r="P1" s="22"/>
      <c r="Q1" s="22"/>
      <c r="R1" s="22"/>
      <c r="S1" s="22"/>
      <c r="T1" s="22"/>
      <c r="U1" s="22"/>
      <c r="V1" s="22"/>
      <c r="W1" s="22"/>
      <c r="X1" s="22"/>
      <c r="Y1" s="22"/>
      <c r="Z1" s="22"/>
      <c r="AA1" s="22"/>
      <c r="AB1" s="22"/>
      <c r="AC1" s="22"/>
    </row>
    <row r="2" spans="1:29" ht="21">
      <c r="A2" s="25" t="s">
        <v>102</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3" spans="1:29">
      <c r="A3" s="26"/>
      <c r="B3" s="27"/>
      <c r="C3" s="28"/>
      <c r="D3" s="27"/>
      <c r="E3" s="29" t="s">
        <v>103</v>
      </c>
      <c r="F3" s="29" t="s">
        <v>295</v>
      </c>
      <c r="G3" s="28"/>
      <c r="H3" s="28"/>
      <c r="I3" s="28"/>
      <c r="J3" s="28"/>
      <c r="K3" s="28"/>
      <c r="L3" s="28"/>
      <c r="M3" s="28"/>
      <c r="N3" s="28"/>
      <c r="O3" s="28"/>
      <c r="P3" s="28"/>
      <c r="Q3" s="28"/>
      <c r="R3" s="28"/>
      <c r="S3" s="28"/>
      <c r="T3" s="28"/>
      <c r="U3" s="28"/>
      <c r="V3" s="28"/>
      <c r="W3" s="28"/>
      <c r="X3" s="28"/>
      <c r="Y3" s="28"/>
      <c r="Z3" s="28"/>
      <c r="AA3" s="28"/>
      <c r="AB3" s="28"/>
      <c r="AC3" s="28"/>
    </row>
    <row r="4" spans="1:29">
      <c r="A4" s="26"/>
      <c r="B4" s="27"/>
      <c r="C4" s="22"/>
      <c r="D4" s="30" t="s">
        <v>104</v>
      </c>
      <c r="E4" s="31">
        <v>42185</v>
      </c>
      <c r="F4" s="31">
        <v>42185</v>
      </c>
      <c r="G4" s="22"/>
      <c r="H4" s="582" t="s">
        <v>279</v>
      </c>
      <c r="I4" s="583"/>
      <c r="J4" s="583"/>
      <c r="K4" s="583"/>
      <c r="L4" s="583"/>
      <c r="M4" s="583"/>
      <c r="N4" s="583"/>
      <c r="O4" s="584"/>
      <c r="P4" s="585" t="s">
        <v>294</v>
      </c>
      <c r="Q4" s="586"/>
      <c r="R4" s="586"/>
      <c r="S4" s="586"/>
      <c r="T4" s="586"/>
      <c r="U4" s="587"/>
      <c r="V4" s="433" t="s">
        <v>325</v>
      </c>
      <c r="W4" s="434"/>
      <c r="X4" s="434"/>
      <c r="Y4" s="435"/>
      <c r="Z4" s="436" t="s">
        <v>547</v>
      </c>
      <c r="AA4" s="437"/>
      <c r="AB4" s="438"/>
    </row>
    <row r="5" spans="1:29">
      <c r="A5" s="21"/>
      <c r="B5" s="20"/>
      <c r="C5" s="32"/>
      <c r="D5" s="30" t="s">
        <v>105</v>
      </c>
      <c r="E5" s="33"/>
      <c r="F5" s="33"/>
      <c r="G5" s="32"/>
      <c r="H5" s="588" t="s">
        <v>306</v>
      </c>
      <c r="I5" s="589"/>
      <c r="J5" s="589"/>
      <c r="K5" s="589"/>
      <c r="L5" s="589"/>
      <c r="M5" s="589"/>
      <c r="N5" s="589"/>
      <c r="O5" s="589"/>
      <c r="P5" s="589"/>
      <c r="Q5" s="589"/>
      <c r="R5" s="589"/>
      <c r="S5" s="589"/>
      <c r="T5" s="589"/>
      <c r="U5" s="589"/>
      <c r="V5" s="432"/>
      <c r="W5" s="432"/>
      <c r="X5" s="432"/>
      <c r="Y5" s="432"/>
      <c r="Z5" s="432"/>
      <c r="AA5" s="432"/>
      <c r="AB5" s="432"/>
      <c r="AC5" s="36"/>
    </row>
    <row r="6" spans="1:29">
      <c r="A6" s="21"/>
      <c r="B6" s="21"/>
      <c r="C6" s="37" t="s">
        <v>106</v>
      </c>
      <c r="D6" s="38" t="s">
        <v>105</v>
      </c>
      <c r="E6" s="39" t="s">
        <v>105</v>
      </c>
      <c r="F6" s="39" t="s">
        <v>105</v>
      </c>
      <c r="G6" s="37" t="s">
        <v>107</v>
      </c>
      <c r="H6" s="37" t="s">
        <v>117</v>
      </c>
      <c r="I6" s="37" t="s">
        <v>118</v>
      </c>
      <c r="J6" s="148" t="s">
        <v>236</v>
      </c>
      <c r="K6" s="148" t="s">
        <v>235</v>
      </c>
      <c r="L6" s="37" t="s">
        <v>477</v>
      </c>
      <c r="M6" s="37" t="s">
        <v>478</v>
      </c>
      <c r="N6" s="37" t="s">
        <v>109</v>
      </c>
      <c r="O6" s="37" t="s">
        <v>110</v>
      </c>
      <c r="P6" s="37" t="s">
        <v>111</v>
      </c>
      <c r="Q6" s="37" t="s">
        <v>112</v>
      </c>
      <c r="R6" s="37" t="s">
        <v>113</v>
      </c>
      <c r="S6" s="37" t="s">
        <v>114</v>
      </c>
      <c r="T6" s="37" t="s">
        <v>115</v>
      </c>
      <c r="U6" s="37" t="s">
        <v>116</v>
      </c>
      <c r="V6" s="37" t="s">
        <v>117</v>
      </c>
      <c r="W6" s="37" t="s">
        <v>118</v>
      </c>
      <c r="X6" s="37" t="s">
        <v>298</v>
      </c>
      <c r="Y6" s="37" t="s">
        <v>108</v>
      </c>
      <c r="Z6" s="37" t="s">
        <v>109</v>
      </c>
      <c r="AA6" s="37" t="s">
        <v>110</v>
      </c>
      <c r="AB6" s="37" t="s">
        <v>111</v>
      </c>
      <c r="AC6" s="40" t="s">
        <v>101</v>
      </c>
    </row>
    <row r="7" spans="1:29">
      <c r="A7" s="21"/>
      <c r="B7" s="41" t="s">
        <v>119</v>
      </c>
      <c r="C7" s="42" t="s">
        <v>120</v>
      </c>
      <c r="D7" s="43" t="s">
        <v>121</v>
      </c>
      <c r="E7" s="44" t="s">
        <v>122</v>
      </c>
      <c r="F7" s="44" t="s">
        <v>123</v>
      </c>
      <c r="G7" s="42" t="s">
        <v>133</v>
      </c>
      <c r="H7" s="42" t="s">
        <v>134</v>
      </c>
      <c r="I7" s="42" t="s">
        <v>135</v>
      </c>
      <c r="J7" s="42" t="s">
        <v>124</v>
      </c>
      <c r="K7" s="42" t="s">
        <v>125</v>
      </c>
      <c r="L7" s="42" t="s">
        <v>126</v>
      </c>
      <c r="M7" s="42" t="s">
        <v>127</v>
      </c>
      <c r="N7" s="42" t="s">
        <v>128</v>
      </c>
      <c r="O7" s="42" t="s">
        <v>129</v>
      </c>
      <c r="P7" s="42" t="s">
        <v>130</v>
      </c>
      <c r="Q7" s="42" t="s">
        <v>131</v>
      </c>
      <c r="R7" s="42" t="s">
        <v>132</v>
      </c>
      <c r="S7" s="42" t="s">
        <v>136</v>
      </c>
      <c r="T7" s="42" t="s">
        <v>292</v>
      </c>
      <c r="U7" s="42" t="s">
        <v>304</v>
      </c>
      <c r="V7" s="42" t="s">
        <v>305</v>
      </c>
      <c r="W7" s="42" t="s">
        <v>540</v>
      </c>
      <c r="X7" s="42" t="s">
        <v>541</v>
      </c>
      <c r="Y7" s="42" t="s">
        <v>544</v>
      </c>
      <c r="Z7" s="42" t="s">
        <v>545</v>
      </c>
      <c r="AA7" s="42" t="s">
        <v>545</v>
      </c>
      <c r="AB7" s="42" t="s">
        <v>545</v>
      </c>
      <c r="AC7" s="42" t="s">
        <v>546</v>
      </c>
    </row>
    <row r="8" spans="1:29">
      <c r="A8" s="21"/>
      <c r="B8" s="20" t="s">
        <v>137</v>
      </c>
      <c r="C8" s="45"/>
      <c r="D8" s="46"/>
      <c r="E8" s="47"/>
      <c r="F8" s="47"/>
      <c r="G8" s="45"/>
      <c r="H8" s="48">
        <v>201707</v>
      </c>
      <c r="I8" s="48">
        <v>201708</v>
      </c>
      <c r="J8" s="48">
        <v>201709</v>
      </c>
      <c r="K8" s="48">
        <v>201709</v>
      </c>
      <c r="L8" s="48">
        <v>201710</v>
      </c>
      <c r="M8" s="48">
        <v>201710</v>
      </c>
      <c r="N8" s="48">
        <v>201711</v>
      </c>
      <c r="O8" s="48">
        <v>201712</v>
      </c>
      <c r="P8" s="48">
        <v>201801</v>
      </c>
      <c r="Q8" s="48">
        <v>201802</v>
      </c>
      <c r="R8" s="48">
        <v>201803</v>
      </c>
      <c r="S8" s="48">
        <v>201804</v>
      </c>
      <c r="T8" s="48">
        <v>201805</v>
      </c>
      <c r="U8" s="48">
        <v>201806</v>
      </c>
      <c r="V8" s="48">
        <v>201807</v>
      </c>
      <c r="W8" s="48">
        <v>201808</v>
      </c>
      <c r="X8" s="48">
        <v>201809</v>
      </c>
      <c r="Y8" s="48">
        <v>201810</v>
      </c>
      <c r="Z8" s="48">
        <v>201811</v>
      </c>
      <c r="AA8" s="48">
        <v>201812</v>
      </c>
      <c r="AB8" s="48">
        <v>201901</v>
      </c>
      <c r="AC8" s="45"/>
    </row>
    <row r="9" spans="1:29">
      <c r="A9" s="21"/>
      <c r="B9" s="21"/>
      <c r="C9" s="49" t="s">
        <v>119</v>
      </c>
      <c r="D9" s="50" t="s">
        <v>138</v>
      </c>
      <c r="E9" s="51">
        <v>105258.64978493931</v>
      </c>
      <c r="F9" s="51">
        <v>105258.64978493931</v>
      </c>
      <c r="G9" s="52"/>
      <c r="H9" s="53">
        <f>SUM(SUMIFS(tblRVN[305 Avg  Billing Count],tblRVN[Rate],{"02RESD0016","02NETMT135","02RESD0017","02RESD0018","02RESD018X"},tblRVN[Accounting Period],H$8,tblRVN[Rate Group Cd],"R"))</f>
        <v>107013</v>
      </c>
      <c r="I9" s="53">
        <f>SUM(SUMIFS(tblRVN[305 Avg  Billing Count],tblRVN[Rate],{"02RESD0016","02NETMT135","02RESD0017","02RESD0018","02RESD018X"},tblRVN[Accounting Period],I$8,tblRVN[Rate Group Cd],"R"))</f>
        <v>106899</v>
      </c>
      <c r="J9" s="53">
        <f>'Prorate 9-17'!B7+'Prorate 9-17'!B8+'Prorate 9-17'!B9</f>
        <v>92185.200000000012</v>
      </c>
      <c r="K9" s="53">
        <f>'Prorate 9-17'!D7+'Prorate 9-17'!D8+'Prorate 9-17'!D9</f>
        <v>14787.8</v>
      </c>
      <c r="L9" s="53">
        <f>'Prorate 10-17'!B6+'Prorate 10-17'!B7+'Prorate 10-17'!B8</f>
        <v>12986.266666666666</v>
      </c>
      <c r="M9" s="53">
        <f>'Prorate 10-17'!D6+'Prorate 10-17'!D7+'Prorate 10-17'!D8</f>
        <v>94093.733333333337</v>
      </c>
      <c r="N9" s="53">
        <f>SUM(SUMIFS(tblRVN[305 Avg  Billing Count],tblRVN[Rate],{"02RESD0016","02NETMT135","02RESD0017","02RESD0018","02RESD018X"},tblRVN[Accounting Period],N$8,tblRVN[Rate Group Cd],"R"))</f>
        <v>107372</v>
      </c>
      <c r="O9" s="53">
        <f>SUM(SUMIFS(tblRVN[305 Avg  Billing Count],tblRVN[Rate],{"02RESD0016","02NETMT135","02RESD0017","02RESD0018","02RESD018X"},tblRVN[Accounting Period],O$8,tblRVN[Rate Group Cd],"R"))</f>
        <v>107473</v>
      </c>
      <c r="P9" s="53">
        <f>SUM(SUMIFS(tblRVN[305 Avg  Billing Count],tblRVN[Rate],{"02RESD0016","02NETMT135","02RESD0017","02RESD0018","02RESD018X"},tblRVN[Accounting Period],P$8,tblRVN[Rate Group Cd],"R"))</f>
        <v>107535</v>
      </c>
      <c r="Q9" s="53">
        <f>SUM(SUMIFS(tblRVN[305 Avg  Billing Count],tblRVN[Rate],{"02RESD0016","02NETMT135","02RESD0017","02RESD0018","02RESD018X"},tblRVN[Accounting Period],Q$8,tblRVN[Rate Group Cd],"R"))</f>
        <v>107656</v>
      </c>
      <c r="R9" s="53">
        <f>SUM(SUMIFS(tblRVN[305 Avg  Billing Count],tblRVN[Rate],{"02RESD0016","02NETMT135","02RESD0017","02RESD0018","02RESD018X"},tblRVN[Accounting Period],R$8,tblRVN[Rate Group Cd],"R"))</f>
        <v>107793</v>
      </c>
      <c r="S9" s="53">
        <f>SUM(SUMIFS(tblRVN[305 Avg  Billing Count],tblRVN[Rate],{"02RESD0016","02NETMT135","02RESD0017","02RESD0018","02RESD018X"},tblRVN[Accounting Period],S$8,tblRVN[Rate Group Cd],"R"))</f>
        <v>107753</v>
      </c>
      <c r="T9" s="53">
        <f>SUM(SUMIFS(tblRVN[305 Avg  Billing Count],tblRVN[Rate],{"02RESD0016","02NETMT135","02RESD0017","02RESD0018","02RESD018X"},tblRVN[Accounting Period],T$8,tblRVN[Rate Group Cd],"R"))</f>
        <v>107643</v>
      </c>
      <c r="U9" s="53">
        <f>SUM(SUMIFS(tblRVN[305 Avg  Billing Count],tblRVN[Rate],{"02RESD0016","02NETMT135","02RESD0017","02RESD0018","02RESD018X"},tblRVN[Accounting Period],U$8,tblRVN[Rate Group Cd],"R"))</f>
        <v>107581</v>
      </c>
      <c r="V9" s="53">
        <v>0</v>
      </c>
      <c r="W9" s="53">
        <v>0</v>
      </c>
      <c r="X9" s="53">
        <f>SUM(SUMIFS(tblRVN[305 Avg  Billing Count],tblRVN[Rate],{"02RESD0016","02NETMT135","02RESD0017","02RESD0018","02RESD018X"},tblRVN[Accounting Period],X$8,tblRVN[Rate Group Cd],"R"))</f>
        <v>0</v>
      </c>
      <c r="Y9" s="53">
        <f>SUM(SUMIFS(tblRVN[305 Avg  Billing Count],tblRVN[Rate],{"02RESD0016","02NETMT135","02RESD0017","02RESD0018","02RESD018X"},tblRVN[Accounting Period],Y$8,tblRVN[Rate Group Cd],"R"))</f>
        <v>0</v>
      </c>
      <c r="Z9" s="53">
        <v>0</v>
      </c>
      <c r="AA9" s="53">
        <v>0</v>
      </c>
      <c r="AB9" s="53">
        <v>0</v>
      </c>
      <c r="AC9" s="52"/>
    </row>
    <row r="10" spans="1:29">
      <c r="A10" s="21"/>
      <c r="B10" s="21"/>
      <c r="C10" s="49" t="s">
        <v>120</v>
      </c>
      <c r="D10" s="54" t="s">
        <v>238</v>
      </c>
      <c r="E10" s="149">
        <f>E11/E9</f>
        <v>758.04754710531631</v>
      </c>
      <c r="F10" s="149">
        <f>F11/F9</f>
        <v>790.46965214820557</v>
      </c>
      <c r="G10" s="56"/>
      <c r="H10" s="57">
        <v>44.259812522639457</v>
      </c>
      <c r="I10" s="57">
        <v>59.188046696735015</v>
      </c>
      <c r="J10" s="57">
        <v>54.481662303549477</v>
      </c>
      <c r="K10" s="57">
        <f>'Exhibit No__(JRS-15) p2'!R10</f>
        <v>56.811872571839537</v>
      </c>
      <c r="L10" s="178">
        <f>'WA Decoupling Year 1'!H10</f>
        <v>51.844532235719285</v>
      </c>
      <c r="M10" s="178">
        <v>54.061951019626278</v>
      </c>
      <c r="N10" s="178">
        <v>58.578929561529897</v>
      </c>
      <c r="O10" s="178">
        <v>108.14963789191133</v>
      </c>
      <c r="P10" s="178">
        <v>104.49228036939483</v>
      </c>
      <c r="Q10" s="178">
        <v>91.202079948274289</v>
      </c>
      <c r="R10" s="178">
        <v>73.547115471848016</v>
      </c>
      <c r="S10" s="178">
        <v>54.915338717754352</v>
      </c>
      <c r="T10" s="178">
        <v>44.416727133102171</v>
      </c>
      <c r="U10" s="178">
        <v>36.42133915528867</v>
      </c>
      <c r="V10" s="178" t="s">
        <v>105</v>
      </c>
      <c r="W10" s="178" t="s">
        <v>105</v>
      </c>
      <c r="X10" s="178" t="s">
        <v>105</v>
      </c>
      <c r="Y10" s="178" t="s">
        <v>105</v>
      </c>
      <c r="Z10" s="178" t="s">
        <v>105</v>
      </c>
      <c r="AA10" s="178" t="s">
        <v>105</v>
      </c>
      <c r="AB10" s="178" t="s">
        <v>105</v>
      </c>
      <c r="AC10" s="58"/>
    </row>
    <row r="11" spans="1:29">
      <c r="A11" s="21"/>
      <c r="B11" s="21"/>
      <c r="C11" s="49" t="s">
        <v>121</v>
      </c>
      <c r="D11" s="54" t="s">
        <v>139</v>
      </c>
      <c r="E11" s="55">
        <v>79791061.281090766</v>
      </c>
      <c r="F11" s="55">
        <v>83203768.281090766</v>
      </c>
      <c r="G11" s="59" t="s">
        <v>140</v>
      </c>
      <c r="H11" s="56">
        <f>H10*H9</f>
        <v>4736375.3174852161</v>
      </c>
      <c r="I11" s="56">
        <f>I10*I9</f>
        <v>6327143.0038342765</v>
      </c>
      <c r="J11" s="56">
        <f>J10*J9</f>
        <v>5022402.9357851697</v>
      </c>
      <c r="K11" s="56">
        <f>K10*K9</f>
        <v>840122.60921784863</v>
      </c>
      <c r="L11" s="56">
        <f t="shared" ref="L11:U11" si="0">L10*L9</f>
        <v>673266.92082164681</v>
      </c>
      <c r="M11" s="56">
        <f t="shared" si="0"/>
        <v>5086890.8027204433</v>
      </c>
      <c r="N11" s="56">
        <f t="shared" si="0"/>
        <v>6289736.8248805879</v>
      </c>
      <c r="O11" s="56">
        <f t="shared" si="0"/>
        <v>11623166.033157386</v>
      </c>
      <c r="P11" s="56">
        <f t="shared" si="0"/>
        <v>11236577.369522873</v>
      </c>
      <c r="Q11" s="56">
        <f>Q10*Q9</f>
        <v>9818451.1189114172</v>
      </c>
      <c r="R11" s="56">
        <f>R10*R9</f>
        <v>7927864.2180569135</v>
      </c>
      <c r="S11" s="56">
        <f t="shared" si="0"/>
        <v>5917292.4928541845</v>
      </c>
      <c r="T11" s="56">
        <f t="shared" si="0"/>
        <v>4781149.7587885167</v>
      </c>
      <c r="U11" s="56">
        <f t="shared" si="0"/>
        <v>3918244.0876651104</v>
      </c>
      <c r="V11" s="56">
        <v>0</v>
      </c>
      <c r="W11" s="56">
        <v>0</v>
      </c>
      <c r="X11" s="56">
        <v>0</v>
      </c>
      <c r="Y11" s="56">
        <v>0</v>
      </c>
      <c r="Z11" s="56">
        <v>0</v>
      </c>
      <c r="AA11" s="56">
        <v>0</v>
      </c>
      <c r="AB11" s="56">
        <v>0</v>
      </c>
      <c r="AC11" s="56">
        <f>SUM(H11:U11)</f>
        <v>84198683.493701577</v>
      </c>
    </row>
    <row r="12" spans="1:29">
      <c r="A12" s="21"/>
      <c r="B12" s="21"/>
      <c r="C12" s="60"/>
      <c r="D12" s="54"/>
      <c r="E12" s="51"/>
      <c r="F12" s="51"/>
      <c r="G12" s="61"/>
      <c r="H12" s="61"/>
      <c r="I12" s="61"/>
      <c r="J12" s="61"/>
      <c r="K12" s="61"/>
      <c r="L12" s="61"/>
      <c r="M12" s="61"/>
      <c r="N12" s="61"/>
      <c r="O12" s="61"/>
      <c r="P12" s="61"/>
      <c r="Q12" s="61"/>
      <c r="R12" s="61"/>
      <c r="S12" s="61"/>
      <c r="T12" s="61"/>
      <c r="U12" s="61"/>
      <c r="V12" s="61"/>
      <c r="W12" s="61"/>
      <c r="X12" s="61"/>
      <c r="Y12" s="61"/>
      <c r="Z12" s="61"/>
      <c r="AA12" s="61"/>
      <c r="AB12" s="61"/>
      <c r="AC12" s="61"/>
    </row>
    <row r="13" spans="1:29">
      <c r="A13" s="21"/>
      <c r="B13" s="21"/>
      <c r="C13" s="49" t="s">
        <v>122</v>
      </c>
      <c r="D13" s="50" t="s">
        <v>141</v>
      </c>
      <c r="E13" s="51">
        <v>1569786637.4891768</v>
      </c>
      <c r="F13" s="51">
        <v>1569786637.4891768</v>
      </c>
      <c r="G13" s="62"/>
      <c r="H13" s="53">
        <f>SUM(SUMIFS(tblRVN[kWh],tblRVN[Rate],{"02RESD0016","02NETMT135","02RESD0017","02RESD0018","02RESD018X"},tblRVN[Accounting Period],H$8,tblRVN[Rate Group Cd],"R"))</f>
        <v>118220473</v>
      </c>
      <c r="I13" s="53">
        <f>SUM(SUMIFS(tblRVN[kWh],tblRVN[Rate],{"02RESD0016","02NETMT135","02RESD0017","02RESD0018","02RESD018X"},tblRVN[Accounting Period],I$8,tblRVN[Rate Group Cd],"R"))</f>
        <v>133230327</v>
      </c>
      <c r="J13" s="53">
        <f>'Prorate 9-17'!C7+'Prorate 9-17'!C8+'Prorate 9-17'!C9</f>
        <v>98832762.100795835</v>
      </c>
      <c r="K13" s="53">
        <f>'Prorate 9-17'!E7+'Prorate 9-17'!E8+'Prorate 9-17'!E9</f>
        <v>14815033.955317538</v>
      </c>
      <c r="L13" s="53">
        <f>'Prorate 10-17'!C6+'Prorate 10-17'!C7+'Prorate 10-17'!C8</f>
        <v>10955737.473568499</v>
      </c>
      <c r="M13" s="53">
        <f>'Prorate 10-17'!E6+'Prorate 10-17'!E7+'Prorate 10-17'!E8</f>
        <v>82118315.010169148</v>
      </c>
      <c r="N13" s="53">
        <f>SUM(SUMIFS(tblRVN[kWh],tblRVN[Rate],{"02RESD0016","02NETMT135","02RESD0017","02RESD0018","02RESD018X"},tblRVN[Accounting Period],N$8,tblRVN[Rate Group Cd],"R"))</f>
        <v>125335807</v>
      </c>
      <c r="O13" s="53">
        <f>SUM(SUMIFS(tblRVN[kWh],tblRVN[Rate],{"02RESD0016","02NETMT135","02RESD0017","02RESD0018","02RESD018X"},tblRVN[Accounting Period],O$8,tblRVN[Rate Group Cd],"R"))</f>
        <v>178754914</v>
      </c>
      <c r="P13" s="53">
        <f>SUM(SUMIFS(tblRVN[kWh],tblRVN[Rate],{"02RESD0016","02NETMT135","02RESD0017","02RESD0018","02RESD018X"},tblRVN[Accounting Period],P$8,tblRVN[Rate Group Cd],"R"))</f>
        <v>199165773</v>
      </c>
      <c r="Q13" s="53">
        <f>SUM(SUMIFS(tblRVN[kWh],tblRVN[Rate],{"02RESD0016","02NETMT135","02RESD0017","02RESD0018","02RESD018X"},tblRVN[Accounting Period],Q$8,tblRVN[Rate Group Cd],"R"))</f>
        <v>151223495</v>
      </c>
      <c r="R13" s="53">
        <f>SUM(SUMIFS(tblRVN[kWh],tblRVN[Rate],{"02RESD0016","02NETMT135","02RESD0017","02RESD0018","02RESD018X"},tblRVN[Accounting Period],R$8,tblRVN[Rate Group Cd],"R"))</f>
        <v>149596723</v>
      </c>
      <c r="S13" s="53">
        <f>SUM(SUMIFS(tblRVN[kWh],tblRVN[Rate],{"02RESD0016","02NETMT135","02RESD0017","02RESD0018","02RESD018X"},tblRVN[Accounting Period],S$8,tblRVN[Rate Group Cd],"R"))</f>
        <v>109928411</v>
      </c>
      <c r="T13" s="53">
        <f>SUM(SUMIFS(tblRVN[kWh],tblRVN[Rate],{"02RESD0016","02NETMT135","02RESD0017","02RESD0018","02RESD018X"},tblRVN[Accounting Period],T$8,tblRVN[Rate Group Cd],"R"))</f>
        <v>94419235</v>
      </c>
      <c r="U13" s="53">
        <f>SUM(SUMIFS(tblRVN[kWh],tblRVN[Rate],{"02RESD0016","02NETMT135","02RESD0017","02RESD0018","02RESD018X"},tblRVN[Accounting Period],U$8,tblRVN[Rate Group Cd],"R"))</f>
        <v>94495604</v>
      </c>
      <c r="V13" s="53">
        <v>0</v>
      </c>
      <c r="W13" s="53">
        <v>0</v>
      </c>
      <c r="X13" s="53">
        <v>0</v>
      </c>
      <c r="Y13" s="53">
        <v>0</v>
      </c>
      <c r="Z13" s="53">
        <v>0</v>
      </c>
      <c r="AA13" s="53">
        <v>0</v>
      </c>
      <c r="AB13" s="53">
        <v>0</v>
      </c>
      <c r="AC13" s="62">
        <f>SUM(H13:U13)</f>
        <v>1561092610.5398512</v>
      </c>
    </row>
    <row r="14" spans="1:29">
      <c r="A14" s="21"/>
      <c r="B14" s="21"/>
      <c r="C14" s="49" t="s">
        <v>123</v>
      </c>
      <c r="D14" s="54" t="s">
        <v>237</v>
      </c>
      <c r="E14" s="63">
        <f>E11/E13</f>
        <v>5.0829239704010987E-2</v>
      </c>
      <c r="F14" s="63">
        <f>F11/F13</f>
        <v>5.3003233875256142E-2</v>
      </c>
      <c r="G14" s="64"/>
      <c r="H14" s="65">
        <f>$E$14</f>
        <v>5.0829239704010987E-2</v>
      </c>
      <c r="I14" s="65">
        <f t="shared" ref="I14:J14" si="1">$E$14</f>
        <v>5.0829239704010987E-2</v>
      </c>
      <c r="J14" s="65">
        <f t="shared" si="1"/>
        <v>5.0829239704010987E-2</v>
      </c>
      <c r="K14" s="65">
        <f>'Exhibit No__(JRS-15) p2'!E14</f>
        <v>5.3003233875256142E-2</v>
      </c>
      <c r="L14" s="65">
        <f>J14</f>
        <v>5.0829239704010987E-2</v>
      </c>
      <c r="M14" s="65">
        <f>$K$14</f>
        <v>5.3003233875256142E-2</v>
      </c>
      <c r="N14" s="65">
        <f t="shared" ref="N14:U14" si="2">$K$14</f>
        <v>5.3003233875256142E-2</v>
      </c>
      <c r="O14" s="65">
        <f t="shared" si="2"/>
        <v>5.3003233875256142E-2</v>
      </c>
      <c r="P14" s="65">
        <f t="shared" si="2"/>
        <v>5.3003233875256142E-2</v>
      </c>
      <c r="Q14" s="65">
        <f t="shared" si="2"/>
        <v>5.3003233875256142E-2</v>
      </c>
      <c r="R14" s="65">
        <f t="shared" si="2"/>
        <v>5.3003233875256142E-2</v>
      </c>
      <c r="S14" s="65">
        <f t="shared" si="2"/>
        <v>5.3003233875256142E-2</v>
      </c>
      <c r="T14" s="65">
        <f t="shared" si="2"/>
        <v>5.3003233875256142E-2</v>
      </c>
      <c r="U14" s="65">
        <f t="shared" si="2"/>
        <v>5.3003233875256142E-2</v>
      </c>
      <c r="V14" s="65">
        <v>0</v>
      </c>
      <c r="W14" s="65">
        <v>0</v>
      </c>
      <c r="X14" s="65">
        <v>0</v>
      </c>
      <c r="Y14" s="65">
        <v>0</v>
      </c>
      <c r="Z14" s="65">
        <v>0</v>
      </c>
      <c r="AA14" s="65">
        <v>0</v>
      </c>
      <c r="AB14" s="65">
        <v>0</v>
      </c>
      <c r="AC14" s="65"/>
    </row>
    <row r="15" spans="1:29">
      <c r="A15" s="21"/>
      <c r="B15" s="21"/>
      <c r="C15" s="49" t="s">
        <v>133</v>
      </c>
      <c r="D15" s="54" t="s">
        <v>142</v>
      </c>
      <c r="E15" s="55" t="s">
        <v>105</v>
      </c>
      <c r="F15" s="55" t="s">
        <v>105</v>
      </c>
      <c r="G15" s="66" t="s">
        <v>143</v>
      </c>
      <c r="H15" s="67">
        <f>H13*H14</f>
        <v>6009056.7600385584</v>
      </c>
      <c r="I15" s="67">
        <f>I13*I14</f>
        <v>6771996.2269267673</v>
      </c>
      <c r="J15" s="67">
        <f>J13*J14</f>
        <v>5023594.1554308441</v>
      </c>
      <c r="K15" s="67">
        <f>K13*K14</f>
        <v>785244.70960355655</v>
      </c>
      <c r="L15" s="67">
        <f t="shared" ref="L15:U15" si="3">L13*L14</f>
        <v>556871.80617822893</v>
      </c>
      <c r="M15" s="67">
        <f t="shared" si="3"/>
        <v>4352536.2559259525</v>
      </c>
      <c r="N15" s="67">
        <f t="shared" si="3"/>
        <v>6643203.0913649658</v>
      </c>
      <c r="O15" s="67">
        <f t="shared" si="3"/>
        <v>9474588.5130932983</v>
      </c>
      <c r="P15" s="67">
        <f t="shared" si="3"/>
        <v>10556430.046265176</v>
      </c>
      <c r="Q15" s="67">
        <f t="shared" si="3"/>
        <v>8015334.2729186276</v>
      </c>
      <c r="R15" s="67">
        <f t="shared" si="3"/>
        <v>7929110.0961409099</v>
      </c>
      <c r="S15" s="67">
        <f t="shared" si="3"/>
        <v>5826561.2777682804</v>
      </c>
      <c r="T15" s="67">
        <f t="shared" si="3"/>
        <v>5004524.7950277701</v>
      </c>
      <c r="U15" s="67">
        <f t="shared" si="3"/>
        <v>5008572.5989955897</v>
      </c>
      <c r="V15" s="67">
        <f t="shared" ref="V15:W15" si="4">V13*V14</f>
        <v>0</v>
      </c>
      <c r="W15" s="67">
        <f t="shared" si="4"/>
        <v>0</v>
      </c>
      <c r="X15" s="67">
        <f t="shared" ref="X15:Y15" si="5">X13*X14</f>
        <v>0</v>
      </c>
      <c r="Y15" s="67">
        <f t="shared" si="5"/>
        <v>0</v>
      </c>
      <c r="Z15" s="67">
        <f t="shared" ref="Z15:AA15" si="6">Z13*Z14</f>
        <v>0</v>
      </c>
      <c r="AA15" s="67">
        <f t="shared" si="6"/>
        <v>0</v>
      </c>
      <c r="AB15" s="67">
        <f t="shared" ref="AB15" si="7">AB13*AB14</f>
        <v>0</v>
      </c>
      <c r="AC15" s="56">
        <f>SUM(H15:U15)</f>
        <v>81957624.605678529</v>
      </c>
    </row>
    <row r="16" spans="1:29">
      <c r="A16" s="21"/>
      <c r="B16" s="21"/>
      <c r="C16" s="60"/>
      <c r="D16" s="415" t="s">
        <v>526</v>
      </c>
      <c r="E16" s="68"/>
      <c r="F16" s="68"/>
      <c r="G16" s="61"/>
      <c r="H16" s="61"/>
      <c r="I16" s="61"/>
      <c r="J16" s="61"/>
      <c r="K16" s="61"/>
      <c r="L16" s="61"/>
      <c r="M16" s="61"/>
      <c r="N16" s="61"/>
      <c r="O16" s="61"/>
      <c r="P16" s="61"/>
      <c r="Q16" s="61"/>
      <c r="R16" s="61"/>
      <c r="S16" s="61"/>
      <c r="T16" s="61"/>
      <c r="U16" s="61"/>
      <c r="V16" s="61"/>
      <c r="W16" s="61"/>
      <c r="X16" s="61"/>
      <c r="Y16" s="61"/>
      <c r="Z16" s="61"/>
      <c r="AA16" s="61"/>
      <c r="AB16" s="61"/>
      <c r="AC16" s="61"/>
    </row>
    <row r="17" spans="1:29">
      <c r="A17" s="21"/>
      <c r="B17" s="21"/>
      <c r="C17" s="49" t="s">
        <v>134</v>
      </c>
      <c r="D17" s="46" t="s">
        <v>144</v>
      </c>
      <c r="E17" s="69"/>
      <c r="F17" s="69"/>
      <c r="G17" s="70" t="s">
        <v>145</v>
      </c>
      <c r="H17" s="71">
        <f t="shared" ref="H17:U17" si="8">H15-H11</f>
        <v>1272681.4425533423</v>
      </c>
      <c r="I17" s="71">
        <f t="shared" si="8"/>
        <v>444853.22309249081</v>
      </c>
      <c r="J17" s="71">
        <f t="shared" si="8"/>
        <v>1191.2196456743404</v>
      </c>
      <c r="K17" s="439">
        <f t="shared" si="8"/>
        <v>-54877.899614292081</v>
      </c>
      <c r="L17" s="439">
        <f t="shared" si="8"/>
        <v>-116395.11464341788</v>
      </c>
      <c r="M17" s="439">
        <f t="shared" si="8"/>
        <v>-734354.54679449089</v>
      </c>
      <c r="N17" s="71">
        <f t="shared" si="8"/>
        <v>353466.26648437791</v>
      </c>
      <c r="O17" s="439">
        <f t="shared" si="8"/>
        <v>-2148577.5200640876</v>
      </c>
      <c r="P17" s="439">
        <f t="shared" si="8"/>
        <v>-680147.32325769775</v>
      </c>
      <c r="Q17" s="439">
        <f t="shared" si="8"/>
        <v>-1803116.8459927896</v>
      </c>
      <c r="R17" s="71">
        <f t="shared" si="8"/>
        <v>1245.8780839964747</v>
      </c>
      <c r="S17" s="439">
        <f t="shared" si="8"/>
        <v>-90731.215085904114</v>
      </c>
      <c r="T17" s="71">
        <f t="shared" si="8"/>
        <v>223375.03623925336</v>
      </c>
      <c r="U17" s="71">
        <f t="shared" si="8"/>
        <v>1090328.5113304793</v>
      </c>
      <c r="V17" s="71">
        <f t="shared" ref="V17:W17" si="9">V15-V11</f>
        <v>0</v>
      </c>
      <c r="W17" s="71">
        <f t="shared" si="9"/>
        <v>0</v>
      </c>
      <c r="X17" s="71">
        <f t="shared" ref="X17:Y17" si="10">X15-X11</f>
        <v>0</v>
      </c>
      <c r="Y17" s="71">
        <f t="shared" si="10"/>
        <v>0</v>
      </c>
      <c r="Z17" s="71">
        <f t="shared" ref="Z17:AA17" si="11">Z15-Z11</f>
        <v>0</v>
      </c>
      <c r="AA17" s="71">
        <f t="shared" si="11"/>
        <v>0</v>
      </c>
      <c r="AB17" s="71">
        <f t="shared" ref="AB17" si="12">AB15-AB11</f>
        <v>0</v>
      </c>
      <c r="AC17" s="71">
        <f>SUM(H17:U17)</f>
        <v>-2241058.8880230654</v>
      </c>
    </row>
    <row r="18" spans="1:29">
      <c r="A18" s="21"/>
      <c r="B18" s="21"/>
      <c r="C18" s="49" t="s">
        <v>135</v>
      </c>
      <c r="D18" s="46" t="s">
        <v>285</v>
      </c>
      <c r="E18" s="69"/>
      <c r="F18" s="69"/>
      <c r="G18" s="72"/>
      <c r="H18" s="71">
        <f>(H17/2)*0.0034</f>
        <v>2163.5584523406819</v>
      </c>
      <c r="I18" s="71">
        <f>(H19+I17/2)*0.0034</f>
        <v>5090.7234826765562</v>
      </c>
      <c r="J18" s="71">
        <v>0</v>
      </c>
      <c r="K18" s="71">
        <f>(I19+(K17+J17)/2)*0.0033</f>
        <v>5603.220505068587</v>
      </c>
      <c r="L18" s="71">
        <v>0</v>
      </c>
      <c r="M18" s="71">
        <f>(K19+(M17+L17)/2)*0.0036</f>
        <v>4504.790366634049</v>
      </c>
      <c r="N18" s="71">
        <f>(M19+N17/2)*0.0035</f>
        <v>3525.178126008755</v>
      </c>
      <c r="O18" s="71">
        <f>(N19+O17/2)*0.0036</f>
        <v>407.38788584773044</v>
      </c>
      <c r="P18" s="439">
        <f>(O19+P17/2)*H128</f>
        <v>-4682.8502357424304</v>
      </c>
      <c r="Q18" s="439">
        <f>(P19+Q17/2)*H129</f>
        <v>-8405.452001138483</v>
      </c>
      <c r="R18" s="439">
        <f>(Q19+R17/2)*H130</f>
        <v>-12443.211370681907</v>
      </c>
      <c r="S18" s="439">
        <f>(R19+S17/2)*H131</f>
        <v>-13000.443886503681</v>
      </c>
      <c r="T18" s="439">
        <f>(S19+T17/2)*H132</f>
        <v>-13149.185661364912</v>
      </c>
      <c r="U18" s="439">
        <f t="shared" ref="U18" si="13">(T19+U17/2)*H133</f>
        <v>-10421.454883693092</v>
      </c>
      <c r="V18" s="439">
        <f>(U19+V17/2)*H134</f>
        <v>-9127.466508974454</v>
      </c>
      <c r="W18" s="439">
        <f>(V19+W17/2)*H135</f>
        <v>-9163.9763750103502</v>
      </c>
      <c r="X18" s="439">
        <f>(W19+X17/2)*H136</f>
        <v>-8970.6164734976319</v>
      </c>
      <c r="Y18" s="439">
        <f>(X19+Y17/2)*H137</f>
        <v>-9698.3404837246017</v>
      </c>
      <c r="Z18" s="439">
        <f>(Y19+Z17/2)*H138</f>
        <v>-9507.1908110477652</v>
      </c>
      <c r="AA18" s="439">
        <f>(Z19+AA17/2)*H139</f>
        <v>-9779.0037151626457</v>
      </c>
      <c r="AB18" s="71">
        <f>(AA19+AB17/2)*H140</f>
        <v>0</v>
      </c>
      <c r="AC18" s="71">
        <f>SUM(H18:AB18)</f>
        <v>-97054.333587965593</v>
      </c>
    </row>
    <row r="19" spans="1:29">
      <c r="A19" s="73"/>
      <c r="B19" s="73"/>
      <c r="C19" s="49" t="s">
        <v>124</v>
      </c>
      <c r="D19" s="30" t="s">
        <v>525</v>
      </c>
      <c r="E19" s="69"/>
      <c r="F19" s="69"/>
      <c r="G19" s="74" t="s">
        <v>148</v>
      </c>
      <c r="H19" s="75">
        <f>H17+H18</f>
        <v>1274845.0010056831</v>
      </c>
      <c r="I19" s="75">
        <f t="shared" ref="I19:Y19" si="14">H19+I17+I18</f>
        <v>1724788.9475808505</v>
      </c>
      <c r="J19" s="75">
        <f t="shared" si="14"/>
        <v>1725980.1672265248</v>
      </c>
      <c r="K19" s="75">
        <f t="shared" si="14"/>
        <v>1676705.4881173014</v>
      </c>
      <c r="L19" s="75">
        <f t="shared" si="14"/>
        <v>1560310.3734738836</v>
      </c>
      <c r="M19" s="75">
        <f t="shared" si="14"/>
        <v>830460.61704602675</v>
      </c>
      <c r="N19" s="75">
        <f t="shared" si="14"/>
        <v>1187452.0616564134</v>
      </c>
      <c r="O19" s="75">
        <f t="shared" si="14"/>
        <v>-960718.07052182651</v>
      </c>
      <c r="P19" s="75">
        <f t="shared" si="14"/>
        <v>-1645548.2440152667</v>
      </c>
      <c r="Q19" s="75">
        <f t="shared" si="14"/>
        <v>-3457070.5420091948</v>
      </c>
      <c r="R19" s="75">
        <f t="shared" si="14"/>
        <v>-3468267.8752958803</v>
      </c>
      <c r="S19" s="75">
        <f t="shared" si="14"/>
        <v>-3571999.5342682879</v>
      </c>
      <c r="T19" s="75">
        <f t="shared" si="14"/>
        <v>-3361773.6836903994</v>
      </c>
      <c r="U19" s="75">
        <f t="shared" si="14"/>
        <v>-2281866.6272436134</v>
      </c>
      <c r="V19" s="75">
        <f t="shared" si="14"/>
        <v>-2290994.0937525877</v>
      </c>
      <c r="W19" s="75">
        <f t="shared" si="14"/>
        <v>-2300158.070127598</v>
      </c>
      <c r="X19" s="75">
        <f t="shared" si="14"/>
        <v>-2309128.6866010958</v>
      </c>
      <c r="Y19" s="75">
        <f t="shared" si="14"/>
        <v>-2318827.0270848204</v>
      </c>
      <c r="Z19" s="75">
        <f>Y19+Z17+Z18</f>
        <v>-2328334.2178958682</v>
      </c>
      <c r="AA19" s="75">
        <f>Z19+AA17+AA18</f>
        <v>-2338113.2216110309</v>
      </c>
      <c r="AB19" s="75">
        <f>AA19+AB17+AB18</f>
        <v>-2338113.2216110309</v>
      </c>
      <c r="AC19" s="71">
        <f>AB19</f>
        <v>-2338113.2216110309</v>
      </c>
    </row>
    <row r="20" spans="1:29">
      <c r="A20" s="73"/>
      <c r="B20" s="73"/>
      <c r="C20" s="49" t="s">
        <v>125</v>
      </c>
      <c r="D20" s="30" t="s">
        <v>149</v>
      </c>
      <c r="E20" s="69"/>
      <c r="F20" s="69"/>
      <c r="G20" s="74"/>
      <c r="H20" s="75"/>
      <c r="I20" s="75"/>
      <c r="J20" s="75"/>
      <c r="K20" s="75"/>
      <c r="L20" s="75"/>
      <c r="M20" s="75"/>
      <c r="N20" s="75"/>
      <c r="O20" s="75"/>
      <c r="P20" s="75"/>
      <c r="Q20" s="75"/>
      <c r="R20" s="75"/>
      <c r="S20" s="75"/>
      <c r="T20" s="75"/>
      <c r="U20" s="75"/>
      <c r="V20" s="75"/>
      <c r="W20" s="75"/>
      <c r="X20" s="75"/>
      <c r="Y20" s="75"/>
      <c r="Z20" s="75"/>
      <c r="AA20" s="75"/>
      <c r="AB20" s="75"/>
      <c r="AC20" s="76">
        <f>-ROUND(F11*0.025,0)</f>
        <v>-2080094</v>
      </c>
    </row>
    <row r="21" spans="1:29">
      <c r="A21" s="73"/>
      <c r="B21" s="73"/>
      <c r="C21" s="49" t="s">
        <v>126</v>
      </c>
      <c r="D21" s="30" t="s">
        <v>150</v>
      </c>
      <c r="E21" s="69"/>
      <c r="F21" s="69"/>
      <c r="G21" s="74"/>
      <c r="H21" s="75"/>
      <c r="I21" s="75"/>
      <c r="J21" s="75"/>
      <c r="K21" s="75"/>
      <c r="L21" s="75"/>
      <c r="M21" s="75"/>
      <c r="N21" s="75"/>
      <c r="O21" s="75"/>
      <c r="P21" s="75"/>
      <c r="Q21" s="75"/>
      <c r="R21" s="75"/>
      <c r="S21" s="75"/>
      <c r="T21" s="75"/>
      <c r="U21" s="75"/>
      <c r="V21" s="75"/>
      <c r="W21" s="75"/>
      <c r="X21" s="75"/>
      <c r="Y21" s="75"/>
      <c r="Z21" s="75"/>
      <c r="AA21" s="75"/>
      <c r="AB21" s="75"/>
      <c r="AC21" s="75" t="s">
        <v>288</v>
      </c>
    </row>
    <row r="22" spans="1:29">
      <c r="A22" s="73"/>
      <c r="B22" s="73"/>
      <c r="C22" s="49" t="s">
        <v>127</v>
      </c>
      <c r="D22" s="30" t="s">
        <v>152</v>
      </c>
      <c r="E22" s="69"/>
      <c r="F22" s="69"/>
      <c r="G22" s="74"/>
      <c r="H22" s="75"/>
      <c r="I22" s="75"/>
      <c r="J22" s="75"/>
      <c r="K22" s="75"/>
      <c r="L22" s="75"/>
      <c r="M22" s="75"/>
      <c r="N22" s="75"/>
      <c r="O22" s="75"/>
      <c r="P22" s="75"/>
      <c r="Q22" s="75"/>
      <c r="R22" s="75"/>
      <c r="S22" s="75" t="s">
        <v>105</v>
      </c>
      <c r="T22" s="75"/>
      <c r="U22" s="75"/>
      <c r="V22" s="75"/>
      <c r="W22" s="75"/>
      <c r="X22" s="75"/>
      <c r="Y22" s="75"/>
      <c r="Z22" s="75"/>
      <c r="AA22" s="75"/>
      <c r="AB22" s="75"/>
      <c r="AC22" s="76" t="s">
        <v>105</v>
      </c>
    </row>
    <row r="23" spans="1:29">
      <c r="A23" s="73"/>
      <c r="B23" s="73"/>
      <c r="C23" s="49" t="s">
        <v>128</v>
      </c>
      <c r="D23" s="30" t="s">
        <v>153</v>
      </c>
      <c r="E23" s="69"/>
      <c r="F23" s="69"/>
      <c r="G23" s="74"/>
      <c r="H23" s="75"/>
      <c r="I23" s="75"/>
      <c r="J23" s="75"/>
      <c r="K23" s="75"/>
      <c r="L23" s="75"/>
      <c r="M23" s="75"/>
      <c r="N23" s="75"/>
      <c r="O23" s="75"/>
      <c r="P23" s="75"/>
      <c r="Q23" s="75"/>
      <c r="R23" s="75"/>
      <c r="S23" s="75"/>
      <c r="T23" s="75"/>
      <c r="U23" s="75"/>
      <c r="V23" s="75"/>
      <c r="W23" s="75"/>
      <c r="X23" s="75"/>
      <c r="Y23" s="75"/>
      <c r="Z23" s="75"/>
      <c r="AA23" s="75"/>
      <c r="AB23" s="75"/>
      <c r="AC23" s="75" t="s">
        <v>151</v>
      </c>
    </row>
    <row r="24" spans="1:29">
      <c r="A24" s="73"/>
      <c r="B24" s="73"/>
      <c r="C24" s="49"/>
      <c r="D24" s="414" t="s">
        <v>527</v>
      </c>
      <c r="E24" s="69"/>
      <c r="F24" s="69"/>
      <c r="G24" s="74"/>
      <c r="H24" s="75"/>
      <c r="I24" s="75"/>
      <c r="J24" s="75"/>
      <c r="K24" s="75"/>
      <c r="L24" s="75"/>
      <c r="M24" s="75"/>
      <c r="N24" s="75"/>
      <c r="O24" s="75"/>
      <c r="P24" s="75"/>
      <c r="Q24" s="75"/>
      <c r="R24" s="75"/>
      <c r="S24" s="75"/>
      <c r="T24" s="75"/>
      <c r="U24" s="75"/>
      <c r="V24" s="75"/>
      <c r="W24" s="75"/>
      <c r="X24" s="75"/>
      <c r="Y24" s="75"/>
      <c r="Z24" s="75"/>
      <c r="AA24" s="75"/>
      <c r="AB24" s="75"/>
      <c r="AC24" s="75"/>
    </row>
    <row r="25" spans="1:29">
      <c r="A25" s="21"/>
      <c r="B25" s="21"/>
      <c r="C25" s="49" t="s">
        <v>129</v>
      </c>
      <c r="D25" s="46" t="s">
        <v>483</v>
      </c>
      <c r="E25" s="69"/>
      <c r="F25" s="69"/>
      <c r="G25" s="70"/>
      <c r="H25" s="67">
        <f>-'Attachment C Year 1'!$C$14</f>
        <v>1377224.2198284671</v>
      </c>
      <c r="I25" s="67">
        <f>-'Attachment C Year 1'!$C$14</f>
        <v>1377224.2198284671</v>
      </c>
      <c r="J25" s="67">
        <f>-'Attachment C Year 1'!$C$14</f>
        <v>1377224.2198284671</v>
      </c>
      <c r="K25" s="67">
        <f>-'Attachment C Year 1'!$C$14</f>
        <v>1377224.2198284671</v>
      </c>
      <c r="L25" s="67">
        <f>-'Attachment C Year 1'!$C$14</f>
        <v>1377224.2198284671</v>
      </c>
      <c r="M25" s="67">
        <f>-'Attachment C Year 1'!$C$14</f>
        <v>1377224.2198284671</v>
      </c>
      <c r="N25" s="67">
        <f>-'Attachment C Year 1'!$C$14</f>
        <v>1377224.2198284671</v>
      </c>
      <c r="O25" s="67">
        <f>-'Attachment C Year 1'!$C$14</f>
        <v>1377224.2198284671</v>
      </c>
      <c r="P25" s="67">
        <f>-'Attachment C Year 1'!$C$14</f>
        <v>1377224.2198284671</v>
      </c>
      <c r="Q25" s="67">
        <f>-'Attachment C Year 1'!$C$14</f>
        <v>1377224.2198284671</v>
      </c>
      <c r="R25" s="67">
        <f>-'Attachment C Year 1'!$C$14</f>
        <v>1377224.2198284671</v>
      </c>
      <c r="S25" s="67">
        <f>-'Attachment C Year 1'!$C$14</f>
        <v>1377224.2198284671</v>
      </c>
      <c r="T25" s="67">
        <f>-'Attachment C Year 1'!$C$14</f>
        <v>1377224.2198284671</v>
      </c>
      <c r="U25" s="67">
        <f>-'Attachment C Year 1'!$C$14</f>
        <v>1377224.2198284671</v>
      </c>
      <c r="V25" s="67">
        <f>-'Attachment C Year 1'!$C$14</f>
        <v>1377224.2198284671</v>
      </c>
      <c r="W25" s="67">
        <f>-'Attachment C Year 1'!$C$14</f>
        <v>1377224.2198284671</v>
      </c>
      <c r="X25" s="67">
        <f>-'Attachment C Year 1'!$C$14</f>
        <v>1377224.2198284671</v>
      </c>
      <c r="Y25" s="67">
        <f>-'Attachment C Year 1'!$C$14</f>
        <v>1377224.2198284671</v>
      </c>
      <c r="Z25" s="67">
        <f>-'Attachment C Year 1'!$C$14</f>
        <v>1377224.2198284671</v>
      </c>
      <c r="AA25" s="67">
        <f>-'Attachment C Year 1'!$C$14</f>
        <v>1377224.2198284671</v>
      </c>
      <c r="AB25" s="67">
        <f>-'Attachment C Year 1'!$C$14</f>
        <v>1377224.2198284671</v>
      </c>
      <c r="AC25" s="419">
        <f>AB25</f>
        <v>1377224.2198284671</v>
      </c>
    </row>
    <row r="26" spans="1:29">
      <c r="A26" s="21"/>
      <c r="B26" s="21"/>
      <c r="C26" s="49" t="s">
        <v>130</v>
      </c>
      <c r="D26" s="46" t="s">
        <v>484</v>
      </c>
      <c r="E26" s="69"/>
      <c r="F26" s="69"/>
      <c r="G26" s="70"/>
      <c r="H26" s="67">
        <f>-'Attachment C Year 1'!$G$14</f>
        <v>1320717.1416042286</v>
      </c>
      <c r="I26" s="67">
        <f>-'Attachment C Year 1'!$G$14</f>
        <v>1320717.1416042286</v>
      </c>
      <c r="J26" s="67">
        <f>-'Attachment C Year 1'!$G$14</f>
        <v>1320717.1416042286</v>
      </c>
      <c r="K26" s="67">
        <f>-'Attachment C Year 1'!$G$14</f>
        <v>1320717.1416042286</v>
      </c>
      <c r="L26" s="67">
        <f>-'Attachment C Year 1'!$G$14</f>
        <v>1320717.1416042286</v>
      </c>
      <c r="M26" s="67">
        <f>-'Attachment C Year 1'!$G$14</f>
        <v>1320717.1416042286</v>
      </c>
      <c r="N26" s="67">
        <f>-'Attachment C Year 1'!$G$14</f>
        <v>1320717.1416042286</v>
      </c>
      <c r="O26" s="67">
        <f>-'Attachment C Year 1'!$G$14</f>
        <v>1320717.1416042286</v>
      </c>
      <c r="P26" s="67">
        <f>-'Attachment C Year 1'!$G$14</f>
        <v>1320717.1416042286</v>
      </c>
      <c r="Q26" s="67">
        <f>-'Attachment C Year 1'!$G$14</f>
        <v>1320717.1416042286</v>
      </c>
      <c r="R26" s="67">
        <f>-'Attachment C Year 1'!$G$14</f>
        <v>1320717.1416042286</v>
      </c>
      <c r="S26" s="67">
        <f>-'Attachment C Year 1'!$G$14</f>
        <v>1320717.1416042286</v>
      </c>
      <c r="T26" s="67">
        <f>-'Attachment C Year 1'!$G$14</f>
        <v>1320717.1416042286</v>
      </c>
      <c r="U26" s="67">
        <f>-'Attachment C Year 1'!$G$14</f>
        <v>1320717.1416042286</v>
      </c>
      <c r="V26" s="67">
        <f>-'Attachment C Year 1'!$G$14</f>
        <v>1320717.1416042286</v>
      </c>
      <c r="W26" s="67">
        <f>-'Attachment C Year 1'!$G$14</f>
        <v>1320717.1416042286</v>
      </c>
      <c r="X26" s="67">
        <f>-'Attachment C Year 1'!$G$14</f>
        <v>1320717.1416042286</v>
      </c>
      <c r="Y26" s="67">
        <f>-'Attachment C Year 1'!$G$14</f>
        <v>1320717.1416042286</v>
      </c>
      <c r="Z26" s="67">
        <f>-'Attachment C Year 1'!$G$14</f>
        <v>1320717.1416042286</v>
      </c>
      <c r="AA26" s="67">
        <f>-'Attachment C Year 1'!$G$14</f>
        <v>1320717.1416042286</v>
      </c>
      <c r="AB26" s="67">
        <f>-'Attachment C Year 1'!$G$14</f>
        <v>1320717.1416042286</v>
      </c>
      <c r="AC26" s="419">
        <f>AB26</f>
        <v>1320717.1416042286</v>
      </c>
    </row>
    <row r="27" spans="1:29">
      <c r="A27" s="21"/>
      <c r="B27" s="21"/>
      <c r="C27" s="49" t="s">
        <v>131</v>
      </c>
      <c r="D27" s="46" t="s">
        <v>528</v>
      </c>
      <c r="E27" s="69"/>
      <c r="F27" s="69"/>
      <c r="G27" s="70"/>
      <c r="H27" s="67">
        <v>0</v>
      </c>
      <c r="I27" s="67">
        <v>0</v>
      </c>
      <c r="J27" s="67">
        <v>0</v>
      </c>
      <c r="K27" s="67">
        <v>0</v>
      </c>
      <c r="L27" s="67">
        <v>0</v>
      </c>
      <c r="M27" s="67">
        <v>0</v>
      </c>
      <c r="N27" s="67">
        <v>0</v>
      </c>
      <c r="O27" s="67">
        <v>0</v>
      </c>
      <c r="P27" s="67">
        <v>0</v>
      </c>
      <c r="Q27" s="67">
        <v>0</v>
      </c>
      <c r="R27" s="67">
        <v>0</v>
      </c>
      <c r="S27" s="71">
        <v>-108467</v>
      </c>
      <c r="T27" s="71">
        <v>-204458</v>
      </c>
      <c r="U27" s="71">
        <v>-205061</v>
      </c>
      <c r="V27" s="71">
        <v>-242034</v>
      </c>
      <c r="W27" s="71">
        <v>-291430</v>
      </c>
      <c r="X27" s="71">
        <v>-221602</v>
      </c>
      <c r="Y27" s="71">
        <v>-190028</v>
      </c>
      <c r="Z27" s="572">
        <f>'WA Dcpling'!AB18</f>
        <v>-271978.70118999999</v>
      </c>
      <c r="AA27" s="572">
        <f>'WA Dcpling'!AC18</f>
        <v>-387898.16338000004</v>
      </c>
      <c r="AB27" s="572">
        <f>'WA Dcpling'!AD18</f>
        <v>-432189.72740999999</v>
      </c>
      <c r="AC27" s="71">
        <f>SUM(S27:AB27)</f>
        <v>-2555146.59198</v>
      </c>
    </row>
    <row r="28" spans="1:29" ht="18">
      <c r="A28" s="21"/>
      <c r="B28" s="21"/>
      <c r="C28" s="49" t="s">
        <v>132</v>
      </c>
      <c r="D28" s="46" t="s">
        <v>537</v>
      </c>
      <c r="E28" s="69"/>
      <c r="F28" s="69"/>
      <c r="G28" s="70"/>
      <c r="H28" s="67">
        <f>('WA Decoupling Year 1'!P19+H26)*0.0034</f>
        <v>9173.0006288711647</v>
      </c>
      <c r="I28" s="67">
        <f>(H29+I27/2)*0.0034</f>
        <v>9204.1888310093273</v>
      </c>
      <c r="J28" s="67">
        <v>0</v>
      </c>
      <c r="K28" s="67">
        <f>(J29+K27/2)*0.0033</f>
        <v>8963.8512179455029</v>
      </c>
      <c r="L28" s="67">
        <v>0</v>
      </c>
      <c r="M28" s="67">
        <f>(L29+M27/2)*0.0036</f>
        <v>9811.0166475978804</v>
      </c>
      <c r="N28" s="67">
        <f>(M29+N27/2)*0.0035</f>
        <v>9572.8269656534194</v>
      </c>
      <c r="O28" s="67">
        <f>(N29+O27/2)*0.0036</f>
        <v>9880.7984846055842</v>
      </c>
      <c r="P28" s="67">
        <f>(O29+P27/2)*H128</f>
        <v>9916.3693591501633</v>
      </c>
      <c r="Q28" s="67">
        <f>(P29+Q27/2)*H129</f>
        <v>9122.7292647728464</v>
      </c>
      <c r="R28" s="67">
        <f>(Q29+R27/2)*H130+SUM(H28:Q28)</f>
        <v>85629.691513802172</v>
      </c>
      <c r="S28" s="67">
        <f>(R29+S27/2)*H131</f>
        <v>10098.548945902043</v>
      </c>
      <c r="T28" s="67">
        <f>(S29+T27/2)*H132</f>
        <v>9815.29968719112</v>
      </c>
      <c r="U28" s="67">
        <f>(T29+U27/2)*H133</f>
        <v>8835.7087858444866</v>
      </c>
      <c r="V28" s="67">
        <f>(U29+V27/2)*H134</f>
        <v>8693.2704414617419</v>
      </c>
      <c r="W28" s="67">
        <f>(V29+W27/2)*H135</f>
        <v>7661.1155232275896</v>
      </c>
      <c r="X28" s="67">
        <f>(W29+X27/2)*H136</f>
        <v>6499.0535856874867</v>
      </c>
      <c r="Y28" s="67">
        <f>(X29+Y27/2)*H137</f>
        <v>6161.8538096464108</v>
      </c>
      <c r="Z28" s="67">
        <f>(Y29+Z27/2)*H138</f>
        <v>5093.2928678348808</v>
      </c>
      <c r="AA28" s="67">
        <f>(Z29+AA27/2)*H139</f>
        <v>3853.1699375958324</v>
      </c>
      <c r="AB28" s="67">
        <f>(AA29+AB27/2)*H140</f>
        <v>0</v>
      </c>
      <c r="AC28" s="71">
        <f>SUM(R28:AB28)</f>
        <v>152341.0050981938</v>
      </c>
    </row>
    <row r="29" spans="1:29">
      <c r="A29" s="73"/>
      <c r="B29" s="73"/>
      <c r="C29" s="49" t="s">
        <v>136</v>
      </c>
      <c r="D29" s="30" t="s">
        <v>529</v>
      </c>
      <c r="E29" s="69"/>
      <c r="F29" s="69"/>
      <c r="G29" s="74" t="s">
        <v>535</v>
      </c>
      <c r="H29" s="75">
        <f>H25+H26+H27+H28</f>
        <v>2707114.3620615671</v>
      </c>
      <c r="I29" s="75">
        <f>H29+I27+I28</f>
        <v>2716318.5508925766</v>
      </c>
      <c r="J29" s="75">
        <f t="shared" ref="J29:Q29" si="15">I29+J27+J28</f>
        <v>2716318.5508925766</v>
      </c>
      <c r="K29" s="75">
        <f t="shared" si="15"/>
        <v>2725282.4021105221</v>
      </c>
      <c r="L29" s="75">
        <f t="shared" si="15"/>
        <v>2725282.4021105221</v>
      </c>
      <c r="M29" s="75">
        <f t="shared" si="15"/>
        <v>2735093.4187581199</v>
      </c>
      <c r="N29" s="75">
        <f t="shared" si="15"/>
        <v>2744666.2457237733</v>
      </c>
      <c r="O29" s="75">
        <f t="shared" si="15"/>
        <v>2754547.044208379</v>
      </c>
      <c r="P29" s="75">
        <f t="shared" si="15"/>
        <v>2764463.4135675291</v>
      </c>
      <c r="Q29" s="75">
        <f t="shared" si="15"/>
        <v>2773586.142832302</v>
      </c>
      <c r="R29" s="75">
        <f>R25+R26+R27+R28</f>
        <v>2783571.0529464982</v>
      </c>
      <c r="S29" s="75">
        <f>S25+S26+S27+S28+R28</f>
        <v>2685202.6018924001</v>
      </c>
      <c r="T29" s="71">
        <f t="shared" ref="T29:AB29" si="16">S29+T27+T28</f>
        <v>2490559.901579591</v>
      </c>
      <c r="U29" s="71">
        <f t="shared" si="16"/>
        <v>2294334.6103654355</v>
      </c>
      <c r="V29" s="71">
        <f t="shared" si="16"/>
        <v>2060993.8808068973</v>
      </c>
      <c r="W29" s="71">
        <f t="shared" si="16"/>
        <v>1777224.9963301248</v>
      </c>
      <c r="X29" s="71">
        <f t="shared" si="16"/>
        <v>1562122.0499158122</v>
      </c>
      <c r="Y29" s="71">
        <f t="shared" si="16"/>
        <v>1378255.9037254585</v>
      </c>
      <c r="Z29" s="71">
        <f t="shared" si="16"/>
        <v>1111370.4954032935</v>
      </c>
      <c r="AA29" s="71">
        <f t="shared" si="16"/>
        <v>727325.50196088932</v>
      </c>
      <c r="AB29" s="71">
        <f t="shared" si="16"/>
        <v>295135.77455088933</v>
      </c>
      <c r="AC29" s="169">
        <f>AB29</f>
        <v>295135.77455088933</v>
      </c>
    </row>
    <row r="30" spans="1:29">
      <c r="A30" s="73"/>
      <c r="B30" s="73"/>
      <c r="C30" s="49"/>
      <c r="D30" s="30"/>
      <c r="E30" s="69"/>
      <c r="F30" s="69"/>
      <c r="G30" s="74"/>
      <c r="H30" s="416"/>
      <c r="I30" s="416"/>
      <c r="J30" s="416"/>
      <c r="K30" s="416"/>
      <c r="L30" s="416"/>
      <c r="M30" s="416"/>
      <c r="N30" s="416"/>
      <c r="O30" s="416"/>
      <c r="P30" s="416"/>
      <c r="Q30" s="416"/>
      <c r="R30" s="416"/>
      <c r="S30" s="416"/>
      <c r="T30" s="169"/>
      <c r="U30" s="169"/>
      <c r="V30" s="169"/>
      <c r="W30" s="169"/>
      <c r="X30" s="169"/>
      <c r="Y30" s="169"/>
      <c r="Z30" s="169"/>
      <c r="AA30" s="169"/>
      <c r="AB30" s="169"/>
      <c r="AC30" s="417"/>
    </row>
    <row r="31" spans="1:29" s="421" customFormat="1">
      <c r="A31" s="73"/>
      <c r="B31" s="73"/>
      <c r="C31" s="49" t="s">
        <v>292</v>
      </c>
      <c r="D31" s="30" t="s">
        <v>530</v>
      </c>
      <c r="E31" s="69"/>
      <c r="F31" s="69"/>
      <c r="G31" s="74" t="s">
        <v>536</v>
      </c>
      <c r="H31" s="75">
        <f>H19+H29</f>
        <v>3981959.3630672502</v>
      </c>
      <c r="I31" s="75">
        <f t="shared" ref="I31:U31" si="17">I19+I29</f>
        <v>4441107.4984734273</v>
      </c>
      <c r="J31" s="75">
        <f t="shared" si="17"/>
        <v>4442298.7181191016</v>
      </c>
      <c r="K31" s="75">
        <f t="shared" si="17"/>
        <v>4401987.8902278235</v>
      </c>
      <c r="L31" s="75">
        <f t="shared" si="17"/>
        <v>4285592.7755844053</v>
      </c>
      <c r="M31" s="75">
        <f t="shared" si="17"/>
        <v>3565554.0358041469</v>
      </c>
      <c r="N31" s="75">
        <f t="shared" si="17"/>
        <v>3932118.3073801864</v>
      </c>
      <c r="O31" s="75">
        <f t="shared" si="17"/>
        <v>1793828.9736865526</v>
      </c>
      <c r="P31" s="75">
        <f t="shared" si="17"/>
        <v>1118915.1695522624</v>
      </c>
      <c r="Q31" s="75">
        <f t="shared" si="17"/>
        <v>-683484.39917689282</v>
      </c>
      <c r="R31" s="75">
        <f t="shared" si="17"/>
        <v>-684696.8223493821</v>
      </c>
      <c r="S31" s="75">
        <f t="shared" si="17"/>
        <v>-886796.93237588787</v>
      </c>
      <c r="T31" s="75">
        <f t="shared" si="17"/>
        <v>-871213.78211080842</v>
      </c>
      <c r="U31" s="75">
        <f t="shared" si="17"/>
        <v>12467.983121822122</v>
      </c>
      <c r="V31" s="75">
        <f t="shared" ref="V31:W31" si="18">V19+V29</f>
        <v>-230000.21294569038</v>
      </c>
      <c r="W31" s="75">
        <f t="shared" si="18"/>
        <v>-522933.07379747322</v>
      </c>
      <c r="X31" s="75">
        <f t="shared" ref="X31:Y31" si="19">X19+X29</f>
        <v>-747006.63668528362</v>
      </c>
      <c r="Y31" s="75">
        <f t="shared" si="19"/>
        <v>-940571.1233593619</v>
      </c>
      <c r="Z31" s="75">
        <f t="shared" ref="Z31:AA31" si="20">Z19+Z29</f>
        <v>-1216963.7224925747</v>
      </c>
      <c r="AA31" s="75">
        <f t="shared" si="20"/>
        <v>-1610787.7196501414</v>
      </c>
      <c r="AB31" s="75">
        <f t="shared" ref="AB31" si="21">AB19+AB29</f>
        <v>-2042977.4470601415</v>
      </c>
      <c r="AC31" s="75">
        <f>AC19+AC29</f>
        <v>-2042977.4470601415</v>
      </c>
    </row>
    <row r="32" spans="1:29" s="421" customFormat="1">
      <c r="A32" s="73"/>
      <c r="B32" s="73"/>
      <c r="C32" s="49"/>
      <c r="D32" s="30"/>
      <c r="E32" s="69"/>
      <c r="F32" s="69"/>
      <c r="G32" s="74"/>
      <c r="H32" s="75"/>
      <c r="I32" s="75"/>
      <c r="J32" s="75"/>
      <c r="K32" s="75"/>
      <c r="L32" s="75"/>
      <c r="M32" s="75"/>
      <c r="N32" s="75"/>
      <c r="O32" s="75"/>
      <c r="P32" s="75"/>
      <c r="Q32" s="75"/>
      <c r="R32" s="75"/>
      <c r="S32" s="75"/>
      <c r="T32" s="75"/>
      <c r="U32" s="75"/>
      <c r="V32" s="75"/>
      <c r="W32" s="75"/>
      <c r="X32" s="75"/>
      <c r="Y32" s="75"/>
      <c r="Z32" s="75"/>
      <c r="AA32" s="75"/>
      <c r="AB32" s="75"/>
      <c r="AC32" s="75"/>
    </row>
    <row r="33" spans="1:29" s="421" customFormat="1">
      <c r="A33" s="73"/>
      <c r="B33" s="73"/>
      <c r="C33" s="49" t="s">
        <v>304</v>
      </c>
      <c r="D33" s="30" t="s">
        <v>549</v>
      </c>
      <c r="E33" s="69"/>
      <c r="F33" s="69"/>
      <c r="G33" s="74" t="s">
        <v>550</v>
      </c>
      <c r="H33" s="75">
        <v>0</v>
      </c>
      <c r="I33" s="75">
        <v>0</v>
      </c>
      <c r="J33" s="75">
        <v>0</v>
      </c>
      <c r="K33" s="75">
        <v>0</v>
      </c>
      <c r="L33" s="75">
        <v>0</v>
      </c>
      <c r="M33" s="75">
        <v>0</v>
      </c>
      <c r="N33" s="75">
        <v>0</v>
      </c>
      <c r="O33" s="75">
        <v>0</v>
      </c>
      <c r="P33" s="75">
        <v>0</v>
      </c>
      <c r="Q33" s="75">
        <v>0</v>
      </c>
      <c r="R33" s="75">
        <f>R28+R19</f>
        <v>-3382638.1837820779</v>
      </c>
      <c r="S33" s="75">
        <f>S28+S17+S18</f>
        <v>-93633.110026505747</v>
      </c>
      <c r="T33" s="75">
        <f>T28+T17+T18</f>
        <v>220041.15026507957</v>
      </c>
      <c r="U33" s="75">
        <f>U28+U17+U18</f>
        <v>1088742.7652326308</v>
      </c>
      <c r="V33" s="75">
        <f t="shared" ref="V33:AB33" si="22">V17+V18+V28</f>
        <v>-434.19606751271203</v>
      </c>
      <c r="W33" s="75">
        <f t="shared" si="22"/>
        <v>-1502.8608517827606</v>
      </c>
      <c r="X33" s="75">
        <f t="shared" si="22"/>
        <v>-2471.5628878101452</v>
      </c>
      <c r="Y33" s="75">
        <f t="shared" si="22"/>
        <v>-3536.4866740781908</v>
      </c>
      <c r="Z33" s="75">
        <f t="shared" si="22"/>
        <v>-4413.8979432128845</v>
      </c>
      <c r="AA33" s="75">
        <f t="shared" si="22"/>
        <v>-5925.8337775668133</v>
      </c>
      <c r="AB33" s="75">
        <f t="shared" si="22"/>
        <v>0</v>
      </c>
      <c r="AC33" s="424">
        <f>SUM(H33:AB33)+AC25+AC26+AC27</f>
        <v>-2042977.4470601412</v>
      </c>
    </row>
    <row r="34" spans="1:29" s="421" customFormat="1">
      <c r="A34" s="77"/>
      <c r="B34" s="77"/>
      <c r="C34" s="78"/>
      <c r="D34" s="38"/>
      <c r="E34" s="79"/>
      <c r="F34" s="79"/>
      <c r="G34" s="80"/>
      <c r="H34" s="81"/>
      <c r="I34" s="81"/>
      <c r="J34" s="81"/>
      <c r="K34" s="81"/>
      <c r="L34" s="81"/>
      <c r="M34" s="81"/>
      <c r="N34" s="81"/>
      <c r="O34" s="81"/>
      <c r="P34" s="81"/>
      <c r="Q34" s="81"/>
      <c r="R34" s="81"/>
      <c r="S34" s="413"/>
      <c r="T34" s="413"/>
      <c r="U34" s="413"/>
      <c r="V34" s="413"/>
      <c r="W34" s="413"/>
      <c r="X34" s="413"/>
      <c r="Y34" s="413"/>
      <c r="Z34" s="413"/>
      <c r="AA34" s="413"/>
      <c r="AB34" s="413"/>
      <c r="AC34" s="413"/>
    </row>
    <row r="35" spans="1:29">
      <c r="A35" s="21"/>
      <c r="B35" s="20" t="s">
        <v>154</v>
      </c>
      <c r="C35" s="45"/>
      <c r="D35" s="46"/>
      <c r="E35" s="47"/>
      <c r="F35" s="47"/>
      <c r="G35" s="45"/>
      <c r="H35" s="45"/>
      <c r="I35" s="45"/>
      <c r="J35" s="45"/>
      <c r="K35" s="45"/>
      <c r="L35" s="45"/>
      <c r="M35" s="45"/>
      <c r="N35" s="45"/>
      <c r="O35" s="45"/>
      <c r="P35" s="45"/>
      <c r="Q35" s="45"/>
      <c r="R35" s="45"/>
      <c r="S35" s="45"/>
      <c r="T35" s="45"/>
      <c r="U35" s="45"/>
      <c r="V35" s="45"/>
      <c r="W35" s="45"/>
      <c r="X35" s="45"/>
      <c r="Y35" s="45"/>
      <c r="Z35" s="45"/>
      <c r="AA35" s="45"/>
      <c r="AB35" s="45"/>
      <c r="AC35" s="45"/>
    </row>
    <row r="36" spans="1:29">
      <c r="A36" s="21"/>
      <c r="B36" s="21"/>
      <c r="C36" s="49" t="s">
        <v>119</v>
      </c>
      <c r="D36" s="50" t="s">
        <v>138</v>
      </c>
      <c r="E36" s="51">
        <v>19046.041792326934</v>
      </c>
      <c r="F36" s="51">
        <v>19046.041792326934</v>
      </c>
      <c r="G36" s="52"/>
      <c r="H36" s="53">
        <f>SUM(SUMIFS(tblRVN[305 Avg  Billing Count],tblRVN[Rate],{"02GNSB0024","02GNSB024F","02GNSB24FP","02GNSV0024","02NMT24135","02GNSV024F","02RGNSB024","02RNM24135"},tblRVN[Accounting Period],H$8,tblRVN[Rate Group Cd],"R"))</f>
        <v>19538</v>
      </c>
      <c r="I36" s="53">
        <f>SUM(SUMIFS(tblRVN[305 Avg  Billing Count],tblRVN[Rate],{"02GNSB0024","02GNSB024F","02GNSB24FP","02GNSV0024","02NMT24135","02GNSV024F","02RGNSB024","02RNM24135"},tblRVN[Accounting Period],I$8,tblRVN[Rate Group Cd],"R"))</f>
        <v>19542</v>
      </c>
      <c r="J36" s="53">
        <f>'Prorate 9-17'!B10</f>
        <v>16829.666666666664</v>
      </c>
      <c r="K36" s="53">
        <f>'Prorate 9-17'!D10</f>
        <v>2713.3333333333326</v>
      </c>
      <c r="L36" s="53">
        <f>'Prorate 10-17'!B9</f>
        <v>2412.2999999999993</v>
      </c>
      <c r="M36" s="53">
        <f>'Prorate 10-17'!D9</f>
        <v>17178.700000000004</v>
      </c>
      <c r="N36" s="53">
        <f>SUM(SUMIFS(tblRVN[305 Avg  Billing Count],tblRVN[Rate],{"02GNSB0024","02GNSB024F","02GNSB24FP","02GNSV0024","02NMT24135","02GNSV024F","02RGNSB024","02RNM24135"},tblRVN[Accounting Period],N$8,tblRVN[Rate Group Cd],"R"))</f>
        <v>19648</v>
      </c>
      <c r="O36" s="53">
        <f>SUM(SUMIFS(tblRVN[305 Avg  Billing Count],tblRVN[Rate],{"02GNSB0024","02GNSB024F","02GNSB24FP","02GNSV0024","02NMT24135","02GNSV024F","02RGNSB024","02RNM24135"},tblRVN[Accounting Period],O$8,tblRVN[Rate Group Cd],"R"))</f>
        <v>19681</v>
      </c>
      <c r="P36" s="53">
        <f>SUM(SUMIFS(tblRVN[305 Avg  Billing Count],tblRVN[Rate],{"02GNSB0024","02GNSB024F","02GNSB24FP","02GNSV0024","02NMT24135","02GNSV024F","02RGNSB024","02RNM24135"},tblRVN[Accounting Period],P$8,tblRVN[Rate Group Cd],"R"))</f>
        <v>19697</v>
      </c>
      <c r="Q36" s="53">
        <f>SUM(SUMIFS(tblRVN[305 Avg  Billing Count],tblRVN[Rate],{"02GNSB0024","02GNSB024F","02GNSB24FP","02GNSV0024","02NMT24135","02GNSV024F","02RGNSB024","02RNM24135"},tblRVN[Accounting Period],Q$8,tblRVN[Rate Group Cd],"R"))</f>
        <v>19752</v>
      </c>
      <c r="R36" s="53">
        <f>SUM(SUMIFS(tblRVN[305 Avg  Billing Count],tblRVN[Rate],{"02GNSB0024","02GNSB024F","02GNSB24FP","02GNSV0024","02NMT24135","02GNSV024F","02RGNSB024","02RNM24135"},tblRVN[Accounting Period],R$8,tblRVN[Rate Group Cd],"R"))</f>
        <v>19756</v>
      </c>
      <c r="S36" s="53">
        <f>SUM(SUMIFS(tblRVN[305 Avg  Billing Count],tblRVN[Rate],{"02GNSB0024","02GNSB024F","02GNSB24FP","02GNSV0024","02NMT24135","02GNSV024F","02RGNSB024","02RNM24135"},tblRVN[Accounting Period],S$8,tblRVN[Rate Group Cd],"R"))</f>
        <v>19805</v>
      </c>
      <c r="T36" s="53">
        <f>SUM(SUMIFS(tblRVN[305 Avg  Billing Count],tblRVN[Rate],{"02GNSB0024","02GNSB024F","02GNSB24FP","02GNSV0024","02NMT24135","02GNSV024F","02RGNSB024","02RNM24135"},tblRVN[Accounting Period],T$8,tblRVN[Rate Group Cd],"R"))</f>
        <v>19841</v>
      </c>
      <c r="U36" s="53">
        <f>SUM(SUMIFS(tblRVN[305 Avg  Billing Count],tblRVN[Rate],{"02GNSB0024","02GNSB024F","02GNSB24FP","02GNSV0024","02NMT24135","02GNSV024F","02RGNSB024","02RNM24135"},tblRVN[Accounting Period],U$8,tblRVN[Rate Group Cd],"R"))</f>
        <v>19852</v>
      </c>
      <c r="V36" s="53">
        <v>0</v>
      </c>
      <c r="W36" s="53">
        <v>0</v>
      </c>
      <c r="X36" s="53">
        <v>0</v>
      </c>
      <c r="Y36" s="53">
        <f>SUM(SUMIFS(tblRVN[305 Avg  Billing Count],tblRVN[Rate],{"02GNSB0024","02GNSB024F","02GNSB24FP","02GNSV0024","02NMT24135","02GNSV024F","02RGNSB024","02RNM24135"},tblRVN[Accounting Period],Y$8,tblRVN[Rate Group Cd],"R"))</f>
        <v>0</v>
      </c>
      <c r="Z36" s="53">
        <v>0</v>
      </c>
      <c r="AA36" s="53">
        <v>0</v>
      </c>
      <c r="AB36" s="53">
        <v>0</v>
      </c>
      <c r="AC36" s="52"/>
    </row>
    <row r="37" spans="1:29">
      <c r="A37" s="21"/>
      <c r="B37" s="21"/>
      <c r="C37" s="49" t="s">
        <v>120</v>
      </c>
      <c r="D37" s="54" t="s">
        <v>238</v>
      </c>
      <c r="E37" s="55">
        <f>E38/E36</f>
        <v>1544.7788852104136</v>
      </c>
      <c r="F37" s="55">
        <f>F38/F36</f>
        <v>1602.4784330735677</v>
      </c>
      <c r="G37" s="56"/>
      <c r="H37" s="57">
        <v>126.62388883750609</v>
      </c>
      <c r="I37" s="57">
        <v>146.02733362468854</v>
      </c>
      <c r="J37" s="57">
        <v>135.59107531434915</v>
      </c>
      <c r="K37" s="57">
        <f>'Exhibit No__(JRS-15) p2'!R28</f>
        <v>140.65558248415761</v>
      </c>
      <c r="L37" s="178">
        <f>'WA Decoupling Year 1'!H26</f>
        <v>122.68835754335855</v>
      </c>
      <c r="M37" s="178">
        <v>127.27093102756341</v>
      </c>
      <c r="N37" s="178">
        <v>123.6626030739845</v>
      </c>
      <c r="O37" s="178">
        <v>159.42851154589974</v>
      </c>
      <c r="P37" s="178">
        <v>154.05242124562363</v>
      </c>
      <c r="Q37" s="178">
        <v>138.66783323772174</v>
      </c>
      <c r="R37" s="178">
        <v>124.73771905912518</v>
      </c>
      <c r="S37" s="178">
        <v>116.47160129541768</v>
      </c>
      <c r="T37" s="178">
        <v>112.0624496675227</v>
      </c>
      <c r="U37" s="178">
        <v>122.63367184604409</v>
      </c>
      <c r="V37" s="178">
        <v>0</v>
      </c>
      <c r="W37" s="178">
        <v>0</v>
      </c>
      <c r="X37" s="178">
        <v>0</v>
      </c>
      <c r="Y37" s="178">
        <v>0</v>
      </c>
      <c r="Z37" s="178">
        <v>0</v>
      </c>
      <c r="AA37" s="178">
        <v>0</v>
      </c>
      <c r="AB37" s="178">
        <v>0</v>
      </c>
      <c r="AC37" s="56"/>
    </row>
    <row r="38" spans="1:29">
      <c r="A38" s="21"/>
      <c r="B38" s="21"/>
      <c r="C38" s="49" t="s">
        <v>121</v>
      </c>
      <c r="D38" s="54" t="s">
        <v>139</v>
      </c>
      <c r="E38" s="55">
        <v>29421923.207621749</v>
      </c>
      <c r="F38" s="55">
        <f>'Exhibit No__(JRS-15) p2'!E29</f>
        <v>30520871.207621749</v>
      </c>
      <c r="G38" s="59" t="s">
        <v>140</v>
      </c>
      <c r="H38" s="56">
        <f>H37*H36</f>
        <v>2473977.5401071939</v>
      </c>
      <c r="I38" s="56">
        <f>I37*I36</f>
        <v>2853666.1536936634</v>
      </c>
      <c r="J38" s="56">
        <f>J37*J36</f>
        <v>2281952.6005153912</v>
      </c>
      <c r="K38" s="56">
        <f>K37*K36</f>
        <v>381645.48047368089</v>
      </c>
      <c r="L38" s="56">
        <f t="shared" ref="L38:U38" si="23">L37*L36</f>
        <v>295961.12490184372</v>
      </c>
      <c r="M38" s="56">
        <f t="shared" si="23"/>
        <v>2186349.1428432041</v>
      </c>
      <c r="N38" s="56">
        <f t="shared" si="23"/>
        <v>2429722.8251976473</v>
      </c>
      <c r="O38" s="56">
        <f t="shared" si="23"/>
        <v>3137712.5357348528</v>
      </c>
      <c r="P38" s="56">
        <f t="shared" si="23"/>
        <v>3034370.5412750486</v>
      </c>
      <c r="Q38" s="56">
        <f t="shared" si="23"/>
        <v>2738967.0421114797</v>
      </c>
      <c r="R38" s="56">
        <f t="shared" si="23"/>
        <v>2464318.3777320771</v>
      </c>
      <c r="S38" s="56">
        <f t="shared" si="23"/>
        <v>2306720.0636557471</v>
      </c>
      <c r="T38" s="56">
        <f t="shared" si="23"/>
        <v>2223431.0638533179</v>
      </c>
      <c r="U38" s="56">
        <f t="shared" si="23"/>
        <v>2434523.6534876674</v>
      </c>
      <c r="V38" s="56">
        <f t="shared" ref="V38:W38" si="24">V37*V36</f>
        <v>0</v>
      </c>
      <c r="W38" s="56">
        <f t="shared" si="24"/>
        <v>0</v>
      </c>
      <c r="X38" s="56">
        <f t="shared" ref="X38:Y38" si="25">X37*X36</f>
        <v>0</v>
      </c>
      <c r="Y38" s="56">
        <f t="shared" si="25"/>
        <v>0</v>
      </c>
      <c r="Z38" s="56">
        <f t="shared" ref="Z38:AA38" si="26">Z37*Z36</f>
        <v>0</v>
      </c>
      <c r="AA38" s="56">
        <f t="shared" si="26"/>
        <v>0</v>
      </c>
      <c r="AB38" s="56">
        <f t="shared" ref="AB38" si="27">AB37*AB36</f>
        <v>0</v>
      </c>
      <c r="AC38" s="56">
        <f>SUM(H38:U38)</f>
        <v>31243318.14558281</v>
      </c>
    </row>
    <row r="39" spans="1:29">
      <c r="A39" s="21"/>
      <c r="B39" s="21"/>
      <c r="C39" s="60"/>
      <c r="D39" s="54"/>
      <c r="E39" s="51"/>
      <c r="F39" s="51"/>
      <c r="G39" s="61"/>
      <c r="H39" s="61"/>
      <c r="I39" s="61"/>
      <c r="J39" s="61"/>
      <c r="K39" s="61"/>
      <c r="L39" s="61"/>
      <c r="M39" s="61"/>
      <c r="N39" s="61"/>
      <c r="O39" s="61"/>
      <c r="P39" s="61"/>
      <c r="Q39" s="61"/>
      <c r="R39" s="61"/>
      <c r="S39" s="61"/>
      <c r="T39" s="61"/>
      <c r="U39" s="61"/>
      <c r="V39" s="61"/>
      <c r="W39" s="61"/>
      <c r="X39" s="61"/>
      <c r="Y39" s="61"/>
      <c r="Z39" s="61"/>
      <c r="AA39" s="61"/>
      <c r="AB39" s="61"/>
      <c r="AC39" s="61"/>
    </row>
    <row r="40" spans="1:29">
      <c r="A40" s="21"/>
      <c r="B40" s="21"/>
      <c r="C40" s="49" t="s">
        <v>122</v>
      </c>
      <c r="D40" s="50" t="s">
        <v>141</v>
      </c>
      <c r="E40" s="51">
        <v>536266600.35221505</v>
      </c>
      <c r="F40" s="51">
        <v>536266600.35221505</v>
      </c>
      <c r="G40" s="62"/>
      <c r="H40" s="53">
        <f>SUM(SUMIFS(tblRVN[kWh],tblRVN[Rate],{"02GNSB0024","02GNSB024F","02GNSB24FP","02GNSV0024","02NMT24135","02GNSV024F","02RGNSB024","02RNM24135"},tblRVN[Accounting Period],H$8,tblRVN[Rate Group Cd],"R"))</f>
        <v>47725824</v>
      </c>
      <c r="I40" s="53">
        <f>SUM(SUMIFS(tblRVN[kWh],tblRVN[Rate],{"02GNSB0024","02GNSB024F","02GNSB24FP","02GNSV0024","02NMT24135","02GNSV024F","02RGNSB024","02RNM24135"},tblRVN[Accounting Period],I$8,tblRVN[Rate Group Cd],"R"))</f>
        <v>53254670</v>
      </c>
      <c r="J40" s="53">
        <f>'Prorate 9-17'!C10</f>
        <v>43351284.158187643</v>
      </c>
      <c r="K40" s="53">
        <f>'Prorate 9-17'!E10</f>
        <v>6260232.3308359226</v>
      </c>
      <c r="L40" s="53">
        <f>'Prorate 10-17'!C9</f>
        <v>6211617.5972157894</v>
      </c>
      <c r="M40" s="53">
        <f>'Prorate 10-17'!E9</f>
        <v>35661413.410618141</v>
      </c>
      <c r="N40" s="53">
        <f>SUM(SUMIFS(tblRVN[kWh],tblRVN[Rate],{"02GNSB0024","02GNSB024F","02GNSB24FP","02GNSV0024","02NMT24135","02GNSV024F","02RGNSB024","02RNM24135"},tblRVN[Accounting Period],N$8,tblRVN[Rate Group Cd],"R"))</f>
        <v>42459851</v>
      </c>
      <c r="O40" s="53">
        <f>SUM(SUMIFS(tblRVN[kWh],tblRVN[Rate],{"02GNSB0024","02GNSB024F","02GNSB24FP","02GNSV0024","02NMT24135","02GNSV024F","02RGNSB024","02RNM24135"},tblRVN[Accounting Period],O$8,tblRVN[Rate Group Cd],"R"))</f>
        <v>49621822</v>
      </c>
      <c r="P40" s="53">
        <f>SUM(SUMIFS(tblRVN[kWh],tblRVN[Rate],{"02GNSB0024","02GNSB024F","02GNSB24FP","02GNSV0024","02NMT24135","02GNSV024F","02RGNSB024","02RNM24135"},tblRVN[Accounting Period],P$8,tblRVN[Rate Group Cd],"R"))</f>
        <v>52160685</v>
      </c>
      <c r="Q40" s="53">
        <f>SUM(SUMIFS(tblRVN[kWh],tblRVN[Rate],{"02GNSB0024","02GNSB024F","02GNSB24FP","02GNSV0024","02NMT24135","02GNSV024F","02RGNSB024","02RNM24135"},tblRVN[Accounting Period],Q$8,tblRVN[Rate Group Cd],"R"))</f>
        <v>45127553</v>
      </c>
      <c r="R40" s="53">
        <f>SUM(SUMIFS(tblRVN[kWh],tblRVN[Rate],{"02GNSB0024","02GNSB024F","02GNSB24FP","02GNSV0024","02NMT24135","02GNSV024F","02RGNSB024","02RNM24135"},tblRVN[Accounting Period],R$8,tblRVN[Rate Group Cd],"R"))</f>
        <v>43881915</v>
      </c>
      <c r="S40" s="53">
        <f>SUM(SUMIFS(tblRVN[kWh],tblRVN[Rate],{"02GNSB0024","02GNSB024F","02GNSB24FP","02GNSV0024","02NMT24135","02GNSV024F","02RGNSB024","02RNM24135"},tblRVN[Accounting Period],S$8,tblRVN[Rate Group Cd],"R"))</f>
        <v>38657669</v>
      </c>
      <c r="T40" s="53">
        <f>SUM(SUMIFS(tblRVN[kWh],tblRVN[Rate],{"02GNSB0024","02GNSB024F","02GNSB24FP","02GNSV0024","02NMT24135","02GNSV024F","02RGNSB024","02RNM24135"},tblRVN[Accounting Period],T$8,tblRVN[Rate Group Cd],"R"))</f>
        <v>40893641</v>
      </c>
      <c r="U40" s="53">
        <f>SUM(SUMIFS(tblRVN[kWh],tblRVN[Rate],{"02GNSB0024","02GNSB024F","02GNSB24FP","02GNSV0024","02NMT24135","02GNSV024F","02RGNSB024","02RNM24135"},tblRVN[Accounting Period],U$8,tblRVN[Rate Group Cd],"R"))</f>
        <v>44398942</v>
      </c>
      <c r="V40" s="53">
        <v>0</v>
      </c>
      <c r="W40" s="53">
        <v>0</v>
      </c>
      <c r="X40" s="53">
        <f>SUM(SUMIFS(tblRVN[kWh],tblRVN[Rate],{"02GNSB0024","02GNSB024F","02GNSB24FP","02GNSV0024","02NMT24135","02GNSV024F","02RGNSB024","02RNM24135"},tblRVN[Accounting Period],X$8,tblRVN[Rate Group Cd],"R"))</f>
        <v>0</v>
      </c>
      <c r="Y40" s="53">
        <v>0</v>
      </c>
      <c r="Z40" s="53">
        <v>0</v>
      </c>
      <c r="AA40" s="53">
        <v>0</v>
      </c>
      <c r="AB40" s="53">
        <v>0</v>
      </c>
      <c r="AC40" s="62">
        <f>SUM(H40:U40)</f>
        <v>549667119.4968574</v>
      </c>
    </row>
    <row r="41" spans="1:29">
      <c r="A41" s="21"/>
      <c r="B41" s="21"/>
      <c r="C41" s="49" t="s">
        <v>123</v>
      </c>
      <c r="D41" s="54" t="s">
        <v>237</v>
      </c>
      <c r="E41" s="63">
        <f>E38/E40</f>
        <v>5.486435886236006E-2</v>
      </c>
      <c r="F41" s="63">
        <f>F38/F40</f>
        <v>5.6913615704531885E-2</v>
      </c>
      <c r="G41" s="64"/>
      <c r="H41" s="65">
        <f>$E$41</f>
        <v>5.486435886236006E-2</v>
      </c>
      <c r="I41" s="65">
        <f t="shared" ref="I41:J41" si="28">$E$41</f>
        <v>5.486435886236006E-2</v>
      </c>
      <c r="J41" s="65">
        <f t="shared" si="28"/>
        <v>5.486435886236006E-2</v>
      </c>
      <c r="K41" s="65">
        <f>'Exhibit No__(JRS-15) p2'!E32</f>
        <v>5.6913615704531885E-2</v>
      </c>
      <c r="L41" s="65">
        <f>J41</f>
        <v>5.486435886236006E-2</v>
      </c>
      <c r="M41" s="65">
        <f t="shared" ref="M41:U41" si="29">$K$41</f>
        <v>5.6913615704531885E-2</v>
      </c>
      <c r="N41" s="65">
        <f t="shared" si="29"/>
        <v>5.6913615704531885E-2</v>
      </c>
      <c r="O41" s="65">
        <f t="shared" si="29"/>
        <v>5.6913615704531885E-2</v>
      </c>
      <c r="P41" s="65">
        <f t="shared" si="29"/>
        <v>5.6913615704531885E-2</v>
      </c>
      <c r="Q41" s="65">
        <f t="shared" si="29"/>
        <v>5.6913615704531885E-2</v>
      </c>
      <c r="R41" s="65">
        <f t="shared" si="29"/>
        <v>5.6913615704531885E-2</v>
      </c>
      <c r="S41" s="65">
        <f t="shared" si="29"/>
        <v>5.6913615704531885E-2</v>
      </c>
      <c r="T41" s="65">
        <f t="shared" si="29"/>
        <v>5.6913615704531885E-2</v>
      </c>
      <c r="U41" s="65">
        <f t="shared" si="29"/>
        <v>5.6913615704531885E-2</v>
      </c>
      <c r="V41" s="65">
        <v>0</v>
      </c>
      <c r="W41" s="65">
        <v>0</v>
      </c>
      <c r="X41" s="65">
        <v>0</v>
      </c>
      <c r="Y41" s="65">
        <v>0</v>
      </c>
      <c r="Z41" s="65">
        <v>0</v>
      </c>
      <c r="AA41" s="65">
        <v>0</v>
      </c>
      <c r="AB41" s="65">
        <v>0</v>
      </c>
      <c r="AC41" s="64"/>
    </row>
    <row r="42" spans="1:29">
      <c r="A42" s="21"/>
      <c r="B42" s="21"/>
      <c r="C42" s="49" t="s">
        <v>133</v>
      </c>
      <c r="D42" s="54" t="s">
        <v>142</v>
      </c>
      <c r="E42" s="55" t="s">
        <v>105</v>
      </c>
      <c r="F42" s="55" t="s">
        <v>105</v>
      </c>
      <c r="G42" s="66" t="s">
        <v>143</v>
      </c>
      <c r="H42" s="67">
        <f>H40*H41</f>
        <v>2618446.7349378364</v>
      </c>
      <c r="I42" s="67">
        <f>I40*I41</f>
        <v>2921783.3259765604</v>
      </c>
      <c r="J42" s="67">
        <f>J40*J41</f>
        <v>2378440.4111989513</v>
      </c>
      <c r="K42" s="67">
        <f>K40*K41</f>
        <v>356292.45709828159</v>
      </c>
      <c r="L42" s="67">
        <f t="shared" ref="L42:U42" si="30">L40*L41</f>
        <v>340796.4169693978</v>
      </c>
      <c r="M42" s="67">
        <f t="shared" si="30"/>
        <v>2029619.9783323605</v>
      </c>
      <c r="N42" s="67">
        <f t="shared" si="30"/>
        <v>2416543.6426856839</v>
      </c>
      <c r="O42" s="67">
        <f t="shared" si="30"/>
        <v>2824157.3078666856</v>
      </c>
      <c r="P42" s="67">
        <f t="shared" si="30"/>
        <v>2968653.1809751405</v>
      </c>
      <c r="Q42" s="67">
        <f t="shared" si="30"/>
        <v>2568372.2091278951</v>
      </c>
      <c r="R42" s="67">
        <f t="shared" si="30"/>
        <v>2497478.4466889333</v>
      </c>
      <c r="S42" s="67">
        <f t="shared" si="30"/>
        <v>2200147.7174989954</v>
      </c>
      <c r="T42" s="67">
        <f t="shared" si="30"/>
        <v>2327404.9686330887</v>
      </c>
      <c r="U42" s="67">
        <f t="shared" si="30"/>
        <v>2526904.3226758004</v>
      </c>
      <c r="V42" s="67">
        <f t="shared" ref="V42:W42" si="31">V40*V41</f>
        <v>0</v>
      </c>
      <c r="W42" s="67">
        <f t="shared" si="31"/>
        <v>0</v>
      </c>
      <c r="X42" s="67">
        <f t="shared" ref="X42:Y42" si="32">X40*X41</f>
        <v>0</v>
      </c>
      <c r="Y42" s="67">
        <f t="shared" si="32"/>
        <v>0</v>
      </c>
      <c r="Z42" s="67">
        <f t="shared" ref="Z42:AA42" si="33">Z40*Z41</f>
        <v>0</v>
      </c>
      <c r="AA42" s="67">
        <f t="shared" si="33"/>
        <v>0</v>
      </c>
      <c r="AB42" s="67">
        <f t="shared" ref="AB42" si="34">AB40*AB41</f>
        <v>0</v>
      </c>
      <c r="AC42" s="56">
        <f>SUM(H42:U42)</f>
        <v>30975041.120665614</v>
      </c>
    </row>
    <row r="43" spans="1:29">
      <c r="A43" s="21"/>
      <c r="B43" s="21"/>
      <c r="C43" s="49"/>
      <c r="D43" s="415" t="s">
        <v>526</v>
      </c>
      <c r="E43" s="55"/>
      <c r="F43" s="55"/>
      <c r="G43" s="66"/>
      <c r="H43" s="67"/>
      <c r="I43" s="67"/>
      <c r="J43" s="67"/>
      <c r="K43" s="67"/>
      <c r="L43" s="67"/>
      <c r="M43" s="67"/>
      <c r="N43" s="67"/>
      <c r="O43" s="67"/>
      <c r="P43" s="67"/>
      <c r="Q43" s="67"/>
      <c r="R43" s="67"/>
      <c r="S43" s="67"/>
      <c r="T43" s="67"/>
      <c r="U43" s="67"/>
      <c r="V43" s="67"/>
      <c r="W43" s="67"/>
      <c r="X43" s="67"/>
      <c r="Y43" s="67"/>
      <c r="Z43" s="67"/>
      <c r="AA43" s="67"/>
      <c r="AB43" s="67"/>
      <c r="AC43" s="56"/>
    </row>
    <row r="44" spans="1:29">
      <c r="A44" s="21"/>
      <c r="B44" s="21"/>
      <c r="C44" s="49" t="s">
        <v>134</v>
      </c>
      <c r="D44" s="46" t="s">
        <v>144</v>
      </c>
      <c r="E44" s="69"/>
      <c r="F44" s="69"/>
      <c r="G44" s="70" t="s">
        <v>145</v>
      </c>
      <c r="H44" s="71">
        <f t="shared" ref="H44:U44" si="35">H42-H38</f>
        <v>144469.19483064255</v>
      </c>
      <c r="I44" s="71">
        <f t="shared" si="35"/>
        <v>68117.172282896936</v>
      </c>
      <c r="J44" s="71">
        <f t="shared" si="35"/>
        <v>96487.810683560092</v>
      </c>
      <c r="K44" s="71">
        <f t="shared" si="35"/>
        <v>-25353.023375399294</v>
      </c>
      <c r="L44" s="71">
        <f t="shared" si="35"/>
        <v>44835.292067554081</v>
      </c>
      <c r="M44" s="71">
        <f t="shared" si="35"/>
        <v>-156729.16451084358</v>
      </c>
      <c r="N44" s="71">
        <f t="shared" si="35"/>
        <v>-13179.182511963416</v>
      </c>
      <c r="O44" s="71">
        <f t="shared" si="35"/>
        <v>-313555.22786816722</v>
      </c>
      <c r="P44" s="71">
        <f t="shared" si="35"/>
        <v>-65717.36029990809</v>
      </c>
      <c r="Q44" s="71">
        <f t="shared" si="35"/>
        <v>-170594.83298358461</v>
      </c>
      <c r="R44" s="71">
        <f t="shared" si="35"/>
        <v>33160.06895685615</v>
      </c>
      <c r="S44" s="71">
        <f t="shared" si="35"/>
        <v>-106572.34615675174</v>
      </c>
      <c r="T44" s="71">
        <f t="shared" si="35"/>
        <v>103973.90477977088</v>
      </c>
      <c r="U44" s="71">
        <f t="shared" si="35"/>
        <v>92380.669188132975</v>
      </c>
      <c r="V44" s="71">
        <f t="shared" ref="V44:W44" si="36">V42-V38</f>
        <v>0</v>
      </c>
      <c r="W44" s="71">
        <f t="shared" si="36"/>
        <v>0</v>
      </c>
      <c r="X44" s="71">
        <f t="shared" ref="X44:Y44" si="37">X42-X38</f>
        <v>0</v>
      </c>
      <c r="Y44" s="71">
        <f t="shared" si="37"/>
        <v>0</v>
      </c>
      <c r="Z44" s="71">
        <f t="shared" ref="Z44:AA44" si="38">Z42-Z38</f>
        <v>0</v>
      </c>
      <c r="AA44" s="71">
        <f t="shared" si="38"/>
        <v>0</v>
      </c>
      <c r="AB44" s="71">
        <f t="shared" ref="AB44" si="39">AB42-AB38</f>
        <v>0</v>
      </c>
      <c r="AC44" s="71">
        <f>SUM(H44:U44)</f>
        <v>-268277.02491720428</v>
      </c>
    </row>
    <row r="45" spans="1:29">
      <c r="A45" s="21"/>
      <c r="B45" s="21"/>
      <c r="C45" s="49" t="s">
        <v>135</v>
      </c>
      <c r="D45" s="46" t="s">
        <v>285</v>
      </c>
      <c r="E45" s="69"/>
      <c r="F45" s="69"/>
      <c r="G45" s="72"/>
      <c r="H45" s="71">
        <f>(H44/2)*0.0034</f>
        <v>245.59763121209232</v>
      </c>
      <c r="I45" s="71">
        <f>(H46+I44/2)*0.0034</f>
        <v>607.82948725123049</v>
      </c>
      <c r="J45" s="71">
        <v>0</v>
      </c>
      <c r="K45" s="71">
        <f>(I46+(K44+J44)/2)*0.0033</f>
        <v>821.72372002407462</v>
      </c>
      <c r="L45" s="71">
        <v>0</v>
      </c>
      <c r="M45" s="71">
        <f>(K46+(M44+L44)/2)*0.0036</f>
        <v>826.01772853875445</v>
      </c>
      <c r="N45" s="71">
        <f>(M46+N44/2)*0.0035</f>
        <v>587.08600751309325</v>
      </c>
      <c r="O45" s="71">
        <f>(N46+O44/2)*0.0036</f>
        <v>17.851464384850754</v>
      </c>
      <c r="P45" s="71">
        <f>(O46+P44/2)*H128</f>
        <v>-664.77492904589928</v>
      </c>
      <c r="Q45" s="71">
        <f>(P46+Q44/2)*H129</f>
        <v>-1001.485894475689</v>
      </c>
      <c r="R45" s="71">
        <f>(Q46+R44/2)*H130</f>
        <v>-1343.5179911689754</v>
      </c>
      <c r="S45" s="71">
        <f>(R46+S44/2)*H131</f>
        <v>-1521.6216647552455</v>
      </c>
      <c r="T45" s="71">
        <f>(S46+T44/2)*H132</f>
        <v>-1573.4657755558289</v>
      </c>
      <c r="U45" s="71">
        <f t="shared" ref="U45" si="40">(T46+U44/2)*H133</f>
        <v>-1174.6246429911889</v>
      </c>
      <c r="V45" s="439">
        <f>(U46+V44/2)*H134</f>
        <v>-1089.8016391050921</v>
      </c>
      <c r="W45" s="439">
        <f>(V46+W44/2)*H135</f>
        <v>-1094.1608456615124</v>
      </c>
      <c r="X45" s="439">
        <f>(W46+X44/2)*H136</f>
        <v>-1071.0740518180544</v>
      </c>
      <c r="Y45" s="439">
        <f>(X46+Y44/2)*H137</f>
        <v>-1157.9628745140021</v>
      </c>
      <c r="Z45" s="439">
        <f>(Y46+Z44/2)*H138</f>
        <v>-1135.139977668224</v>
      </c>
      <c r="AA45" s="439">
        <f>(Z46+AA44/2)*H139</f>
        <v>-1167.5939064931674</v>
      </c>
      <c r="AB45" s="71">
        <f>(AA46+AB44/2)*H140</f>
        <v>0</v>
      </c>
      <c r="AC45" s="71">
        <f>SUM(H45:AB45)</f>
        <v>-10889.118154328786</v>
      </c>
    </row>
    <row r="46" spans="1:29">
      <c r="A46" s="73"/>
      <c r="B46" s="73"/>
      <c r="C46" s="49" t="s">
        <v>124</v>
      </c>
      <c r="D46" s="30" t="s">
        <v>525</v>
      </c>
      <c r="E46" s="69"/>
      <c r="F46" s="69"/>
      <c r="G46" s="74" t="s">
        <v>148</v>
      </c>
      <c r="H46" s="75">
        <f>H44+H45</f>
        <v>144714.79246185464</v>
      </c>
      <c r="I46" s="75">
        <f>H46+I44+I45</f>
        <v>213439.79423200281</v>
      </c>
      <c r="J46" s="75">
        <f>I46+J44+J45</f>
        <v>309927.6049155629</v>
      </c>
      <c r="K46" s="75">
        <f t="shared" ref="K46:V46" si="41">J46+K44+K45</f>
        <v>285396.30526018766</v>
      </c>
      <c r="L46" s="75">
        <f t="shared" si="41"/>
        <v>330231.59732774174</v>
      </c>
      <c r="M46" s="75">
        <f t="shared" si="41"/>
        <v>174328.45054543691</v>
      </c>
      <c r="N46" s="75">
        <f t="shared" si="41"/>
        <v>161736.3540409866</v>
      </c>
      <c r="O46" s="75">
        <f t="shared" si="41"/>
        <v>-151801.02236279577</v>
      </c>
      <c r="P46" s="75">
        <f t="shared" si="41"/>
        <v>-218183.15759174977</v>
      </c>
      <c r="Q46" s="75">
        <f t="shared" si="41"/>
        <v>-389779.47646981012</v>
      </c>
      <c r="R46" s="75">
        <f t="shared" si="41"/>
        <v>-357962.92550412292</v>
      </c>
      <c r="S46" s="75">
        <f t="shared" si="41"/>
        <v>-466056.89332562988</v>
      </c>
      <c r="T46" s="75">
        <f t="shared" si="41"/>
        <v>-363656.45432141481</v>
      </c>
      <c r="U46" s="75">
        <f t="shared" si="41"/>
        <v>-272450.40977627301</v>
      </c>
      <c r="V46" s="75">
        <f t="shared" si="41"/>
        <v>-273540.21141537809</v>
      </c>
      <c r="W46" s="75">
        <f t="shared" ref="W46" si="42">V46+W44+W45</f>
        <v>-274634.37226103962</v>
      </c>
      <c r="X46" s="75">
        <f t="shared" ref="X46" si="43">W46+X44+X45</f>
        <v>-275705.44631285768</v>
      </c>
      <c r="Y46" s="75">
        <f t="shared" ref="Y46" si="44">X46+Y44+Y45</f>
        <v>-276863.40918737167</v>
      </c>
      <c r="Z46" s="75">
        <f t="shared" ref="Z46" si="45">Y46+Z44+Z45</f>
        <v>-277998.54916503991</v>
      </c>
      <c r="AA46" s="75">
        <f t="shared" ref="AA46" si="46">Z46+AA44+AA45</f>
        <v>-279166.14307153306</v>
      </c>
      <c r="AB46" s="75">
        <f t="shared" ref="AB46" si="47">AA46+AB44+AB45</f>
        <v>-279166.14307153306</v>
      </c>
      <c r="AC46" s="419">
        <f>AB46</f>
        <v>-279166.14307153306</v>
      </c>
    </row>
    <row r="47" spans="1:29">
      <c r="A47" s="73"/>
      <c r="B47" s="73"/>
      <c r="C47" s="49" t="s">
        <v>125</v>
      </c>
      <c r="D47" s="30" t="s">
        <v>149</v>
      </c>
      <c r="E47" s="69"/>
      <c r="F47" s="69"/>
      <c r="G47" s="74"/>
      <c r="H47" s="75"/>
      <c r="I47" s="75"/>
      <c r="J47" s="75"/>
      <c r="K47" s="75"/>
      <c r="L47" s="75"/>
      <c r="M47" s="75"/>
      <c r="N47" s="75"/>
      <c r="O47" s="75"/>
      <c r="P47" s="75"/>
      <c r="Q47" s="75"/>
      <c r="R47" s="75"/>
      <c r="S47" s="75"/>
      <c r="T47" s="75"/>
      <c r="U47" s="75"/>
      <c r="V47" s="75"/>
      <c r="W47" s="75"/>
      <c r="X47" s="75"/>
      <c r="Y47" s="75"/>
      <c r="Z47" s="75"/>
      <c r="AA47" s="75"/>
      <c r="AB47" s="75"/>
      <c r="AC47" s="76">
        <f>-ROUND(F38*0.025,0)</f>
        <v>-763022</v>
      </c>
    </row>
    <row r="48" spans="1:29">
      <c r="A48" s="73"/>
      <c r="B48" s="73"/>
      <c r="C48" s="49" t="s">
        <v>126</v>
      </c>
      <c r="D48" s="30" t="s">
        <v>150</v>
      </c>
      <c r="E48" s="69"/>
      <c r="F48" s="69"/>
      <c r="G48" s="74"/>
      <c r="H48" s="75"/>
      <c r="I48" s="75"/>
      <c r="J48" s="75"/>
      <c r="K48" s="75"/>
      <c r="L48" s="75"/>
      <c r="M48" s="75"/>
      <c r="N48" s="75"/>
      <c r="O48" s="75"/>
      <c r="P48" s="75"/>
      <c r="Q48" s="75"/>
      <c r="R48" s="75"/>
      <c r="S48" s="75"/>
      <c r="T48" s="75"/>
      <c r="U48" s="75"/>
      <c r="V48" s="75"/>
      <c r="W48" s="75"/>
      <c r="X48" s="75"/>
      <c r="Y48" s="75"/>
      <c r="Z48" s="75"/>
      <c r="AA48" s="75"/>
      <c r="AB48" s="75"/>
      <c r="AC48" s="75" t="s">
        <v>151</v>
      </c>
    </row>
    <row r="49" spans="1:31">
      <c r="A49" s="73"/>
      <c r="B49" s="73"/>
      <c r="C49" s="49" t="s">
        <v>127</v>
      </c>
      <c r="D49" s="30" t="s">
        <v>152</v>
      </c>
      <c r="E49" s="69"/>
      <c r="F49" s="69"/>
      <c r="G49" s="74"/>
      <c r="H49" s="75"/>
      <c r="I49" s="75"/>
      <c r="J49" s="75"/>
      <c r="K49" s="75"/>
      <c r="L49" s="75"/>
      <c r="M49" s="75"/>
      <c r="N49" s="75"/>
      <c r="O49" s="75"/>
      <c r="P49" s="75"/>
      <c r="Q49" s="75"/>
      <c r="R49" s="75"/>
      <c r="S49" s="75"/>
      <c r="T49" s="75"/>
      <c r="U49" s="75"/>
      <c r="V49" s="75"/>
      <c r="W49" s="75" t="s">
        <v>105</v>
      </c>
      <c r="X49" s="75"/>
      <c r="Y49" s="75"/>
      <c r="Z49" s="75"/>
      <c r="AA49" s="75"/>
      <c r="AB49" s="75"/>
      <c r="AC49" s="76" t="s">
        <v>105</v>
      </c>
    </row>
    <row r="50" spans="1:31">
      <c r="A50" s="73"/>
      <c r="B50" s="73"/>
      <c r="C50" s="49" t="s">
        <v>128</v>
      </c>
      <c r="D50" s="30" t="s">
        <v>153</v>
      </c>
      <c r="E50" s="69"/>
      <c r="F50" s="69"/>
      <c r="G50" s="74"/>
      <c r="H50" s="75"/>
      <c r="I50" s="75"/>
      <c r="J50" s="75"/>
      <c r="K50" s="75"/>
      <c r="L50" s="75"/>
      <c r="M50" s="75"/>
      <c r="N50" s="75"/>
      <c r="O50" s="75"/>
      <c r="P50" s="75"/>
      <c r="Q50" s="75"/>
      <c r="R50" s="75"/>
      <c r="S50" s="75"/>
      <c r="T50" s="75"/>
      <c r="U50" s="75"/>
      <c r="V50" s="75"/>
      <c r="W50" s="75"/>
      <c r="X50" s="75"/>
      <c r="Y50" s="75"/>
      <c r="Z50" s="75"/>
      <c r="AA50" s="75"/>
      <c r="AB50" s="75"/>
      <c r="AC50" s="75" t="s">
        <v>151</v>
      </c>
    </row>
    <row r="51" spans="1:31">
      <c r="A51" s="73"/>
      <c r="B51" s="73"/>
      <c r="C51" s="49"/>
      <c r="D51" s="414" t="s">
        <v>527</v>
      </c>
      <c r="E51" s="69"/>
      <c r="F51" s="69"/>
      <c r="G51" s="74"/>
      <c r="H51" s="75"/>
      <c r="I51" s="75"/>
      <c r="J51" s="75"/>
      <c r="K51" s="75"/>
      <c r="L51" s="75"/>
      <c r="M51" s="75"/>
      <c r="N51" s="75"/>
      <c r="O51" s="75"/>
      <c r="P51" s="75"/>
      <c r="Q51" s="75"/>
      <c r="R51" s="75"/>
      <c r="S51" s="75"/>
      <c r="T51" s="75"/>
      <c r="U51" s="75"/>
      <c r="V51" s="75"/>
      <c r="W51" s="75"/>
      <c r="X51" s="75"/>
      <c r="Y51" s="75"/>
      <c r="Z51" s="75"/>
      <c r="AA51" s="75"/>
      <c r="AB51" s="75"/>
      <c r="AC51" s="75"/>
    </row>
    <row r="52" spans="1:31">
      <c r="A52" s="21"/>
      <c r="B52" s="21"/>
      <c r="C52" s="49" t="s">
        <v>129</v>
      </c>
      <c r="D52" s="46" t="s">
        <v>483</v>
      </c>
      <c r="E52" s="69"/>
      <c r="F52" s="69"/>
      <c r="G52" s="70"/>
      <c r="H52" s="67">
        <f>-'Attachment C Year 1'!$C$15</f>
        <v>158595.66967499859</v>
      </c>
      <c r="I52" s="67">
        <f>-'Attachment C Year 1'!$C$15</f>
        <v>158595.66967499859</v>
      </c>
      <c r="J52" s="67">
        <f>-'Attachment C Year 1'!$C$15</f>
        <v>158595.66967499859</v>
      </c>
      <c r="K52" s="67">
        <f>-'Attachment C Year 1'!$C$15</f>
        <v>158595.66967499859</v>
      </c>
      <c r="L52" s="67">
        <f>-'Attachment C Year 1'!$C$15</f>
        <v>158595.66967499859</v>
      </c>
      <c r="M52" s="67">
        <f>-'Attachment C Year 1'!$C$15</f>
        <v>158595.66967499859</v>
      </c>
      <c r="N52" s="67">
        <f>-'Attachment C Year 1'!$C$15</f>
        <v>158595.66967499859</v>
      </c>
      <c r="O52" s="67">
        <f>-'Attachment C Year 1'!$C$15</f>
        <v>158595.66967499859</v>
      </c>
      <c r="P52" s="67">
        <f>-'Attachment C Year 1'!$C$15</f>
        <v>158595.66967499859</v>
      </c>
      <c r="Q52" s="67">
        <f>-'Attachment C Year 1'!$C$15</f>
        <v>158595.66967499859</v>
      </c>
      <c r="R52" s="67">
        <f>-'Attachment C Year 1'!$C$15</f>
        <v>158595.66967499859</v>
      </c>
      <c r="S52" s="67">
        <f>-'Attachment C Year 1'!$C$15</f>
        <v>158595.66967499859</v>
      </c>
      <c r="T52" s="67">
        <f>-'Attachment C Year 1'!$C$15</f>
        <v>158595.66967499859</v>
      </c>
      <c r="U52" s="67">
        <f>-'Attachment C Year 1'!$C$15</f>
        <v>158595.66967499859</v>
      </c>
      <c r="V52" s="67">
        <f>-'Attachment C Year 1'!$C$15</f>
        <v>158595.66967499859</v>
      </c>
      <c r="W52" s="67">
        <f>-'Attachment C Year 1'!$C$15</f>
        <v>158595.66967499859</v>
      </c>
      <c r="X52" s="67">
        <f>-'Attachment C Year 1'!$C$15</f>
        <v>158595.66967499859</v>
      </c>
      <c r="Y52" s="67">
        <f>-'Attachment C Year 1'!$C$15</f>
        <v>158595.66967499859</v>
      </c>
      <c r="Z52" s="67">
        <f>-'Attachment C Year 1'!$C$15</f>
        <v>158595.66967499859</v>
      </c>
      <c r="AA52" s="67">
        <f>-'Attachment C Year 1'!$C$15</f>
        <v>158595.66967499859</v>
      </c>
      <c r="AB52" s="67">
        <f>-'Attachment C Year 1'!$C$15</f>
        <v>158595.66967499859</v>
      </c>
      <c r="AC52" s="419">
        <f>AB52</f>
        <v>158595.66967499859</v>
      </c>
    </row>
    <row r="53" spans="1:31">
      <c r="A53" s="21"/>
      <c r="B53" s="21"/>
      <c r="C53" s="49" t="s">
        <v>130</v>
      </c>
      <c r="D53" s="46" t="s">
        <v>484</v>
      </c>
      <c r="E53" s="69"/>
      <c r="F53" s="69"/>
      <c r="G53" s="70"/>
      <c r="H53" s="67">
        <f>-'Attachment C Year 1'!$G$15</f>
        <v>459154.05810011725</v>
      </c>
      <c r="I53" s="67">
        <f>-'Attachment C Year 1'!$G$15</f>
        <v>459154.05810011725</v>
      </c>
      <c r="J53" s="67">
        <f>-'Attachment C Year 1'!$G$15</f>
        <v>459154.05810011725</v>
      </c>
      <c r="K53" s="67">
        <f>-'Attachment C Year 1'!$G$15</f>
        <v>459154.05810011725</v>
      </c>
      <c r="L53" s="67">
        <f>-'Attachment C Year 1'!$G$15</f>
        <v>459154.05810011725</v>
      </c>
      <c r="M53" s="67">
        <f>-'Attachment C Year 1'!$G$15</f>
        <v>459154.05810011725</v>
      </c>
      <c r="N53" s="67">
        <f>-'Attachment C Year 1'!$G$15</f>
        <v>459154.05810011725</v>
      </c>
      <c r="O53" s="67">
        <f>-'Attachment C Year 1'!$G$15</f>
        <v>459154.05810011725</v>
      </c>
      <c r="P53" s="67">
        <f>-'Attachment C Year 1'!$G$15</f>
        <v>459154.05810011725</v>
      </c>
      <c r="Q53" s="67">
        <f>-'Attachment C Year 1'!$G$15</f>
        <v>459154.05810011725</v>
      </c>
      <c r="R53" s="67">
        <f>-'Attachment C Year 1'!$G$15</f>
        <v>459154.05810011725</v>
      </c>
      <c r="S53" s="67">
        <f>-'Attachment C Year 1'!$G$15</f>
        <v>459154.05810011725</v>
      </c>
      <c r="T53" s="67">
        <f>-'Attachment C Year 1'!$G$15</f>
        <v>459154.05810011725</v>
      </c>
      <c r="U53" s="67">
        <f>-'Attachment C Year 1'!$G$15</f>
        <v>459154.05810011725</v>
      </c>
      <c r="V53" s="67">
        <f>-'Attachment C Year 1'!$G$15</f>
        <v>459154.05810011725</v>
      </c>
      <c r="W53" s="67">
        <f>-'Attachment C Year 1'!$G$15</f>
        <v>459154.05810011725</v>
      </c>
      <c r="X53" s="67">
        <f>-'Attachment C Year 1'!$G$15</f>
        <v>459154.05810011725</v>
      </c>
      <c r="Y53" s="67">
        <f>-'Attachment C Year 1'!$G$15</f>
        <v>459154.05810011725</v>
      </c>
      <c r="Z53" s="67">
        <f>-'Attachment C Year 1'!$G$15</f>
        <v>459154.05810011725</v>
      </c>
      <c r="AA53" s="67">
        <f>-'Attachment C Year 1'!$G$15</f>
        <v>459154.05810011725</v>
      </c>
      <c r="AB53" s="67">
        <f>-'Attachment C Year 1'!$G$15</f>
        <v>459154.05810011725</v>
      </c>
      <c r="AC53" s="419">
        <f>AB53</f>
        <v>459154.05810011725</v>
      </c>
      <c r="AE53" s="23" t="s">
        <v>105</v>
      </c>
    </row>
    <row r="54" spans="1:31">
      <c r="A54" s="21"/>
      <c r="B54" s="21"/>
      <c r="C54" s="49" t="s">
        <v>131</v>
      </c>
      <c r="D54" s="46" t="s">
        <v>528</v>
      </c>
      <c r="E54" s="69"/>
      <c r="F54" s="69"/>
      <c r="G54" s="70"/>
      <c r="H54" s="67">
        <v>0</v>
      </c>
      <c r="I54" s="67">
        <v>0</v>
      </c>
      <c r="J54" s="67">
        <v>0</v>
      </c>
      <c r="K54" s="67">
        <v>0</v>
      </c>
      <c r="L54" s="67">
        <v>0</v>
      </c>
      <c r="M54" s="67">
        <v>0</v>
      </c>
      <c r="N54" s="67">
        <v>0</v>
      </c>
      <c r="O54" s="67">
        <v>0</v>
      </c>
      <c r="P54" s="67">
        <v>0</v>
      </c>
      <c r="Q54" s="67">
        <v>0</v>
      </c>
      <c r="R54" s="67">
        <v>0</v>
      </c>
      <c r="S54" s="67">
        <v>0</v>
      </c>
      <c r="T54" s="71"/>
      <c r="U54" s="71"/>
      <c r="V54" s="71"/>
      <c r="W54" s="71"/>
      <c r="X54" s="71"/>
      <c r="Y54" s="71"/>
      <c r="Z54" s="71"/>
      <c r="AA54" s="71"/>
      <c r="AB54" s="71"/>
      <c r="AC54" s="71">
        <f>SUM(S54:U54)</f>
        <v>0</v>
      </c>
    </row>
    <row r="55" spans="1:31" ht="18">
      <c r="A55" s="21"/>
      <c r="B55" s="21"/>
      <c r="C55" s="49" t="s">
        <v>132</v>
      </c>
      <c r="D55" s="46" t="s">
        <v>537</v>
      </c>
      <c r="E55" s="69"/>
      <c r="F55" s="69"/>
      <c r="G55" s="70"/>
      <c r="H55" s="71">
        <f>(('WA Decoupling Year 1'!P35+H53))*0.0034</f>
        <v>2100.349074435394</v>
      </c>
      <c r="I55" s="71">
        <f>(H56+I54/2)*0.0034</f>
        <v>2107.4902612884744</v>
      </c>
      <c r="J55" s="71">
        <v>0</v>
      </c>
      <c r="K55" s="71">
        <f>(J56+K54/2)*0.0033</f>
        <v>2052.4599714657711</v>
      </c>
      <c r="L55" s="71">
        <v>0</v>
      </c>
      <c r="M55" s="71">
        <f>(L56+M54/2)*0.0036</f>
        <v>2246.4360974962997</v>
      </c>
      <c r="N55" s="71">
        <f>(M56+N54/2)*0.0035</f>
        <v>2191.8976211293066</v>
      </c>
      <c r="O55" s="71">
        <f>(N56+O54/2)*0.0036</f>
        <v>2262.4140988833519</v>
      </c>
      <c r="P55" s="71">
        <f>(O56+P54/2)*H128</f>
        <v>2270.5587896393322</v>
      </c>
      <c r="Q55" s="71">
        <f>(P56+Q54/2)*H129</f>
        <v>2088.8384011751978</v>
      </c>
      <c r="R55" s="67">
        <f>(Q56+R54/2)*H130+SUM(H55:Q55)</f>
        <v>19606.696935039392</v>
      </c>
      <c r="S55" s="71">
        <f>(R56+S54/2)*H131</f>
        <v>2358.2187714275747</v>
      </c>
      <c r="T55" s="71">
        <f>(S56+T54/2)*H132</f>
        <v>2430.9156452300144</v>
      </c>
      <c r="U55" s="71">
        <f>(T56+U54/2)*H133</f>
        <v>2375.938568769207</v>
      </c>
      <c r="V55" s="71">
        <f>(U56+V54/2)*H134</f>
        <v>2578.0859907823278</v>
      </c>
      <c r="W55" s="71">
        <f>(V56+W54/2)*H135</f>
        <v>2588.3983347454573</v>
      </c>
      <c r="X55" s="71">
        <f>(W56+X54/2)*H136</f>
        <v>2533.783129882328</v>
      </c>
      <c r="Y55" s="71">
        <f>(X56+Y54/2)*H137</f>
        <v>2739.3314136341664</v>
      </c>
      <c r="Z55" s="71">
        <f>(Y56+Z54/2)*H138</f>
        <v>2685.3404959149675</v>
      </c>
      <c r="AA55" s="71">
        <f>(Z56+AA54/2)*H139</f>
        <v>2762.1150356542726</v>
      </c>
      <c r="AB55" s="71">
        <f>(AA56+AB54/2)*H140</f>
        <v>0</v>
      </c>
      <c r="AC55" s="71">
        <f>SUM(R55:AB55)</f>
        <v>42658.824321079708</v>
      </c>
    </row>
    <row r="56" spans="1:31">
      <c r="A56" s="73"/>
      <c r="B56" s="73"/>
      <c r="C56" s="49" t="s">
        <v>136</v>
      </c>
      <c r="D56" s="30" t="s">
        <v>529</v>
      </c>
      <c r="E56" s="69"/>
      <c r="F56" s="69"/>
      <c r="G56" s="74" t="s">
        <v>535</v>
      </c>
      <c r="H56" s="416">
        <f>H52+H53+H54+H55</f>
        <v>619850.07684955129</v>
      </c>
      <c r="I56" s="416">
        <f>H56+I55</f>
        <v>621957.56711083977</v>
      </c>
      <c r="J56" s="416">
        <f t="shared" ref="J56:Q56" si="48">I56+J55</f>
        <v>621957.56711083977</v>
      </c>
      <c r="K56" s="416">
        <f t="shared" si="48"/>
        <v>624010.02708230552</v>
      </c>
      <c r="L56" s="416">
        <f t="shared" si="48"/>
        <v>624010.02708230552</v>
      </c>
      <c r="M56" s="416">
        <f t="shared" si="48"/>
        <v>626256.46317980182</v>
      </c>
      <c r="N56" s="416">
        <f t="shared" si="48"/>
        <v>628448.36080093111</v>
      </c>
      <c r="O56" s="416">
        <f t="shared" si="48"/>
        <v>630710.77489981451</v>
      </c>
      <c r="P56" s="416">
        <f t="shared" si="48"/>
        <v>632981.3336894539</v>
      </c>
      <c r="Q56" s="416">
        <f t="shared" si="48"/>
        <v>635070.17209062912</v>
      </c>
      <c r="R56" s="416">
        <f>R52+R53+R54+R55</f>
        <v>637356.42471015523</v>
      </c>
      <c r="S56" s="422">
        <f t="shared" ref="S56:AB56" si="49">R56+S54+S55</f>
        <v>639714.64348158275</v>
      </c>
      <c r="T56" s="422">
        <f t="shared" si="49"/>
        <v>642145.55912681273</v>
      </c>
      <c r="U56" s="422">
        <f t="shared" si="49"/>
        <v>644521.49769558199</v>
      </c>
      <c r="V56" s="422">
        <f t="shared" si="49"/>
        <v>647099.58368636435</v>
      </c>
      <c r="W56" s="422">
        <f t="shared" si="49"/>
        <v>649687.98202110978</v>
      </c>
      <c r="X56" s="422">
        <f t="shared" si="49"/>
        <v>652221.76515099208</v>
      </c>
      <c r="Y56" s="422">
        <f t="shared" si="49"/>
        <v>654961.0965646262</v>
      </c>
      <c r="Z56" s="422">
        <f t="shared" si="49"/>
        <v>657646.43706054112</v>
      </c>
      <c r="AA56" s="422">
        <f t="shared" si="49"/>
        <v>660408.5520961954</v>
      </c>
      <c r="AB56" s="422">
        <f t="shared" si="49"/>
        <v>660408.5520961954</v>
      </c>
      <c r="AC56" s="71">
        <f>AB56</f>
        <v>660408.5520961954</v>
      </c>
    </row>
    <row r="57" spans="1:31">
      <c r="A57" s="73"/>
      <c r="B57" s="73"/>
      <c r="C57" s="49"/>
      <c r="D57" s="30"/>
      <c r="E57" s="69"/>
      <c r="F57" s="69"/>
      <c r="G57" s="74"/>
      <c r="H57" s="416"/>
      <c r="I57" s="416"/>
      <c r="J57" s="416"/>
      <c r="K57" s="416"/>
      <c r="L57" s="416"/>
      <c r="M57" s="416"/>
      <c r="N57" s="416"/>
      <c r="O57" s="416"/>
      <c r="P57" s="416"/>
      <c r="Q57" s="416"/>
      <c r="R57" s="71"/>
      <c r="S57" s="416"/>
      <c r="T57" s="169"/>
      <c r="U57" s="169"/>
      <c r="V57" s="169"/>
      <c r="W57" s="169"/>
      <c r="X57" s="169"/>
      <c r="Y57" s="169"/>
      <c r="Z57" s="169"/>
      <c r="AA57" s="169"/>
      <c r="AB57" s="169"/>
      <c r="AC57" s="393"/>
    </row>
    <row r="58" spans="1:31">
      <c r="A58" s="77"/>
      <c r="B58" s="73"/>
      <c r="C58" s="49" t="s">
        <v>292</v>
      </c>
      <c r="D58" s="30" t="s">
        <v>530</v>
      </c>
      <c r="E58" s="69"/>
      <c r="F58" s="69"/>
      <c r="G58" s="74" t="s">
        <v>536</v>
      </c>
      <c r="H58" s="75">
        <f t="shared" ref="H58:AC58" si="50">H46+H56</f>
        <v>764564.86931140593</v>
      </c>
      <c r="I58" s="75">
        <f t="shared" si="50"/>
        <v>835397.36134284257</v>
      </c>
      <c r="J58" s="75">
        <f t="shared" si="50"/>
        <v>931885.17202640267</v>
      </c>
      <c r="K58" s="75">
        <f t="shared" si="50"/>
        <v>909406.33234249311</v>
      </c>
      <c r="L58" s="75">
        <f t="shared" si="50"/>
        <v>954241.6244100472</v>
      </c>
      <c r="M58" s="75">
        <f t="shared" si="50"/>
        <v>800584.91372523876</v>
      </c>
      <c r="N58" s="75">
        <f t="shared" si="50"/>
        <v>790184.71484191774</v>
      </c>
      <c r="O58" s="75">
        <f t="shared" si="50"/>
        <v>478909.75253701874</v>
      </c>
      <c r="P58" s="75">
        <f t="shared" si="50"/>
        <v>414798.1760977041</v>
      </c>
      <c r="Q58" s="75">
        <f t="shared" si="50"/>
        <v>245290.69562081899</v>
      </c>
      <c r="R58" s="75">
        <f t="shared" si="50"/>
        <v>279393.49920603231</v>
      </c>
      <c r="S58" s="75">
        <f t="shared" si="50"/>
        <v>173657.75015595288</v>
      </c>
      <c r="T58" s="75">
        <f t="shared" si="50"/>
        <v>278489.10480539792</v>
      </c>
      <c r="U58" s="75">
        <f t="shared" si="50"/>
        <v>372071.08791930898</v>
      </c>
      <c r="V58" s="75">
        <f t="shared" si="50"/>
        <v>373559.37227098626</v>
      </c>
      <c r="W58" s="75">
        <f t="shared" si="50"/>
        <v>375053.60976007016</v>
      </c>
      <c r="X58" s="75">
        <f t="shared" si="50"/>
        <v>376516.31883813441</v>
      </c>
      <c r="Y58" s="75">
        <f t="shared" si="50"/>
        <v>378097.68737725454</v>
      </c>
      <c r="Z58" s="75">
        <f t="shared" si="50"/>
        <v>379647.88789550122</v>
      </c>
      <c r="AA58" s="75">
        <f t="shared" si="50"/>
        <v>381242.40902466234</v>
      </c>
      <c r="AB58" s="75">
        <f t="shared" si="50"/>
        <v>381242.40902466234</v>
      </c>
      <c r="AC58" s="75">
        <f t="shared" si="50"/>
        <v>381242.40902466234</v>
      </c>
    </row>
    <row r="59" spans="1:31" s="421" customFormat="1">
      <c r="A59" s="73"/>
      <c r="B59" s="73"/>
      <c r="C59" s="49"/>
      <c r="D59" s="30"/>
      <c r="E59" s="69"/>
      <c r="F59" s="69"/>
      <c r="G59" s="74"/>
      <c r="H59" s="75"/>
      <c r="I59" s="75"/>
      <c r="J59" s="75"/>
      <c r="K59" s="75"/>
      <c r="L59" s="75"/>
      <c r="M59" s="75"/>
      <c r="N59" s="75"/>
      <c r="O59" s="75"/>
      <c r="P59" s="75"/>
      <c r="Q59" s="75"/>
      <c r="R59" s="75"/>
      <c r="S59" s="75"/>
      <c r="T59" s="75"/>
      <c r="U59" s="75"/>
      <c r="V59" s="75"/>
      <c r="W59" s="75"/>
      <c r="X59" s="75"/>
      <c r="Y59" s="75"/>
      <c r="Z59" s="75"/>
      <c r="AA59" s="75"/>
      <c r="AB59" s="75"/>
      <c r="AC59" s="75"/>
    </row>
    <row r="60" spans="1:31" s="421" customFormat="1">
      <c r="A60" s="73"/>
      <c r="B60" s="73"/>
      <c r="C60" s="49" t="s">
        <v>304</v>
      </c>
      <c r="D60" s="30" t="s">
        <v>549</v>
      </c>
      <c r="E60" s="69"/>
      <c r="F60" s="69"/>
      <c r="G60" s="74" t="s">
        <v>550</v>
      </c>
      <c r="H60" s="75">
        <v>0</v>
      </c>
      <c r="I60" s="75">
        <v>0</v>
      </c>
      <c r="J60" s="75">
        <v>0</v>
      </c>
      <c r="K60" s="75">
        <v>0</v>
      </c>
      <c r="L60" s="75">
        <v>0</v>
      </c>
      <c r="M60" s="75">
        <v>0</v>
      </c>
      <c r="N60" s="75">
        <v>0</v>
      </c>
      <c r="O60" s="75">
        <v>0</v>
      </c>
      <c r="P60" s="75">
        <v>0</v>
      </c>
      <c r="Q60" s="75">
        <v>0</v>
      </c>
      <c r="R60" s="75">
        <f>R46+R52+R53+R55</f>
        <v>279393.49920603231</v>
      </c>
      <c r="S60" s="75">
        <f t="shared" ref="S60:AB60" si="51">S44+S45+S55</f>
        <v>-105735.74905007941</v>
      </c>
      <c r="T60" s="75">
        <f t="shared" si="51"/>
        <v>104831.35464944506</v>
      </c>
      <c r="U60" s="75">
        <f t="shared" si="51"/>
        <v>93581.983113911003</v>
      </c>
      <c r="V60" s="75">
        <f t="shared" si="51"/>
        <v>1488.2843516772357</v>
      </c>
      <c r="W60" s="75">
        <f t="shared" si="51"/>
        <v>1494.2374890839449</v>
      </c>
      <c r="X60" s="75">
        <f t="shared" si="51"/>
        <v>1462.7090780642736</v>
      </c>
      <c r="Y60" s="75">
        <f t="shared" si="51"/>
        <v>1581.3685391201643</v>
      </c>
      <c r="Z60" s="75">
        <f t="shared" si="51"/>
        <v>1550.2005182467435</v>
      </c>
      <c r="AA60" s="75">
        <f t="shared" si="51"/>
        <v>1594.5211291611051</v>
      </c>
      <c r="AB60" s="75">
        <f t="shared" si="51"/>
        <v>0</v>
      </c>
      <c r="AC60" s="423">
        <f>SUM(H60:AB60)</f>
        <v>381242.40902466245</v>
      </c>
    </row>
    <row r="61" spans="1:31" s="421" customFormat="1">
      <c r="A61" s="77"/>
      <c r="B61" s="77"/>
      <c r="C61" s="78"/>
      <c r="D61" s="38"/>
      <c r="E61" s="79"/>
      <c r="F61" s="79"/>
      <c r="G61" s="80"/>
      <c r="H61" s="81"/>
      <c r="I61" s="81"/>
      <c r="J61" s="81"/>
      <c r="K61" s="81"/>
      <c r="L61" s="81"/>
      <c r="M61" s="81"/>
      <c r="N61" s="81"/>
      <c r="O61" s="81"/>
      <c r="P61" s="81"/>
      <c r="Q61" s="81"/>
      <c r="R61" s="81"/>
      <c r="S61" s="413"/>
      <c r="T61" s="413"/>
      <c r="U61" s="413"/>
      <c r="V61" s="413"/>
      <c r="W61" s="413"/>
      <c r="X61" s="413"/>
      <c r="Y61" s="413"/>
      <c r="Z61" s="413"/>
      <c r="AA61" s="413"/>
      <c r="AB61" s="413"/>
      <c r="AC61" s="413"/>
    </row>
    <row r="62" spans="1:31">
      <c r="A62" s="21"/>
      <c r="B62" s="20" t="s">
        <v>155</v>
      </c>
      <c r="C62" s="45"/>
      <c r="D62" s="46"/>
      <c r="E62" s="47"/>
      <c r="F62" s="47"/>
      <c r="G62" s="45"/>
      <c r="H62" s="45"/>
      <c r="I62" s="45"/>
      <c r="J62" s="45"/>
      <c r="K62" s="45"/>
      <c r="L62" s="45"/>
      <c r="M62" s="45"/>
      <c r="N62" s="45"/>
      <c r="O62" s="45"/>
      <c r="P62" s="45"/>
      <c r="Q62" s="45"/>
      <c r="R62" s="45"/>
      <c r="S62" s="45"/>
      <c r="T62" s="45"/>
      <c r="U62" s="45"/>
      <c r="V62" s="45"/>
      <c r="W62" s="45"/>
      <c r="X62" s="45"/>
      <c r="Y62" s="45"/>
      <c r="Z62" s="45"/>
      <c r="AA62" s="45"/>
      <c r="AB62" s="45"/>
      <c r="AC62" s="45"/>
    </row>
    <row r="63" spans="1:31">
      <c r="A63" s="21"/>
      <c r="B63" s="21"/>
      <c r="C63" s="49" t="s">
        <v>119</v>
      </c>
      <c r="D63" s="50" t="s">
        <v>138</v>
      </c>
      <c r="E63" s="51">
        <v>1085.852777777774</v>
      </c>
      <c r="F63" s="51">
        <v>1085.852777777774</v>
      </c>
      <c r="G63" s="52"/>
      <c r="H63" s="53">
        <f>SUM(SUMIFS(tblRVN[305 Avg  Billing Count],tblRVN[Rate],{"02LGSB0036","02LGSV0036","02NMT36135","02RGNSB036"},tblRVN[Accounting Period],H$8,tblRVN[Rate Group Cd],"R"))</f>
        <v>1103</v>
      </c>
      <c r="I63" s="53">
        <f>SUM(SUMIFS(tblRVN[305 Avg  Billing Count],tblRVN[Rate],{"02LGSB0036","02LGSV0036","02NMT36135","02RGNSB036"},tblRVN[Accounting Period],I$8,tblRVN[Rate Group Cd],"R"))</f>
        <v>1097</v>
      </c>
      <c r="J63" s="53">
        <f>'Prorate 9-17'!B11</f>
        <v>925.39999999999986</v>
      </c>
      <c r="K63" s="53">
        <f>'Prorate 9-17'!D11</f>
        <v>169.59999999999997</v>
      </c>
      <c r="L63" s="53">
        <f>'Prorate 10-17'!B10</f>
        <v>129.43333333333331</v>
      </c>
      <c r="M63" s="53">
        <f>'Prorate 10-17'!D10</f>
        <v>963.56666666666672</v>
      </c>
      <c r="N63" s="53">
        <f>SUM(SUMIFS(tblRVN[305 Avg  Billing Count],tblRVN[Rate],{"02LGSB0036","02LGSV0036","02NMT36135","02RGNSB036"},tblRVN[Accounting Period],N$8,tblRVN[Rate Group Cd],"R"))</f>
        <v>1095</v>
      </c>
      <c r="O63" s="53">
        <f>SUM(SUMIFS(tblRVN[305 Avg  Billing Count],tblRVN[Rate],{"02LGSB0036","02LGSV0036","02NMT36135","02RGNSB036"},tblRVN[Accounting Period],O$8,tblRVN[Rate Group Cd],"R"))</f>
        <v>1095</v>
      </c>
      <c r="P63" s="53">
        <f>SUM(SUMIFS(tblRVN[305 Avg  Billing Count],tblRVN[Rate],{"02LGSB0036","02LGSV0036","02NMT36135","02RGNSB036"},tblRVN[Accounting Period],P$8,tblRVN[Rate Group Cd],"R"))</f>
        <v>1094</v>
      </c>
      <c r="Q63" s="53">
        <f>SUM(SUMIFS(tblRVN[305 Avg  Billing Count],tblRVN[Rate],{"02LGSB0036","02LGSV0036","02NMT36135","02RGNSB036"},tblRVN[Accounting Period],Q$8,tblRVN[Rate Group Cd],"R"))</f>
        <v>1077</v>
      </c>
      <c r="R63" s="53">
        <f>SUM(SUMIFS(tblRVN[305 Avg  Billing Count],tblRVN[Rate],{"02LGSB0036","02LGSV0036","02NMT36135","02RGNSB036"},tblRVN[Accounting Period],R$8,tblRVN[Rate Group Cd],"R"))</f>
        <v>1076</v>
      </c>
      <c r="S63" s="53">
        <f>SUM(SUMIFS(tblRVN[305 Avg  Billing Count],tblRVN[Rate],{"02LGSB0036","02LGSV0036","02NMT36135","02RGNSB036"},tblRVN[Accounting Period],S$8,tblRVN[Rate Group Cd],"R"))</f>
        <v>1068</v>
      </c>
      <c r="T63" s="53">
        <f>SUM(SUMIFS(tblRVN[305 Avg  Billing Count],tblRVN[Rate],{"02LGSB0036","02LGSV0036","02NMT36135","02RGNSB036"},tblRVN[Accounting Period],T$8,tblRVN[Rate Group Cd],"R"))</f>
        <v>1068</v>
      </c>
      <c r="U63" s="53">
        <f>SUM(SUMIFS(tblRVN[305 Avg  Billing Count],tblRVN[Rate],{"02LGSB0036","02LGSV0036","02NMT36135","02RGNSB036"},tblRVN[Accounting Period],U$8,tblRVN[Rate Group Cd],"R"))</f>
        <v>1069</v>
      </c>
      <c r="V63" s="53">
        <v>0</v>
      </c>
      <c r="W63" s="53">
        <v>0</v>
      </c>
      <c r="X63" s="53">
        <f>SUM(SUMIFS(tblRVN[305 Avg  Billing Count],tblRVN[Rate],{"02LGSB0036","02LGSV0036","02NMT36135","02RGNSB036"},tblRVN[Accounting Period],X$8,tblRVN[Rate Group Cd],"R"))</f>
        <v>0</v>
      </c>
      <c r="Y63" s="53">
        <f>SUM(SUMIFS(tblRVN[305 Avg  Billing Count],tblRVN[Rate],{"02LGSB0036","02LGSV0036","02NMT36135","02RGNSB036"},tblRVN[Accounting Period],Y$8,tblRVN[Rate Group Cd],"R"))</f>
        <v>0</v>
      </c>
      <c r="Z63" s="53">
        <v>0</v>
      </c>
      <c r="AA63" s="53">
        <v>0</v>
      </c>
      <c r="AB63" s="53">
        <v>0</v>
      </c>
      <c r="AC63" s="52" t="s">
        <v>105</v>
      </c>
      <c r="AE63" s="23" t="s">
        <v>105</v>
      </c>
    </row>
    <row r="64" spans="1:31">
      <c r="A64" s="21"/>
      <c r="B64" s="21"/>
      <c r="C64" s="49" t="s">
        <v>120</v>
      </c>
      <c r="D64" s="54" t="s">
        <v>238</v>
      </c>
      <c r="E64" s="55">
        <f>E65/E63</f>
        <v>40300.907211828242</v>
      </c>
      <c r="F64" s="55">
        <f>F65/F63</f>
        <v>41849.788454681409</v>
      </c>
      <c r="G64" s="56"/>
      <c r="H64" s="57">
        <v>2995.0761892015616</v>
      </c>
      <c r="I64" s="57">
        <v>3280.918367679596</v>
      </c>
      <c r="J64" s="57">
        <v>3668.7870819512195</v>
      </c>
      <c r="K64" s="57">
        <f>'Exhibit No__(JRS-15) p2'!R46</f>
        <v>3809.7892550633037</v>
      </c>
      <c r="L64" s="178">
        <f>'WA Decoupling Year 1'!H42</f>
        <v>3934.649469050371</v>
      </c>
      <c r="M64" s="178">
        <v>4085.869508038119</v>
      </c>
      <c r="N64" s="178">
        <v>3891.9758344867469</v>
      </c>
      <c r="O64" s="178">
        <v>4030.3721217239527</v>
      </c>
      <c r="P64" s="178">
        <v>3669.7263764200866</v>
      </c>
      <c r="Q64" s="178">
        <v>3379.2867285127754</v>
      </c>
      <c r="R64" s="178">
        <v>3190.6424266885756</v>
      </c>
      <c r="S64" s="178">
        <v>3107.0782319474752</v>
      </c>
      <c r="T64" s="178">
        <v>2990.1627999431798</v>
      </c>
      <c r="U64" s="178">
        <v>3177.6858649611618</v>
      </c>
      <c r="V64" s="178">
        <v>0</v>
      </c>
      <c r="W64" s="178">
        <v>0</v>
      </c>
      <c r="X64" s="178">
        <v>0</v>
      </c>
      <c r="Y64" s="178">
        <v>0</v>
      </c>
      <c r="Z64" s="178">
        <v>0</v>
      </c>
      <c r="AA64" s="178">
        <v>0</v>
      </c>
      <c r="AB64" s="178">
        <v>0</v>
      </c>
      <c r="AC64" s="56"/>
    </row>
    <row r="65" spans="1:29">
      <c r="A65" s="21"/>
      <c r="B65" s="21"/>
      <c r="C65" s="49" t="s">
        <v>121</v>
      </c>
      <c r="D65" s="54" t="s">
        <v>139</v>
      </c>
      <c r="E65" s="55">
        <v>43760852.042928025</v>
      </c>
      <c r="F65" s="55">
        <f>'Exhibit No__(JRS-15) p2'!E47</f>
        <v>45442709.042928025</v>
      </c>
      <c r="G65" s="59" t="s">
        <v>140</v>
      </c>
      <c r="H65" s="56">
        <f>H64*H63</f>
        <v>3303569.0366893224</v>
      </c>
      <c r="I65" s="56">
        <f>I64*I63</f>
        <v>3599167.4493445167</v>
      </c>
      <c r="J65" s="56">
        <f>J64*J63</f>
        <v>3395095.5656376579</v>
      </c>
      <c r="K65" s="56">
        <f>K64*K63</f>
        <v>646140.2576587362</v>
      </c>
      <c r="L65" s="56">
        <f t="shared" ref="L65:U65" si="52">L64*L63</f>
        <v>509274.79627741961</v>
      </c>
      <c r="M65" s="56">
        <f t="shared" si="52"/>
        <v>3937007.6622952637</v>
      </c>
      <c r="N65" s="56">
        <f t="shared" si="52"/>
        <v>4261713.5387629876</v>
      </c>
      <c r="O65" s="56">
        <f t="shared" si="52"/>
        <v>4413257.4732877286</v>
      </c>
      <c r="P65" s="56">
        <f t="shared" si="52"/>
        <v>4014680.6558035747</v>
      </c>
      <c r="Q65" s="56">
        <f t="shared" si="52"/>
        <v>3639491.8066082592</v>
      </c>
      <c r="R65" s="56">
        <f t="shared" si="52"/>
        <v>3433131.2511169072</v>
      </c>
      <c r="S65" s="56">
        <f t="shared" si="52"/>
        <v>3318359.5517199035</v>
      </c>
      <c r="T65" s="56">
        <f t="shared" si="52"/>
        <v>3193493.8703393159</v>
      </c>
      <c r="U65" s="56">
        <f t="shared" si="52"/>
        <v>3396946.1896434817</v>
      </c>
      <c r="V65" s="56">
        <f t="shared" ref="V65:W65" si="53">V64*V63</f>
        <v>0</v>
      </c>
      <c r="W65" s="56">
        <f t="shared" si="53"/>
        <v>0</v>
      </c>
      <c r="X65" s="56">
        <f t="shared" ref="X65:Y65" si="54">X64*X63</f>
        <v>0</v>
      </c>
      <c r="Y65" s="56">
        <f t="shared" si="54"/>
        <v>0</v>
      </c>
      <c r="Z65" s="56">
        <f t="shared" ref="Z65:AA65" si="55">Z64*Z63</f>
        <v>0</v>
      </c>
      <c r="AA65" s="56">
        <f t="shared" si="55"/>
        <v>0</v>
      </c>
      <c r="AB65" s="56">
        <f t="shared" ref="AB65" si="56">AB64*AB63</f>
        <v>0</v>
      </c>
      <c r="AC65" s="56">
        <f>SUM(H65:U65)</f>
        <v>45061329.105185077</v>
      </c>
    </row>
    <row r="66" spans="1:29">
      <c r="A66" s="21"/>
      <c r="B66" s="21"/>
      <c r="C66" s="60"/>
      <c r="D66" s="54"/>
      <c r="E66" s="51"/>
      <c r="F66" s="51"/>
      <c r="G66" s="61"/>
      <c r="H66" s="61"/>
      <c r="I66" s="61"/>
      <c r="J66" s="61"/>
      <c r="K66" s="61"/>
      <c r="L66" s="61"/>
      <c r="M66" s="61"/>
      <c r="N66" s="61"/>
      <c r="O66" s="61"/>
      <c r="P66" s="61"/>
      <c r="Q66" s="61"/>
      <c r="R66" s="61"/>
      <c r="S66" s="61"/>
      <c r="T66" s="61"/>
      <c r="U66" s="61"/>
      <c r="V66" s="61"/>
      <c r="W66" s="61"/>
      <c r="X66" s="61"/>
      <c r="Y66" s="61"/>
      <c r="Z66" s="61"/>
      <c r="AA66" s="61"/>
      <c r="AB66" s="61"/>
      <c r="AC66" s="61"/>
    </row>
    <row r="67" spans="1:29">
      <c r="A67" s="21"/>
      <c r="B67" s="21"/>
      <c r="C67" s="49" t="s">
        <v>122</v>
      </c>
      <c r="D67" s="50" t="s">
        <v>141</v>
      </c>
      <c r="E67" s="51">
        <v>928614077.90582776</v>
      </c>
      <c r="F67" s="51">
        <v>928614077.90582776</v>
      </c>
      <c r="G67" s="62"/>
      <c r="H67" s="53">
        <f>SUM(SUMIFS(tblRVN[kWh],tblRVN[Rate],{"02LGSB0036","02LGSV0036","02NMT36135","02RGNSB036"},tblRVN[Accounting Period],H$8,tblRVN[Rate Group Cd],"R"))</f>
        <v>76041378</v>
      </c>
      <c r="I67" s="53">
        <f>SUM(SUMIFS(tblRVN[kWh],tblRVN[Rate],{"02LGSB0036","02LGSV0036","02NMT36135","02RGNSB036"},tblRVN[Accounting Period],I$8,tblRVN[Rate Group Cd],"R"))</f>
        <v>81973561</v>
      </c>
      <c r="J67" s="53">
        <f>'Prorate 9-17'!C11</f>
        <v>70356838.33841601</v>
      </c>
      <c r="K67" s="53">
        <f>'Prorate 9-17'!E11</f>
        <v>15224479.950571535</v>
      </c>
      <c r="L67" s="53">
        <f>'Prorate 10-17'!C10</f>
        <v>9462201.074414812</v>
      </c>
      <c r="M67" s="53">
        <f>'Prorate 10-17'!E10</f>
        <v>74260364.276773512</v>
      </c>
      <c r="N67" s="53">
        <f>SUM(SUMIFS(tblRVN[kWh],tblRVN[Rate],{"02LGSB0036","02LGSV0036","02NMT36135","02RGNSB036"},tblRVN[Accounting Period],N$8,tblRVN[Rate Group Cd],"R"))</f>
        <v>84609968</v>
      </c>
      <c r="O67" s="53">
        <f>SUM(SUMIFS(tblRVN[kWh],tblRVN[Rate],{"02LGSB0036","02LGSV0036","02NMT36135","02RGNSB036"},tblRVN[Accounting Period],O$8,tblRVN[Rate Group Cd],"R"))</f>
        <v>87664662</v>
      </c>
      <c r="P67" s="53">
        <f>SUM(SUMIFS(tblRVN[kWh],tblRVN[Rate],{"02LGSB0036","02LGSV0036","02NMT36135","02RGNSB036"},tblRVN[Accounting Period],P$8,tblRVN[Rate Group Cd],"R"))</f>
        <v>82003606</v>
      </c>
      <c r="Q67" s="53">
        <f>SUM(SUMIFS(tblRVN[kWh],tblRVN[Rate],{"02LGSB0036","02LGSV0036","02NMT36135","02RGNSB036"},tblRVN[Accounting Period],Q$8,tblRVN[Rate Group Cd],"R"))</f>
        <v>73819069</v>
      </c>
      <c r="R67" s="53">
        <f>SUM(SUMIFS(tblRVN[kWh],tblRVN[Rate],{"02LGSB0036","02LGSV0036","02NMT36135","02RGNSB036"},tblRVN[Accounting Period],R$8,tblRVN[Rate Group Cd],"R"))</f>
        <v>68825457</v>
      </c>
      <c r="S67" s="53">
        <f>SUM(SUMIFS(tblRVN[kWh],tblRVN[Rate],{"02LGSB0036","02LGSV0036","02NMT36135","02RGNSB036"},tblRVN[Accounting Period],S$8,tblRVN[Rate Group Cd],"R"))</f>
        <v>63764106</v>
      </c>
      <c r="T67" s="53">
        <f>SUM(SUMIFS(tblRVN[kWh],tblRVN[Rate],{"02LGSB0036","02LGSV0036","02NMT36135","02RGNSB036"},tblRVN[Accounting Period],T$8,tblRVN[Rate Group Cd],"R"))</f>
        <v>73367181</v>
      </c>
      <c r="U67" s="53">
        <f>SUM(SUMIFS(tblRVN[kWh],tblRVN[Rate],{"02LGSB0036","02LGSV0036","02NMT36135","02RGNSB036"},tblRVN[Accounting Period],U$8,tblRVN[Rate Group Cd],"R"))</f>
        <v>73692218</v>
      </c>
      <c r="V67" s="53">
        <v>0</v>
      </c>
      <c r="W67" s="53">
        <v>0</v>
      </c>
      <c r="X67" s="53">
        <v>0</v>
      </c>
      <c r="Y67" s="53">
        <f>SUM(SUMIFS(tblRVN[kWh],tblRVN[Rate],{"02LGSB0036","02LGSV0036","02NMT36135","02RGNSB036"},tblRVN[Accounting Period],Y$8,tblRVN[Rate Group Cd],"R"))</f>
        <v>0</v>
      </c>
      <c r="Z67" s="53">
        <v>0</v>
      </c>
      <c r="AA67" s="53">
        <v>0</v>
      </c>
      <c r="AB67" s="53">
        <v>0</v>
      </c>
      <c r="AC67" s="62">
        <f>SUM(H67:U67)</f>
        <v>935065089.64017582</v>
      </c>
    </row>
    <row r="68" spans="1:29">
      <c r="A68" s="21"/>
      <c r="B68" s="21"/>
      <c r="C68" s="49" t="s">
        <v>123</v>
      </c>
      <c r="D68" s="54" t="s">
        <v>237</v>
      </c>
      <c r="E68" s="63">
        <f>E65/E67</f>
        <v>4.7124906981397159E-2</v>
      </c>
      <c r="F68" s="63">
        <f>F65/F67</f>
        <v>4.8936054410685388E-2</v>
      </c>
      <c r="G68" s="64"/>
      <c r="H68" s="65">
        <f>$E$68</f>
        <v>4.7124906981397159E-2</v>
      </c>
      <c r="I68" s="65">
        <f t="shared" ref="I68:J68" si="57">$E$68</f>
        <v>4.7124906981397159E-2</v>
      </c>
      <c r="J68" s="65">
        <f t="shared" si="57"/>
        <v>4.7124906981397159E-2</v>
      </c>
      <c r="K68" s="65">
        <f>'Exhibit No__(JRS-15) p2'!E50</f>
        <v>4.8936054410685388E-2</v>
      </c>
      <c r="L68" s="65">
        <f>J68</f>
        <v>4.7124906981397159E-2</v>
      </c>
      <c r="M68" s="65">
        <f t="shared" ref="M68:U68" si="58">$K$68</f>
        <v>4.8936054410685388E-2</v>
      </c>
      <c r="N68" s="65">
        <f t="shared" si="58"/>
        <v>4.8936054410685388E-2</v>
      </c>
      <c r="O68" s="65">
        <f t="shared" si="58"/>
        <v>4.8936054410685388E-2</v>
      </c>
      <c r="P68" s="65">
        <f t="shared" si="58"/>
        <v>4.8936054410685388E-2</v>
      </c>
      <c r="Q68" s="65">
        <f t="shared" si="58"/>
        <v>4.8936054410685388E-2</v>
      </c>
      <c r="R68" s="65">
        <f t="shared" si="58"/>
        <v>4.8936054410685388E-2</v>
      </c>
      <c r="S68" s="65">
        <f t="shared" si="58"/>
        <v>4.8936054410685388E-2</v>
      </c>
      <c r="T68" s="65">
        <f t="shared" si="58"/>
        <v>4.8936054410685388E-2</v>
      </c>
      <c r="U68" s="65">
        <f t="shared" si="58"/>
        <v>4.8936054410685388E-2</v>
      </c>
      <c r="V68" s="65">
        <v>0</v>
      </c>
      <c r="W68" s="65">
        <v>0</v>
      </c>
      <c r="X68" s="65">
        <v>0</v>
      </c>
      <c r="Y68" s="65">
        <v>0</v>
      </c>
      <c r="Z68" s="65">
        <v>0</v>
      </c>
      <c r="AA68" s="65">
        <v>0</v>
      </c>
      <c r="AB68" s="65">
        <v>0</v>
      </c>
      <c r="AC68" s="64"/>
    </row>
    <row r="69" spans="1:29">
      <c r="A69" s="21"/>
      <c r="B69" s="21"/>
      <c r="C69" s="49" t="s">
        <v>133</v>
      </c>
      <c r="D69" s="54" t="s">
        <v>142</v>
      </c>
      <c r="E69" s="55" t="s">
        <v>105</v>
      </c>
      <c r="F69" s="55" t="s">
        <v>105</v>
      </c>
      <c r="G69" s="66" t="s">
        <v>143</v>
      </c>
      <c r="H69" s="67">
        <f>H67*H68</f>
        <v>3583442.8649872602</v>
      </c>
      <c r="I69" s="67">
        <f>I67*I68</f>
        <v>3862996.437058886</v>
      </c>
      <c r="J69" s="67">
        <f>J67*J68</f>
        <v>3315559.4622030519</v>
      </c>
      <c r="K69" s="67">
        <f>K67*K68</f>
        <v>745025.97923555749</v>
      </c>
      <c r="L69" s="67">
        <f t="shared" ref="L69:U69" si="59">L67*L68</f>
        <v>445905.34547107428</v>
      </c>
      <c r="M69" s="67">
        <f t="shared" si="59"/>
        <v>3634009.2268055063</v>
      </c>
      <c r="N69" s="67">
        <f t="shared" si="59"/>
        <v>4140477.9977343497</v>
      </c>
      <c r="O69" s="67">
        <f t="shared" si="59"/>
        <v>4289962.6695263442</v>
      </c>
      <c r="P69" s="67">
        <f t="shared" si="59"/>
        <v>4012932.9250884065</v>
      </c>
      <c r="Q69" s="67">
        <f t="shared" si="59"/>
        <v>3612413.9771301388</v>
      </c>
      <c r="R69" s="67">
        <f t="shared" si="59"/>
        <v>3368046.3085922874</v>
      </c>
      <c r="S69" s="67">
        <f t="shared" si="59"/>
        <v>3120363.7606647108</v>
      </c>
      <c r="T69" s="67">
        <f t="shared" si="59"/>
        <v>3590300.3613746031</v>
      </c>
      <c r="U69" s="67">
        <f t="shared" si="59"/>
        <v>3606206.3896920891</v>
      </c>
      <c r="V69" s="67">
        <f t="shared" ref="V69:W69" si="60">V67*V68</f>
        <v>0</v>
      </c>
      <c r="W69" s="67">
        <f t="shared" si="60"/>
        <v>0</v>
      </c>
      <c r="X69" s="67">
        <f t="shared" ref="X69:Y69" si="61">X67*X68</f>
        <v>0</v>
      </c>
      <c r="Y69" s="67">
        <f t="shared" si="61"/>
        <v>0</v>
      </c>
      <c r="Z69" s="67">
        <f t="shared" ref="Z69:AA69" si="62">Z67*Z68</f>
        <v>0</v>
      </c>
      <c r="AA69" s="67">
        <f t="shared" si="62"/>
        <v>0</v>
      </c>
      <c r="AB69" s="67">
        <f t="shared" ref="AB69" si="63">AB67*AB68</f>
        <v>0</v>
      </c>
      <c r="AC69" s="56">
        <f>SUM(H69:U69)</f>
        <v>45327643.705564268</v>
      </c>
    </row>
    <row r="70" spans="1:29">
      <c r="A70" s="21"/>
      <c r="B70" s="21"/>
      <c r="C70" s="60"/>
      <c r="D70" s="415" t="s">
        <v>526</v>
      </c>
      <c r="E70" s="68"/>
      <c r="F70" s="68"/>
      <c r="G70" s="61"/>
      <c r="H70" s="61"/>
      <c r="I70" s="61"/>
      <c r="J70" s="61"/>
      <c r="K70" s="61"/>
      <c r="L70" s="61"/>
      <c r="M70" s="61"/>
      <c r="N70" s="61"/>
      <c r="O70" s="61"/>
      <c r="P70" s="61"/>
      <c r="Q70" s="61"/>
      <c r="R70" s="61"/>
      <c r="S70" s="61"/>
      <c r="T70" s="61"/>
      <c r="U70" s="61"/>
      <c r="V70" s="61"/>
      <c r="W70" s="61"/>
      <c r="X70" s="61"/>
      <c r="Y70" s="61"/>
      <c r="Z70" s="61"/>
      <c r="AA70" s="61"/>
      <c r="AB70" s="61"/>
      <c r="AC70" s="61"/>
    </row>
    <row r="71" spans="1:29">
      <c r="A71" s="21"/>
      <c r="B71" s="21"/>
      <c r="C71" s="49" t="s">
        <v>134</v>
      </c>
      <c r="D71" s="46" t="s">
        <v>144</v>
      </c>
      <c r="E71" s="69"/>
      <c r="F71" s="69"/>
      <c r="G71" s="70" t="s">
        <v>145</v>
      </c>
      <c r="H71" s="71">
        <f>H69-H65</f>
        <v>279873.82829793775</v>
      </c>
      <c r="I71" s="71">
        <f>I69-I65</f>
        <v>263828.98771436932</v>
      </c>
      <c r="J71" s="71">
        <f>J69-J65</f>
        <v>-79536.10343460599</v>
      </c>
      <c r="K71" s="71">
        <f>K69-K65</f>
        <v>98885.721576821292</v>
      </c>
      <c r="L71" s="71">
        <f t="shared" ref="L71:U71" si="64">L69-L65</f>
        <v>-63369.450806345325</v>
      </c>
      <c r="M71" s="71">
        <f t="shared" si="64"/>
        <v>-302998.43548975745</v>
      </c>
      <c r="N71" s="71">
        <f t="shared" si="64"/>
        <v>-121235.5410286379</v>
      </c>
      <c r="O71" s="71">
        <f t="shared" si="64"/>
        <v>-123294.80376138445</v>
      </c>
      <c r="P71" s="71">
        <f t="shared" si="64"/>
        <v>-1747.7307151681744</v>
      </c>
      <c r="Q71" s="71">
        <f t="shared" si="64"/>
        <v>-27077.829478120431</v>
      </c>
      <c r="R71" s="71">
        <f t="shared" si="64"/>
        <v>-65084.942524619866</v>
      </c>
      <c r="S71" s="71">
        <f t="shared" si="64"/>
        <v>-197995.79105519271</v>
      </c>
      <c r="T71" s="71">
        <f t="shared" si="64"/>
        <v>396806.49103528727</v>
      </c>
      <c r="U71" s="71">
        <f t="shared" si="64"/>
        <v>209260.20004860731</v>
      </c>
      <c r="V71" s="71">
        <f t="shared" ref="V71:W71" si="65">V69-V65</f>
        <v>0</v>
      </c>
      <c r="W71" s="71">
        <f t="shared" si="65"/>
        <v>0</v>
      </c>
      <c r="X71" s="71">
        <f t="shared" ref="X71:Y71" si="66">X69-X65</f>
        <v>0</v>
      </c>
      <c r="Y71" s="71">
        <f t="shared" si="66"/>
        <v>0</v>
      </c>
      <c r="Z71" s="71">
        <f t="shared" ref="Z71:AA71" si="67">Z69-Z65</f>
        <v>0</v>
      </c>
      <c r="AA71" s="71">
        <f t="shared" si="67"/>
        <v>0</v>
      </c>
      <c r="AB71" s="71">
        <f t="shared" ref="AB71" si="68">AB69-AB65</f>
        <v>0</v>
      </c>
      <c r="AC71" s="71">
        <f>SUM(H71:U71)</f>
        <v>266314.60037919064</v>
      </c>
    </row>
    <row r="72" spans="1:29">
      <c r="A72" s="21"/>
      <c r="B72" s="21"/>
      <c r="C72" s="49" t="s">
        <v>135</v>
      </c>
      <c r="D72" s="46" t="s">
        <v>285</v>
      </c>
      <c r="E72" s="69"/>
      <c r="F72" s="69"/>
      <c r="G72" s="72"/>
      <c r="H72" s="71">
        <f>(H71/2)*0.0034</f>
        <v>475.78550810649415</v>
      </c>
      <c r="I72" s="71">
        <f>(H73+I71/2)*0.0034</f>
        <v>1401.6979660549782</v>
      </c>
      <c r="J72" s="71">
        <v>0</v>
      </c>
      <c r="K72" s="71">
        <f>(I73+(K71+J71)/2)*0.0033</f>
        <v>1832.3418582400013</v>
      </c>
      <c r="L72" s="71">
        <v>0</v>
      </c>
      <c r="M72" s="71">
        <f>(K73+(M71+L71)/2)*0.0036</f>
        <v>1380.8819388199406</v>
      </c>
      <c r="N72" s="71">
        <f>(M73+N71/2)*0.0035</f>
        <v>494.05119615362713</v>
      </c>
      <c r="O72" s="71">
        <f>(N73+O71/2)*0.0036</f>
        <v>69.790908299272104</v>
      </c>
      <c r="P72" s="71">
        <f>(O73+P71/2)*H128</f>
        <v>-155.03440648864523</v>
      </c>
      <c r="Q72" s="71">
        <f>(P73+Q71/2)*H129</f>
        <v>-190.1886604749302</v>
      </c>
      <c r="R72" s="71">
        <f>(Q73+R71/2)*H130</f>
        <v>-374.05620748256615</v>
      </c>
      <c r="S72" s="71">
        <f>(R73+S71/2)*H131</f>
        <v>-872.53002278075394</v>
      </c>
      <c r="T72" s="71">
        <f>(S73+T71/2)*H132</f>
        <v>-521.68719941272911</v>
      </c>
      <c r="U72" s="71">
        <f t="shared" ref="U72" si="69">(T73+U71/2)*H133</f>
        <v>611.33454696551007</v>
      </c>
      <c r="V72" s="439">
        <f>(U73+V71/2)*H134</f>
        <v>1081.8679512207632</v>
      </c>
      <c r="W72" s="439">
        <f>(V73+W71/2)*H135</f>
        <v>1086.1954230256463</v>
      </c>
      <c r="X72" s="439">
        <f>(W73+X71/2)*H136</f>
        <v>1063.2766995998049</v>
      </c>
      <c r="Y72" s="439">
        <f>(X73+Y71/2)*H137</f>
        <v>1149.5329770919554</v>
      </c>
      <c r="Z72" s="439">
        <f>(Y73+Z71/2)*H138</f>
        <v>1126.876229510129</v>
      </c>
      <c r="AA72" s="439">
        <f>(Z73+AA71/2)*H139</f>
        <v>1159.0938957596841</v>
      </c>
      <c r="AB72" s="71">
        <f>(AA73+AB71/2)*H140</f>
        <v>0</v>
      </c>
      <c r="AC72" s="71">
        <f>SUM(H72:AB72)</f>
        <v>10819.230602208183</v>
      </c>
    </row>
    <row r="73" spans="1:29">
      <c r="A73" s="73"/>
      <c r="B73" s="73"/>
      <c r="C73" s="49" t="s">
        <v>124</v>
      </c>
      <c r="D73" s="30" t="s">
        <v>525</v>
      </c>
      <c r="E73" s="69"/>
      <c r="F73" s="69"/>
      <c r="G73" s="74" t="s">
        <v>148</v>
      </c>
      <c r="H73" s="75">
        <f>H71+H72</f>
        <v>280349.61380604428</v>
      </c>
      <c r="I73" s="75">
        <f>H73+I71+I72</f>
        <v>545580.29948646855</v>
      </c>
      <c r="J73" s="75">
        <f>I73+J71+J72</f>
        <v>466044.19605186256</v>
      </c>
      <c r="K73" s="75">
        <f t="shared" ref="K73:U73" si="70">J73+K71+K72</f>
        <v>566762.25948692381</v>
      </c>
      <c r="L73" s="75">
        <f t="shared" si="70"/>
        <v>503392.80868057848</v>
      </c>
      <c r="M73" s="75">
        <f t="shared" si="70"/>
        <v>201775.25512964098</v>
      </c>
      <c r="N73" s="75">
        <f t="shared" si="70"/>
        <v>81033.7652971567</v>
      </c>
      <c r="O73" s="75">
        <f t="shared" si="70"/>
        <v>-42191.247555928479</v>
      </c>
      <c r="P73" s="75">
        <f t="shared" si="70"/>
        <v>-44094.012677585299</v>
      </c>
      <c r="Q73" s="75">
        <f t="shared" si="70"/>
        <v>-71362.030816180661</v>
      </c>
      <c r="R73" s="75">
        <f t="shared" si="70"/>
        <v>-136821.02954828308</v>
      </c>
      <c r="S73" s="75">
        <f t="shared" si="70"/>
        <v>-335689.35062625655</v>
      </c>
      <c r="T73" s="75">
        <f t="shared" si="70"/>
        <v>60595.45320961799</v>
      </c>
      <c r="U73" s="75">
        <f t="shared" si="70"/>
        <v>270466.98780519079</v>
      </c>
      <c r="V73" s="75">
        <f t="shared" ref="V73" si="71">U73+V71+V72</f>
        <v>271548.85575641156</v>
      </c>
      <c r="W73" s="75">
        <f t="shared" ref="W73" si="72">V73+W71+W72</f>
        <v>272635.0511794372</v>
      </c>
      <c r="X73" s="75">
        <f t="shared" ref="X73" si="73">W73+X71+X72</f>
        <v>273698.32787903701</v>
      </c>
      <c r="Y73" s="75">
        <f t="shared" ref="Y73" si="74">X73+Y71+Y72</f>
        <v>274847.86085612897</v>
      </c>
      <c r="Z73" s="75">
        <f t="shared" ref="Z73" si="75">Y73+Z71+Z72</f>
        <v>275974.73708563909</v>
      </c>
      <c r="AA73" s="75">
        <f t="shared" ref="AA73" si="76">Z73+AA71+AA72</f>
        <v>277133.83098139876</v>
      </c>
      <c r="AB73" s="75">
        <f t="shared" ref="AB73" si="77">AA73+AB71+AB72</f>
        <v>277133.83098139876</v>
      </c>
      <c r="AC73" s="75">
        <f>AB73</f>
        <v>277133.83098139876</v>
      </c>
    </row>
    <row r="74" spans="1:29">
      <c r="A74" s="73"/>
      <c r="B74" s="73"/>
      <c r="C74" s="49" t="s">
        <v>125</v>
      </c>
      <c r="D74" s="30" t="s">
        <v>149</v>
      </c>
      <c r="E74" s="69"/>
      <c r="F74" s="69"/>
      <c r="G74" s="74"/>
      <c r="H74" s="75"/>
      <c r="I74" s="75"/>
      <c r="J74" s="75"/>
      <c r="K74" s="75"/>
      <c r="L74" s="75"/>
      <c r="M74" s="75"/>
      <c r="N74" s="75"/>
      <c r="O74" s="75"/>
      <c r="P74" s="75"/>
      <c r="Q74" s="75"/>
      <c r="R74" s="75"/>
      <c r="S74" s="75"/>
      <c r="T74" s="75"/>
      <c r="U74" s="75"/>
      <c r="V74" s="75"/>
      <c r="W74" s="75"/>
      <c r="X74" s="75"/>
      <c r="Y74" s="75"/>
      <c r="Z74" s="75"/>
      <c r="AA74" s="75"/>
      <c r="AB74" s="75"/>
      <c r="AC74" s="75">
        <f>-ROUND(F65*0.025,0)</f>
        <v>-1136068</v>
      </c>
    </row>
    <row r="75" spans="1:29">
      <c r="A75" s="73"/>
      <c r="B75" s="49"/>
      <c r="C75" s="82" t="s">
        <v>126</v>
      </c>
      <c r="D75" s="69" t="s">
        <v>150</v>
      </c>
      <c r="E75" s="74"/>
      <c r="F75" s="74"/>
      <c r="G75" s="75"/>
      <c r="H75" s="75"/>
      <c r="I75" s="75"/>
      <c r="J75" s="75"/>
      <c r="K75" s="75"/>
      <c r="L75" s="75"/>
      <c r="M75" s="75"/>
      <c r="N75" s="75"/>
      <c r="O75" s="75"/>
      <c r="P75" s="75"/>
      <c r="Q75" s="75"/>
      <c r="R75" s="75"/>
      <c r="S75" s="75"/>
      <c r="T75" s="75"/>
      <c r="U75" s="76"/>
      <c r="V75" s="76"/>
      <c r="W75" s="76"/>
      <c r="X75" s="76"/>
      <c r="Y75" s="76"/>
      <c r="Z75" s="76"/>
      <c r="AA75" s="76"/>
      <c r="AB75" s="76"/>
      <c r="AC75" s="83" t="s">
        <v>151</v>
      </c>
    </row>
    <row r="76" spans="1:29">
      <c r="A76" s="73"/>
      <c r="B76" s="73"/>
      <c r="C76" s="49" t="s">
        <v>127</v>
      </c>
      <c r="D76" s="30" t="s">
        <v>152</v>
      </c>
      <c r="E76" s="69"/>
      <c r="F76" s="69"/>
      <c r="G76" s="74"/>
      <c r="H76" s="75"/>
      <c r="I76" s="75"/>
      <c r="J76" s="75"/>
      <c r="K76" s="75"/>
      <c r="L76" s="75"/>
      <c r="M76" s="75"/>
      <c r="N76" s="75"/>
      <c r="O76" s="75"/>
      <c r="P76" s="75"/>
      <c r="Q76" s="75"/>
      <c r="R76" s="75"/>
      <c r="S76" s="75"/>
      <c r="T76" s="75"/>
      <c r="U76" s="75"/>
      <c r="V76" s="75"/>
      <c r="W76" s="75"/>
      <c r="X76" s="75"/>
      <c r="Y76" s="75"/>
      <c r="Z76" s="75"/>
      <c r="AA76" s="75"/>
      <c r="AB76" s="75"/>
      <c r="AC76" s="75" t="s">
        <v>105</v>
      </c>
    </row>
    <row r="77" spans="1:29">
      <c r="A77" s="73"/>
      <c r="B77" s="73"/>
      <c r="C77" s="49" t="s">
        <v>128</v>
      </c>
      <c r="D77" s="30" t="s">
        <v>153</v>
      </c>
      <c r="E77" s="69"/>
      <c r="F77" s="69"/>
      <c r="G77" s="74"/>
      <c r="H77" s="75"/>
      <c r="I77" s="75"/>
      <c r="J77" s="75"/>
      <c r="K77" s="75"/>
      <c r="L77" s="75"/>
      <c r="M77" s="75"/>
      <c r="N77" s="75"/>
      <c r="O77" s="75"/>
      <c r="P77" s="75"/>
      <c r="Q77" s="75"/>
      <c r="R77" s="75"/>
      <c r="S77" s="75"/>
      <c r="T77" s="75"/>
      <c r="U77" s="75"/>
      <c r="V77" s="75"/>
      <c r="W77" s="75"/>
      <c r="X77" s="75"/>
      <c r="Y77" s="75"/>
      <c r="Z77" s="75"/>
      <c r="AA77" s="75"/>
      <c r="AB77" s="75"/>
      <c r="AC77" s="83" t="s">
        <v>151</v>
      </c>
    </row>
    <row r="78" spans="1:29">
      <c r="A78" s="73"/>
      <c r="B78" s="73"/>
      <c r="C78" s="49"/>
      <c r="D78" s="414" t="s">
        <v>527</v>
      </c>
      <c r="E78" s="69"/>
      <c r="F78" s="69"/>
      <c r="G78" s="74"/>
      <c r="H78" s="75"/>
      <c r="I78" s="75"/>
      <c r="J78" s="75"/>
      <c r="K78" s="75"/>
      <c r="L78" s="75"/>
      <c r="M78" s="75"/>
      <c r="N78" s="75"/>
      <c r="O78" s="75"/>
      <c r="P78" s="75"/>
      <c r="Q78" s="75"/>
      <c r="R78" s="75"/>
      <c r="S78" s="75"/>
      <c r="T78" s="75"/>
      <c r="U78" s="75"/>
      <c r="V78" s="75"/>
      <c r="W78" s="75"/>
      <c r="X78" s="75"/>
      <c r="Y78" s="75"/>
      <c r="Z78" s="75"/>
      <c r="AA78" s="75"/>
      <c r="AB78" s="75"/>
      <c r="AC78" s="75"/>
    </row>
    <row r="79" spans="1:29">
      <c r="A79" s="21"/>
      <c r="B79" s="21"/>
      <c r="C79" s="49" t="s">
        <v>129</v>
      </c>
      <c r="D79" s="46" t="s">
        <v>483</v>
      </c>
      <c r="E79" s="69"/>
      <c r="F79" s="69"/>
      <c r="G79" s="70"/>
      <c r="H79" s="71">
        <f>-'Attachment C Year 1'!$C$16</f>
        <v>-280828.49915263685</v>
      </c>
      <c r="I79" s="71">
        <f>-'Attachment C Year 1'!$C$16</f>
        <v>-280828.49915263685</v>
      </c>
      <c r="J79" s="71">
        <f>-'Attachment C Year 1'!$C$16</f>
        <v>-280828.49915263685</v>
      </c>
      <c r="K79" s="71">
        <f>-'Attachment C Year 1'!$C$16</f>
        <v>-280828.49915263685</v>
      </c>
      <c r="L79" s="71">
        <f>-'Attachment C Year 1'!$C$16</f>
        <v>-280828.49915263685</v>
      </c>
      <c r="M79" s="71">
        <f>-'Attachment C Year 1'!$C$16</f>
        <v>-280828.49915263685</v>
      </c>
      <c r="N79" s="71">
        <f>-'Attachment C Year 1'!$C$16</f>
        <v>-280828.49915263685</v>
      </c>
      <c r="O79" s="71">
        <f>-'Attachment C Year 1'!$C$16</f>
        <v>-280828.49915263685</v>
      </c>
      <c r="P79" s="71">
        <f>-'Attachment C Year 1'!$C$16</f>
        <v>-280828.49915263685</v>
      </c>
      <c r="Q79" s="71">
        <f>-'Attachment C Year 1'!$C$16</f>
        <v>-280828.49915263685</v>
      </c>
      <c r="R79" s="71">
        <f>-'Attachment C Year 1'!$C$16</f>
        <v>-280828.49915263685</v>
      </c>
      <c r="S79" s="71">
        <f>-'Attachment C Year 1'!$C$16</f>
        <v>-280828.49915263685</v>
      </c>
      <c r="T79" s="71">
        <f>-'Attachment C Year 1'!$C$16</f>
        <v>-280828.49915263685</v>
      </c>
      <c r="U79" s="71">
        <f>-'Attachment C Year 1'!$C$16</f>
        <v>-280828.49915263685</v>
      </c>
      <c r="V79" s="71">
        <f>-'Attachment C Year 1'!$C$16</f>
        <v>-280828.49915263685</v>
      </c>
      <c r="W79" s="71">
        <f>-'Attachment C Year 1'!$C$16</f>
        <v>-280828.49915263685</v>
      </c>
      <c r="X79" s="71">
        <f>-'Attachment C Year 1'!$C$16</f>
        <v>-280828.49915263685</v>
      </c>
      <c r="Y79" s="71">
        <f>-'Attachment C Year 1'!$C$16</f>
        <v>-280828.49915263685</v>
      </c>
      <c r="Z79" s="71">
        <f>-'Attachment C Year 1'!$C$16</f>
        <v>-280828.49915263685</v>
      </c>
      <c r="AA79" s="71">
        <f>-'Attachment C Year 1'!$C$16</f>
        <v>-280828.49915263685</v>
      </c>
      <c r="AB79" s="71">
        <f>-'Attachment C Year 1'!$C$16</f>
        <v>-280828.49915263685</v>
      </c>
      <c r="AC79" s="71">
        <f>AB79</f>
        <v>-280828.49915263685</v>
      </c>
    </row>
    <row r="80" spans="1:29">
      <c r="A80" s="21"/>
      <c r="B80" s="21"/>
      <c r="C80" s="49" t="s">
        <v>130</v>
      </c>
      <c r="D80" s="46" t="s">
        <v>484</v>
      </c>
      <c r="E80" s="69"/>
      <c r="F80" s="69"/>
      <c r="G80" s="70"/>
      <c r="H80" s="67">
        <f>-'Attachment C Year 1'!$G$16</f>
        <v>699723.28026252904</v>
      </c>
      <c r="I80" s="67">
        <f>-'Attachment C Year 1'!$G$16</f>
        <v>699723.28026252904</v>
      </c>
      <c r="J80" s="67">
        <f>-'Attachment C Year 1'!$G$16</f>
        <v>699723.28026252904</v>
      </c>
      <c r="K80" s="67">
        <f>-'Attachment C Year 1'!$G$16</f>
        <v>699723.28026252904</v>
      </c>
      <c r="L80" s="67">
        <f>-'Attachment C Year 1'!$G$16</f>
        <v>699723.28026252904</v>
      </c>
      <c r="M80" s="67">
        <f>-'Attachment C Year 1'!$G$16</f>
        <v>699723.28026252904</v>
      </c>
      <c r="N80" s="67">
        <f>-'Attachment C Year 1'!$G$16</f>
        <v>699723.28026252904</v>
      </c>
      <c r="O80" s="67">
        <f>-'Attachment C Year 1'!$G$16</f>
        <v>699723.28026252904</v>
      </c>
      <c r="P80" s="67">
        <f>-'Attachment C Year 1'!$G$16</f>
        <v>699723.28026252904</v>
      </c>
      <c r="Q80" s="67">
        <f>-'Attachment C Year 1'!$G$16</f>
        <v>699723.28026252904</v>
      </c>
      <c r="R80" s="67">
        <f>-'Attachment C Year 1'!$G$16</f>
        <v>699723.28026252904</v>
      </c>
      <c r="S80" s="67">
        <f>-'Attachment C Year 1'!$G$16</f>
        <v>699723.28026252904</v>
      </c>
      <c r="T80" s="67">
        <f>-'Attachment C Year 1'!$G$16</f>
        <v>699723.28026252904</v>
      </c>
      <c r="U80" s="67">
        <f>-'Attachment C Year 1'!$G$16</f>
        <v>699723.28026252904</v>
      </c>
      <c r="V80" s="67">
        <f>-'Attachment C Year 1'!$G$16</f>
        <v>699723.28026252904</v>
      </c>
      <c r="W80" s="67">
        <f>-'Attachment C Year 1'!$G$16</f>
        <v>699723.28026252904</v>
      </c>
      <c r="X80" s="67">
        <f>-'Attachment C Year 1'!$G$16</f>
        <v>699723.28026252904</v>
      </c>
      <c r="Y80" s="67">
        <f>-'Attachment C Year 1'!$G$16</f>
        <v>699723.28026252904</v>
      </c>
      <c r="Z80" s="67">
        <f>-'Attachment C Year 1'!$G$16</f>
        <v>699723.28026252904</v>
      </c>
      <c r="AA80" s="67">
        <f>-'Attachment C Year 1'!$G$16</f>
        <v>699723.28026252904</v>
      </c>
      <c r="AB80" s="67">
        <f>-'Attachment C Year 1'!$G$16</f>
        <v>699723.28026252904</v>
      </c>
      <c r="AC80" s="67">
        <f>AB80</f>
        <v>699723.28026252904</v>
      </c>
    </row>
    <row r="81" spans="1:29">
      <c r="A81" s="21"/>
      <c r="B81" s="21"/>
      <c r="C81" s="49" t="s">
        <v>131</v>
      </c>
      <c r="D81" s="46" t="s">
        <v>528</v>
      </c>
      <c r="E81" s="69"/>
      <c r="F81" s="69"/>
      <c r="G81" s="70"/>
      <c r="H81" s="67">
        <v>0</v>
      </c>
      <c r="I81" s="67">
        <v>0</v>
      </c>
      <c r="J81" s="67">
        <v>0</v>
      </c>
      <c r="K81" s="67">
        <v>0</v>
      </c>
      <c r="L81" s="67">
        <v>0</v>
      </c>
      <c r="M81" s="67">
        <v>0</v>
      </c>
      <c r="N81" s="67">
        <v>0</v>
      </c>
      <c r="O81" s="67">
        <v>0</v>
      </c>
      <c r="P81" s="67">
        <v>0</v>
      </c>
      <c r="Q81" s="67">
        <v>0</v>
      </c>
      <c r="R81" s="67">
        <v>0</v>
      </c>
      <c r="S81" s="67">
        <v>0</v>
      </c>
      <c r="T81" s="71">
        <v>0</v>
      </c>
      <c r="U81" s="71">
        <v>0</v>
      </c>
      <c r="V81" s="71">
        <v>0</v>
      </c>
      <c r="W81" s="71">
        <v>0</v>
      </c>
      <c r="X81" s="71">
        <v>0</v>
      </c>
      <c r="Y81" s="71">
        <v>0</v>
      </c>
      <c r="Z81" s="71">
        <v>0</v>
      </c>
      <c r="AA81" s="71">
        <v>0</v>
      </c>
      <c r="AB81" s="71">
        <v>0</v>
      </c>
      <c r="AC81" s="71">
        <f>SUM(S81:U81)</f>
        <v>0</v>
      </c>
    </row>
    <row r="82" spans="1:29" ht="18">
      <c r="A82" s="21"/>
      <c r="B82" s="21"/>
      <c r="C82" s="49" t="s">
        <v>132</v>
      </c>
      <c r="D82" s="46" t="s">
        <v>537</v>
      </c>
      <c r="E82" s="69"/>
      <c r="F82" s="69"/>
      <c r="G82" s="70"/>
      <c r="H82" s="71">
        <f>(('WA Decoupling Year 1'!P51+H80))*0.0034</f>
        <v>1424.2422557736334</v>
      </c>
      <c r="I82" s="71">
        <f>(H83+I81/2)*0.0034</f>
        <v>1429.0846794432637</v>
      </c>
      <c r="J82" s="71">
        <v>0</v>
      </c>
      <c r="K82" s="419">
        <f>(J83+K81/2)*0.0033</f>
        <v>1391.76875654886</v>
      </c>
      <c r="L82" s="71">
        <v>0</v>
      </c>
      <c r="M82" s="71">
        <f>(L83+M81/2)*0.0036</f>
        <v>1523.3035564859686</v>
      </c>
      <c r="N82" s="71">
        <f>(M83+N81/2)*0.0035</f>
        <v>1486.3211312535038</v>
      </c>
      <c r="O82" s="71">
        <f>(N83+O81/2)*0.0036</f>
        <v>1534.1382053618306</v>
      </c>
      <c r="P82" s="71">
        <f>(O83+P81/2)*H128</f>
        <v>1539.6611029011333</v>
      </c>
      <c r="Q82" s="71">
        <f>(P83+Q81/2)*H129</f>
        <v>1416.4368926322793</v>
      </c>
      <c r="R82" s="67">
        <f>(Q83+R81/2)*H130+SUM(H82:Q82)</f>
        <v>13295.259636085524</v>
      </c>
      <c r="S82" s="71">
        <f>(R83+S81/2)*H131</f>
        <v>1599.1031507601176</v>
      </c>
      <c r="T82" s="71">
        <f>(S83+T81/2)*H132</f>
        <v>1648.3987468076039</v>
      </c>
      <c r="U82" s="71">
        <f>(T83+U81/2)*H133</f>
        <v>1611.1189077811182</v>
      </c>
      <c r="V82" s="71">
        <f>(U83+V81/2)*H134</f>
        <v>1748.1946462053063</v>
      </c>
      <c r="W82" s="71">
        <f>(V83+W81/2)*H135</f>
        <v>1755.1874247901276</v>
      </c>
      <c r="X82" s="71">
        <f>(W83+X81/2)*H136</f>
        <v>1718.1529701270556</v>
      </c>
      <c r="Y82" s="71">
        <f>(X83+Y81/2)*H137</f>
        <v>1857.5348256882858</v>
      </c>
      <c r="Z82" s="71">
        <f>(Y83+Z81/2)*H138</f>
        <v>1820.9236988143632</v>
      </c>
      <c r="AA82" s="71">
        <f>(Z83+AA81/2)*H139</f>
        <v>1872.984351491197</v>
      </c>
      <c r="AB82" s="71">
        <f>(AA83+AB81/2)*H140</f>
        <v>0</v>
      </c>
      <c r="AC82" s="71">
        <f>SUM(R82:AB82)</f>
        <v>28926.8583585507</v>
      </c>
    </row>
    <row r="83" spans="1:29">
      <c r="A83" s="73"/>
      <c r="B83" s="73"/>
      <c r="C83" s="49" t="s">
        <v>136</v>
      </c>
      <c r="D83" s="30" t="s">
        <v>529</v>
      </c>
      <c r="E83" s="69"/>
      <c r="F83" s="69"/>
      <c r="G83" s="74" t="s">
        <v>535</v>
      </c>
      <c r="H83" s="420">
        <f>H79+H80+H81+H82</f>
        <v>420319.02336566581</v>
      </c>
      <c r="I83" s="420">
        <f>H83+I82</f>
        <v>421748.10804510908</v>
      </c>
      <c r="J83" s="420">
        <f t="shared" ref="J83:Q83" si="78">I83+J82</f>
        <v>421748.10804510908</v>
      </c>
      <c r="K83" s="420">
        <f t="shared" si="78"/>
        <v>423139.87680165796</v>
      </c>
      <c r="L83" s="420">
        <f t="shared" si="78"/>
        <v>423139.87680165796</v>
      </c>
      <c r="M83" s="420">
        <f t="shared" si="78"/>
        <v>424663.18035814393</v>
      </c>
      <c r="N83" s="420">
        <f t="shared" si="78"/>
        <v>426149.50148939743</v>
      </c>
      <c r="O83" s="420">
        <f t="shared" si="78"/>
        <v>427683.63969475927</v>
      </c>
      <c r="P83" s="420">
        <f t="shared" si="78"/>
        <v>429223.30079766043</v>
      </c>
      <c r="Q83" s="420">
        <f t="shared" si="78"/>
        <v>430639.73769029271</v>
      </c>
      <c r="R83" s="420">
        <f>R79+R80+R81+R82</f>
        <v>432190.04074597772</v>
      </c>
      <c r="S83" s="72">
        <f>S79+S80+S81+S82+R82</f>
        <v>433789.14389673783</v>
      </c>
      <c r="T83" s="72">
        <f t="shared" ref="T83:AB83" si="79">S83+T81+T82</f>
        <v>435437.54264354543</v>
      </c>
      <c r="U83" s="72">
        <f t="shared" si="79"/>
        <v>437048.66155132657</v>
      </c>
      <c r="V83" s="72">
        <f t="shared" si="79"/>
        <v>438796.85619753186</v>
      </c>
      <c r="W83" s="72">
        <f t="shared" si="79"/>
        <v>440552.04362232197</v>
      </c>
      <c r="X83" s="72">
        <f t="shared" si="79"/>
        <v>442270.19659244904</v>
      </c>
      <c r="Y83" s="72">
        <f t="shared" si="79"/>
        <v>444127.73141813732</v>
      </c>
      <c r="Z83" s="72">
        <f t="shared" si="79"/>
        <v>445948.65511695168</v>
      </c>
      <c r="AA83" s="72">
        <f t="shared" si="79"/>
        <v>447821.63946844288</v>
      </c>
      <c r="AB83" s="72">
        <f t="shared" si="79"/>
        <v>447821.63946844288</v>
      </c>
      <c r="AC83" s="71">
        <f>AB83</f>
        <v>447821.63946844288</v>
      </c>
    </row>
    <row r="84" spans="1:29">
      <c r="A84" s="73"/>
      <c r="B84" s="73"/>
      <c r="C84" s="49"/>
      <c r="D84" s="30"/>
      <c r="E84" s="69"/>
      <c r="F84" s="69"/>
      <c r="G84" s="74"/>
      <c r="H84" s="416"/>
      <c r="I84" s="416"/>
      <c r="J84" s="416"/>
      <c r="K84" s="416"/>
      <c r="L84" s="416"/>
      <c r="M84" s="416"/>
      <c r="N84" s="416"/>
      <c r="O84" s="416"/>
      <c r="P84" s="416"/>
      <c r="Q84" s="416"/>
      <c r="R84" s="71"/>
      <c r="S84" s="416"/>
      <c r="T84" s="169"/>
      <c r="U84" s="169"/>
      <c r="V84" s="169"/>
      <c r="W84" s="169"/>
      <c r="X84" s="169"/>
      <c r="Y84" s="169"/>
      <c r="Z84" s="169"/>
      <c r="AA84" s="169"/>
      <c r="AB84" s="169"/>
      <c r="AC84" s="393"/>
    </row>
    <row r="85" spans="1:29">
      <c r="A85" s="73"/>
      <c r="B85" s="73"/>
      <c r="C85" s="49" t="s">
        <v>292</v>
      </c>
      <c r="D85" s="30" t="s">
        <v>530</v>
      </c>
      <c r="E85" s="69"/>
      <c r="F85" s="69"/>
      <c r="G85" s="74" t="s">
        <v>536</v>
      </c>
      <c r="H85" s="75">
        <f>H73+H83</f>
        <v>700668.63717171014</v>
      </c>
      <c r="I85" s="75">
        <f t="shared" ref="I85:U85" si="80">I73+I83</f>
        <v>967328.40753157763</v>
      </c>
      <c r="J85" s="75">
        <f t="shared" si="80"/>
        <v>887792.30409697164</v>
      </c>
      <c r="K85" s="75">
        <f t="shared" si="80"/>
        <v>989902.13628858177</v>
      </c>
      <c r="L85" s="75">
        <f t="shared" si="80"/>
        <v>926532.68548223644</v>
      </c>
      <c r="M85" s="75">
        <f t="shared" si="80"/>
        <v>626438.43548778491</v>
      </c>
      <c r="N85" s="75">
        <f t="shared" si="80"/>
        <v>507183.26678655413</v>
      </c>
      <c r="O85" s="75">
        <f t="shared" si="80"/>
        <v>385492.39213883079</v>
      </c>
      <c r="P85" s="75">
        <f t="shared" si="80"/>
        <v>385129.28812007513</v>
      </c>
      <c r="Q85" s="75">
        <f t="shared" si="80"/>
        <v>359277.70687411202</v>
      </c>
      <c r="R85" s="75">
        <f t="shared" si="80"/>
        <v>295369.01119769464</v>
      </c>
      <c r="S85" s="75">
        <f t="shared" si="80"/>
        <v>98099.793270481285</v>
      </c>
      <c r="T85" s="75">
        <f t="shared" si="80"/>
        <v>496032.99585316342</v>
      </c>
      <c r="U85" s="169">
        <f t="shared" si="80"/>
        <v>707515.64935651736</v>
      </c>
      <c r="V85" s="169">
        <f t="shared" ref="V85:W85" si="81">V73+V83</f>
        <v>710345.71195394336</v>
      </c>
      <c r="W85" s="169">
        <f t="shared" si="81"/>
        <v>713187.09480175911</v>
      </c>
      <c r="X85" s="169">
        <f t="shared" ref="X85:Y85" si="82">X73+X83</f>
        <v>715968.52447148599</v>
      </c>
      <c r="Y85" s="169">
        <f t="shared" si="82"/>
        <v>718975.5922742663</v>
      </c>
      <c r="Z85" s="169">
        <f t="shared" ref="Z85:AA85" si="83">Z73+Z83</f>
        <v>721923.39220259083</v>
      </c>
      <c r="AA85" s="169">
        <f t="shared" si="83"/>
        <v>724955.47044984158</v>
      </c>
      <c r="AB85" s="169">
        <f t="shared" ref="AB85" si="84">AB73+AB83</f>
        <v>724955.47044984158</v>
      </c>
      <c r="AC85" s="75">
        <f>AC73+AC83</f>
        <v>724955.47044984158</v>
      </c>
    </row>
    <row r="86" spans="1:29" s="421" customFormat="1">
      <c r="A86" s="73"/>
      <c r="B86" s="73"/>
      <c r="C86" s="49"/>
      <c r="D86" s="30"/>
      <c r="E86" s="69"/>
      <c r="F86" s="69"/>
      <c r="G86" s="74"/>
      <c r="H86" s="75"/>
      <c r="I86" s="75"/>
      <c r="J86" s="75"/>
      <c r="K86" s="75"/>
      <c r="L86" s="75"/>
      <c r="M86" s="75"/>
      <c r="N86" s="75"/>
      <c r="O86" s="75"/>
      <c r="P86" s="75"/>
      <c r="Q86" s="75"/>
      <c r="R86" s="75"/>
      <c r="S86" s="75"/>
      <c r="T86" s="75"/>
      <c r="U86" s="75"/>
      <c r="V86" s="75"/>
      <c r="W86" s="75"/>
      <c r="X86" s="75"/>
      <c r="Y86" s="75"/>
      <c r="Z86" s="75"/>
      <c r="AA86" s="75"/>
      <c r="AB86" s="75"/>
      <c r="AC86" s="75"/>
    </row>
    <row r="87" spans="1:29" s="421" customFormat="1">
      <c r="A87" s="73"/>
      <c r="B87" s="73"/>
      <c r="C87" s="49" t="s">
        <v>304</v>
      </c>
      <c r="D87" s="30" t="s">
        <v>549</v>
      </c>
      <c r="E87" s="69"/>
      <c r="F87" s="69"/>
      <c r="G87" s="74" t="s">
        <v>550</v>
      </c>
      <c r="H87" s="75">
        <v>0</v>
      </c>
      <c r="I87" s="75">
        <v>0</v>
      </c>
      <c r="J87" s="75">
        <v>0</v>
      </c>
      <c r="K87" s="75">
        <v>0</v>
      </c>
      <c r="L87" s="75">
        <v>0</v>
      </c>
      <c r="M87" s="75">
        <v>0</v>
      </c>
      <c r="N87" s="75">
        <v>0</v>
      </c>
      <c r="O87" s="75">
        <v>0</v>
      </c>
      <c r="P87" s="75">
        <v>0</v>
      </c>
      <c r="Q87" s="75">
        <v>0</v>
      </c>
      <c r="R87" s="75">
        <f>R73+R79+R80+R82</f>
        <v>295369.01119769464</v>
      </c>
      <c r="S87" s="75">
        <f t="shared" ref="S87:AB87" si="85">S71+S72+S82</f>
        <v>-197269.21792721335</v>
      </c>
      <c r="T87" s="75">
        <f t="shared" si="85"/>
        <v>397933.20258268213</v>
      </c>
      <c r="U87" s="75">
        <f t="shared" si="85"/>
        <v>211482.65350335394</v>
      </c>
      <c r="V87" s="75">
        <f t="shared" si="85"/>
        <v>2830.0625974260693</v>
      </c>
      <c r="W87" s="75">
        <f t="shared" si="85"/>
        <v>2841.3828478157739</v>
      </c>
      <c r="X87" s="75">
        <f t="shared" si="85"/>
        <v>2781.4296697268605</v>
      </c>
      <c r="Y87" s="75">
        <f t="shared" si="85"/>
        <v>3007.0678027802414</v>
      </c>
      <c r="Z87" s="75">
        <f t="shared" si="85"/>
        <v>2947.7999283244922</v>
      </c>
      <c r="AA87" s="75">
        <f t="shared" si="85"/>
        <v>3032.0782472508808</v>
      </c>
      <c r="AB87" s="75">
        <f t="shared" si="85"/>
        <v>0</v>
      </c>
      <c r="AC87" s="423">
        <f>SUM(H87:AB87)</f>
        <v>724955.4704498417</v>
      </c>
    </row>
    <row r="88" spans="1:29" s="421" customFormat="1">
      <c r="A88" s="77"/>
      <c r="B88" s="77"/>
      <c r="C88" s="78"/>
      <c r="D88" s="38"/>
      <c r="E88" s="79"/>
      <c r="F88" s="79"/>
      <c r="G88" s="80"/>
      <c r="H88" s="81"/>
      <c r="I88" s="81"/>
      <c r="J88" s="81"/>
      <c r="K88" s="81"/>
      <c r="L88" s="81"/>
      <c r="M88" s="81"/>
      <c r="N88" s="81"/>
      <c r="O88" s="81"/>
      <c r="P88" s="81"/>
      <c r="Q88" s="81"/>
      <c r="R88" s="81"/>
      <c r="S88" s="413"/>
      <c r="T88" s="413"/>
      <c r="U88" s="413"/>
      <c r="V88" s="413"/>
      <c r="W88" s="413"/>
      <c r="X88" s="413"/>
      <c r="Y88" s="413"/>
      <c r="Z88" s="413"/>
      <c r="AA88" s="413"/>
      <c r="AB88" s="413"/>
      <c r="AC88" s="413"/>
    </row>
    <row r="89" spans="1:29">
      <c r="A89" s="21"/>
      <c r="B89" s="20" t="s">
        <v>156</v>
      </c>
      <c r="C89" s="45"/>
      <c r="D89" s="46"/>
      <c r="E89" s="47"/>
      <c r="F89" s="47"/>
      <c r="G89" s="45"/>
      <c r="H89" s="45"/>
      <c r="I89" s="45"/>
      <c r="J89" s="45"/>
      <c r="K89" s="45"/>
      <c r="L89" s="45"/>
      <c r="M89" s="45"/>
      <c r="N89" s="45"/>
      <c r="O89" s="45"/>
      <c r="P89" s="45"/>
      <c r="Q89" s="45"/>
      <c r="R89" s="45"/>
      <c r="S89" s="45"/>
      <c r="T89" s="45"/>
      <c r="U89" s="45"/>
      <c r="V89" s="45"/>
      <c r="W89" s="45"/>
      <c r="X89" s="45"/>
      <c r="Y89" s="45"/>
      <c r="Z89" s="45"/>
      <c r="AA89" s="45"/>
      <c r="AB89" s="45"/>
      <c r="AC89" s="45"/>
    </row>
    <row r="90" spans="1:29">
      <c r="A90" s="21"/>
      <c r="B90" s="21"/>
      <c r="C90" s="49" t="s">
        <v>119</v>
      </c>
      <c r="D90" s="50" t="s">
        <v>138</v>
      </c>
      <c r="E90" s="51">
        <v>5224.9278642093977</v>
      </c>
      <c r="F90" s="51">
        <v>5224.9278642093977</v>
      </c>
      <c r="G90" s="52"/>
      <c r="H90" s="53">
        <f>SUM(SUMIFS(tblRVN[305 Avg  Billing Count],tblRVN[Rate],{"02APSV0040","02APSV040X","02NMT40135","02NMX40135"},tblRVN[Accounting Period],H$8,tblRVN[Rate Group Cd],"R"))</f>
        <v>5185</v>
      </c>
      <c r="I90" s="53">
        <f>SUM(SUMIFS(tblRVN[305 Avg  Billing Count],tblRVN[Rate],{"02APSV0040","02APSV040X","02NMT40135","02NMX40135"},tblRVN[Accounting Period],I$8,tblRVN[Rate Group Cd],"R"))</f>
        <v>5192</v>
      </c>
      <c r="J90" s="53">
        <f>'Prorate 9-17'!B12</f>
        <v>4265.7000000000016</v>
      </c>
      <c r="K90" s="53">
        <f>'Prorate 9-17'!D12</f>
        <v>914.30000000000007</v>
      </c>
      <c r="L90" s="53">
        <f>'Prorate 10-17'!B11</f>
        <v>488.23333333333335</v>
      </c>
      <c r="M90" s="53">
        <f>'Prorate 10-17'!D11</f>
        <v>4689.7666666666673</v>
      </c>
      <c r="N90" s="53">
        <f>SUM(SUMIFS(tblRVN[305 Avg  Billing Count],tblRVN[Rate],{"02APSV0040","02APSV040X","02NMT40135","02NMX40135"},tblRVN[Accounting Period],N$8,tblRVN[Rate Group Cd],"R"))</f>
        <v>5170</v>
      </c>
      <c r="O90" s="53">
        <f>SUM(SUMIFS(tblRVN[305 Avg  Billing Count],tblRVN[Rate],{"02APSV0040","02APSV040X","02NMT40135","02NMX40135"},tblRVN[Accounting Period],O$8,tblRVN[Rate Group Cd],"R"))</f>
        <v>5162</v>
      </c>
      <c r="P90" s="53">
        <f>SUM(SUMIFS(tblRVN[305 Avg  Billing Count],tblRVN[Rate],{"02APSV0040","02APSV040X","02NMT40135","02NMX40135"},tblRVN[Accounting Period],P$8,tblRVN[Rate Group Cd],"R"))</f>
        <v>5154</v>
      </c>
      <c r="Q90" s="53">
        <f>SUM(SUMIFS(tblRVN[305 Avg  Billing Count],tblRVN[Rate],{"02APSV0040","02APSV040X","02NMT40135","02NMX40135"},tblRVN[Accounting Period],Q$8,tblRVN[Rate Group Cd],"R"))</f>
        <v>5156</v>
      </c>
      <c r="R90" s="53">
        <f>SUM(SUMIFS(tblRVN[305 Avg  Billing Count],tblRVN[Rate],{"02APSV0040","02APSV040X","02NMT40135","02NMX40135"},tblRVN[Accounting Period],R$8,tblRVN[Rate Group Cd],"R"))</f>
        <v>5148</v>
      </c>
      <c r="S90" s="53">
        <f>SUM(SUMIFS(tblRVN[305 Avg  Billing Count],tblRVN[Rate],{"02APSV0040","02APSV040X","02NMT40135","02NMX40135"},tblRVN[Accounting Period],S$8,tblRVN[Rate Group Cd],"R"))</f>
        <v>5168</v>
      </c>
      <c r="T90" s="53">
        <f>SUM(SUMIFS(tblRVN[305 Avg  Billing Count],tblRVN[Rate],{"02APSV0040","02APSV040X","02NMT40135","02NMX40135"},tblRVN[Accounting Period],T$8,tblRVN[Rate Group Cd],"R"))</f>
        <v>5174</v>
      </c>
      <c r="U90" s="53">
        <f>SUM(SUMIFS(tblRVN[305 Avg  Billing Count],tblRVN[Rate],{"02APSV0040","02APSV040X","02NMT40135","02NMX40135"},tblRVN[Accounting Period],U$8,tblRVN[Rate Group Cd],"R"))</f>
        <v>5184</v>
      </c>
      <c r="V90" s="53">
        <v>0</v>
      </c>
      <c r="W90" s="53">
        <v>0</v>
      </c>
      <c r="X90" s="53">
        <f>SUM(SUMIFS(tblRVN[305 Avg  Billing Count],tblRVN[Rate],{"02APSV0040","02APSV040X","02NMT40135","02NMX40135"},tblRVN[Accounting Period],X$8,tblRVN[Rate Group Cd],"R"))</f>
        <v>0</v>
      </c>
      <c r="Y90" s="53">
        <f>SUM(SUMIFS(tblRVN[305 Avg  Billing Count],tblRVN[Rate],{"02APSV0040","02APSV040X","02NMT40135","02NMX40135"},tblRVN[Accounting Period],Y$8,tblRVN[Rate Group Cd],"R"))</f>
        <v>0</v>
      </c>
      <c r="Z90" s="53">
        <v>0</v>
      </c>
      <c r="AA90" s="53">
        <v>0</v>
      </c>
      <c r="AB90" s="53">
        <v>0</v>
      </c>
      <c r="AC90" s="52"/>
    </row>
    <row r="91" spans="1:29">
      <c r="A91" s="21"/>
      <c r="B91" s="21"/>
      <c r="C91" s="49" t="s">
        <v>120</v>
      </c>
      <c r="D91" s="54" t="s">
        <v>238</v>
      </c>
      <c r="E91" s="55">
        <f>E92/E90</f>
        <v>1736.1940285678761</v>
      </c>
      <c r="F91" s="55">
        <f>F92/F90</f>
        <v>1797.4601375591124</v>
      </c>
      <c r="G91" s="56"/>
      <c r="H91" s="57">
        <v>319.50285188877984</v>
      </c>
      <c r="I91" s="57">
        <v>360.98468600977503</v>
      </c>
      <c r="J91" s="57">
        <v>293.4171499789382</v>
      </c>
      <c r="K91" s="57">
        <f>'Exhibit No__(JRS-15) p2'!R64</f>
        <v>303.7711350720304</v>
      </c>
      <c r="L91" s="178">
        <f>'WA Decoupling Year 1'!H58</f>
        <v>174.2232124872142</v>
      </c>
      <c r="M91" s="178">
        <v>180.37113037508388</v>
      </c>
      <c r="N91" s="178">
        <v>53.572410859848326</v>
      </c>
      <c r="O91" s="178">
        <v>8.4723599029158709</v>
      </c>
      <c r="P91" s="178">
        <v>4.7999229424885517</v>
      </c>
      <c r="Q91" s="178">
        <v>4.9659585827535144</v>
      </c>
      <c r="R91" s="178">
        <v>36.048616555338356</v>
      </c>
      <c r="S91" s="178">
        <v>115.96342355839984</v>
      </c>
      <c r="T91" s="178">
        <v>177.58467324177579</v>
      </c>
      <c r="U91" s="178">
        <v>207.41020100012534</v>
      </c>
      <c r="V91" s="178">
        <v>0</v>
      </c>
      <c r="W91" s="178">
        <v>0</v>
      </c>
      <c r="X91" s="178">
        <v>0</v>
      </c>
      <c r="Y91" s="178">
        <v>0</v>
      </c>
      <c r="Z91" s="178">
        <v>0</v>
      </c>
      <c r="AA91" s="178">
        <v>0</v>
      </c>
      <c r="AB91" s="178">
        <v>0</v>
      </c>
      <c r="AC91" s="56"/>
    </row>
    <row r="92" spans="1:29">
      <c r="A92" s="21"/>
      <c r="B92" s="21"/>
      <c r="C92" s="49" t="s">
        <v>121</v>
      </c>
      <c r="D92" s="54" t="s">
        <v>139</v>
      </c>
      <c r="E92" s="55">
        <v>9071488.5575382635</v>
      </c>
      <c r="F92" s="55">
        <f>'Exhibit No__(JRS-15) p2'!E65</f>
        <v>9391599.5575382635</v>
      </c>
      <c r="G92" s="59" t="s">
        <v>140</v>
      </c>
      <c r="H92" s="56">
        <f>H91*H90</f>
        <v>1656622.2870433235</v>
      </c>
      <c r="I92" s="56">
        <f>I91*I90</f>
        <v>1874232.4897627519</v>
      </c>
      <c r="J92" s="56">
        <f>J91*J90</f>
        <v>1251629.5366651572</v>
      </c>
      <c r="K92" s="56">
        <f>K91*K90</f>
        <v>277737.94879635744</v>
      </c>
      <c r="L92" s="56">
        <f t="shared" ref="L92:U92" si="86">L91*L90</f>
        <v>85061.579776674218</v>
      </c>
      <c r="M92" s="56">
        <f t="shared" si="86"/>
        <v>845898.51486205601</v>
      </c>
      <c r="N92" s="56">
        <f t="shared" si="86"/>
        <v>276969.36414541584</v>
      </c>
      <c r="O92" s="56">
        <f t="shared" si="86"/>
        <v>43734.321818851728</v>
      </c>
      <c r="P92" s="56">
        <f t="shared" si="86"/>
        <v>24738.802845585997</v>
      </c>
      <c r="Q92" s="56">
        <f t="shared" si="86"/>
        <v>25604.482452677119</v>
      </c>
      <c r="R92" s="56">
        <f t="shared" si="86"/>
        <v>185578.27802688186</v>
      </c>
      <c r="S92" s="56">
        <f t="shared" si="86"/>
        <v>599298.97294981033</v>
      </c>
      <c r="T92" s="56">
        <f t="shared" si="86"/>
        <v>918823.0993529479</v>
      </c>
      <c r="U92" s="56">
        <f t="shared" si="86"/>
        <v>1075214.4819846498</v>
      </c>
      <c r="V92" s="56">
        <f t="shared" ref="V92:W92" si="87">V91*V90</f>
        <v>0</v>
      </c>
      <c r="W92" s="56">
        <f t="shared" si="87"/>
        <v>0</v>
      </c>
      <c r="X92" s="56">
        <f t="shared" ref="X92:Y92" si="88">X91*X90</f>
        <v>0</v>
      </c>
      <c r="Y92" s="56">
        <f t="shared" si="88"/>
        <v>0</v>
      </c>
      <c r="Z92" s="56">
        <f t="shared" ref="Z92:AA92" si="89">Z91*Z90</f>
        <v>0</v>
      </c>
      <c r="AA92" s="56">
        <f t="shared" si="89"/>
        <v>0</v>
      </c>
      <c r="AB92" s="56">
        <f t="shared" ref="AB92" si="90">AB91*AB90</f>
        <v>0</v>
      </c>
      <c r="AC92" s="56">
        <f>SUM(H92:U92)</f>
        <v>9141144.1604831405</v>
      </c>
    </row>
    <row r="93" spans="1:29">
      <c r="A93" s="21"/>
      <c r="B93" s="21"/>
      <c r="C93" s="60"/>
      <c r="D93" s="54"/>
      <c r="E93" s="51"/>
      <c r="F93" s="51"/>
      <c r="G93" s="61"/>
      <c r="H93" s="61"/>
      <c r="I93" s="61"/>
      <c r="J93" s="61"/>
      <c r="K93" s="61"/>
      <c r="L93" s="61"/>
      <c r="M93" s="61"/>
      <c r="N93" s="61"/>
      <c r="O93" s="61"/>
      <c r="P93" s="61"/>
      <c r="Q93" s="61"/>
      <c r="R93" s="61"/>
      <c r="S93" s="61"/>
      <c r="T93" s="61"/>
      <c r="U93" s="61"/>
      <c r="V93" s="61"/>
      <c r="W93" s="61"/>
      <c r="X93" s="61"/>
      <c r="Y93" s="61"/>
      <c r="Z93" s="61"/>
      <c r="AA93" s="61"/>
      <c r="AB93" s="61"/>
      <c r="AC93" s="61"/>
    </row>
    <row r="94" spans="1:29">
      <c r="A94" s="21"/>
      <c r="B94" s="21"/>
      <c r="C94" s="49" t="s">
        <v>122</v>
      </c>
      <c r="D94" s="50" t="s">
        <v>141</v>
      </c>
      <c r="E94" s="51">
        <v>160874871.89494899</v>
      </c>
      <c r="F94" s="51">
        <v>160874871.89494899</v>
      </c>
      <c r="G94" s="62"/>
      <c r="H94" s="53">
        <f>SUM(SUMIFS(tblRVN[kWh],tblRVN[Rate],{"02APSV0040","02APSV040X","02NMT40135","02NMX40135"},tblRVN[Accounting Period],H$8,tblRVN[Rate Group Cd],"R"))</f>
        <v>29992057</v>
      </c>
      <c r="I94" s="53">
        <f>SUM(SUMIFS(tblRVN[kWh],tblRVN[Rate],{"02APSV0040","02APSV040X","02NMT40135","02NMX40135"},tblRVN[Accounting Period],I$8,tblRVN[Rate Group Cd],"R"))</f>
        <v>35577002</v>
      </c>
      <c r="J94" s="53">
        <f>'Prorate 9-17'!C12</f>
        <v>23267490.850545812</v>
      </c>
      <c r="K94" s="53">
        <f>'Prorate 9-17'!E12</f>
        <v>7205570.8793226173</v>
      </c>
      <c r="L94" s="53">
        <f>'Prorate 10-17'!C11</f>
        <v>1124030.1128839722</v>
      </c>
      <c r="M94" s="53">
        <f>'Prorate 10-17'!E11</f>
        <v>14032001.107915206</v>
      </c>
      <c r="N94" s="53">
        <f>SUM(SUMIFS(tblRVN[kWh],tblRVN[Rate],{"02APSV0040","02APSV040X","02NMT40135","02NMX40135"},tblRVN[Accounting Period],N$8,tblRVN[Rate Group Cd],"R"))</f>
        <v>8722390</v>
      </c>
      <c r="O94" s="53">
        <f>SUM(SUMIFS(tblRVN[kWh],tblRVN[Rate],{"02APSV0040","02APSV040X","02NMT40135","02NMX40135"},tblRVN[Accounting Period],O$8,tblRVN[Rate Group Cd],"R"))</f>
        <v>1705305</v>
      </c>
      <c r="P94" s="53">
        <f>SUM(SUMIFS(tblRVN[kWh],tblRVN[Rate],{"02APSV0040","02APSV040X","02NMT40135","02NMX40135"},tblRVN[Accounting Period],P$8,tblRVN[Rate Group Cd],"R"))</f>
        <v>597557</v>
      </c>
      <c r="Q94" s="53">
        <f>SUM(SUMIFS(tblRVN[kWh],tblRVN[Rate],{"02APSV0040","02APSV040X","02NMT40135","02NMX40135"},tblRVN[Accounting Period],Q$8,tblRVN[Rate Group Cd],"R"))</f>
        <v>536180</v>
      </c>
      <c r="R94" s="53">
        <f>SUM(SUMIFS(tblRVN[kWh],tblRVN[Rate],{"02APSV0040","02APSV040X","02NMT40135","02NMX40135"},tblRVN[Accounting Period],R$8,tblRVN[Rate Group Cd],"R"))</f>
        <v>1202404</v>
      </c>
      <c r="S94" s="53">
        <f>SUM(SUMIFS(tblRVN[kWh],tblRVN[Rate],{"02APSV0040","02APSV040X","02NMT40135","02NMX40135"},tblRVN[Accounting Period],S$8,tblRVN[Rate Group Cd],"R"))</f>
        <v>4023306</v>
      </c>
      <c r="T94" s="53">
        <f>SUM(SUMIFS(tblRVN[kWh],tblRVN[Rate],{"02APSV0040","02APSV040X","02NMT40135","02NMX40135"},tblRVN[Accounting Period],T$8,tblRVN[Rate Group Cd],"R"))</f>
        <v>12343908</v>
      </c>
      <c r="U94" s="53">
        <f>SUM(SUMIFS(tblRVN[kWh],tblRVN[Rate],{"02APSV0040","02APSV040X","02NMT40135","02NMX40135"},tblRVN[Accounting Period],U$8,tblRVN[Rate Group Cd],"R"))</f>
        <v>24461792</v>
      </c>
      <c r="V94" s="53">
        <v>0</v>
      </c>
      <c r="W94" s="53">
        <v>0</v>
      </c>
      <c r="X94" s="53">
        <f>SUM(SUMIFS(tblRVN[kWh],tblRVN[Rate],{"02APSV0040","02APSV040X","02NMT40135","02NMX40135"},tblRVN[Accounting Period],X$8,tblRVN[Rate Group Cd],"R"))</f>
        <v>0</v>
      </c>
      <c r="Y94" s="53">
        <f>SUM(SUMIFS(tblRVN[kWh],tblRVN[Rate],{"02APSV0040","02APSV040X","02NMT40135","02NMX40135"},tblRVN[Accounting Period],Y$8,tblRVN[Rate Group Cd],"R"))</f>
        <v>0</v>
      </c>
      <c r="Z94" s="53">
        <v>0</v>
      </c>
      <c r="AA94" s="53">
        <v>0</v>
      </c>
      <c r="AB94" s="53">
        <v>0</v>
      </c>
      <c r="AC94" s="62">
        <f>SUM(H94:U94)</f>
        <v>164790993.95066762</v>
      </c>
    </row>
    <row r="95" spans="1:29">
      <c r="A95" s="21"/>
      <c r="B95" s="21"/>
      <c r="C95" s="49" t="s">
        <v>123</v>
      </c>
      <c r="D95" s="54" t="s">
        <v>237</v>
      </c>
      <c r="E95" s="63">
        <f>E92/E94</f>
        <v>5.638847416433021E-2</v>
      </c>
      <c r="F95" s="63">
        <f>F92/F94</f>
        <v>5.8378287714634276E-2</v>
      </c>
      <c r="G95" s="64"/>
      <c r="H95" s="65">
        <f>$E$95</f>
        <v>5.638847416433021E-2</v>
      </c>
      <c r="I95" s="65">
        <f t="shared" ref="I95:J95" si="91">$E$95</f>
        <v>5.638847416433021E-2</v>
      </c>
      <c r="J95" s="65">
        <f t="shared" si="91"/>
        <v>5.638847416433021E-2</v>
      </c>
      <c r="K95" s="65">
        <f>'Exhibit No__(JRS-15) p2'!E68</f>
        <v>5.8378287714634276E-2</v>
      </c>
      <c r="L95" s="65">
        <f>J95</f>
        <v>5.638847416433021E-2</v>
      </c>
      <c r="M95" s="65">
        <f t="shared" ref="M95:U95" si="92">$K$95</f>
        <v>5.8378287714634276E-2</v>
      </c>
      <c r="N95" s="65">
        <f t="shared" si="92"/>
        <v>5.8378287714634276E-2</v>
      </c>
      <c r="O95" s="65">
        <f t="shared" si="92"/>
        <v>5.8378287714634276E-2</v>
      </c>
      <c r="P95" s="65">
        <f t="shared" si="92"/>
        <v>5.8378287714634276E-2</v>
      </c>
      <c r="Q95" s="65">
        <f t="shared" si="92"/>
        <v>5.8378287714634276E-2</v>
      </c>
      <c r="R95" s="65">
        <f t="shared" si="92"/>
        <v>5.8378287714634276E-2</v>
      </c>
      <c r="S95" s="65">
        <f t="shared" si="92"/>
        <v>5.8378287714634276E-2</v>
      </c>
      <c r="T95" s="65">
        <f t="shared" si="92"/>
        <v>5.8378287714634276E-2</v>
      </c>
      <c r="U95" s="65">
        <f t="shared" si="92"/>
        <v>5.8378287714634276E-2</v>
      </c>
      <c r="V95" s="65">
        <v>0</v>
      </c>
      <c r="W95" s="65">
        <v>0</v>
      </c>
      <c r="X95" s="65">
        <v>0</v>
      </c>
      <c r="Y95" s="65">
        <v>0</v>
      </c>
      <c r="Z95" s="65">
        <v>0</v>
      </c>
      <c r="AA95" s="65">
        <v>0</v>
      </c>
      <c r="AB95" s="65">
        <v>0</v>
      </c>
      <c r="AC95" s="64"/>
    </row>
    <row r="96" spans="1:29">
      <c r="A96" s="21"/>
      <c r="B96" s="21"/>
      <c r="C96" s="49" t="s">
        <v>133</v>
      </c>
      <c r="D96" s="54" t="s">
        <v>142</v>
      </c>
      <c r="E96" s="55" t="s">
        <v>105</v>
      </c>
      <c r="F96" s="55" t="s">
        <v>105</v>
      </c>
      <c r="G96" s="66" t="s">
        <v>143</v>
      </c>
      <c r="H96" s="67">
        <f>H94*H95</f>
        <v>1691206.3312796191</v>
      </c>
      <c r="I96" s="67">
        <f>I94*I95</f>
        <v>2006132.8581213241</v>
      </c>
      <c r="J96" s="67">
        <f>J94*J95</f>
        <v>1312018.3066947921</v>
      </c>
      <c r="K96" s="67">
        <f>K94*K95</f>
        <v>420648.88994128606</v>
      </c>
      <c r="L96" s="67">
        <f t="shared" ref="L96:U96" si="93">L94*L95</f>
        <v>63382.342980287038</v>
      </c>
      <c r="M96" s="67">
        <f t="shared" si="93"/>
        <v>819164.19788994081</v>
      </c>
      <c r="N96" s="67">
        <f t="shared" si="93"/>
        <v>509198.19297924888</v>
      </c>
      <c r="O96" s="67">
        <f t="shared" si="93"/>
        <v>99552.785931204402</v>
      </c>
      <c r="P96" s="67">
        <f t="shared" si="93"/>
        <v>34884.354471893712</v>
      </c>
      <c r="Q96" s="67">
        <f t="shared" si="93"/>
        <v>31301.270306832605</v>
      </c>
      <c r="R96" s="67">
        <f t="shared" si="93"/>
        <v>70194.286661227117</v>
      </c>
      <c r="S96" s="67">
        <f t="shared" si="93"/>
        <v>234873.71523201437</v>
      </c>
      <c r="T96" s="67">
        <f t="shared" si="93"/>
        <v>720616.21274697571</v>
      </c>
      <c r="U96" s="67">
        <f t="shared" si="93"/>
        <v>1428037.5313915389</v>
      </c>
      <c r="V96" s="67">
        <f t="shared" ref="V96:W96" si="94">V94*V95</f>
        <v>0</v>
      </c>
      <c r="W96" s="67">
        <f t="shared" si="94"/>
        <v>0</v>
      </c>
      <c r="X96" s="67">
        <f t="shared" ref="X96:Y96" si="95">X94*X95</f>
        <v>0</v>
      </c>
      <c r="Y96" s="67">
        <f t="shared" si="95"/>
        <v>0</v>
      </c>
      <c r="Z96" s="67">
        <f t="shared" ref="Z96:AA96" si="96">Z94*Z95</f>
        <v>0</v>
      </c>
      <c r="AA96" s="67">
        <f t="shared" si="96"/>
        <v>0</v>
      </c>
      <c r="AB96" s="67">
        <f t="shared" ref="AB96" si="97">AB94*AB95</f>
        <v>0</v>
      </c>
      <c r="AC96" s="56">
        <f>SUM(H96:U96)</f>
        <v>9441211.2766281869</v>
      </c>
    </row>
    <row r="97" spans="1:31">
      <c r="A97" s="21"/>
      <c r="B97" s="21"/>
      <c r="C97" s="60"/>
      <c r="D97" s="415" t="s">
        <v>526</v>
      </c>
      <c r="E97" s="68"/>
      <c r="F97" s="68"/>
      <c r="G97" s="61"/>
      <c r="H97" s="61"/>
      <c r="I97" s="61"/>
      <c r="J97" s="61"/>
      <c r="K97" s="61"/>
      <c r="L97" s="61"/>
      <c r="M97" s="61"/>
      <c r="N97" s="61"/>
      <c r="O97" s="61"/>
      <c r="P97" s="61"/>
      <c r="Q97" s="61"/>
      <c r="R97" s="61"/>
      <c r="S97" s="61"/>
      <c r="T97" s="61"/>
      <c r="U97" s="61"/>
      <c r="V97" s="61"/>
      <c r="W97" s="61"/>
      <c r="X97" s="61"/>
      <c r="Y97" s="61"/>
      <c r="Z97" s="61"/>
      <c r="AA97" s="61"/>
      <c r="AB97" s="61"/>
      <c r="AC97" s="61"/>
    </row>
    <row r="98" spans="1:31">
      <c r="A98" s="21"/>
      <c r="B98" s="21"/>
      <c r="C98" s="49" t="s">
        <v>134</v>
      </c>
      <c r="D98" s="46" t="s">
        <v>144</v>
      </c>
      <c r="E98" s="69"/>
      <c r="F98" s="69"/>
      <c r="G98" s="70" t="s">
        <v>145</v>
      </c>
      <c r="H98" s="71">
        <f>H96-H92</f>
        <v>34584.044236295624</v>
      </c>
      <c r="I98" s="71">
        <f>I96-I92</f>
        <v>131900.36835857225</v>
      </c>
      <c r="J98" s="71">
        <f>J96-J92</f>
        <v>60388.770029634936</v>
      </c>
      <c r="K98" s="71">
        <f>K96-K92</f>
        <v>142910.94114492863</v>
      </c>
      <c r="L98" s="71">
        <f t="shared" ref="L98:U98" si="98">L96-L92</f>
        <v>-21679.23679638718</v>
      </c>
      <c r="M98" s="71">
        <f t="shared" si="98"/>
        <v>-26734.316972115193</v>
      </c>
      <c r="N98" s="71">
        <f t="shared" si="98"/>
        <v>232228.82883383305</v>
      </c>
      <c r="O98" s="71">
        <f t="shared" si="98"/>
        <v>55818.464112352674</v>
      </c>
      <c r="P98" s="71">
        <f t="shared" si="98"/>
        <v>10145.551626307715</v>
      </c>
      <c r="Q98" s="71">
        <f t="shared" si="98"/>
        <v>5696.7878541554855</v>
      </c>
      <c r="R98" s="71">
        <f t="shared" si="98"/>
        <v>-115383.99136565474</v>
      </c>
      <c r="S98" s="71">
        <f t="shared" si="98"/>
        <v>-364425.25771779596</v>
      </c>
      <c r="T98" s="71">
        <f t="shared" si="98"/>
        <v>-198206.88660597219</v>
      </c>
      <c r="U98" s="71">
        <f t="shared" si="98"/>
        <v>352823.04940688913</v>
      </c>
      <c r="V98" s="71">
        <f t="shared" ref="V98:W98" si="99">V96-V92</f>
        <v>0</v>
      </c>
      <c r="W98" s="71">
        <f t="shared" si="99"/>
        <v>0</v>
      </c>
      <c r="X98" s="71">
        <f t="shared" ref="X98:Y98" si="100">X96-X92</f>
        <v>0</v>
      </c>
      <c r="Y98" s="71">
        <f t="shared" si="100"/>
        <v>0</v>
      </c>
      <c r="Z98" s="71">
        <f t="shared" ref="Z98:AA98" si="101">Z96-Z92</f>
        <v>0</v>
      </c>
      <c r="AA98" s="71">
        <f t="shared" si="101"/>
        <v>0</v>
      </c>
      <c r="AB98" s="71">
        <f t="shared" ref="AB98" si="102">AB96-AB92</f>
        <v>0</v>
      </c>
      <c r="AC98" s="71">
        <f>SUM(H98:U98)</f>
        <v>300067.11614504439</v>
      </c>
    </row>
    <row r="99" spans="1:31">
      <c r="A99" s="21"/>
      <c r="B99" s="21"/>
      <c r="C99" s="49" t="s">
        <v>135</v>
      </c>
      <c r="D99" s="46" t="s">
        <v>285</v>
      </c>
      <c r="E99" s="69"/>
      <c r="F99" s="69"/>
      <c r="G99" s="72"/>
      <c r="H99" s="71">
        <f>(H98/2)*0.0034</f>
        <v>58.792875201702557</v>
      </c>
      <c r="I99" s="71">
        <f>(H100+I98/2)*0.0034</f>
        <v>342.01627238866371</v>
      </c>
      <c r="J99" s="71">
        <v>0</v>
      </c>
      <c r="K99" s="71">
        <f>(I100+(K98+J98)/2)*0.0033</f>
        <v>886.16575518814216</v>
      </c>
      <c r="L99" s="71">
        <v>0</v>
      </c>
      <c r="M99" s="71">
        <f>(K100+(M98+L98)/2)*0.0036</f>
        <v>1248.7115584366513</v>
      </c>
      <c r="N99" s="71">
        <f>(M100+N98/2)*0.0035</f>
        <v>1540.0723480767126</v>
      </c>
      <c r="O99" s="71">
        <f>(N100+O98/2)*0.0036</f>
        <v>2108.1038029208289</v>
      </c>
      <c r="P99" s="71">
        <f>(O100+P98/2)*H128</f>
        <v>2234.4282049409326</v>
      </c>
      <c r="Q99" s="71">
        <f>(P100+Q98/2)*H129</f>
        <v>2081.7393277482579</v>
      </c>
      <c r="R99" s="71">
        <f>(Q100+R98/2)*H130</f>
        <v>2081.0456528027494</v>
      </c>
      <c r="S99" s="71">
        <f>(R100+S98/2)*H131</f>
        <v>1258.9052346027011</v>
      </c>
      <c r="T99" s="71">
        <f>(S100+T98/2)*H132</f>
        <v>228.71246607910476</v>
      </c>
      <c r="U99" s="71">
        <f>(T100+U98/2)*H133</f>
        <v>509.57985427794893</v>
      </c>
      <c r="V99" s="439">
        <f>(U100+V98/2)*H134</f>
        <v>1258.5815579908349</v>
      </c>
      <c r="W99" s="439">
        <f>(V100+W98/2)*H135</f>
        <v>1263.6158842227981</v>
      </c>
      <c r="X99" s="439">
        <f>(W100+X98/2)*H136</f>
        <v>1236.9535890656969</v>
      </c>
      <c r="Y99" s="439">
        <f>(X100+Y98/2)*H137</f>
        <v>1337.2990702217496</v>
      </c>
      <c r="Z99" s="439">
        <f>(Y100+Z98/2)*H138</f>
        <v>1310.94154235676</v>
      </c>
      <c r="AA99" s="439">
        <f>(Z100+AA98/2)*H139</f>
        <v>1348.4216807945791</v>
      </c>
      <c r="AB99" s="71">
        <f>(AA100+AB98/2)*H140</f>
        <v>0</v>
      </c>
      <c r="AC99" s="71">
        <f>SUM(H99:AB99)</f>
        <v>22334.086677316813</v>
      </c>
    </row>
    <row r="100" spans="1:31">
      <c r="A100" s="73"/>
      <c r="B100" s="73"/>
      <c r="C100" s="49" t="s">
        <v>124</v>
      </c>
      <c r="D100" s="30" t="s">
        <v>525</v>
      </c>
      <c r="E100" s="69"/>
      <c r="F100" s="69"/>
      <c r="G100" s="74" t="s">
        <v>148</v>
      </c>
      <c r="H100" s="75">
        <f>H98+H99</f>
        <v>34642.837111497327</v>
      </c>
      <c r="I100" s="75">
        <f>H100+I98+I99</f>
        <v>166885.22174245823</v>
      </c>
      <c r="J100" s="75">
        <f>I100+J98+J99</f>
        <v>227273.99177209317</v>
      </c>
      <c r="K100" s="75">
        <f t="shared" ref="K100:U100" si="103">J100+K98+K99</f>
        <v>371071.09867220995</v>
      </c>
      <c r="L100" s="75">
        <f t="shared" si="103"/>
        <v>349391.86187582277</v>
      </c>
      <c r="M100" s="75">
        <f t="shared" si="103"/>
        <v>323906.2564621442</v>
      </c>
      <c r="N100" s="75">
        <f t="shared" si="103"/>
        <v>557675.15764405404</v>
      </c>
      <c r="O100" s="75">
        <f t="shared" si="103"/>
        <v>615601.72555932752</v>
      </c>
      <c r="P100" s="75">
        <f t="shared" si="103"/>
        <v>627981.70539057616</v>
      </c>
      <c r="Q100" s="75">
        <f t="shared" si="103"/>
        <v>635760.23257247999</v>
      </c>
      <c r="R100" s="75">
        <f t="shared" si="103"/>
        <v>522457.28685962799</v>
      </c>
      <c r="S100" s="75">
        <f t="shared" si="103"/>
        <v>159290.93437643471</v>
      </c>
      <c r="T100" s="75">
        <f t="shared" si="103"/>
        <v>-38687.239763458376</v>
      </c>
      <c r="U100" s="75">
        <f t="shared" si="103"/>
        <v>314645.3894977087</v>
      </c>
      <c r="V100" s="75">
        <f t="shared" ref="V100" si="104">U100+V98+V99</f>
        <v>315903.97105569951</v>
      </c>
      <c r="W100" s="75">
        <f t="shared" ref="W100" si="105">V100+W98+W99</f>
        <v>317167.5869399223</v>
      </c>
      <c r="X100" s="75">
        <f t="shared" ref="X100" si="106">W100+X98+X99</f>
        <v>318404.540528988</v>
      </c>
      <c r="Y100" s="75">
        <f t="shared" ref="Y100" si="107">X100+Y98+Y99</f>
        <v>319741.83959920972</v>
      </c>
      <c r="Z100" s="75">
        <f t="shared" ref="Z100" si="108">Y100+Z98+Z99</f>
        <v>321052.78114156646</v>
      </c>
      <c r="AA100" s="75">
        <f t="shared" ref="AA100" si="109">Z100+AA98+AA99</f>
        <v>322401.20282236103</v>
      </c>
      <c r="AB100" s="75">
        <f t="shared" ref="AB100" si="110">AA100+AB98+AB99</f>
        <v>322401.20282236103</v>
      </c>
      <c r="AC100" s="75">
        <f>AB100</f>
        <v>322401.20282236103</v>
      </c>
    </row>
    <row r="101" spans="1:31">
      <c r="A101" s="73"/>
      <c r="B101" s="73"/>
      <c r="C101" s="49" t="s">
        <v>125</v>
      </c>
      <c r="D101" s="30" t="s">
        <v>149</v>
      </c>
      <c r="E101" s="69"/>
      <c r="F101" s="69"/>
      <c r="G101" s="74"/>
      <c r="H101" s="75"/>
      <c r="I101" s="75"/>
      <c r="J101" s="75"/>
      <c r="K101" s="75"/>
      <c r="L101" s="75"/>
      <c r="M101" s="75"/>
      <c r="N101" s="75"/>
      <c r="O101" s="75"/>
      <c r="P101" s="75"/>
      <c r="Q101" s="75"/>
      <c r="R101" s="75"/>
      <c r="S101" s="75"/>
      <c r="T101" s="75"/>
      <c r="U101" s="75"/>
      <c r="V101" s="75"/>
      <c r="W101" s="75"/>
      <c r="X101" s="75"/>
      <c r="Y101" s="75"/>
      <c r="Z101" s="75"/>
      <c r="AA101" s="75"/>
      <c r="AB101" s="75"/>
      <c r="AC101" s="75">
        <f>-ROUND(F92*0.025,0)</f>
        <v>-234790</v>
      </c>
    </row>
    <row r="102" spans="1:31">
      <c r="A102" s="73"/>
      <c r="B102" s="73"/>
      <c r="C102" s="49" t="s">
        <v>126</v>
      </c>
      <c r="D102" s="30" t="s">
        <v>150</v>
      </c>
      <c r="E102" s="69"/>
      <c r="F102" s="69"/>
      <c r="G102" s="74"/>
      <c r="H102" s="75"/>
      <c r="I102" s="75"/>
      <c r="J102" s="75"/>
      <c r="K102" s="75"/>
      <c r="L102" s="75"/>
      <c r="M102" s="75"/>
      <c r="N102" s="75"/>
      <c r="O102" s="75"/>
      <c r="P102" s="75"/>
      <c r="Q102" s="75"/>
      <c r="R102" s="75"/>
      <c r="S102" s="75"/>
      <c r="T102" s="75"/>
      <c r="U102" s="75"/>
      <c r="V102" s="75"/>
      <c r="W102" s="75"/>
      <c r="X102" s="75"/>
      <c r="Y102" s="75"/>
      <c r="Z102" s="75"/>
      <c r="AA102" s="75"/>
      <c r="AB102" s="75"/>
      <c r="AC102" s="83" t="s">
        <v>288</v>
      </c>
    </row>
    <row r="103" spans="1:31">
      <c r="A103" s="73"/>
      <c r="B103" s="73"/>
      <c r="C103" s="49" t="s">
        <v>127</v>
      </c>
      <c r="D103" s="30" t="s">
        <v>152</v>
      </c>
      <c r="E103" s="69"/>
      <c r="F103" s="69"/>
      <c r="G103" s="74"/>
      <c r="H103" s="75"/>
      <c r="I103" s="75"/>
      <c r="J103" s="75"/>
      <c r="K103" s="75"/>
      <c r="L103" s="75"/>
      <c r="M103" s="75"/>
      <c r="N103" s="75"/>
      <c r="O103" s="75"/>
      <c r="P103" s="75"/>
      <c r="Q103" s="75"/>
      <c r="R103" s="75"/>
      <c r="S103" s="75" t="s">
        <v>105</v>
      </c>
      <c r="T103" s="75"/>
      <c r="U103" s="75"/>
      <c r="V103" s="75"/>
      <c r="W103" s="75"/>
      <c r="X103" s="75"/>
      <c r="Y103" s="75"/>
      <c r="Z103" s="75"/>
      <c r="AA103" s="75"/>
      <c r="AB103" s="75"/>
      <c r="AC103" s="75" t="s">
        <v>105</v>
      </c>
    </row>
    <row r="104" spans="1:31">
      <c r="A104" s="73"/>
      <c r="B104" s="73"/>
      <c r="C104" s="49" t="s">
        <v>128</v>
      </c>
      <c r="D104" s="30" t="s">
        <v>153</v>
      </c>
      <c r="E104" s="69"/>
      <c r="F104" s="69"/>
      <c r="G104" s="74"/>
      <c r="H104" s="75"/>
      <c r="I104" s="75"/>
      <c r="J104" s="75"/>
      <c r="K104" s="75"/>
      <c r="L104" s="75"/>
      <c r="M104" s="75"/>
      <c r="N104" s="75"/>
      <c r="O104" s="75"/>
      <c r="P104" s="75"/>
      <c r="Q104" s="75"/>
      <c r="R104" s="75"/>
      <c r="S104" s="75"/>
      <c r="T104" s="75"/>
      <c r="U104" s="75"/>
      <c r="V104" s="75"/>
      <c r="W104" s="75"/>
      <c r="X104" s="75"/>
      <c r="Y104" s="75"/>
      <c r="Z104" s="75"/>
      <c r="AA104" s="75"/>
      <c r="AB104" s="75"/>
      <c r="AC104" s="83" t="s">
        <v>151</v>
      </c>
      <c r="AE104" s="23" t="s">
        <v>105</v>
      </c>
    </row>
    <row r="105" spans="1:31">
      <c r="A105" s="73"/>
      <c r="B105" s="73"/>
      <c r="C105" s="49"/>
      <c r="D105" s="414" t="s">
        <v>527</v>
      </c>
      <c r="E105" s="69"/>
      <c r="F105" s="69"/>
      <c r="G105" s="74"/>
      <c r="H105" s="75"/>
      <c r="I105" s="75"/>
      <c r="J105" s="75"/>
      <c r="K105" s="75"/>
      <c r="L105" s="75"/>
      <c r="M105" s="75"/>
      <c r="N105" s="75"/>
      <c r="O105" s="75"/>
      <c r="P105" s="75"/>
      <c r="Q105" s="75"/>
      <c r="R105" s="75"/>
      <c r="S105" s="75"/>
      <c r="T105" s="75"/>
      <c r="U105" s="75"/>
      <c r="V105" s="75"/>
      <c r="W105" s="75"/>
      <c r="X105" s="75"/>
      <c r="Y105" s="75"/>
      <c r="Z105" s="75"/>
      <c r="AA105" s="75"/>
      <c r="AB105" s="75"/>
      <c r="AC105" s="75"/>
    </row>
    <row r="106" spans="1:31">
      <c r="A106" s="21"/>
      <c r="B106" s="21"/>
      <c r="C106" s="49" t="s">
        <v>129</v>
      </c>
      <c r="D106" s="46" t="s">
        <v>483</v>
      </c>
      <c r="E106" s="69"/>
      <c r="F106" s="69"/>
      <c r="G106" s="70"/>
      <c r="H106" s="71">
        <f>-'Attachment C Year 1'!$C$17</f>
        <v>-615437.48321274354</v>
      </c>
      <c r="I106" s="71">
        <f>-'Attachment C Year 1'!$C$17</f>
        <v>-615437.48321274354</v>
      </c>
      <c r="J106" s="71">
        <f>-'Attachment C Year 1'!$C$17</f>
        <v>-615437.48321274354</v>
      </c>
      <c r="K106" s="71">
        <f>-'Attachment C Year 1'!$C$17</f>
        <v>-615437.48321274354</v>
      </c>
      <c r="L106" s="71">
        <f>-'Attachment C Year 1'!$C$17</f>
        <v>-615437.48321274354</v>
      </c>
      <c r="M106" s="71">
        <f>-'Attachment C Year 1'!$C$17</f>
        <v>-615437.48321274354</v>
      </c>
      <c r="N106" s="71">
        <f>-'Attachment C Year 1'!$C$17</f>
        <v>-615437.48321274354</v>
      </c>
      <c r="O106" s="71">
        <f>-'Attachment C Year 1'!$C$17</f>
        <v>-615437.48321274354</v>
      </c>
      <c r="P106" s="71">
        <f>-'Attachment C Year 1'!$C$17</f>
        <v>-615437.48321274354</v>
      </c>
      <c r="Q106" s="71">
        <f>-'Attachment C Year 1'!$C$17</f>
        <v>-615437.48321274354</v>
      </c>
      <c r="R106" s="71">
        <f>-'Attachment C Year 1'!$C$17</f>
        <v>-615437.48321274354</v>
      </c>
      <c r="S106" s="71">
        <f>-'Attachment C Year 1'!$C$17</f>
        <v>-615437.48321274354</v>
      </c>
      <c r="T106" s="71">
        <f>-'Attachment C Year 1'!$C$17</f>
        <v>-615437.48321274354</v>
      </c>
      <c r="U106" s="71">
        <f>-'Attachment C Year 1'!$C$17</f>
        <v>-615437.48321274354</v>
      </c>
      <c r="V106" s="71">
        <f>-'Attachment C Year 1'!$C$17</f>
        <v>-615437.48321274354</v>
      </c>
      <c r="W106" s="71">
        <f>-'Attachment C Year 1'!$C$17</f>
        <v>-615437.48321274354</v>
      </c>
      <c r="X106" s="71">
        <f>-'Attachment C Year 1'!$C$17</f>
        <v>-615437.48321274354</v>
      </c>
      <c r="Y106" s="71">
        <f>-'Attachment C Year 1'!$C$17</f>
        <v>-615437.48321274354</v>
      </c>
      <c r="Z106" s="71">
        <f>-'Attachment C Year 1'!$C$17</f>
        <v>-615437.48321274354</v>
      </c>
      <c r="AA106" s="71">
        <f>-'Attachment C Year 1'!$C$17</f>
        <v>-615437.48321274354</v>
      </c>
      <c r="AB106" s="71">
        <f>-'Attachment C Year 1'!$C$17</f>
        <v>-615437.48321274354</v>
      </c>
      <c r="AC106" s="71">
        <f>AB106</f>
        <v>-615437.48321274354</v>
      </c>
      <c r="AE106" s="23" t="s">
        <v>105</v>
      </c>
    </row>
    <row r="107" spans="1:31">
      <c r="A107" s="21"/>
      <c r="B107" s="21"/>
      <c r="C107" s="49" t="s">
        <v>130</v>
      </c>
      <c r="D107" s="46" t="s">
        <v>484</v>
      </c>
      <c r="E107" s="69"/>
      <c r="F107" s="69"/>
      <c r="G107" s="70"/>
      <c r="H107" s="67">
        <f>-'Attachment C Year 1'!$G$17</f>
        <v>95735.219969184807</v>
      </c>
      <c r="I107" s="67">
        <f>-'Attachment C Year 1'!$G$17</f>
        <v>95735.219969184807</v>
      </c>
      <c r="J107" s="67">
        <f>-'Attachment C Year 1'!$G$17</f>
        <v>95735.219969184807</v>
      </c>
      <c r="K107" s="67">
        <f>-'Attachment C Year 1'!$G$17</f>
        <v>95735.219969184807</v>
      </c>
      <c r="L107" s="67">
        <f>-'Attachment C Year 1'!$G$17</f>
        <v>95735.219969184807</v>
      </c>
      <c r="M107" s="67">
        <f>-'Attachment C Year 1'!$G$17</f>
        <v>95735.219969184807</v>
      </c>
      <c r="N107" s="67">
        <f>-'Attachment C Year 1'!$G$17</f>
        <v>95735.219969184807</v>
      </c>
      <c r="O107" s="67">
        <f>-'Attachment C Year 1'!$G$17</f>
        <v>95735.219969184807</v>
      </c>
      <c r="P107" s="67">
        <f>-'Attachment C Year 1'!$G$17</f>
        <v>95735.219969184807</v>
      </c>
      <c r="Q107" s="67">
        <f>-'Attachment C Year 1'!$G$17</f>
        <v>95735.219969184807</v>
      </c>
      <c r="R107" s="67">
        <f>-'Attachment C Year 1'!$G$17</f>
        <v>95735.219969184807</v>
      </c>
      <c r="S107" s="67">
        <f>-'Attachment C Year 1'!$G$17</f>
        <v>95735.219969184807</v>
      </c>
      <c r="T107" s="67">
        <f>-'Attachment C Year 1'!$G$17</f>
        <v>95735.219969184807</v>
      </c>
      <c r="U107" s="67">
        <f>-'Attachment C Year 1'!$G$17</f>
        <v>95735.219969184807</v>
      </c>
      <c r="V107" s="67">
        <f>-'Attachment C Year 1'!$G$17</f>
        <v>95735.219969184807</v>
      </c>
      <c r="W107" s="67">
        <f>-'Attachment C Year 1'!$G$17</f>
        <v>95735.219969184807</v>
      </c>
      <c r="X107" s="67">
        <f>-'Attachment C Year 1'!$G$17</f>
        <v>95735.219969184807</v>
      </c>
      <c r="Y107" s="67">
        <f>-'Attachment C Year 1'!$G$17</f>
        <v>95735.219969184807</v>
      </c>
      <c r="Z107" s="67">
        <f>-'Attachment C Year 1'!$G$17</f>
        <v>95735.219969184807</v>
      </c>
      <c r="AA107" s="67">
        <f>-'Attachment C Year 1'!$G$17</f>
        <v>95735.219969184807</v>
      </c>
      <c r="AB107" s="67">
        <f>-'Attachment C Year 1'!$G$17</f>
        <v>95735.219969184807</v>
      </c>
      <c r="AC107" s="67">
        <f>AB107</f>
        <v>95735.219969184807</v>
      </c>
    </row>
    <row r="108" spans="1:31">
      <c r="A108" s="21"/>
      <c r="B108" s="21"/>
      <c r="C108" s="49" t="s">
        <v>131</v>
      </c>
      <c r="D108" s="46" t="s">
        <v>528</v>
      </c>
      <c r="E108" s="69"/>
      <c r="F108" s="69"/>
      <c r="G108" s="70"/>
      <c r="H108" s="67">
        <v>0</v>
      </c>
      <c r="I108" s="67">
        <v>0</v>
      </c>
      <c r="J108" s="67">
        <v>0</v>
      </c>
      <c r="K108" s="67">
        <v>0</v>
      </c>
      <c r="L108" s="67">
        <v>0</v>
      </c>
      <c r="M108" s="67">
        <v>0</v>
      </c>
      <c r="N108" s="67">
        <v>0</v>
      </c>
      <c r="O108" s="67">
        <v>0</v>
      </c>
      <c r="P108" s="67">
        <v>0</v>
      </c>
      <c r="Q108" s="67">
        <v>0</v>
      </c>
      <c r="R108" s="67">
        <v>0</v>
      </c>
      <c r="S108" s="71">
        <v>6028</v>
      </c>
      <c r="T108" s="71">
        <v>39191</v>
      </c>
      <c r="U108" s="71">
        <v>81340</v>
      </c>
      <c r="V108" s="71">
        <v>108943</v>
      </c>
      <c r="W108" s="71">
        <v>114100</v>
      </c>
      <c r="X108" s="71">
        <v>97432</v>
      </c>
      <c r="Y108" s="71">
        <v>59535</v>
      </c>
      <c r="Z108" s="572">
        <f>'WA Dcpling'!AB38</f>
        <v>28871.1109</v>
      </c>
      <c r="AA108" s="572">
        <f>'WA Dcpling'!AC38</f>
        <v>5644.5595499999999</v>
      </c>
      <c r="AB108" s="572">
        <f>'WA Dcpling'!AD38</f>
        <v>1977.9136699999999</v>
      </c>
      <c r="AC108" s="71">
        <f>SUM(S108:AB108)</f>
        <v>543062.58412000001</v>
      </c>
    </row>
    <row r="109" spans="1:31" ht="18">
      <c r="A109" s="21"/>
      <c r="B109" s="21"/>
      <c r="C109" s="49" t="s">
        <v>132</v>
      </c>
      <c r="D109" s="46" t="s">
        <v>537</v>
      </c>
      <c r="E109" s="69"/>
      <c r="F109" s="69"/>
      <c r="G109" s="70"/>
      <c r="H109" s="71">
        <f>(('WA Decoupling Year 1'!P67+H107))*0.0034</f>
        <v>-1766.9876950280996</v>
      </c>
      <c r="I109" s="71">
        <f>(H110+I108/2)*0.0034</f>
        <v>-1772.9954531911949</v>
      </c>
      <c r="J109" s="71">
        <v>0</v>
      </c>
      <c r="K109" s="71">
        <f>(J110+K108/2)*0.0033</f>
        <v>-1726.6994130928674</v>
      </c>
      <c r="L109" s="71">
        <v>0</v>
      </c>
      <c r="M109" s="71">
        <f>(L110+M108/2)*0.0036</f>
        <v>-1889.8882048975352</v>
      </c>
      <c r="N109" s="71">
        <f>(M110+N108/2)*0.0035</f>
        <v>-1844.0059190341897</v>
      </c>
      <c r="O109" s="71">
        <f>(N110+O108/2)*0.0036</f>
        <v>-1903.3302237436897</v>
      </c>
      <c r="P109" s="71">
        <f>(O110+P108/2)*H128</f>
        <v>-1910.1822125491669</v>
      </c>
      <c r="Q109" s="71">
        <f>(P110+Q108/2)*H129</f>
        <v>-1757.3039628048152</v>
      </c>
      <c r="R109" s="71">
        <f>(Q110+R108/2)*H130+SUM(H109:Q109)</f>
        <v>-16494.778247121998</v>
      </c>
      <c r="S109" s="71">
        <f>(R110+S108/2)*H131</f>
        <v>-1972.7772535155184</v>
      </c>
      <c r="T109" s="71">
        <f>(S110+T108/2)*H132</f>
        <v>-1947.6760112279455</v>
      </c>
      <c r="U109" s="71">
        <f>(T110+U108/2)*H133</f>
        <v>-1680.6454305950695</v>
      </c>
      <c r="V109" s="71">
        <f>(U110+V108/2)*H134</f>
        <v>-1443.0705607440771</v>
      </c>
      <c r="W109" s="71">
        <f>(V110+W108/2)*H135</f>
        <v>-1002.7568429870533</v>
      </c>
      <c r="X109" s="71">
        <f>(W110+X108/2)*H136</f>
        <v>-569.11127360002649</v>
      </c>
      <c r="Y109" s="71">
        <f>(X110+Y108/2)*H137</f>
        <v>-285.6486312260717</v>
      </c>
      <c r="Z109" s="71">
        <f>(Y110+Z108/2)*H138</f>
        <v>-98.786105382763608</v>
      </c>
      <c r="AA109" s="71">
        <f>(Z110+AA108/2)*H139</f>
        <v>-29.127516284828854</v>
      </c>
      <c r="AB109" s="71">
        <f>(AA110+AB108/2)*H140</f>
        <v>0</v>
      </c>
      <c r="AC109" s="71">
        <f>SUM(R109:AB109)</f>
        <v>-25524.377872685345</v>
      </c>
    </row>
    <row r="110" spans="1:31">
      <c r="A110" s="73"/>
      <c r="B110" s="73"/>
      <c r="C110" s="49" t="s">
        <v>136</v>
      </c>
      <c r="D110" s="30" t="s">
        <v>529</v>
      </c>
      <c r="E110" s="69"/>
      <c r="F110" s="69"/>
      <c r="G110" s="74" t="s">
        <v>535</v>
      </c>
      <c r="H110" s="72">
        <f>H106+H107+H108+H109</f>
        <v>-521469.25093858677</v>
      </c>
      <c r="I110" s="72">
        <f>H110+I109</f>
        <v>-523242.246391778</v>
      </c>
      <c r="J110" s="72">
        <f t="shared" ref="J110:Q110" si="111">I110+J109</f>
        <v>-523242.246391778</v>
      </c>
      <c r="K110" s="72">
        <f t="shared" si="111"/>
        <v>-524968.94580487092</v>
      </c>
      <c r="L110" s="72">
        <f t="shared" si="111"/>
        <v>-524968.94580487092</v>
      </c>
      <c r="M110" s="72">
        <f t="shared" si="111"/>
        <v>-526858.83400976844</v>
      </c>
      <c r="N110" s="72">
        <f t="shared" si="111"/>
        <v>-528702.83992880268</v>
      </c>
      <c r="O110" s="72">
        <f t="shared" si="111"/>
        <v>-530606.17015254637</v>
      </c>
      <c r="P110" s="72">
        <f t="shared" si="111"/>
        <v>-532516.35236509552</v>
      </c>
      <c r="Q110" s="72">
        <f t="shared" si="111"/>
        <v>-534273.65632790036</v>
      </c>
      <c r="R110" s="72">
        <f>R106+R107+R108+R109</f>
        <v>-536197.04149068065</v>
      </c>
      <c r="S110" s="72">
        <f>S106+S107+S108+S109+R109</f>
        <v>-532141.81874419621</v>
      </c>
      <c r="T110" s="72">
        <f t="shared" ref="T110:AB110" si="112">S110+T108+T109</f>
        <v>-494898.49475542415</v>
      </c>
      <c r="U110" s="72">
        <f t="shared" si="112"/>
        <v>-415239.14018601924</v>
      </c>
      <c r="V110" s="72">
        <f t="shared" si="112"/>
        <v>-307739.21074676333</v>
      </c>
      <c r="W110" s="72">
        <f t="shared" si="112"/>
        <v>-194641.96758975039</v>
      </c>
      <c r="X110" s="72">
        <f t="shared" si="112"/>
        <v>-97779.078863350413</v>
      </c>
      <c r="Y110" s="72">
        <f t="shared" si="112"/>
        <v>-38529.727494576488</v>
      </c>
      <c r="Z110" s="72">
        <f t="shared" si="112"/>
        <v>-9757.4026999592515</v>
      </c>
      <c r="AA110" s="72">
        <f t="shared" si="112"/>
        <v>-4141.9706662440803</v>
      </c>
      <c r="AB110" s="72">
        <f t="shared" si="112"/>
        <v>-2164.0569962440804</v>
      </c>
      <c r="AC110" s="72">
        <f>AB110</f>
        <v>-2164.0569962440804</v>
      </c>
    </row>
    <row r="111" spans="1:31">
      <c r="A111" s="73"/>
      <c r="B111" s="73"/>
      <c r="C111" s="49"/>
      <c r="D111" s="30"/>
      <c r="E111" s="69"/>
      <c r="F111" s="69"/>
      <c r="G111" s="74"/>
      <c r="H111" s="416"/>
      <c r="I111" s="416"/>
      <c r="J111" s="416"/>
      <c r="K111" s="416"/>
      <c r="L111" s="416"/>
      <c r="M111" s="416"/>
      <c r="N111" s="416"/>
      <c r="O111" s="416"/>
      <c r="P111" s="416"/>
      <c r="Q111" s="416"/>
      <c r="R111" s="71"/>
      <c r="S111" s="416"/>
      <c r="T111" s="169"/>
      <c r="U111" s="169"/>
      <c r="V111" s="169"/>
      <c r="W111" s="169"/>
      <c r="X111" s="169"/>
      <c r="Y111" s="169"/>
      <c r="Z111" s="169"/>
      <c r="AA111" s="169"/>
      <c r="AB111" s="169"/>
      <c r="AC111" s="393"/>
    </row>
    <row r="112" spans="1:31">
      <c r="A112" s="73"/>
      <c r="B112" s="73"/>
      <c r="C112" s="49" t="s">
        <v>292</v>
      </c>
      <c r="D112" s="30" t="s">
        <v>530</v>
      </c>
      <c r="E112" s="69"/>
      <c r="F112" s="69"/>
      <c r="G112" s="74" t="s">
        <v>536</v>
      </c>
      <c r="H112" s="75">
        <f>H100+H110</f>
        <v>-486826.41382708948</v>
      </c>
      <c r="I112" s="75">
        <f t="shared" ref="I112:U112" si="113">I100+I110</f>
        <v>-356357.02464931976</v>
      </c>
      <c r="J112" s="75">
        <f t="shared" si="113"/>
        <v>-295968.25461968483</v>
      </c>
      <c r="K112" s="75">
        <f t="shared" si="113"/>
        <v>-153897.84713266097</v>
      </c>
      <c r="L112" s="75">
        <f t="shared" si="113"/>
        <v>-175577.08392904815</v>
      </c>
      <c r="M112" s="75">
        <f t="shared" si="113"/>
        <v>-202952.57754762424</v>
      </c>
      <c r="N112" s="75">
        <f t="shared" si="113"/>
        <v>28972.317715251353</v>
      </c>
      <c r="O112" s="75">
        <f t="shared" si="113"/>
        <v>84995.555406781146</v>
      </c>
      <c r="P112" s="75">
        <f t="shared" si="113"/>
        <v>95465.353025480639</v>
      </c>
      <c r="Q112" s="75">
        <f t="shared" si="113"/>
        <v>101486.57624457963</v>
      </c>
      <c r="R112" s="75">
        <f t="shared" si="113"/>
        <v>-13739.754631052667</v>
      </c>
      <c r="S112" s="75">
        <f t="shared" si="113"/>
        <v>-372850.88436776149</v>
      </c>
      <c r="T112" s="75">
        <f t="shared" si="113"/>
        <v>-533585.73451888259</v>
      </c>
      <c r="U112" s="75">
        <f t="shared" si="113"/>
        <v>-100593.75068831054</v>
      </c>
      <c r="V112" s="75">
        <f t="shared" ref="V112:W112" si="114">V100+V110</f>
        <v>8164.7603089361801</v>
      </c>
      <c r="W112" s="75">
        <f t="shared" si="114"/>
        <v>122525.61935017191</v>
      </c>
      <c r="X112" s="75">
        <f t="shared" ref="X112:Y112" si="115">X100+X110</f>
        <v>220625.46166563759</v>
      </c>
      <c r="Y112" s="75">
        <f t="shared" si="115"/>
        <v>281212.11210463324</v>
      </c>
      <c r="Z112" s="75">
        <f t="shared" ref="Z112:AA112" si="116">Z100+Z110</f>
        <v>311295.37844160723</v>
      </c>
      <c r="AA112" s="75">
        <f t="shared" si="116"/>
        <v>318259.23215611692</v>
      </c>
      <c r="AB112" s="75">
        <f t="shared" ref="AB112" si="117">AB100+AB110</f>
        <v>320237.14582611696</v>
      </c>
      <c r="AC112" s="75">
        <f>AC100+AC110</f>
        <v>320237.14582611696</v>
      </c>
    </row>
    <row r="113" spans="1:31" s="421" customFormat="1">
      <c r="A113" s="73"/>
      <c r="B113" s="73"/>
      <c r="C113" s="49"/>
      <c r="D113" s="30"/>
      <c r="E113" s="69"/>
      <c r="F113" s="69"/>
      <c r="G113" s="74"/>
      <c r="H113" s="75"/>
      <c r="I113" s="75"/>
      <c r="J113" s="75"/>
      <c r="K113" s="75"/>
      <c r="L113" s="75"/>
      <c r="M113" s="75"/>
      <c r="N113" s="75"/>
      <c r="O113" s="75"/>
      <c r="P113" s="75"/>
      <c r="Q113" s="75"/>
      <c r="R113" s="75"/>
      <c r="S113" s="75"/>
      <c r="T113" s="75"/>
      <c r="U113" s="75"/>
      <c r="V113" s="75"/>
      <c r="W113" s="75"/>
      <c r="X113" s="75"/>
      <c r="Y113" s="75"/>
      <c r="Z113" s="75"/>
      <c r="AA113" s="75"/>
      <c r="AB113" s="75"/>
      <c r="AC113" s="75"/>
    </row>
    <row r="114" spans="1:31" s="421" customFormat="1">
      <c r="A114" s="73"/>
      <c r="B114" s="73"/>
      <c r="C114" s="49" t="s">
        <v>304</v>
      </c>
      <c r="D114" s="30" t="s">
        <v>549</v>
      </c>
      <c r="E114" s="69"/>
      <c r="F114" s="69"/>
      <c r="G114" s="74" t="s">
        <v>550</v>
      </c>
      <c r="H114" s="75">
        <v>0</v>
      </c>
      <c r="I114" s="75">
        <v>0</v>
      </c>
      <c r="J114" s="75">
        <v>0</v>
      </c>
      <c r="K114" s="75">
        <v>0</v>
      </c>
      <c r="L114" s="75">
        <v>0</v>
      </c>
      <c r="M114" s="75">
        <v>0</v>
      </c>
      <c r="N114" s="75">
        <v>0</v>
      </c>
      <c r="O114" s="75">
        <v>0</v>
      </c>
      <c r="P114" s="75">
        <v>0</v>
      </c>
      <c r="Q114" s="75">
        <v>0</v>
      </c>
      <c r="R114" s="75">
        <f>R109+R100</f>
        <v>505962.50861250598</v>
      </c>
      <c r="S114" s="75">
        <f>S109+S98+S99</f>
        <v>-365139.12973670877</v>
      </c>
      <c r="T114" s="75">
        <f>T109+T98+T99</f>
        <v>-199925.85015112103</v>
      </c>
      <c r="U114" s="75">
        <f>U109+U98+U99</f>
        <v>351651.98383057199</v>
      </c>
      <c r="V114" s="75">
        <f t="shared" ref="V114:AB114" si="118">V98+V99+V109</f>
        <v>-184.48900275324218</v>
      </c>
      <c r="W114" s="75">
        <f t="shared" si="118"/>
        <v>260.85904123574471</v>
      </c>
      <c r="X114" s="75">
        <f t="shared" si="118"/>
        <v>667.84231546567037</v>
      </c>
      <c r="Y114" s="75">
        <f t="shared" si="118"/>
        <v>1051.6504389956779</v>
      </c>
      <c r="Z114" s="75">
        <f t="shared" si="118"/>
        <v>1212.1554369739963</v>
      </c>
      <c r="AA114" s="75">
        <f t="shared" si="118"/>
        <v>1319.2941645097503</v>
      </c>
      <c r="AB114" s="75">
        <f t="shared" si="118"/>
        <v>0</v>
      </c>
      <c r="AC114" s="423">
        <f>SUM(H114:AB114)+AC106+AC107+AC108</f>
        <v>320237.14582611714</v>
      </c>
    </row>
    <row r="115" spans="1:31" s="421" customFormat="1">
      <c r="A115" s="77"/>
      <c r="B115" s="77"/>
      <c r="C115" s="78"/>
      <c r="D115" s="38"/>
      <c r="E115" s="79"/>
      <c r="F115" s="79"/>
      <c r="G115" s="80"/>
      <c r="H115" s="81"/>
      <c r="I115" s="81"/>
      <c r="J115" s="81"/>
      <c r="K115" s="81"/>
      <c r="L115" s="81"/>
      <c r="M115" s="81"/>
      <c r="N115" s="81"/>
      <c r="O115" s="81"/>
      <c r="P115" s="81"/>
      <c r="Q115" s="81"/>
      <c r="R115" s="81"/>
      <c r="S115" s="413"/>
      <c r="T115" s="413"/>
      <c r="U115" s="413"/>
      <c r="V115" s="413"/>
      <c r="W115" s="413"/>
      <c r="X115" s="413"/>
      <c r="Y115" s="413"/>
      <c r="Z115" s="413"/>
      <c r="AA115" s="413"/>
      <c r="AB115" s="413"/>
      <c r="AC115" s="413"/>
    </row>
    <row r="116" spans="1:31">
      <c r="A116" s="73"/>
      <c r="B116" s="73"/>
      <c r="C116" s="49"/>
      <c r="D116" s="30" t="s">
        <v>531</v>
      </c>
      <c r="E116" s="69"/>
      <c r="F116" s="69"/>
      <c r="G116" s="74"/>
      <c r="H116" s="75">
        <f t="shared" ref="H116:AB116" si="119">H19+H46+H73+H100</f>
        <v>1734552.2443850792</v>
      </c>
      <c r="I116" s="75">
        <f t="shared" si="119"/>
        <v>2650694.2630417799</v>
      </c>
      <c r="J116" s="75">
        <f t="shared" si="119"/>
        <v>2729225.9599660435</v>
      </c>
      <c r="K116" s="75">
        <f t="shared" si="119"/>
        <v>2899935.1515366226</v>
      </c>
      <c r="L116" s="75">
        <f t="shared" si="119"/>
        <v>2743326.6413580268</v>
      </c>
      <c r="M116" s="75">
        <f t="shared" si="119"/>
        <v>1530470.5791832488</v>
      </c>
      <c r="N116" s="75">
        <f t="shared" si="119"/>
        <v>1987897.3386386107</v>
      </c>
      <c r="O116" s="75">
        <f t="shared" si="119"/>
        <v>-539108.6148812233</v>
      </c>
      <c r="P116" s="75">
        <f t="shared" si="119"/>
        <v>-1279843.7088940255</v>
      </c>
      <c r="Q116" s="75">
        <f t="shared" si="119"/>
        <v>-3282451.8167227055</v>
      </c>
      <c r="R116" s="75">
        <f t="shared" si="119"/>
        <v>-3440594.5434886585</v>
      </c>
      <c r="S116" s="75">
        <f t="shared" si="119"/>
        <v>-4214454.8438437395</v>
      </c>
      <c r="T116" s="75">
        <f t="shared" si="119"/>
        <v>-3703521.9245656542</v>
      </c>
      <c r="U116" s="75">
        <f t="shared" si="119"/>
        <v>-1969204.6597169868</v>
      </c>
      <c r="V116" s="75">
        <f t="shared" si="119"/>
        <v>-1977081.4783558547</v>
      </c>
      <c r="W116" s="75">
        <f t="shared" si="119"/>
        <v>-1984989.8042692777</v>
      </c>
      <c r="X116" s="75">
        <f t="shared" si="119"/>
        <v>-1992731.2645059288</v>
      </c>
      <c r="Y116" s="75">
        <f t="shared" si="119"/>
        <v>-2001100.7358168536</v>
      </c>
      <c r="Z116" s="75">
        <f t="shared" si="119"/>
        <v>-2009305.2488337024</v>
      </c>
      <c r="AA116" s="75">
        <f t="shared" si="119"/>
        <v>-2017744.330878804</v>
      </c>
      <c r="AB116" s="75">
        <f t="shared" si="119"/>
        <v>-2017744.330878804</v>
      </c>
      <c r="AC116" s="75">
        <f>U116</f>
        <v>-1969204.6597169868</v>
      </c>
    </row>
    <row r="117" spans="1:31">
      <c r="A117" s="73"/>
      <c r="B117" s="73"/>
      <c r="C117" s="49"/>
      <c r="D117" s="30" t="s">
        <v>532</v>
      </c>
      <c r="E117" s="69"/>
      <c r="F117" s="69"/>
      <c r="G117" s="74"/>
      <c r="H117" s="75">
        <f t="shared" ref="H117:Q117" si="120">H25+H26+H52+H53+H79+H80+H106+H107</f>
        <v>3214883.6070741452</v>
      </c>
      <c r="I117" s="75">
        <f t="shared" si="120"/>
        <v>3214883.6070741452</v>
      </c>
      <c r="J117" s="75">
        <f t="shared" si="120"/>
        <v>3214883.6070741452</v>
      </c>
      <c r="K117" s="75">
        <f t="shared" si="120"/>
        <v>3214883.6070741452</v>
      </c>
      <c r="L117" s="75">
        <f t="shared" si="120"/>
        <v>3214883.6070741452</v>
      </c>
      <c r="M117" s="75">
        <f t="shared" si="120"/>
        <v>3214883.6070741452</v>
      </c>
      <c r="N117" s="75">
        <f t="shared" si="120"/>
        <v>3214883.6070741452</v>
      </c>
      <c r="O117" s="75">
        <f t="shared" si="120"/>
        <v>3214883.6070741452</v>
      </c>
      <c r="P117" s="75">
        <f t="shared" si="120"/>
        <v>3214883.6070741452</v>
      </c>
      <c r="Q117" s="75">
        <f t="shared" si="120"/>
        <v>3214883.6070741452</v>
      </c>
      <c r="R117" s="75">
        <f>R29+R56+R83+R110</f>
        <v>3316920.4769119504</v>
      </c>
      <c r="S117" s="75">
        <f>S29+S56+S83+S110</f>
        <v>3226564.5705265249</v>
      </c>
      <c r="T117" s="75">
        <f>T29+T56+T83+T110</f>
        <v>3073244.5085945246</v>
      </c>
      <c r="U117" s="75">
        <f>U29+U56+U83+U110</f>
        <v>2960665.6294263247</v>
      </c>
      <c r="V117" s="75">
        <f t="shared" ref="V117:AB117" si="121">V29+V56+V83+V110</f>
        <v>2839151.1099440302</v>
      </c>
      <c r="W117" s="75">
        <f t="shared" si="121"/>
        <v>2672823.054383806</v>
      </c>
      <c r="X117" s="75">
        <f t="shared" si="121"/>
        <v>2558834.9327959032</v>
      </c>
      <c r="Y117" s="75">
        <f t="shared" si="121"/>
        <v>2438815.0042136456</v>
      </c>
      <c r="Z117" s="75">
        <f t="shared" si="121"/>
        <v>2205208.1848808266</v>
      </c>
      <c r="AA117" s="75">
        <f t="shared" si="121"/>
        <v>1831413.7228592834</v>
      </c>
      <c r="AB117" s="75">
        <f t="shared" si="121"/>
        <v>1401201.9091192835</v>
      </c>
      <c r="AC117" s="75">
        <f>AB117</f>
        <v>1401201.9091192835</v>
      </c>
      <c r="AE117" s="23" t="s">
        <v>105</v>
      </c>
    </row>
    <row r="118" spans="1:31">
      <c r="A118" s="73"/>
      <c r="B118" s="73"/>
      <c r="C118" s="49"/>
      <c r="D118" s="168" t="s">
        <v>533</v>
      </c>
      <c r="E118" s="69"/>
      <c r="F118" s="69"/>
      <c r="G118" s="74"/>
      <c r="H118" s="75">
        <f>H116+H117</f>
        <v>4949435.8514592247</v>
      </c>
      <c r="I118" s="75">
        <f t="shared" ref="I118:U118" si="122">I116+I117</f>
        <v>5865577.8701159246</v>
      </c>
      <c r="J118" s="75">
        <f t="shared" si="122"/>
        <v>5944109.5670401882</v>
      </c>
      <c r="K118" s="75">
        <f t="shared" si="122"/>
        <v>6114818.7586107682</v>
      </c>
      <c r="L118" s="75">
        <f t="shared" si="122"/>
        <v>5958210.2484321725</v>
      </c>
      <c r="M118" s="75">
        <f t="shared" si="122"/>
        <v>4745354.186257394</v>
      </c>
      <c r="N118" s="75">
        <f t="shared" si="122"/>
        <v>5202780.9457127564</v>
      </c>
      <c r="O118" s="75">
        <f t="shared" si="122"/>
        <v>2675774.9921929222</v>
      </c>
      <c r="P118" s="75">
        <f t="shared" si="122"/>
        <v>1935039.8981801197</v>
      </c>
      <c r="Q118" s="75">
        <f t="shared" si="122"/>
        <v>-67568.209648560267</v>
      </c>
      <c r="R118" s="75">
        <f t="shared" si="122"/>
        <v>-123674.06657670811</v>
      </c>
      <c r="S118" s="75">
        <f t="shared" si="122"/>
        <v>-987890.27331721457</v>
      </c>
      <c r="T118" s="75">
        <f t="shared" si="122"/>
        <v>-630277.41597112967</v>
      </c>
      <c r="U118" s="75">
        <f t="shared" si="122"/>
        <v>991460.96970933792</v>
      </c>
      <c r="V118" s="75">
        <f t="shared" ref="V118:W118" si="123">V116+V117</f>
        <v>862069.63158817543</v>
      </c>
      <c r="W118" s="75">
        <f t="shared" si="123"/>
        <v>687833.25011452823</v>
      </c>
      <c r="X118" s="75">
        <f t="shared" ref="X118:Y118" si="124">X116+X117</f>
        <v>566103.66828997433</v>
      </c>
      <c r="Y118" s="75">
        <f t="shared" si="124"/>
        <v>437714.268396792</v>
      </c>
      <c r="Z118" s="75">
        <f t="shared" ref="Z118:AA118" si="125">Z116+Z117</f>
        <v>195902.93604712421</v>
      </c>
      <c r="AA118" s="75">
        <f t="shared" si="125"/>
        <v>-186330.60801952053</v>
      </c>
      <c r="AB118" s="75">
        <f t="shared" ref="AB118" si="126">AB116+AB117</f>
        <v>-616542.42175952042</v>
      </c>
      <c r="AC118" s="75">
        <f>AB118</f>
        <v>-616542.42175952042</v>
      </c>
    </row>
    <row r="119" spans="1:31">
      <c r="A119" s="73"/>
      <c r="B119" s="73"/>
      <c r="C119" s="49"/>
      <c r="D119" s="168"/>
      <c r="E119" s="69"/>
      <c r="F119" s="69"/>
      <c r="G119" s="74"/>
      <c r="H119" s="75"/>
      <c r="I119" s="75"/>
      <c r="J119" s="75"/>
      <c r="K119" s="75"/>
      <c r="L119" s="75"/>
      <c r="M119" s="75"/>
      <c r="N119" s="75"/>
      <c r="O119" s="75"/>
      <c r="P119" s="75"/>
      <c r="Q119" s="75"/>
      <c r="R119" s="75"/>
      <c r="S119" s="75"/>
      <c r="T119" s="75"/>
      <c r="U119" s="75"/>
      <c r="V119" s="75"/>
      <c r="W119" s="75"/>
      <c r="X119" s="75"/>
      <c r="Y119" s="75"/>
      <c r="Z119" s="75"/>
      <c r="AA119" s="75"/>
      <c r="AB119" s="75"/>
      <c r="AC119" s="75"/>
    </row>
    <row r="120" spans="1:31">
      <c r="A120" s="73"/>
      <c r="B120" s="73"/>
      <c r="C120" s="49"/>
      <c r="D120" s="30" t="s">
        <v>549</v>
      </c>
      <c r="E120" s="69"/>
      <c r="F120" s="69"/>
      <c r="G120" s="74"/>
      <c r="H120" s="75"/>
      <c r="I120" s="75"/>
      <c r="J120" s="75"/>
      <c r="K120" s="75"/>
      <c r="L120" s="75"/>
      <c r="M120" s="75"/>
      <c r="N120" s="75"/>
      <c r="O120" s="75"/>
      <c r="P120" s="75"/>
      <c r="Q120" s="75"/>
      <c r="R120" s="75" t="s">
        <v>105</v>
      </c>
      <c r="S120" s="75" t="s">
        <v>105</v>
      </c>
      <c r="T120" s="75" t="s">
        <v>105</v>
      </c>
      <c r="U120" s="75" t="s">
        <v>105</v>
      </c>
      <c r="V120" s="75" t="s">
        <v>105</v>
      </c>
      <c r="W120" s="75" t="s">
        <v>105</v>
      </c>
      <c r="X120" s="75" t="s">
        <v>105</v>
      </c>
      <c r="Y120" s="75" t="s">
        <v>105</v>
      </c>
      <c r="Z120" s="75" t="s">
        <v>105</v>
      </c>
      <c r="AA120" s="75" t="s">
        <v>105</v>
      </c>
      <c r="AB120" s="75" t="s">
        <v>105</v>
      </c>
      <c r="AC120" s="75">
        <f>AC19+AC29+AC46+AC56+AC73+AC83+AC100+AC110</f>
        <v>-616542.42175952042</v>
      </c>
    </row>
    <row r="121" spans="1:31">
      <c r="A121" s="73"/>
      <c r="B121" s="73"/>
      <c r="C121" s="49"/>
      <c r="D121" s="168"/>
      <c r="E121" s="69"/>
      <c r="F121" s="69"/>
      <c r="G121" s="74"/>
      <c r="H121" s="75"/>
      <c r="I121" s="75"/>
      <c r="J121" s="75"/>
      <c r="K121" s="75"/>
      <c r="L121" s="75"/>
      <c r="M121" s="75"/>
      <c r="N121" s="75"/>
      <c r="O121" s="75"/>
      <c r="P121" s="75"/>
      <c r="Q121" s="75"/>
      <c r="R121" s="75"/>
      <c r="S121" s="75"/>
      <c r="T121" s="75"/>
      <c r="U121" s="75"/>
      <c r="V121" s="75"/>
      <c r="W121" s="75"/>
      <c r="X121" s="75"/>
      <c r="Y121" s="75"/>
      <c r="Z121" s="75"/>
      <c r="AA121" s="75"/>
      <c r="AB121" s="75"/>
      <c r="AC121" s="75"/>
    </row>
    <row r="122" spans="1:31">
      <c r="A122" s="73"/>
      <c r="B122" s="165" t="s">
        <v>286</v>
      </c>
      <c r="C122" s="49"/>
      <c r="D122" s="30"/>
      <c r="E122" s="69"/>
      <c r="F122" s="69"/>
      <c r="G122" s="74"/>
      <c r="H122" s="75"/>
      <c r="I122" s="75"/>
      <c r="J122" s="75"/>
      <c r="K122" s="75"/>
      <c r="L122" s="75"/>
      <c r="M122" s="75"/>
      <c r="N122" s="75"/>
      <c r="O122" s="75"/>
      <c r="P122" s="75"/>
      <c r="Q122" s="75"/>
      <c r="R122" s="75"/>
      <c r="S122" s="75"/>
      <c r="T122" s="75"/>
      <c r="U122" s="75"/>
      <c r="V122" s="75"/>
      <c r="W122" s="75"/>
      <c r="X122" s="75"/>
      <c r="Y122" s="75"/>
      <c r="Z122" s="75"/>
      <c r="AA122" s="75"/>
      <c r="AB122" s="75"/>
      <c r="AC122" s="75"/>
    </row>
    <row r="123" spans="1:31" ht="18">
      <c r="A123" s="73"/>
      <c r="B123" s="165" t="s">
        <v>538</v>
      </c>
      <c r="C123" s="49"/>
      <c r="D123" s="30"/>
      <c r="E123" s="69"/>
      <c r="F123" s="69"/>
      <c r="G123" s="74"/>
      <c r="H123" s="75"/>
      <c r="I123" s="75"/>
      <c r="J123" s="75"/>
      <c r="K123" s="75"/>
      <c r="L123" s="75"/>
      <c r="M123" s="75"/>
      <c r="N123" s="75"/>
      <c r="O123" s="75"/>
      <c r="P123" s="75"/>
      <c r="Q123" s="75"/>
      <c r="R123" s="75"/>
      <c r="S123" s="75"/>
      <c r="T123" s="75"/>
      <c r="U123" s="75"/>
      <c r="V123" s="75"/>
      <c r="W123" s="75"/>
      <c r="X123" s="75"/>
      <c r="Y123" s="75"/>
      <c r="Z123" s="75"/>
      <c r="AA123" s="75"/>
      <c r="AB123" s="75"/>
      <c r="AC123" s="75"/>
    </row>
    <row r="124" spans="1:31">
      <c r="A124" s="73"/>
      <c r="B124" s="73"/>
      <c r="C124" s="49"/>
      <c r="D124" s="30"/>
      <c r="E124" s="69"/>
      <c r="F124" s="69"/>
      <c r="G124" s="74" t="s">
        <v>289</v>
      </c>
      <c r="H124" s="166">
        <f>SUM(SUMIFS(tblRVN[305 Avg  Billing Count],tblRVN[Accounting Period],H$8,tblRVN[Rate Group Cd],"R"))-SUM(SUMIFS(tblRVN[305 Avg  Billing Count],tblRVN[Rate],{"301280-BLU","02OALTB15N","02LGSV048T","02NMT48135","02RCFL0054","02OALT015N","02PRSV47TM","02CFR00012","02COSL0052","02CUSL053F","02CUSL053M","02MVSL0057","02SLCO0051","02OALTB15R","301380-BLU"},tblRVN[Accounting Period],H$8,tblRVN[Rate Group Cd],"R"))-SUM(H90,H63,H36,H9)</f>
        <v>0</v>
      </c>
      <c r="I124" s="166">
        <f>SUM(SUMIFS(tblRVN[305 Avg  Billing Count],tblRVN[Accounting Period],I$8,tblRVN[Rate Group Cd],"R"))-SUM(SUMIFS(tblRVN[305 Avg  Billing Count],tblRVN[Rate],{"301280-BLU","02OALTB15N","02LGSV048T","02NMT48135","02RCFL0054","02OALT015N","02PRSV47TM","02CFR00012","02COSL0052","02CUSL053F","02CUSL053M","02MVSL0057","02SLCO0051","02OALTB15R","301380-BLU"},tblRVN[Accounting Period],I$8,tblRVN[Rate Group Cd],"R"))-SUM(I90,I63,I36,I9)</f>
        <v>0</v>
      </c>
      <c r="J124" s="75"/>
      <c r="K124" s="75"/>
      <c r="L124" s="75"/>
      <c r="M124" s="75"/>
      <c r="N124" s="166">
        <f>SUM(SUMIFS(tblRVN[305 Avg  Billing Count],tblRVN[Accounting Period],N$8,tblRVN[Rate Group Cd],"R"))-SUM(SUMIFS(tblRVN[305 Avg  Billing Count],tblRVN[Rate],{"301280-BLU","301380-BLU","02OALTB15N","02LGSV048T","02NMT48135","02RCFL0054","02OALT015N","02PRSV47TM","02CFR00012","02COSL0052","02CUSL053F","02CUSL053M","02MVSL0057","02SLCO0051","02OALTB15R"},tblRVN[Accounting Period],N$8,tblRVN[Rate Group Cd],"R"))-SUM(N90,N63,N36,N9)</f>
        <v>0</v>
      </c>
      <c r="O124" s="166">
        <f>SUM(SUMIFS(tblRVN[305 Avg  Billing Count],tblRVN[Accounting Period],O$8,tblRVN[Rate Group Cd],"R"))-SUM(SUMIFS(tblRVN[305 Avg  Billing Count],tblRVN[Rate],{"301280-BLU","301380-BLU","02OALTB15N","02LGSV048T","02NMT48135","02RCFL0054","02OALT015N","02PRSV47TM","02CFR00012","02COSL0052","02CUSL053F","02CUSL053M","02MVSL0057","02SLCO0051","02OALTB15R"},tblRVN[Accounting Period],O$8,tblRVN[Rate Group Cd],"R"))-SUM(O90,O63,O36,O9)</f>
        <v>0</v>
      </c>
      <c r="P124" s="166">
        <f>SUM(SUMIFS(tblRVN[305 Avg  Billing Count],tblRVN[Accounting Period],P$8,tblRVN[Rate Group Cd],"R"))-SUM(SUMIFS(tblRVN[305 Avg  Billing Count],tblRVN[Rate],{"301280-BLU","301380-BLU","02OALTB15N","02LGSV048T","02NMT48135","02RCFL0054","02OALT015N","02PRSV47TM","02CFR00012","02COSL0052","02CUSL053F","02CUSL053M","02MVSL0057","02SLCO0051","02OALTB15R"},tblRVN[Accounting Period],P$8,tblRVN[Rate Group Cd],"R"))-SUM(P90,P63,P36,P9)</f>
        <v>0</v>
      </c>
      <c r="Q124" s="166">
        <f>SUM(SUMIFS(tblRVN[305 Avg  Billing Count],tblRVN[Accounting Period],Q$8,tblRVN[Rate Group Cd],"R"))-SUM(SUMIFS(tblRVN[305 Avg  Billing Count],tblRVN[Rate],{"301280-BLU","301380-BLU","02OALTB15N","02LGSV048T","02NMT48135","02RCFL0054","02OALT015N","02PRSV47TM","02CFR00012","02COSL0052","02CUSL053F","02CUSL053M","02MVSL0057","02SLCO0051","02OALTB15R"},tblRVN[Accounting Period],Q$8,tblRVN[Rate Group Cd],"R"))-SUM(Q90,Q63,Q36,Q9)</f>
        <v>0</v>
      </c>
      <c r="R124" s="166">
        <f>SUM(SUMIFS(tblRVN[305 Avg  Billing Count],tblRVN[Accounting Period],R$8,tblRVN[Rate Group Cd],"R"))-SUM(SUMIFS(tblRVN[305 Avg  Billing Count],tblRVN[Rate],{"301280-BLU","301380-BLU","02OALTB15N","02LGSV048T","02NMT48135","02RCFL0054","02OALT015N","02PRSV47TM","02CFR00012","02COSL0052","02CUSL053F","02CUSL053M","02MVSL0057","02SLCO0051","02OALTB15R"},tblRVN[Accounting Period],R$8,tblRVN[Rate Group Cd],"R"))-SUM(R90,R63,R36,R9)</f>
        <v>0</v>
      </c>
      <c r="S124" s="166">
        <f>SUM(SUMIFS(tblRVN[305 Avg  Billing Count],tblRVN[Accounting Period],S$8,tblRVN[Rate Group Cd],"R"))-SUM(SUMIFS(tblRVN[305 Avg  Billing Count],tblRVN[Rate],{"301280-BLU","301380-BLU","02OALTB15N","02LGSV048T","02NMT48135","02RCFL0054","02OALT015N","02PRSV47TM","02CFR00012","02COSL0052","02CUSL053F","02CUSL053M","02MVSL0057","02SLCO0051","02OALTB15R"},tblRVN[Accounting Period],S$8,tblRVN[Rate Group Cd],"R"))-SUM(S90,S63,S36,S9)</f>
        <v>0</v>
      </c>
      <c r="T124" s="166">
        <f>SUM(SUMIFS(tblRVN[305 Avg  Billing Count],tblRVN[Accounting Period],T$8,tblRVN[Rate Group Cd],"R"))-SUM(SUMIFS(tblRVN[305 Avg  Billing Count],tblRVN[Rate],{"301280-BLU","301380-BLU","02OALTB15N","02LGSV048T","02NMT48135","02RCFL0054","02OALT015N","02PRSV47TM","02CFR00012","02COSL0052","02CUSL053F","02CUSL053M","02MVSL0057","02SLCO0051","02OALTB15R"},tblRVN[Accounting Period],T$8,tblRVN[Rate Group Cd],"R"))-SUM(T90,T63,T36,T9)</f>
        <v>0</v>
      </c>
      <c r="U124" s="166">
        <f>SUM(SUMIFS(tblRVN[305 Avg  Billing Count],tblRVN[Accounting Period],U$8,tblRVN[Rate Group Cd],"R"))-SUM(SUMIFS(tblRVN[305 Avg  Billing Count],tblRVN[Rate],{"301280-BLU","301380-BLU","02OALTB15N","02LGSV048T","02NMT48135","02RCFL0054","02OALT015N","02PRSV47TM","02CFR00012","02COSL0052","02CUSL053F","02CUSL053M","02MVSL0057","02SLCO0051","02OALTB15R"},tblRVN[Accounting Period],U$8,tblRVN[Rate Group Cd],"R"))-SUM(U90,U63,U36,U9)</f>
        <v>0</v>
      </c>
      <c r="V124" s="166">
        <v>0</v>
      </c>
      <c r="W124" s="166">
        <v>0</v>
      </c>
      <c r="X124" s="166">
        <v>0</v>
      </c>
      <c r="Y124" s="166">
        <f>SUM(SUMIFS(tblRVN[305 Avg  Billing Count],tblRVN[Accounting Period],Y$8,tblRVN[Rate Group Cd],"R"))-SUM(SUMIFS(tblRVN[305 Avg  Billing Count],tblRVN[Rate],{"301280-BLU","301380-BLU","02OALTB15N","02LGSV048T","02NMT48135","02RCFL0054","02OALT015N","02PRSV47TM","02CFR00012","02COSL0052","02CUSL053F","02CUSL053M","02MVSL0057","02SLCO0051","02OALTB15R"},tblRVN[Accounting Period],Y$8,tblRVN[Rate Group Cd],"R"))-SUM(Y90,Y63,Y36,Y9)</f>
        <v>0</v>
      </c>
      <c r="Z124" s="166">
        <f>SUM(SUMIFS(tblRVN[305 Avg  Billing Count],tblRVN[Accounting Period],Z$8,tblRVN[Rate Group Cd],"R"))-SUM(SUMIFS(tblRVN[305 Avg  Billing Count],tblRVN[Rate],{"301280-BLU","301380-BLU","02OALTB15N","02LGSV048T","02NMT48135","02RCFL0054","02OALT015N","02PRSV47TM","02CFR00012","02COSL0052","02CUSL053F","02CUSL053M","02MVSL0057","02SLCO0051","02OALTB15R"},tblRVN[Accounting Period],Z$8,tblRVN[Rate Group Cd],"R"))-SUM(Z90,Z63,Z36,Z9)</f>
        <v>0</v>
      </c>
      <c r="AA124" s="166">
        <f>SUM(SUMIFS(tblRVN[305 Avg  Billing Count],tblRVN[Accounting Period],AA$8,tblRVN[Rate Group Cd],"R"))-SUM(SUMIFS(tblRVN[305 Avg  Billing Count],tblRVN[Rate],{"301280-BLU","301380-BLU","02OALTB15N","02LGSV048T","02NMT48135","02RCFL0054","02OALT015N","02PRSV47TM","02CFR00012","02COSL0052","02CUSL053F","02CUSL053M","02MVSL0057","02SLCO0051","02OALTB15R"},tblRVN[Accounting Period],AA$8,tblRVN[Rate Group Cd],"R"))-SUM(AA90,AA63,AA36,AA9)</f>
        <v>0</v>
      </c>
      <c r="AB124" s="166">
        <f>SUM(SUMIFS(tblRVN[305 Avg  Billing Count],tblRVN[Accounting Period],AB$8,tblRVN[Rate Group Cd],"R"))-SUM(SUMIFS(tblRVN[305 Avg  Billing Count],tblRVN[Rate],{"301280-BLU","301380-BLU","02OALTB15N","02LGSV048T","02NMT48135","02RCFL0054","02OALT015N","02PRSV47TM","02CFR00012","02COSL0052","02CUSL053F","02CUSL053M","02MVSL0057","02SLCO0051","02OALTB15R"},tblRVN[Accounting Period],AB$8,tblRVN[Rate Group Cd],"R"))-SUM(AB90,AB63,AB36,AB9)</f>
        <v>0</v>
      </c>
      <c r="AC124" s="75"/>
    </row>
    <row r="125" spans="1:31">
      <c r="A125" s="73"/>
      <c r="B125" s="73"/>
      <c r="C125" s="49"/>
      <c r="D125" s="30"/>
      <c r="E125" s="69"/>
      <c r="F125" s="69"/>
      <c r="G125" s="74"/>
      <c r="J125" s="75"/>
      <c r="K125" s="75"/>
      <c r="L125" s="75"/>
      <c r="M125" s="75"/>
      <c r="R125" s="23" t="s">
        <v>105</v>
      </c>
      <c r="AC125" s="75"/>
    </row>
    <row r="126" spans="1:31">
      <c r="A126" s="73"/>
      <c r="B126" s="73"/>
      <c r="C126" s="49"/>
      <c r="D126" s="30"/>
      <c r="E126" s="69"/>
      <c r="F126" s="69"/>
      <c r="G126" s="74" t="s">
        <v>289</v>
      </c>
      <c r="H126" s="166">
        <f>SUM(SUMIFS(tblRVN[kWh],tblRVN[Accounting Period],H$8,tblRVN[Rate Group Cd],"R"))-SUM(SUMIFS(tblRVN[kWh],tblRVN[Rate],{"301280-BLU","02OALTB15N","02LGSV048T","02NMT48135","02RCFL0054","02OALT015N","02PRSV47TM","02CFR00012","02COSL0052","02CUSL053F","02CUSL053M","02MVSL0057","02SLCO0051","02OALTB15R","301380-BLU"},tblRVN[Accounting Period],H$8,tblRVN[Rate Group Cd],"R"))-SUM(H94,H67,H40,H13)</f>
        <v>0</v>
      </c>
      <c r="I126" s="166">
        <f>SUM(SUMIFS(tblRVN[kWh],tblRVN[Accounting Period],I$8,tblRVN[Rate Group Cd],"R"))-SUM(SUMIFS(tblRVN[kWh],tblRVN[Rate],{"301280-BLU","02OALTB15N","02LGSV048T","02NMT48135","02RCFL0054","02OALT015N","02PRSV47TM","02CFR00012","02COSL0052","02CUSL053F","02CUSL053M","02MVSL0057","02SLCO0051","02OALTB15R","301380-BLU"},tblRVN[Accounting Period],I$8,tblRVN[Rate Group Cd],"R"))-SUM(I94,I67,I40,I13)</f>
        <v>0</v>
      </c>
      <c r="J126" s="75"/>
      <c r="K126" s="75"/>
      <c r="L126" s="75"/>
      <c r="M126" s="75"/>
      <c r="N126" s="166">
        <f>SUM(SUMIFS(tblRVN[kWh],tblRVN[Accounting Period],N$8,tblRVN[Rate Group Cd],"R"))-SUM(SUMIFS(tblRVN[kWh],tblRVN[Rate],{"301280-BLU","02OALTB15N","02LGSV048T","02NMT48135","02RCFL0054","02OALT015N","02PRSV47TM","02CFR00012","02COSL0052","02CUSL053F","02CUSL053M","02MVSL0057","02SLCO0051","02OALTB15R"},tblRVN[Accounting Period],N$8,tblRVN[Rate Group Cd],"R"))-SUM(N94,N67,N40,N13)</f>
        <v>0</v>
      </c>
      <c r="O126" s="166">
        <f>SUM(SUMIFS(tblRVN[kWh],tblRVN[Accounting Period],O$8,tblRVN[Rate Group Cd],"R"))-SUM(SUMIFS(tblRVN[kWh],tblRVN[Rate],{"301280-BLU","02OALTB15N","02LGSV048T","02NMT48135","02RCFL0054","02OALT015N","02PRSV47TM","02CFR00012","02COSL0052","02CUSL053F","02CUSL053M","02MVSL0057","02SLCO0051","02OALTB15R"},tblRVN[Accounting Period],O$8,tblRVN[Rate Group Cd],"R"))-SUM(O94,O67,O40,O13)</f>
        <v>0</v>
      </c>
      <c r="P126" s="166">
        <f>SUM(SUMIFS(tblRVN[kWh],tblRVN[Accounting Period],P$8,tblRVN[Rate Group Cd],"R"))-SUM(SUMIFS(tblRVN[kWh],tblRVN[Rate],{"301280-BLU","02OALTB15N","02LGSV048T","02NMT48135","02RCFL0054","02OALT015N","02PRSV47TM","02CFR00012","02COSL0052","02CUSL053F","02CUSL053M","02MVSL0057","02SLCO0051","02OALTB15R"},tblRVN[Accounting Period],P$8,tblRVN[Rate Group Cd],"R"))-SUM(P94,P67,P40,P13)</f>
        <v>0</v>
      </c>
      <c r="Q126" s="166">
        <f>SUM(SUMIFS(tblRVN[kWh],tblRVN[Accounting Period],Q$8,tblRVN[Rate Group Cd],"R"))-SUM(SUMIFS(tblRVN[kWh],tblRVN[Rate],{"301280-BLU","02OALTB15N","02LGSV048T","02NMT48135","02RCFL0054","02OALT015N","02PRSV47TM","02CFR00012","02COSL0052","02CUSL053F","02CUSL053M","02MVSL0057","02SLCO0051","02OALTB15R"},tblRVN[Accounting Period],Q$8,tblRVN[Rate Group Cd],"R"))-SUM(Q94,Q67,Q40,Q13)</f>
        <v>0</v>
      </c>
      <c r="R126" s="166">
        <f>SUM(SUMIFS(tblRVN[kWh],tblRVN[Accounting Period],R$8,tblRVN[Rate Group Cd],"R"))-SUM(SUMIFS(tblRVN[kWh],tblRVN[Rate],{"301280-BLU","02OALTB15N","02LGSV048T","02NMT48135","02RCFL0054","02OALT015N","02PRSV47TM","02CFR00012","02COSL0052","02CUSL053F","02CUSL053M","02MVSL0057","02SLCO0051","02OALTB15R"},tblRVN[Accounting Period],R$8,tblRVN[Rate Group Cd],"R"))-SUM(R94,R67,R40,R13)</f>
        <v>0</v>
      </c>
      <c r="S126" s="166">
        <f>SUM(SUMIFS(tblRVN[kWh],tblRVN[Accounting Period],S$8,tblRVN[Rate Group Cd],"R"))-SUM(SUMIFS(tblRVN[kWh],tblRVN[Rate],{"301280-BLU","02OALTB15N","02LGSV048T","02NMT48135","02RCFL0054","02OALT015N","02PRSV47TM","02CFR00012","02COSL0052","02CUSL053F","02CUSL053M","02MVSL0057","02SLCO0051","02OALTB15R"},tblRVN[Accounting Period],S$8,tblRVN[Rate Group Cd],"R"))-SUM(S94,S67,S40,S13)</f>
        <v>0</v>
      </c>
      <c r="T126" s="166">
        <f>SUM(SUMIFS(tblRVN[kWh],tblRVN[Accounting Period],T$8,tblRVN[Rate Group Cd],"R"))-SUM(SUMIFS(tblRVN[kWh],tblRVN[Rate],{"301280-BLU","02OALTB15N","02LGSV048T","02NMT48135","02RCFL0054","02OALT015N","02PRSV47TM","02CFR00012","02COSL0052","02CUSL053F","02CUSL053M","02MVSL0057","02SLCO0051","02OALTB15R","301380-BLU"},tblRVN[Accounting Period],T$8,tblRVN[Rate Group Cd],"R"))-SUM(T94,T67,T40,T13)</f>
        <v>0</v>
      </c>
      <c r="U126" s="166">
        <f>SUM(SUMIFS(tblRVN[kWh],tblRVN[Accounting Period],U$8,tblRVN[Rate Group Cd],"R"))-SUM(SUMIFS(tblRVN[kWh],tblRVN[Rate],{"301280-BLU","02OALTB15N","02LGSV048T","02NMT48135","02RCFL0054","02OALT015N","02PRSV47TM","02CFR00012","02COSL0052","02CUSL053F","02CUSL053M","02MVSL0057","02SLCO0051","02OALTB15R","301380-BLU"},tblRVN[Accounting Period],U$8,tblRVN[Rate Group Cd],"R"))-SUM(U94,U67,U40,U13)</f>
        <v>0</v>
      </c>
      <c r="V126" s="166">
        <v>0</v>
      </c>
      <c r="W126" s="166">
        <v>0</v>
      </c>
      <c r="X126" s="166">
        <v>0</v>
      </c>
      <c r="Y126" s="166">
        <f>SUM(SUMIFS(tblRVN[kWh],tblRVN[Accounting Period],Y$8,tblRVN[Rate Group Cd],"R"))-SUM(SUMIFS(tblRVN[kWh],tblRVN[Rate],{"301280-BLU","02OALTB15N","02LGSV048T","02NMT48135","02RCFL0054","02OALT015N","02PRSV47TM","02CFR00012","02COSL0052","02CUSL053F","02CUSL053M","02MVSL0057","02SLCO0051","02OALTB15R","301380-BLU"},tblRVN[Accounting Period],Y$8,tblRVN[Rate Group Cd],"R"))-SUM(Y94,Y67,Y40,Y13)</f>
        <v>0</v>
      </c>
      <c r="Z126" s="166">
        <f>SUM(SUMIFS(tblRVN[kWh],tblRVN[Accounting Period],Z$8,tblRVN[Rate Group Cd],"R"))-SUM(SUMIFS(tblRVN[kWh],tblRVN[Rate],{"301280-BLU","02OALTB15N","02LGSV048T","02NMT48135","02RCFL0054","02OALT015N","02PRSV47TM","02CFR00012","02COSL0052","02CUSL053F","02CUSL053M","02MVSL0057","02SLCO0051","02OALTB15R","301380-BLU"},tblRVN[Accounting Period],Z$8,tblRVN[Rate Group Cd],"R"))-SUM(Z94,Z67,Z40,Z13)</f>
        <v>0</v>
      </c>
      <c r="AA126" s="166">
        <f>SUM(SUMIFS(tblRVN[kWh],tblRVN[Accounting Period],AA$8,tblRVN[Rate Group Cd],"R"))-SUM(SUMIFS(tblRVN[kWh],tblRVN[Rate],{"301280-BLU","02OALTB15N","02LGSV048T","02NMT48135","02RCFL0054","02OALT015N","02PRSV47TM","02CFR00012","02COSL0052","02CUSL053F","02CUSL053M","02MVSL0057","02SLCO0051","02OALTB15R","301380-BLU"},tblRVN[Accounting Period],AA$8,tblRVN[Rate Group Cd],"R"))-SUM(AA94,AA67,AA40,AA13)</f>
        <v>0</v>
      </c>
      <c r="AB126" s="166">
        <f>SUM(SUMIFS(tblRVN[kWh],tblRVN[Accounting Period],AB$8,tblRVN[Rate Group Cd],"R"))-SUM(SUMIFS(tblRVN[kWh],tblRVN[Rate],{"301280-BLU","02OALTB15N","02LGSV048T","02NMT48135","02RCFL0054","02OALT015N","02PRSV47TM","02CFR00012","02COSL0052","02CUSL053F","02CUSL053M","02MVSL0057","02SLCO0051","02OALTB15R","301380-BLU"},tblRVN[Accounting Period],AB$8,tblRVN[Rate Group Cd],"R"))-SUM(AB94,AB67,AB40,AB13)</f>
        <v>0</v>
      </c>
      <c r="AC126" s="75"/>
    </row>
    <row r="127" spans="1:31">
      <c r="A127" s="73"/>
      <c r="B127" s="73"/>
      <c r="C127" s="49"/>
      <c r="D127" s="30"/>
      <c r="E127" s="69"/>
      <c r="F127" s="69"/>
      <c r="G127" s="74"/>
      <c r="H127" s="75"/>
      <c r="I127" s="75"/>
      <c r="J127" s="75"/>
      <c r="K127" s="75"/>
      <c r="L127" s="75"/>
      <c r="M127" s="75"/>
      <c r="N127" s="75"/>
      <c r="O127" s="75"/>
      <c r="P127" s="75"/>
      <c r="Q127" s="75"/>
      <c r="R127" s="75"/>
      <c r="S127" s="75"/>
      <c r="T127" s="75"/>
      <c r="U127" s="75"/>
      <c r="V127" s="75"/>
      <c r="W127" s="75"/>
      <c r="X127" s="75"/>
      <c r="Y127" s="75"/>
      <c r="Z127" s="75"/>
      <c r="AA127" s="75"/>
      <c r="AB127" s="75"/>
      <c r="AC127" s="75"/>
    </row>
    <row r="128" spans="1:31">
      <c r="A128" s="73"/>
      <c r="B128" s="73"/>
      <c r="C128" s="49"/>
      <c r="D128" s="30"/>
      <c r="E128" s="69"/>
      <c r="F128" s="69" t="s">
        <v>479</v>
      </c>
      <c r="G128" s="418" t="s">
        <v>111</v>
      </c>
      <c r="H128" s="392">
        <v>3.5999999999999999E-3</v>
      </c>
      <c r="I128" s="75"/>
      <c r="J128" s="75"/>
      <c r="K128" s="75"/>
      <c r="L128" s="75"/>
      <c r="M128" s="75"/>
      <c r="N128" s="75"/>
      <c r="O128" s="75"/>
      <c r="P128" s="75" t="s">
        <v>105</v>
      </c>
      <c r="Q128" s="75"/>
      <c r="R128" s="75"/>
      <c r="S128" s="75"/>
      <c r="T128" s="75"/>
      <c r="U128" s="75"/>
      <c r="V128" s="75"/>
      <c r="W128" s="75"/>
      <c r="X128" s="75"/>
      <c r="Y128" s="75"/>
      <c r="Z128" s="75"/>
      <c r="AA128" s="75"/>
      <c r="AB128" s="75"/>
      <c r="AC128" s="75"/>
    </row>
    <row r="129" spans="7:28">
      <c r="G129" s="418" t="s">
        <v>482</v>
      </c>
      <c r="H129" s="392">
        <v>3.3E-3</v>
      </c>
      <c r="U129" s="23" t="s">
        <v>105</v>
      </c>
      <c r="V129" s="23" t="s">
        <v>105</v>
      </c>
      <c r="W129" s="23" t="s">
        <v>105</v>
      </c>
      <c r="X129" s="23" t="s">
        <v>105</v>
      </c>
      <c r="Y129" s="23" t="s">
        <v>105</v>
      </c>
      <c r="Z129" s="23" t="s">
        <v>105</v>
      </c>
      <c r="AA129" s="23" t="s">
        <v>105</v>
      </c>
      <c r="AB129" s="23" t="s">
        <v>105</v>
      </c>
    </row>
    <row r="130" spans="7:28">
      <c r="G130" s="418" t="s">
        <v>113</v>
      </c>
      <c r="H130" s="392">
        <v>3.5999999999999999E-3</v>
      </c>
      <c r="U130" s="23" t="s">
        <v>105</v>
      </c>
      <c r="V130" s="23" t="s">
        <v>105</v>
      </c>
      <c r="W130" s="23" t="s">
        <v>105</v>
      </c>
      <c r="X130" s="23" t="s">
        <v>105</v>
      </c>
      <c r="Y130" s="23" t="s">
        <v>105</v>
      </c>
      <c r="Z130" s="23" t="s">
        <v>105</v>
      </c>
      <c r="AA130" s="23" t="s">
        <v>105</v>
      </c>
      <c r="AB130" s="23" t="s">
        <v>105</v>
      </c>
    </row>
    <row r="131" spans="7:28">
      <c r="G131" s="418" t="s">
        <v>114</v>
      </c>
      <c r="H131" s="392">
        <v>3.7000000000000002E-3</v>
      </c>
      <c r="Q131" s="23" t="s">
        <v>105</v>
      </c>
    </row>
    <row r="132" spans="7:28">
      <c r="G132" s="418" t="s">
        <v>115</v>
      </c>
      <c r="H132" s="392">
        <v>3.8E-3</v>
      </c>
    </row>
    <row r="133" spans="7:28">
      <c r="G133" s="418" t="s">
        <v>116</v>
      </c>
      <c r="H133" s="392">
        <v>3.7000000000000002E-3</v>
      </c>
    </row>
    <row r="134" spans="7:28">
      <c r="G134" s="418" t="s">
        <v>117</v>
      </c>
      <c r="H134" s="392">
        <v>4.0000000000000001E-3</v>
      </c>
    </row>
    <row r="135" spans="7:28">
      <c r="G135" s="418" t="s">
        <v>118</v>
      </c>
      <c r="H135" s="392">
        <v>4.0000000000000001E-3</v>
      </c>
    </row>
    <row r="136" spans="7:28">
      <c r="G136" s="418" t="s">
        <v>534</v>
      </c>
      <c r="H136" s="392">
        <v>3.8999999999999998E-3</v>
      </c>
    </row>
    <row r="137" spans="7:28">
      <c r="G137" s="418" t="s">
        <v>108</v>
      </c>
      <c r="H137" s="392">
        <v>4.1999999999999997E-3</v>
      </c>
    </row>
    <row r="138" spans="7:28">
      <c r="G138" s="418" t="s">
        <v>109</v>
      </c>
      <c r="H138" s="392">
        <v>4.1000000000000003E-3</v>
      </c>
    </row>
    <row r="139" spans="7:28">
      <c r="G139" s="418" t="s">
        <v>539</v>
      </c>
      <c r="H139" s="392">
        <v>4.1999999999999997E-3</v>
      </c>
    </row>
    <row r="140" spans="7:28">
      <c r="G140" s="418" t="s">
        <v>548</v>
      </c>
      <c r="H140" s="392">
        <v>0</v>
      </c>
    </row>
    <row r="141" spans="7:28">
      <c r="I141" s="23" t="s">
        <v>105</v>
      </c>
    </row>
  </sheetData>
  <mergeCells count="3">
    <mergeCell ref="H4:O4"/>
    <mergeCell ref="P4:U4"/>
    <mergeCell ref="H5:U5"/>
  </mergeCells>
  <conditionalFormatting sqref="E45:E46 E72:E73 E99:E100 G75 H127:J127 L127:L128 H9:J9 H13:J13 H36:J36 H40:J40 H63:J63 H67:J67 H90:J90 H94:J94 H17:J17 L17 L44:L45 L71:L72 L98:L99 H18:I18 H47:J50 H74:J77 H101:J104 N98:U99 N71:U72 N44:U45 N17:U17 N127:U128 N75:T75 N76:U77 L20:L24 N20:U24 H19:J24 N47:U50 H46 L47:L50 N74:U74 AC73 L74:L77 N101:U104 AC100 L101:L104 N9:U9 I128:J128 E17:G19 L116 H116:J116 N122:U123 H122:J123 L122:L123 N116:U116 H117:U119 K19:U19 G44:J45 G71:J72 G98:J99 H121:U121 V117:AB117 H120:AB120">
    <cfRule type="cellIs" dxfId="1237" priority="640" operator="lessThan">
      <formula>0</formula>
    </cfRule>
  </conditionalFormatting>
  <conditionalFormatting sqref="E44">
    <cfRule type="cellIs" dxfId="1236" priority="639" operator="lessThan">
      <formula>0</formula>
    </cfRule>
  </conditionalFormatting>
  <conditionalFormatting sqref="E71">
    <cfRule type="cellIs" dxfId="1235" priority="638" operator="lessThan">
      <formula>0</formula>
    </cfRule>
  </conditionalFormatting>
  <conditionalFormatting sqref="E98">
    <cfRule type="cellIs" dxfId="1234" priority="637" operator="lessThan">
      <formula>0</formula>
    </cfRule>
  </conditionalFormatting>
  <conditionalFormatting sqref="AC17">
    <cfRule type="cellIs" dxfId="1233" priority="636" operator="lessThan">
      <formula>0</formula>
    </cfRule>
  </conditionalFormatting>
  <conditionalFormatting sqref="AC44">
    <cfRule type="cellIs" dxfId="1232" priority="635" operator="lessThan">
      <formula>0</formula>
    </cfRule>
  </conditionalFormatting>
  <conditionalFormatting sqref="AC71">
    <cfRule type="cellIs" dxfId="1231" priority="634" operator="lessThan">
      <formula>0</formula>
    </cfRule>
  </conditionalFormatting>
  <conditionalFormatting sqref="AC98">
    <cfRule type="cellIs" dxfId="1230" priority="633" operator="lessThan">
      <formula>0</formula>
    </cfRule>
  </conditionalFormatting>
  <conditionalFormatting sqref="AC18">
    <cfRule type="cellIs" dxfId="1229" priority="632" operator="lessThan">
      <formula>0</formula>
    </cfRule>
  </conditionalFormatting>
  <conditionalFormatting sqref="AC45">
    <cfRule type="cellIs" dxfId="1228" priority="631" operator="lessThan">
      <formula>0</formula>
    </cfRule>
  </conditionalFormatting>
  <conditionalFormatting sqref="AC72">
    <cfRule type="cellIs" dxfId="1227" priority="630" operator="lessThan">
      <formula>0</formula>
    </cfRule>
  </conditionalFormatting>
  <conditionalFormatting sqref="AC99">
    <cfRule type="cellIs" dxfId="1226" priority="629" operator="lessThan">
      <formula>0</formula>
    </cfRule>
  </conditionalFormatting>
  <conditionalFormatting sqref="G46">
    <cfRule type="cellIs" dxfId="1225" priority="628" operator="lessThan">
      <formula>0</formula>
    </cfRule>
  </conditionalFormatting>
  <conditionalFormatting sqref="G73">
    <cfRule type="cellIs" dxfId="1224" priority="627" operator="lessThan">
      <formula>0</formula>
    </cfRule>
  </conditionalFormatting>
  <conditionalFormatting sqref="G100">
    <cfRule type="cellIs" dxfId="1223" priority="626" operator="lessThan">
      <formula>0</formula>
    </cfRule>
  </conditionalFormatting>
  <conditionalFormatting sqref="E20:E21">
    <cfRule type="cellIs" dxfId="1222" priority="625" operator="lessThan">
      <formula>0</formula>
    </cfRule>
  </conditionalFormatting>
  <conditionalFormatting sqref="AC20:AC21">
    <cfRule type="cellIs" dxfId="1221" priority="624" operator="lessThan">
      <formula>0</formula>
    </cfRule>
  </conditionalFormatting>
  <conditionalFormatting sqref="G20:G21">
    <cfRule type="cellIs" dxfId="1220" priority="623" operator="lessThan">
      <formula>0</formula>
    </cfRule>
  </conditionalFormatting>
  <conditionalFormatting sqref="E47">
    <cfRule type="cellIs" dxfId="1219" priority="622" operator="lessThan">
      <formula>0</formula>
    </cfRule>
  </conditionalFormatting>
  <conditionalFormatting sqref="AC47">
    <cfRule type="cellIs" dxfId="1218" priority="621" operator="lessThan">
      <formula>0</formula>
    </cfRule>
  </conditionalFormatting>
  <conditionalFormatting sqref="G47">
    <cfRule type="cellIs" dxfId="1217" priority="620" operator="lessThan">
      <formula>0</formula>
    </cfRule>
  </conditionalFormatting>
  <conditionalFormatting sqref="E74">
    <cfRule type="cellIs" dxfId="1216" priority="619" operator="lessThan">
      <formula>0</formula>
    </cfRule>
  </conditionalFormatting>
  <conditionalFormatting sqref="AC74">
    <cfRule type="cellIs" dxfId="1215" priority="618" operator="lessThan">
      <formula>0</formula>
    </cfRule>
  </conditionalFormatting>
  <conditionalFormatting sqref="G74">
    <cfRule type="cellIs" dxfId="1214" priority="617" operator="lessThan">
      <formula>0</formula>
    </cfRule>
  </conditionalFormatting>
  <conditionalFormatting sqref="E101:E102">
    <cfRule type="cellIs" dxfId="1213" priority="616" operator="lessThan">
      <formula>0</formula>
    </cfRule>
  </conditionalFormatting>
  <conditionalFormatting sqref="AC101">
    <cfRule type="cellIs" dxfId="1212" priority="615" operator="lessThan">
      <formula>0</formula>
    </cfRule>
  </conditionalFormatting>
  <conditionalFormatting sqref="G101:G102">
    <cfRule type="cellIs" dxfId="1211" priority="614" operator="lessThan">
      <formula>0</formula>
    </cfRule>
  </conditionalFormatting>
  <conditionalFormatting sqref="E22:E24">
    <cfRule type="cellIs" dxfId="1210" priority="613" operator="lessThan">
      <formula>0</formula>
    </cfRule>
  </conditionalFormatting>
  <conditionalFormatting sqref="AC22:AC24">
    <cfRule type="cellIs" dxfId="1209" priority="612" operator="lessThan">
      <formula>0</formula>
    </cfRule>
  </conditionalFormatting>
  <conditionalFormatting sqref="G22:G24">
    <cfRule type="cellIs" dxfId="1208" priority="611" operator="lessThan">
      <formula>0</formula>
    </cfRule>
  </conditionalFormatting>
  <conditionalFormatting sqref="E49:E50">
    <cfRule type="cellIs" dxfId="1207" priority="610" operator="lessThan">
      <formula>0</formula>
    </cfRule>
  </conditionalFormatting>
  <conditionalFormatting sqref="AC49:AC50">
    <cfRule type="cellIs" dxfId="1206" priority="609" operator="lessThan">
      <formula>0</formula>
    </cfRule>
  </conditionalFormatting>
  <conditionalFormatting sqref="G49:G50">
    <cfRule type="cellIs" dxfId="1205" priority="608" operator="lessThan">
      <formula>0</formula>
    </cfRule>
  </conditionalFormatting>
  <conditionalFormatting sqref="E76:E77">
    <cfRule type="cellIs" dxfId="1204" priority="607" operator="lessThan">
      <formula>0</formula>
    </cfRule>
  </conditionalFormatting>
  <conditionalFormatting sqref="G76:G77">
    <cfRule type="cellIs" dxfId="1203" priority="606" operator="lessThan">
      <formula>0</formula>
    </cfRule>
  </conditionalFormatting>
  <conditionalFormatting sqref="E48">
    <cfRule type="cellIs" dxfId="1202" priority="605" operator="lessThan">
      <formula>0</formula>
    </cfRule>
  </conditionalFormatting>
  <conditionalFormatting sqref="G48">
    <cfRule type="cellIs" dxfId="1201" priority="604" operator="lessThan">
      <formula>0</formula>
    </cfRule>
  </conditionalFormatting>
  <conditionalFormatting sqref="D75">
    <cfRule type="cellIs" dxfId="1200" priority="603" operator="lessThan">
      <formula>0</formula>
    </cfRule>
  </conditionalFormatting>
  <conditionalFormatting sqref="U75">
    <cfRule type="cellIs" dxfId="1199" priority="602" operator="lessThan">
      <formula>0</formula>
    </cfRule>
  </conditionalFormatting>
  <conditionalFormatting sqref="E75">
    <cfRule type="cellIs" dxfId="1198" priority="601" operator="lessThan">
      <formula>0</formula>
    </cfRule>
  </conditionalFormatting>
  <conditionalFormatting sqref="E103:E104 E116:E128">
    <cfRule type="cellIs" dxfId="1197" priority="600" operator="lessThan">
      <formula>0</formula>
    </cfRule>
  </conditionalFormatting>
  <conditionalFormatting sqref="G103:G104 G116:G128">
    <cfRule type="cellIs" dxfId="1196" priority="599" operator="lessThan">
      <formula>0</formula>
    </cfRule>
  </conditionalFormatting>
  <conditionalFormatting sqref="AC76">
    <cfRule type="cellIs" dxfId="1195" priority="598" operator="lessThan">
      <formula>0</formula>
    </cfRule>
  </conditionalFormatting>
  <conditionalFormatting sqref="AC103">
    <cfRule type="cellIs" dxfId="1194" priority="597" operator="lessThan">
      <formula>0</formula>
    </cfRule>
  </conditionalFormatting>
  <conditionalFormatting sqref="L13">
    <cfRule type="cellIs" dxfId="1193" priority="596" operator="lessThan">
      <formula>0</formula>
    </cfRule>
  </conditionalFormatting>
  <conditionalFormatting sqref="L36">
    <cfRule type="cellIs" dxfId="1192" priority="595" operator="lessThan">
      <formula>0</formula>
    </cfRule>
  </conditionalFormatting>
  <conditionalFormatting sqref="L40">
    <cfRule type="cellIs" dxfId="1191" priority="594" operator="lessThan">
      <formula>0</formula>
    </cfRule>
  </conditionalFormatting>
  <conditionalFormatting sqref="L63">
    <cfRule type="cellIs" dxfId="1190" priority="593" operator="lessThan">
      <formula>0</formula>
    </cfRule>
  </conditionalFormatting>
  <conditionalFormatting sqref="L67">
    <cfRule type="cellIs" dxfId="1189" priority="592" operator="lessThan">
      <formula>0</formula>
    </cfRule>
  </conditionalFormatting>
  <conditionalFormatting sqref="L90">
    <cfRule type="cellIs" dxfId="1188" priority="591" operator="lessThan">
      <formula>0</formula>
    </cfRule>
  </conditionalFormatting>
  <conditionalFormatting sqref="L94">
    <cfRule type="cellIs" dxfId="1187" priority="590" operator="lessThan">
      <formula>0</formula>
    </cfRule>
  </conditionalFormatting>
  <conditionalFormatting sqref="N13">
    <cfRule type="cellIs" dxfId="1186" priority="589" operator="lessThan">
      <formula>0</formula>
    </cfRule>
  </conditionalFormatting>
  <conditionalFormatting sqref="N36">
    <cfRule type="cellIs" dxfId="1185" priority="588" operator="lessThan">
      <formula>0</formula>
    </cfRule>
  </conditionalFormatting>
  <conditionalFormatting sqref="N40">
    <cfRule type="cellIs" dxfId="1184" priority="587" operator="lessThan">
      <formula>0</formula>
    </cfRule>
  </conditionalFormatting>
  <conditionalFormatting sqref="N67">
    <cfRule type="cellIs" dxfId="1183" priority="586" operator="lessThan">
      <formula>0</formula>
    </cfRule>
  </conditionalFormatting>
  <conditionalFormatting sqref="N90">
    <cfRule type="cellIs" dxfId="1182" priority="585" operator="lessThan">
      <formula>0</formula>
    </cfRule>
  </conditionalFormatting>
  <conditionalFormatting sqref="N94">
    <cfRule type="cellIs" dxfId="1181" priority="584" operator="lessThan">
      <formula>0</formula>
    </cfRule>
  </conditionalFormatting>
  <conditionalFormatting sqref="N63">
    <cfRule type="cellIs" dxfId="1180" priority="583" operator="lessThan">
      <formula>0</formula>
    </cfRule>
  </conditionalFormatting>
  <conditionalFormatting sqref="L9">
    <cfRule type="cellIs" dxfId="1179" priority="582" operator="lessThan">
      <formula>0</formula>
    </cfRule>
  </conditionalFormatting>
  <conditionalFormatting sqref="K36">
    <cfRule type="cellIs" dxfId="1178" priority="578" operator="lessThan">
      <formula>0</formula>
    </cfRule>
  </conditionalFormatting>
  <conditionalFormatting sqref="K17 K44 K98 K71 K20:K24 K47:K50 K74:K77 K101:K104 K116 K122:K128">
    <cfRule type="cellIs" dxfId="1177" priority="581" operator="lessThan">
      <formula>0</formula>
    </cfRule>
  </conditionalFormatting>
  <conditionalFormatting sqref="K9">
    <cfRule type="cellIs" dxfId="1176" priority="580" operator="lessThan">
      <formula>0</formula>
    </cfRule>
  </conditionalFormatting>
  <conditionalFormatting sqref="K13">
    <cfRule type="cellIs" dxfId="1175" priority="579" operator="lessThan">
      <formula>0</formula>
    </cfRule>
  </conditionalFormatting>
  <conditionalFormatting sqref="K40">
    <cfRule type="cellIs" dxfId="1174" priority="577" operator="lessThan">
      <formula>0</formula>
    </cfRule>
  </conditionalFormatting>
  <conditionalFormatting sqref="K63">
    <cfRule type="cellIs" dxfId="1173" priority="576" operator="lessThan">
      <formula>0</formula>
    </cfRule>
  </conditionalFormatting>
  <conditionalFormatting sqref="K67">
    <cfRule type="cellIs" dxfId="1172" priority="575" operator="lessThan">
      <formula>0</formula>
    </cfRule>
  </conditionalFormatting>
  <conditionalFormatting sqref="K90">
    <cfRule type="cellIs" dxfId="1171" priority="574" operator="lessThan">
      <formula>0</formula>
    </cfRule>
  </conditionalFormatting>
  <conditionalFormatting sqref="K94">
    <cfRule type="cellIs" dxfId="1170" priority="573" operator="lessThan">
      <formula>0</formula>
    </cfRule>
  </conditionalFormatting>
  <conditionalFormatting sqref="L124:L126 J124:J126">
    <cfRule type="cellIs" dxfId="1169" priority="572" operator="lessThan">
      <formula>0</formula>
    </cfRule>
  </conditionalFormatting>
  <conditionalFormatting sqref="AC116:AC119 AC121:AC128">
    <cfRule type="cellIs" dxfId="1168" priority="571" operator="lessThan">
      <formula>0</formula>
    </cfRule>
  </conditionalFormatting>
  <conditionalFormatting sqref="AC19">
    <cfRule type="cellIs" dxfId="1167" priority="569" operator="lessThan">
      <formula>0</formula>
    </cfRule>
  </conditionalFormatting>
  <conditionalFormatting sqref="F45:F46 F72:F73 F99:F100">
    <cfRule type="cellIs" dxfId="1166" priority="568" operator="lessThan">
      <formula>0</formula>
    </cfRule>
  </conditionalFormatting>
  <conditionalFormatting sqref="F44">
    <cfRule type="cellIs" dxfId="1165" priority="567" operator="lessThan">
      <formula>0</formula>
    </cfRule>
  </conditionalFormatting>
  <conditionalFormatting sqref="F71">
    <cfRule type="cellIs" dxfId="1164" priority="566" operator="lessThan">
      <formula>0</formula>
    </cfRule>
  </conditionalFormatting>
  <conditionalFormatting sqref="F98">
    <cfRule type="cellIs" dxfId="1163" priority="565" operator="lessThan">
      <formula>0</formula>
    </cfRule>
  </conditionalFormatting>
  <conditionalFormatting sqref="F20:F21">
    <cfRule type="cellIs" dxfId="1162" priority="564" operator="lessThan">
      <formula>0</formula>
    </cfRule>
  </conditionalFormatting>
  <conditionalFormatting sqref="F47">
    <cfRule type="cellIs" dxfId="1161" priority="563" operator="lessThan">
      <formula>0</formula>
    </cfRule>
  </conditionalFormatting>
  <conditionalFormatting sqref="F74">
    <cfRule type="cellIs" dxfId="1160" priority="562" operator="lessThan">
      <formula>0</formula>
    </cfRule>
  </conditionalFormatting>
  <conditionalFormatting sqref="F101:F102">
    <cfRule type="cellIs" dxfId="1159" priority="561" operator="lessThan">
      <formula>0</formula>
    </cfRule>
  </conditionalFormatting>
  <conditionalFormatting sqref="F22:F24">
    <cfRule type="cellIs" dxfId="1158" priority="560" operator="lessThan">
      <formula>0</formula>
    </cfRule>
  </conditionalFormatting>
  <conditionalFormatting sqref="F49:F50">
    <cfRule type="cellIs" dxfId="1157" priority="559" operator="lessThan">
      <formula>0</formula>
    </cfRule>
  </conditionalFormatting>
  <conditionalFormatting sqref="F76:F77">
    <cfRule type="cellIs" dxfId="1156" priority="558" operator="lessThan">
      <formula>0</formula>
    </cfRule>
  </conditionalFormatting>
  <conditionalFormatting sqref="F48">
    <cfRule type="cellIs" dxfId="1155" priority="557" operator="lessThan">
      <formula>0</formula>
    </cfRule>
  </conditionalFormatting>
  <conditionalFormatting sqref="F75">
    <cfRule type="cellIs" dxfId="1154" priority="556" operator="lessThan">
      <formula>0</formula>
    </cfRule>
  </conditionalFormatting>
  <conditionalFormatting sqref="F103:F104 F116:F128">
    <cfRule type="cellIs" dxfId="1153" priority="555" operator="lessThan">
      <formula>0</formula>
    </cfRule>
  </conditionalFormatting>
  <conditionalFormatting sqref="J18 L18 N18:O18">
    <cfRule type="cellIs" dxfId="1152" priority="554" operator="lessThan">
      <formula>0</formula>
    </cfRule>
  </conditionalFormatting>
  <conditionalFormatting sqref="M127:M128 M17 M44 M71 M98 M20:M24 M47:M50 M74:M77 M101:M104 M116 M122:M123">
    <cfRule type="cellIs" dxfId="1151" priority="553" operator="lessThan">
      <formula>0</formula>
    </cfRule>
  </conditionalFormatting>
  <conditionalFormatting sqref="M13">
    <cfRule type="cellIs" dxfId="1150" priority="552" operator="lessThan">
      <formula>0</formula>
    </cfRule>
  </conditionalFormatting>
  <conditionalFormatting sqref="M36">
    <cfRule type="cellIs" dxfId="1149" priority="551" operator="lessThan">
      <formula>0</formula>
    </cfRule>
  </conditionalFormatting>
  <conditionalFormatting sqref="M40">
    <cfRule type="cellIs" dxfId="1148" priority="550" operator="lessThan">
      <formula>0</formula>
    </cfRule>
  </conditionalFormatting>
  <conditionalFormatting sqref="M63">
    <cfRule type="cellIs" dxfId="1147" priority="549" operator="lessThan">
      <formula>0</formula>
    </cfRule>
  </conditionalFormatting>
  <conditionalFormatting sqref="M67">
    <cfRule type="cellIs" dxfId="1146" priority="548" operator="lessThan">
      <formula>0</formula>
    </cfRule>
  </conditionalFormatting>
  <conditionalFormatting sqref="M90">
    <cfRule type="cellIs" dxfId="1145" priority="547" operator="lessThan">
      <formula>0</formula>
    </cfRule>
  </conditionalFormatting>
  <conditionalFormatting sqref="M94">
    <cfRule type="cellIs" dxfId="1144" priority="546" operator="lessThan">
      <formula>0</formula>
    </cfRule>
  </conditionalFormatting>
  <conditionalFormatting sqref="M9">
    <cfRule type="cellIs" dxfId="1143" priority="545" operator="lessThan">
      <formula>0</formula>
    </cfRule>
  </conditionalFormatting>
  <conditionalFormatting sqref="M124:M126">
    <cfRule type="cellIs" dxfId="1142" priority="544" operator="lessThan">
      <formula>0</formula>
    </cfRule>
  </conditionalFormatting>
  <conditionalFormatting sqref="I46:O46">
    <cfRule type="cellIs" dxfId="1141" priority="543" operator="lessThan">
      <formula>0</formula>
    </cfRule>
  </conditionalFormatting>
  <conditionalFormatting sqref="H73">
    <cfRule type="cellIs" dxfId="1140" priority="542" operator="lessThan">
      <formula>0</formula>
    </cfRule>
  </conditionalFormatting>
  <conditionalFormatting sqref="I73:O73">
    <cfRule type="cellIs" dxfId="1139" priority="541" operator="lessThan">
      <formula>0</formula>
    </cfRule>
  </conditionalFormatting>
  <conditionalFormatting sqref="H100">
    <cfRule type="cellIs" dxfId="1138" priority="540" operator="lessThan">
      <formula>0</formula>
    </cfRule>
  </conditionalFormatting>
  <conditionalFormatting sqref="I100:O100">
    <cfRule type="cellIs" dxfId="1137" priority="539" operator="lessThan">
      <formula>0</formula>
    </cfRule>
  </conditionalFormatting>
  <conditionalFormatting sqref="O13:U13">
    <cfRule type="cellIs" dxfId="1136" priority="538" operator="lessThan">
      <formula>0</formula>
    </cfRule>
  </conditionalFormatting>
  <conditionalFormatting sqref="O36:U36">
    <cfRule type="cellIs" dxfId="1135" priority="537" operator="lessThan">
      <formula>0</formula>
    </cfRule>
  </conditionalFormatting>
  <conditionalFormatting sqref="O40:U40">
    <cfRule type="cellIs" dxfId="1134" priority="536" operator="lessThan">
      <formula>0</formula>
    </cfRule>
  </conditionalFormatting>
  <conditionalFormatting sqref="O63:U63">
    <cfRule type="cellIs" dxfId="1133" priority="535" operator="lessThan">
      <formula>0</formula>
    </cfRule>
  </conditionalFormatting>
  <conditionalFormatting sqref="O67:U67">
    <cfRule type="cellIs" dxfId="1132" priority="534" operator="lessThan">
      <formula>0</formula>
    </cfRule>
  </conditionalFormatting>
  <conditionalFormatting sqref="O90:U90">
    <cfRule type="cellIs" dxfId="1131" priority="533" operator="lessThan">
      <formula>0</formula>
    </cfRule>
  </conditionalFormatting>
  <conditionalFormatting sqref="O94:U94">
    <cfRule type="cellIs" dxfId="1130" priority="532" operator="lessThan">
      <formula>0</formula>
    </cfRule>
  </conditionalFormatting>
  <conditionalFormatting sqref="P18">
    <cfRule type="cellIs" dxfId="1129" priority="531" operator="lessThan">
      <formula>0</formula>
    </cfRule>
  </conditionalFormatting>
  <conditionalFormatting sqref="P46:T46">
    <cfRule type="cellIs" dxfId="1128" priority="530" operator="lessThan">
      <formula>0</formula>
    </cfRule>
  </conditionalFormatting>
  <conditionalFormatting sqref="P73:T73">
    <cfRule type="cellIs" dxfId="1127" priority="529" operator="lessThan">
      <formula>0</formula>
    </cfRule>
  </conditionalFormatting>
  <conditionalFormatting sqref="P100:T100">
    <cfRule type="cellIs" dxfId="1126" priority="528" operator="lessThan">
      <formula>0</formula>
    </cfRule>
  </conditionalFormatting>
  <conditionalFormatting sqref="H128">
    <cfRule type="cellIs" dxfId="1125" priority="527" operator="lessThan">
      <formula>0</formula>
    </cfRule>
  </conditionalFormatting>
  <conditionalFormatting sqref="Q18:U18">
    <cfRule type="cellIs" dxfId="1124" priority="526" operator="lessThan">
      <formula>0</formula>
    </cfRule>
  </conditionalFormatting>
  <conditionalFormatting sqref="AC27">
    <cfRule type="cellIs" dxfId="1123" priority="506" operator="lessThan">
      <formula>0</formula>
    </cfRule>
  </conditionalFormatting>
  <conditionalFormatting sqref="H129">
    <cfRule type="cellIs" dxfId="1122" priority="525" operator="lessThan">
      <formula>0</formula>
    </cfRule>
  </conditionalFormatting>
  <conditionalFormatting sqref="E25:E32 G30:U30 G25:G29 G31:G32 G34 E34">
    <cfRule type="cellIs" dxfId="1121" priority="524" operator="lessThan">
      <formula>0</formula>
    </cfRule>
  </conditionalFormatting>
  <conditionalFormatting sqref="AC29:AC30 AC34">
    <cfRule type="cellIs" dxfId="1120" priority="523" operator="lessThan">
      <formula>0</formula>
    </cfRule>
  </conditionalFormatting>
  <conditionalFormatting sqref="F25:F32 F34">
    <cfRule type="cellIs" dxfId="1119" priority="522" operator="lessThan">
      <formula>0</formula>
    </cfRule>
  </conditionalFormatting>
  <conditionalFormatting sqref="L51 N51:U51 H51:J51">
    <cfRule type="cellIs" dxfId="1118" priority="521" operator="lessThan">
      <formula>0</formula>
    </cfRule>
  </conditionalFormatting>
  <conditionalFormatting sqref="E51">
    <cfRule type="cellIs" dxfId="1117" priority="520" operator="lessThan">
      <formula>0</formula>
    </cfRule>
  </conditionalFormatting>
  <conditionalFormatting sqref="AC51">
    <cfRule type="cellIs" dxfId="1116" priority="519" operator="lessThan">
      <formula>0</formula>
    </cfRule>
  </conditionalFormatting>
  <conditionalFormatting sqref="G51">
    <cfRule type="cellIs" dxfId="1115" priority="518" operator="lessThan">
      <formula>0</formula>
    </cfRule>
  </conditionalFormatting>
  <conditionalFormatting sqref="K51">
    <cfRule type="cellIs" dxfId="1114" priority="517" operator="lessThan">
      <formula>0</formula>
    </cfRule>
  </conditionalFormatting>
  <conditionalFormatting sqref="F51">
    <cfRule type="cellIs" dxfId="1113" priority="516" operator="lessThan">
      <formula>0</formula>
    </cfRule>
  </conditionalFormatting>
  <conditionalFormatting sqref="M51">
    <cfRule type="cellIs" dxfId="1112" priority="515" operator="lessThan">
      <formula>0</formula>
    </cfRule>
  </conditionalFormatting>
  <conditionalFormatting sqref="E52:E58 G55 H58:R58 G54:Q54 G57:Q57 G52:G53 H56:T56">
    <cfRule type="cellIs" dxfId="1111" priority="514" operator="lessThan">
      <formula>0</formula>
    </cfRule>
  </conditionalFormatting>
  <conditionalFormatting sqref="AC52:AC53 AC56:AC58">
    <cfRule type="cellIs" dxfId="1110" priority="513" operator="lessThan">
      <formula>0</formula>
    </cfRule>
  </conditionalFormatting>
  <conditionalFormatting sqref="F52:F58">
    <cfRule type="cellIs" dxfId="1109" priority="512" operator="lessThan">
      <formula>0</formula>
    </cfRule>
  </conditionalFormatting>
  <conditionalFormatting sqref="H55">
    <cfRule type="cellIs" dxfId="1108" priority="511" operator="lessThan">
      <formula>0</formula>
    </cfRule>
  </conditionalFormatting>
  <conditionalFormatting sqref="I55">
    <cfRule type="cellIs" dxfId="1107" priority="510" operator="lessThan">
      <formula>0</formula>
    </cfRule>
  </conditionalFormatting>
  <conditionalFormatting sqref="J55:Q55">
    <cfRule type="cellIs" dxfId="1106" priority="509" operator="lessThan">
      <formula>0</formula>
    </cfRule>
  </conditionalFormatting>
  <conditionalFormatting sqref="AC25">
    <cfRule type="cellIs" dxfId="1105" priority="508" operator="lessThan">
      <formula>0</formula>
    </cfRule>
  </conditionalFormatting>
  <conditionalFormatting sqref="AC26">
    <cfRule type="cellIs" dxfId="1104" priority="507" operator="lessThan">
      <formula>0</formula>
    </cfRule>
  </conditionalFormatting>
  <conditionalFormatting sqref="G78">
    <cfRule type="cellIs" dxfId="1103" priority="494" operator="lessThan">
      <formula>0</formula>
    </cfRule>
  </conditionalFormatting>
  <conditionalFormatting sqref="AC28">
    <cfRule type="cellIs" dxfId="1102" priority="505" operator="lessThan">
      <formula>0</formula>
    </cfRule>
  </conditionalFormatting>
  <conditionalFormatting sqref="AC84:AC85">
    <cfRule type="cellIs" dxfId="1101" priority="489" operator="lessThan">
      <formula>0</formula>
    </cfRule>
  </conditionalFormatting>
  <conditionalFormatting sqref="R57">
    <cfRule type="cellIs" dxfId="1100" priority="504" operator="lessThan">
      <formula>0</formula>
    </cfRule>
  </conditionalFormatting>
  <conditionalFormatting sqref="AC54:AC55">
    <cfRule type="cellIs" dxfId="1099" priority="503" operator="lessThan">
      <formula>0</formula>
    </cfRule>
  </conditionalFormatting>
  <conditionalFormatting sqref="H31:R32 H34:R34">
    <cfRule type="cellIs" dxfId="1098" priority="498" operator="lessThan">
      <formula>0</formula>
    </cfRule>
  </conditionalFormatting>
  <conditionalFormatting sqref="AC81:AC82">
    <cfRule type="cellIs" dxfId="1097" priority="483" operator="lessThan">
      <formula>0</formula>
    </cfRule>
  </conditionalFormatting>
  <conditionalFormatting sqref="H82">
    <cfRule type="cellIs" dxfId="1096" priority="487" operator="lessThan">
      <formula>0</formula>
    </cfRule>
  </conditionalFormatting>
  <conditionalFormatting sqref="G131:G133">
    <cfRule type="cellIs" dxfId="1095" priority="501" operator="lessThan">
      <formula>0</formula>
    </cfRule>
  </conditionalFormatting>
  <conditionalFormatting sqref="H130:H133">
    <cfRule type="cellIs" dxfId="1094" priority="500" operator="lessThan">
      <formula>0</formula>
    </cfRule>
  </conditionalFormatting>
  <conditionalFormatting sqref="G129:G130">
    <cfRule type="cellIs" dxfId="1093" priority="502" operator="lessThan">
      <formula>0</formula>
    </cfRule>
  </conditionalFormatting>
  <conditionalFormatting sqref="J82 L82:Q82">
    <cfRule type="cellIs" dxfId="1092" priority="485" operator="lessThan">
      <formula>0</formula>
    </cfRule>
  </conditionalFormatting>
  <conditionalFormatting sqref="G112">
    <cfRule type="cellIs" dxfId="1091" priority="461" operator="lessThan">
      <formula>0</formula>
    </cfRule>
  </conditionalFormatting>
  <conditionalFormatting sqref="H29:S29">
    <cfRule type="cellIs" dxfId="1090" priority="499" operator="lessThan">
      <formula>0</formula>
    </cfRule>
  </conditionalFormatting>
  <conditionalFormatting sqref="L78 N78:U78 H78:J78">
    <cfRule type="cellIs" dxfId="1089" priority="497" operator="lessThan">
      <formula>0</formula>
    </cfRule>
  </conditionalFormatting>
  <conditionalFormatting sqref="E78">
    <cfRule type="cellIs" dxfId="1088" priority="496" operator="lessThan">
      <formula>0</formula>
    </cfRule>
  </conditionalFormatting>
  <conditionalFormatting sqref="AC78">
    <cfRule type="cellIs" dxfId="1087" priority="495" operator="lessThan">
      <formula>0</formula>
    </cfRule>
  </conditionalFormatting>
  <conditionalFormatting sqref="K78">
    <cfRule type="cellIs" dxfId="1086" priority="493" operator="lessThan">
      <formula>0</formula>
    </cfRule>
  </conditionalFormatting>
  <conditionalFormatting sqref="F78">
    <cfRule type="cellIs" dxfId="1085" priority="492" operator="lessThan">
      <formula>0</formula>
    </cfRule>
  </conditionalFormatting>
  <conditionalFormatting sqref="M78">
    <cfRule type="cellIs" dxfId="1084" priority="491" operator="lessThan">
      <formula>0</formula>
    </cfRule>
  </conditionalFormatting>
  <conditionalFormatting sqref="E79:E85 H85:R85 G84:Q84 G79:G82">
    <cfRule type="cellIs" dxfId="1083" priority="490" operator="lessThan">
      <formula>0</formula>
    </cfRule>
  </conditionalFormatting>
  <conditionalFormatting sqref="F79:F85">
    <cfRule type="cellIs" dxfId="1082" priority="488" operator="lessThan">
      <formula>0</formula>
    </cfRule>
  </conditionalFormatting>
  <conditionalFormatting sqref="J109:Q109">
    <cfRule type="cellIs" dxfId="1081" priority="470" operator="lessThan">
      <formula>0</formula>
    </cfRule>
  </conditionalFormatting>
  <conditionalFormatting sqref="I82">
    <cfRule type="cellIs" dxfId="1080" priority="486" operator="lessThan">
      <formula>0</formula>
    </cfRule>
  </conditionalFormatting>
  <conditionalFormatting sqref="G83">
    <cfRule type="cellIs" dxfId="1079" priority="465" operator="lessThan">
      <formula>0</formula>
    </cfRule>
  </conditionalFormatting>
  <conditionalFormatting sqref="R111">
    <cfRule type="cellIs" dxfId="1078" priority="469" operator="lessThan">
      <formula>0</formula>
    </cfRule>
  </conditionalFormatting>
  <conditionalFormatting sqref="I109">
    <cfRule type="cellIs" dxfId="1077" priority="471" operator="lessThan">
      <formula>0</formula>
    </cfRule>
  </conditionalFormatting>
  <conditionalFormatting sqref="R84">
    <cfRule type="cellIs" dxfId="1076" priority="484" operator="lessThan">
      <formula>0</formula>
    </cfRule>
  </conditionalFormatting>
  <conditionalFormatting sqref="AC108">
    <cfRule type="cellIs" dxfId="1075" priority="468" operator="lessThan">
      <formula>0</formula>
    </cfRule>
  </conditionalFormatting>
  <conditionalFormatting sqref="H109">
    <cfRule type="cellIs" dxfId="1074" priority="472" operator="lessThan">
      <formula>0</formula>
    </cfRule>
  </conditionalFormatting>
  <conditionalFormatting sqref="L105 N105:U105 H105:J105">
    <cfRule type="cellIs" dxfId="1073" priority="482" operator="lessThan">
      <formula>0</formula>
    </cfRule>
  </conditionalFormatting>
  <conditionalFormatting sqref="E105">
    <cfRule type="cellIs" dxfId="1072" priority="481" operator="lessThan">
      <formula>0</formula>
    </cfRule>
  </conditionalFormatting>
  <conditionalFormatting sqref="AC105">
    <cfRule type="cellIs" dxfId="1071" priority="480" operator="lessThan">
      <formula>0</formula>
    </cfRule>
  </conditionalFormatting>
  <conditionalFormatting sqref="G105">
    <cfRule type="cellIs" dxfId="1070" priority="479" operator="lessThan">
      <formula>0</formula>
    </cfRule>
  </conditionalFormatting>
  <conditionalFormatting sqref="K105">
    <cfRule type="cellIs" dxfId="1069" priority="478" operator="lessThan">
      <formula>0</formula>
    </cfRule>
  </conditionalFormatting>
  <conditionalFormatting sqref="F105">
    <cfRule type="cellIs" dxfId="1068" priority="477" operator="lessThan">
      <formula>0</formula>
    </cfRule>
  </conditionalFormatting>
  <conditionalFormatting sqref="M105">
    <cfRule type="cellIs" dxfId="1067" priority="476" operator="lessThan">
      <formula>0</formula>
    </cfRule>
  </conditionalFormatting>
  <conditionalFormatting sqref="E106:E112 G111:Q111 H112:R112 G106:G109">
    <cfRule type="cellIs" dxfId="1066" priority="475" operator="lessThan">
      <formula>0</formula>
    </cfRule>
  </conditionalFormatting>
  <conditionalFormatting sqref="AC111:AC112">
    <cfRule type="cellIs" dxfId="1065" priority="474" operator="lessThan">
      <formula>0</formula>
    </cfRule>
  </conditionalFormatting>
  <conditionalFormatting sqref="F106:F112">
    <cfRule type="cellIs" dxfId="1064" priority="473" operator="lessThan">
      <formula>0</formula>
    </cfRule>
  </conditionalFormatting>
  <conditionalFormatting sqref="G85">
    <cfRule type="cellIs" dxfId="1063" priority="462" operator="lessThan">
      <formula>0</formula>
    </cfRule>
  </conditionalFormatting>
  <conditionalFormatting sqref="G134:G139">
    <cfRule type="cellIs" dxfId="1062" priority="467" operator="lessThan">
      <formula>0</formula>
    </cfRule>
  </conditionalFormatting>
  <conditionalFormatting sqref="G56">
    <cfRule type="cellIs" dxfId="1061" priority="466" operator="lessThan">
      <formula>0</formula>
    </cfRule>
  </conditionalFormatting>
  <conditionalFormatting sqref="G110">
    <cfRule type="cellIs" dxfId="1060" priority="464" operator="lessThan">
      <formula>0</formula>
    </cfRule>
  </conditionalFormatting>
  <conditionalFormatting sqref="G58">
    <cfRule type="cellIs" dxfId="1059" priority="463" operator="lessThan">
      <formula>0</formula>
    </cfRule>
  </conditionalFormatting>
  <conditionalFormatting sqref="S27:U27">
    <cfRule type="cellIs" dxfId="1058" priority="460" operator="lessThan">
      <formula>0</formula>
    </cfRule>
  </conditionalFormatting>
  <conditionalFormatting sqref="T29:U29">
    <cfRule type="cellIs" dxfId="1057" priority="459" operator="lessThan">
      <formula>0</formula>
    </cfRule>
  </conditionalFormatting>
  <conditionalFormatting sqref="S34:U34">
    <cfRule type="cellIs" dxfId="1056" priority="458" operator="lessThan">
      <formula>0</formula>
    </cfRule>
  </conditionalFormatting>
  <conditionalFormatting sqref="S57:U57">
    <cfRule type="cellIs" dxfId="1055" priority="457" operator="lessThan">
      <formula>0</formula>
    </cfRule>
  </conditionalFormatting>
  <conditionalFormatting sqref="S85:U85">
    <cfRule type="cellIs" dxfId="1054" priority="452" operator="lessThan">
      <formula>0</formula>
    </cfRule>
  </conditionalFormatting>
  <conditionalFormatting sqref="S54:U54">
    <cfRule type="cellIs" dxfId="1053" priority="456" operator="lessThan">
      <formula>0</formula>
    </cfRule>
  </conditionalFormatting>
  <conditionalFormatting sqref="S58:U58">
    <cfRule type="cellIs" dxfId="1052" priority="455" operator="lessThan">
      <formula>0</formula>
    </cfRule>
  </conditionalFormatting>
  <conditionalFormatting sqref="S84:U84">
    <cfRule type="cellIs" dxfId="1051" priority="454" operator="lessThan">
      <formula>0</formula>
    </cfRule>
  </conditionalFormatting>
  <conditionalFormatting sqref="S112:U112">
    <cfRule type="cellIs" dxfId="1050" priority="450" operator="lessThan">
      <formula>0</formula>
    </cfRule>
  </conditionalFormatting>
  <conditionalFormatting sqref="T81:U81">
    <cfRule type="cellIs" dxfId="1049" priority="453" operator="lessThan">
      <formula>0</formula>
    </cfRule>
  </conditionalFormatting>
  <conditionalFormatting sqref="S111:U111">
    <cfRule type="cellIs" dxfId="1048" priority="451" operator="lessThan">
      <formula>0</formula>
    </cfRule>
  </conditionalFormatting>
  <conditionalFormatting sqref="AC79">
    <cfRule type="cellIs" dxfId="1047" priority="448" operator="lessThan">
      <formula>0</formula>
    </cfRule>
  </conditionalFormatting>
  <conditionalFormatting sqref="S83:U83">
    <cfRule type="cellIs" dxfId="1046" priority="447" operator="lessThan">
      <formula>0</formula>
    </cfRule>
  </conditionalFormatting>
  <conditionalFormatting sqref="H79:T79">
    <cfRule type="cellIs" dxfId="1045" priority="449" operator="lessThan">
      <formula>0</formula>
    </cfRule>
  </conditionalFormatting>
  <conditionalFormatting sqref="AC83">
    <cfRule type="cellIs" dxfId="1044" priority="446" operator="lessThan">
      <formula>0</formula>
    </cfRule>
  </conditionalFormatting>
  <conditionalFormatting sqref="H106:T106">
    <cfRule type="cellIs" dxfId="1043" priority="445" operator="lessThan">
      <formula>0</formula>
    </cfRule>
  </conditionalFormatting>
  <conditionalFormatting sqref="AC106">
    <cfRule type="cellIs" dxfId="1042" priority="444" operator="lessThan">
      <formula>0</formula>
    </cfRule>
  </conditionalFormatting>
  <conditionalFormatting sqref="S108:U108">
    <cfRule type="cellIs" dxfId="1041" priority="443" operator="lessThan">
      <formula>0</formula>
    </cfRule>
  </conditionalFormatting>
  <conditionalFormatting sqref="H110:T110">
    <cfRule type="cellIs" dxfId="1040" priority="442" operator="lessThan">
      <formula>0</formula>
    </cfRule>
  </conditionalFormatting>
  <conditionalFormatting sqref="AC110">
    <cfRule type="cellIs" dxfId="1039" priority="441" operator="lessThan">
      <formula>0</formula>
    </cfRule>
  </conditionalFormatting>
  <conditionalFormatting sqref="S55:T55">
    <cfRule type="cellIs" dxfId="1038" priority="440" operator="lessThan">
      <formula>0</formula>
    </cfRule>
  </conditionalFormatting>
  <conditionalFormatting sqref="S82:T82">
    <cfRule type="cellIs" dxfId="1037" priority="439" operator="lessThan">
      <formula>0</formula>
    </cfRule>
  </conditionalFormatting>
  <conditionalFormatting sqref="H81:Q81">
    <cfRule type="cellIs" dxfId="1036" priority="438" operator="lessThan">
      <formula>0</formula>
    </cfRule>
  </conditionalFormatting>
  <conditionalFormatting sqref="S81">
    <cfRule type="cellIs" dxfId="1035" priority="437" operator="lessThan">
      <formula>0</formula>
    </cfRule>
  </conditionalFormatting>
  <conditionalFormatting sqref="R109:T109">
    <cfRule type="cellIs" dxfId="1034" priority="436" operator="lessThan">
      <formula>0</formula>
    </cfRule>
  </conditionalFormatting>
  <conditionalFormatting sqref="AC109">
    <cfRule type="cellIs" dxfId="1033" priority="435" operator="lessThan">
      <formula>0</formula>
    </cfRule>
  </conditionalFormatting>
  <conditionalFormatting sqref="S31:U32 AC31:AC32">
    <cfRule type="cellIs" dxfId="1032" priority="434" operator="lessThan">
      <formula>0</formula>
    </cfRule>
  </conditionalFormatting>
  <conditionalFormatting sqref="AC48">
    <cfRule type="cellIs" dxfId="1031" priority="433" operator="lessThan">
      <formula>0</formula>
    </cfRule>
  </conditionalFormatting>
  <conditionalFormatting sqref="U55">
    <cfRule type="cellIs" dxfId="1030" priority="432" operator="lessThan">
      <formula>0</formula>
    </cfRule>
  </conditionalFormatting>
  <conditionalFormatting sqref="U56">
    <cfRule type="cellIs" dxfId="1029" priority="431" operator="lessThan">
      <formula>0</formula>
    </cfRule>
  </conditionalFormatting>
  <conditionalFormatting sqref="U79">
    <cfRule type="cellIs" dxfId="1028" priority="430" operator="lessThan">
      <formula>0</formula>
    </cfRule>
  </conditionalFormatting>
  <conditionalFormatting sqref="U82">
    <cfRule type="cellIs" dxfId="1027" priority="429" operator="lessThan">
      <formula>0</formula>
    </cfRule>
  </conditionalFormatting>
  <conditionalFormatting sqref="U106">
    <cfRule type="cellIs" dxfId="1026" priority="428" operator="lessThan">
      <formula>0</formula>
    </cfRule>
  </conditionalFormatting>
  <conditionalFormatting sqref="U109">
    <cfRule type="cellIs" dxfId="1025" priority="427" operator="lessThan">
      <formula>0</formula>
    </cfRule>
  </conditionalFormatting>
  <conditionalFormatting sqref="U110">
    <cfRule type="cellIs" dxfId="1024" priority="426" operator="lessThan">
      <formula>0</formula>
    </cfRule>
  </conditionalFormatting>
  <conditionalFormatting sqref="U46">
    <cfRule type="cellIs" dxfId="1023" priority="425" operator="lessThan">
      <formula>0</formula>
    </cfRule>
  </conditionalFormatting>
  <conditionalFormatting sqref="U73">
    <cfRule type="cellIs" dxfId="1022" priority="424" operator="lessThan">
      <formula>0</formula>
    </cfRule>
  </conditionalFormatting>
  <conditionalFormatting sqref="U100">
    <cfRule type="cellIs" dxfId="1021" priority="423" operator="lessThan">
      <formula>0</formula>
    </cfRule>
  </conditionalFormatting>
  <conditionalFormatting sqref="H134">
    <cfRule type="cellIs" dxfId="1020" priority="422" operator="lessThan">
      <formula>0</formula>
    </cfRule>
  </conditionalFormatting>
  <conditionalFormatting sqref="H135:H139">
    <cfRule type="cellIs" dxfId="1019" priority="421" operator="lessThan">
      <formula>0</formula>
    </cfRule>
  </conditionalFormatting>
  <conditionalFormatting sqref="V90">
    <cfRule type="cellIs" dxfId="1018" priority="404" operator="lessThan">
      <formula>0</formula>
    </cfRule>
  </conditionalFormatting>
  <conditionalFormatting sqref="W98 W71 W44 W17 W127:W128 W76:W77 W47:W50 W74 W101:W104 W9 W116 W20:W24 W121:W123 W118:W119">
    <cfRule type="cellIs" dxfId="1017" priority="373" operator="lessThan">
      <formula>0</formula>
    </cfRule>
  </conditionalFormatting>
  <conditionalFormatting sqref="K45">
    <cfRule type="cellIs" dxfId="1016" priority="418" operator="lessThan">
      <formula>0</formula>
    </cfRule>
  </conditionalFormatting>
  <conditionalFormatting sqref="M45">
    <cfRule type="cellIs" dxfId="1015" priority="417" operator="lessThan">
      <formula>0</formula>
    </cfRule>
  </conditionalFormatting>
  <conditionalFormatting sqref="K72">
    <cfRule type="cellIs" dxfId="1014" priority="416" operator="lessThan">
      <formula>0</formula>
    </cfRule>
  </conditionalFormatting>
  <conditionalFormatting sqref="M72">
    <cfRule type="cellIs" dxfId="1013" priority="415" operator="lessThan">
      <formula>0</formula>
    </cfRule>
  </conditionalFormatting>
  <conditionalFormatting sqref="K82">
    <cfRule type="cellIs" dxfId="1012" priority="414" operator="lessThan">
      <formula>0</formula>
    </cfRule>
  </conditionalFormatting>
  <conditionalFormatting sqref="K99">
    <cfRule type="cellIs" dxfId="1011" priority="413" operator="lessThan">
      <formula>0</formula>
    </cfRule>
  </conditionalFormatting>
  <conditionalFormatting sqref="M99">
    <cfRule type="cellIs" dxfId="1010" priority="412" operator="lessThan">
      <formula>0</formula>
    </cfRule>
  </conditionalFormatting>
  <conditionalFormatting sqref="V98 V71 V44 V17 V127:V128 V76:V77 V47:V50 V74 V101:V104 V9 V116 V20:V24 V121:V123 V118:V119">
    <cfRule type="cellIs" dxfId="1009" priority="411" operator="lessThan">
      <formula>0</formula>
    </cfRule>
  </conditionalFormatting>
  <conditionalFormatting sqref="V75">
    <cfRule type="cellIs" dxfId="1008" priority="410" operator="lessThan">
      <formula>0</formula>
    </cfRule>
  </conditionalFormatting>
  <conditionalFormatting sqref="V13">
    <cfRule type="cellIs" dxfId="1007" priority="409" operator="lessThan">
      <formula>0</formula>
    </cfRule>
  </conditionalFormatting>
  <conditionalFormatting sqref="V36">
    <cfRule type="cellIs" dxfId="1006" priority="408" operator="lessThan">
      <formula>0</formula>
    </cfRule>
  </conditionalFormatting>
  <conditionalFormatting sqref="V40">
    <cfRule type="cellIs" dxfId="1005" priority="407" operator="lessThan">
      <formula>0</formula>
    </cfRule>
  </conditionalFormatting>
  <conditionalFormatting sqref="V63">
    <cfRule type="cellIs" dxfId="1004" priority="406" operator="lessThan">
      <formula>0</formula>
    </cfRule>
  </conditionalFormatting>
  <conditionalFormatting sqref="V67">
    <cfRule type="cellIs" dxfId="1003" priority="405" operator="lessThan">
      <formula>0</formula>
    </cfRule>
  </conditionalFormatting>
  <conditionalFormatting sqref="W83">
    <cfRule type="cellIs" dxfId="1002" priority="348" operator="lessThan">
      <formula>0</formula>
    </cfRule>
  </conditionalFormatting>
  <conditionalFormatting sqref="V94">
    <cfRule type="cellIs" dxfId="1001" priority="403" operator="lessThan">
      <formula>0</formula>
    </cfRule>
  </conditionalFormatting>
  <conditionalFormatting sqref="V30">
    <cfRule type="cellIs" dxfId="1000" priority="401" operator="lessThan">
      <formula>0</formula>
    </cfRule>
  </conditionalFormatting>
  <conditionalFormatting sqref="V51">
    <cfRule type="cellIs" dxfId="999" priority="400" operator="lessThan">
      <formula>0</formula>
    </cfRule>
  </conditionalFormatting>
  <conditionalFormatting sqref="V78">
    <cfRule type="cellIs" dxfId="998" priority="399" operator="lessThan">
      <formula>0</formula>
    </cfRule>
  </conditionalFormatting>
  <conditionalFormatting sqref="V105">
    <cfRule type="cellIs" dxfId="997" priority="398" operator="lessThan">
      <formula>0</formula>
    </cfRule>
  </conditionalFormatting>
  <conditionalFormatting sqref="V27">
    <cfRule type="cellIs" dxfId="996" priority="397" operator="lessThan">
      <formula>0</formula>
    </cfRule>
  </conditionalFormatting>
  <conditionalFormatting sqref="V29">
    <cfRule type="cellIs" dxfId="995" priority="396" operator="lessThan">
      <formula>0</formula>
    </cfRule>
  </conditionalFormatting>
  <conditionalFormatting sqref="V34">
    <cfRule type="cellIs" dxfId="994" priority="395" operator="lessThan">
      <formula>0</formula>
    </cfRule>
  </conditionalFormatting>
  <conditionalFormatting sqref="V57">
    <cfRule type="cellIs" dxfId="993" priority="394" operator="lessThan">
      <formula>0</formula>
    </cfRule>
  </conditionalFormatting>
  <conditionalFormatting sqref="V85">
    <cfRule type="cellIs" dxfId="992" priority="389" operator="lessThan">
      <formula>0</formula>
    </cfRule>
  </conditionalFormatting>
  <conditionalFormatting sqref="V54">
    <cfRule type="cellIs" dxfId="991" priority="393" operator="lessThan">
      <formula>0</formula>
    </cfRule>
  </conditionalFormatting>
  <conditionalFormatting sqref="V58">
    <cfRule type="cellIs" dxfId="990" priority="392" operator="lessThan">
      <formula>0</formula>
    </cfRule>
  </conditionalFormatting>
  <conditionalFormatting sqref="V84">
    <cfRule type="cellIs" dxfId="989" priority="391" operator="lessThan">
      <formula>0</formula>
    </cfRule>
  </conditionalFormatting>
  <conditionalFormatting sqref="V112">
    <cfRule type="cellIs" dxfId="988" priority="387" operator="lessThan">
      <formula>0</formula>
    </cfRule>
  </conditionalFormatting>
  <conditionalFormatting sqref="V81">
    <cfRule type="cellIs" dxfId="987" priority="390" operator="lessThan">
      <formula>0</formula>
    </cfRule>
  </conditionalFormatting>
  <conditionalFormatting sqref="V111">
    <cfRule type="cellIs" dxfId="986" priority="388" operator="lessThan">
      <formula>0</formula>
    </cfRule>
  </conditionalFormatting>
  <conditionalFormatting sqref="V83">
    <cfRule type="cellIs" dxfId="985" priority="386" operator="lessThan">
      <formula>0</formula>
    </cfRule>
  </conditionalFormatting>
  <conditionalFormatting sqref="V108">
    <cfRule type="cellIs" dxfId="984" priority="385" operator="lessThan">
      <formula>0</formula>
    </cfRule>
  </conditionalFormatting>
  <conditionalFormatting sqref="V31:V32">
    <cfRule type="cellIs" dxfId="983" priority="384" operator="lessThan">
      <formula>0</formula>
    </cfRule>
  </conditionalFormatting>
  <conditionalFormatting sqref="W40">
    <cfRule type="cellIs" dxfId="982" priority="369" operator="lessThan">
      <formula>0</formula>
    </cfRule>
  </conditionalFormatting>
  <conditionalFormatting sqref="V56">
    <cfRule type="cellIs" dxfId="981" priority="382" operator="lessThan">
      <formula>0</formula>
    </cfRule>
  </conditionalFormatting>
  <conditionalFormatting sqref="V79">
    <cfRule type="cellIs" dxfId="980" priority="381" operator="lessThan">
      <formula>0</formula>
    </cfRule>
  </conditionalFormatting>
  <conditionalFormatting sqref="V106">
    <cfRule type="cellIs" dxfId="979" priority="379" operator="lessThan">
      <formula>0</formula>
    </cfRule>
  </conditionalFormatting>
  <conditionalFormatting sqref="W13">
    <cfRule type="cellIs" dxfId="978" priority="371" operator="lessThan">
      <formula>0</formula>
    </cfRule>
  </conditionalFormatting>
  <conditionalFormatting sqref="V110">
    <cfRule type="cellIs" dxfId="977" priority="377" operator="lessThan">
      <formula>0</formula>
    </cfRule>
  </conditionalFormatting>
  <conditionalFormatting sqref="W75">
    <cfRule type="cellIs" dxfId="976" priority="372" operator="lessThan">
      <formula>0</formula>
    </cfRule>
  </conditionalFormatting>
  <conditionalFormatting sqref="X54">
    <cfRule type="cellIs" dxfId="975" priority="317" operator="lessThan">
      <formula>0</formula>
    </cfRule>
  </conditionalFormatting>
  <conditionalFormatting sqref="W31:W32">
    <cfRule type="cellIs" dxfId="974" priority="346" operator="lessThan">
      <formula>0</formula>
    </cfRule>
  </conditionalFormatting>
  <conditionalFormatting sqref="W36">
    <cfRule type="cellIs" dxfId="973" priority="370" operator="lessThan">
      <formula>0</formula>
    </cfRule>
  </conditionalFormatting>
  <conditionalFormatting sqref="X98 X71 X44 X17 X127:X128 X76:X77 X47:X50 X74 X101:X104 X9 X116 X20:X24 X121:X123 X118:X119">
    <cfRule type="cellIs" dxfId="972" priority="335" operator="lessThan">
      <formula>0</formula>
    </cfRule>
  </conditionalFormatting>
  <conditionalFormatting sqref="W63">
    <cfRule type="cellIs" dxfId="971" priority="368" operator="lessThan">
      <formula>0</formula>
    </cfRule>
  </conditionalFormatting>
  <conditionalFormatting sqref="W67">
    <cfRule type="cellIs" dxfId="970" priority="367" operator="lessThan">
      <formula>0</formula>
    </cfRule>
  </conditionalFormatting>
  <conditionalFormatting sqref="W90">
    <cfRule type="cellIs" dxfId="969" priority="366" operator="lessThan">
      <formula>0</formula>
    </cfRule>
  </conditionalFormatting>
  <conditionalFormatting sqref="W94">
    <cfRule type="cellIs" dxfId="968" priority="365" operator="lessThan">
      <formula>0</formula>
    </cfRule>
  </conditionalFormatting>
  <conditionalFormatting sqref="W30">
    <cfRule type="cellIs" dxfId="967" priority="363" operator="lessThan">
      <formula>0</formula>
    </cfRule>
  </conditionalFormatting>
  <conditionalFormatting sqref="W51">
    <cfRule type="cellIs" dxfId="966" priority="362" operator="lessThan">
      <formula>0</formula>
    </cfRule>
  </conditionalFormatting>
  <conditionalFormatting sqref="W78">
    <cfRule type="cellIs" dxfId="965" priority="361" operator="lessThan">
      <formula>0</formula>
    </cfRule>
  </conditionalFormatting>
  <conditionalFormatting sqref="W105">
    <cfRule type="cellIs" dxfId="964" priority="360" operator="lessThan">
      <formula>0</formula>
    </cfRule>
  </conditionalFormatting>
  <conditionalFormatting sqref="W27">
    <cfRule type="cellIs" dxfId="963" priority="359" operator="lessThan">
      <formula>0</formula>
    </cfRule>
  </conditionalFormatting>
  <conditionalFormatting sqref="W29">
    <cfRule type="cellIs" dxfId="962" priority="358" operator="lessThan">
      <formula>0</formula>
    </cfRule>
  </conditionalFormatting>
  <conditionalFormatting sqref="W34">
    <cfRule type="cellIs" dxfId="961" priority="357" operator="lessThan">
      <formula>0</formula>
    </cfRule>
  </conditionalFormatting>
  <conditionalFormatting sqref="W57">
    <cfRule type="cellIs" dxfId="960" priority="356" operator="lessThan">
      <formula>0</formula>
    </cfRule>
  </conditionalFormatting>
  <conditionalFormatting sqref="W85">
    <cfRule type="cellIs" dxfId="959" priority="351" operator="lessThan">
      <formula>0</formula>
    </cfRule>
  </conditionalFormatting>
  <conditionalFormatting sqref="W54">
    <cfRule type="cellIs" dxfId="958" priority="355" operator="lessThan">
      <formula>0</formula>
    </cfRule>
  </conditionalFormatting>
  <conditionalFormatting sqref="W58">
    <cfRule type="cellIs" dxfId="957" priority="354" operator="lessThan">
      <formula>0</formula>
    </cfRule>
  </conditionalFormatting>
  <conditionalFormatting sqref="W84">
    <cfRule type="cellIs" dxfId="956" priority="353" operator="lessThan">
      <formula>0</formula>
    </cfRule>
  </conditionalFormatting>
  <conditionalFormatting sqref="W112">
    <cfRule type="cellIs" dxfId="955" priority="349" operator="lessThan">
      <formula>0</formula>
    </cfRule>
  </conditionalFormatting>
  <conditionalFormatting sqref="W81">
    <cfRule type="cellIs" dxfId="954" priority="352" operator="lessThan">
      <formula>0</formula>
    </cfRule>
  </conditionalFormatting>
  <conditionalFormatting sqref="W111">
    <cfRule type="cellIs" dxfId="953" priority="350" operator="lessThan">
      <formula>0</formula>
    </cfRule>
  </conditionalFormatting>
  <conditionalFormatting sqref="W108">
    <cfRule type="cellIs" dxfId="952" priority="347" operator="lessThan">
      <formula>0</formula>
    </cfRule>
  </conditionalFormatting>
  <conditionalFormatting sqref="X36">
    <cfRule type="cellIs" dxfId="951" priority="332" operator="lessThan">
      <formula>0</formula>
    </cfRule>
  </conditionalFormatting>
  <conditionalFormatting sqref="W56">
    <cfRule type="cellIs" dxfId="950" priority="344" operator="lessThan">
      <formula>0</formula>
    </cfRule>
  </conditionalFormatting>
  <conditionalFormatting sqref="W79">
    <cfRule type="cellIs" dxfId="949" priority="343" operator="lessThan">
      <formula>0</formula>
    </cfRule>
  </conditionalFormatting>
  <conditionalFormatting sqref="W106">
    <cfRule type="cellIs" dxfId="948" priority="341" operator="lessThan">
      <formula>0</formula>
    </cfRule>
  </conditionalFormatting>
  <conditionalFormatting sqref="X13">
    <cfRule type="cellIs" dxfId="947" priority="333" operator="lessThan">
      <formula>0</formula>
    </cfRule>
  </conditionalFormatting>
  <conditionalFormatting sqref="W110">
    <cfRule type="cellIs" dxfId="946" priority="339" operator="lessThan">
      <formula>0</formula>
    </cfRule>
  </conditionalFormatting>
  <conditionalFormatting sqref="X85">
    <cfRule type="cellIs" dxfId="945" priority="313" operator="lessThan">
      <formula>0</formula>
    </cfRule>
  </conditionalFormatting>
  <conditionalFormatting sqref="Y54">
    <cfRule type="cellIs" dxfId="944" priority="279" operator="lessThan">
      <formula>0</formula>
    </cfRule>
  </conditionalFormatting>
  <conditionalFormatting sqref="X75">
    <cfRule type="cellIs" dxfId="943" priority="334" operator="lessThan">
      <formula>0</formula>
    </cfRule>
  </conditionalFormatting>
  <conditionalFormatting sqref="X31:X32">
    <cfRule type="cellIs" dxfId="942" priority="308" operator="lessThan">
      <formula>0</formula>
    </cfRule>
  </conditionalFormatting>
  <conditionalFormatting sqref="X110">
    <cfRule type="cellIs" dxfId="941" priority="301" operator="lessThan">
      <formula>0</formula>
    </cfRule>
  </conditionalFormatting>
  <conditionalFormatting sqref="X40">
    <cfRule type="cellIs" dxfId="940" priority="331" operator="lessThan">
      <formula>0</formula>
    </cfRule>
  </conditionalFormatting>
  <conditionalFormatting sqref="X63">
    <cfRule type="cellIs" dxfId="939" priority="330" operator="lessThan">
      <formula>0</formula>
    </cfRule>
  </conditionalFormatting>
  <conditionalFormatting sqref="X67">
    <cfRule type="cellIs" dxfId="938" priority="329" operator="lessThan">
      <formula>0</formula>
    </cfRule>
  </conditionalFormatting>
  <conditionalFormatting sqref="X90">
    <cfRule type="cellIs" dxfId="937" priority="328" operator="lessThan">
      <formula>0</formula>
    </cfRule>
  </conditionalFormatting>
  <conditionalFormatting sqref="X94">
    <cfRule type="cellIs" dxfId="936" priority="327" operator="lessThan">
      <formula>0</formula>
    </cfRule>
  </conditionalFormatting>
  <conditionalFormatting sqref="X30">
    <cfRule type="cellIs" dxfId="935" priority="325" operator="lessThan">
      <formula>0</formula>
    </cfRule>
  </conditionalFormatting>
  <conditionalFormatting sqref="X51">
    <cfRule type="cellIs" dxfId="934" priority="324" operator="lessThan">
      <formula>0</formula>
    </cfRule>
  </conditionalFormatting>
  <conditionalFormatting sqref="X78">
    <cfRule type="cellIs" dxfId="933" priority="323" operator="lessThan">
      <formula>0</formula>
    </cfRule>
  </conditionalFormatting>
  <conditionalFormatting sqref="X105">
    <cfRule type="cellIs" dxfId="932" priority="322" operator="lessThan">
      <formula>0</formula>
    </cfRule>
  </conditionalFormatting>
  <conditionalFormatting sqref="X27">
    <cfRule type="cellIs" dxfId="931" priority="321" operator="lessThan">
      <formula>0</formula>
    </cfRule>
  </conditionalFormatting>
  <conditionalFormatting sqref="X29">
    <cfRule type="cellIs" dxfId="930" priority="320" operator="lessThan">
      <formula>0</formula>
    </cfRule>
  </conditionalFormatting>
  <conditionalFormatting sqref="X34">
    <cfRule type="cellIs" dxfId="929" priority="319" operator="lessThan">
      <formula>0</formula>
    </cfRule>
  </conditionalFormatting>
  <conditionalFormatting sqref="X57">
    <cfRule type="cellIs" dxfId="928" priority="318" operator="lessThan">
      <formula>0</formula>
    </cfRule>
  </conditionalFormatting>
  <conditionalFormatting sqref="X58">
    <cfRule type="cellIs" dxfId="927" priority="316" operator="lessThan">
      <formula>0</formula>
    </cfRule>
  </conditionalFormatting>
  <conditionalFormatting sqref="X84">
    <cfRule type="cellIs" dxfId="926" priority="315" operator="lessThan">
      <formula>0</formula>
    </cfRule>
  </conditionalFormatting>
  <conditionalFormatting sqref="X112">
    <cfRule type="cellIs" dxfId="925" priority="311" operator="lessThan">
      <formula>0</formula>
    </cfRule>
  </conditionalFormatting>
  <conditionalFormatting sqref="X81">
    <cfRule type="cellIs" dxfId="924" priority="314" operator="lessThan">
      <formula>0</formula>
    </cfRule>
  </conditionalFormatting>
  <conditionalFormatting sqref="X111">
    <cfRule type="cellIs" dxfId="923" priority="312" operator="lessThan">
      <formula>0</formula>
    </cfRule>
  </conditionalFormatting>
  <conditionalFormatting sqref="X83">
    <cfRule type="cellIs" dxfId="922" priority="310" operator="lessThan">
      <formula>0</formula>
    </cfRule>
  </conditionalFormatting>
  <conditionalFormatting sqref="X108">
    <cfRule type="cellIs" dxfId="921" priority="309" operator="lessThan">
      <formula>0</formula>
    </cfRule>
  </conditionalFormatting>
  <conditionalFormatting sqref="Y13">
    <cfRule type="cellIs" dxfId="920" priority="295" operator="lessThan">
      <formula>0</formula>
    </cfRule>
  </conditionalFormatting>
  <conditionalFormatting sqref="X56">
    <cfRule type="cellIs" dxfId="919" priority="306" operator="lessThan">
      <formula>0</formula>
    </cfRule>
  </conditionalFormatting>
  <conditionalFormatting sqref="X79">
    <cfRule type="cellIs" dxfId="918" priority="305" operator="lessThan">
      <formula>0</formula>
    </cfRule>
  </conditionalFormatting>
  <conditionalFormatting sqref="Y98 Y71 Y44 Y17 Y127:Y128 Y76:Y77 Y47:Y50 Y74 Y101:Y104 Y9 Y116 Y20:Y24 Y121:Y123 Y118:Y119">
    <cfRule type="cellIs" dxfId="917" priority="297" operator="lessThan">
      <formula>0</formula>
    </cfRule>
  </conditionalFormatting>
  <conditionalFormatting sqref="X106">
    <cfRule type="cellIs" dxfId="916" priority="303" operator="lessThan">
      <formula>0</formula>
    </cfRule>
  </conditionalFormatting>
  <conditionalFormatting sqref="Y31:Y32">
    <cfRule type="cellIs" dxfId="915" priority="270" operator="lessThan">
      <formula>0</formula>
    </cfRule>
  </conditionalFormatting>
  <conditionalFormatting sqref="Y81">
    <cfRule type="cellIs" dxfId="914" priority="276" operator="lessThan">
      <formula>0</formula>
    </cfRule>
  </conditionalFormatting>
  <conditionalFormatting sqref="Z54">
    <cfRule type="cellIs" dxfId="913" priority="241" operator="lessThan">
      <formula>0</formula>
    </cfRule>
  </conditionalFormatting>
  <conditionalFormatting sqref="Y75">
    <cfRule type="cellIs" dxfId="912" priority="296" operator="lessThan">
      <formula>0</formula>
    </cfRule>
  </conditionalFormatting>
  <conditionalFormatting sqref="Z84">
    <cfRule type="cellIs" dxfId="911" priority="239" operator="lessThan">
      <formula>0</formula>
    </cfRule>
  </conditionalFormatting>
  <conditionalFormatting sqref="Y36">
    <cfRule type="cellIs" dxfId="910" priority="294" operator="lessThan">
      <formula>0</formula>
    </cfRule>
  </conditionalFormatting>
  <conditionalFormatting sqref="Y40">
    <cfRule type="cellIs" dxfId="909" priority="293" operator="lessThan">
      <formula>0</formula>
    </cfRule>
  </conditionalFormatting>
  <conditionalFormatting sqref="Y63">
    <cfRule type="cellIs" dxfId="908" priority="292" operator="lessThan">
      <formula>0</formula>
    </cfRule>
  </conditionalFormatting>
  <conditionalFormatting sqref="Y67">
    <cfRule type="cellIs" dxfId="907" priority="291" operator="lessThan">
      <formula>0</formula>
    </cfRule>
  </conditionalFormatting>
  <conditionalFormatting sqref="Y90">
    <cfRule type="cellIs" dxfId="906" priority="290" operator="lessThan">
      <formula>0</formula>
    </cfRule>
  </conditionalFormatting>
  <conditionalFormatting sqref="Y94">
    <cfRule type="cellIs" dxfId="905" priority="289" operator="lessThan">
      <formula>0</formula>
    </cfRule>
  </conditionalFormatting>
  <conditionalFormatting sqref="Y30">
    <cfRule type="cellIs" dxfId="904" priority="287" operator="lessThan">
      <formula>0</formula>
    </cfRule>
  </conditionalFormatting>
  <conditionalFormatting sqref="Y51">
    <cfRule type="cellIs" dxfId="903" priority="286" operator="lessThan">
      <formula>0</formula>
    </cfRule>
  </conditionalFormatting>
  <conditionalFormatting sqref="Y78">
    <cfRule type="cellIs" dxfId="902" priority="285" operator="lessThan">
      <formula>0</formula>
    </cfRule>
  </conditionalFormatting>
  <conditionalFormatting sqref="Y105">
    <cfRule type="cellIs" dxfId="901" priority="284" operator="lessThan">
      <formula>0</formula>
    </cfRule>
  </conditionalFormatting>
  <conditionalFormatting sqref="Y27">
    <cfRule type="cellIs" dxfId="900" priority="283" operator="lessThan">
      <formula>0</formula>
    </cfRule>
  </conditionalFormatting>
  <conditionalFormatting sqref="Y29">
    <cfRule type="cellIs" dxfId="899" priority="282" operator="lessThan">
      <formula>0</formula>
    </cfRule>
  </conditionalFormatting>
  <conditionalFormatting sqref="Y34">
    <cfRule type="cellIs" dxfId="898" priority="281" operator="lessThan">
      <formula>0</formula>
    </cfRule>
  </conditionalFormatting>
  <conditionalFormatting sqref="Y57">
    <cfRule type="cellIs" dxfId="897" priority="280" operator="lessThan">
      <formula>0</formula>
    </cfRule>
  </conditionalFormatting>
  <conditionalFormatting sqref="Y85">
    <cfRule type="cellIs" dxfId="896" priority="275" operator="lessThan">
      <formula>0</formula>
    </cfRule>
  </conditionalFormatting>
  <conditionalFormatting sqref="Y58">
    <cfRule type="cellIs" dxfId="895" priority="278" operator="lessThan">
      <formula>0</formula>
    </cfRule>
  </conditionalFormatting>
  <conditionalFormatting sqref="Y84">
    <cfRule type="cellIs" dxfId="894" priority="277" operator="lessThan">
      <formula>0</formula>
    </cfRule>
  </conditionalFormatting>
  <conditionalFormatting sqref="Y112">
    <cfRule type="cellIs" dxfId="893" priority="273" operator="lessThan">
      <formula>0</formula>
    </cfRule>
  </conditionalFormatting>
  <conditionalFormatting sqref="Y111">
    <cfRule type="cellIs" dxfId="892" priority="274" operator="lessThan">
      <formula>0</formula>
    </cfRule>
  </conditionalFormatting>
  <conditionalFormatting sqref="Y83">
    <cfRule type="cellIs" dxfId="891" priority="272" operator="lessThan">
      <formula>0</formula>
    </cfRule>
  </conditionalFormatting>
  <conditionalFormatting sqref="Y108">
    <cfRule type="cellIs" dxfId="890" priority="271" operator="lessThan">
      <formula>0</formula>
    </cfRule>
  </conditionalFormatting>
  <conditionalFormatting sqref="Z75">
    <cfRule type="cellIs" dxfId="889" priority="258" operator="lessThan">
      <formula>0</formula>
    </cfRule>
  </conditionalFormatting>
  <conditionalFormatting sqref="Y56">
    <cfRule type="cellIs" dxfId="888" priority="268" operator="lessThan">
      <formula>0</formula>
    </cfRule>
  </conditionalFormatting>
  <conditionalFormatting sqref="Y79">
    <cfRule type="cellIs" dxfId="887" priority="267" operator="lessThan">
      <formula>0</formula>
    </cfRule>
  </conditionalFormatting>
  <conditionalFormatting sqref="Z98 Z71 Z44 Z17 Z127:Z128 Z76:Z77 Z47:Z50 Z74 Z101:Z104 Z9 Z116 Z19:Z24 Z121:Z123 Z118:Z119">
    <cfRule type="cellIs" dxfId="886" priority="259" operator="lessThan">
      <formula>0</formula>
    </cfRule>
  </conditionalFormatting>
  <conditionalFormatting sqref="Y106">
    <cfRule type="cellIs" dxfId="885" priority="265" operator="lessThan">
      <formula>0</formula>
    </cfRule>
  </conditionalFormatting>
  <conditionalFormatting sqref="Z13">
    <cfRule type="cellIs" dxfId="884" priority="257" operator="lessThan">
      <formula>0</formula>
    </cfRule>
  </conditionalFormatting>
  <conditionalFormatting sqref="Y110">
    <cfRule type="cellIs" dxfId="883" priority="263" operator="lessThan">
      <formula>0</formula>
    </cfRule>
  </conditionalFormatting>
  <conditionalFormatting sqref="AA54">
    <cfRule type="cellIs" dxfId="882" priority="203" operator="lessThan">
      <formula>0</formula>
    </cfRule>
  </conditionalFormatting>
  <conditionalFormatting sqref="Z106">
    <cfRule type="cellIs" dxfId="881" priority="227" operator="lessThan">
      <formula>0</formula>
    </cfRule>
  </conditionalFormatting>
  <conditionalFormatting sqref="Z31:Z32">
    <cfRule type="cellIs" dxfId="880" priority="232" operator="lessThan">
      <formula>0</formula>
    </cfRule>
  </conditionalFormatting>
  <conditionalFormatting sqref="Z36">
    <cfRule type="cellIs" dxfId="879" priority="256" operator="lessThan">
      <formula>0</formula>
    </cfRule>
  </conditionalFormatting>
  <conditionalFormatting sqref="Z40">
    <cfRule type="cellIs" dxfId="878" priority="255" operator="lessThan">
      <formula>0</formula>
    </cfRule>
  </conditionalFormatting>
  <conditionalFormatting sqref="Z63">
    <cfRule type="cellIs" dxfId="877" priority="254" operator="lessThan">
      <formula>0</formula>
    </cfRule>
  </conditionalFormatting>
  <conditionalFormatting sqref="Z67">
    <cfRule type="cellIs" dxfId="876" priority="253" operator="lessThan">
      <formula>0</formula>
    </cfRule>
  </conditionalFormatting>
  <conditionalFormatting sqref="Z90">
    <cfRule type="cellIs" dxfId="875" priority="252" operator="lessThan">
      <formula>0</formula>
    </cfRule>
  </conditionalFormatting>
  <conditionalFormatting sqref="Z94">
    <cfRule type="cellIs" dxfId="874" priority="251" operator="lessThan">
      <formula>0</formula>
    </cfRule>
  </conditionalFormatting>
  <conditionalFormatting sqref="Z30">
    <cfRule type="cellIs" dxfId="873" priority="249" operator="lessThan">
      <formula>0</formula>
    </cfRule>
  </conditionalFormatting>
  <conditionalFormatting sqref="Z51">
    <cfRule type="cellIs" dxfId="872" priority="248" operator="lessThan">
      <formula>0</formula>
    </cfRule>
  </conditionalFormatting>
  <conditionalFormatting sqref="Z78">
    <cfRule type="cellIs" dxfId="871" priority="247" operator="lessThan">
      <formula>0</formula>
    </cfRule>
  </conditionalFormatting>
  <conditionalFormatting sqref="Z105">
    <cfRule type="cellIs" dxfId="870" priority="246" operator="lessThan">
      <formula>0</formula>
    </cfRule>
  </conditionalFormatting>
  <conditionalFormatting sqref="Z27">
    <cfRule type="cellIs" dxfId="869" priority="245" operator="lessThan">
      <formula>0</formula>
    </cfRule>
  </conditionalFormatting>
  <conditionalFormatting sqref="Z29">
    <cfRule type="cellIs" dxfId="868" priority="244" operator="lessThan">
      <formula>0</formula>
    </cfRule>
  </conditionalFormatting>
  <conditionalFormatting sqref="Z34">
    <cfRule type="cellIs" dxfId="867" priority="243" operator="lessThan">
      <formula>0</formula>
    </cfRule>
  </conditionalFormatting>
  <conditionalFormatting sqref="Z57">
    <cfRule type="cellIs" dxfId="866" priority="242" operator="lessThan">
      <formula>0</formula>
    </cfRule>
  </conditionalFormatting>
  <conditionalFormatting sqref="Z85">
    <cfRule type="cellIs" dxfId="865" priority="237" operator="lessThan">
      <formula>0</formula>
    </cfRule>
  </conditionalFormatting>
  <conditionalFormatting sqref="Z58">
    <cfRule type="cellIs" dxfId="864" priority="240" operator="lessThan">
      <formula>0</formula>
    </cfRule>
  </conditionalFormatting>
  <conditionalFormatting sqref="Z112">
    <cfRule type="cellIs" dxfId="863" priority="235" operator="lessThan">
      <formula>0</formula>
    </cfRule>
  </conditionalFormatting>
  <conditionalFormatting sqref="Z81">
    <cfRule type="cellIs" dxfId="862" priority="238" operator="lessThan">
      <formula>0</formula>
    </cfRule>
  </conditionalFormatting>
  <conditionalFormatting sqref="Z111">
    <cfRule type="cellIs" dxfId="861" priority="236" operator="lessThan">
      <formula>0</formula>
    </cfRule>
  </conditionalFormatting>
  <conditionalFormatting sqref="Z83">
    <cfRule type="cellIs" dxfId="860" priority="234" operator="lessThan">
      <formula>0</formula>
    </cfRule>
  </conditionalFormatting>
  <conditionalFormatting sqref="Z108">
    <cfRule type="cellIs" dxfId="859" priority="233" operator="lessThan">
      <formula>0</formula>
    </cfRule>
  </conditionalFormatting>
  <conditionalFormatting sqref="AA98 AA71 AA44 AA17 AA127:AA128 AA76:AA77 AA47:AA50 AA74 AA101:AA104 AA9 AA116 AA19:AA24 AA121:AA123 AA118:AA119">
    <cfRule type="cellIs" dxfId="858" priority="221" operator="lessThan">
      <formula>0</formula>
    </cfRule>
  </conditionalFormatting>
  <conditionalFormatting sqref="Z56">
    <cfRule type="cellIs" dxfId="857" priority="230" operator="lessThan">
      <formula>0</formula>
    </cfRule>
  </conditionalFormatting>
  <conditionalFormatting sqref="Z79">
    <cfRule type="cellIs" dxfId="856" priority="229" operator="lessThan">
      <formula>0</formula>
    </cfRule>
  </conditionalFormatting>
  <conditionalFormatting sqref="AB54">
    <cfRule type="cellIs" dxfId="855" priority="165" operator="lessThan">
      <formula>0</formula>
    </cfRule>
  </conditionalFormatting>
  <conditionalFormatting sqref="AA58">
    <cfRule type="cellIs" dxfId="854" priority="202" operator="lessThan">
      <formula>0</formula>
    </cfRule>
  </conditionalFormatting>
  <conditionalFormatting sqref="AA13">
    <cfRule type="cellIs" dxfId="853" priority="219" operator="lessThan">
      <formula>0</formula>
    </cfRule>
  </conditionalFormatting>
  <conditionalFormatting sqref="Z110">
    <cfRule type="cellIs" dxfId="852" priority="225" operator="lessThan">
      <formula>0</formula>
    </cfRule>
  </conditionalFormatting>
  <conditionalFormatting sqref="AA75">
    <cfRule type="cellIs" dxfId="851" priority="220" operator="lessThan">
      <formula>0</formula>
    </cfRule>
  </conditionalFormatting>
  <conditionalFormatting sqref="AA31:AA32">
    <cfRule type="cellIs" dxfId="850" priority="194" operator="lessThan">
      <formula>0</formula>
    </cfRule>
  </conditionalFormatting>
  <conditionalFormatting sqref="AA36">
    <cfRule type="cellIs" dxfId="849" priority="218" operator="lessThan">
      <formula>0</formula>
    </cfRule>
  </conditionalFormatting>
  <conditionalFormatting sqref="AA40">
    <cfRule type="cellIs" dxfId="848" priority="217" operator="lessThan">
      <formula>0</formula>
    </cfRule>
  </conditionalFormatting>
  <conditionalFormatting sqref="AA63">
    <cfRule type="cellIs" dxfId="847" priority="216" operator="lessThan">
      <formula>0</formula>
    </cfRule>
  </conditionalFormatting>
  <conditionalFormatting sqref="AA67">
    <cfRule type="cellIs" dxfId="846" priority="215" operator="lessThan">
      <formula>0</formula>
    </cfRule>
  </conditionalFormatting>
  <conditionalFormatting sqref="AA90">
    <cfRule type="cellIs" dxfId="845" priority="214" operator="lessThan">
      <formula>0</formula>
    </cfRule>
  </conditionalFormatting>
  <conditionalFormatting sqref="AA94">
    <cfRule type="cellIs" dxfId="844" priority="213" operator="lessThan">
      <formula>0</formula>
    </cfRule>
  </conditionalFormatting>
  <conditionalFormatting sqref="AA30">
    <cfRule type="cellIs" dxfId="843" priority="211" operator="lessThan">
      <formula>0</formula>
    </cfRule>
  </conditionalFormatting>
  <conditionalFormatting sqref="AA51">
    <cfRule type="cellIs" dxfId="842" priority="210" operator="lessThan">
      <formula>0</formula>
    </cfRule>
  </conditionalFormatting>
  <conditionalFormatting sqref="AA78">
    <cfRule type="cellIs" dxfId="841" priority="209" operator="lessThan">
      <formula>0</formula>
    </cfRule>
  </conditionalFormatting>
  <conditionalFormatting sqref="AA105">
    <cfRule type="cellIs" dxfId="840" priority="208" operator="lessThan">
      <formula>0</formula>
    </cfRule>
  </conditionalFormatting>
  <conditionalFormatting sqref="AA27">
    <cfRule type="cellIs" dxfId="839" priority="207" operator="lessThan">
      <formula>0</formula>
    </cfRule>
  </conditionalFormatting>
  <conditionalFormatting sqref="AA29">
    <cfRule type="cellIs" dxfId="838" priority="206" operator="lessThan">
      <formula>0</formula>
    </cfRule>
  </conditionalFormatting>
  <conditionalFormatting sqref="AA34">
    <cfRule type="cellIs" dxfId="837" priority="205" operator="lessThan">
      <formula>0</formula>
    </cfRule>
  </conditionalFormatting>
  <conditionalFormatting sqref="AA57">
    <cfRule type="cellIs" dxfId="836" priority="204" operator="lessThan">
      <formula>0</formula>
    </cfRule>
  </conditionalFormatting>
  <conditionalFormatting sqref="AA85">
    <cfRule type="cellIs" dxfId="835" priority="199" operator="lessThan">
      <formula>0</formula>
    </cfRule>
  </conditionalFormatting>
  <conditionalFormatting sqref="AA84">
    <cfRule type="cellIs" dxfId="834" priority="201" operator="lessThan">
      <formula>0</formula>
    </cfRule>
  </conditionalFormatting>
  <conditionalFormatting sqref="AA112">
    <cfRule type="cellIs" dxfId="833" priority="197" operator="lessThan">
      <formula>0</formula>
    </cfRule>
  </conditionalFormatting>
  <conditionalFormatting sqref="AA81">
    <cfRule type="cellIs" dxfId="832" priority="200" operator="lessThan">
      <formula>0</formula>
    </cfRule>
  </conditionalFormatting>
  <conditionalFormatting sqref="AA111">
    <cfRule type="cellIs" dxfId="831" priority="198" operator="lessThan">
      <formula>0</formula>
    </cfRule>
  </conditionalFormatting>
  <conditionalFormatting sqref="AA83">
    <cfRule type="cellIs" dxfId="830" priority="196" operator="lessThan">
      <formula>0</formula>
    </cfRule>
  </conditionalFormatting>
  <conditionalFormatting sqref="AA108">
    <cfRule type="cellIs" dxfId="829" priority="195" operator="lessThan">
      <formula>0</formula>
    </cfRule>
  </conditionalFormatting>
  <conditionalFormatting sqref="AB98 AB71 AB44 AB17 AB127:AB128 AB76:AB77 AB47:AB50 AB74 AB101:AB104 AB9 AB116 AB19:AB24 AB121:AB123 AB118:AB119">
    <cfRule type="cellIs" dxfId="828" priority="183" operator="lessThan">
      <formula>0</formula>
    </cfRule>
  </conditionalFormatting>
  <conditionalFormatting sqref="AA56">
    <cfRule type="cellIs" dxfId="827" priority="192" operator="lessThan">
      <formula>0</formula>
    </cfRule>
  </conditionalFormatting>
  <conditionalFormatting sqref="AA79">
    <cfRule type="cellIs" dxfId="826" priority="191" operator="lessThan">
      <formula>0</formula>
    </cfRule>
  </conditionalFormatting>
  <conditionalFormatting sqref="AA106">
    <cfRule type="cellIs" dxfId="825" priority="189" operator="lessThan">
      <formula>0</formula>
    </cfRule>
  </conditionalFormatting>
  <conditionalFormatting sqref="AB13">
    <cfRule type="cellIs" dxfId="824" priority="181" operator="lessThan">
      <formula>0</formula>
    </cfRule>
  </conditionalFormatting>
  <conditionalFormatting sqref="AA110">
    <cfRule type="cellIs" dxfId="823" priority="187" operator="lessThan">
      <formula>0</formula>
    </cfRule>
  </conditionalFormatting>
  <conditionalFormatting sqref="AB79">
    <cfRule type="cellIs" dxfId="822" priority="153" operator="lessThan">
      <formula>0</formula>
    </cfRule>
  </conditionalFormatting>
  <conditionalFormatting sqref="S59:U59 AC59">
    <cfRule type="cellIs" dxfId="821" priority="127" operator="lessThan">
      <formula>0</formula>
    </cfRule>
  </conditionalFormatting>
  <conditionalFormatting sqref="AB75">
    <cfRule type="cellIs" dxfId="820" priority="182" operator="lessThan">
      <formula>0</formula>
    </cfRule>
  </conditionalFormatting>
  <conditionalFormatting sqref="AB31:AB32">
    <cfRule type="cellIs" dxfId="819" priority="156" operator="lessThan">
      <formula>0</formula>
    </cfRule>
  </conditionalFormatting>
  <conditionalFormatting sqref="AB36">
    <cfRule type="cellIs" dxfId="818" priority="180" operator="lessThan">
      <formula>0</formula>
    </cfRule>
  </conditionalFormatting>
  <conditionalFormatting sqref="AB40">
    <cfRule type="cellIs" dxfId="817" priority="179" operator="lessThan">
      <formula>0</formula>
    </cfRule>
  </conditionalFormatting>
  <conditionalFormatting sqref="AB63">
    <cfRule type="cellIs" dxfId="816" priority="178" operator="lessThan">
      <formula>0</formula>
    </cfRule>
  </conditionalFormatting>
  <conditionalFormatting sqref="AB67">
    <cfRule type="cellIs" dxfId="815" priority="177" operator="lessThan">
      <formula>0</formula>
    </cfRule>
  </conditionalFormatting>
  <conditionalFormatting sqref="AB90">
    <cfRule type="cellIs" dxfId="814" priority="176" operator="lessThan">
      <formula>0</formula>
    </cfRule>
  </conditionalFormatting>
  <conditionalFormatting sqref="AB94">
    <cfRule type="cellIs" dxfId="813" priority="175" operator="lessThan">
      <formula>0</formula>
    </cfRule>
  </conditionalFormatting>
  <conditionalFormatting sqref="AB18">
    <cfRule type="cellIs" dxfId="812" priority="174" operator="lessThan">
      <formula>0</formula>
    </cfRule>
  </conditionalFormatting>
  <conditionalFormatting sqref="AB30">
    <cfRule type="cellIs" dxfId="811" priority="173" operator="lessThan">
      <formula>0</formula>
    </cfRule>
  </conditionalFormatting>
  <conditionalFormatting sqref="AB51">
    <cfRule type="cellIs" dxfId="810" priority="172" operator="lessThan">
      <formula>0</formula>
    </cfRule>
  </conditionalFormatting>
  <conditionalFormatting sqref="AB78">
    <cfRule type="cellIs" dxfId="809" priority="171" operator="lessThan">
      <formula>0</formula>
    </cfRule>
  </conditionalFormatting>
  <conditionalFormatting sqref="AB105">
    <cfRule type="cellIs" dxfId="808" priority="170" operator="lessThan">
      <formula>0</formula>
    </cfRule>
  </conditionalFormatting>
  <conditionalFormatting sqref="AB27">
    <cfRule type="cellIs" dxfId="807" priority="169" operator="lessThan">
      <formula>0</formula>
    </cfRule>
  </conditionalFormatting>
  <conditionalFormatting sqref="AB29">
    <cfRule type="cellIs" dxfId="806" priority="168" operator="lessThan">
      <formula>0</formula>
    </cfRule>
  </conditionalFormatting>
  <conditionalFormatting sqref="AB34">
    <cfRule type="cellIs" dxfId="805" priority="167" operator="lessThan">
      <formula>0</formula>
    </cfRule>
  </conditionalFormatting>
  <conditionalFormatting sqref="AB57">
    <cfRule type="cellIs" dxfId="804" priority="166" operator="lessThan">
      <formula>0</formula>
    </cfRule>
  </conditionalFormatting>
  <conditionalFormatting sqref="AB85">
    <cfRule type="cellIs" dxfId="803" priority="161" operator="lessThan">
      <formula>0</formula>
    </cfRule>
  </conditionalFormatting>
  <conditionalFormatting sqref="AB58">
    <cfRule type="cellIs" dxfId="802" priority="164" operator="lessThan">
      <formula>0</formula>
    </cfRule>
  </conditionalFormatting>
  <conditionalFormatting sqref="AB84">
    <cfRule type="cellIs" dxfId="801" priority="163" operator="lessThan">
      <formula>0</formula>
    </cfRule>
  </conditionalFormatting>
  <conditionalFormatting sqref="AB112">
    <cfRule type="cellIs" dxfId="800" priority="159" operator="lessThan">
      <formula>0</formula>
    </cfRule>
  </conditionalFormatting>
  <conditionalFormatting sqref="AB81">
    <cfRule type="cellIs" dxfId="799" priority="162" operator="lessThan">
      <formula>0</formula>
    </cfRule>
  </conditionalFormatting>
  <conditionalFormatting sqref="AB111">
    <cfRule type="cellIs" dxfId="798" priority="160" operator="lessThan">
      <formula>0</formula>
    </cfRule>
  </conditionalFormatting>
  <conditionalFormatting sqref="AB83">
    <cfRule type="cellIs" dxfId="797" priority="158" operator="lessThan">
      <formula>0</formula>
    </cfRule>
  </conditionalFormatting>
  <conditionalFormatting sqref="AB108">
    <cfRule type="cellIs" dxfId="796" priority="157" operator="lessThan">
      <formula>0</formula>
    </cfRule>
  </conditionalFormatting>
  <conditionalFormatting sqref="E33 G33">
    <cfRule type="cellIs" dxfId="795" priority="145" operator="lessThan">
      <formula>0</formula>
    </cfRule>
  </conditionalFormatting>
  <conditionalFormatting sqref="AB56">
    <cfRule type="cellIs" dxfId="794" priority="154" operator="lessThan">
      <formula>0</formula>
    </cfRule>
  </conditionalFormatting>
  <conditionalFormatting sqref="S61:U61">
    <cfRule type="cellIs" dxfId="793" priority="128" operator="lessThan">
      <formula>0</formula>
    </cfRule>
  </conditionalFormatting>
  <conditionalFormatting sqref="AB106">
    <cfRule type="cellIs" dxfId="792" priority="151" operator="lessThan">
      <formula>0</formula>
    </cfRule>
  </conditionalFormatting>
  <conditionalFormatting sqref="H33:AB33">
    <cfRule type="cellIs" dxfId="791" priority="143" operator="lessThan">
      <formula>0</formula>
    </cfRule>
  </conditionalFormatting>
  <conditionalFormatting sqref="AB110">
    <cfRule type="cellIs" dxfId="790" priority="149" operator="lessThan">
      <formula>0</formula>
    </cfRule>
  </conditionalFormatting>
  <conditionalFormatting sqref="AA61">
    <cfRule type="cellIs" dxfId="789" priority="116" operator="lessThan">
      <formula>0</formula>
    </cfRule>
  </conditionalFormatting>
  <conditionalFormatting sqref="AB61">
    <cfRule type="cellIs" dxfId="788" priority="114" operator="lessThan">
      <formula>0</formula>
    </cfRule>
  </conditionalFormatting>
  <conditionalFormatting sqref="F33">
    <cfRule type="cellIs" dxfId="787" priority="144" operator="lessThan">
      <formula>0</formula>
    </cfRule>
  </conditionalFormatting>
  <conditionalFormatting sqref="Z61">
    <cfRule type="cellIs" dxfId="786" priority="118" operator="lessThan">
      <formula>0</formula>
    </cfRule>
  </conditionalFormatting>
  <conditionalFormatting sqref="AB55">
    <cfRule type="cellIs" dxfId="785" priority="101" operator="lessThan">
      <formula>0</formula>
    </cfRule>
  </conditionalFormatting>
  <conditionalFormatting sqref="V82">
    <cfRule type="cellIs" dxfId="784" priority="100" operator="lessThan">
      <formula>0</formula>
    </cfRule>
  </conditionalFormatting>
  <conditionalFormatting sqref="W82">
    <cfRule type="cellIs" dxfId="783" priority="99" operator="lessThan">
      <formula>0</formula>
    </cfRule>
  </conditionalFormatting>
  <conditionalFormatting sqref="X82">
    <cfRule type="cellIs" dxfId="782" priority="98" operator="lessThan">
      <formula>0</formula>
    </cfRule>
  </conditionalFormatting>
  <conditionalFormatting sqref="Y82">
    <cfRule type="cellIs" dxfId="781" priority="97" operator="lessThan">
      <formula>0</formula>
    </cfRule>
  </conditionalFormatting>
  <conditionalFormatting sqref="Z82">
    <cfRule type="cellIs" dxfId="780" priority="96" operator="lessThan">
      <formula>0</formula>
    </cfRule>
  </conditionalFormatting>
  <conditionalFormatting sqref="G140">
    <cfRule type="cellIs" dxfId="779" priority="134" operator="lessThan">
      <formula>0</formula>
    </cfRule>
  </conditionalFormatting>
  <conditionalFormatting sqref="H140">
    <cfRule type="cellIs" dxfId="778" priority="133" operator="lessThan">
      <formula>0</formula>
    </cfRule>
  </conditionalFormatting>
  <conditionalFormatting sqref="AA82">
    <cfRule type="cellIs" dxfId="777" priority="95" operator="lessThan">
      <formula>0</formula>
    </cfRule>
  </conditionalFormatting>
  <conditionalFormatting sqref="AB82">
    <cfRule type="cellIs" dxfId="776" priority="94" operator="lessThan">
      <formula>0</formula>
    </cfRule>
  </conditionalFormatting>
  <conditionalFormatting sqref="E59 G59 G61 E61">
    <cfRule type="cellIs" dxfId="775" priority="132" operator="lessThan">
      <formula>0</formula>
    </cfRule>
  </conditionalFormatting>
  <conditionalFormatting sqref="AC61">
    <cfRule type="cellIs" dxfId="774" priority="131" operator="lessThan">
      <formula>0</formula>
    </cfRule>
  </conditionalFormatting>
  <conditionalFormatting sqref="F59 F61">
    <cfRule type="cellIs" dxfId="773" priority="130" operator="lessThan">
      <formula>0</formula>
    </cfRule>
  </conditionalFormatting>
  <conditionalFormatting sqref="H59:R59 H61:R61">
    <cfRule type="cellIs" dxfId="772" priority="129" operator="lessThan">
      <formula>0</formula>
    </cfRule>
  </conditionalFormatting>
  <conditionalFormatting sqref="V61">
    <cfRule type="cellIs" dxfId="771" priority="126" operator="lessThan">
      <formula>0</formula>
    </cfRule>
  </conditionalFormatting>
  <conditionalFormatting sqref="V59">
    <cfRule type="cellIs" dxfId="770" priority="125" operator="lessThan">
      <formula>0</formula>
    </cfRule>
  </conditionalFormatting>
  <conditionalFormatting sqref="W61">
    <cfRule type="cellIs" dxfId="769" priority="124" operator="lessThan">
      <formula>0</formula>
    </cfRule>
  </conditionalFormatting>
  <conditionalFormatting sqref="W59">
    <cfRule type="cellIs" dxfId="768" priority="123" operator="lessThan">
      <formula>0</formula>
    </cfRule>
  </conditionalFormatting>
  <conditionalFormatting sqref="X61">
    <cfRule type="cellIs" dxfId="767" priority="122" operator="lessThan">
      <formula>0</formula>
    </cfRule>
  </conditionalFormatting>
  <conditionalFormatting sqref="X59">
    <cfRule type="cellIs" dxfId="766" priority="121" operator="lessThan">
      <formula>0</formula>
    </cfRule>
  </conditionalFormatting>
  <conditionalFormatting sqref="Y61">
    <cfRule type="cellIs" dxfId="765" priority="120" operator="lessThan">
      <formula>0</formula>
    </cfRule>
  </conditionalFormatting>
  <conditionalFormatting sqref="Y59">
    <cfRule type="cellIs" dxfId="764" priority="119" operator="lessThan">
      <formula>0</formula>
    </cfRule>
  </conditionalFormatting>
  <conditionalFormatting sqref="Z59">
    <cfRule type="cellIs" dxfId="763" priority="117" operator="lessThan">
      <formula>0</formula>
    </cfRule>
  </conditionalFormatting>
  <conditionalFormatting sqref="F86 F88">
    <cfRule type="cellIs" dxfId="762" priority="91" operator="lessThan">
      <formula>0</formula>
    </cfRule>
  </conditionalFormatting>
  <conditionalFormatting sqref="AA59">
    <cfRule type="cellIs" dxfId="761" priority="115" operator="lessThan">
      <formula>0</formula>
    </cfRule>
  </conditionalFormatting>
  <conditionalFormatting sqref="S88:U88">
    <cfRule type="cellIs" dxfId="760" priority="89" operator="lessThan">
      <formula>0</formula>
    </cfRule>
  </conditionalFormatting>
  <conditionalFormatting sqref="AB59">
    <cfRule type="cellIs" dxfId="759" priority="113" operator="lessThan">
      <formula>0</formula>
    </cfRule>
  </conditionalFormatting>
  <conditionalFormatting sqref="E60 G60">
    <cfRule type="cellIs" dxfId="758" priority="112" operator="lessThan">
      <formula>0</formula>
    </cfRule>
  </conditionalFormatting>
  <conditionalFormatting sqref="F60">
    <cfRule type="cellIs" dxfId="757" priority="111" operator="lessThan">
      <formula>0</formula>
    </cfRule>
  </conditionalFormatting>
  <conditionalFormatting sqref="H60:AB60">
    <cfRule type="cellIs" dxfId="756" priority="110" operator="lessThan">
      <formula>0</formula>
    </cfRule>
  </conditionalFormatting>
  <conditionalFormatting sqref="K18">
    <cfRule type="cellIs" dxfId="755" priority="109" operator="lessThan">
      <formula>0</formula>
    </cfRule>
  </conditionalFormatting>
  <conditionalFormatting sqref="M18">
    <cfRule type="cellIs" dxfId="754" priority="108" operator="lessThan">
      <formula>0</formula>
    </cfRule>
  </conditionalFormatting>
  <conditionalFormatting sqref="V55">
    <cfRule type="cellIs" dxfId="753" priority="107" operator="lessThan">
      <formula>0</formula>
    </cfRule>
  </conditionalFormatting>
  <conditionalFormatting sqref="W55">
    <cfRule type="cellIs" dxfId="752" priority="106" operator="lessThan">
      <formula>0</formula>
    </cfRule>
  </conditionalFormatting>
  <conditionalFormatting sqref="X55">
    <cfRule type="cellIs" dxfId="751" priority="105" operator="lessThan">
      <formula>0</formula>
    </cfRule>
  </conditionalFormatting>
  <conditionalFormatting sqref="Y55">
    <cfRule type="cellIs" dxfId="750" priority="104" operator="lessThan">
      <formula>0</formula>
    </cfRule>
  </conditionalFormatting>
  <conditionalFormatting sqref="Z55">
    <cfRule type="cellIs" dxfId="749" priority="103" operator="lessThan">
      <formula>0</formula>
    </cfRule>
  </conditionalFormatting>
  <conditionalFormatting sqref="AA55">
    <cfRule type="cellIs" dxfId="748" priority="102" operator="lessThan">
      <formula>0</formula>
    </cfRule>
  </conditionalFormatting>
  <conditionalFormatting sqref="R87:AB87">
    <cfRule type="cellIs" dxfId="747" priority="70" operator="lessThan">
      <formula>0</formula>
    </cfRule>
  </conditionalFormatting>
  <conditionalFormatting sqref="V109">
    <cfRule type="cellIs" dxfId="746" priority="69" operator="lessThan">
      <formula>0</formula>
    </cfRule>
  </conditionalFormatting>
  <conditionalFormatting sqref="W109">
    <cfRule type="cellIs" dxfId="745" priority="68" operator="lessThan">
      <formula>0</formula>
    </cfRule>
  </conditionalFormatting>
  <conditionalFormatting sqref="X109">
    <cfRule type="cellIs" dxfId="744" priority="67" operator="lessThan">
      <formula>0</formula>
    </cfRule>
  </conditionalFormatting>
  <conditionalFormatting sqref="Y109">
    <cfRule type="cellIs" dxfId="743" priority="66" operator="lessThan">
      <formula>0</formula>
    </cfRule>
  </conditionalFormatting>
  <conditionalFormatting sqref="Z109">
    <cfRule type="cellIs" dxfId="742" priority="65" operator="lessThan">
      <formula>0</formula>
    </cfRule>
  </conditionalFormatting>
  <conditionalFormatting sqref="AA109">
    <cfRule type="cellIs" dxfId="741" priority="64" operator="lessThan">
      <formula>0</formula>
    </cfRule>
  </conditionalFormatting>
  <conditionalFormatting sqref="AB109">
    <cfRule type="cellIs" dxfId="740" priority="63" operator="lessThan">
      <formula>0</formula>
    </cfRule>
  </conditionalFormatting>
  <conditionalFormatting sqref="E86 G86 G88 E88">
    <cfRule type="cellIs" dxfId="739" priority="93" operator="lessThan">
      <formula>0</formula>
    </cfRule>
  </conditionalFormatting>
  <conditionalFormatting sqref="AC88">
    <cfRule type="cellIs" dxfId="738" priority="92" operator="lessThan">
      <formula>0</formula>
    </cfRule>
  </conditionalFormatting>
  <conditionalFormatting sqref="H86:R86 H88:R88">
    <cfRule type="cellIs" dxfId="737" priority="90" operator="lessThan">
      <formula>0</formula>
    </cfRule>
  </conditionalFormatting>
  <conditionalFormatting sqref="S86:U86 AC86">
    <cfRule type="cellIs" dxfId="736" priority="88" operator="lessThan">
      <formula>0</formula>
    </cfRule>
  </conditionalFormatting>
  <conditionalFormatting sqref="V88">
    <cfRule type="cellIs" dxfId="735" priority="87" operator="lessThan">
      <formula>0</formula>
    </cfRule>
  </conditionalFormatting>
  <conditionalFormatting sqref="V86">
    <cfRule type="cellIs" dxfId="734" priority="86" operator="lessThan">
      <formula>0</formula>
    </cfRule>
  </conditionalFormatting>
  <conditionalFormatting sqref="W88">
    <cfRule type="cellIs" dxfId="733" priority="85" operator="lessThan">
      <formula>0</formula>
    </cfRule>
  </conditionalFormatting>
  <conditionalFormatting sqref="W86">
    <cfRule type="cellIs" dxfId="732" priority="84" operator="lessThan">
      <formula>0</formula>
    </cfRule>
  </conditionalFormatting>
  <conditionalFormatting sqref="X88">
    <cfRule type="cellIs" dxfId="731" priority="83" operator="lessThan">
      <formula>0</formula>
    </cfRule>
  </conditionalFormatting>
  <conditionalFormatting sqref="X86">
    <cfRule type="cellIs" dxfId="730" priority="82" operator="lessThan">
      <formula>0</formula>
    </cfRule>
  </conditionalFormatting>
  <conditionalFormatting sqref="Y88">
    <cfRule type="cellIs" dxfId="729" priority="81" operator="lessThan">
      <formula>0</formula>
    </cfRule>
  </conditionalFormatting>
  <conditionalFormatting sqref="Y86">
    <cfRule type="cellIs" dxfId="728" priority="80" operator="lessThan">
      <formula>0</formula>
    </cfRule>
  </conditionalFormatting>
  <conditionalFormatting sqref="Z88">
    <cfRule type="cellIs" dxfId="727" priority="79" operator="lessThan">
      <formula>0</formula>
    </cfRule>
  </conditionalFormatting>
  <conditionalFormatting sqref="Z86">
    <cfRule type="cellIs" dxfId="726" priority="78" operator="lessThan">
      <formula>0</formula>
    </cfRule>
  </conditionalFormatting>
  <conditionalFormatting sqref="AA88">
    <cfRule type="cellIs" dxfId="725" priority="77" operator="lessThan">
      <formula>0</formula>
    </cfRule>
  </conditionalFormatting>
  <conditionalFormatting sqref="AA86">
    <cfRule type="cellIs" dxfId="724" priority="76" operator="lessThan">
      <formula>0</formula>
    </cfRule>
  </conditionalFormatting>
  <conditionalFormatting sqref="AB88">
    <cfRule type="cellIs" dxfId="723" priority="75" operator="lessThan">
      <formula>0</formula>
    </cfRule>
  </conditionalFormatting>
  <conditionalFormatting sqref="AB86">
    <cfRule type="cellIs" dxfId="722" priority="74" operator="lessThan">
      <formula>0</formula>
    </cfRule>
  </conditionalFormatting>
  <conditionalFormatting sqref="E87 G87">
    <cfRule type="cellIs" dxfId="721" priority="73" operator="lessThan">
      <formula>0</formula>
    </cfRule>
  </conditionalFormatting>
  <conditionalFormatting sqref="F87">
    <cfRule type="cellIs" dxfId="720" priority="72" operator="lessThan">
      <formula>0</formula>
    </cfRule>
  </conditionalFormatting>
  <conditionalFormatting sqref="H87:Q87">
    <cfRule type="cellIs" dxfId="719" priority="71" operator="lessThan">
      <formula>0</formula>
    </cfRule>
  </conditionalFormatting>
  <conditionalFormatting sqref="AA113">
    <cfRule type="cellIs" dxfId="718" priority="45" operator="lessThan">
      <formula>0</formula>
    </cfRule>
  </conditionalFormatting>
  <conditionalFormatting sqref="AB115">
    <cfRule type="cellIs" dxfId="717" priority="44" operator="lessThan">
      <formula>0</formula>
    </cfRule>
  </conditionalFormatting>
  <conditionalFormatting sqref="AB113">
    <cfRule type="cellIs" dxfId="716" priority="43" operator="lessThan">
      <formula>0</formula>
    </cfRule>
  </conditionalFormatting>
  <conditionalFormatting sqref="E114 G114">
    <cfRule type="cellIs" dxfId="715" priority="42" operator="lessThan">
      <formula>0</formula>
    </cfRule>
  </conditionalFormatting>
  <conditionalFormatting sqref="F114">
    <cfRule type="cellIs" dxfId="714" priority="41" operator="lessThan">
      <formula>0</formula>
    </cfRule>
  </conditionalFormatting>
  <conditionalFormatting sqref="H114:Q114">
    <cfRule type="cellIs" dxfId="713" priority="40" operator="lessThan">
      <formula>0</formula>
    </cfRule>
  </conditionalFormatting>
  <conditionalFormatting sqref="R114:AB114">
    <cfRule type="cellIs" dxfId="712" priority="38" operator="lessThan">
      <formula>0</formula>
    </cfRule>
  </conditionalFormatting>
  <conditionalFormatting sqref="E113 G113 G115 E115">
    <cfRule type="cellIs" dxfId="711" priority="62" operator="lessThan">
      <formula>0</formula>
    </cfRule>
  </conditionalFormatting>
  <conditionalFormatting sqref="AC115">
    <cfRule type="cellIs" dxfId="710" priority="61" operator="lessThan">
      <formula>0</formula>
    </cfRule>
  </conditionalFormatting>
  <conditionalFormatting sqref="F113 F115">
    <cfRule type="cellIs" dxfId="709" priority="60" operator="lessThan">
      <formula>0</formula>
    </cfRule>
  </conditionalFormatting>
  <conditionalFormatting sqref="H113:R113 H115:R115">
    <cfRule type="cellIs" dxfId="708" priority="59" operator="lessThan">
      <formula>0</formula>
    </cfRule>
  </conditionalFormatting>
  <conditionalFormatting sqref="S115:U115">
    <cfRule type="cellIs" dxfId="707" priority="58" operator="lessThan">
      <formula>0</formula>
    </cfRule>
  </conditionalFormatting>
  <conditionalFormatting sqref="S113:U113 AC113">
    <cfRule type="cellIs" dxfId="706" priority="57" operator="lessThan">
      <formula>0</formula>
    </cfRule>
  </conditionalFormatting>
  <conditionalFormatting sqref="V115">
    <cfRule type="cellIs" dxfId="705" priority="56" operator="lessThan">
      <formula>0</formula>
    </cfRule>
  </conditionalFormatting>
  <conditionalFormatting sqref="V113">
    <cfRule type="cellIs" dxfId="704" priority="55" operator="lessThan">
      <formula>0</formula>
    </cfRule>
  </conditionalFormatting>
  <conditionalFormatting sqref="W115">
    <cfRule type="cellIs" dxfId="703" priority="54" operator="lessThan">
      <formula>0</formula>
    </cfRule>
  </conditionalFormatting>
  <conditionalFormatting sqref="W113">
    <cfRule type="cellIs" dxfId="702" priority="53" operator="lessThan">
      <formula>0</formula>
    </cfRule>
  </conditionalFormatting>
  <conditionalFormatting sqref="X115">
    <cfRule type="cellIs" dxfId="701" priority="52" operator="lessThan">
      <formula>0</formula>
    </cfRule>
  </conditionalFormatting>
  <conditionalFormatting sqref="X113">
    <cfRule type="cellIs" dxfId="700" priority="51" operator="lessThan">
      <formula>0</formula>
    </cfRule>
  </conditionalFormatting>
  <conditionalFormatting sqref="Y115">
    <cfRule type="cellIs" dxfId="699" priority="50" operator="lessThan">
      <formula>0</formula>
    </cfRule>
  </conditionalFormatting>
  <conditionalFormatting sqref="Y113">
    <cfRule type="cellIs" dxfId="698" priority="49" operator="lessThan">
      <formula>0</formula>
    </cfRule>
  </conditionalFormatting>
  <conditionalFormatting sqref="Z115">
    <cfRule type="cellIs" dxfId="697" priority="48" operator="lessThan">
      <formula>0</formula>
    </cfRule>
  </conditionalFormatting>
  <conditionalFormatting sqref="Z113">
    <cfRule type="cellIs" dxfId="696" priority="47" operator="lessThan">
      <formula>0</formula>
    </cfRule>
  </conditionalFormatting>
  <conditionalFormatting sqref="AA115">
    <cfRule type="cellIs" dxfId="695" priority="46" operator="lessThan">
      <formula>0</formula>
    </cfRule>
  </conditionalFormatting>
  <conditionalFormatting sqref="V18">
    <cfRule type="cellIs" dxfId="694" priority="37" operator="lessThan">
      <formula>0</formula>
    </cfRule>
  </conditionalFormatting>
  <conditionalFormatting sqref="W18">
    <cfRule type="cellIs" dxfId="693" priority="36" operator="lessThan">
      <formula>0</formula>
    </cfRule>
  </conditionalFormatting>
  <conditionalFormatting sqref="V19">
    <cfRule type="cellIs" dxfId="692" priority="35" operator="lessThan">
      <formula>0</formula>
    </cfRule>
  </conditionalFormatting>
  <conditionalFormatting sqref="W19">
    <cfRule type="cellIs" dxfId="691" priority="34" operator="lessThan">
      <formula>0</formula>
    </cfRule>
  </conditionalFormatting>
  <conditionalFormatting sqref="X18">
    <cfRule type="cellIs" dxfId="690" priority="33" operator="lessThan">
      <formula>0</formula>
    </cfRule>
  </conditionalFormatting>
  <conditionalFormatting sqref="X19">
    <cfRule type="cellIs" dxfId="689" priority="32" operator="lessThan">
      <formula>0</formula>
    </cfRule>
  </conditionalFormatting>
  <conditionalFormatting sqref="Y18">
    <cfRule type="cellIs" dxfId="688" priority="31" operator="lessThan">
      <formula>0</formula>
    </cfRule>
  </conditionalFormatting>
  <conditionalFormatting sqref="Y19">
    <cfRule type="cellIs" dxfId="687" priority="30" operator="lessThan">
      <formula>0</formula>
    </cfRule>
  </conditionalFormatting>
  <conditionalFormatting sqref="Z18">
    <cfRule type="cellIs" dxfId="686" priority="29" operator="lessThan">
      <formula>0</formula>
    </cfRule>
  </conditionalFormatting>
  <conditionalFormatting sqref="AA18">
    <cfRule type="cellIs" dxfId="685" priority="28" operator="lessThan">
      <formula>0</formula>
    </cfRule>
  </conditionalFormatting>
  <conditionalFormatting sqref="AB45">
    <cfRule type="cellIs" dxfId="684" priority="27" operator="lessThan">
      <formula>0</formula>
    </cfRule>
  </conditionalFormatting>
  <conditionalFormatting sqref="V45">
    <cfRule type="cellIs" dxfId="683" priority="26" operator="lessThan">
      <formula>0</formula>
    </cfRule>
  </conditionalFormatting>
  <conditionalFormatting sqref="W45">
    <cfRule type="cellIs" dxfId="682" priority="25" operator="lessThan">
      <formula>0</formula>
    </cfRule>
  </conditionalFormatting>
  <conditionalFormatting sqref="X45">
    <cfRule type="cellIs" dxfId="681" priority="24" operator="lessThan">
      <formula>0</formula>
    </cfRule>
  </conditionalFormatting>
  <conditionalFormatting sqref="Y45">
    <cfRule type="cellIs" dxfId="680" priority="23" operator="lessThan">
      <formula>0</formula>
    </cfRule>
  </conditionalFormatting>
  <conditionalFormatting sqref="Z45">
    <cfRule type="cellIs" dxfId="679" priority="22" operator="lessThan">
      <formula>0</formula>
    </cfRule>
  </conditionalFormatting>
  <conditionalFormatting sqref="AA45">
    <cfRule type="cellIs" dxfId="678" priority="21" operator="lessThan">
      <formula>0</formula>
    </cfRule>
  </conditionalFormatting>
  <conditionalFormatting sqref="AB72">
    <cfRule type="cellIs" dxfId="677" priority="20" operator="lessThan">
      <formula>0</formula>
    </cfRule>
  </conditionalFormatting>
  <conditionalFormatting sqref="V72">
    <cfRule type="cellIs" dxfId="676" priority="19" operator="lessThan">
      <formula>0</formula>
    </cfRule>
  </conditionalFormatting>
  <conditionalFormatting sqref="W72">
    <cfRule type="cellIs" dxfId="675" priority="18" operator="lessThan">
      <formula>0</formula>
    </cfRule>
  </conditionalFormatting>
  <conditionalFormatting sqref="X72">
    <cfRule type="cellIs" dxfId="674" priority="17" operator="lessThan">
      <formula>0</formula>
    </cfRule>
  </conditionalFormatting>
  <conditionalFormatting sqref="Y72">
    <cfRule type="cellIs" dxfId="673" priority="16" operator="lessThan">
      <formula>0</formula>
    </cfRule>
  </conditionalFormatting>
  <conditionalFormatting sqref="Z72">
    <cfRule type="cellIs" dxfId="672" priority="15" operator="lessThan">
      <formula>0</formula>
    </cfRule>
  </conditionalFormatting>
  <conditionalFormatting sqref="AA72">
    <cfRule type="cellIs" dxfId="671" priority="14" operator="lessThan">
      <formula>0</formula>
    </cfRule>
  </conditionalFormatting>
  <conditionalFormatting sqref="AB99">
    <cfRule type="cellIs" dxfId="670" priority="13" operator="lessThan">
      <formula>0</formula>
    </cfRule>
  </conditionalFormatting>
  <conditionalFormatting sqref="V99">
    <cfRule type="cellIs" dxfId="669" priority="12" operator="lessThan">
      <formula>0</formula>
    </cfRule>
  </conditionalFormatting>
  <conditionalFormatting sqref="W99">
    <cfRule type="cellIs" dxfId="668" priority="11" operator="lessThan">
      <formula>0</formula>
    </cfRule>
  </conditionalFormatting>
  <conditionalFormatting sqref="X99">
    <cfRule type="cellIs" dxfId="667" priority="10" operator="lessThan">
      <formula>0</formula>
    </cfRule>
  </conditionalFormatting>
  <conditionalFormatting sqref="Y99">
    <cfRule type="cellIs" dxfId="666" priority="9" operator="lessThan">
      <formula>0</formula>
    </cfRule>
  </conditionalFormatting>
  <conditionalFormatting sqref="Z99">
    <cfRule type="cellIs" dxfId="665" priority="8" operator="lessThan">
      <formula>0</formula>
    </cfRule>
  </conditionalFormatting>
  <conditionalFormatting sqref="AA99">
    <cfRule type="cellIs" dxfId="664" priority="7" operator="lessThan">
      <formula>0</formula>
    </cfRule>
  </conditionalFormatting>
  <conditionalFormatting sqref="V46">
    <cfRule type="cellIs" dxfId="663" priority="6" operator="lessThan">
      <formula>0</formula>
    </cfRule>
  </conditionalFormatting>
  <conditionalFormatting sqref="W46:AB46">
    <cfRule type="cellIs" dxfId="662" priority="5" operator="lessThan">
      <formula>0</formula>
    </cfRule>
  </conditionalFormatting>
  <conditionalFormatting sqref="V73:AB73">
    <cfRule type="cellIs" dxfId="661" priority="4" operator="lessThan">
      <formula>0</formula>
    </cfRule>
  </conditionalFormatting>
  <conditionalFormatting sqref="V100:AB100">
    <cfRule type="cellIs" dxfId="660" priority="3" operator="lessThan">
      <formula>0</formula>
    </cfRule>
  </conditionalFormatting>
  <conditionalFormatting sqref="AC46">
    <cfRule type="cellIs" dxfId="659" priority="2" operator="lessThan">
      <formula>0</formula>
    </cfRule>
  </conditionalFormatting>
  <conditionalFormatting sqref="AC120">
    <cfRule type="cellIs" dxfId="658" priority="1" operator="lessThan">
      <formula>0</formula>
    </cfRule>
  </conditionalFormatting>
  <pageMargins left="0.2" right="0" top="0.25" bottom="0"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view="pageBreakPreview" zoomScaleNormal="70" zoomScaleSheetLayoutView="100" workbookViewId="0">
      <pane ySplit="6" topLeftCell="A7" activePane="bottomLeft" state="frozen"/>
      <selection activeCell="D57" sqref="D57"/>
      <selection pane="bottomLeft" activeCell="B1" sqref="B1"/>
    </sheetView>
  </sheetViews>
  <sheetFormatPr defaultRowHeight="15.75"/>
  <cols>
    <col min="1" max="1" width="1.7109375" style="177" customWidth="1"/>
    <col min="2" max="2" width="5.7109375" style="177" customWidth="1"/>
    <col min="3" max="3" width="8.5703125" style="171" bestFit="1" customWidth="1"/>
    <col min="4" max="4" width="36.5703125" style="177" customWidth="1"/>
    <col min="5" max="5" width="17.5703125" style="171" customWidth="1"/>
    <col min="6" max="6" width="11.42578125" style="171" bestFit="1" customWidth="1"/>
    <col min="7" max="18" width="14" style="171" bestFit="1" customWidth="1"/>
    <col min="19" max="19" width="15.7109375" style="171" bestFit="1" customWidth="1"/>
    <col min="20" max="21" width="9.140625" style="171"/>
    <col min="22" max="22" width="11.85546875" style="171" bestFit="1" customWidth="1"/>
    <col min="23" max="16384" width="9.140625" style="171"/>
  </cols>
  <sheetData>
    <row r="1" spans="1:22">
      <c r="A1" s="20" t="s">
        <v>105</v>
      </c>
      <c r="B1" s="21"/>
      <c r="C1" s="22"/>
      <c r="D1" s="21"/>
      <c r="E1" s="22"/>
      <c r="F1" s="22"/>
      <c r="G1" s="22"/>
      <c r="H1" s="22"/>
      <c r="I1" s="22"/>
      <c r="J1" s="22"/>
      <c r="K1" s="22"/>
      <c r="L1" s="22"/>
      <c r="M1" s="22"/>
      <c r="N1" s="22"/>
      <c r="O1" s="22"/>
      <c r="P1" s="22"/>
      <c r="Q1" s="22"/>
      <c r="R1" s="22"/>
      <c r="S1" s="22"/>
      <c r="V1" s="172"/>
    </row>
    <row r="2" spans="1:22" ht="21">
      <c r="A2" s="25" t="s">
        <v>296</v>
      </c>
      <c r="B2" s="25"/>
      <c r="C2" s="25"/>
      <c r="D2" s="25"/>
      <c r="E2" s="25"/>
      <c r="F2" s="25"/>
      <c r="G2" s="25"/>
      <c r="H2" s="25"/>
      <c r="I2" s="25"/>
      <c r="J2" s="25"/>
      <c r="K2" s="25"/>
      <c r="L2" s="25"/>
      <c r="M2" s="25"/>
      <c r="N2" s="25"/>
      <c r="O2" s="25"/>
      <c r="P2" s="25"/>
      <c r="Q2" s="25"/>
      <c r="R2" s="25"/>
      <c r="S2" s="25"/>
      <c r="V2" s="172"/>
    </row>
    <row r="3" spans="1:22">
      <c r="A3" s="26"/>
      <c r="B3" s="27"/>
      <c r="C3" s="28"/>
      <c r="D3" s="27"/>
      <c r="E3" s="29" t="s">
        <v>295</v>
      </c>
      <c r="F3" s="28"/>
      <c r="G3" s="28"/>
      <c r="H3" s="28"/>
      <c r="I3" s="28"/>
      <c r="J3" s="28"/>
      <c r="K3" s="28"/>
      <c r="L3" s="28"/>
      <c r="M3" s="28"/>
      <c r="N3" s="28"/>
      <c r="O3" s="28"/>
      <c r="P3" s="28"/>
      <c r="Q3" s="28"/>
      <c r="R3" s="28"/>
      <c r="S3" s="28"/>
    </row>
    <row r="4" spans="1:22">
      <c r="A4" s="26"/>
      <c r="B4" s="27"/>
      <c r="C4" s="22"/>
      <c r="D4" s="30" t="s">
        <v>104</v>
      </c>
      <c r="E4" s="31">
        <v>42185</v>
      </c>
      <c r="F4" s="22"/>
    </row>
    <row r="5" spans="1:22">
      <c r="A5" s="21"/>
      <c r="B5" s="20"/>
      <c r="C5" s="32"/>
      <c r="D5" s="30" t="s">
        <v>105</v>
      </c>
      <c r="E5" s="173"/>
      <c r="F5" s="32"/>
      <c r="G5" s="34" t="s">
        <v>297</v>
      </c>
      <c r="H5" s="35"/>
      <c r="I5" s="35"/>
      <c r="J5" s="35"/>
      <c r="K5" s="35"/>
      <c r="L5" s="35"/>
      <c r="M5" s="35"/>
      <c r="N5" s="35"/>
      <c r="O5" s="35"/>
      <c r="P5" s="35"/>
      <c r="Q5" s="35"/>
      <c r="R5" s="35"/>
      <c r="S5" s="36"/>
    </row>
    <row r="6" spans="1:22">
      <c r="A6" s="21"/>
      <c r="B6" s="21"/>
      <c r="C6" s="37" t="s">
        <v>106</v>
      </c>
      <c r="D6" s="38" t="s">
        <v>105</v>
      </c>
      <c r="E6" s="39" t="s">
        <v>105</v>
      </c>
      <c r="F6" s="37" t="s">
        <v>107</v>
      </c>
      <c r="G6" s="37" t="s">
        <v>108</v>
      </c>
      <c r="H6" s="37" t="s">
        <v>109</v>
      </c>
      <c r="I6" s="37" t="s">
        <v>110</v>
      </c>
      <c r="J6" s="37" t="s">
        <v>111</v>
      </c>
      <c r="K6" s="37" t="s">
        <v>112</v>
      </c>
      <c r="L6" s="37" t="s">
        <v>113</v>
      </c>
      <c r="M6" s="37" t="s">
        <v>114</v>
      </c>
      <c r="N6" s="37" t="s">
        <v>115</v>
      </c>
      <c r="O6" s="37" t="s">
        <v>116</v>
      </c>
      <c r="P6" s="37" t="s">
        <v>117</v>
      </c>
      <c r="Q6" s="37" t="s">
        <v>118</v>
      </c>
      <c r="R6" s="37" t="s">
        <v>298</v>
      </c>
      <c r="S6" s="40" t="s">
        <v>101</v>
      </c>
    </row>
    <row r="7" spans="1:22">
      <c r="A7" s="21"/>
      <c r="B7" s="41" t="s">
        <v>119</v>
      </c>
      <c r="C7" s="42" t="s">
        <v>120</v>
      </c>
      <c r="D7" s="43" t="s">
        <v>121</v>
      </c>
      <c r="E7" s="44" t="s">
        <v>122</v>
      </c>
      <c r="F7" s="42" t="s">
        <v>123</v>
      </c>
      <c r="G7" s="42" t="s">
        <v>124</v>
      </c>
      <c r="H7" s="42" t="s">
        <v>125</v>
      </c>
      <c r="I7" s="42" t="s">
        <v>126</v>
      </c>
      <c r="J7" s="42" t="s">
        <v>127</v>
      </c>
      <c r="K7" s="42" t="s">
        <v>128</v>
      </c>
      <c r="L7" s="42" t="s">
        <v>129</v>
      </c>
      <c r="M7" s="42" t="s">
        <v>130</v>
      </c>
      <c r="N7" s="42" t="s">
        <v>131</v>
      </c>
      <c r="O7" s="42" t="s">
        <v>132</v>
      </c>
      <c r="P7" s="42" t="s">
        <v>133</v>
      </c>
      <c r="Q7" s="42" t="s">
        <v>134</v>
      </c>
      <c r="R7" s="42" t="s">
        <v>135</v>
      </c>
      <c r="S7" s="42" t="s">
        <v>136</v>
      </c>
    </row>
    <row r="8" spans="1:22">
      <c r="A8" s="21"/>
      <c r="B8" s="20" t="s">
        <v>137</v>
      </c>
      <c r="C8" s="174"/>
      <c r="D8" s="46"/>
      <c r="E8" s="47"/>
      <c r="F8" s="174"/>
      <c r="G8" s="174"/>
      <c r="H8" s="174"/>
      <c r="I8" s="174"/>
      <c r="J8" s="174"/>
      <c r="K8" s="174"/>
      <c r="L8" s="174"/>
      <c r="M8" s="174"/>
      <c r="N8" s="174"/>
      <c r="O8" s="174"/>
      <c r="P8" s="174"/>
      <c r="Q8" s="174"/>
      <c r="R8" s="174"/>
      <c r="S8" s="174"/>
    </row>
    <row r="9" spans="1:22">
      <c r="A9" s="21"/>
      <c r="B9" s="21"/>
      <c r="C9" s="49" t="s">
        <v>119</v>
      </c>
      <c r="D9" s="50" t="s">
        <v>138</v>
      </c>
      <c r="E9" s="51">
        <v>105258.64978493931</v>
      </c>
      <c r="F9" s="52"/>
      <c r="G9" s="52">
        <v>104941</v>
      </c>
      <c r="H9" s="52">
        <v>105174</v>
      </c>
      <c r="I9" s="52">
        <v>105262</v>
      </c>
      <c r="J9" s="52">
        <v>105427</v>
      </c>
      <c r="K9" s="52">
        <v>105561</v>
      </c>
      <c r="L9" s="52">
        <v>105607</v>
      </c>
      <c r="M9" s="52">
        <v>105344</v>
      </c>
      <c r="N9" s="52">
        <v>105171</v>
      </c>
      <c r="O9" s="52">
        <v>105093</v>
      </c>
      <c r="P9" s="52">
        <v>104959</v>
      </c>
      <c r="Q9" s="52">
        <v>104803</v>
      </c>
      <c r="R9" s="52">
        <v>104923</v>
      </c>
      <c r="S9" s="52"/>
    </row>
    <row r="10" spans="1:22">
      <c r="A10" s="21"/>
      <c r="B10" s="21"/>
      <c r="C10" s="49" t="s">
        <v>120</v>
      </c>
      <c r="D10" s="54" t="s">
        <v>299</v>
      </c>
      <c r="E10" s="55">
        <f>E11/E9</f>
        <v>790.46965214820557</v>
      </c>
      <c r="F10" s="56"/>
      <c r="G10" s="57">
        <v>54.061951019626278</v>
      </c>
      <c r="H10" s="57">
        <v>58.578929561529897</v>
      </c>
      <c r="I10" s="57">
        <v>108.14963789191133</v>
      </c>
      <c r="J10" s="57">
        <v>104.49228036939483</v>
      </c>
      <c r="K10" s="57">
        <v>91.202079948274289</v>
      </c>
      <c r="L10" s="57">
        <v>73.547115471848016</v>
      </c>
      <c r="M10" s="57">
        <v>54.915338717754352</v>
      </c>
      <c r="N10" s="57">
        <v>44.416727133102171</v>
      </c>
      <c r="O10" s="57">
        <v>36.42133915528867</v>
      </c>
      <c r="P10" s="57">
        <v>46.152828727582389</v>
      </c>
      <c r="Q10" s="57">
        <v>61.719551580053853</v>
      </c>
      <c r="R10" s="57">
        <v>56.811872571839537</v>
      </c>
      <c r="S10" s="58"/>
    </row>
    <row r="11" spans="1:22">
      <c r="A11" s="21"/>
      <c r="B11" s="21"/>
      <c r="C11" s="49" t="s">
        <v>121</v>
      </c>
      <c r="D11" s="54" t="s">
        <v>139</v>
      </c>
      <c r="E11" s="55">
        <v>83203768.281090766</v>
      </c>
      <c r="F11" s="59" t="s">
        <v>140</v>
      </c>
      <c r="G11" s="56">
        <f t="shared" ref="G11:O11" si="0">G10*G9</f>
        <v>5673315.2019506013</v>
      </c>
      <c r="H11" s="56">
        <f t="shared" si="0"/>
        <v>6160980.3377043456</v>
      </c>
      <c r="I11" s="56">
        <f t="shared" si="0"/>
        <v>11384047.18377837</v>
      </c>
      <c r="J11" s="56">
        <f t="shared" si="0"/>
        <v>11016307.642504189</v>
      </c>
      <c r="K11" s="56">
        <f t="shared" si="0"/>
        <v>9627382.7614197824</v>
      </c>
      <c r="L11" s="56">
        <f t="shared" si="0"/>
        <v>7767090.2236354537</v>
      </c>
      <c r="M11" s="56">
        <f t="shared" si="0"/>
        <v>5785001.4418831142</v>
      </c>
      <c r="N11" s="56">
        <f t="shared" si="0"/>
        <v>4671351.6093154885</v>
      </c>
      <c r="O11" s="56">
        <f t="shared" si="0"/>
        <v>3827627.7958467524</v>
      </c>
      <c r="P11" s="56">
        <f>P10*P9</f>
        <v>4844154.7504183203</v>
      </c>
      <c r="Q11" s="56">
        <f>Q10*Q9</f>
        <v>6468394.1642443836</v>
      </c>
      <c r="R11" s="56">
        <f>R10*R9</f>
        <v>5960872.1058551194</v>
      </c>
      <c r="S11" s="56">
        <f>SUM(G11:R11)</f>
        <v>83186525.218555912</v>
      </c>
    </row>
    <row r="12" spans="1:22">
      <c r="A12" s="21"/>
      <c r="B12" s="21"/>
      <c r="C12" s="60"/>
      <c r="D12" s="54"/>
      <c r="E12" s="51"/>
      <c r="F12" s="61"/>
      <c r="G12" s="61"/>
      <c r="H12" s="61"/>
      <c r="I12" s="61"/>
      <c r="J12" s="61"/>
      <c r="K12" s="61"/>
      <c r="L12" s="61"/>
      <c r="M12" s="61"/>
      <c r="N12" s="61"/>
      <c r="O12" s="61"/>
      <c r="P12" s="61"/>
      <c r="Q12" s="61"/>
      <c r="R12" s="61"/>
      <c r="S12" s="61"/>
    </row>
    <row r="13" spans="1:22">
      <c r="A13" s="21"/>
      <c r="B13" s="21"/>
      <c r="C13" s="49" t="s">
        <v>122</v>
      </c>
      <c r="D13" s="50" t="s">
        <v>141</v>
      </c>
      <c r="E13" s="51">
        <v>1569786637.4891768</v>
      </c>
      <c r="F13" s="62"/>
      <c r="G13" s="62">
        <v>95100000</v>
      </c>
      <c r="H13" s="62">
        <v>115900000</v>
      </c>
      <c r="I13" s="62">
        <v>199000000</v>
      </c>
      <c r="J13" s="62">
        <v>194200000</v>
      </c>
      <c r="K13" s="62">
        <v>166400000</v>
      </c>
      <c r="L13" s="62">
        <v>134600000</v>
      </c>
      <c r="M13" s="62">
        <v>100500000</v>
      </c>
      <c r="N13" s="62">
        <v>91100000</v>
      </c>
      <c r="O13" s="62">
        <v>97000000</v>
      </c>
      <c r="P13" s="62">
        <v>112000000</v>
      </c>
      <c r="Q13" s="62">
        <v>134400000</v>
      </c>
      <c r="R13" s="62">
        <v>107000000</v>
      </c>
      <c r="S13" s="62">
        <f>SUM(G13:R13)</f>
        <v>1547200000</v>
      </c>
    </row>
    <row r="14" spans="1:22">
      <c r="A14" s="21"/>
      <c r="B14" s="21"/>
      <c r="C14" s="49" t="s">
        <v>123</v>
      </c>
      <c r="D14" s="54" t="s">
        <v>300</v>
      </c>
      <c r="E14" s="63">
        <f>E11/E13</f>
        <v>5.3003233875256142E-2</v>
      </c>
      <c r="F14" s="64"/>
      <c r="G14" s="65">
        <f t="shared" ref="G14:R14" si="1">$E$14</f>
        <v>5.3003233875256142E-2</v>
      </c>
      <c r="H14" s="65">
        <f t="shared" si="1"/>
        <v>5.3003233875256142E-2</v>
      </c>
      <c r="I14" s="65">
        <f t="shared" si="1"/>
        <v>5.3003233875256142E-2</v>
      </c>
      <c r="J14" s="65">
        <f t="shared" si="1"/>
        <v>5.3003233875256142E-2</v>
      </c>
      <c r="K14" s="65">
        <f t="shared" si="1"/>
        <v>5.3003233875256142E-2</v>
      </c>
      <c r="L14" s="65">
        <f t="shared" si="1"/>
        <v>5.3003233875256142E-2</v>
      </c>
      <c r="M14" s="65">
        <f t="shared" si="1"/>
        <v>5.3003233875256142E-2</v>
      </c>
      <c r="N14" s="65">
        <f t="shared" si="1"/>
        <v>5.3003233875256142E-2</v>
      </c>
      <c r="O14" s="65">
        <f t="shared" si="1"/>
        <v>5.3003233875256142E-2</v>
      </c>
      <c r="P14" s="65">
        <f>$E$14</f>
        <v>5.3003233875256142E-2</v>
      </c>
      <c r="Q14" s="65">
        <f t="shared" si="1"/>
        <v>5.3003233875256142E-2</v>
      </c>
      <c r="R14" s="65">
        <f t="shared" si="1"/>
        <v>5.3003233875256142E-2</v>
      </c>
      <c r="S14" s="65"/>
    </row>
    <row r="15" spans="1:22">
      <c r="A15" s="21"/>
      <c r="B15" s="21"/>
      <c r="C15" s="49" t="s">
        <v>133</v>
      </c>
      <c r="D15" s="54" t="s">
        <v>142</v>
      </c>
      <c r="E15" s="55" t="s">
        <v>105</v>
      </c>
      <c r="F15" s="66" t="s">
        <v>143</v>
      </c>
      <c r="G15" s="67">
        <f t="shared" ref="G15:O15" si="2">G13*G14</f>
        <v>5040607.5415368592</v>
      </c>
      <c r="H15" s="67">
        <f t="shared" si="2"/>
        <v>6143074.8061421867</v>
      </c>
      <c r="I15" s="67">
        <f t="shared" si="2"/>
        <v>10547643.541175973</v>
      </c>
      <c r="J15" s="67">
        <f t="shared" si="2"/>
        <v>10293228.018574743</v>
      </c>
      <c r="K15" s="67">
        <f t="shared" si="2"/>
        <v>8819738.1168426219</v>
      </c>
      <c r="L15" s="67">
        <f t="shared" si="2"/>
        <v>7134235.2796094771</v>
      </c>
      <c r="M15" s="67">
        <f t="shared" si="2"/>
        <v>5326825.0044632424</v>
      </c>
      <c r="N15" s="67">
        <f t="shared" si="2"/>
        <v>4828594.6060358342</v>
      </c>
      <c r="O15" s="67">
        <f t="shared" si="2"/>
        <v>5141313.6858998453</v>
      </c>
      <c r="P15" s="67">
        <f>P13*P14</f>
        <v>5936362.1940286877</v>
      </c>
      <c r="Q15" s="67">
        <f>Q13*Q14</f>
        <v>7123634.6328344252</v>
      </c>
      <c r="R15" s="67">
        <f>R13*R14</f>
        <v>5671346.0246524075</v>
      </c>
      <c r="S15" s="56">
        <f>SUM(G15:R15)</f>
        <v>82006603.451796293</v>
      </c>
    </row>
    <row r="16" spans="1:22">
      <c r="A16" s="21"/>
      <c r="B16" s="21"/>
      <c r="C16" s="60"/>
      <c r="D16" s="54"/>
      <c r="E16" s="68"/>
      <c r="F16" s="61"/>
      <c r="G16" s="61"/>
      <c r="H16" s="61"/>
      <c r="I16" s="61"/>
      <c r="J16" s="61"/>
      <c r="K16" s="61"/>
      <c r="L16" s="61"/>
      <c r="M16" s="61"/>
      <c r="N16" s="61"/>
      <c r="O16" s="61"/>
      <c r="P16" s="61"/>
      <c r="Q16" s="61"/>
      <c r="R16" s="61"/>
      <c r="S16" s="61"/>
    </row>
    <row r="17" spans="1:23">
      <c r="A17" s="21"/>
      <c r="B17" s="21"/>
      <c r="C17" s="49" t="s">
        <v>134</v>
      </c>
      <c r="D17" s="46" t="s">
        <v>144</v>
      </c>
      <c r="E17" s="69"/>
      <c r="F17" s="70" t="s">
        <v>145</v>
      </c>
      <c r="G17" s="71">
        <f t="shared" ref="G17:O17" si="3">G15-G11</f>
        <v>-632707.66041374207</v>
      </c>
      <c r="H17" s="71">
        <f t="shared" si="3"/>
        <v>-17905.531562158838</v>
      </c>
      <c r="I17" s="71">
        <f t="shared" si="3"/>
        <v>-836403.64260239713</v>
      </c>
      <c r="J17" s="71">
        <f t="shared" si="3"/>
        <v>-723079.62392944656</v>
      </c>
      <c r="K17" s="71">
        <f t="shared" si="3"/>
        <v>-807644.64457716048</v>
      </c>
      <c r="L17" s="71">
        <f t="shared" si="3"/>
        <v>-632854.94402597658</v>
      </c>
      <c r="M17" s="71">
        <f t="shared" si="3"/>
        <v>-458176.4374198718</v>
      </c>
      <c r="N17" s="71">
        <f t="shared" si="3"/>
        <v>157242.99672034569</v>
      </c>
      <c r="O17" s="71">
        <f t="shared" si="3"/>
        <v>1313685.890053093</v>
      </c>
      <c r="P17" s="71">
        <f>P15-P11</f>
        <v>1092207.4436103674</v>
      </c>
      <c r="Q17" s="71">
        <f>Q15-Q11</f>
        <v>655240.46859004162</v>
      </c>
      <c r="R17" s="71">
        <f>R15-R11</f>
        <v>-289526.08120271191</v>
      </c>
      <c r="S17" s="71">
        <f>SUM(G17:R17)</f>
        <v>-1179921.7667596177</v>
      </c>
    </row>
    <row r="18" spans="1:23">
      <c r="A18" s="21"/>
      <c r="B18" s="21"/>
      <c r="C18" s="49" t="s">
        <v>135</v>
      </c>
      <c r="D18" s="46" t="s">
        <v>146</v>
      </c>
      <c r="E18" s="69"/>
      <c r="F18" s="72"/>
      <c r="G18" s="71">
        <f>(R19+G17/2)*0.0325/12</f>
        <v>-1637.1521372700972</v>
      </c>
      <c r="H18" s="71">
        <f t="shared" ref="H18:O18" si="4">(G19+H17/2)*0.0325/12</f>
        <v>-1742.2642746494148</v>
      </c>
      <c r="I18" s="71">
        <f t="shared" si="4"/>
        <v>-1185.8427130821019</v>
      </c>
      <c r="J18" s="71">
        <f t="shared" si="4"/>
        <v>-3247.6418468005486</v>
      </c>
      <c r="K18" s="71">
        <f t="shared" si="4"/>
        <v>-3060.8218010089076</v>
      </c>
      <c r="L18" s="71">
        <f t="shared" si="4"/>
        <v>-3052.6517081427187</v>
      </c>
      <c r="M18" s="71">
        <f t="shared" si="4"/>
        <v>-2342.6969974526496</v>
      </c>
      <c r="N18" s="71">
        <f t="shared" si="4"/>
        <v>-1034.3060976547856</v>
      </c>
      <c r="O18" s="71">
        <f t="shared" si="4"/>
        <v>2202.0148465500183</v>
      </c>
      <c r="P18" s="71">
        <f>P17/2*0.0325/12</f>
        <v>1479.0309132223726</v>
      </c>
      <c r="Q18" s="71">
        <f>(P19+Q17/2)*0.0325/12</f>
        <v>3849.3723363837366</v>
      </c>
      <c r="R18" s="71">
        <f>(Q19+R17/2)*0.0325/12</f>
        <v>1392.9684175470632</v>
      </c>
      <c r="S18" s="71">
        <f>SUM(G18:R18)</f>
        <v>-8379.9910623580327</v>
      </c>
    </row>
    <row r="19" spans="1:23">
      <c r="A19" s="73"/>
      <c r="B19" s="73"/>
      <c r="C19" s="49" t="s">
        <v>124</v>
      </c>
      <c r="D19" s="30" t="s">
        <v>147</v>
      </c>
      <c r="E19" s="69"/>
      <c r="F19" s="74" t="s">
        <v>148</v>
      </c>
      <c r="G19" s="75">
        <f t="shared" ref="G19:O19" si="5">G17+G18</f>
        <v>-634344.81255101215</v>
      </c>
      <c r="H19" s="75">
        <f t="shared" si="5"/>
        <v>-19647.795836808255</v>
      </c>
      <c r="I19" s="75">
        <f t="shared" si="5"/>
        <v>-837589.48531547922</v>
      </c>
      <c r="J19" s="75">
        <f t="shared" si="5"/>
        <v>-726327.26577624714</v>
      </c>
      <c r="K19" s="75">
        <f t="shared" si="5"/>
        <v>-810705.46637816937</v>
      </c>
      <c r="L19" s="75">
        <f t="shared" si="5"/>
        <v>-635907.5957341193</v>
      </c>
      <c r="M19" s="75">
        <f t="shared" si="5"/>
        <v>-460519.13441732444</v>
      </c>
      <c r="N19" s="75">
        <f t="shared" si="5"/>
        <v>156208.69062269092</v>
      </c>
      <c r="O19" s="75">
        <f t="shared" si="5"/>
        <v>1315887.904899643</v>
      </c>
      <c r="P19" s="75">
        <f>P17+P18</f>
        <v>1093686.4745235897</v>
      </c>
      <c r="Q19" s="75">
        <f>Q17+Q18</f>
        <v>659089.84092642542</v>
      </c>
      <c r="R19" s="75">
        <f>R17+R18</f>
        <v>-288133.11278516485</v>
      </c>
      <c r="S19" s="76">
        <f>SUM(G19:R19)</f>
        <v>-1188301.7578219762</v>
      </c>
    </row>
    <row r="20" spans="1:23">
      <c r="A20" s="73"/>
      <c r="B20" s="73"/>
      <c r="C20" s="49" t="s">
        <v>125</v>
      </c>
      <c r="D20" s="30" t="s">
        <v>301</v>
      </c>
      <c r="E20" s="69"/>
      <c r="F20" s="74"/>
      <c r="G20" s="75"/>
      <c r="H20" s="75"/>
      <c r="I20" s="75"/>
      <c r="J20" s="75"/>
      <c r="K20" s="75"/>
      <c r="L20" s="75"/>
      <c r="M20" s="75"/>
      <c r="N20" s="75"/>
      <c r="O20" s="75"/>
      <c r="P20" s="75"/>
      <c r="Q20" s="75"/>
      <c r="R20" s="75"/>
      <c r="S20" s="75">
        <v>-972330.58398499433</v>
      </c>
    </row>
    <row r="21" spans="1:23">
      <c r="A21" s="73"/>
      <c r="B21" s="73"/>
      <c r="C21" s="49" t="s">
        <v>126</v>
      </c>
      <c r="D21" s="30" t="s">
        <v>302</v>
      </c>
      <c r="E21" s="69"/>
      <c r="F21" s="74"/>
      <c r="G21" s="75"/>
      <c r="H21" s="75"/>
      <c r="I21" s="75"/>
      <c r="J21" s="75"/>
      <c r="K21" s="75"/>
      <c r="L21" s="75"/>
      <c r="M21" s="75"/>
      <c r="N21" s="75"/>
      <c r="O21" s="75"/>
      <c r="P21" s="75"/>
      <c r="Q21" s="75"/>
      <c r="R21" s="75"/>
      <c r="S21" s="75">
        <f>S19+S20</f>
        <v>-2160632.3418069705</v>
      </c>
    </row>
    <row r="22" spans="1:23">
      <c r="A22" s="73"/>
      <c r="B22" s="73"/>
      <c r="C22" s="49" t="s">
        <v>127</v>
      </c>
      <c r="D22" s="30" t="s">
        <v>149</v>
      </c>
      <c r="E22" s="69"/>
      <c r="F22" s="74"/>
      <c r="G22" s="75"/>
      <c r="H22" s="75"/>
      <c r="I22" s="75"/>
      <c r="J22" s="75"/>
      <c r="K22" s="75"/>
      <c r="L22" s="75"/>
      <c r="M22" s="75"/>
      <c r="N22" s="75"/>
      <c r="O22" s="75"/>
      <c r="P22" s="75"/>
      <c r="Q22" s="75"/>
      <c r="R22" s="75"/>
      <c r="S22" s="76">
        <f>-ROUND(E11*0.025,0)</f>
        <v>-2080094</v>
      </c>
    </row>
    <row r="23" spans="1:23">
      <c r="A23" s="73"/>
      <c r="B23" s="73"/>
      <c r="C23" s="49" t="s">
        <v>128</v>
      </c>
      <c r="D23" s="30" t="s">
        <v>150</v>
      </c>
      <c r="E23" s="69"/>
      <c r="F23" s="74"/>
      <c r="G23" s="75"/>
      <c r="H23" s="75"/>
      <c r="I23" s="75"/>
      <c r="J23" s="75"/>
      <c r="K23" s="75"/>
      <c r="L23" s="75"/>
      <c r="M23" s="75"/>
      <c r="N23" s="75"/>
      <c r="O23" s="75"/>
      <c r="P23" s="75"/>
      <c r="Q23" s="75"/>
      <c r="R23" s="75"/>
      <c r="S23" s="75" t="s">
        <v>288</v>
      </c>
    </row>
    <row r="24" spans="1:23">
      <c r="A24" s="73"/>
      <c r="B24" s="73"/>
      <c r="C24" s="49" t="s">
        <v>129</v>
      </c>
      <c r="D24" s="30" t="s">
        <v>152</v>
      </c>
      <c r="E24" s="69"/>
      <c r="F24" s="74"/>
      <c r="G24" s="75"/>
      <c r="H24" s="75"/>
      <c r="I24" s="75"/>
      <c r="J24" s="75"/>
      <c r="K24" s="75"/>
      <c r="L24" s="75"/>
      <c r="M24" s="75"/>
      <c r="N24" s="75"/>
      <c r="O24" s="75"/>
      <c r="P24" s="75"/>
      <c r="Q24" s="75"/>
      <c r="R24" s="75"/>
      <c r="S24" s="76">
        <v>-7438400.9016366666</v>
      </c>
    </row>
    <row r="25" spans="1:23">
      <c r="A25" s="77"/>
      <c r="B25" s="77"/>
      <c r="C25" s="78" t="s">
        <v>130</v>
      </c>
      <c r="D25" s="38" t="s">
        <v>153</v>
      </c>
      <c r="E25" s="79"/>
      <c r="F25" s="80"/>
      <c r="G25" s="81"/>
      <c r="H25" s="81"/>
      <c r="I25" s="81"/>
      <c r="J25" s="81"/>
      <c r="K25" s="81"/>
      <c r="L25" s="81"/>
      <c r="M25" s="81"/>
      <c r="N25" s="81"/>
      <c r="O25" s="81"/>
      <c r="P25" s="81"/>
      <c r="Q25" s="81"/>
      <c r="R25" s="81"/>
      <c r="S25" s="81" t="s">
        <v>151</v>
      </c>
    </row>
    <row r="26" spans="1:23">
      <c r="A26" s="21"/>
      <c r="B26" s="20" t="s">
        <v>154</v>
      </c>
      <c r="C26" s="174"/>
      <c r="D26" s="46"/>
      <c r="E26" s="47"/>
      <c r="F26" s="174"/>
      <c r="G26" s="174"/>
      <c r="H26" s="174"/>
      <c r="I26" s="174"/>
      <c r="J26" s="174"/>
      <c r="K26" s="174"/>
      <c r="L26" s="174"/>
      <c r="M26" s="174"/>
      <c r="N26" s="174"/>
      <c r="O26" s="174"/>
      <c r="P26" s="174"/>
      <c r="Q26" s="174"/>
      <c r="R26" s="174"/>
      <c r="S26" s="174"/>
    </row>
    <row r="27" spans="1:23">
      <c r="A27" s="21"/>
      <c r="B27" s="21"/>
      <c r="C27" s="49" t="s">
        <v>119</v>
      </c>
      <c r="D27" s="50" t="s">
        <v>138</v>
      </c>
      <c r="E27" s="51">
        <v>19046.041792326934</v>
      </c>
      <c r="F27" s="52"/>
      <c r="G27" s="52">
        <v>19753</v>
      </c>
      <c r="H27" s="52">
        <v>19728</v>
      </c>
      <c r="I27" s="52">
        <v>19763</v>
      </c>
      <c r="J27" s="52">
        <v>19811</v>
      </c>
      <c r="K27" s="52">
        <v>19767</v>
      </c>
      <c r="L27" s="52">
        <v>19760</v>
      </c>
      <c r="M27" s="52">
        <v>19831</v>
      </c>
      <c r="N27" s="52">
        <v>19887</v>
      </c>
      <c r="O27" s="52">
        <v>19924</v>
      </c>
      <c r="P27" s="52">
        <v>19681</v>
      </c>
      <c r="Q27" s="52">
        <v>19685</v>
      </c>
      <c r="R27" s="52">
        <v>19704</v>
      </c>
      <c r="S27" s="52"/>
    </row>
    <row r="28" spans="1:23">
      <c r="A28" s="21"/>
      <c r="B28" s="21"/>
      <c r="C28" s="49" t="s">
        <v>120</v>
      </c>
      <c r="D28" s="54" t="s">
        <v>299</v>
      </c>
      <c r="E28" s="55">
        <f>E29/E27</f>
        <v>1602.4784330735677</v>
      </c>
      <c r="F28" s="56"/>
      <c r="G28" s="57">
        <v>127.27093102756341</v>
      </c>
      <c r="H28" s="57">
        <v>123.6626030739845</v>
      </c>
      <c r="I28" s="57">
        <v>159.42851154589974</v>
      </c>
      <c r="J28" s="57">
        <v>154.05242124562363</v>
      </c>
      <c r="K28" s="57">
        <v>138.66783323772174</v>
      </c>
      <c r="L28" s="57">
        <v>124.73771905912518</v>
      </c>
      <c r="M28" s="57">
        <v>116.47160129541768</v>
      </c>
      <c r="N28" s="57">
        <v>112.0624496675227</v>
      </c>
      <c r="O28" s="57">
        <v>122.63367184604409</v>
      </c>
      <c r="P28" s="57">
        <v>131.35345965475818</v>
      </c>
      <c r="Q28" s="57">
        <v>151.48164893574926</v>
      </c>
      <c r="R28" s="57">
        <v>140.65558248415761</v>
      </c>
      <c r="S28" s="56"/>
    </row>
    <row r="29" spans="1:23">
      <c r="A29" s="21"/>
      <c r="B29" s="21"/>
      <c r="C29" s="49" t="s">
        <v>121</v>
      </c>
      <c r="D29" s="54" t="s">
        <v>139</v>
      </c>
      <c r="E29" s="55">
        <v>30520871.207621749</v>
      </c>
      <c r="F29" s="59" t="s">
        <v>140</v>
      </c>
      <c r="G29" s="56">
        <f t="shared" ref="G29:O29" si="6">G28*G27</f>
        <v>2513982.7005874598</v>
      </c>
      <c r="H29" s="56">
        <f t="shared" si="6"/>
        <v>2439615.8334435662</v>
      </c>
      <c r="I29" s="56">
        <f t="shared" si="6"/>
        <v>3150785.6736816163</v>
      </c>
      <c r="J29" s="56">
        <f t="shared" si="6"/>
        <v>3051932.51729705</v>
      </c>
      <c r="K29" s="56">
        <f t="shared" si="6"/>
        <v>2741047.0596100455</v>
      </c>
      <c r="L29" s="56">
        <f t="shared" si="6"/>
        <v>2464817.3286083136</v>
      </c>
      <c r="M29" s="56">
        <f t="shared" si="6"/>
        <v>2309748.3252894282</v>
      </c>
      <c r="N29" s="56">
        <f t="shared" si="6"/>
        <v>2228585.9365380239</v>
      </c>
      <c r="O29" s="56">
        <f t="shared" si="6"/>
        <v>2443353.2778605823</v>
      </c>
      <c r="P29" s="56">
        <f>P28*P27</f>
        <v>2585167.439465296</v>
      </c>
      <c r="Q29" s="56">
        <f>Q28*Q27</f>
        <v>2981916.259300224</v>
      </c>
      <c r="R29" s="56">
        <f>R28*R27</f>
        <v>2771477.5972678415</v>
      </c>
      <c r="S29" s="56">
        <f>SUM(G29:R29)</f>
        <v>31682429.948949449</v>
      </c>
    </row>
    <row r="30" spans="1:23">
      <c r="A30" s="21"/>
      <c r="B30" s="21"/>
      <c r="C30" s="60"/>
      <c r="D30" s="54"/>
      <c r="E30" s="51"/>
      <c r="F30" s="61"/>
      <c r="G30" s="61"/>
      <c r="H30" s="61"/>
      <c r="I30" s="61"/>
      <c r="J30" s="61"/>
      <c r="K30" s="61"/>
      <c r="L30" s="61"/>
      <c r="M30" s="61"/>
      <c r="N30" s="61"/>
      <c r="O30" s="61"/>
      <c r="P30" s="61"/>
      <c r="Q30" s="61"/>
      <c r="R30" s="61"/>
      <c r="S30" s="61"/>
    </row>
    <row r="31" spans="1:23">
      <c r="A31" s="21"/>
      <c r="B31" s="21"/>
      <c r="C31" s="49" t="s">
        <v>122</v>
      </c>
      <c r="D31" s="50" t="s">
        <v>141</v>
      </c>
      <c r="E31" s="51">
        <v>536266600.35221505</v>
      </c>
      <c r="F31" s="62"/>
      <c r="G31" s="62">
        <v>43400000</v>
      </c>
      <c r="H31" s="62">
        <v>41500000</v>
      </c>
      <c r="I31" s="62">
        <v>53900000</v>
      </c>
      <c r="J31" s="62">
        <v>50300000</v>
      </c>
      <c r="K31" s="62">
        <v>45800000</v>
      </c>
      <c r="L31" s="62">
        <v>41000000</v>
      </c>
      <c r="M31" s="62">
        <v>38600000</v>
      </c>
      <c r="N31" s="62">
        <v>39200000</v>
      </c>
      <c r="O31" s="62">
        <v>45100000</v>
      </c>
      <c r="P31" s="62">
        <v>47300000</v>
      </c>
      <c r="Q31" s="62">
        <v>52800000</v>
      </c>
      <c r="R31" s="62">
        <v>48400000</v>
      </c>
      <c r="S31" s="62">
        <f>SUM(G31:R31)</f>
        <v>547300000</v>
      </c>
      <c r="W31" s="171" t="s">
        <v>105</v>
      </c>
    </row>
    <row r="32" spans="1:23">
      <c r="A32" s="21"/>
      <c r="B32" s="21"/>
      <c r="C32" s="49" t="s">
        <v>123</v>
      </c>
      <c r="D32" s="54" t="s">
        <v>300</v>
      </c>
      <c r="E32" s="63">
        <f>E29/E31</f>
        <v>5.6913615704531885E-2</v>
      </c>
      <c r="F32" s="64"/>
      <c r="G32" s="65">
        <f t="shared" ref="G32:R32" si="7">$E$32</f>
        <v>5.6913615704531885E-2</v>
      </c>
      <c r="H32" s="65">
        <f t="shared" si="7"/>
        <v>5.6913615704531885E-2</v>
      </c>
      <c r="I32" s="65">
        <f t="shared" si="7"/>
        <v>5.6913615704531885E-2</v>
      </c>
      <c r="J32" s="65">
        <f t="shared" si="7"/>
        <v>5.6913615704531885E-2</v>
      </c>
      <c r="K32" s="65">
        <f t="shared" si="7"/>
        <v>5.6913615704531885E-2</v>
      </c>
      <c r="L32" s="65">
        <f t="shared" si="7"/>
        <v>5.6913615704531885E-2</v>
      </c>
      <c r="M32" s="65">
        <f t="shared" si="7"/>
        <v>5.6913615704531885E-2</v>
      </c>
      <c r="N32" s="65">
        <f t="shared" si="7"/>
        <v>5.6913615704531885E-2</v>
      </c>
      <c r="O32" s="65">
        <f t="shared" si="7"/>
        <v>5.6913615704531885E-2</v>
      </c>
      <c r="P32" s="65">
        <f>$E$32</f>
        <v>5.6913615704531885E-2</v>
      </c>
      <c r="Q32" s="65">
        <f t="shared" si="7"/>
        <v>5.6913615704531885E-2</v>
      </c>
      <c r="R32" s="65">
        <f t="shared" si="7"/>
        <v>5.6913615704531885E-2</v>
      </c>
      <c r="S32" s="64"/>
    </row>
    <row r="33" spans="1:19">
      <c r="A33" s="21"/>
      <c r="B33" s="21"/>
      <c r="C33" s="49" t="s">
        <v>133</v>
      </c>
      <c r="D33" s="54" t="s">
        <v>142</v>
      </c>
      <c r="E33" s="55" t="s">
        <v>105</v>
      </c>
      <c r="F33" s="66" t="s">
        <v>143</v>
      </c>
      <c r="G33" s="67">
        <f t="shared" ref="G33:O33" si="8">G31*G32</f>
        <v>2470050.9215766839</v>
      </c>
      <c r="H33" s="67">
        <f t="shared" si="8"/>
        <v>2361915.0517380731</v>
      </c>
      <c r="I33" s="67">
        <f t="shared" si="8"/>
        <v>3067643.8864742685</v>
      </c>
      <c r="J33" s="67">
        <f t="shared" si="8"/>
        <v>2862754.869937954</v>
      </c>
      <c r="K33" s="67">
        <f t="shared" si="8"/>
        <v>2606643.5992675605</v>
      </c>
      <c r="L33" s="67">
        <f t="shared" si="8"/>
        <v>2333458.2438858072</v>
      </c>
      <c r="M33" s="67">
        <f t="shared" si="8"/>
        <v>2196865.5661949306</v>
      </c>
      <c r="N33" s="67">
        <f t="shared" si="8"/>
        <v>2231013.7356176497</v>
      </c>
      <c r="O33" s="67">
        <f t="shared" si="8"/>
        <v>2566804.0682743881</v>
      </c>
      <c r="P33" s="67">
        <f>P31*P32</f>
        <v>2692014.0228243582</v>
      </c>
      <c r="Q33" s="67">
        <f>Q31*Q32</f>
        <v>3005038.9091992835</v>
      </c>
      <c r="R33" s="67">
        <f>R31*R32</f>
        <v>2754619.0000993432</v>
      </c>
      <c r="S33" s="56">
        <f>SUM(G33:R33)</f>
        <v>31148821.875090301</v>
      </c>
    </row>
    <row r="34" spans="1:19">
      <c r="A34" s="21"/>
      <c r="B34" s="21"/>
      <c r="C34" s="60"/>
      <c r="D34" s="54"/>
      <c r="E34" s="68"/>
      <c r="F34" s="61"/>
      <c r="G34" s="61"/>
      <c r="H34" s="61"/>
      <c r="I34" s="61"/>
      <c r="J34" s="61"/>
      <c r="K34" s="61"/>
      <c r="L34" s="61"/>
      <c r="M34" s="61"/>
      <c r="N34" s="61"/>
      <c r="O34" s="61"/>
      <c r="P34" s="61"/>
      <c r="Q34" s="61"/>
      <c r="R34" s="61"/>
      <c r="S34" s="61"/>
    </row>
    <row r="35" spans="1:19">
      <c r="A35" s="21"/>
      <c r="B35" s="21"/>
      <c r="C35" s="49" t="s">
        <v>134</v>
      </c>
      <c r="D35" s="46" t="s">
        <v>144</v>
      </c>
      <c r="E35" s="69"/>
      <c r="F35" s="70" t="s">
        <v>145</v>
      </c>
      <c r="G35" s="71">
        <f t="shared" ref="G35:O35" si="9">G33-G29</f>
        <v>-43931.779010775965</v>
      </c>
      <c r="H35" s="71">
        <f t="shared" si="9"/>
        <v>-77700.781705493107</v>
      </c>
      <c r="I35" s="71">
        <f t="shared" si="9"/>
        <v>-83141.787207347807</v>
      </c>
      <c r="J35" s="71">
        <f t="shared" si="9"/>
        <v>-189177.64735909598</v>
      </c>
      <c r="K35" s="71">
        <f t="shared" si="9"/>
        <v>-134403.46034248499</v>
      </c>
      <c r="L35" s="71">
        <f t="shared" si="9"/>
        <v>-131359.08472250635</v>
      </c>
      <c r="M35" s="71">
        <f t="shared" si="9"/>
        <v>-112882.75909449765</v>
      </c>
      <c r="N35" s="71">
        <f t="shared" si="9"/>
        <v>2427.7990796258673</v>
      </c>
      <c r="O35" s="71">
        <f t="shared" si="9"/>
        <v>123450.79041380575</v>
      </c>
      <c r="P35" s="71">
        <f>P33-P29</f>
        <v>106846.58335906221</v>
      </c>
      <c r="Q35" s="71">
        <f>Q33-Q29</f>
        <v>23122.649899059441</v>
      </c>
      <c r="R35" s="71">
        <f>R33-R29</f>
        <v>-16858.597168498207</v>
      </c>
      <c r="S35" s="71">
        <f>SUM(G35:R35)</f>
        <v>-533608.0738591468</v>
      </c>
    </row>
    <row r="36" spans="1:19">
      <c r="A36" s="21"/>
      <c r="B36" s="21"/>
      <c r="C36" s="49" t="s">
        <v>135</v>
      </c>
      <c r="D36" s="46" t="s">
        <v>146</v>
      </c>
      <c r="E36" s="69"/>
      <c r="F36" s="72"/>
      <c r="G36" s="71">
        <f>(R37+G35/2)*0.0325/12</f>
        <v>-105.03951951245614</v>
      </c>
      <c r="H36" s="71">
        <f t="shared" ref="H36:O36" si="10">(G37+H35/2)*0.0325/12</f>
        <v>-224.4861920790531</v>
      </c>
      <c r="I36" s="71">
        <f t="shared" si="10"/>
        <v>-323.63543739920812</v>
      </c>
      <c r="J36" s="71">
        <f t="shared" si="10"/>
        <v>-482.23025046163229</v>
      </c>
      <c r="K36" s="71">
        <f t="shared" si="10"/>
        <v>-695.66685440633364</v>
      </c>
      <c r="L36" s="71">
        <f t="shared" si="10"/>
        <v>-543.77556338664135</v>
      </c>
      <c r="M36" s="71">
        <f t="shared" si="10"/>
        <v>-510.0989828814258</v>
      </c>
      <c r="N36" s="71">
        <f t="shared" si="10"/>
        <v>-303.8180127059083</v>
      </c>
      <c r="O36" s="71">
        <f t="shared" si="10"/>
        <v>172.92539407493686</v>
      </c>
      <c r="P36" s="71">
        <f>P35/2*0.0325/12</f>
        <v>144.68808163206342</v>
      </c>
      <c r="Q36" s="71">
        <f>(P37+Q35/2)*0.0325/12</f>
        <v>321.07994855685666</v>
      </c>
      <c r="R36" s="71">
        <f>(Q37+R35/2)*0.0325/12</f>
        <v>40.664084671619484</v>
      </c>
      <c r="S36" s="71">
        <f>SUM(G36:R36)</f>
        <v>-2509.3933038971818</v>
      </c>
    </row>
    <row r="37" spans="1:19">
      <c r="A37" s="73"/>
      <c r="B37" s="73"/>
      <c r="C37" s="49" t="s">
        <v>124</v>
      </c>
      <c r="D37" s="30" t="s">
        <v>147</v>
      </c>
      <c r="E37" s="69"/>
      <c r="F37" s="74" t="s">
        <v>148</v>
      </c>
      <c r="G37" s="75">
        <f t="shared" ref="G37:O37" si="11">G35+G36</f>
        <v>-44036.818530288423</v>
      </c>
      <c r="H37" s="75">
        <f t="shared" si="11"/>
        <v>-77925.267897572165</v>
      </c>
      <c r="I37" s="75">
        <f t="shared" si="11"/>
        <v>-83465.422644747014</v>
      </c>
      <c r="J37" s="75">
        <f t="shared" si="11"/>
        <v>-189659.87760955762</v>
      </c>
      <c r="K37" s="75">
        <f t="shared" si="11"/>
        <v>-135099.12719689132</v>
      </c>
      <c r="L37" s="75">
        <f t="shared" si="11"/>
        <v>-131902.860285893</v>
      </c>
      <c r="M37" s="75">
        <f t="shared" si="11"/>
        <v>-113392.85807737907</v>
      </c>
      <c r="N37" s="75">
        <f t="shared" si="11"/>
        <v>2123.9810669199592</v>
      </c>
      <c r="O37" s="75">
        <f t="shared" si="11"/>
        <v>123623.71580788068</v>
      </c>
      <c r="P37" s="75">
        <f>P35+P36</f>
        <v>106991.27144069427</v>
      </c>
      <c r="Q37" s="75">
        <f>Q35+Q36</f>
        <v>23443.729847616298</v>
      </c>
      <c r="R37" s="75">
        <f>R35+R36</f>
        <v>-16817.933083826589</v>
      </c>
      <c r="S37" s="76">
        <f>SUM(G37:R37)</f>
        <v>-536117.46716304403</v>
      </c>
    </row>
    <row r="38" spans="1:19">
      <c r="A38" s="73"/>
      <c r="B38" s="73"/>
      <c r="C38" s="49" t="s">
        <v>125</v>
      </c>
      <c r="D38" s="30" t="s">
        <v>301</v>
      </c>
      <c r="E38" s="69"/>
      <c r="F38" s="74"/>
      <c r="G38" s="75"/>
      <c r="H38" s="75"/>
      <c r="I38" s="75"/>
      <c r="J38" s="75"/>
      <c r="K38" s="75"/>
      <c r="L38" s="75"/>
      <c r="M38" s="75"/>
      <c r="N38" s="75"/>
      <c r="O38" s="75"/>
      <c r="P38" s="75"/>
      <c r="Q38" s="75"/>
      <c r="R38" s="75"/>
      <c r="S38" s="75">
        <v>-516813.78430628375</v>
      </c>
    </row>
    <row r="39" spans="1:19">
      <c r="A39" s="73"/>
      <c r="B39" s="73"/>
      <c r="C39" s="49" t="s">
        <v>126</v>
      </c>
      <c r="D39" s="30" t="s">
        <v>302</v>
      </c>
      <c r="E39" s="69"/>
      <c r="F39" s="74"/>
      <c r="G39" s="75"/>
      <c r="H39" s="75"/>
      <c r="I39" s="75"/>
      <c r="J39" s="75"/>
      <c r="K39" s="75"/>
      <c r="L39" s="75"/>
      <c r="M39" s="75"/>
      <c r="N39" s="75"/>
      <c r="O39" s="75"/>
      <c r="P39" s="75"/>
      <c r="Q39" s="75"/>
      <c r="R39" s="75"/>
      <c r="S39" s="75">
        <f>S37+S38</f>
        <v>-1052931.2514693278</v>
      </c>
    </row>
    <row r="40" spans="1:19">
      <c r="A40" s="73"/>
      <c r="B40" s="73"/>
      <c r="C40" s="49" t="s">
        <v>127</v>
      </c>
      <c r="D40" s="30" t="s">
        <v>149</v>
      </c>
      <c r="E40" s="69"/>
      <c r="F40" s="74"/>
      <c r="G40" s="75"/>
      <c r="H40" s="75"/>
      <c r="I40" s="75"/>
      <c r="J40" s="75"/>
      <c r="K40" s="75"/>
      <c r="L40" s="75"/>
      <c r="M40" s="75"/>
      <c r="N40" s="75"/>
      <c r="O40" s="75"/>
      <c r="P40" s="75"/>
      <c r="Q40" s="75"/>
      <c r="R40" s="75"/>
      <c r="S40" s="76">
        <f>-ROUND(E29*0.025,3)</f>
        <v>-763021.78</v>
      </c>
    </row>
    <row r="41" spans="1:19">
      <c r="A41" s="73"/>
      <c r="B41" s="73"/>
      <c r="C41" s="49" t="s">
        <v>128</v>
      </c>
      <c r="D41" s="30" t="s">
        <v>150</v>
      </c>
      <c r="E41" s="69"/>
      <c r="F41" s="74"/>
      <c r="G41" s="75"/>
      <c r="H41" s="75"/>
      <c r="I41" s="75"/>
      <c r="J41" s="75"/>
      <c r="K41" s="75"/>
      <c r="L41" s="75"/>
      <c r="M41" s="75"/>
      <c r="N41" s="75"/>
      <c r="O41" s="75"/>
      <c r="P41" s="75"/>
      <c r="Q41" s="75"/>
      <c r="R41" s="75"/>
      <c r="S41" s="75" t="s">
        <v>288</v>
      </c>
    </row>
    <row r="42" spans="1:19">
      <c r="A42" s="73"/>
      <c r="B42" s="73"/>
      <c r="C42" s="49" t="s">
        <v>129</v>
      </c>
      <c r="D42" s="30" t="s">
        <v>152</v>
      </c>
      <c r="E42" s="69"/>
      <c r="F42" s="74"/>
      <c r="G42" s="75"/>
      <c r="H42" s="75"/>
      <c r="I42" s="75"/>
      <c r="J42" s="75"/>
      <c r="K42" s="75"/>
      <c r="L42" s="75"/>
      <c r="M42" s="75"/>
      <c r="N42" s="75"/>
      <c r="O42" s="75"/>
      <c r="P42" s="75"/>
      <c r="Q42" s="75"/>
      <c r="R42" s="75"/>
      <c r="S42" s="76">
        <v>-2529524.6945579583</v>
      </c>
    </row>
    <row r="43" spans="1:19">
      <c r="A43" s="77"/>
      <c r="B43" s="77"/>
      <c r="C43" s="78" t="s">
        <v>130</v>
      </c>
      <c r="D43" s="38" t="s">
        <v>153</v>
      </c>
      <c r="E43" s="79"/>
      <c r="F43" s="80"/>
      <c r="G43" s="81"/>
      <c r="H43" s="81"/>
      <c r="I43" s="81"/>
      <c r="J43" s="81"/>
      <c r="K43" s="81"/>
      <c r="L43" s="81"/>
      <c r="M43" s="81"/>
      <c r="N43" s="81"/>
      <c r="O43" s="81"/>
      <c r="P43" s="81"/>
      <c r="Q43" s="81"/>
      <c r="R43" s="81"/>
      <c r="S43" s="81" t="s">
        <v>151</v>
      </c>
    </row>
    <row r="44" spans="1:19">
      <c r="A44" s="21"/>
      <c r="B44" s="20" t="s">
        <v>155</v>
      </c>
      <c r="C44" s="174"/>
      <c r="D44" s="46"/>
      <c r="E44" s="47"/>
      <c r="F44" s="174"/>
      <c r="G44" s="174"/>
      <c r="H44" s="174"/>
      <c r="I44" s="174"/>
      <c r="J44" s="174"/>
      <c r="K44" s="174"/>
      <c r="L44" s="174"/>
      <c r="M44" s="174"/>
      <c r="N44" s="174"/>
      <c r="O44" s="174"/>
      <c r="P44" s="174"/>
      <c r="Q44" s="174"/>
      <c r="R44" s="174"/>
      <c r="S44" s="174"/>
    </row>
    <row r="45" spans="1:19">
      <c r="A45" s="21"/>
      <c r="B45" s="21"/>
      <c r="C45" s="49" t="s">
        <v>119</v>
      </c>
      <c r="D45" s="50" t="s">
        <v>138</v>
      </c>
      <c r="E45" s="51">
        <v>1085.852777777774</v>
      </c>
      <c r="F45" s="52"/>
      <c r="G45" s="52">
        <v>1093</v>
      </c>
      <c r="H45" s="52">
        <v>1097</v>
      </c>
      <c r="I45" s="52">
        <v>1098</v>
      </c>
      <c r="J45" s="52">
        <v>1102</v>
      </c>
      <c r="K45" s="52">
        <v>1100</v>
      </c>
      <c r="L45" s="52">
        <v>1096</v>
      </c>
      <c r="M45" s="52">
        <v>1095</v>
      </c>
      <c r="N45" s="52">
        <v>1094</v>
      </c>
      <c r="O45" s="52">
        <v>1098</v>
      </c>
      <c r="P45" s="52">
        <v>1095</v>
      </c>
      <c r="Q45" s="52">
        <v>1096</v>
      </c>
      <c r="R45" s="52">
        <v>1097</v>
      </c>
      <c r="S45" s="52" t="s">
        <v>105</v>
      </c>
    </row>
    <row r="46" spans="1:19">
      <c r="A46" s="21"/>
      <c r="B46" s="21"/>
      <c r="C46" s="49" t="s">
        <v>120</v>
      </c>
      <c r="D46" s="54" t="s">
        <v>299</v>
      </c>
      <c r="E46" s="55">
        <f>E47/E45</f>
        <v>41849.788454681409</v>
      </c>
      <c r="F46" s="56"/>
      <c r="G46" s="57">
        <v>4085.869508038119</v>
      </c>
      <c r="H46" s="57">
        <v>3891.9758344867469</v>
      </c>
      <c r="I46" s="57">
        <v>4030.3721217239527</v>
      </c>
      <c r="J46" s="57">
        <v>3669.7263764200866</v>
      </c>
      <c r="K46" s="57">
        <v>3379.2867285127754</v>
      </c>
      <c r="L46" s="57">
        <v>3190.6424266885756</v>
      </c>
      <c r="M46" s="57">
        <v>3107.0782319474752</v>
      </c>
      <c r="N46" s="57">
        <v>2990.1627999431798</v>
      </c>
      <c r="O46" s="57">
        <v>3177.6858649611618</v>
      </c>
      <c r="P46" s="57">
        <v>3110.1856904836791</v>
      </c>
      <c r="Q46" s="57">
        <v>3407.013616412356</v>
      </c>
      <c r="R46" s="57">
        <v>3809.7892550633037</v>
      </c>
      <c r="S46" s="56"/>
    </row>
    <row r="47" spans="1:19">
      <c r="A47" s="21"/>
      <c r="B47" s="21"/>
      <c r="C47" s="49" t="s">
        <v>121</v>
      </c>
      <c r="D47" s="54" t="s">
        <v>139</v>
      </c>
      <c r="E47" s="55">
        <v>45442709.042928025</v>
      </c>
      <c r="F47" s="59" t="s">
        <v>140</v>
      </c>
      <c r="G47" s="56">
        <f t="shared" ref="G47:O47" si="12">G46*G45</f>
        <v>4465855.3722856641</v>
      </c>
      <c r="H47" s="56">
        <f t="shared" si="12"/>
        <v>4269497.4904319616</v>
      </c>
      <c r="I47" s="56">
        <f t="shared" si="12"/>
        <v>4425348.5896528997</v>
      </c>
      <c r="J47" s="56">
        <f t="shared" si="12"/>
        <v>4044038.4668149352</v>
      </c>
      <c r="K47" s="56">
        <f t="shared" si="12"/>
        <v>3717215.4013640531</v>
      </c>
      <c r="L47" s="56">
        <f t="shared" si="12"/>
        <v>3496944.0996506787</v>
      </c>
      <c r="M47" s="56">
        <f t="shared" si="12"/>
        <v>3402250.6639824854</v>
      </c>
      <c r="N47" s="56">
        <f t="shared" si="12"/>
        <v>3271238.1031378387</v>
      </c>
      <c r="O47" s="56">
        <f t="shared" si="12"/>
        <v>3489099.0797273554</v>
      </c>
      <c r="P47" s="56">
        <f>P46*P45</f>
        <v>3405653.3310796288</v>
      </c>
      <c r="Q47" s="56">
        <f>Q46*Q45</f>
        <v>3734086.923587942</v>
      </c>
      <c r="R47" s="56">
        <f>R46*R45</f>
        <v>4179338.8128044442</v>
      </c>
      <c r="S47" s="56">
        <f>SUM(G47:R47)</f>
        <v>45900566.334519885</v>
      </c>
    </row>
    <row r="48" spans="1:19">
      <c r="A48" s="21"/>
      <c r="B48" s="21"/>
      <c r="C48" s="60"/>
      <c r="D48" s="54"/>
      <c r="E48" s="51"/>
      <c r="F48" s="61"/>
      <c r="G48" s="61"/>
      <c r="H48" s="61"/>
      <c r="I48" s="61"/>
      <c r="J48" s="61"/>
      <c r="K48" s="61"/>
      <c r="L48" s="61"/>
      <c r="M48" s="61"/>
      <c r="N48" s="61"/>
      <c r="O48" s="61"/>
      <c r="P48" s="61"/>
      <c r="Q48" s="61"/>
      <c r="R48" s="61"/>
      <c r="S48" s="61"/>
    </row>
    <row r="49" spans="1:21">
      <c r="A49" s="21"/>
      <c r="B49" s="21"/>
      <c r="C49" s="49" t="s">
        <v>122</v>
      </c>
      <c r="D49" s="50" t="s">
        <v>141</v>
      </c>
      <c r="E49" s="51">
        <v>928614077.90582776</v>
      </c>
      <c r="F49" s="62"/>
      <c r="G49" s="62">
        <v>91500000</v>
      </c>
      <c r="H49" s="62">
        <v>86500000</v>
      </c>
      <c r="I49" s="62">
        <v>87100000</v>
      </c>
      <c r="J49" s="62">
        <v>79600000</v>
      </c>
      <c r="K49" s="62">
        <v>72700000</v>
      </c>
      <c r="L49" s="62">
        <v>69600000</v>
      </c>
      <c r="M49" s="62">
        <v>68400000</v>
      </c>
      <c r="N49" s="62">
        <v>69300000</v>
      </c>
      <c r="O49" s="62">
        <v>77500000</v>
      </c>
      <c r="P49" s="62">
        <v>73800000</v>
      </c>
      <c r="Q49" s="62">
        <v>78900000</v>
      </c>
      <c r="R49" s="62">
        <v>86900000</v>
      </c>
      <c r="S49" s="62">
        <f>SUM(G49:R49)</f>
        <v>941800000</v>
      </c>
      <c r="U49" s="171" t="s">
        <v>105</v>
      </c>
    </row>
    <row r="50" spans="1:21">
      <c r="A50" s="21"/>
      <c r="B50" s="21"/>
      <c r="C50" s="49" t="s">
        <v>123</v>
      </c>
      <c r="D50" s="54" t="s">
        <v>300</v>
      </c>
      <c r="E50" s="63">
        <f>E47/E49</f>
        <v>4.8936054410685388E-2</v>
      </c>
      <c r="F50" s="64"/>
      <c r="G50" s="65">
        <f t="shared" ref="G50:R50" si="13">$E$50</f>
        <v>4.8936054410685388E-2</v>
      </c>
      <c r="H50" s="65">
        <f t="shared" si="13"/>
        <v>4.8936054410685388E-2</v>
      </c>
      <c r="I50" s="65">
        <f t="shared" si="13"/>
        <v>4.8936054410685388E-2</v>
      </c>
      <c r="J50" s="65">
        <f t="shared" si="13"/>
        <v>4.8936054410685388E-2</v>
      </c>
      <c r="K50" s="65">
        <f t="shared" si="13"/>
        <v>4.8936054410685388E-2</v>
      </c>
      <c r="L50" s="65">
        <f t="shared" si="13"/>
        <v>4.8936054410685388E-2</v>
      </c>
      <c r="M50" s="65">
        <f t="shared" si="13"/>
        <v>4.8936054410685388E-2</v>
      </c>
      <c r="N50" s="65">
        <f t="shared" si="13"/>
        <v>4.8936054410685388E-2</v>
      </c>
      <c r="O50" s="65">
        <f t="shared" si="13"/>
        <v>4.8936054410685388E-2</v>
      </c>
      <c r="P50" s="65">
        <f>$E$50</f>
        <v>4.8936054410685388E-2</v>
      </c>
      <c r="Q50" s="65">
        <f t="shared" si="13"/>
        <v>4.8936054410685388E-2</v>
      </c>
      <c r="R50" s="65">
        <f t="shared" si="13"/>
        <v>4.8936054410685388E-2</v>
      </c>
      <c r="S50" s="64"/>
    </row>
    <row r="51" spans="1:21">
      <c r="A51" s="21"/>
      <c r="B51" s="21"/>
      <c r="C51" s="49" t="s">
        <v>133</v>
      </c>
      <c r="D51" s="54" t="s">
        <v>142</v>
      </c>
      <c r="E51" s="55" t="s">
        <v>105</v>
      </c>
      <c r="F51" s="66" t="s">
        <v>143</v>
      </c>
      <c r="G51" s="67">
        <f t="shared" ref="G51:O51" si="14">G49*G50</f>
        <v>4477648.9785777126</v>
      </c>
      <c r="H51" s="67">
        <f t="shared" si="14"/>
        <v>4232968.7065242864</v>
      </c>
      <c r="I51" s="67">
        <f t="shared" si="14"/>
        <v>4262330.3391706971</v>
      </c>
      <c r="J51" s="67">
        <f t="shared" si="14"/>
        <v>3895309.931090557</v>
      </c>
      <c r="K51" s="67">
        <f t="shared" si="14"/>
        <v>3557651.1556568276</v>
      </c>
      <c r="L51" s="67">
        <f t="shared" si="14"/>
        <v>3405949.3869837029</v>
      </c>
      <c r="M51" s="67">
        <f t="shared" si="14"/>
        <v>3347226.1216908805</v>
      </c>
      <c r="N51" s="67">
        <f t="shared" si="14"/>
        <v>3391268.5706604975</v>
      </c>
      <c r="O51" s="67">
        <f t="shared" si="14"/>
        <v>3792544.2168281176</v>
      </c>
      <c r="P51" s="67">
        <f>P49*P50</f>
        <v>3611480.8155085817</v>
      </c>
      <c r="Q51" s="67">
        <f>Q49*Q50</f>
        <v>3861054.6930030771</v>
      </c>
      <c r="R51" s="67">
        <f>R49*R50</f>
        <v>4252543.1282885605</v>
      </c>
      <c r="S51" s="56">
        <f>SUM(G51:R51)</f>
        <v>46087976.043983497</v>
      </c>
    </row>
    <row r="52" spans="1:21">
      <c r="A52" s="21"/>
      <c r="B52" s="21"/>
      <c r="C52" s="60"/>
      <c r="D52" s="54"/>
      <c r="E52" s="68"/>
      <c r="F52" s="61"/>
      <c r="G52" s="61"/>
      <c r="H52" s="61"/>
      <c r="I52" s="61"/>
      <c r="J52" s="61"/>
      <c r="K52" s="61"/>
      <c r="L52" s="61"/>
      <c r="M52" s="61"/>
      <c r="N52" s="61"/>
      <c r="O52" s="61"/>
      <c r="P52" s="61"/>
      <c r="Q52" s="61"/>
      <c r="R52" s="61"/>
      <c r="S52" s="61"/>
    </row>
    <row r="53" spans="1:21">
      <c r="A53" s="21"/>
      <c r="B53" s="21"/>
      <c r="C53" s="49" t="s">
        <v>134</v>
      </c>
      <c r="D53" s="46" t="s">
        <v>144</v>
      </c>
      <c r="E53" s="69"/>
      <c r="F53" s="70" t="s">
        <v>145</v>
      </c>
      <c r="G53" s="71">
        <f t="shared" ref="G53:O53" si="15">G51-G47</f>
        <v>11793.606292048469</v>
      </c>
      <c r="H53" s="71">
        <f t="shared" si="15"/>
        <v>-36528.783907675184</v>
      </c>
      <c r="I53" s="71">
        <f t="shared" si="15"/>
        <v>-163018.25048220251</v>
      </c>
      <c r="J53" s="71">
        <f t="shared" si="15"/>
        <v>-148728.53572437819</v>
      </c>
      <c r="K53" s="71">
        <f t="shared" si="15"/>
        <v>-159564.24570722552</v>
      </c>
      <c r="L53" s="71">
        <f t="shared" si="15"/>
        <v>-90994.7126669758</v>
      </c>
      <c r="M53" s="71">
        <f t="shared" si="15"/>
        <v>-55024.542291604914</v>
      </c>
      <c r="N53" s="71">
        <f t="shared" si="15"/>
        <v>120030.46752265887</v>
      </c>
      <c r="O53" s="71">
        <f t="shared" si="15"/>
        <v>303445.13710076222</v>
      </c>
      <c r="P53" s="71">
        <f>P51-P47</f>
        <v>205827.48442895291</v>
      </c>
      <c r="Q53" s="71">
        <f>Q51-Q47</f>
        <v>126967.76941513503</v>
      </c>
      <c r="R53" s="71">
        <f>R51-R47</f>
        <v>73204.31548411632</v>
      </c>
      <c r="S53" s="71">
        <f>SUM(G53:R53)</f>
        <v>187409.70946361171</v>
      </c>
    </row>
    <row r="54" spans="1:21">
      <c r="A54" s="21"/>
      <c r="B54" s="21"/>
      <c r="C54" s="49" t="s">
        <v>135</v>
      </c>
      <c r="D54" s="46" t="s">
        <v>146</v>
      </c>
      <c r="E54" s="69"/>
      <c r="F54" s="72"/>
      <c r="G54" s="71">
        <f>(R55+G53/2)*0.0325/12</f>
        <v>215.43734869109713</v>
      </c>
      <c r="H54" s="71">
        <f t="shared" ref="H54:O54" si="16">(G55+H53/2)*0.0325/12</f>
        <v>-16.941568347973821</v>
      </c>
      <c r="I54" s="71">
        <f t="shared" si="16"/>
        <v>-319.73188735887862</v>
      </c>
      <c r="J54" s="71">
        <f t="shared" si="16"/>
        <v>-643.77692771099089</v>
      </c>
      <c r="K54" s="71">
        <f t="shared" si="16"/>
        <v>-620.6265961612761</v>
      </c>
      <c r="L54" s="71">
        <f t="shared" si="16"/>
        <v>-557.05603589153566</v>
      </c>
      <c r="M54" s="71">
        <f t="shared" si="16"/>
        <v>-322.46510792348073</v>
      </c>
      <c r="N54" s="71">
        <f t="shared" si="16"/>
        <v>12.643113063211151</v>
      </c>
      <c r="O54" s="71">
        <f t="shared" si="16"/>
        <v>736.03204779569614</v>
      </c>
      <c r="P54" s="71">
        <f>P53/2*0.0325/12</f>
        <v>278.72471849754044</v>
      </c>
      <c r="Q54" s="71">
        <f>(P55+Q53/2)*0.0325/12</f>
        <v>730.13983752400702</v>
      </c>
      <c r="R54" s="71">
        <f>(Q55+R53/2)*0.0325/12</f>
        <v>444.9793481106924</v>
      </c>
      <c r="S54" s="71">
        <f>SUM(G54:R54)</f>
        <v>-62.641709711891622</v>
      </c>
    </row>
    <row r="55" spans="1:21">
      <c r="A55" s="73"/>
      <c r="B55" s="73"/>
      <c r="C55" s="49" t="s">
        <v>124</v>
      </c>
      <c r="D55" s="30" t="s">
        <v>147</v>
      </c>
      <c r="E55" s="69"/>
      <c r="F55" s="74" t="s">
        <v>148</v>
      </c>
      <c r="G55" s="75">
        <f t="shared" ref="G55:O55" si="17">G53+G54</f>
        <v>12009.043640739566</v>
      </c>
      <c r="H55" s="75">
        <f t="shared" si="17"/>
        <v>-36545.725476023159</v>
      </c>
      <c r="I55" s="75">
        <f t="shared" si="17"/>
        <v>-163337.98236956139</v>
      </c>
      <c r="J55" s="75">
        <f t="shared" si="17"/>
        <v>-149372.31265208917</v>
      </c>
      <c r="K55" s="75">
        <f t="shared" si="17"/>
        <v>-160184.8723033868</v>
      </c>
      <c r="L55" s="75">
        <f t="shared" si="17"/>
        <v>-91551.768702867339</v>
      </c>
      <c r="M55" s="75">
        <f t="shared" si="17"/>
        <v>-55347.007399528396</v>
      </c>
      <c r="N55" s="75">
        <f t="shared" si="17"/>
        <v>120043.11063572209</v>
      </c>
      <c r="O55" s="75">
        <f t="shared" si="17"/>
        <v>304181.16914855794</v>
      </c>
      <c r="P55" s="75">
        <f>P53+P54</f>
        <v>206106.20914745046</v>
      </c>
      <c r="Q55" s="75">
        <f>Q53+Q54</f>
        <v>127697.90925265904</v>
      </c>
      <c r="R55" s="75">
        <f>R53+R54</f>
        <v>73649.294832227009</v>
      </c>
      <c r="S55" s="75">
        <f>SUM(G55:R55)</f>
        <v>187347.06775389984</v>
      </c>
    </row>
    <row r="56" spans="1:21">
      <c r="A56" s="73"/>
      <c r="B56" s="73"/>
      <c r="C56" s="49" t="s">
        <v>125</v>
      </c>
      <c r="D56" s="30" t="s">
        <v>301</v>
      </c>
      <c r="E56" s="69"/>
      <c r="F56" s="74"/>
      <c r="G56" s="75"/>
      <c r="H56" s="75"/>
      <c r="I56" s="75"/>
      <c r="J56" s="75"/>
      <c r="K56" s="75"/>
      <c r="L56" s="75"/>
      <c r="M56" s="75"/>
      <c r="N56" s="75"/>
      <c r="O56" s="75"/>
      <c r="P56" s="75"/>
      <c r="Q56" s="75"/>
      <c r="R56" s="75"/>
      <c r="S56" s="75">
        <v>180413.26068193291</v>
      </c>
    </row>
    <row r="57" spans="1:21">
      <c r="A57" s="73"/>
      <c r="B57" s="73"/>
      <c r="C57" s="49" t="s">
        <v>126</v>
      </c>
      <c r="D57" s="30" t="s">
        <v>302</v>
      </c>
      <c r="E57" s="69"/>
      <c r="F57" s="74"/>
      <c r="G57" s="75"/>
      <c r="H57" s="75"/>
      <c r="I57" s="75"/>
      <c r="J57" s="75"/>
      <c r="K57" s="75"/>
      <c r="L57" s="75"/>
      <c r="M57" s="75"/>
      <c r="N57" s="75"/>
      <c r="O57" s="75"/>
      <c r="P57" s="75"/>
      <c r="Q57" s="75"/>
      <c r="R57" s="75"/>
      <c r="S57" s="75">
        <f>S55+S56</f>
        <v>367760.32843583275</v>
      </c>
    </row>
    <row r="58" spans="1:21">
      <c r="A58" s="73"/>
      <c r="B58" s="73"/>
      <c r="C58" s="49" t="s">
        <v>127</v>
      </c>
      <c r="D58" s="30" t="s">
        <v>149</v>
      </c>
      <c r="E58" s="69"/>
      <c r="F58" s="74"/>
      <c r="G58" s="75"/>
      <c r="H58" s="75"/>
      <c r="I58" s="75"/>
      <c r="J58" s="75"/>
      <c r="K58" s="75"/>
      <c r="L58" s="75"/>
      <c r="M58" s="75"/>
      <c r="N58" s="75"/>
      <c r="O58" s="75"/>
      <c r="P58" s="75"/>
      <c r="Q58" s="75"/>
      <c r="R58" s="75"/>
      <c r="S58" s="75">
        <f>-ROUND(E47*0.025,3)</f>
        <v>-1136067.726</v>
      </c>
    </row>
    <row r="59" spans="1:21">
      <c r="A59" s="73"/>
      <c r="B59" s="73"/>
      <c r="C59" s="49" t="s">
        <v>128</v>
      </c>
      <c r="D59" s="30" t="s">
        <v>150</v>
      </c>
      <c r="E59" s="69"/>
      <c r="F59" s="74"/>
      <c r="G59" s="75"/>
      <c r="H59" s="75"/>
      <c r="I59" s="75"/>
      <c r="J59" s="75"/>
      <c r="K59" s="75"/>
      <c r="L59" s="75"/>
      <c r="M59" s="75"/>
      <c r="N59" s="75"/>
      <c r="O59" s="75"/>
      <c r="P59" s="75"/>
      <c r="Q59" s="75"/>
      <c r="R59" s="75"/>
      <c r="S59" s="75" t="s">
        <v>151</v>
      </c>
    </row>
    <row r="60" spans="1:21">
      <c r="A60" s="73"/>
      <c r="B60" s="73"/>
      <c r="C60" s="49" t="s">
        <v>129</v>
      </c>
      <c r="D60" s="30" t="s">
        <v>152</v>
      </c>
      <c r="E60" s="69"/>
      <c r="F60" s="74"/>
      <c r="G60" s="75"/>
      <c r="H60" s="75"/>
      <c r="I60" s="75"/>
      <c r="J60" s="75"/>
      <c r="K60" s="75"/>
      <c r="L60" s="75"/>
      <c r="M60" s="75"/>
      <c r="N60" s="75"/>
      <c r="O60" s="75"/>
      <c r="P60" s="75"/>
      <c r="Q60" s="75"/>
      <c r="R60" s="75"/>
      <c r="S60" s="75">
        <v>-3751697.7195136417</v>
      </c>
    </row>
    <row r="61" spans="1:21">
      <c r="A61" s="77"/>
      <c r="B61" s="77"/>
      <c r="C61" s="78" t="s">
        <v>130</v>
      </c>
      <c r="D61" s="38" t="s">
        <v>153</v>
      </c>
      <c r="E61" s="79"/>
      <c r="F61" s="80"/>
      <c r="G61" s="81"/>
      <c r="H61" s="81"/>
      <c r="I61" s="81"/>
      <c r="J61" s="81"/>
      <c r="K61" s="81"/>
      <c r="L61" s="81"/>
      <c r="M61" s="81"/>
      <c r="N61" s="81"/>
      <c r="O61" s="81"/>
      <c r="P61" s="81"/>
      <c r="Q61" s="81"/>
      <c r="R61" s="81"/>
      <c r="S61" s="81" t="s">
        <v>151</v>
      </c>
    </row>
    <row r="62" spans="1:21">
      <c r="A62" s="21"/>
      <c r="B62" s="20" t="s">
        <v>156</v>
      </c>
      <c r="C62" s="174"/>
      <c r="D62" s="46"/>
      <c r="E62" s="47"/>
      <c r="F62" s="174"/>
      <c r="G62" s="174"/>
      <c r="H62" s="174"/>
      <c r="I62" s="174"/>
      <c r="J62" s="174"/>
      <c r="K62" s="174"/>
      <c r="L62" s="174"/>
      <c r="M62" s="174"/>
      <c r="N62" s="174"/>
      <c r="O62" s="174"/>
      <c r="P62" s="174"/>
      <c r="Q62" s="174"/>
      <c r="R62" s="174"/>
      <c r="S62" s="174"/>
    </row>
    <row r="63" spans="1:21">
      <c r="A63" s="21"/>
      <c r="B63" s="21"/>
      <c r="C63" s="49" t="s">
        <v>119</v>
      </c>
      <c r="D63" s="50" t="s">
        <v>138</v>
      </c>
      <c r="E63" s="51">
        <v>5224.9278642093977</v>
      </c>
      <c r="F63" s="52"/>
      <c r="G63" s="52">
        <v>5210</v>
      </c>
      <c r="H63" s="52">
        <v>5189</v>
      </c>
      <c r="I63" s="52">
        <v>5170</v>
      </c>
      <c r="J63" s="52">
        <v>5147</v>
      </c>
      <c r="K63" s="52">
        <v>5137</v>
      </c>
      <c r="L63" s="52">
        <v>5140</v>
      </c>
      <c r="M63" s="52">
        <v>5164</v>
      </c>
      <c r="N63" s="52">
        <v>5181</v>
      </c>
      <c r="O63" s="52">
        <v>5191</v>
      </c>
      <c r="P63" s="52">
        <v>5216</v>
      </c>
      <c r="Q63" s="52">
        <v>5221</v>
      </c>
      <c r="R63" s="52">
        <v>5221</v>
      </c>
      <c r="S63" s="52"/>
    </row>
    <row r="64" spans="1:21">
      <c r="A64" s="21"/>
      <c r="B64" s="21"/>
      <c r="C64" s="49" t="s">
        <v>120</v>
      </c>
      <c r="D64" s="54" t="s">
        <v>299</v>
      </c>
      <c r="E64" s="55">
        <f>E65/E63</f>
        <v>1797.4601375591124</v>
      </c>
      <c r="F64" s="56"/>
      <c r="G64" s="57">
        <v>180.37113037508388</v>
      </c>
      <c r="H64" s="57">
        <v>53.572410859848326</v>
      </c>
      <c r="I64" s="57">
        <v>8.4723599029158709</v>
      </c>
      <c r="J64" s="57">
        <v>4.7999229424885517</v>
      </c>
      <c r="K64" s="57">
        <v>4.9659585827535144</v>
      </c>
      <c r="L64" s="57">
        <v>36.048616555338356</v>
      </c>
      <c r="M64" s="57">
        <v>115.96342355839984</v>
      </c>
      <c r="N64" s="57">
        <v>177.58467324177579</v>
      </c>
      <c r="O64" s="57">
        <v>207.41020100012534</v>
      </c>
      <c r="P64" s="57">
        <v>330.77733862513577</v>
      </c>
      <c r="Q64" s="57">
        <v>373.72296684321674</v>
      </c>
      <c r="R64" s="57">
        <v>303.7711350720304</v>
      </c>
      <c r="S64" s="56"/>
    </row>
    <row r="65" spans="1:22">
      <c r="A65" s="21"/>
      <c r="B65" s="21"/>
      <c r="C65" s="49" t="s">
        <v>121</v>
      </c>
      <c r="D65" s="54" t="s">
        <v>139</v>
      </c>
      <c r="E65" s="55">
        <v>9391599.5575382635</v>
      </c>
      <c r="F65" s="59" t="s">
        <v>140</v>
      </c>
      <c r="G65" s="56">
        <f t="shared" ref="G65:O65" si="18">G64*G63</f>
        <v>939733.58925418695</v>
      </c>
      <c r="H65" s="56">
        <f t="shared" si="18"/>
        <v>277987.23995175294</v>
      </c>
      <c r="I65" s="56">
        <f t="shared" si="18"/>
        <v>43802.100698075054</v>
      </c>
      <c r="J65" s="56">
        <f t="shared" si="18"/>
        <v>24705.203384988574</v>
      </c>
      <c r="K65" s="56">
        <f t="shared" si="18"/>
        <v>25510.129239604805</v>
      </c>
      <c r="L65" s="56">
        <f t="shared" si="18"/>
        <v>185289.88909443916</v>
      </c>
      <c r="M65" s="56">
        <f t="shared" si="18"/>
        <v>598835.11925557675</v>
      </c>
      <c r="N65" s="56">
        <f t="shared" si="18"/>
        <v>920066.19206564035</v>
      </c>
      <c r="O65" s="56">
        <f t="shared" si="18"/>
        <v>1076666.3533916506</v>
      </c>
      <c r="P65" s="56">
        <f>P64*P63</f>
        <v>1725334.5982687082</v>
      </c>
      <c r="Q65" s="56">
        <f>Q64*Q63</f>
        <v>1951207.6098884346</v>
      </c>
      <c r="R65" s="56">
        <f>R64*R63</f>
        <v>1585989.0962110707</v>
      </c>
      <c r="S65" s="56">
        <f>SUM(G65:R65)</f>
        <v>9355127.1207041275</v>
      </c>
    </row>
    <row r="66" spans="1:22">
      <c r="A66" s="21"/>
      <c r="B66" s="21"/>
      <c r="C66" s="60"/>
      <c r="D66" s="54"/>
      <c r="E66" s="51"/>
      <c r="F66" s="61"/>
      <c r="G66" s="61"/>
      <c r="H66" s="61"/>
      <c r="I66" s="61"/>
      <c r="J66" s="61"/>
      <c r="K66" s="61"/>
      <c r="L66" s="61"/>
      <c r="M66" s="61"/>
      <c r="N66" s="61"/>
      <c r="O66" s="61"/>
      <c r="P66" s="61"/>
      <c r="Q66" s="61"/>
      <c r="R66" s="61"/>
      <c r="S66" s="61"/>
    </row>
    <row r="67" spans="1:22">
      <c r="A67" s="21"/>
      <c r="B67" s="21"/>
      <c r="C67" s="49" t="s">
        <v>122</v>
      </c>
      <c r="D67" s="50" t="s">
        <v>141</v>
      </c>
      <c r="E67" s="51">
        <v>160874871.89494899</v>
      </c>
      <c r="F67" s="62"/>
      <c r="G67" s="62">
        <v>16700000</v>
      </c>
      <c r="H67" s="62">
        <v>4700000</v>
      </c>
      <c r="I67" s="62">
        <v>700000</v>
      </c>
      <c r="J67" s="62">
        <v>400000</v>
      </c>
      <c r="K67" s="62">
        <v>400000</v>
      </c>
      <c r="L67" s="62">
        <v>3200000</v>
      </c>
      <c r="M67" s="62">
        <v>11000000</v>
      </c>
      <c r="N67" s="62">
        <v>22400000</v>
      </c>
      <c r="O67" s="62">
        <v>28100000</v>
      </c>
      <c r="P67" s="62">
        <v>33600000</v>
      </c>
      <c r="Q67" s="62">
        <v>35700000</v>
      </c>
      <c r="R67" s="62">
        <v>27700000</v>
      </c>
      <c r="S67" s="62">
        <f>SUM(G67:R67)</f>
        <v>184600000</v>
      </c>
    </row>
    <row r="68" spans="1:22">
      <c r="A68" s="21"/>
      <c r="B68" s="21"/>
      <c r="C68" s="49" t="s">
        <v>123</v>
      </c>
      <c r="D68" s="54" t="s">
        <v>300</v>
      </c>
      <c r="E68" s="63">
        <f>E65/E67</f>
        <v>5.8378287714634276E-2</v>
      </c>
      <c r="F68" s="64"/>
      <c r="G68" s="65">
        <f t="shared" ref="G68:R68" si="19">$E$68</f>
        <v>5.8378287714634276E-2</v>
      </c>
      <c r="H68" s="65">
        <f t="shared" si="19"/>
        <v>5.8378287714634276E-2</v>
      </c>
      <c r="I68" s="65">
        <f t="shared" si="19"/>
        <v>5.8378287714634276E-2</v>
      </c>
      <c r="J68" s="65">
        <f t="shared" si="19"/>
        <v>5.8378287714634276E-2</v>
      </c>
      <c r="K68" s="65">
        <f t="shared" si="19"/>
        <v>5.8378287714634276E-2</v>
      </c>
      <c r="L68" s="65">
        <f t="shared" si="19"/>
        <v>5.8378287714634276E-2</v>
      </c>
      <c r="M68" s="65">
        <f t="shared" si="19"/>
        <v>5.8378287714634276E-2</v>
      </c>
      <c r="N68" s="65">
        <f t="shared" si="19"/>
        <v>5.8378287714634276E-2</v>
      </c>
      <c r="O68" s="65">
        <f t="shared" si="19"/>
        <v>5.8378287714634276E-2</v>
      </c>
      <c r="P68" s="65">
        <f>$E$68</f>
        <v>5.8378287714634276E-2</v>
      </c>
      <c r="Q68" s="65">
        <f t="shared" si="19"/>
        <v>5.8378287714634276E-2</v>
      </c>
      <c r="R68" s="65">
        <f t="shared" si="19"/>
        <v>5.8378287714634276E-2</v>
      </c>
      <c r="S68" s="64"/>
      <c r="V68" s="171" t="s">
        <v>105</v>
      </c>
    </row>
    <row r="69" spans="1:22">
      <c r="A69" s="21"/>
      <c r="B69" s="21"/>
      <c r="C69" s="49" t="s">
        <v>133</v>
      </c>
      <c r="D69" s="54" t="s">
        <v>142</v>
      </c>
      <c r="E69" s="55" t="s">
        <v>105</v>
      </c>
      <c r="F69" s="66" t="s">
        <v>143</v>
      </c>
      <c r="G69" s="67">
        <f t="shared" ref="G69:O69" si="20">G67*G68</f>
        <v>974917.40483439236</v>
      </c>
      <c r="H69" s="67">
        <f t="shared" si="20"/>
        <v>274377.95225878112</v>
      </c>
      <c r="I69" s="67">
        <f t="shared" si="20"/>
        <v>40864.801400243996</v>
      </c>
      <c r="J69" s="67">
        <f t="shared" si="20"/>
        <v>23351.315085853712</v>
      </c>
      <c r="K69" s="67">
        <f t="shared" si="20"/>
        <v>23351.315085853712</v>
      </c>
      <c r="L69" s="67">
        <f t="shared" si="20"/>
        <v>186810.5206868297</v>
      </c>
      <c r="M69" s="67">
        <f t="shared" si="20"/>
        <v>642161.16486097709</v>
      </c>
      <c r="N69" s="67">
        <f t="shared" si="20"/>
        <v>1307673.6448078079</v>
      </c>
      <c r="O69" s="67">
        <f t="shared" si="20"/>
        <v>1640429.8847812233</v>
      </c>
      <c r="P69" s="67">
        <f>P67*P68</f>
        <v>1961510.4672117117</v>
      </c>
      <c r="Q69" s="67">
        <f>Q67*Q68</f>
        <v>2084104.8714124437</v>
      </c>
      <c r="R69" s="67">
        <f>R67*R68</f>
        <v>1617078.5696953693</v>
      </c>
      <c r="S69" s="56">
        <f>SUM(G69:R69)</f>
        <v>10776631.912121486</v>
      </c>
    </row>
    <row r="70" spans="1:22">
      <c r="A70" s="21"/>
      <c r="B70" s="21"/>
      <c r="C70" s="60"/>
      <c r="D70" s="54"/>
      <c r="E70" s="68"/>
      <c r="F70" s="61"/>
      <c r="G70" s="61"/>
      <c r="H70" s="61"/>
      <c r="I70" s="61"/>
      <c r="J70" s="61"/>
      <c r="K70" s="61"/>
      <c r="L70" s="61"/>
      <c r="M70" s="61"/>
      <c r="N70" s="61"/>
      <c r="O70" s="61"/>
      <c r="P70" s="61"/>
      <c r="Q70" s="61"/>
      <c r="R70" s="61"/>
      <c r="S70" s="61"/>
    </row>
    <row r="71" spans="1:22">
      <c r="A71" s="21"/>
      <c r="B71" s="21"/>
      <c r="C71" s="49" t="s">
        <v>134</v>
      </c>
      <c r="D71" s="46" t="s">
        <v>144</v>
      </c>
      <c r="E71" s="69"/>
      <c r="F71" s="70" t="s">
        <v>145</v>
      </c>
      <c r="G71" s="71">
        <f t="shared" ref="G71:O71" si="21">G69-G65</f>
        <v>35183.81558020541</v>
      </c>
      <c r="H71" s="71">
        <f t="shared" si="21"/>
        <v>-3609.2876929718186</v>
      </c>
      <c r="I71" s="71">
        <f t="shared" si="21"/>
        <v>-2937.2992978310576</v>
      </c>
      <c r="J71" s="71">
        <f t="shared" si="21"/>
        <v>-1353.8882991348619</v>
      </c>
      <c r="K71" s="71">
        <f t="shared" si="21"/>
        <v>-2158.8141537510928</v>
      </c>
      <c r="L71" s="71">
        <f t="shared" si="21"/>
        <v>1520.6315923905349</v>
      </c>
      <c r="M71" s="71">
        <f t="shared" si="21"/>
        <v>43326.045605400344</v>
      </c>
      <c r="N71" s="71">
        <f t="shared" si="21"/>
        <v>387607.45274216752</v>
      </c>
      <c r="O71" s="71">
        <f t="shared" si="21"/>
        <v>563763.53138957266</v>
      </c>
      <c r="P71" s="71">
        <f>P69-P65</f>
        <v>236175.86894300347</v>
      </c>
      <c r="Q71" s="71">
        <f>Q69-Q65</f>
        <v>132897.26152400905</v>
      </c>
      <c r="R71" s="71">
        <f>R69-R65</f>
        <v>31089.47348429868</v>
      </c>
      <c r="S71" s="71">
        <f>SUM(G71:R71)</f>
        <v>1421504.7914173589</v>
      </c>
    </row>
    <row r="72" spans="1:22">
      <c r="A72" s="21"/>
      <c r="B72" s="21"/>
      <c r="C72" s="49" t="s">
        <v>135</v>
      </c>
      <c r="D72" s="46" t="s">
        <v>146</v>
      </c>
      <c r="E72" s="69"/>
      <c r="F72" s="72"/>
      <c r="G72" s="71">
        <f>(R73+G71/2)*0.0325/12</f>
        <v>132.94025821918291</v>
      </c>
      <c r="H72" s="71">
        <f t="shared" ref="H72:O72" si="22">(G73+H71/2)*0.0325/12</f>
        <v>90.761969978167272</v>
      </c>
      <c r="I72" s="71">
        <f t="shared" si="22"/>
        <v>-13.506933298920698</v>
      </c>
      <c r="J72" s="71">
        <f t="shared" si="22"/>
        <v>-9.8251572810554837</v>
      </c>
      <c r="K72" s="71">
        <f t="shared" si="22"/>
        <v>-6.6167847776643818</v>
      </c>
      <c r="L72" s="71">
        <f t="shared" si="22"/>
        <v>-3.8055201771532006</v>
      </c>
      <c r="M72" s="71">
        <f t="shared" si="22"/>
        <v>62.778757369557546</v>
      </c>
      <c r="N72" s="71">
        <f t="shared" si="22"/>
        <v>642.39649157085364</v>
      </c>
      <c r="O72" s="71">
        <f t="shared" si="22"/>
        <v>1814.9397904314212</v>
      </c>
      <c r="P72" s="71">
        <f>P71/2*0.0325/12</f>
        <v>319.82148919365056</v>
      </c>
      <c r="Q72" s="71">
        <f>(P73+Q71/2)*0.0325/12</f>
        <v>820.47420323429617</v>
      </c>
      <c r="R72" s="71">
        <f>(Q73+R71/2)*0.0325/12</f>
        <v>404.25252960460529</v>
      </c>
      <c r="S72" s="71">
        <f>SUM(G72:R72)</f>
        <v>4254.6110940669405</v>
      </c>
    </row>
    <row r="73" spans="1:22">
      <c r="A73" s="73"/>
      <c r="B73" s="73"/>
      <c r="C73" s="49" t="s">
        <v>124</v>
      </c>
      <c r="D73" s="30" t="s">
        <v>147</v>
      </c>
      <c r="E73" s="69"/>
      <c r="F73" s="74" t="s">
        <v>148</v>
      </c>
      <c r="G73" s="75">
        <f t="shared" ref="G73:O73" si="23">G71+G72</f>
        <v>35316.755838424593</v>
      </c>
      <c r="H73" s="75">
        <f t="shared" si="23"/>
        <v>-3518.5257229936515</v>
      </c>
      <c r="I73" s="75">
        <f t="shared" si="23"/>
        <v>-2950.8062311299782</v>
      </c>
      <c r="J73" s="75">
        <f t="shared" si="23"/>
        <v>-1363.7134564159173</v>
      </c>
      <c r="K73" s="75">
        <f t="shared" si="23"/>
        <v>-2165.430938528757</v>
      </c>
      <c r="L73" s="75">
        <f t="shared" si="23"/>
        <v>1516.8260722133816</v>
      </c>
      <c r="M73" s="75">
        <f t="shared" si="23"/>
        <v>43388.824362769905</v>
      </c>
      <c r="N73" s="75">
        <f t="shared" si="23"/>
        <v>388249.84923373838</v>
      </c>
      <c r="O73" s="75">
        <f t="shared" si="23"/>
        <v>565578.47118000407</v>
      </c>
      <c r="P73" s="75">
        <f>P71+P72</f>
        <v>236495.69043219712</v>
      </c>
      <c r="Q73" s="75">
        <f>Q71+Q72</f>
        <v>133717.73572724336</v>
      </c>
      <c r="R73" s="75">
        <f>R71+R72</f>
        <v>31493.726013903284</v>
      </c>
      <c r="S73" s="75">
        <f>SUM(G73:R73)</f>
        <v>1425759.4025114258</v>
      </c>
    </row>
    <row r="74" spans="1:22">
      <c r="A74" s="73"/>
      <c r="B74" s="73"/>
      <c r="C74" s="49" t="s">
        <v>125</v>
      </c>
      <c r="D74" s="30" t="s">
        <v>301</v>
      </c>
      <c r="E74" s="69"/>
      <c r="F74" s="74"/>
      <c r="G74" s="75"/>
      <c r="H74" s="75"/>
      <c r="I74" s="75"/>
      <c r="J74" s="75"/>
      <c r="K74" s="75"/>
      <c r="L74" s="75"/>
      <c r="M74" s="75"/>
      <c r="N74" s="75"/>
      <c r="O74" s="75"/>
      <c r="P74" s="75"/>
      <c r="Q74" s="75"/>
      <c r="R74" s="75"/>
      <c r="S74" s="75">
        <v>0</v>
      </c>
    </row>
    <row r="75" spans="1:22">
      <c r="A75" s="73"/>
      <c r="B75" s="73"/>
      <c r="C75" s="49" t="s">
        <v>126</v>
      </c>
      <c r="D75" s="30" t="s">
        <v>302</v>
      </c>
      <c r="E75" s="69"/>
      <c r="F75" s="74"/>
      <c r="G75" s="75"/>
      <c r="H75" s="75"/>
      <c r="I75" s="75"/>
      <c r="J75" s="75"/>
      <c r="K75" s="75"/>
      <c r="L75" s="75"/>
      <c r="M75" s="75"/>
      <c r="N75" s="75"/>
      <c r="O75" s="75"/>
      <c r="P75" s="75"/>
      <c r="Q75" s="75"/>
      <c r="R75" s="75"/>
      <c r="S75" s="75">
        <f>S73+S74</f>
        <v>1425759.4025114258</v>
      </c>
    </row>
    <row r="76" spans="1:22">
      <c r="A76" s="73"/>
      <c r="B76" s="73"/>
      <c r="C76" s="49" t="s">
        <v>125</v>
      </c>
      <c r="D76" s="30" t="s">
        <v>149</v>
      </c>
      <c r="E76" s="69"/>
      <c r="F76" s="74"/>
      <c r="G76" s="75"/>
      <c r="H76" s="75"/>
      <c r="I76" s="75"/>
      <c r="J76" s="75"/>
      <c r="K76" s="75"/>
      <c r="L76" s="75"/>
      <c r="M76" s="75"/>
      <c r="N76" s="75"/>
      <c r="O76" s="75"/>
      <c r="P76" s="75"/>
      <c r="Q76" s="75"/>
      <c r="R76" s="75"/>
      <c r="S76" s="75">
        <f>-ROUND(E65*0.025,3)</f>
        <v>-234789.989</v>
      </c>
    </row>
    <row r="77" spans="1:22">
      <c r="A77" s="73"/>
      <c r="B77" s="73"/>
      <c r="C77" s="49" t="s">
        <v>126</v>
      </c>
      <c r="D77" s="30" t="s">
        <v>150</v>
      </c>
      <c r="E77" s="69"/>
      <c r="F77" s="74"/>
      <c r="G77" s="75"/>
      <c r="H77" s="75"/>
      <c r="I77" s="75"/>
      <c r="J77" s="75"/>
      <c r="K77" s="75"/>
      <c r="L77" s="75"/>
      <c r="M77" s="75"/>
      <c r="N77" s="75"/>
      <c r="O77" s="75"/>
      <c r="P77" s="75"/>
      <c r="Q77" s="75"/>
      <c r="R77" s="75"/>
      <c r="S77" s="75" t="s">
        <v>288</v>
      </c>
    </row>
    <row r="78" spans="1:22">
      <c r="A78" s="73"/>
      <c r="B78" s="73"/>
      <c r="C78" s="49" t="s">
        <v>127</v>
      </c>
      <c r="D78" s="30" t="s">
        <v>152</v>
      </c>
      <c r="E78" s="69"/>
      <c r="F78" s="74"/>
      <c r="G78" s="75"/>
      <c r="H78" s="75"/>
      <c r="I78" s="75"/>
      <c r="J78" s="75"/>
      <c r="K78" s="75"/>
      <c r="L78" s="75"/>
      <c r="M78" s="75"/>
      <c r="N78" s="75"/>
      <c r="O78" s="75"/>
      <c r="P78" s="75"/>
      <c r="Q78" s="75"/>
      <c r="R78" s="75"/>
      <c r="S78" s="75">
        <v>-717110.05</v>
      </c>
    </row>
    <row r="79" spans="1:22">
      <c r="A79" s="77"/>
      <c r="B79" s="77"/>
      <c r="C79" s="78" t="s">
        <v>128</v>
      </c>
      <c r="D79" s="38" t="s">
        <v>153</v>
      </c>
      <c r="E79" s="79"/>
      <c r="F79" s="80"/>
      <c r="G79" s="81"/>
      <c r="H79" s="81"/>
      <c r="I79" s="81"/>
      <c r="J79" s="81"/>
      <c r="K79" s="81"/>
      <c r="L79" s="81"/>
      <c r="M79" s="81"/>
      <c r="N79" s="81"/>
      <c r="O79" s="81"/>
      <c r="P79" s="81"/>
      <c r="Q79" s="81"/>
      <c r="R79" s="81"/>
      <c r="S79" s="81" t="s">
        <v>151</v>
      </c>
    </row>
    <row r="80" spans="1:22">
      <c r="A80" s="83"/>
      <c r="B80" s="83"/>
      <c r="C80" s="175"/>
      <c r="D80" s="30"/>
      <c r="E80" s="175"/>
      <c r="F80" s="175"/>
      <c r="G80" s="175"/>
      <c r="H80" s="175"/>
      <c r="I80" s="175"/>
      <c r="J80" s="175"/>
      <c r="K80" s="175"/>
      <c r="L80" s="175"/>
      <c r="M80" s="175"/>
      <c r="N80" s="175"/>
      <c r="O80" s="175"/>
      <c r="P80" s="175"/>
      <c r="Q80" s="175"/>
      <c r="R80" s="175"/>
      <c r="S80" s="175"/>
    </row>
    <row r="81" spans="2:15">
      <c r="B81" s="176" t="s">
        <v>303</v>
      </c>
      <c r="N81" s="171" t="s">
        <v>105</v>
      </c>
    </row>
    <row r="83" spans="2:15">
      <c r="O83" s="171" t="s">
        <v>105</v>
      </c>
    </row>
  </sheetData>
  <conditionalFormatting sqref="C80 F35:F36 F53:F54 F71:F72 E17:E19 S19 E36:E37 S37 E54:E55 E72:E73 S73 S55:S58 S80 F17:F18 G17:R25 G35:R43 G53:R61 G71:R80 E80:F80 E56:F59 E20:F21 E38:F39 E74:F75">
    <cfRule type="cellIs" dxfId="257" priority="45" operator="lessThan">
      <formula>0</formula>
    </cfRule>
  </conditionalFormatting>
  <conditionalFormatting sqref="E35">
    <cfRule type="cellIs" dxfId="256" priority="43" operator="lessThan">
      <formula>0</formula>
    </cfRule>
  </conditionalFormatting>
  <conditionalFormatting sqref="E22:E23">
    <cfRule type="cellIs" dxfId="255" priority="44" operator="lessThan">
      <formula>0</formula>
    </cfRule>
  </conditionalFormatting>
  <conditionalFormatting sqref="E53">
    <cfRule type="cellIs" dxfId="254" priority="42" operator="lessThan">
      <formula>0</formula>
    </cfRule>
  </conditionalFormatting>
  <conditionalFormatting sqref="E71">
    <cfRule type="cellIs" dxfId="253" priority="41" operator="lessThan">
      <formula>0</formula>
    </cfRule>
  </conditionalFormatting>
  <conditionalFormatting sqref="S17 S22:S23">
    <cfRule type="cellIs" dxfId="252" priority="40" operator="lessThan">
      <formula>0</formula>
    </cfRule>
  </conditionalFormatting>
  <conditionalFormatting sqref="S35">
    <cfRule type="cellIs" dxfId="251" priority="39" operator="lessThan">
      <formula>0</formula>
    </cfRule>
  </conditionalFormatting>
  <conditionalFormatting sqref="S53">
    <cfRule type="cellIs" dxfId="250" priority="38" operator="lessThan">
      <formula>0</formula>
    </cfRule>
  </conditionalFormatting>
  <conditionalFormatting sqref="S71">
    <cfRule type="cellIs" dxfId="249" priority="37" operator="lessThan">
      <formula>0</formula>
    </cfRule>
  </conditionalFormatting>
  <conditionalFormatting sqref="S18">
    <cfRule type="cellIs" dxfId="248" priority="36" operator="lessThan">
      <formula>0</formula>
    </cfRule>
  </conditionalFormatting>
  <conditionalFormatting sqref="S36">
    <cfRule type="cellIs" dxfId="247" priority="35" operator="lessThan">
      <formula>0</formula>
    </cfRule>
  </conditionalFormatting>
  <conditionalFormatting sqref="S54">
    <cfRule type="cellIs" dxfId="246" priority="34" operator="lessThan">
      <formula>0</formula>
    </cfRule>
  </conditionalFormatting>
  <conditionalFormatting sqref="S72">
    <cfRule type="cellIs" dxfId="245" priority="33" operator="lessThan">
      <formula>0</formula>
    </cfRule>
  </conditionalFormatting>
  <conditionalFormatting sqref="F19 F22:F23">
    <cfRule type="cellIs" dxfId="244" priority="32" operator="lessThan">
      <formula>0</formula>
    </cfRule>
  </conditionalFormatting>
  <conditionalFormatting sqref="F37">
    <cfRule type="cellIs" dxfId="243" priority="31" operator="lessThan">
      <formula>0</formula>
    </cfRule>
  </conditionalFormatting>
  <conditionalFormatting sqref="F55">
    <cfRule type="cellIs" dxfId="242" priority="30" operator="lessThan">
      <formula>0</formula>
    </cfRule>
  </conditionalFormatting>
  <conditionalFormatting sqref="F73">
    <cfRule type="cellIs" dxfId="241" priority="29" operator="lessThan">
      <formula>0</formula>
    </cfRule>
  </conditionalFormatting>
  <conditionalFormatting sqref="S59">
    <cfRule type="cellIs" dxfId="240" priority="28" operator="lessThan">
      <formula>0</formula>
    </cfRule>
  </conditionalFormatting>
  <conditionalFormatting sqref="F76:F77">
    <cfRule type="cellIs" dxfId="239" priority="24" operator="lessThan">
      <formula>0</formula>
    </cfRule>
  </conditionalFormatting>
  <conditionalFormatting sqref="S40">
    <cfRule type="cellIs" dxfId="238" priority="23" operator="lessThan">
      <formula>0</formula>
    </cfRule>
  </conditionalFormatting>
  <conditionalFormatting sqref="E40:E41">
    <cfRule type="cellIs" dxfId="237" priority="27" operator="lessThan">
      <formula>0</formula>
    </cfRule>
  </conditionalFormatting>
  <conditionalFormatting sqref="F40:F41">
    <cfRule type="cellIs" dxfId="236" priority="26" operator="lessThan">
      <formula>0</formula>
    </cfRule>
  </conditionalFormatting>
  <conditionalFormatting sqref="E76:E77">
    <cfRule type="cellIs" dxfId="235" priority="25" operator="lessThan">
      <formula>0</formula>
    </cfRule>
  </conditionalFormatting>
  <conditionalFormatting sqref="S76">
    <cfRule type="cellIs" dxfId="234" priority="22" operator="lessThan">
      <formula>0</formula>
    </cfRule>
  </conditionalFormatting>
  <conditionalFormatting sqref="S41">
    <cfRule type="cellIs" dxfId="233" priority="21" operator="lessThan">
      <formula>0</formula>
    </cfRule>
  </conditionalFormatting>
  <conditionalFormatting sqref="S77">
    <cfRule type="cellIs" dxfId="232" priority="20" operator="lessThan">
      <formula>0</formula>
    </cfRule>
  </conditionalFormatting>
  <conditionalFormatting sqref="E24:E25">
    <cfRule type="cellIs" dxfId="231" priority="19" operator="lessThan">
      <formula>0</formula>
    </cfRule>
  </conditionalFormatting>
  <conditionalFormatting sqref="S24:S25">
    <cfRule type="cellIs" dxfId="230" priority="18" operator="lessThan">
      <formula>0</formula>
    </cfRule>
  </conditionalFormatting>
  <conditionalFormatting sqref="F24:F25">
    <cfRule type="cellIs" dxfId="229" priority="17" operator="lessThan">
      <formula>0</formula>
    </cfRule>
  </conditionalFormatting>
  <conditionalFormatting sqref="E42:E43">
    <cfRule type="cellIs" dxfId="228" priority="16" operator="lessThan">
      <formula>0</formula>
    </cfRule>
  </conditionalFormatting>
  <conditionalFormatting sqref="S42:S43">
    <cfRule type="cellIs" dxfId="227" priority="15" operator="lessThan">
      <formula>0</formula>
    </cfRule>
  </conditionalFormatting>
  <conditionalFormatting sqref="F42:F43">
    <cfRule type="cellIs" dxfId="226" priority="14" operator="lessThan">
      <formula>0</formula>
    </cfRule>
  </conditionalFormatting>
  <conditionalFormatting sqref="E60:E61">
    <cfRule type="cellIs" dxfId="225" priority="13" operator="lessThan">
      <formula>0</formula>
    </cfRule>
  </conditionalFormatting>
  <conditionalFormatting sqref="S60:S61">
    <cfRule type="cellIs" dxfId="224" priority="12" operator="lessThan">
      <formula>0</formula>
    </cfRule>
  </conditionalFormatting>
  <conditionalFormatting sqref="F60:F61">
    <cfRule type="cellIs" dxfId="223" priority="11" operator="lessThan">
      <formula>0</formula>
    </cfRule>
  </conditionalFormatting>
  <conditionalFormatting sqref="E78:E79">
    <cfRule type="cellIs" dxfId="222" priority="10" operator="lessThan">
      <formula>0</formula>
    </cfRule>
  </conditionalFormatting>
  <conditionalFormatting sqref="S78">
    <cfRule type="cellIs" dxfId="221" priority="9" operator="lessThan">
      <formula>0</formula>
    </cfRule>
  </conditionalFormatting>
  <conditionalFormatting sqref="F78:F79">
    <cfRule type="cellIs" dxfId="220" priority="8" operator="lessThan">
      <formula>0</formula>
    </cfRule>
  </conditionalFormatting>
  <conditionalFormatting sqref="S21">
    <cfRule type="cellIs" dxfId="219" priority="7" operator="lessThan">
      <formula>0</formula>
    </cfRule>
  </conditionalFormatting>
  <conditionalFormatting sqref="S39">
    <cfRule type="cellIs" dxfId="218" priority="6" operator="lessThan">
      <formula>0</formula>
    </cfRule>
  </conditionalFormatting>
  <conditionalFormatting sqref="S75">
    <cfRule type="cellIs" dxfId="217" priority="5" operator="lessThan">
      <formula>0</formula>
    </cfRule>
  </conditionalFormatting>
  <conditionalFormatting sqref="S79">
    <cfRule type="cellIs" dxfId="216" priority="4" operator="lessThan">
      <formula>0</formula>
    </cfRule>
  </conditionalFormatting>
  <conditionalFormatting sqref="S20">
    <cfRule type="cellIs" dxfId="215" priority="3" operator="lessThan">
      <formula>0</formula>
    </cfRule>
  </conditionalFormatting>
  <conditionalFormatting sqref="S74">
    <cfRule type="cellIs" dxfId="214" priority="2" operator="lessThan">
      <formula>0</formula>
    </cfRule>
  </conditionalFormatting>
  <conditionalFormatting sqref="S38">
    <cfRule type="cellIs" dxfId="213" priority="1" operator="lessThan">
      <formula>0</formula>
    </cfRule>
  </conditionalFormatting>
  <pageMargins left="0.2" right="0" top="0.25" bottom="0"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N800"/>
  <sheetViews>
    <sheetView view="pageBreakPreview" zoomScale="80" zoomScaleNormal="75" zoomScaleSheetLayoutView="80" workbookViewId="0">
      <pane ySplit="10" topLeftCell="A11" activePane="bottomLeft" state="frozen"/>
      <selection activeCell="F14" sqref="F14"/>
      <selection pane="bottomLeft" sqref="A1:P1"/>
    </sheetView>
  </sheetViews>
  <sheetFormatPr defaultColWidth="11.7109375" defaultRowHeight="15.75"/>
  <cols>
    <col min="1" max="1" width="24.7109375" style="198" customWidth="1"/>
    <col min="2" max="2" width="6.7109375" style="198" customWidth="1"/>
    <col min="3" max="3" width="17" style="198" customWidth="1"/>
    <col min="4" max="4" width="17" style="198" hidden="1" customWidth="1"/>
    <col min="5" max="5" width="2.42578125" style="198" hidden="1" customWidth="1"/>
    <col min="6" max="6" width="19.28515625" style="198" hidden="1" customWidth="1"/>
    <col min="7" max="7" width="11" style="198" bestFit="1" customWidth="1"/>
    <col min="8" max="8" width="3" style="198" customWidth="1"/>
    <col min="9" max="9" width="16.42578125" style="198" bestFit="1" customWidth="1"/>
    <col min="10" max="10" width="3.42578125" style="198" customWidth="1"/>
    <col min="11" max="11" width="10.85546875" style="198" bestFit="1" customWidth="1"/>
    <col min="12" max="12" width="2.7109375" style="198" customWidth="1"/>
    <col min="13" max="13" width="16.42578125" style="198" customWidth="1"/>
    <col min="14" max="14" width="2" style="198" customWidth="1"/>
    <col min="15" max="15" width="51.5703125" style="198" bestFit="1" customWidth="1"/>
    <col min="16" max="16" width="23.7109375" style="198" customWidth="1"/>
    <col min="17" max="17" width="19.140625" style="198" customWidth="1"/>
    <col min="18" max="18" width="16.140625" style="198" bestFit="1" customWidth="1"/>
    <col min="19" max="19" width="16.85546875" style="198" customWidth="1"/>
    <col min="20" max="20" width="15.140625" style="198" bestFit="1" customWidth="1"/>
    <col min="21" max="21" width="14.85546875" style="198" bestFit="1" customWidth="1"/>
    <col min="22" max="22" width="14" style="198" bestFit="1" customWidth="1"/>
    <col min="23" max="23" width="6.28515625" style="198" bestFit="1" customWidth="1"/>
    <col min="24" max="24" width="20.5703125" style="198" customWidth="1"/>
    <col min="25" max="25" width="11.7109375" style="198" customWidth="1"/>
    <col min="26" max="26" width="13.85546875" style="198" customWidth="1"/>
    <col min="27" max="16384" width="11.7109375" style="198"/>
  </cols>
  <sheetData>
    <row r="1" spans="1:33" ht="18">
      <c r="A1" s="595" t="s">
        <v>314</v>
      </c>
      <c r="B1" s="595"/>
      <c r="C1" s="595"/>
      <c r="D1" s="595"/>
      <c r="E1" s="595"/>
      <c r="F1" s="595"/>
      <c r="G1" s="595"/>
      <c r="H1" s="595"/>
      <c r="I1" s="595"/>
      <c r="J1" s="595"/>
      <c r="K1" s="595"/>
      <c r="L1" s="595"/>
      <c r="M1" s="595"/>
      <c r="N1" s="595"/>
      <c r="O1" s="595"/>
      <c r="P1" s="595"/>
      <c r="Q1" s="196"/>
      <c r="R1" s="197"/>
      <c r="S1" s="197"/>
      <c r="T1" s="197"/>
      <c r="U1" s="197"/>
      <c r="V1" s="197"/>
      <c r="W1" s="197"/>
      <c r="X1" s="197"/>
      <c r="Y1" s="197"/>
      <c r="Z1" s="197"/>
      <c r="AA1" s="197"/>
      <c r="AB1" s="197"/>
      <c r="AC1" s="197"/>
      <c r="AD1" s="197"/>
      <c r="AE1" s="197"/>
    </row>
    <row r="2" spans="1:33" ht="18">
      <c r="A2" s="595" t="s">
        <v>315</v>
      </c>
      <c r="B2" s="595"/>
      <c r="C2" s="595"/>
      <c r="D2" s="595"/>
      <c r="E2" s="595"/>
      <c r="F2" s="595"/>
      <c r="G2" s="595"/>
      <c r="H2" s="595"/>
      <c r="I2" s="595"/>
      <c r="J2" s="595"/>
      <c r="K2" s="595"/>
      <c r="L2" s="595"/>
      <c r="M2" s="595"/>
      <c r="N2" s="595"/>
      <c r="O2" s="595"/>
      <c r="P2" s="595"/>
      <c r="Q2" s="196"/>
      <c r="R2" s="197"/>
      <c r="S2" s="197"/>
      <c r="T2" s="197"/>
      <c r="U2" s="197"/>
      <c r="V2" s="197"/>
      <c r="W2" s="197"/>
      <c r="X2" s="197"/>
      <c r="Y2" s="197"/>
      <c r="Z2" s="197"/>
      <c r="AA2" s="197"/>
      <c r="AB2" s="197"/>
      <c r="AC2" s="197"/>
      <c r="AD2" s="197"/>
      <c r="AE2" s="197"/>
    </row>
    <row r="3" spans="1:33">
      <c r="A3" s="596" t="s">
        <v>316</v>
      </c>
      <c r="B3" s="596"/>
      <c r="C3" s="596"/>
      <c r="D3" s="596"/>
      <c r="E3" s="596"/>
      <c r="F3" s="596"/>
      <c r="G3" s="596"/>
      <c r="H3" s="596"/>
      <c r="I3" s="596"/>
      <c r="J3" s="596"/>
      <c r="K3" s="596"/>
      <c r="L3" s="596"/>
      <c r="M3" s="596"/>
      <c r="N3" s="596"/>
      <c r="O3" s="596"/>
      <c r="P3" s="596"/>
      <c r="Q3" s="199"/>
      <c r="R3" s="197"/>
      <c r="S3" s="197"/>
      <c r="T3" s="197"/>
      <c r="U3" s="197"/>
      <c r="V3" s="197"/>
      <c r="W3" s="197"/>
      <c r="X3" s="197"/>
      <c r="Y3" s="197"/>
      <c r="Z3" s="197"/>
      <c r="AA3" s="197"/>
      <c r="AB3" s="197"/>
      <c r="AC3" s="197"/>
      <c r="AD3" s="197"/>
      <c r="AE3" s="197"/>
    </row>
    <row r="4" spans="1:33">
      <c r="A4" s="597" t="s">
        <v>317</v>
      </c>
      <c r="B4" s="597"/>
      <c r="C4" s="597"/>
      <c r="D4" s="597"/>
      <c r="E4" s="597"/>
      <c r="F4" s="597"/>
      <c r="G4" s="597"/>
      <c r="H4" s="597"/>
      <c r="I4" s="597"/>
      <c r="J4" s="597"/>
      <c r="K4" s="597"/>
      <c r="L4" s="597"/>
      <c r="M4" s="597"/>
      <c r="N4" s="597"/>
      <c r="O4" s="597"/>
      <c r="P4" s="597"/>
      <c r="Q4" s="200"/>
      <c r="R4" s="197"/>
      <c r="S4" s="197"/>
      <c r="T4" s="197"/>
      <c r="U4" s="197"/>
      <c r="V4" s="197"/>
      <c r="W4" s="197"/>
      <c r="X4" s="197"/>
      <c r="Y4" s="197"/>
      <c r="Z4" s="197"/>
      <c r="AA4" s="197"/>
      <c r="AB4" s="197"/>
      <c r="AC4" s="197"/>
      <c r="AD4" s="197"/>
      <c r="AE4" s="197"/>
    </row>
    <row r="5" spans="1:33">
      <c r="A5" s="201"/>
      <c r="B5" s="202"/>
      <c r="C5" s="202"/>
      <c r="D5" s="203"/>
      <c r="E5" s="203"/>
      <c r="F5" s="202"/>
      <c r="G5" s="203"/>
      <c r="H5" s="203"/>
      <c r="I5" s="202"/>
      <c r="J5" s="202"/>
      <c r="K5" s="202"/>
      <c r="L5" s="202"/>
      <c r="M5" s="202"/>
      <c r="N5" s="202"/>
      <c r="O5" s="202"/>
      <c r="P5" s="202"/>
      <c r="Q5" s="202"/>
      <c r="R5" s="197"/>
      <c r="S5" s="197"/>
      <c r="T5" s="197"/>
      <c r="U5" s="197"/>
      <c r="V5" s="197"/>
      <c r="W5" s="197"/>
      <c r="X5" s="197"/>
      <c r="Y5" s="197"/>
      <c r="Z5" s="197"/>
      <c r="AA5" s="197"/>
      <c r="AB5" s="197"/>
      <c r="AC5" s="197"/>
      <c r="AD5" s="197"/>
      <c r="AE5" s="197"/>
    </row>
    <row r="6" spans="1:33" hidden="1">
      <c r="A6" s="201"/>
      <c r="B6" s="202"/>
      <c r="C6" s="202"/>
      <c r="D6" s="203"/>
      <c r="E6" s="203"/>
      <c r="F6" s="202"/>
      <c r="G6" s="203"/>
      <c r="H6" s="203"/>
      <c r="I6" s="202"/>
      <c r="J6" s="202"/>
      <c r="K6" s="202"/>
      <c r="L6" s="202"/>
      <c r="M6" s="202"/>
      <c r="N6" s="202"/>
      <c r="O6" s="202"/>
      <c r="P6" s="202"/>
      <c r="Q6" s="202"/>
      <c r="R6" s="197"/>
      <c r="S6" s="197"/>
      <c r="T6" s="197"/>
      <c r="U6" s="197"/>
      <c r="V6" s="197"/>
      <c r="W6" s="197"/>
      <c r="X6" s="197"/>
      <c r="Y6" s="197"/>
      <c r="Z6" s="197"/>
      <c r="AA6" s="197"/>
      <c r="AB6" s="197"/>
      <c r="AC6" s="197"/>
      <c r="AD6" s="197"/>
      <c r="AE6" s="197"/>
    </row>
    <row r="7" spans="1:33" hidden="1">
      <c r="A7" s="202"/>
      <c r="B7" s="202"/>
      <c r="C7" s="202"/>
      <c r="D7" s="203"/>
      <c r="E7" s="203"/>
      <c r="F7" s="202"/>
      <c r="G7" s="203"/>
      <c r="H7" s="203"/>
      <c r="I7" s="202"/>
      <c r="J7" s="202"/>
      <c r="K7" s="202"/>
      <c r="L7" s="202"/>
      <c r="M7" s="202"/>
      <c r="N7" s="202"/>
      <c r="O7" s="202"/>
      <c r="P7" s="202"/>
      <c r="Q7" s="202"/>
      <c r="R7" s="197"/>
      <c r="S7" s="197"/>
      <c r="T7" s="197"/>
      <c r="U7" s="197"/>
      <c r="V7" s="197"/>
      <c r="W7" s="197"/>
      <c r="X7" s="197"/>
      <c r="Y7" s="197"/>
      <c r="Z7" s="197"/>
      <c r="AA7" s="197"/>
      <c r="AB7" s="197"/>
      <c r="AC7" s="197"/>
      <c r="AD7" s="197"/>
      <c r="AE7" s="197"/>
    </row>
    <row r="8" spans="1:33">
      <c r="A8" s="204"/>
      <c r="B8" s="204"/>
      <c r="C8" s="205"/>
      <c r="D8" s="206"/>
      <c r="E8" s="206"/>
      <c r="F8" s="207" t="s">
        <v>318</v>
      </c>
      <c r="G8" s="207" t="s">
        <v>319</v>
      </c>
      <c r="H8" s="206"/>
      <c r="I8" s="207" t="s">
        <v>319</v>
      </c>
      <c r="J8" s="207"/>
      <c r="K8" s="207" t="s">
        <v>319</v>
      </c>
      <c r="L8" s="206"/>
      <c r="M8" s="207" t="s">
        <v>319</v>
      </c>
      <c r="N8" s="208"/>
      <c r="O8" s="208"/>
      <c r="P8" s="208"/>
      <c r="Q8" s="208"/>
      <c r="R8" s="197"/>
      <c r="S8" s="197"/>
      <c r="T8" s="197"/>
      <c r="U8" s="197"/>
      <c r="V8" s="197"/>
      <c r="W8" s="197"/>
      <c r="X8" s="197"/>
      <c r="Y8" s="197"/>
      <c r="Z8" s="197"/>
      <c r="AA8" s="197"/>
      <c r="AB8" s="197"/>
      <c r="AC8" s="197"/>
      <c r="AD8" s="197"/>
      <c r="AE8" s="197"/>
    </row>
    <row r="9" spans="1:33">
      <c r="A9" s="204"/>
      <c r="B9" s="204"/>
      <c r="C9" s="205" t="s">
        <v>320</v>
      </c>
      <c r="D9" s="207" t="s">
        <v>321</v>
      </c>
      <c r="E9" s="206"/>
      <c r="F9" s="209" t="s">
        <v>322</v>
      </c>
      <c r="G9" s="210" t="s">
        <v>323</v>
      </c>
      <c r="H9" s="207"/>
      <c r="I9" s="210" t="s">
        <v>323</v>
      </c>
      <c r="J9" s="210"/>
      <c r="K9" s="210" t="s">
        <v>324</v>
      </c>
      <c r="L9" s="207"/>
      <c r="M9" s="210" t="s">
        <v>324</v>
      </c>
      <c r="N9" s="208"/>
      <c r="O9" s="208"/>
      <c r="P9" s="208"/>
      <c r="Q9" s="208"/>
      <c r="R9" s="197"/>
      <c r="S9" s="197"/>
      <c r="T9" s="197"/>
      <c r="U9" s="197"/>
      <c r="V9" s="197"/>
      <c r="W9" s="197"/>
      <c r="X9" s="197"/>
      <c r="Y9" s="197"/>
      <c r="Z9" s="197"/>
      <c r="AA9" s="197"/>
      <c r="AB9" s="197"/>
      <c r="AC9" s="197"/>
      <c r="AD9" s="197"/>
      <c r="AE9" s="197"/>
    </row>
    <row r="10" spans="1:33">
      <c r="A10" s="204"/>
      <c r="B10" s="204"/>
      <c r="C10" s="211" t="s">
        <v>325</v>
      </c>
      <c r="D10" s="212" t="s">
        <v>326</v>
      </c>
      <c r="E10" s="213"/>
      <c r="F10" s="212" t="s">
        <v>325</v>
      </c>
      <c r="G10" s="212" t="s">
        <v>326</v>
      </c>
      <c r="H10" s="209"/>
      <c r="I10" s="207" t="s">
        <v>322</v>
      </c>
      <c r="J10" s="207"/>
      <c r="K10" s="212" t="s">
        <v>326</v>
      </c>
      <c r="L10" s="209"/>
      <c r="M10" s="207" t="s">
        <v>322</v>
      </c>
      <c r="N10" s="207"/>
      <c r="O10" s="207"/>
      <c r="P10" s="207"/>
      <c r="Q10" s="207"/>
      <c r="R10" s="197"/>
      <c r="S10" s="197"/>
      <c r="T10" s="197"/>
      <c r="U10" s="197"/>
      <c r="V10" s="197"/>
      <c r="W10" s="197"/>
      <c r="X10" s="197"/>
      <c r="Y10" s="197"/>
      <c r="Z10" s="197"/>
      <c r="AA10" s="197"/>
      <c r="AB10" s="197"/>
      <c r="AC10" s="197"/>
      <c r="AD10" s="197"/>
      <c r="AE10" s="197"/>
    </row>
    <row r="11" spans="1:33" hidden="1">
      <c r="A11" s="214" t="s">
        <v>327</v>
      </c>
      <c r="F11" s="215"/>
      <c r="I11" s="215"/>
      <c r="J11" s="215"/>
      <c r="K11" s="215"/>
      <c r="L11" s="215"/>
      <c r="M11" s="215"/>
      <c r="N11" s="215"/>
      <c r="O11" s="215"/>
      <c r="P11" s="215"/>
      <c r="Q11" s="215"/>
      <c r="R11" s="197"/>
      <c r="S11" s="197"/>
      <c r="T11" s="197"/>
      <c r="U11" s="197"/>
      <c r="V11" s="197"/>
      <c r="W11" s="197"/>
      <c r="X11" s="197"/>
      <c r="Y11" s="197"/>
      <c r="Z11" s="197"/>
      <c r="AA11" s="197"/>
      <c r="AB11" s="197"/>
      <c r="AC11" s="197"/>
      <c r="AD11" s="197"/>
      <c r="AE11" s="197"/>
    </row>
    <row r="12" spans="1:33" hidden="1">
      <c r="A12" s="198" t="s">
        <v>328</v>
      </c>
      <c r="F12" s="215"/>
      <c r="I12" s="215"/>
      <c r="J12" s="215"/>
      <c r="K12" s="215"/>
      <c r="L12" s="215"/>
      <c r="M12" s="215"/>
      <c r="N12" s="215"/>
      <c r="O12" s="215"/>
      <c r="P12" s="215"/>
      <c r="Q12" s="215"/>
      <c r="R12" s="197"/>
      <c r="S12" s="197"/>
      <c r="T12" s="197"/>
      <c r="U12" s="197"/>
      <c r="V12" s="197"/>
      <c r="W12" s="197"/>
      <c r="X12" s="197"/>
      <c r="Y12" s="197"/>
      <c r="Z12" s="197"/>
      <c r="AA12" s="197"/>
      <c r="AB12" s="197"/>
      <c r="AC12" s="197"/>
      <c r="AD12" s="197"/>
      <c r="AE12" s="197"/>
    </row>
    <row r="13" spans="1:33" hidden="1">
      <c r="F13" s="215"/>
      <c r="I13" s="215"/>
      <c r="J13" s="215"/>
      <c r="K13" s="215"/>
      <c r="L13" s="215"/>
      <c r="M13" s="215"/>
      <c r="N13" s="215"/>
      <c r="O13" s="215"/>
      <c r="P13" s="215"/>
      <c r="Q13" s="215"/>
      <c r="R13" s="197"/>
      <c r="S13" s="197"/>
      <c r="T13" s="197"/>
      <c r="U13" s="197"/>
      <c r="V13" s="197"/>
      <c r="W13" s="197"/>
      <c r="X13" s="197"/>
      <c r="Y13" s="197"/>
      <c r="Z13" s="197"/>
      <c r="AA13" s="197"/>
      <c r="AB13" s="197"/>
      <c r="AC13" s="197"/>
      <c r="AD13" s="197"/>
      <c r="AE13" s="197"/>
    </row>
    <row r="14" spans="1:33" hidden="1">
      <c r="A14" s="198" t="s">
        <v>329</v>
      </c>
      <c r="F14" s="215"/>
      <c r="I14" s="215"/>
      <c r="J14" s="215"/>
      <c r="K14" s="215"/>
      <c r="L14" s="215"/>
      <c r="M14" s="215"/>
      <c r="N14" s="215"/>
      <c r="O14" s="215"/>
      <c r="P14" s="215"/>
      <c r="Q14" s="215"/>
      <c r="R14" s="197"/>
      <c r="S14" s="197"/>
      <c r="T14" s="197"/>
      <c r="U14" s="197"/>
      <c r="V14" s="197"/>
      <c r="W14" s="197"/>
      <c r="X14" s="197"/>
      <c r="Y14" s="197"/>
      <c r="Z14" s="197"/>
      <c r="AA14" s="197"/>
      <c r="AB14" s="197"/>
      <c r="AC14" s="197"/>
      <c r="AD14" s="197"/>
      <c r="AE14" s="197"/>
    </row>
    <row r="15" spans="1:33" hidden="1">
      <c r="A15" s="198" t="s">
        <v>330</v>
      </c>
      <c r="C15" s="216">
        <f>C36+C54+C72</f>
        <v>26489.869513898491</v>
      </c>
      <c r="D15" s="217">
        <v>10.63</v>
      </c>
      <c r="F15" s="218">
        <f>F36+F54+F72</f>
        <v>281587</v>
      </c>
      <c r="G15" s="217">
        <v>10.79</v>
      </c>
      <c r="I15" s="218">
        <f>I36+I54+I72</f>
        <v>285825.69205496472</v>
      </c>
      <c r="J15" s="218"/>
      <c r="K15" s="218"/>
      <c r="L15" s="218"/>
      <c r="M15" s="218"/>
      <c r="N15" s="218"/>
      <c r="O15" s="218"/>
      <c r="P15" s="218"/>
      <c r="Q15" s="218"/>
      <c r="R15" s="219"/>
      <c r="S15" s="219"/>
      <c r="T15" s="219"/>
      <c r="U15" s="197"/>
      <c r="V15" s="197"/>
      <c r="W15" s="197"/>
      <c r="X15" s="197"/>
      <c r="Y15" s="197"/>
      <c r="Z15" s="197"/>
      <c r="AA15" s="197"/>
      <c r="AB15" s="197"/>
      <c r="AC15" s="197"/>
      <c r="AD15" s="197"/>
      <c r="AE15" s="197"/>
      <c r="AG15" s="220"/>
    </row>
    <row r="16" spans="1:33" hidden="1">
      <c r="A16" s="198" t="s">
        <v>331</v>
      </c>
      <c r="C16" s="216">
        <f>C37+C55+C73</f>
        <v>4203.5649449873126</v>
      </c>
      <c r="D16" s="217">
        <v>20.23</v>
      </c>
      <c r="F16" s="218">
        <f>F37+F55+F73</f>
        <v>85038</v>
      </c>
      <c r="G16" s="217">
        <v>20.53</v>
      </c>
      <c r="I16" s="218">
        <f>I37+I55+I73</f>
        <v>86299.188320589543</v>
      </c>
      <c r="J16" s="218"/>
      <c r="K16" s="218"/>
      <c r="L16" s="218"/>
      <c r="M16" s="218"/>
      <c r="N16" s="218"/>
      <c r="O16" s="218"/>
      <c r="P16" s="218"/>
      <c r="Q16" s="218"/>
      <c r="R16" s="219"/>
      <c r="S16" s="219"/>
      <c r="T16" s="219"/>
      <c r="U16" s="197"/>
      <c r="V16" s="197"/>
      <c r="W16" s="197"/>
      <c r="X16" s="197"/>
      <c r="Y16" s="197"/>
      <c r="Z16" s="197"/>
      <c r="AA16" s="197"/>
      <c r="AB16" s="197"/>
      <c r="AC16" s="197"/>
      <c r="AD16" s="197"/>
      <c r="AE16" s="197"/>
      <c r="AG16" s="220"/>
    </row>
    <row r="17" spans="1:33" hidden="1">
      <c r="A17" s="198" t="s">
        <v>332</v>
      </c>
      <c r="C17" s="216">
        <f>C38+C56+C74</f>
        <v>526.20017951728096</v>
      </c>
      <c r="D17" s="217">
        <v>41.86</v>
      </c>
      <c r="F17" s="218">
        <f>F38+F56+F74</f>
        <v>22027</v>
      </c>
      <c r="G17" s="217">
        <v>42.48</v>
      </c>
      <c r="I17" s="218">
        <f>I38+I56+I74</f>
        <v>22352.983625894096</v>
      </c>
      <c r="J17" s="218"/>
      <c r="K17" s="218"/>
      <c r="L17" s="218"/>
      <c r="M17" s="218"/>
      <c r="N17" s="218"/>
      <c r="O17" s="218"/>
      <c r="P17" s="218"/>
      <c r="Q17" s="218"/>
      <c r="R17" s="219"/>
      <c r="S17" s="219"/>
      <c r="T17" s="219"/>
      <c r="U17" s="197"/>
      <c r="V17" s="197"/>
      <c r="W17" s="197"/>
      <c r="X17" s="197"/>
      <c r="Y17" s="197"/>
      <c r="Z17" s="197"/>
      <c r="AA17" s="197"/>
      <c r="AB17" s="197"/>
      <c r="AC17" s="197"/>
      <c r="AD17" s="197"/>
      <c r="AE17" s="197"/>
      <c r="AG17" s="220"/>
    </row>
    <row r="18" spans="1:33" hidden="1">
      <c r="A18" s="198" t="s">
        <v>333</v>
      </c>
      <c r="C18" s="216"/>
      <c r="D18" s="221"/>
      <c r="F18" s="218"/>
      <c r="G18" s="221"/>
      <c r="I18" s="218"/>
      <c r="J18" s="218"/>
      <c r="K18" s="218"/>
      <c r="L18" s="218"/>
      <c r="M18" s="218"/>
      <c r="N18" s="218"/>
      <c r="O18" s="218"/>
      <c r="P18" s="218"/>
      <c r="Q18" s="218"/>
      <c r="R18" s="222"/>
      <c r="S18" s="222"/>
      <c r="T18" s="222"/>
      <c r="U18" s="197"/>
      <c r="V18" s="197"/>
      <c r="W18" s="197"/>
      <c r="X18" s="197"/>
      <c r="Y18" s="197"/>
      <c r="Z18" s="197"/>
      <c r="AA18" s="197"/>
      <c r="AB18" s="197"/>
      <c r="AC18" s="197"/>
      <c r="AD18" s="197"/>
      <c r="AE18" s="197"/>
      <c r="AG18" s="220"/>
    </row>
    <row r="19" spans="1:33" hidden="1">
      <c r="A19" s="198" t="s">
        <v>334</v>
      </c>
      <c r="C19" s="216">
        <f>C40+C58+C76</f>
        <v>2018.638768592042</v>
      </c>
      <c r="D19" s="217">
        <v>12.09</v>
      </c>
      <c r="F19" s="218">
        <f>F40+F58+F76</f>
        <v>24406</v>
      </c>
      <c r="G19" s="217">
        <v>12.27</v>
      </c>
      <c r="I19" s="218">
        <f>I40+I58+I76</f>
        <v>24768.697690624354</v>
      </c>
      <c r="J19" s="218"/>
      <c r="K19" s="218"/>
      <c r="L19" s="218"/>
      <c r="M19" s="218"/>
      <c r="N19" s="218"/>
      <c r="O19" s="218"/>
      <c r="P19" s="218"/>
      <c r="Q19" s="218"/>
      <c r="R19" s="219"/>
      <c r="S19" s="219"/>
      <c r="T19" s="219"/>
      <c r="U19" s="197"/>
      <c r="V19" s="197"/>
      <c r="W19" s="197"/>
      <c r="X19" s="197"/>
      <c r="Y19" s="197"/>
      <c r="Z19" s="197"/>
      <c r="AA19" s="197"/>
      <c r="AB19" s="197"/>
      <c r="AC19" s="197"/>
      <c r="AD19" s="197"/>
      <c r="AE19" s="197"/>
      <c r="AG19" s="220"/>
    </row>
    <row r="20" spans="1:33" hidden="1">
      <c r="A20" s="198" t="s">
        <v>335</v>
      </c>
      <c r="C20" s="216">
        <f>C41+C59+C77</f>
        <v>1655.2402129628979</v>
      </c>
      <c r="D20" s="217">
        <v>17.760000000000002</v>
      </c>
      <c r="F20" s="218">
        <f>F41+F59+F77</f>
        <v>29397</v>
      </c>
      <c r="G20" s="217">
        <v>18.02</v>
      </c>
      <c r="I20" s="218">
        <f>I41+I59+I77</f>
        <v>29827.42863759142</v>
      </c>
      <c r="J20" s="218"/>
      <c r="K20" s="218"/>
      <c r="L20" s="218"/>
      <c r="M20" s="218"/>
      <c r="N20" s="218"/>
      <c r="O20" s="218"/>
      <c r="P20" s="218"/>
      <c r="Q20" s="218"/>
      <c r="R20" s="219"/>
      <c r="S20" s="219"/>
      <c r="T20" s="219"/>
      <c r="U20" s="197"/>
      <c r="V20" s="197"/>
      <c r="W20" s="197"/>
      <c r="X20" s="197"/>
      <c r="Y20" s="197"/>
      <c r="Z20" s="197"/>
      <c r="AA20" s="197"/>
      <c r="AB20" s="197"/>
      <c r="AC20" s="197"/>
      <c r="AD20" s="197"/>
      <c r="AE20" s="197"/>
      <c r="AG20" s="220"/>
    </row>
    <row r="21" spans="1:33" hidden="1">
      <c r="A21" s="198" t="s">
        <v>336</v>
      </c>
      <c r="C21" s="216">
        <f>C42+C60+C78</f>
        <v>517.99922764535575</v>
      </c>
      <c r="D21" s="217">
        <v>28.64</v>
      </c>
      <c r="F21" s="218">
        <f>F42+F60+F78</f>
        <v>14836</v>
      </c>
      <c r="G21" s="217">
        <v>29.07</v>
      </c>
      <c r="I21" s="218">
        <f>I42+I60+I78</f>
        <v>15058.237547650491</v>
      </c>
      <c r="J21" s="218"/>
      <c r="K21" s="218"/>
      <c r="L21" s="218"/>
      <c r="M21" s="218"/>
      <c r="N21" s="218"/>
      <c r="O21" s="218"/>
      <c r="P21" s="218"/>
      <c r="Q21" s="218"/>
      <c r="R21" s="219"/>
      <c r="S21" s="219"/>
      <c r="T21" s="219"/>
      <c r="U21" s="197"/>
      <c r="V21" s="197"/>
      <c r="W21" s="197"/>
      <c r="X21" s="197"/>
      <c r="Y21" s="197"/>
      <c r="Z21" s="197"/>
      <c r="AA21" s="197"/>
      <c r="AB21" s="197"/>
      <c r="AC21" s="197"/>
      <c r="AD21" s="197"/>
      <c r="AE21" s="197"/>
      <c r="AG21" s="220"/>
    </row>
    <row r="22" spans="1:33" hidden="1">
      <c r="A22" s="198" t="s">
        <v>337</v>
      </c>
      <c r="C22" s="216">
        <f>C43+C61+C79</f>
        <v>561.33497359685657</v>
      </c>
      <c r="D22" s="223">
        <v>1</v>
      </c>
      <c r="E22" s="197"/>
      <c r="F22" s="218">
        <f>F43+F61+F79</f>
        <v>561</v>
      </c>
      <c r="G22" s="217">
        <v>1</v>
      </c>
      <c r="H22" s="197"/>
      <c r="I22" s="218">
        <f>I43+I61+I79</f>
        <v>561.33497359685657</v>
      </c>
      <c r="J22" s="218"/>
      <c r="K22" s="218"/>
      <c r="L22" s="218"/>
      <c r="M22" s="218"/>
      <c r="N22" s="218"/>
      <c r="O22" s="218"/>
      <c r="P22" s="218"/>
      <c r="Q22" s="218"/>
      <c r="U22" s="197"/>
      <c r="V22" s="197"/>
      <c r="W22" s="197"/>
      <c r="X22" s="197"/>
      <c r="Y22" s="197"/>
      <c r="Z22" s="197"/>
      <c r="AA22" s="197"/>
      <c r="AB22" s="197"/>
      <c r="AC22" s="197"/>
      <c r="AD22" s="197"/>
      <c r="AE22" s="197"/>
      <c r="AG22" s="220"/>
    </row>
    <row r="23" spans="1:33" s="225" customFormat="1" hidden="1">
      <c r="A23" s="224" t="s">
        <v>338</v>
      </c>
      <c r="C23" s="226">
        <f t="shared" ref="C23:C26" si="0">C44+C62+C80</f>
        <v>3257550</v>
      </c>
      <c r="D23" s="223"/>
      <c r="E23" s="227"/>
      <c r="F23" s="228"/>
      <c r="G23" s="217">
        <v>0</v>
      </c>
      <c r="H23" s="227"/>
      <c r="I23" s="228"/>
      <c r="J23" s="228"/>
      <c r="K23" s="228"/>
      <c r="L23" s="228"/>
      <c r="M23" s="228"/>
      <c r="N23" s="228"/>
      <c r="O23" s="228"/>
      <c r="P23" s="228"/>
      <c r="Q23" s="228"/>
      <c r="U23" s="227"/>
      <c r="V23" s="227"/>
      <c r="W23" s="227"/>
      <c r="X23" s="227"/>
      <c r="Y23" s="227"/>
      <c r="Z23" s="227"/>
      <c r="AA23" s="227"/>
      <c r="AB23" s="227"/>
      <c r="AC23" s="227"/>
      <c r="AD23" s="227"/>
      <c r="AE23" s="227"/>
      <c r="AG23" s="229"/>
    </row>
    <row r="24" spans="1:33" hidden="1">
      <c r="A24" s="198" t="s">
        <v>339</v>
      </c>
      <c r="C24" s="216">
        <f t="shared" si="0"/>
        <v>29531</v>
      </c>
      <c r="D24" s="217"/>
      <c r="F24" s="218"/>
      <c r="G24" s="217"/>
      <c r="I24" s="218"/>
      <c r="J24" s="218"/>
      <c r="K24" s="218"/>
      <c r="L24" s="218"/>
      <c r="M24" s="218"/>
      <c r="N24" s="218"/>
      <c r="O24" s="218"/>
      <c r="P24" s="218"/>
      <c r="Q24" s="218"/>
      <c r="U24" s="197"/>
      <c r="V24" s="197"/>
      <c r="W24" s="197"/>
      <c r="X24" s="197"/>
      <c r="Y24" s="197"/>
      <c r="Z24" s="197"/>
      <c r="AA24" s="197"/>
      <c r="AB24" s="197"/>
      <c r="AC24" s="197"/>
      <c r="AD24" s="197"/>
      <c r="AE24" s="197"/>
      <c r="AG24" s="220"/>
    </row>
    <row r="25" spans="1:33" hidden="1">
      <c r="A25" s="198" t="s">
        <v>340</v>
      </c>
      <c r="C25" s="216">
        <f t="shared" si="0"/>
        <v>3257550</v>
      </c>
      <c r="D25" s="223"/>
      <c r="E25" s="197"/>
      <c r="F25" s="218">
        <f>F46+F64+F82</f>
        <v>457852</v>
      </c>
      <c r="G25" s="223"/>
      <c r="H25" s="197"/>
      <c r="I25" s="218">
        <f>I46+I64+I82</f>
        <v>464693.56285091152</v>
      </c>
      <c r="J25" s="218"/>
      <c r="K25" s="218"/>
      <c r="L25" s="218"/>
      <c r="M25" s="218"/>
      <c r="N25" s="218"/>
      <c r="O25" s="218"/>
      <c r="P25" s="218"/>
      <c r="Q25" s="218"/>
      <c r="U25" s="197"/>
      <c r="V25" s="197"/>
      <c r="W25" s="197"/>
      <c r="X25" s="197"/>
      <c r="Y25" s="197"/>
      <c r="Z25" s="197"/>
      <c r="AA25" s="197"/>
      <c r="AB25" s="197"/>
      <c r="AC25" s="197"/>
      <c r="AD25" s="197"/>
      <c r="AE25" s="197"/>
      <c r="AG25" s="220"/>
    </row>
    <row r="26" spans="1:33" hidden="1">
      <c r="A26" s="198" t="s">
        <v>341</v>
      </c>
      <c r="C26" s="216">
        <f t="shared" si="0"/>
        <v>28196.413423238097</v>
      </c>
      <c r="D26" s="223"/>
      <c r="E26" s="197"/>
      <c r="F26" s="230">
        <f>F47+F65+F83</f>
        <v>4619.063368053824</v>
      </c>
      <c r="G26" s="223"/>
      <c r="H26" s="197"/>
      <c r="I26" s="230">
        <f>I47+I65+I83</f>
        <v>4619.063368053824</v>
      </c>
      <c r="J26" s="230"/>
      <c r="K26" s="230"/>
      <c r="L26" s="230"/>
      <c r="M26" s="230"/>
      <c r="N26" s="230"/>
      <c r="O26" s="230"/>
      <c r="P26" s="230"/>
      <c r="Q26" s="230"/>
      <c r="U26" s="197"/>
      <c r="V26" s="197"/>
      <c r="W26" s="197"/>
      <c r="X26" s="197"/>
      <c r="Y26" s="197"/>
      <c r="Z26" s="197"/>
      <c r="AA26" s="197"/>
      <c r="AB26" s="197"/>
      <c r="AC26" s="197"/>
      <c r="AD26" s="197"/>
      <c r="AE26" s="197"/>
      <c r="AG26" s="220"/>
    </row>
    <row r="27" spans="1:33" ht="16.5" hidden="1" thickBot="1">
      <c r="A27" s="198" t="s">
        <v>101</v>
      </c>
      <c r="C27" s="231">
        <f>C25+C26</f>
        <v>3285746.4134232383</v>
      </c>
      <c r="D27" s="232"/>
      <c r="E27" s="232"/>
      <c r="F27" s="232">
        <f>F25+F26</f>
        <v>462471.06336805382</v>
      </c>
      <c r="G27" s="233"/>
      <c r="H27" s="232"/>
      <c r="I27" s="232">
        <f>I25+I26</f>
        <v>469312.62621896534</v>
      </c>
      <c r="J27" s="233"/>
      <c r="K27" s="233"/>
      <c r="L27" s="233"/>
      <c r="M27" s="233"/>
      <c r="N27" s="233"/>
      <c r="O27" s="233"/>
      <c r="P27" s="233"/>
      <c r="Q27" s="233"/>
      <c r="U27" s="197"/>
      <c r="V27" s="197"/>
      <c r="W27" s="197"/>
      <c r="X27" s="197"/>
      <c r="Y27" s="197"/>
      <c r="Z27" s="197"/>
      <c r="AA27" s="197"/>
      <c r="AB27" s="197"/>
      <c r="AC27" s="197"/>
      <c r="AD27" s="197"/>
      <c r="AE27" s="197"/>
      <c r="AG27" s="220"/>
    </row>
    <row r="28" spans="1:33" hidden="1">
      <c r="A28" s="234" t="s">
        <v>342</v>
      </c>
      <c r="C28" s="235"/>
      <c r="D28" s="236"/>
      <c r="E28" s="236"/>
      <c r="F28" s="236"/>
      <c r="G28" s="236"/>
      <c r="H28" s="236"/>
      <c r="I28" s="236"/>
      <c r="J28" s="236"/>
      <c r="K28" s="236"/>
      <c r="L28" s="236"/>
      <c r="M28" s="236"/>
      <c r="N28" s="236"/>
      <c r="O28" s="236"/>
      <c r="P28" s="236"/>
      <c r="Q28" s="236"/>
      <c r="U28" s="197"/>
      <c r="V28" s="197"/>
      <c r="W28" s="197"/>
      <c r="X28" s="197"/>
      <c r="Y28" s="197"/>
      <c r="Z28" s="197"/>
      <c r="AA28" s="197"/>
      <c r="AB28" s="197"/>
      <c r="AC28" s="197"/>
      <c r="AD28" s="197"/>
      <c r="AE28" s="197"/>
      <c r="AG28" s="220"/>
    </row>
    <row r="29" spans="1:33" ht="18" hidden="1" customHeight="1">
      <c r="C29" s="237"/>
      <c r="D29" s="238" t="s">
        <v>105</v>
      </c>
      <c r="E29" s="237"/>
      <c r="F29" s="215"/>
      <c r="G29" s="238" t="s">
        <v>105</v>
      </c>
      <c r="H29" s="237"/>
      <c r="I29" s="215"/>
      <c r="J29" s="215"/>
      <c r="K29" s="215"/>
      <c r="L29" s="215"/>
      <c r="M29" s="215"/>
      <c r="N29" s="215"/>
      <c r="O29" s="215"/>
      <c r="P29" s="215"/>
      <c r="Q29" s="215"/>
      <c r="U29" s="197"/>
      <c r="V29" s="197"/>
      <c r="W29" s="197"/>
      <c r="X29" s="197"/>
      <c r="Y29" s="197"/>
      <c r="Z29" s="197"/>
      <c r="AA29" s="197"/>
      <c r="AB29" s="197"/>
      <c r="AC29" s="197"/>
      <c r="AD29" s="197"/>
      <c r="AE29" s="197"/>
      <c r="AG29" s="220"/>
    </row>
    <row r="30" spans="1:33" hidden="1">
      <c r="C30" s="237"/>
      <c r="D30" s="238"/>
      <c r="E30" s="237"/>
      <c r="F30" s="215"/>
      <c r="G30" s="238"/>
      <c r="H30" s="237"/>
      <c r="I30" s="215"/>
      <c r="J30" s="215"/>
      <c r="K30" s="215"/>
      <c r="L30" s="215"/>
      <c r="M30" s="215"/>
      <c r="N30" s="215"/>
      <c r="O30" s="215"/>
      <c r="P30" s="215"/>
      <c r="Q30" s="215"/>
      <c r="U30" s="197"/>
      <c r="V30" s="197"/>
      <c r="W30" s="197"/>
      <c r="X30" s="197"/>
      <c r="Y30" s="197"/>
      <c r="Z30" s="197"/>
      <c r="AA30" s="197"/>
      <c r="AB30" s="197"/>
      <c r="AC30" s="197"/>
      <c r="AD30" s="197"/>
      <c r="AE30" s="197"/>
      <c r="AG30" s="220"/>
    </row>
    <row r="31" spans="1:33" hidden="1">
      <c r="C31" s="237"/>
      <c r="D31" s="238"/>
      <c r="E31" s="237"/>
      <c r="F31" s="215"/>
      <c r="G31" s="238"/>
      <c r="H31" s="237"/>
      <c r="I31" s="215"/>
      <c r="J31" s="215"/>
      <c r="K31" s="215"/>
      <c r="L31" s="215"/>
      <c r="M31" s="215"/>
      <c r="N31" s="215"/>
      <c r="O31" s="215"/>
      <c r="P31" s="215"/>
      <c r="Q31" s="215"/>
      <c r="U31" s="197"/>
      <c r="V31" s="197"/>
      <c r="W31" s="197"/>
      <c r="X31" s="197"/>
      <c r="Y31" s="197"/>
      <c r="Z31" s="197"/>
      <c r="AA31" s="197"/>
      <c r="AB31" s="197"/>
      <c r="AC31" s="197"/>
      <c r="AD31" s="197"/>
      <c r="AE31" s="197"/>
      <c r="AG31" s="220"/>
    </row>
    <row r="32" spans="1:33" hidden="1">
      <c r="A32" s="214" t="s">
        <v>327</v>
      </c>
      <c r="F32" s="215"/>
      <c r="I32" s="215"/>
      <c r="J32" s="215"/>
      <c r="K32" s="215"/>
      <c r="L32" s="215"/>
      <c r="M32" s="215"/>
      <c r="N32" s="215"/>
      <c r="O32" s="215"/>
      <c r="P32" s="215"/>
      <c r="Q32" s="215"/>
      <c r="U32" s="197"/>
      <c r="V32" s="197"/>
      <c r="W32" s="197"/>
      <c r="X32" s="197"/>
      <c r="Y32" s="197"/>
      <c r="Z32" s="197"/>
      <c r="AA32" s="197"/>
      <c r="AB32" s="197"/>
      <c r="AC32" s="197"/>
      <c r="AD32" s="197"/>
      <c r="AE32" s="197"/>
      <c r="AG32" s="220"/>
    </row>
    <row r="33" spans="1:33" hidden="1">
      <c r="A33" s="198" t="s">
        <v>343</v>
      </c>
      <c r="F33" s="215"/>
      <c r="I33" s="215"/>
      <c r="J33" s="215"/>
      <c r="K33" s="215"/>
      <c r="L33" s="215"/>
      <c r="M33" s="215"/>
      <c r="N33" s="215"/>
      <c r="O33" s="215"/>
      <c r="P33" s="215"/>
      <c r="Q33" s="215"/>
      <c r="R33" s="239"/>
      <c r="S33" s="239"/>
      <c r="T33" s="239"/>
      <c r="U33" s="239"/>
      <c r="V33" s="239"/>
      <c r="W33" s="239"/>
      <c r="X33" s="239"/>
      <c r="Y33" s="239"/>
      <c r="Z33" s="239"/>
      <c r="AA33" s="197"/>
      <c r="AB33" s="197"/>
      <c r="AC33" s="197"/>
      <c r="AD33" s="197"/>
      <c r="AE33" s="197"/>
      <c r="AG33" s="220"/>
    </row>
    <row r="34" spans="1:33" hidden="1">
      <c r="F34" s="215"/>
      <c r="I34" s="215"/>
      <c r="J34" s="215"/>
      <c r="K34" s="215"/>
      <c r="L34" s="215"/>
      <c r="M34" s="215"/>
      <c r="N34" s="215"/>
      <c r="O34" s="215"/>
      <c r="P34" s="215"/>
      <c r="Q34" s="215"/>
      <c r="R34" s="239"/>
      <c r="S34" s="239"/>
      <c r="T34" s="239"/>
      <c r="U34" s="239"/>
      <c r="V34" s="239"/>
      <c r="W34" s="239"/>
      <c r="X34" s="239"/>
      <c r="Y34" s="239"/>
      <c r="Z34" s="239"/>
      <c r="AA34" s="197"/>
      <c r="AB34" s="197"/>
      <c r="AC34" s="197"/>
      <c r="AD34" s="197"/>
      <c r="AE34" s="197"/>
      <c r="AG34" s="220"/>
    </row>
    <row r="35" spans="1:33" hidden="1">
      <c r="A35" s="198" t="s">
        <v>329</v>
      </c>
      <c r="F35" s="215"/>
      <c r="I35" s="215"/>
      <c r="J35" s="215"/>
      <c r="K35" s="215"/>
      <c r="L35" s="215"/>
      <c r="M35" s="215"/>
      <c r="N35" s="215"/>
      <c r="O35" s="215"/>
      <c r="P35" s="215"/>
      <c r="Q35" s="215"/>
      <c r="R35" s="240"/>
      <c r="S35" s="240"/>
      <c r="T35" s="240"/>
      <c r="U35" s="241"/>
      <c r="V35" s="242"/>
      <c r="W35" s="239"/>
      <c r="X35" s="239"/>
      <c r="Y35" s="239"/>
      <c r="Z35" s="239"/>
      <c r="AA35" s="197"/>
      <c r="AB35" s="197"/>
      <c r="AC35" s="197"/>
      <c r="AD35" s="197"/>
      <c r="AE35" s="197"/>
      <c r="AG35" s="220"/>
    </row>
    <row r="36" spans="1:33" hidden="1">
      <c r="A36" s="198" t="s">
        <v>330</v>
      </c>
      <c r="C36" s="216">
        <v>12319.411199591441</v>
      </c>
      <c r="D36" s="217">
        <v>10.63</v>
      </c>
      <c r="F36" s="218">
        <f>ROUND(D36*$C36,0)</f>
        <v>130955</v>
      </c>
      <c r="G36" s="217">
        <v>10.79</v>
      </c>
      <c r="I36" s="218">
        <f>G36*C36</f>
        <v>132926.44684359164</v>
      </c>
      <c r="J36" s="218"/>
      <c r="K36" s="218"/>
      <c r="L36" s="218"/>
      <c r="M36" s="218"/>
      <c r="N36" s="218"/>
      <c r="O36" s="218"/>
      <c r="P36" s="218"/>
      <c r="Q36" s="218"/>
      <c r="R36" s="243"/>
      <c r="S36" s="243"/>
      <c r="T36" s="243"/>
      <c r="U36" s="244"/>
      <c r="V36" s="239"/>
      <c r="W36" s="241"/>
      <c r="X36" s="241"/>
      <c r="Y36" s="245"/>
      <c r="Z36" s="241"/>
      <c r="AA36" s="197"/>
      <c r="AB36" s="197"/>
      <c r="AC36" s="197"/>
      <c r="AD36" s="197"/>
      <c r="AE36" s="197"/>
      <c r="AG36" s="220"/>
    </row>
    <row r="37" spans="1:33" hidden="1">
      <c r="A37" s="198" t="s">
        <v>331</v>
      </c>
      <c r="C37" s="216">
        <v>269.40125116474059</v>
      </c>
      <c r="D37" s="217">
        <v>20.23</v>
      </c>
      <c r="F37" s="218">
        <f>ROUND(D37*$C37,0)</f>
        <v>5450</v>
      </c>
      <c r="G37" s="217">
        <v>20.53</v>
      </c>
      <c r="I37" s="218">
        <f>G37*C37</f>
        <v>5530.8076864121249</v>
      </c>
      <c r="J37" s="218"/>
      <c r="K37" s="218"/>
      <c r="L37" s="218"/>
      <c r="M37" s="218"/>
      <c r="N37" s="218"/>
      <c r="O37" s="218"/>
      <c r="P37" s="218"/>
      <c r="Q37" s="218"/>
      <c r="R37" s="246"/>
      <c r="S37" s="246"/>
      <c r="T37" s="246"/>
      <c r="U37" s="239"/>
      <c r="V37" s="239"/>
      <c r="W37" s="241"/>
      <c r="X37" s="241"/>
      <c r="Y37" s="245"/>
      <c r="Z37" s="241"/>
      <c r="AA37" s="197"/>
      <c r="AB37" s="197"/>
      <c r="AC37" s="197"/>
      <c r="AD37" s="197"/>
      <c r="AE37" s="197"/>
      <c r="AG37" s="220"/>
    </row>
    <row r="38" spans="1:33" hidden="1">
      <c r="A38" s="198" t="s">
        <v>332</v>
      </c>
      <c r="C38" s="216">
        <v>0</v>
      </c>
      <c r="D38" s="217">
        <v>41.86</v>
      </c>
      <c r="F38" s="218">
        <f>ROUND(D38*$C38,0)</f>
        <v>0</v>
      </c>
      <c r="G38" s="217">
        <v>42.48</v>
      </c>
      <c r="I38" s="218">
        <f>G38*C38</f>
        <v>0</v>
      </c>
      <c r="J38" s="218"/>
      <c r="K38" s="218"/>
      <c r="L38" s="218"/>
      <c r="M38" s="218"/>
      <c r="N38" s="218"/>
      <c r="O38" s="218"/>
      <c r="P38" s="218"/>
      <c r="Q38" s="218"/>
      <c r="R38" s="246"/>
      <c r="S38" s="246"/>
      <c r="T38" s="246"/>
      <c r="U38" s="239"/>
      <c r="V38" s="239"/>
      <c r="W38" s="241"/>
      <c r="X38" s="241"/>
      <c r="Y38" s="245"/>
      <c r="Z38" s="241"/>
      <c r="AA38" s="197"/>
      <c r="AB38" s="197"/>
      <c r="AC38" s="197"/>
      <c r="AD38" s="197"/>
      <c r="AE38" s="197"/>
      <c r="AG38" s="220"/>
    </row>
    <row r="39" spans="1:33" hidden="1">
      <c r="A39" s="198" t="s">
        <v>333</v>
      </c>
      <c r="C39" s="216"/>
      <c r="D39" s="217"/>
      <c r="F39" s="218"/>
      <c r="G39" s="217"/>
      <c r="I39" s="218"/>
      <c r="J39" s="218"/>
      <c r="K39" s="218"/>
      <c r="L39" s="218"/>
      <c r="M39" s="218"/>
      <c r="N39" s="218"/>
      <c r="O39" s="218"/>
      <c r="P39" s="218"/>
      <c r="Q39" s="218"/>
      <c r="R39" s="246"/>
      <c r="S39" s="246"/>
      <c r="T39" s="246"/>
      <c r="U39" s="239"/>
      <c r="V39" s="239"/>
      <c r="W39" s="241"/>
      <c r="X39" s="241"/>
      <c r="Y39" s="245"/>
      <c r="Z39" s="241"/>
      <c r="AA39" s="197"/>
      <c r="AB39" s="197"/>
      <c r="AC39" s="197"/>
      <c r="AD39" s="197"/>
      <c r="AE39" s="197"/>
      <c r="AG39" s="220"/>
    </row>
    <row r="40" spans="1:33" hidden="1">
      <c r="A40" s="198" t="s">
        <v>334</v>
      </c>
      <c r="C40" s="216">
        <v>815.26657972914199</v>
      </c>
      <c r="D40" s="217">
        <v>12.09</v>
      </c>
      <c r="F40" s="218">
        <f>ROUND(D40*$C40,0)</f>
        <v>9857</v>
      </c>
      <c r="G40" s="217">
        <v>12.27</v>
      </c>
      <c r="I40" s="218">
        <f t="shared" ref="I40:I43" si="1">G40*C40</f>
        <v>10003.320933276573</v>
      </c>
      <c r="J40" s="218"/>
      <c r="K40" s="218"/>
      <c r="L40" s="218"/>
      <c r="M40" s="218"/>
      <c r="N40" s="218"/>
      <c r="O40" s="218"/>
      <c r="P40" s="218"/>
      <c r="Q40" s="218"/>
      <c r="R40" s="246"/>
      <c r="S40" s="246"/>
      <c r="T40" s="246"/>
      <c r="U40" s="239"/>
      <c r="V40" s="239"/>
      <c r="W40" s="241"/>
      <c r="X40" s="241"/>
      <c r="Y40" s="245"/>
      <c r="Z40" s="241"/>
      <c r="AA40" s="197"/>
      <c r="AB40" s="197"/>
      <c r="AC40" s="197"/>
      <c r="AD40" s="197"/>
      <c r="AE40" s="197"/>
      <c r="AG40" s="220"/>
    </row>
    <row r="41" spans="1:33" hidden="1">
      <c r="A41" s="198" t="s">
        <v>335</v>
      </c>
      <c r="C41" s="216">
        <v>197.43500610479001</v>
      </c>
      <c r="D41" s="217">
        <v>17.760000000000002</v>
      </c>
      <c r="F41" s="218">
        <f>ROUND(D41*$C41,0)</f>
        <v>3506</v>
      </c>
      <c r="G41" s="217">
        <v>18.02</v>
      </c>
      <c r="I41" s="218">
        <f t="shared" si="1"/>
        <v>3557.7788100083158</v>
      </c>
      <c r="J41" s="218"/>
      <c r="K41" s="218"/>
      <c r="L41" s="218"/>
      <c r="M41" s="218"/>
      <c r="N41" s="218"/>
      <c r="O41" s="218"/>
      <c r="P41" s="218"/>
      <c r="Q41" s="218"/>
      <c r="R41" s="246"/>
      <c r="S41" s="246"/>
      <c r="T41" s="246"/>
      <c r="U41" s="239"/>
      <c r="V41" s="239"/>
      <c r="W41" s="241"/>
      <c r="X41" s="241"/>
      <c r="Y41" s="245"/>
      <c r="Z41" s="241"/>
      <c r="AA41" s="197"/>
      <c r="AB41" s="197"/>
      <c r="AC41" s="197"/>
      <c r="AD41" s="197"/>
      <c r="AE41" s="197"/>
      <c r="AG41" s="220"/>
    </row>
    <row r="42" spans="1:33" hidden="1">
      <c r="A42" s="198" t="s">
        <v>336</v>
      </c>
      <c r="C42" s="216">
        <v>12.0001539348952</v>
      </c>
      <c r="D42" s="217">
        <v>28.64</v>
      </c>
      <c r="F42" s="218">
        <f>ROUND(D42*$C42,0)</f>
        <v>344</v>
      </c>
      <c r="G42" s="217">
        <v>29.07</v>
      </c>
      <c r="I42" s="218">
        <f t="shared" si="1"/>
        <v>348.84447488740346</v>
      </c>
      <c r="J42" s="218"/>
      <c r="K42" s="218"/>
      <c r="L42" s="218"/>
      <c r="M42" s="218"/>
      <c r="N42" s="218"/>
      <c r="O42" s="218"/>
      <c r="P42" s="218"/>
      <c r="Q42" s="218"/>
      <c r="R42" s="246"/>
      <c r="S42" s="246"/>
      <c r="T42" s="246"/>
      <c r="U42" s="239"/>
      <c r="V42" s="239"/>
      <c r="W42" s="241"/>
      <c r="X42" s="241"/>
      <c r="Y42" s="245"/>
      <c r="Z42" s="241"/>
      <c r="AA42" s="197"/>
      <c r="AB42" s="197"/>
      <c r="AC42" s="197"/>
      <c r="AD42" s="197"/>
      <c r="AE42" s="197"/>
      <c r="AG42" s="220"/>
    </row>
    <row r="43" spans="1:33" hidden="1">
      <c r="A43" s="198" t="s">
        <v>337</v>
      </c>
      <c r="C43" s="216">
        <v>105.16961673026219</v>
      </c>
      <c r="D43" s="217">
        <v>1</v>
      </c>
      <c r="E43" s="197"/>
      <c r="F43" s="230">
        <f>ROUND(D43*$C43,0)</f>
        <v>105</v>
      </c>
      <c r="G43" s="217">
        <v>1</v>
      </c>
      <c r="H43" s="197"/>
      <c r="I43" s="218">
        <f t="shared" si="1"/>
        <v>105.16961673026219</v>
      </c>
      <c r="J43" s="218"/>
      <c r="K43" s="218"/>
      <c r="L43" s="218"/>
      <c r="M43" s="218"/>
      <c r="N43" s="218"/>
      <c r="O43" s="218"/>
      <c r="P43" s="218"/>
      <c r="Q43" s="218"/>
      <c r="R43" s="239"/>
      <c r="S43" s="239"/>
      <c r="T43" s="239"/>
      <c r="U43" s="239"/>
      <c r="V43" s="239"/>
      <c r="W43" s="241"/>
      <c r="X43" s="241"/>
      <c r="Y43" s="241"/>
      <c r="Z43" s="241"/>
      <c r="AA43" s="197"/>
      <c r="AB43" s="197"/>
      <c r="AC43" s="197"/>
      <c r="AD43" s="197"/>
      <c r="AE43" s="197"/>
      <c r="AG43" s="220"/>
    </row>
    <row r="44" spans="1:33" s="225" customFormat="1" hidden="1">
      <c r="A44" s="224" t="s">
        <v>344</v>
      </c>
      <c r="C44" s="226">
        <f>C46</f>
        <v>1033526</v>
      </c>
      <c r="D44" s="223"/>
      <c r="E44" s="227"/>
      <c r="F44" s="228"/>
      <c r="G44" s="217">
        <v>0</v>
      </c>
      <c r="H44" s="227"/>
      <c r="I44" s="228"/>
      <c r="J44" s="228"/>
      <c r="K44" s="228"/>
      <c r="L44" s="228"/>
      <c r="M44" s="228"/>
      <c r="N44" s="228"/>
      <c r="O44" s="228"/>
      <c r="P44" s="228"/>
      <c r="Q44" s="228"/>
      <c r="U44" s="227"/>
      <c r="V44" s="227"/>
      <c r="W44" s="227"/>
      <c r="X44" s="227"/>
      <c r="Y44" s="227"/>
      <c r="Z44" s="227"/>
      <c r="AA44" s="227"/>
      <c r="AB44" s="227"/>
      <c r="AC44" s="227"/>
      <c r="AD44" s="227"/>
      <c r="AE44" s="227"/>
      <c r="AG44" s="229"/>
    </row>
    <row r="45" spans="1:33" hidden="1">
      <c r="A45" s="198" t="s">
        <v>339</v>
      </c>
      <c r="C45" s="216">
        <v>13372</v>
      </c>
      <c r="D45" s="217"/>
      <c r="F45" s="218"/>
      <c r="G45" s="217"/>
      <c r="I45" s="218"/>
      <c r="J45" s="218"/>
      <c r="K45" s="218"/>
      <c r="L45" s="218"/>
      <c r="M45" s="218"/>
      <c r="N45" s="218"/>
      <c r="O45" s="218"/>
      <c r="P45" s="218"/>
      <c r="Q45" s="218"/>
      <c r="R45" s="239"/>
      <c r="S45" s="239"/>
      <c r="T45" s="239"/>
      <c r="U45" s="239"/>
      <c r="V45" s="239"/>
      <c r="W45" s="247"/>
      <c r="X45" s="239"/>
      <c r="Y45" s="239"/>
      <c r="Z45" s="239"/>
      <c r="AA45" s="197"/>
      <c r="AB45" s="197"/>
      <c r="AC45" s="197"/>
      <c r="AD45" s="197"/>
      <c r="AE45" s="197"/>
      <c r="AG45" s="220"/>
    </row>
    <row r="46" spans="1:33" hidden="1">
      <c r="A46" s="198" t="s">
        <v>340</v>
      </c>
      <c r="C46" s="216">
        <v>1033526</v>
      </c>
      <c r="D46" s="223"/>
      <c r="E46" s="197"/>
      <c r="F46" s="230">
        <f>SUM(F36:F43)</f>
        <v>150217</v>
      </c>
      <c r="G46" s="223"/>
      <c r="H46" s="197"/>
      <c r="I46" s="230">
        <f>SUM(I36:I43)</f>
        <v>152472.36836490635</v>
      </c>
      <c r="J46" s="230"/>
      <c r="K46" s="230"/>
      <c r="L46" s="230"/>
      <c r="M46" s="230"/>
      <c r="N46" s="230"/>
      <c r="O46" s="230"/>
      <c r="P46" s="230"/>
      <c r="Q46" s="230"/>
      <c r="R46" s="197"/>
      <c r="S46" s="197"/>
      <c r="T46" s="197"/>
      <c r="U46" s="197"/>
      <c r="V46" s="239"/>
      <c r="W46" s="239"/>
      <c r="X46" s="239"/>
      <c r="Y46" s="239"/>
      <c r="Z46" s="239"/>
      <c r="AA46" s="197"/>
      <c r="AB46" s="197"/>
      <c r="AC46" s="197"/>
      <c r="AD46" s="197"/>
      <c r="AE46" s="197"/>
      <c r="AG46" s="220"/>
    </row>
    <row r="47" spans="1:33" hidden="1">
      <c r="A47" s="198" t="s">
        <v>341</v>
      </c>
      <c r="C47" s="216">
        <v>13388.012256127642</v>
      </c>
      <c r="D47" s="223"/>
      <c r="E47" s="197"/>
      <c r="F47" s="230">
        <f>I47</f>
        <v>2236.7857072807878</v>
      </c>
      <c r="G47" s="223"/>
      <c r="H47" s="197"/>
      <c r="I47" s="230">
        <v>2236.7857072807878</v>
      </c>
      <c r="J47" s="230"/>
      <c r="K47" s="230"/>
      <c r="L47" s="230"/>
      <c r="M47" s="230"/>
      <c r="N47" s="230"/>
      <c r="O47" s="230"/>
      <c r="P47" s="230"/>
      <c r="Q47" s="230"/>
      <c r="R47" s="243"/>
      <c r="S47" s="243"/>
      <c r="T47" s="243"/>
      <c r="U47" s="241"/>
      <c r="V47" s="239"/>
      <c r="W47" s="239"/>
      <c r="X47" s="239"/>
      <c r="Y47" s="239"/>
      <c r="Z47" s="239"/>
      <c r="AA47" s="197"/>
      <c r="AB47" s="197"/>
      <c r="AC47" s="197"/>
      <c r="AD47" s="197"/>
      <c r="AE47" s="197"/>
      <c r="AG47" s="220"/>
    </row>
    <row r="48" spans="1:33" ht="16.5" hidden="1" thickBot="1">
      <c r="A48" s="198" t="s">
        <v>101</v>
      </c>
      <c r="C48" s="231">
        <f>C46+C47</f>
        <v>1046914.0122561277</v>
      </c>
      <c r="D48" s="232"/>
      <c r="E48" s="232"/>
      <c r="F48" s="232">
        <f>F46+F47</f>
        <v>152453.7857072808</v>
      </c>
      <c r="G48" s="233"/>
      <c r="H48" s="232"/>
      <c r="I48" s="232">
        <f>I46+I47</f>
        <v>154709.15407218714</v>
      </c>
      <c r="J48" s="233"/>
      <c r="K48" s="233"/>
      <c r="L48" s="233"/>
      <c r="M48" s="233"/>
      <c r="N48" s="233"/>
      <c r="O48" s="233"/>
      <c r="P48" s="233"/>
      <c r="Q48" s="233"/>
      <c r="R48" s="239"/>
      <c r="S48" s="239"/>
      <c r="T48" s="239"/>
      <c r="U48" s="239"/>
      <c r="V48" s="239"/>
      <c r="W48" s="239"/>
      <c r="X48" s="239"/>
      <c r="Y48" s="239"/>
      <c r="Z48" s="239"/>
      <c r="AA48" s="197"/>
      <c r="AB48" s="197"/>
      <c r="AC48" s="197"/>
      <c r="AD48" s="197"/>
      <c r="AE48" s="197"/>
      <c r="AG48" s="220"/>
    </row>
    <row r="49" spans="1:33" hidden="1">
      <c r="C49" s="237"/>
      <c r="D49" s="238" t="s">
        <v>105</v>
      </c>
      <c r="E49" s="237"/>
      <c r="F49" s="215"/>
      <c r="G49" s="238" t="s">
        <v>105</v>
      </c>
      <c r="H49" s="237"/>
      <c r="I49" s="215"/>
      <c r="J49" s="215"/>
      <c r="K49" s="215"/>
      <c r="L49" s="215"/>
      <c r="M49" s="215"/>
      <c r="N49" s="215"/>
      <c r="O49" s="215"/>
      <c r="P49" s="215"/>
      <c r="Q49" s="215"/>
      <c r="R49" s="197"/>
      <c r="S49" s="197"/>
      <c r="T49" s="197"/>
      <c r="U49" s="197"/>
      <c r="V49" s="239"/>
      <c r="W49" s="239"/>
      <c r="X49" s="239"/>
      <c r="Y49" s="239"/>
      <c r="Z49" s="239"/>
      <c r="AA49" s="197"/>
      <c r="AB49" s="197"/>
      <c r="AC49" s="197"/>
      <c r="AD49" s="197"/>
      <c r="AE49" s="197"/>
      <c r="AG49" s="220"/>
    </row>
    <row r="50" spans="1:33" hidden="1">
      <c r="A50" s="214" t="s">
        <v>327</v>
      </c>
      <c r="F50" s="215"/>
      <c r="I50" s="215"/>
      <c r="J50" s="215"/>
      <c r="K50" s="215"/>
      <c r="L50" s="215"/>
      <c r="M50" s="215"/>
      <c r="N50" s="215"/>
      <c r="O50" s="215"/>
      <c r="P50" s="215"/>
      <c r="Q50" s="215"/>
      <c r="R50" s="197"/>
      <c r="S50" s="197"/>
      <c r="T50" s="197"/>
      <c r="U50" s="197"/>
      <c r="V50" s="239"/>
      <c r="W50" s="239"/>
      <c r="X50" s="239"/>
      <c r="Y50" s="239"/>
      <c r="Z50" s="239"/>
      <c r="AA50" s="197"/>
      <c r="AB50" s="197"/>
      <c r="AC50" s="197"/>
      <c r="AD50" s="197"/>
      <c r="AE50" s="197"/>
      <c r="AG50" s="220"/>
    </row>
    <row r="51" spans="1:33" hidden="1">
      <c r="A51" s="198" t="s">
        <v>345</v>
      </c>
      <c r="F51" s="215"/>
      <c r="I51" s="215"/>
      <c r="J51" s="215"/>
      <c r="K51" s="215"/>
      <c r="L51" s="215"/>
      <c r="M51" s="215"/>
      <c r="N51" s="215"/>
      <c r="O51" s="215"/>
      <c r="P51" s="215"/>
      <c r="Q51" s="215"/>
      <c r="R51" s="239"/>
      <c r="S51" s="239"/>
      <c r="T51" s="239"/>
      <c r="U51" s="239"/>
      <c r="V51" s="239"/>
      <c r="W51" s="239"/>
      <c r="X51" s="239"/>
      <c r="Y51" s="239"/>
      <c r="Z51" s="239"/>
      <c r="AA51" s="197"/>
      <c r="AB51" s="197"/>
      <c r="AC51" s="197"/>
      <c r="AD51" s="197"/>
      <c r="AE51" s="197"/>
      <c r="AG51" s="220"/>
    </row>
    <row r="52" spans="1:33" hidden="1">
      <c r="F52" s="215"/>
      <c r="I52" s="215"/>
      <c r="J52" s="215"/>
      <c r="K52" s="215"/>
      <c r="L52" s="215"/>
      <c r="M52" s="215"/>
      <c r="N52" s="215"/>
      <c r="O52" s="215"/>
      <c r="P52" s="215"/>
      <c r="Q52" s="215"/>
      <c r="R52" s="239"/>
      <c r="S52" s="239"/>
      <c r="T52" s="239"/>
      <c r="U52" s="239"/>
      <c r="V52" s="239"/>
      <c r="W52" s="239"/>
      <c r="X52" s="239"/>
      <c r="Y52" s="239"/>
      <c r="Z52" s="239"/>
      <c r="AA52" s="197"/>
      <c r="AB52" s="197"/>
      <c r="AC52" s="197"/>
      <c r="AD52" s="197"/>
      <c r="AE52" s="197"/>
      <c r="AG52" s="220"/>
    </row>
    <row r="53" spans="1:33" hidden="1">
      <c r="A53" s="198" t="s">
        <v>329</v>
      </c>
      <c r="F53" s="215"/>
      <c r="I53" s="215"/>
      <c r="J53" s="215"/>
      <c r="K53" s="215"/>
      <c r="L53" s="215"/>
      <c r="M53" s="215"/>
      <c r="N53" s="215"/>
      <c r="O53" s="215"/>
      <c r="P53" s="215"/>
      <c r="Q53" s="215"/>
      <c r="R53" s="240"/>
      <c r="S53" s="240"/>
      <c r="T53" s="240"/>
      <c r="U53" s="241"/>
      <c r="V53" s="242"/>
      <c r="W53" s="239"/>
      <c r="X53" s="239"/>
      <c r="Y53" s="239"/>
      <c r="Z53" s="239"/>
      <c r="AA53" s="197"/>
      <c r="AB53" s="197"/>
      <c r="AC53" s="197"/>
      <c r="AD53" s="197"/>
      <c r="AE53" s="197"/>
      <c r="AG53" s="220"/>
    </row>
    <row r="54" spans="1:33" hidden="1">
      <c r="A54" s="198" t="s">
        <v>330</v>
      </c>
      <c r="C54" s="216">
        <v>13565.461216694168</v>
      </c>
      <c r="D54" s="217">
        <v>10.63</v>
      </c>
      <c r="F54" s="218">
        <f>ROUND(D54*$C54,0)</f>
        <v>144201</v>
      </c>
      <c r="G54" s="217">
        <v>10.79</v>
      </c>
      <c r="I54" s="218">
        <f t="shared" ref="I54:I56" si="2">G54*C54</f>
        <v>146371.32652813007</v>
      </c>
      <c r="J54" s="218"/>
      <c r="K54" s="218"/>
      <c r="L54" s="218"/>
      <c r="M54" s="218"/>
      <c r="N54" s="218"/>
      <c r="O54" s="218"/>
      <c r="P54" s="218"/>
      <c r="Q54" s="218"/>
      <c r="R54" s="243"/>
      <c r="S54" s="243"/>
      <c r="T54" s="243"/>
      <c r="U54" s="244"/>
      <c r="V54" s="239"/>
      <c r="W54" s="241"/>
      <c r="X54" s="241"/>
      <c r="Y54" s="245"/>
      <c r="Z54" s="241"/>
      <c r="AA54" s="197"/>
      <c r="AB54" s="197"/>
      <c r="AC54" s="197"/>
      <c r="AD54" s="197"/>
      <c r="AE54" s="197"/>
      <c r="AG54" s="220"/>
    </row>
    <row r="55" spans="1:33" hidden="1">
      <c r="A55" s="198" t="s">
        <v>331</v>
      </c>
      <c r="C55" s="216">
        <v>3532.598813033077</v>
      </c>
      <c r="D55" s="217">
        <v>20.23</v>
      </c>
      <c r="F55" s="218">
        <f>ROUND(D55*$C55,0)</f>
        <v>71464</v>
      </c>
      <c r="G55" s="217">
        <v>20.53</v>
      </c>
      <c r="I55" s="218">
        <f t="shared" si="2"/>
        <v>72524.253631569081</v>
      </c>
      <c r="J55" s="218"/>
      <c r="K55" s="218"/>
      <c r="L55" s="218"/>
      <c r="M55" s="218"/>
      <c r="N55" s="218"/>
      <c r="O55" s="218"/>
      <c r="P55" s="218"/>
      <c r="Q55" s="218"/>
      <c r="R55" s="246"/>
      <c r="S55" s="246"/>
      <c r="T55" s="246"/>
      <c r="U55" s="239"/>
      <c r="V55" s="239"/>
      <c r="W55" s="241"/>
      <c r="X55" s="241"/>
      <c r="Y55" s="245"/>
      <c r="Z55" s="241"/>
      <c r="AA55" s="197"/>
      <c r="AB55" s="197"/>
      <c r="AC55" s="197"/>
      <c r="AD55" s="197"/>
      <c r="AE55" s="197"/>
      <c r="AG55" s="220"/>
    </row>
    <row r="56" spans="1:33" hidden="1">
      <c r="A56" s="198" t="s">
        <v>332</v>
      </c>
      <c r="C56" s="216">
        <v>489.16675699261128</v>
      </c>
      <c r="D56" s="217">
        <v>41.86</v>
      </c>
      <c r="F56" s="218">
        <f>ROUND(D56*$C56,0)</f>
        <v>20477</v>
      </c>
      <c r="G56" s="217">
        <v>42.48</v>
      </c>
      <c r="I56" s="218">
        <f t="shared" si="2"/>
        <v>20779.803837046125</v>
      </c>
      <c r="J56" s="218"/>
      <c r="K56" s="218"/>
      <c r="L56" s="218"/>
      <c r="M56" s="218"/>
      <c r="N56" s="218"/>
      <c r="O56" s="218"/>
      <c r="P56" s="218"/>
      <c r="Q56" s="218"/>
      <c r="R56" s="246"/>
      <c r="S56" s="246"/>
      <c r="T56" s="246"/>
      <c r="U56" s="239"/>
      <c r="V56" s="239"/>
      <c r="W56" s="241"/>
      <c r="X56" s="241"/>
      <c r="Y56" s="245"/>
      <c r="Z56" s="241"/>
      <c r="AA56" s="197"/>
      <c r="AB56" s="197"/>
      <c r="AC56" s="197"/>
      <c r="AD56" s="197"/>
      <c r="AE56" s="197"/>
      <c r="AG56" s="220"/>
    </row>
    <row r="57" spans="1:33" hidden="1">
      <c r="A57" s="198" t="s">
        <v>333</v>
      </c>
      <c r="C57" s="216"/>
      <c r="D57" s="217"/>
      <c r="F57" s="218"/>
      <c r="G57" s="217"/>
      <c r="I57" s="218"/>
      <c r="J57" s="218"/>
      <c r="K57" s="218"/>
      <c r="L57" s="218"/>
      <c r="M57" s="218"/>
      <c r="N57" s="218"/>
      <c r="O57" s="218"/>
      <c r="P57" s="218"/>
      <c r="Q57" s="218"/>
      <c r="R57" s="246"/>
      <c r="S57" s="246"/>
      <c r="T57" s="246"/>
      <c r="U57" s="239"/>
      <c r="V57" s="239"/>
      <c r="W57" s="241"/>
      <c r="X57" s="241"/>
      <c r="Y57" s="245"/>
      <c r="Z57" s="241"/>
      <c r="AA57" s="197"/>
      <c r="AB57" s="197"/>
      <c r="AC57" s="197"/>
      <c r="AD57" s="197"/>
      <c r="AE57" s="197"/>
      <c r="AG57" s="220"/>
    </row>
    <row r="58" spans="1:33" hidden="1">
      <c r="A58" s="198" t="s">
        <v>334</v>
      </c>
      <c r="C58" s="216">
        <v>1191.3721888629</v>
      </c>
      <c r="D58" s="217">
        <v>12.09</v>
      </c>
      <c r="F58" s="218">
        <f>ROUND(D58*$C58,0)</f>
        <v>14404</v>
      </c>
      <c r="G58" s="217">
        <v>12.27</v>
      </c>
      <c r="I58" s="218">
        <f t="shared" ref="I58:I61" si="3">G58*C58</f>
        <v>14618.136757347782</v>
      </c>
      <c r="J58" s="218"/>
      <c r="K58" s="218"/>
      <c r="L58" s="218"/>
      <c r="M58" s="218"/>
      <c r="N58" s="218"/>
      <c r="O58" s="218"/>
      <c r="P58" s="218"/>
      <c r="Q58" s="218"/>
      <c r="R58" s="246"/>
      <c r="S58" s="246"/>
      <c r="T58" s="246"/>
      <c r="U58" s="239"/>
      <c r="V58" s="239"/>
      <c r="W58" s="241"/>
      <c r="X58" s="241"/>
      <c r="Y58" s="245"/>
      <c r="Z58" s="241"/>
      <c r="AA58" s="197"/>
      <c r="AB58" s="197"/>
      <c r="AC58" s="197"/>
      <c r="AD58" s="197"/>
      <c r="AE58" s="197"/>
      <c r="AG58" s="220"/>
    </row>
    <row r="59" spans="1:33" hidden="1">
      <c r="A59" s="198" t="s">
        <v>335</v>
      </c>
      <c r="C59" s="216">
        <v>1361.8043880047101</v>
      </c>
      <c r="D59" s="217">
        <v>17.760000000000002</v>
      </c>
      <c r="F59" s="218">
        <f>ROUND(D59*$C59,0)</f>
        <v>24186</v>
      </c>
      <c r="G59" s="217">
        <v>18.02</v>
      </c>
      <c r="I59" s="218">
        <f t="shared" si="3"/>
        <v>24539.715071844876</v>
      </c>
      <c r="J59" s="218"/>
      <c r="K59" s="218"/>
      <c r="L59" s="218"/>
      <c r="M59" s="218"/>
      <c r="N59" s="218"/>
      <c r="O59" s="218"/>
      <c r="P59" s="218"/>
      <c r="Q59" s="218"/>
      <c r="R59" s="246"/>
      <c r="S59" s="246"/>
      <c r="T59" s="246"/>
      <c r="U59" s="239"/>
      <c r="V59" s="239"/>
      <c r="W59" s="241"/>
      <c r="X59" s="241"/>
      <c r="Y59" s="245"/>
      <c r="Z59" s="241"/>
      <c r="AA59" s="197"/>
      <c r="AB59" s="197"/>
      <c r="AC59" s="197"/>
      <c r="AD59" s="197"/>
      <c r="AE59" s="197"/>
      <c r="AG59" s="220"/>
    </row>
    <row r="60" spans="1:33" hidden="1">
      <c r="A60" s="198" t="s">
        <v>336</v>
      </c>
      <c r="C60" s="216">
        <v>503.93238412641102</v>
      </c>
      <c r="D60" s="217">
        <v>28.64</v>
      </c>
      <c r="F60" s="218">
        <f>ROUND(D60*$C60,0)</f>
        <v>14433</v>
      </c>
      <c r="G60" s="217">
        <v>29.07</v>
      </c>
      <c r="I60" s="218">
        <f t="shared" si="3"/>
        <v>14649.314406554769</v>
      </c>
      <c r="J60" s="218"/>
      <c r="K60" s="218"/>
      <c r="L60" s="218"/>
      <c r="M60" s="218"/>
      <c r="N60" s="218"/>
      <c r="O60" s="218"/>
      <c r="P60" s="218"/>
      <c r="Q60" s="218"/>
      <c r="R60" s="246"/>
      <c r="S60" s="246"/>
      <c r="T60" s="246"/>
      <c r="U60" s="239"/>
      <c r="V60" s="239"/>
      <c r="W60" s="241"/>
      <c r="X60" s="241"/>
      <c r="Y60" s="245"/>
      <c r="Z60" s="241"/>
      <c r="AA60" s="197"/>
      <c r="AB60" s="197"/>
      <c r="AC60" s="197"/>
      <c r="AD60" s="197"/>
      <c r="AE60" s="197"/>
      <c r="AG60" s="220"/>
    </row>
    <row r="61" spans="1:33" hidden="1">
      <c r="A61" s="198" t="s">
        <v>337</v>
      </c>
      <c r="C61" s="216">
        <v>324.1657048160514</v>
      </c>
      <c r="D61" s="217">
        <v>1</v>
      </c>
      <c r="E61" s="197"/>
      <c r="F61" s="230">
        <f>ROUND(D61*$C61,0)</f>
        <v>324</v>
      </c>
      <c r="G61" s="217">
        <v>1</v>
      </c>
      <c r="H61" s="197"/>
      <c r="I61" s="218">
        <f t="shared" si="3"/>
        <v>324.1657048160514</v>
      </c>
      <c r="J61" s="218"/>
      <c r="K61" s="218"/>
      <c r="L61" s="218"/>
      <c r="M61" s="218"/>
      <c r="N61" s="218"/>
      <c r="O61" s="218"/>
      <c r="P61" s="218"/>
      <c r="Q61" s="218"/>
      <c r="R61" s="239"/>
      <c r="S61" s="239"/>
      <c r="T61" s="239"/>
      <c r="U61" s="239"/>
      <c r="V61" s="239"/>
      <c r="W61" s="241"/>
      <c r="X61" s="241"/>
      <c r="Y61" s="241"/>
      <c r="Z61" s="241"/>
      <c r="AA61" s="197"/>
      <c r="AB61" s="197"/>
      <c r="AC61" s="197"/>
      <c r="AD61" s="197"/>
      <c r="AE61" s="197"/>
      <c r="AG61" s="220"/>
    </row>
    <row r="62" spans="1:33" s="225" customFormat="1" hidden="1">
      <c r="A62" s="224" t="s">
        <v>344</v>
      </c>
      <c r="C62" s="226">
        <f>C64</f>
        <v>2083856</v>
      </c>
      <c r="D62" s="223"/>
      <c r="E62" s="227"/>
      <c r="F62" s="228"/>
      <c r="G62" s="217">
        <v>0</v>
      </c>
      <c r="H62" s="227"/>
      <c r="I62" s="228"/>
      <c r="J62" s="228"/>
      <c r="K62" s="228"/>
      <c r="L62" s="228"/>
      <c r="M62" s="228"/>
      <c r="N62" s="228"/>
      <c r="O62" s="228"/>
      <c r="P62" s="228"/>
      <c r="Q62" s="228"/>
      <c r="U62" s="227"/>
      <c r="V62" s="227"/>
      <c r="W62" s="227"/>
      <c r="X62" s="227"/>
      <c r="Y62" s="227"/>
      <c r="Z62" s="227"/>
      <c r="AA62" s="227"/>
      <c r="AB62" s="227"/>
      <c r="AC62" s="227"/>
      <c r="AD62" s="227"/>
      <c r="AE62" s="227"/>
      <c r="AG62" s="229"/>
    </row>
    <row r="63" spans="1:33" hidden="1">
      <c r="A63" s="198" t="s">
        <v>339</v>
      </c>
      <c r="C63" s="216">
        <v>15518</v>
      </c>
      <c r="D63" s="217"/>
      <c r="F63" s="218"/>
      <c r="G63" s="217"/>
      <c r="I63" s="218"/>
      <c r="J63" s="218"/>
      <c r="K63" s="218"/>
      <c r="L63" s="218"/>
      <c r="M63" s="218"/>
      <c r="N63" s="218"/>
      <c r="O63" s="218"/>
      <c r="P63" s="218"/>
      <c r="Q63" s="218"/>
      <c r="R63" s="239"/>
      <c r="S63" s="239"/>
      <c r="T63" s="239"/>
      <c r="U63" s="239"/>
      <c r="V63" s="239"/>
      <c r="W63" s="247"/>
      <c r="X63" s="239"/>
      <c r="Y63" s="239"/>
      <c r="Z63" s="239"/>
      <c r="AA63" s="197"/>
      <c r="AB63" s="197"/>
      <c r="AC63" s="197"/>
      <c r="AD63" s="197"/>
      <c r="AE63" s="197"/>
      <c r="AG63" s="220"/>
    </row>
    <row r="64" spans="1:33" hidden="1">
      <c r="A64" s="198" t="s">
        <v>340</v>
      </c>
      <c r="C64" s="216">
        <v>2083856</v>
      </c>
      <c r="D64" s="223"/>
      <c r="E64" s="197"/>
      <c r="F64" s="230">
        <f>SUM(F54:F61)</f>
        <v>289489</v>
      </c>
      <c r="G64" s="223"/>
      <c r="H64" s="197"/>
      <c r="I64" s="230">
        <f>SUM(I54:I61)</f>
        <v>293806.71593730879</v>
      </c>
      <c r="J64" s="230"/>
      <c r="K64" s="230"/>
      <c r="L64" s="230"/>
      <c r="M64" s="230"/>
      <c r="N64" s="230"/>
      <c r="O64" s="230"/>
      <c r="P64" s="230"/>
      <c r="Q64" s="230"/>
      <c r="R64" s="197"/>
      <c r="S64" s="197"/>
      <c r="T64" s="197"/>
      <c r="U64" s="197"/>
      <c r="V64" s="239"/>
      <c r="W64" s="239"/>
      <c r="X64" s="239"/>
      <c r="Y64" s="239"/>
      <c r="Z64" s="239"/>
      <c r="AA64" s="197"/>
      <c r="AB64" s="197"/>
      <c r="AC64" s="197"/>
      <c r="AD64" s="197"/>
      <c r="AE64" s="197"/>
      <c r="AG64" s="220"/>
    </row>
    <row r="65" spans="1:33" hidden="1">
      <c r="A65" s="198" t="s">
        <v>341</v>
      </c>
      <c r="C65" s="216">
        <v>14372.590194620605</v>
      </c>
      <c r="D65" s="223"/>
      <c r="E65" s="197"/>
      <c r="F65" s="230">
        <f>I65</f>
        <v>2323.2050877783413</v>
      </c>
      <c r="G65" s="223"/>
      <c r="H65" s="197"/>
      <c r="I65" s="230">
        <v>2323.2050877783413</v>
      </c>
      <c r="J65" s="230"/>
      <c r="K65" s="230"/>
      <c r="L65" s="230"/>
      <c r="M65" s="230"/>
      <c r="N65" s="230"/>
      <c r="O65" s="230"/>
      <c r="P65" s="230"/>
      <c r="Q65" s="230"/>
      <c r="R65" s="243"/>
      <c r="S65" s="243"/>
      <c r="T65" s="243"/>
      <c r="U65" s="241"/>
      <c r="V65" s="239"/>
      <c r="W65" s="239"/>
      <c r="X65" s="239"/>
      <c r="Y65" s="239"/>
      <c r="Z65" s="239"/>
      <c r="AA65" s="197"/>
      <c r="AB65" s="197"/>
      <c r="AC65" s="197"/>
      <c r="AD65" s="197"/>
      <c r="AE65" s="197"/>
      <c r="AG65" s="220"/>
    </row>
    <row r="66" spans="1:33" ht="16.5" hidden="1" thickBot="1">
      <c r="A66" s="198" t="s">
        <v>101</v>
      </c>
      <c r="C66" s="231">
        <f>C64+C65</f>
        <v>2098228.5901946207</v>
      </c>
      <c r="D66" s="232"/>
      <c r="E66" s="232"/>
      <c r="F66" s="232">
        <f>F64+F65</f>
        <v>291812.20508777833</v>
      </c>
      <c r="G66" s="233"/>
      <c r="H66" s="232"/>
      <c r="I66" s="232">
        <f>I64+I65</f>
        <v>296129.92102508713</v>
      </c>
      <c r="J66" s="233"/>
      <c r="K66" s="233"/>
      <c r="L66" s="233"/>
      <c r="M66" s="233"/>
      <c r="N66" s="233"/>
      <c r="O66" s="233"/>
      <c r="P66" s="233"/>
      <c r="Q66" s="233"/>
      <c r="R66" s="239"/>
      <c r="S66" s="239"/>
      <c r="T66" s="239"/>
      <c r="U66" s="239"/>
      <c r="V66" s="239"/>
      <c r="W66" s="239"/>
      <c r="X66" s="239"/>
      <c r="Y66" s="239"/>
      <c r="Z66" s="239"/>
      <c r="AA66" s="197"/>
      <c r="AB66" s="197"/>
      <c r="AC66" s="197"/>
      <c r="AD66" s="197"/>
      <c r="AE66" s="197"/>
      <c r="AG66" s="220"/>
    </row>
    <row r="67" spans="1:33" hidden="1">
      <c r="C67" s="237"/>
      <c r="D67" s="238" t="s">
        <v>105</v>
      </c>
      <c r="E67" s="237"/>
      <c r="F67" s="215"/>
      <c r="G67" s="238" t="s">
        <v>105</v>
      </c>
      <c r="H67" s="237"/>
      <c r="I67" s="215"/>
      <c r="J67" s="215"/>
      <c r="K67" s="215"/>
      <c r="L67" s="215"/>
      <c r="M67" s="215"/>
      <c r="N67" s="215"/>
      <c r="O67" s="215"/>
      <c r="P67" s="215"/>
      <c r="Q67" s="215"/>
      <c r="R67" s="197"/>
      <c r="S67" s="197"/>
      <c r="T67" s="197"/>
      <c r="U67" s="197"/>
      <c r="V67" s="197"/>
      <c r="W67" s="197"/>
      <c r="X67" s="197"/>
      <c r="Y67" s="197"/>
      <c r="Z67" s="197"/>
      <c r="AA67" s="197"/>
      <c r="AB67" s="197"/>
      <c r="AC67" s="197"/>
      <c r="AD67" s="197"/>
      <c r="AE67" s="197"/>
      <c r="AG67" s="220"/>
    </row>
    <row r="68" spans="1:33" hidden="1">
      <c r="A68" s="214" t="s">
        <v>327</v>
      </c>
      <c r="F68" s="215"/>
      <c r="I68" s="215"/>
      <c r="J68" s="215"/>
      <c r="K68" s="215"/>
      <c r="L68" s="215"/>
      <c r="M68" s="215"/>
      <c r="N68" s="215"/>
      <c r="O68" s="215"/>
      <c r="P68" s="215"/>
      <c r="Q68" s="215"/>
      <c r="R68" s="197"/>
      <c r="S68" s="197"/>
      <c r="T68" s="197"/>
      <c r="U68" s="197"/>
      <c r="V68" s="197"/>
      <c r="W68" s="197"/>
      <c r="X68" s="197"/>
      <c r="Y68" s="197"/>
      <c r="Z68" s="197"/>
      <c r="AA68" s="197"/>
      <c r="AB68" s="197"/>
      <c r="AC68" s="197"/>
      <c r="AD68" s="197"/>
      <c r="AE68" s="197"/>
      <c r="AG68" s="220"/>
    </row>
    <row r="69" spans="1:33" hidden="1">
      <c r="A69" s="198" t="s">
        <v>346</v>
      </c>
      <c r="F69" s="215"/>
      <c r="I69" s="215"/>
      <c r="J69" s="215"/>
      <c r="K69" s="215"/>
      <c r="L69" s="215"/>
      <c r="M69" s="215"/>
      <c r="N69" s="215"/>
      <c r="O69" s="215"/>
      <c r="P69" s="215"/>
      <c r="Q69" s="215"/>
      <c r="R69" s="239"/>
      <c r="S69" s="239"/>
      <c r="T69" s="239"/>
      <c r="U69" s="239"/>
      <c r="V69" s="239"/>
      <c r="W69" s="239"/>
      <c r="X69" s="239"/>
      <c r="Y69" s="239"/>
      <c r="Z69" s="239"/>
      <c r="AA69" s="197"/>
      <c r="AB69" s="197"/>
      <c r="AC69" s="197"/>
      <c r="AD69" s="197"/>
      <c r="AE69" s="197"/>
      <c r="AG69" s="220"/>
    </row>
    <row r="70" spans="1:33" hidden="1">
      <c r="F70" s="215"/>
      <c r="I70" s="215"/>
      <c r="J70" s="215"/>
      <c r="K70" s="215"/>
      <c r="L70" s="215"/>
      <c r="M70" s="215"/>
      <c r="N70" s="215"/>
      <c r="O70" s="215"/>
      <c r="P70" s="215"/>
      <c r="Q70" s="215"/>
      <c r="R70" s="239"/>
      <c r="S70" s="239"/>
      <c r="T70" s="239"/>
      <c r="U70" s="239"/>
      <c r="V70" s="239"/>
      <c r="W70" s="239"/>
      <c r="X70" s="239"/>
      <c r="Y70" s="239"/>
      <c r="Z70" s="239"/>
      <c r="AA70" s="197"/>
      <c r="AB70" s="197"/>
      <c r="AC70" s="197"/>
      <c r="AD70" s="197"/>
      <c r="AE70" s="197"/>
      <c r="AG70" s="220"/>
    </row>
    <row r="71" spans="1:33" hidden="1">
      <c r="A71" s="198" t="s">
        <v>329</v>
      </c>
      <c r="F71" s="215"/>
      <c r="I71" s="215"/>
      <c r="J71" s="215"/>
      <c r="K71" s="215"/>
      <c r="L71" s="215"/>
      <c r="M71" s="215"/>
      <c r="N71" s="215"/>
      <c r="O71" s="215"/>
      <c r="P71" s="215"/>
      <c r="Q71" s="215"/>
      <c r="R71" s="240"/>
      <c r="S71" s="240"/>
      <c r="T71" s="240"/>
      <c r="U71" s="241"/>
      <c r="V71" s="242"/>
      <c r="W71" s="239"/>
      <c r="X71" s="239"/>
      <c r="Y71" s="239"/>
      <c r="Z71" s="239"/>
      <c r="AA71" s="197"/>
      <c r="AB71" s="197"/>
      <c r="AC71" s="197"/>
      <c r="AD71" s="197"/>
      <c r="AE71" s="197"/>
      <c r="AG71" s="220"/>
    </row>
    <row r="72" spans="1:33" hidden="1">
      <c r="A72" s="198" t="s">
        <v>330</v>
      </c>
      <c r="C72" s="216">
        <v>604.99709761288204</v>
      </c>
      <c r="D72" s="217">
        <v>10.63</v>
      </c>
      <c r="F72" s="218">
        <f>ROUND(D72*$C72,0)</f>
        <v>6431</v>
      </c>
      <c r="G72" s="217">
        <v>10.79</v>
      </c>
      <c r="I72" s="218">
        <f t="shared" ref="I72:I74" si="4">G72*C72</f>
        <v>6527.9186832429968</v>
      </c>
      <c r="J72" s="218"/>
      <c r="K72" s="218"/>
      <c r="L72" s="218"/>
      <c r="M72" s="218"/>
      <c r="N72" s="218"/>
      <c r="O72" s="218"/>
      <c r="P72" s="218"/>
      <c r="Q72" s="218"/>
      <c r="R72" s="243"/>
      <c r="S72" s="243"/>
      <c r="T72" s="243"/>
      <c r="U72" s="244"/>
      <c r="V72" s="239"/>
      <c r="W72" s="241"/>
      <c r="X72" s="241"/>
      <c r="Y72" s="245"/>
      <c r="Z72" s="241"/>
      <c r="AA72" s="197"/>
      <c r="AB72" s="197"/>
      <c r="AC72" s="197"/>
      <c r="AD72" s="197"/>
      <c r="AE72" s="197"/>
      <c r="AG72" s="220"/>
    </row>
    <row r="73" spans="1:33" hidden="1">
      <c r="A73" s="198" t="s">
        <v>331</v>
      </c>
      <c r="C73" s="216">
        <v>401.56488078949502</v>
      </c>
      <c r="D73" s="217">
        <v>20.23</v>
      </c>
      <c r="F73" s="218">
        <f>ROUND(D73*$C73,0)</f>
        <v>8124</v>
      </c>
      <c r="G73" s="217">
        <v>20.53</v>
      </c>
      <c r="I73" s="218">
        <f t="shared" si="4"/>
        <v>8244.127002608333</v>
      </c>
      <c r="J73" s="218"/>
      <c r="K73" s="218"/>
      <c r="L73" s="218"/>
      <c r="M73" s="218"/>
      <c r="N73" s="218"/>
      <c r="O73" s="218"/>
      <c r="P73" s="218"/>
      <c r="Q73" s="218"/>
      <c r="R73" s="246"/>
      <c r="S73" s="246"/>
      <c r="T73" s="246"/>
      <c r="U73" s="239"/>
      <c r="V73" s="239"/>
      <c r="W73" s="241"/>
      <c r="X73" s="241"/>
      <c r="Y73" s="245"/>
      <c r="Z73" s="241"/>
      <c r="AA73" s="197"/>
      <c r="AB73" s="197"/>
      <c r="AC73" s="197"/>
      <c r="AD73" s="197"/>
      <c r="AE73" s="197"/>
      <c r="AG73" s="220"/>
    </row>
    <row r="74" spans="1:33" hidden="1">
      <c r="A74" s="198" t="s">
        <v>332</v>
      </c>
      <c r="C74" s="216">
        <v>37.033422524669703</v>
      </c>
      <c r="D74" s="217">
        <v>41.86</v>
      </c>
      <c r="F74" s="218">
        <f>ROUND(D74*$C74,0)</f>
        <v>1550</v>
      </c>
      <c r="G74" s="217">
        <v>42.48</v>
      </c>
      <c r="I74" s="218">
        <f t="shared" si="4"/>
        <v>1573.1797888479689</v>
      </c>
      <c r="J74" s="218"/>
      <c r="K74" s="218"/>
      <c r="L74" s="218"/>
      <c r="M74" s="218"/>
      <c r="N74" s="218"/>
      <c r="O74" s="218"/>
      <c r="P74" s="218"/>
      <c r="Q74" s="218"/>
      <c r="R74" s="246"/>
      <c r="S74" s="246"/>
      <c r="T74" s="246"/>
      <c r="U74" s="239"/>
      <c r="V74" s="239"/>
      <c r="W74" s="241"/>
      <c r="X74" s="241"/>
      <c r="Y74" s="245"/>
      <c r="Z74" s="241"/>
      <c r="AA74" s="197"/>
      <c r="AB74" s="197"/>
      <c r="AC74" s="197"/>
      <c r="AD74" s="197"/>
      <c r="AE74" s="197"/>
      <c r="AG74" s="220"/>
    </row>
    <row r="75" spans="1:33" hidden="1">
      <c r="A75" s="198" t="s">
        <v>333</v>
      </c>
      <c r="C75" s="216"/>
      <c r="D75" s="217"/>
      <c r="F75" s="218"/>
      <c r="G75" s="217"/>
      <c r="I75" s="218"/>
      <c r="J75" s="218"/>
      <c r="K75" s="218"/>
      <c r="L75" s="218"/>
      <c r="M75" s="218"/>
      <c r="N75" s="218"/>
      <c r="O75" s="218"/>
      <c r="P75" s="218"/>
      <c r="Q75" s="218"/>
      <c r="R75" s="246"/>
      <c r="S75" s="246"/>
      <c r="T75" s="246"/>
      <c r="U75" s="239"/>
      <c r="V75" s="239"/>
      <c r="W75" s="241"/>
      <c r="X75" s="241"/>
      <c r="Y75" s="245"/>
      <c r="Z75" s="241"/>
      <c r="AA75" s="197"/>
      <c r="AB75" s="197"/>
      <c r="AC75" s="197"/>
      <c r="AD75" s="197"/>
      <c r="AE75" s="197"/>
      <c r="AG75" s="220"/>
    </row>
    <row r="76" spans="1:33" hidden="1">
      <c r="A76" s="198" t="s">
        <v>334</v>
      </c>
      <c r="C76" s="216">
        <v>12</v>
      </c>
      <c r="D76" s="217">
        <v>12.09</v>
      </c>
      <c r="F76" s="218">
        <f>ROUND(D76*$C76,0)</f>
        <v>145</v>
      </c>
      <c r="G76" s="217">
        <v>12.27</v>
      </c>
      <c r="I76" s="218">
        <f t="shared" ref="I76:I79" si="5">G76*C76</f>
        <v>147.24</v>
      </c>
      <c r="J76" s="218"/>
      <c r="K76" s="218"/>
      <c r="L76" s="218"/>
      <c r="M76" s="218"/>
      <c r="N76" s="218"/>
      <c r="O76" s="218"/>
      <c r="P76" s="218"/>
      <c r="Q76" s="218"/>
      <c r="R76" s="246"/>
      <c r="S76" s="246"/>
      <c r="T76" s="246"/>
      <c r="U76" s="239"/>
      <c r="V76" s="239"/>
      <c r="W76" s="241"/>
      <c r="X76" s="241"/>
      <c r="Y76" s="245"/>
      <c r="Z76" s="241"/>
      <c r="AA76" s="197"/>
      <c r="AB76" s="197"/>
      <c r="AC76" s="197"/>
      <c r="AD76" s="197"/>
      <c r="AE76" s="197"/>
      <c r="AG76" s="220"/>
    </row>
    <row r="77" spans="1:33" hidden="1">
      <c r="A77" s="198" t="s">
        <v>335</v>
      </c>
      <c r="C77" s="216">
        <v>96.000818853397803</v>
      </c>
      <c r="D77" s="217">
        <v>17.760000000000002</v>
      </c>
      <c r="F77" s="218">
        <f>ROUND(D77*$C77,0)</f>
        <v>1705</v>
      </c>
      <c r="G77" s="217">
        <v>18.02</v>
      </c>
      <c r="I77" s="218">
        <f t="shared" si="5"/>
        <v>1729.9347557382284</v>
      </c>
      <c r="J77" s="218"/>
      <c r="K77" s="218"/>
      <c r="L77" s="218"/>
      <c r="M77" s="218"/>
      <c r="N77" s="218"/>
      <c r="O77" s="218"/>
      <c r="P77" s="218"/>
      <c r="Q77" s="218"/>
      <c r="R77" s="246"/>
      <c r="S77" s="246"/>
      <c r="T77" s="246"/>
      <c r="U77" s="239"/>
      <c r="V77" s="239"/>
      <c r="W77" s="241"/>
      <c r="X77" s="241"/>
      <c r="Y77" s="245"/>
      <c r="Z77" s="241"/>
      <c r="AA77" s="197"/>
      <c r="AB77" s="197"/>
      <c r="AC77" s="197"/>
      <c r="AD77" s="197"/>
      <c r="AE77" s="197"/>
      <c r="AG77" s="220"/>
    </row>
    <row r="78" spans="1:33" hidden="1">
      <c r="A78" s="198" t="s">
        <v>336</v>
      </c>
      <c r="C78" s="216">
        <v>2.0666895840495001</v>
      </c>
      <c r="D78" s="217">
        <v>28.64</v>
      </c>
      <c r="F78" s="218">
        <f>ROUND(D78*$C78,0)</f>
        <v>59</v>
      </c>
      <c r="G78" s="217">
        <v>29.07</v>
      </c>
      <c r="I78" s="218">
        <f t="shared" si="5"/>
        <v>60.078666208318971</v>
      </c>
      <c r="J78" s="218"/>
      <c r="K78" s="218"/>
      <c r="L78" s="218"/>
      <c r="M78" s="218"/>
      <c r="N78" s="218"/>
      <c r="O78" s="218"/>
      <c r="P78" s="218"/>
      <c r="Q78" s="218"/>
      <c r="R78" s="246"/>
      <c r="S78" s="246"/>
      <c r="T78" s="246"/>
      <c r="U78" s="239"/>
      <c r="V78" s="239"/>
      <c r="W78" s="241"/>
      <c r="X78" s="241"/>
      <c r="Y78" s="245"/>
      <c r="Z78" s="241"/>
      <c r="AA78" s="197"/>
      <c r="AB78" s="197"/>
      <c r="AC78" s="197"/>
      <c r="AD78" s="197"/>
      <c r="AE78" s="197"/>
      <c r="AG78" s="220"/>
    </row>
    <row r="79" spans="1:33" hidden="1">
      <c r="A79" s="198" t="s">
        <v>337</v>
      </c>
      <c r="C79" s="216">
        <v>131.99965205054301</v>
      </c>
      <c r="D79" s="217">
        <v>1</v>
      </c>
      <c r="E79" s="197"/>
      <c r="F79" s="230">
        <f>ROUND(D79*$C79,0)</f>
        <v>132</v>
      </c>
      <c r="G79" s="217">
        <v>1</v>
      </c>
      <c r="H79" s="197"/>
      <c r="I79" s="218">
        <f t="shared" si="5"/>
        <v>131.99965205054301</v>
      </c>
      <c r="J79" s="218"/>
      <c r="K79" s="218"/>
      <c r="L79" s="218"/>
      <c r="M79" s="218"/>
      <c r="N79" s="218"/>
      <c r="O79" s="218"/>
      <c r="P79" s="218"/>
      <c r="Q79" s="218"/>
      <c r="R79" s="239"/>
      <c r="S79" s="239"/>
      <c r="T79" s="239"/>
      <c r="U79" s="239"/>
      <c r="V79" s="239"/>
      <c r="W79" s="241"/>
      <c r="X79" s="241"/>
      <c r="Y79" s="241"/>
      <c r="Z79" s="241"/>
      <c r="AA79" s="197"/>
      <c r="AB79" s="197"/>
      <c r="AC79" s="197"/>
      <c r="AD79" s="197"/>
      <c r="AE79" s="197"/>
      <c r="AG79" s="220"/>
    </row>
    <row r="80" spans="1:33" s="225" customFormat="1" hidden="1">
      <c r="A80" s="224" t="s">
        <v>344</v>
      </c>
      <c r="C80" s="226">
        <f>C82</f>
        <v>140168</v>
      </c>
      <c r="D80" s="223"/>
      <c r="E80" s="227"/>
      <c r="F80" s="228"/>
      <c r="G80" s="217">
        <v>0</v>
      </c>
      <c r="H80" s="227"/>
      <c r="I80" s="228"/>
      <c r="J80" s="228"/>
      <c r="K80" s="228"/>
      <c r="L80" s="228"/>
      <c r="M80" s="228"/>
      <c r="N80" s="228"/>
      <c r="O80" s="228"/>
      <c r="P80" s="228"/>
      <c r="Q80" s="228"/>
      <c r="U80" s="227"/>
      <c r="V80" s="227"/>
      <c r="W80" s="227"/>
      <c r="X80" s="227"/>
      <c r="Y80" s="227"/>
      <c r="Z80" s="227"/>
      <c r="AA80" s="227"/>
      <c r="AB80" s="227"/>
      <c r="AC80" s="227"/>
      <c r="AD80" s="227"/>
      <c r="AE80" s="227"/>
      <c r="AG80" s="229"/>
    </row>
    <row r="81" spans="1:33" hidden="1">
      <c r="A81" s="198" t="s">
        <v>339</v>
      </c>
      <c r="C81" s="216">
        <v>641</v>
      </c>
      <c r="D81" s="217"/>
      <c r="F81" s="218"/>
      <c r="G81" s="217"/>
      <c r="I81" s="218"/>
      <c r="J81" s="218"/>
      <c r="K81" s="218"/>
      <c r="L81" s="218"/>
      <c r="M81" s="218"/>
      <c r="N81" s="218"/>
      <c r="O81" s="218"/>
      <c r="P81" s="218"/>
      <c r="Q81" s="218"/>
      <c r="R81" s="239"/>
      <c r="S81" s="239"/>
      <c r="T81" s="239"/>
      <c r="U81" s="239"/>
      <c r="V81" s="239"/>
      <c r="W81" s="247"/>
      <c r="X81" s="239"/>
      <c r="Y81" s="239"/>
      <c r="Z81" s="239"/>
      <c r="AA81" s="197"/>
      <c r="AB81" s="197"/>
      <c r="AC81" s="197"/>
      <c r="AD81" s="197"/>
      <c r="AE81" s="197"/>
      <c r="AG81" s="220"/>
    </row>
    <row r="82" spans="1:33" hidden="1">
      <c r="A82" s="198" t="s">
        <v>340</v>
      </c>
      <c r="C82" s="216">
        <v>140168</v>
      </c>
      <c r="D82" s="223"/>
      <c r="E82" s="197"/>
      <c r="F82" s="230">
        <f>SUM(F72:F79)</f>
        <v>18146</v>
      </c>
      <c r="G82" s="223"/>
      <c r="H82" s="197"/>
      <c r="I82" s="230">
        <f>SUM(I72:I79)</f>
        <v>18414.478548696392</v>
      </c>
      <c r="J82" s="230"/>
      <c r="K82" s="230"/>
      <c r="L82" s="230"/>
      <c r="M82" s="230"/>
      <c r="N82" s="230"/>
      <c r="O82" s="230"/>
      <c r="P82" s="230"/>
      <c r="Q82" s="230"/>
      <c r="R82" s="197"/>
      <c r="S82" s="197"/>
      <c r="T82" s="197"/>
      <c r="U82" s="197"/>
      <c r="V82" s="239"/>
      <c r="W82" s="239"/>
      <c r="X82" s="239"/>
      <c r="Y82" s="239"/>
      <c r="Z82" s="239"/>
      <c r="AA82" s="197"/>
      <c r="AB82" s="197"/>
      <c r="AC82" s="197"/>
      <c r="AD82" s="197"/>
      <c r="AE82" s="197"/>
      <c r="AG82" s="220"/>
    </row>
    <row r="83" spans="1:33" hidden="1">
      <c r="A83" s="198" t="s">
        <v>341</v>
      </c>
      <c r="C83" s="216">
        <v>435.81097248984889</v>
      </c>
      <c r="D83" s="223"/>
      <c r="E83" s="197"/>
      <c r="F83" s="230">
        <f>I83</f>
        <v>59.072572994694113</v>
      </c>
      <c r="G83" s="223"/>
      <c r="H83" s="197"/>
      <c r="I83" s="230">
        <v>59.072572994694113</v>
      </c>
      <c r="J83" s="230"/>
      <c r="K83" s="230"/>
      <c r="L83" s="230"/>
      <c r="M83" s="230"/>
      <c r="N83" s="230"/>
      <c r="O83" s="230"/>
      <c r="P83" s="230"/>
      <c r="Q83" s="230"/>
      <c r="R83" s="243"/>
      <c r="S83" s="243"/>
      <c r="T83" s="243"/>
      <c r="U83" s="241"/>
      <c r="V83" s="239"/>
      <c r="W83" s="239"/>
      <c r="X83" s="239"/>
      <c r="Y83" s="239"/>
      <c r="Z83" s="239"/>
      <c r="AA83" s="197"/>
      <c r="AB83" s="197"/>
      <c r="AC83" s="197"/>
      <c r="AD83" s="197"/>
      <c r="AE83" s="197"/>
      <c r="AG83" s="220"/>
    </row>
    <row r="84" spans="1:33" ht="16.5" hidden="1" thickBot="1">
      <c r="A84" s="198" t="s">
        <v>101</v>
      </c>
      <c r="C84" s="231">
        <f>C82+C83</f>
        <v>140603.81097248985</v>
      </c>
      <c r="D84" s="232"/>
      <c r="E84" s="232"/>
      <c r="F84" s="232">
        <f>F82+F83</f>
        <v>18205.072572994693</v>
      </c>
      <c r="G84" s="233"/>
      <c r="H84" s="232"/>
      <c r="I84" s="232">
        <f>I82+I83</f>
        <v>18473.551121691085</v>
      </c>
      <c r="J84" s="233"/>
      <c r="K84" s="233"/>
      <c r="L84" s="233"/>
      <c r="M84" s="233"/>
      <c r="N84" s="233"/>
      <c r="O84" s="233"/>
      <c r="P84" s="233"/>
      <c r="Q84" s="233"/>
      <c r="R84" s="239"/>
      <c r="S84" s="239"/>
      <c r="T84" s="239"/>
      <c r="U84" s="239"/>
      <c r="V84" s="239"/>
      <c r="W84" s="239"/>
      <c r="X84" s="239"/>
      <c r="Y84" s="239"/>
      <c r="Z84" s="239"/>
      <c r="AA84" s="197"/>
      <c r="AB84" s="197"/>
      <c r="AC84" s="197"/>
      <c r="AD84" s="197"/>
      <c r="AE84" s="197"/>
      <c r="AG84" s="220"/>
    </row>
    <row r="85" spans="1:33" hidden="1">
      <c r="C85" s="237"/>
      <c r="D85" s="238" t="s">
        <v>105</v>
      </c>
      <c r="E85" s="237"/>
      <c r="F85" s="215"/>
      <c r="G85" s="238" t="s">
        <v>105</v>
      </c>
      <c r="H85" s="237"/>
      <c r="I85" s="215"/>
      <c r="J85" s="215"/>
      <c r="K85" s="215"/>
      <c r="L85" s="215"/>
      <c r="M85" s="215"/>
      <c r="N85" s="215"/>
      <c r="O85" s="215"/>
      <c r="P85" s="215"/>
      <c r="Q85" s="215"/>
      <c r="R85" s="197"/>
      <c r="S85" s="197"/>
      <c r="T85" s="197"/>
      <c r="U85" s="197"/>
      <c r="V85" s="197"/>
      <c r="W85" s="197"/>
      <c r="X85" s="197"/>
      <c r="Y85" s="197"/>
      <c r="Z85" s="197"/>
      <c r="AA85" s="197"/>
      <c r="AB85" s="197"/>
      <c r="AC85" s="197"/>
      <c r="AD85" s="197"/>
      <c r="AE85" s="197"/>
      <c r="AG85" s="220"/>
    </row>
    <row r="86" spans="1:33">
      <c r="A86" s="248" t="s">
        <v>347</v>
      </c>
      <c r="B86" s="249"/>
      <c r="C86" s="249"/>
      <c r="D86" s="250"/>
      <c r="E86" s="250"/>
      <c r="F86" s="249"/>
      <c r="G86" s="250"/>
      <c r="H86" s="249"/>
      <c r="I86" s="249"/>
      <c r="J86" s="249"/>
      <c r="K86" s="249"/>
      <c r="L86" s="249"/>
      <c r="M86" s="249"/>
      <c r="N86" s="249"/>
      <c r="O86" s="251" t="s">
        <v>348</v>
      </c>
      <c r="P86" s="252" t="s">
        <v>349</v>
      </c>
      <c r="Q86" s="252" t="s">
        <v>350</v>
      </c>
      <c r="R86" s="197"/>
      <c r="S86" s="197"/>
      <c r="T86" s="197"/>
      <c r="U86" s="197"/>
      <c r="V86" s="197"/>
      <c r="W86" s="197"/>
      <c r="X86" s="197"/>
      <c r="Y86" s="197"/>
      <c r="Z86" s="197"/>
      <c r="AA86" s="197"/>
      <c r="AB86" s="197"/>
      <c r="AC86" s="197"/>
      <c r="AD86" s="197"/>
      <c r="AE86" s="197"/>
      <c r="AG86" s="220"/>
    </row>
    <row r="87" spans="1:33">
      <c r="A87" s="249" t="s">
        <v>351</v>
      </c>
      <c r="B87" s="249"/>
      <c r="C87" s="249"/>
      <c r="D87" s="250"/>
      <c r="E87" s="250"/>
      <c r="F87" s="249"/>
      <c r="G87" s="250"/>
      <c r="H87" s="249"/>
      <c r="I87" s="249"/>
      <c r="J87" s="249"/>
      <c r="K87" s="249"/>
      <c r="L87" s="249"/>
      <c r="M87" s="249"/>
      <c r="N87" s="249"/>
      <c r="O87" s="253" t="s">
        <v>352</v>
      </c>
      <c r="P87" s="254">
        <f>I101</f>
        <v>145355240.03273332</v>
      </c>
      <c r="Q87" s="255">
        <f>M101</f>
        <v>148768018.03273332</v>
      </c>
      <c r="R87" s="197"/>
      <c r="S87" s="197"/>
      <c r="T87" s="197"/>
      <c r="U87" s="197"/>
      <c r="V87" s="197"/>
      <c r="W87" s="197"/>
      <c r="X87" s="197"/>
      <c r="Y87" s="197"/>
      <c r="Z87" s="197"/>
      <c r="AA87" s="197"/>
      <c r="AB87" s="197"/>
      <c r="AC87" s="197"/>
      <c r="AD87" s="197"/>
      <c r="AE87" s="197"/>
      <c r="AG87" s="220"/>
    </row>
    <row r="88" spans="1:33">
      <c r="A88" s="256"/>
      <c r="B88" s="249"/>
      <c r="C88" s="249"/>
      <c r="D88" s="250"/>
      <c r="E88" s="250"/>
      <c r="F88" s="249"/>
      <c r="G88" s="250"/>
      <c r="H88" s="249"/>
      <c r="I88" s="249"/>
      <c r="J88" s="249"/>
      <c r="K88" s="249"/>
      <c r="L88" s="249"/>
      <c r="M88" s="249"/>
      <c r="N88" s="249"/>
      <c r="O88" s="253" t="s">
        <v>353</v>
      </c>
      <c r="P88" s="257">
        <f>I89+I93</f>
        <v>9791445</v>
      </c>
      <c r="Q88" s="258">
        <f>M89+M93</f>
        <v>9791516</v>
      </c>
      <c r="R88" s="197"/>
      <c r="S88" s="197"/>
      <c r="T88" s="197"/>
      <c r="U88" s="197"/>
      <c r="V88" s="197"/>
      <c r="W88" s="197"/>
      <c r="X88" s="197"/>
      <c r="Y88" s="197"/>
      <c r="Z88" s="197"/>
      <c r="AA88" s="197"/>
      <c r="AB88" s="197"/>
      <c r="AC88" s="197"/>
      <c r="AD88" s="197"/>
      <c r="AE88" s="197"/>
      <c r="AG88" s="220"/>
    </row>
    <row r="89" spans="1:33">
      <c r="A89" s="249" t="s">
        <v>354</v>
      </c>
      <c r="B89" s="249"/>
      <c r="C89" s="250">
        <f t="shared" ref="C89:C94" si="6">C108+C121+C134+C147</f>
        <v>1263103.7974192717</v>
      </c>
      <c r="D89" s="259">
        <v>6</v>
      </c>
      <c r="E89" s="249"/>
      <c r="F89" s="218">
        <f t="shared" ref="F89:F94" si="7">F108+F121+F134+F147</f>
        <v>7578622</v>
      </c>
      <c r="G89" s="259">
        <v>7.75</v>
      </c>
      <c r="H89" s="249"/>
      <c r="I89" s="218">
        <f t="shared" ref="I89:I94" si="8">I108+I121+I134+I147</f>
        <v>9789055</v>
      </c>
      <c r="J89" s="218"/>
      <c r="K89" s="260">
        <v>7.75</v>
      </c>
      <c r="L89" s="218"/>
      <c r="M89" s="218">
        <f t="shared" ref="M89:M94" si="9">M108+M121+M134+M147</f>
        <v>9789055</v>
      </c>
      <c r="N89" s="218"/>
      <c r="O89" s="261" t="s">
        <v>355</v>
      </c>
      <c r="P89" s="262">
        <v>55772733.751642562</v>
      </c>
      <c r="Q89" s="263">
        <f>P89</f>
        <v>55772733.751642562</v>
      </c>
      <c r="Z89" s="197"/>
      <c r="AA89" s="197"/>
      <c r="AB89" s="197"/>
      <c r="AC89" s="197"/>
      <c r="AD89" s="197"/>
      <c r="AE89" s="197"/>
      <c r="AG89" s="220"/>
    </row>
    <row r="90" spans="1:33">
      <c r="A90" s="249" t="s">
        <v>356</v>
      </c>
      <c r="B90" s="249"/>
      <c r="C90" s="250">
        <f t="shared" si="6"/>
        <v>706991944.07558155</v>
      </c>
      <c r="D90" s="264">
        <v>5.9489999999999998</v>
      </c>
      <c r="E90" s="249" t="s">
        <v>357</v>
      </c>
      <c r="F90" s="218">
        <f t="shared" si="7"/>
        <v>42058950</v>
      </c>
      <c r="G90" s="264">
        <v>6.548</v>
      </c>
      <c r="H90" s="249" t="s">
        <v>357</v>
      </c>
      <c r="I90" s="218">
        <f t="shared" si="8"/>
        <v>46293832</v>
      </c>
      <c r="J90" s="218"/>
      <c r="K90" s="265">
        <v>6.7170000000000005</v>
      </c>
      <c r="L90" s="218"/>
      <c r="M90" s="218">
        <f t="shared" si="9"/>
        <v>47488648</v>
      </c>
      <c r="N90" s="218"/>
      <c r="O90" s="266" t="s">
        <v>139</v>
      </c>
      <c r="P90" s="267">
        <f>P87-SUM(P88:P89)</f>
        <v>79791061.281090766</v>
      </c>
      <c r="Q90" s="267">
        <f>Q87-SUM(Q88:Q89)</f>
        <v>83203768.281090766</v>
      </c>
      <c r="S90" s="220"/>
      <c r="T90" s="220"/>
      <c r="U90" s="268"/>
      <c r="Z90" s="197"/>
      <c r="AA90" s="197"/>
      <c r="AB90" s="197"/>
      <c r="AC90" s="197"/>
      <c r="AD90" s="197"/>
      <c r="AE90" s="197"/>
      <c r="AG90" s="220"/>
    </row>
    <row r="91" spans="1:33">
      <c r="A91" s="249" t="s">
        <v>358</v>
      </c>
      <c r="B91" s="249"/>
      <c r="C91" s="250">
        <f t="shared" si="6"/>
        <v>843225109.61000884</v>
      </c>
      <c r="D91" s="264">
        <v>9.4159999999999986</v>
      </c>
      <c r="E91" s="249" t="s">
        <v>357</v>
      </c>
      <c r="F91" s="218">
        <f t="shared" si="7"/>
        <v>79398076</v>
      </c>
      <c r="G91" s="264">
        <v>10.35</v>
      </c>
      <c r="H91" s="249" t="s">
        <v>357</v>
      </c>
      <c r="I91" s="218">
        <f t="shared" si="8"/>
        <v>87273799</v>
      </c>
      <c r="J91" s="218"/>
      <c r="K91" s="265">
        <v>10.613</v>
      </c>
      <c r="L91" s="218"/>
      <c r="M91" s="218">
        <f t="shared" si="9"/>
        <v>89491481</v>
      </c>
      <c r="N91" s="218"/>
      <c r="O91" s="253" t="s">
        <v>359</v>
      </c>
      <c r="P91" s="269">
        <f>C89/12</f>
        <v>105258.64978493931</v>
      </c>
      <c r="Q91" s="258"/>
      <c r="S91" s="270"/>
      <c r="T91" s="270"/>
      <c r="U91" s="268"/>
      <c r="Z91" s="197"/>
      <c r="AA91" s="197"/>
      <c r="AB91" s="197"/>
      <c r="AC91" s="197"/>
      <c r="AD91" s="197"/>
      <c r="AE91" s="197"/>
      <c r="AG91" s="220"/>
    </row>
    <row r="92" spans="1:33">
      <c r="A92" s="249" t="s">
        <v>360</v>
      </c>
      <c r="B92" s="249"/>
      <c r="C92" s="250">
        <f t="shared" si="6"/>
        <v>5306</v>
      </c>
      <c r="D92" s="259">
        <v>1.65</v>
      </c>
      <c r="E92" s="249"/>
      <c r="F92" s="218">
        <f t="shared" si="7"/>
        <v>8755</v>
      </c>
      <c r="G92" s="259">
        <v>1.74</v>
      </c>
      <c r="H92" s="249"/>
      <c r="I92" s="218">
        <f t="shared" si="8"/>
        <v>9232</v>
      </c>
      <c r="J92" s="218"/>
      <c r="K92" s="260">
        <v>1.78</v>
      </c>
      <c r="L92" s="218"/>
      <c r="M92" s="218">
        <f t="shared" si="9"/>
        <v>9444</v>
      </c>
      <c r="N92" s="218"/>
      <c r="O92" s="253" t="s">
        <v>361</v>
      </c>
      <c r="P92" s="269">
        <f>C101</f>
        <v>1569786637.4891768</v>
      </c>
      <c r="Q92" s="258"/>
      <c r="S92" s="220"/>
      <c r="T92" s="220"/>
      <c r="U92" s="268"/>
      <c r="Z92" s="197"/>
      <c r="AA92" s="197"/>
      <c r="AB92" s="197"/>
      <c r="AC92" s="197"/>
      <c r="AD92" s="197"/>
      <c r="AE92" s="197"/>
      <c r="AG92" s="220"/>
    </row>
    <row r="93" spans="1:33">
      <c r="A93" s="271" t="s">
        <v>362</v>
      </c>
      <c r="B93" s="271"/>
      <c r="C93" s="250">
        <f t="shared" si="6"/>
        <v>703</v>
      </c>
      <c r="D93" s="259">
        <v>3.2</v>
      </c>
      <c r="E93" s="271"/>
      <c r="F93" s="218">
        <f t="shared" si="7"/>
        <v>2250</v>
      </c>
      <c r="G93" s="259">
        <v>3.4</v>
      </c>
      <c r="H93" s="271"/>
      <c r="I93" s="218">
        <f t="shared" si="8"/>
        <v>2390</v>
      </c>
      <c r="J93" s="218"/>
      <c r="K93" s="260">
        <v>3.5</v>
      </c>
      <c r="L93" s="218"/>
      <c r="M93" s="218">
        <f t="shared" si="9"/>
        <v>2461</v>
      </c>
      <c r="N93" s="218"/>
      <c r="O93" s="272" t="s">
        <v>363</v>
      </c>
      <c r="P93" s="273">
        <f>P90/P91</f>
        <v>758.04754710531631</v>
      </c>
      <c r="Q93" s="273">
        <f>Q90/P91</f>
        <v>790.46965214820557</v>
      </c>
      <c r="Z93" s="197"/>
      <c r="AA93" s="197"/>
      <c r="AB93" s="197"/>
      <c r="AC93" s="197"/>
      <c r="AD93" s="197"/>
      <c r="AE93" s="197"/>
      <c r="AG93" s="220"/>
    </row>
    <row r="94" spans="1:33">
      <c r="A94" s="271" t="s">
        <v>364</v>
      </c>
      <c r="B94" s="271"/>
      <c r="C94" s="250">
        <f t="shared" si="6"/>
        <v>70.5</v>
      </c>
      <c r="D94" s="274">
        <v>-1.65</v>
      </c>
      <c r="E94" s="271"/>
      <c r="F94" s="218">
        <f t="shared" si="7"/>
        <v>-117</v>
      </c>
      <c r="G94" s="274">
        <v>-1.74</v>
      </c>
      <c r="H94" s="271"/>
      <c r="I94" s="218">
        <f t="shared" si="8"/>
        <v>-123</v>
      </c>
      <c r="J94" s="218"/>
      <c r="K94" s="260">
        <v>-1.78</v>
      </c>
      <c r="L94" s="218"/>
      <c r="M94" s="218">
        <f t="shared" si="9"/>
        <v>-126</v>
      </c>
      <c r="N94" s="218"/>
      <c r="O94" s="272" t="s">
        <v>365</v>
      </c>
      <c r="P94" s="275">
        <f>P90/$P$92</f>
        <v>5.0829239704010987E-2</v>
      </c>
      <c r="Q94" s="275">
        <f>Q90/$P$92</f>
        <v>5.3003233875256142E-2</v>
      </c>
      <c r="Z94" s="197"/>
      <c r="AA94" s="197"/>
      <c r="AB94" s="197"/>
      <c r="AC94" s="197"/>
      <c r="AD94" s="197"/>
      <c r="AE94" s="197"/>
      <c r="AG94" s="220"/>
    </row>
    <row r="95" spans="1:33" s="225" customFormat="1" hidden="1">
      <c r="A95" s="224" t="s">
        <v>366</v>
      </c>
      <c r="C95" s="276">
        <f>C90</f>
        <v>706991944.07558155</v>
      </c>
      <c r="D95" s="223"/>
      <c r="E95" s="227"/>
      <c r="F95" s="228"/>
      <c r="G95" s="223">
        <v>0</v>
      </c>
      <c r="H95" s="227"/>
      <c r="I95" s="228"/>
      <c r="J95" s="228"/>
      <c r="K95" s="277">
        <v>0</v>
      </c>
      <c r="L95" s="228"/>
      <c r="M95" s="228"/>
      <c r="N95" s="228"/>
      <c r="O95" s="228"/>
      <c r="P95" s="228"/>
      <c r="Q95" s="228"/>
      <c r="U95" s="227"/>
      <c r="V95" s="227"/>
      <c r="W95" s="227"/>
      <c r="X95" s="227"/>
      <c r="Y95" s="227"/>
      <c r="Z95" s="227"/>
      <c r="AA95" s="227"/>
      <c r="AB95" s="227"/>
      <c r="AC95" s="227"/>
      <c r="AD95" s="227"/>
      <c r="AE95" s="227"/>
      <c r="AG95" s="229"/>
    </row>
    <row r="96" spans="1:33" s="225" customFormat="1" hidden="1">
      <c r="A96" s="224" t="s">
        <v>367</v>
      </c>
      <c r="C96" s="276">
        <f>C91</f>
        <v>843225109.61000884</v>
      </c>
      <c r="D96" s="223"/>
      <c r="E96" s="227"/>
      <c r="F96" s="228"/>
      <c r="G96" s="223">
        <v>0</v>
      </c>
      <c r="H96" s="227"/>
      <c r="I96" s="228"/>
      <c r="J96" s="228"/>
      <c r="K96" s="277">
        <v>0</v>
      </c>
      <c r="L96" s="228"/>
      <c r="M96" s="228"/>
      <c r="N96" s="228"/>
      <c r="O96" s="228"/>
      <c r="P96" s="228"/>
      <c r="Q96" s="228"/>
      <c r="U96" s="227"/>
      <c r="V96" s="227"/>
      <c r="W96" s="227"/>
      <c r="X96" s="227"/>
      <c r="Y96" s="227"/>
      <c r="Z96" s="227"/>
      <c r="AA96" s="227"/>
      <c r="AB96" s="227"/>
      <c r="AC96" s="227"/>
      <c r="AD96" s="227"/>
      <c r="AE96" s="227"/>
      <c r="AG96" s="229"/>
    </row>
    <row r="97" spans="1:33" s="225" customFormat="1" hidden="1">
      <c r="A97" s="278" t="s">
        <v>368</v>
      </c>
      <c r="B97" s="279"/>
      <c r="C97" s="280"/>
      <c r="D97" s="281"/>
      <c r="E97" s="282"/>
      <c r="F97" s="283"/>
      <c r="G97" s="284">
        <v>6.4249999999999998</v>
      </c>
      <c r="H97" s="285" t="s">
        <v>357</v>
      </c>
      <c r="I97" s="283"/>
      <c r="J97" s="283"/>
      <c r="K97" s="286">
        <v>6.4249999999999998</v>
      </c>
      <c r="L97" s="283"/>
      <c r="M97" s="283"/>
      <c r="N97" s="283"/>
      <c r="O97" s="283"/>
      <c r="P97" s="283"/>
      <c r="Q97" s="283"/>
      <c r="U97" s="227"/>
      <c r="V97" s="227"/>
      <c r="W97" s="227"/>
      <c r="X97" s="227"/>
      <c r="Y97" s="227"/>
      <c r="Z97" s="227"/>
      <c r="AA97" s="227"/>
      <c r="AB97" s="227"/>
      <c r="AC97" s="227"/>
      <c r="AD97" s="227"/>
      <c r="AE97" s="227"/>
      <c r="AG97" s="229"/>
    </row>
    <row r="98" spans="1:33" s="225" customFormat="1" hidden="1">
      <c r="A98" s="278" t="s">
        <v>369</v>
      </c>
      <c r="B98" s="279"/>
      <c r="C98" s="280"/>
      <c r="D98" s="281"/>
      <c r="E98" s="282"/>
      <c r="F98" s="283"/>
      <c r="G98" s="284">
        <v>10.166</v>
      </c>
      <c r="H98" s="285" t="s">
        <v>357</v>
      </c>
      <c r="I98" s="283"/>
      <c r="J98" s="283"/>
      <c r="K98" s="286">
        <v>10.166</v>
      </c>
      <c r="L98" s="283"/>
      <c r="M98" s="283"/>
      <c r="N98" s="283"/>
      <c r="O98" s="283"/>
      <c r="P98" s="283"/>
      <c r="Q98" s="283"/>
      <c r="U98" s="227"/>
      <c r="V98" s="227"/>
      <c r="W98" s="227"/>
      <c r="X98" s="227"/>
      <c r="Y98" s="227"/>
      <c r="Z98" s="227"/>
      <c r="AA98" s="227"/>
      <c r="AB98" s="227"/>
      <c r="AC98" s="227"/>
      <c r="AD98" s="227"/>
      <c r="AE98" s="227"/>
      <c r="AG98" s="229"/>
    </row>
    <row r="99" spans="1:33">
      <c r="A99" s="249" t="s">
        <v>370</v>
      </c>
      <c r="B99" s="287"/>
      <c r="C99" s="250">
        <f>C114+C127+C140+C153</f>
        <v>1550217053.6855903</v>
      </c>
      <c r="D99" s="288"/>
      <c r="E99" s="218"/>
      <c r="F99" s="218">
        <f>F114+F127+F140+F153</f>
        <v>129046536</v>
      </c>
      <c r="G99" s="288"/>
      <c r="H99" s="218"/>
      <c r="I99" s="218">
        <f>I114+I127+I140+I153</f>
        <v>143368185</v>
      </c>
      <c r="J99" s="218"/>
      <c r="K99" s="218"/>
      <c r="L99" s="218"/>
      <c r="M99" s="218">
        <f>M114+M127+M140+M153</f>
        <v>146780963</v>
      </c>
      <c r="N99" s="218"/>
      <c r="O99" s="218"/>
      <c r="P99" s="218"/>
      <c r="Q99" s="218"/>
      <c r="Z99" s="197"/>
      <c r="AA99" s="197"/>
      <c r="AB99" s="197"/>
      <c r="AC99" s="197"/>
      <c r="AD99" s="197"/>
      <c r="AE99" s="197"/>
      <c r="AG99" s="220"/>
    </row>
    <row r="100" spans="1:33">
      <c r="A100" s="249" t="s">
        <v>341</v>
      </c>
      <c r="B100" s="289"/>
      <c r="C100" s="290">
        <f>C115+C128+C141+C154</f>
        <v>19569583.803586423</v>
      </c>
      <c r="D100" s="238"/>
      <c r="E100" s="238"/>
      <c r="F100" s="291">
        <f>I100</f>
        <v>1987055.0327333291</v>
      </c>
      <c r="G100" s="238"/>
      <c r="H100" s="238"/>
      <c r="I100" s="290">
        <f>I115+I128+I141+I154</f>
        <v>1987055.0327333291</v>
      </c>
      <c r="J100" s="292"/>
      <c r="K100" s="293"/>
      <c r="L100" s="292"/>
      <c r="M100" s="290">
        <f>M115+M128+M141+M154</f>
        <v>1987055.0327333291</v>
      </c>
      <c r="N100" s="292"/>
      <c r="O100" s="292"/>
      <c r="P100" s="292"/>
      <c r="Q100" s="292"/>
      <c r="Z100" s="197"/>
      <c r="AA100" s="197"/>
      <c r="AB100" s="197"/>
      <c r="AC100" s="197"/>
      <c r="AD100" s="197"/>
      <c r="AE100" s="197"/>
      <c r="AG100" s="220"/>
    </row>
    <row r="101" spans="1:33" ht="16.5" thickBot="1">
      <c r="A101" s="249" t="s">
        <v>371</v>
      </c>
      <c r="B101" s="249"/>
      <c r="C101" s="294">
        <f>C99+C100</f>
        <v>1569786637.4891768</v>
      </c>
      <c r="D101" s="233"/>
      <c r="E101" s="233"/>
      <c r="F101" s="233">
        <f>F99+F100</f>
        <v>131033591.03273334</v>
      </c>
      <c r="G101" s="233"/>
      <c r="H101" s="233"/>
      <c r="I101" s="233">
        <f>I99+I100</f>
        <v>145355240.03273332</v>
      </c>
      <c r="J101" s="233"/>
      <c r="K101" s="233"/>
      <c r="L101" s="233"/>
      <c r="M101" s="233">
        <f>M99+M100</f>
        <v>148768018.03273332</v>
      </c>
      <c r="N101" s="233"/>
      <c r="O101" s="233"/>
      <c r="P101" s="233"/>
      <c r="Q101" s="233"/>
      <c r="Z101" s="197"/>
      <c r="AA101" s="197"/>
      <c r="AB101" s="197"/>
      <c r="AC101" s="197"/>
      <c r="AD101" s="197"/>
      <c r="AE101" s="197"/>
      <c r="AG101" s="220"/>
    </row>
    <row r="102" spans="1:33" ht="16.5" thickTop="1">
      <c r="A102" s="249"/>
      <c r="B102" s="249"/>
      <c r="C102" s="235"/>
      <c r="D102" s="236"/>
      <c r="E102" s="236"/>
      <c r="F102" s="236"/>
      <c r="G102" s="236"/>
      <c r="H102" s="236"/>
      <c r="I102" s="236"/>
      <c r="J102" s="236"/>
      <c r="K102" s="236"/>
      <c r="L102" s="236"/>
      <c r="M102" s="236"/>
      <c r="N102" s="236"/>
      <c r="O102" s="236"/>
      <c r="P102" s="236"/>
      <c r="Q102" s="236"/>
      <c r="Z102" s="197"/>
      <c r="AA102" s="197"/>
      <c r="AB102" s="197"/>
      <c r="AC102" s="197"/>
      <c r="AD102" s="197"/>
      <c r="AE102" s="197"/>
      <c r="AG102" s="220"/>
    </row>
    <row r="103" spans="1:33">
      <c r="A103" s="249"/>
      <c r="B103" s="249"/>
      <c r="C103" s="235"/>
      <c r="D103" s="236"/>
      <c r="E103" s="236"/>
      <c r="F103" s="236"/>
      <c r="G103" s="236"/>
      <c r="H103" s="236"/>
      <c r="I103" s="236"/>
      <c r="J103" s="236"/>
      <c r="K103" s="236"/>
      <c r="L103" s="236"/>
      <c r="M103" s="236"/>
      <c r="N103" s="236"/>
      <c r="O103" s="236"/>
      <c r="P103" s="236"/>
      <c r="Q103" s="236"/>
      <c r="Z103" s="197"/>
      <c r="AA103" s="197"/>
      <c r="AB103" s="197"/>
      <c r="AC103" s="197"/>
      <c r="AD103" s="197"/>
      <c r="AE103" s="197"/>
      <c r="AG103" s="220"/>
    </row>
    <row r="104" spans="1:33" hidden="1">
      <c r="A104" s="249"/>
      <c r="B104" s="295"/>
      <c r="C104" s="250"/>
      <c r="D104" s="249" t="s">
        <v>105</v>
      </c>
      <c r="E104" s="250"/>
      <c r="G104" s="249" t="s">
        <v>105</v>
      </c>
      <c r="H104" s="249"/>
      <c r="K104" s="198" t="s">
        <v>105</v>
      </c>
      <c r="Z104" s="197"/>
      <c r="AA104" s="197"/>
      <c r="AB104" s="197"/>
      <c r="AC104" s="197"/>
      <c r="AD104" s="197"/>
      <c r="AE104" s="197"/>
      <c r="AG104" s="220"/>
    </row>
    <row r="105" spans="1:33" hidden="1">
      <c r="A105" s="248" t="s">
        <v>372</v>
      </c>
      <c r="B105" s="249"/>
      <c r="C105" s="249" t="s">
        <v>105</v>
      </c>
      <c r="D105" s="250"/>
      <c r="E105" s="250"/>
      <c r="F105" s="249"/>
      <c r="G105" s="250"/>
      <c r="H105" s="249"/>
      <c r="I105" s="249"/>
      <c r="J105" s="249"/>
      <c r="K105" s="250"/>
      <c r="L105" s="249"/>
      <c r="M105" s="249"/>
      <c r="N105" s="249"/>
      <c r="O105" s="249"/>
      <c r="P105" s="249"/>
      <c r="Q105" s="249"/>
      <c r="R105" s="249"/>
      <c r="T105" s="197"/>
      <c r="U105" s="197"/>
      <c r="V105" s="197"/>
      <c r="W105" s="197"/>
      <c r="X105" s="197"/>
      <c r="Y105" s="197"/>
      <c r="Z105" s="197"/>
      <c r="AA105" s="197"/>
      <c r="AB105" s="197"/>
      <c r="AC105" s="197"/>
      <c r="AD105" s="197"/>
      <c r="AE105" s="197"/>
      <c r="AG105" s="220"/>
    </row>
    <row r="106" spans="1:33" hidden="1">
      <c r="A106" s="249" t="s">
        <v>373</v>
      </c>
      <c r="B106" s="249"/>
      <c r="C106" s="249" t="s">
        <v>105</v>
      </c>
      <c r="D106" s="250"/>
      <c r="E106" s="250"/>
      <c r="F106" s="249"/>
      <c r="G106" s="250"/>
      <c r="H106" s="249"/>
      <c r="I106" s="249"/>
      <c r="J106" s="249"/>
      <c r="K106" s="250"/>
      <c r="L106" s="249"/>
      <c r="M106" s="249"/>
      <c r="N106" s="249"/>
      <c r="O106" s="249"/>
      <c r="P106" s="249"/>
      <c r="Q106" s="249"/>
      <c r="R106" s="197"/>
      <c r="S106" s="197"/>
      <c r="T106" s="197"/>
      <c r="U106" s="197"/>
      <c r="V106" s="197"/>
      <c r="W106" s="197"/>
      <c r="X106" s="197"/>
      <c r="Y106" s="197"/>
      <c r="Z106" s="197"/>
      <c r="AA106" s="197"/>
      <c r="AB106" s="197"/>
      <c r="AC106" s="197"/>
      <c r="AD106" s="197"/>
      <c r="AE106" s="197"/>
      <c r="AG106" s="220"/>
    </row>
    <row r="107" spans="1:33" hidden="1">
      <c r="A107" s="296" t="s">
        <v>374</v>
      </c>
      <c r="B107" s="249"/>
      <c r="C107" s="249"/>
      <c r="D107" s="250"/>
      <c r="E107" s="250"/>
      <c r="F107" s="249"/>
      <c r="G107" s="250"/>
      <c r="H107" s="249"/>
      <c r="I107" s="249"/>
      <c r="J107" s="249"/>
      <c r="K107" s="250"/>
      <c r="L107" s="249"/>
      <c r="M107" s="249"/>
      <c r="N107" s="249"/>
      <c r="O107" s="249"/>
      <c r="P107" s="249"/>
      <c r="Q107" s="249"/>
      <c r="R107" s="197"/>
      <c r="S107" s="197"/>
      <c r="T107" s="197"/>
      <c r="U107" s="197"/>
      <c r="V107" s="197"/>
      <c r="W107" s="197"/>
      <c r="X107" s="197"/>
      <c r="Y107" s="197"/>
      <c r="Z107" s="197"/>
      <c r="AA107" s="197"/>
      <c r="AB107" s="197"/>
      <c r="AC107" s="197"/>
      <c r="AD107" s="197"/>
      <c r="AE107" s="197"/>
      <c r="AG107" s="220"/>
    </row>
    <row r="108" spans="1:33" hidden="1">
      <c r="A108" s="249" t="s">
        <v>354</v>
      </c>
      <c r="B108" s="249"/>
      <c r="C108" s="250">
        <v>1190382.0735483039</v>
      </c>
      <c r="D108" s="259">
        <v>6</v>
      </c>
      <c r="E108" s="249"/>
      <c r="F108" s="218">
        <f>ROUND(D108*$C108,0)</f>
        <v>7142292</v>
      </c>
      <c r="G108" s="259">
        <f>$G$89</f>
        <v>7.75</v>
      </c>
      <c r="H108" s="249"/>
      <c r="I108" s="218">
        <f>ROUND(G108*C108,0)</f>
        <v>9225461</v>
      </c>
      <c r="J108" s="218"/>
      <c r="K108" s="259">
        <f>$K$89</f>
        <v>7.75</v>
      </c>
      <c r="L108" s="218"/>
      <c r="M108" s="218">
        <f>ROUND(K108*C108,0)</f>
        <v>9225461</v>
      </c>
      <c r="N108" s="218"/>
      <c r="O108" s="218"/>
      <c r="P108" s="218"/>
      <c r="Q108" s="218"/>
      <c r="R108" s="197"/>
      <c r="S108" s="197"/>
      <c r="T108" s="197"/>
      <c r="U108" s="197"/>
      <c r="V108" s="197"/>
      <c r="W108" s="197"/>
      <c r="X108" s="197"/>
      <c r="Y108" s="197"/>
      <c r="Z108" s="197"/>
      <c r="AA108" s="197"/>
      <c r="AB108" s="197"/>
      <c r="AC108" s="197"/>
      <c r="AD108" s="197"/>
      <c r="AE108" s="197"/>
      <c r="AG108" s="220"/>
    </row>
    <row r="109" spans="1:33" hidden="1">
      <c r="A109" s="249" t="s">
        <v>356</v>
      </c>
      <c r="B109" s="249"/>
      <c r="C109" s="250">
        <v>664551696.22316003</v>
      </c>
      <c r="D109" s="264">
        <v>5.9489999999999998</v>
      </c>
      <c r="E109" s="249" t="s">
        <v>357</v>
      </c>
      <c r="F109" s="218">
        <f>ROUND(D109*$C109/100,0)</f>
        <v>39534180</v>
      </c>
      <c r="G109" s="264">
        <f>$G$90</f>
        <v>6.548</v>
      </c>
      <c r="H109" s="249" t="s">
        <v>357</v>
      </c>
      <c r="I109" s="218">
        <f>ROUND(C109*G109/100,0)</f>
        <v>43514845</v>
      </c>
      <c r="J109" s="218"/>
      <c r="K109" s="264">
        <f>$K$90</f>
        <v>6.7170000000000005</v>
      </c>
      <c r="L109" s="218"/>
      <c r="M109" s="218">
        <f>ROUND(C109*K109/100,0)</f>
        <v>44637937</v>
      </c>
      <c r="N109" s="218"/>
      <c r="O109" s="218"/>
      <c r="P109" s="218"/>
      <c r="Q109" s="218"/>
      <c r="R109" s="197"/>
      <c r="S109" s="197"/>
      <c r="T109" s="197"/>
      <c r="U109" s="197"/>
      <c r="V109" s="197"/>
      <c r="W109" s="197"/>
      <c r="X109" s="197"/>
      <c r="Y109" s="197"/>
      <c r="Z109" s="197"/>
      <c r="AA109" s="197"/>
      <c r="AB109" s="197"/>
      <c r="AC109" s="197"/>
      <c r="AD109" s="197"/>
      <c r="AE109" s="197"/>
      <c r="AG109" s="220"/>
    </row>
    <row r="110" spans="1:33" hidden="1">
      <c r="A110" s="249" t="s">
        <v>358</v>
      </c>
      <c r="B110" s="250"/>
      <c r="C110" s="250">
        <v>794267679.4665302</v>
      </c>
      <c r="D110" s="264">
        <v>9.4159999999999986</v>
      </c>
      <c r="E110" s="249" t="s">
        <v>357</v>
      </c>
      <c r="F110" s="218">
        <f>ROUND(D110*$C110/100,0)</f>
        <v>74788245</v>
      </c>
      <c r="G110" s="264">
        <f>$G$91</f>
        <v>10.35</v>
      </c>
      <c r="H110" s="249" t="s">
        <v>357</v>
      </c>
      <c r="I110" s="218">
        <f>ROUND(C110*G110/100,0)</f>
        <v>82206705</v>
      </c>
      <c r="J110" s="218"/>
      <c r="K110" s="264">
        <f>$K$91</f>
        <v>10.613</v>
      </c>
      <c r="L110" s="218"/>
      <c r="M110" s="218">
        <f>ROUND(C110*K110/100,0)</f>
        <v>84295629</v>
      </c>
      <c r="N110" s="218"/>
      <c r="O110" s="218"/>
      <c r="P110" s="218"/>
      <c r="Q110" s="218"/>
      <c r="R110" s="197"/>
      <c r="S110" s="197"/>
      <c r="T110" s="197"/>
      <c r="U110" s="197"/>
      <c r="V110" s="197"/>
      <c r="W110" s="197"/>
      <c r="X110" s="197"/>
      <c r="Y110" s="197"/>
      <c r="Z110" s="197"/>
      <c r="AA110" s="197"/>
      <c r="AB110" s="197"/>
      <c r="AC110" s="197"/>
      <c r="AD110" s="197"/>
      <c r="AE110" s="197"/>
      <c r="AG110" s="220"/>
    </row>
    <row r="111" spans="1:33" hidden="1">
      <c r="A111" s="249" t="s">
        <v>360</v>
      </c>
      <c r="B111" s="249"/>
      <c r="C111" s="250">
        <v>0</v>
      </c>
      <c r="D111" s="259">
        <v>1.65</v>
      </c>
      <c r="E111" s="249"/>
      <c r="F111" s="218">
        <f>ROUND(D111*$C111,0)</f>
        <v>0</v>
      </c>
      <c r="G111" s="259">
        <f>$G$92</f>
        <v>1.74</v>
      </c>
      <c r="H111" s="249"/>
      <c r="I111" s="218">
        <v>0</v>
      </c>
      <c r="J111" s="218"/>
      <c r="K111" s="259">
        <f>$K$92</f>
        <v>1.78</v>
      </c>
      <c r="L111" s="218"/>
      <c r="M111" s="218">
        <v>0</v>
      </c>
      <c r="N111" s="218"/>
      <c r="O111" s="218"/>
      <c r="P111" s="218"/>
      <c r="Q111" s="218"/>
      <c r="R111" s="197"/>
      <c r="S111" s="197"/>
      <c r="T111" s="197"/>
      <c r="U111" s="197"/>
      <c r="V111" s="197"/>
      <c r="W111" s="197"/>
      <c r="X111" s="197"/>
      <c r="Y111" s="197"/>
      <c r="Z111" s="197"/>
      <c r="AA111" s="197"/>
      <c r="AB111" s="197"/>
      <c r="AC111" s="197"/>
      <c r="AD111" s="197"/>
      <c r="AE111" s="197"/>
      <c r="AG111" s="220"/>
    </row>
    <row r="112" spans="1:33" hidden="1">
      <c r="A112" s="271" t="s">
        <v>362</v>
      </c>
      <c r="B112" s="271"/>
      <c r="C112" s="250">
        <v>0</v>
      </c>
      <c r="D112" s="259">
        <v>3.2</v>
      </c>
      <c r="E112" s="271"/>
      <c r="F112" s="218">
        <f>ROUND(D112*$C112,0)</f>
        <v>0</v>
      </c>
      <c r="G112" s="259">
        <f>$G$93</f>
        <v>3.4</v>
      </c>
      <c r="H112" s="271"/>
      <c r="I112" s="218">
        <v>0</v>
      </c>
      <c r="J112" s="218"/>
      <c r="K112" s="259">
        <f>$K$93</f>
        <v>3.5</v>
      </c>
      <c r="L112" s="218"/>
      <c r="M112" s="218">
        <v>0</v>
      </c>
      <c r="N112" s="218"/>
      <c r="O112" s="218"/>
      <c r="P112" s="218"/>
      <c r="Q112" s="218"/>
      <c r="R112" s="197"/>
      <c r="S112" s="197"/>
      <c r="T112" s="197"/>
      <c r="U112" s="197"/>
      <c r="V112" s="197"/>
      <c r="W112" s="197"/>
      <c r="X112" s="197"/>
      <c r="Y112" s="197"/>
      <c r="Z112" s="197"/>
      <c r="AA112" s="197"/>
      <c r="AB112" s="197"/>
      <c r="AC112" s="197"/>
      <c r="AD112" s="197"/>
      <c r="AE112" s="197"/>
      <c r="AG112" s="220"/>
    </row>
    <row r="113" spans="1:33" hidden="1">
      <c r="A113" s="271" t="s">
        <v>364</v>
      </c>
      <c r="B113" s="271"/>
      <c r="C113" s="250">
        <v>0</v>
      </c>
      <c r="D113" s="274">
        <v>-1.65</v>
      </c>
      <c r="E113" s="271"/>
      <c r="F113" s="218">
        <f>ROUND(D113*$C113,0)</f>
        <v>0</v>
      </c>
      <c r="G113" s="274">
        <f>$G$94</f>
        <v>-1.74</v>
      </c>
      <c r="H113" s="271"/>
      <c r="I113" s="218">
        <v>0</v>
      </c>
      <c r="J113" s="218"/>
      <c r="K113" s="274">
        <f>$K$94</f>
        <v>-1.78</v>
      </c>
      <c r="L113" s="218"/>
      <c r="M113" s="218">
        <v>0</v>
      </c>
      <c r="N113" s="218"/>
      <c r="O113" s="218"/>
      <c r="P113" s="218"/>
      <c r="Q113" s="218"/>
      <c r="R113" s="197"/>
      <c r="S113" s="197"/>
      <c r="T113" s="197"/>
      <c r="U113" s="197"/>
      <c r="V113" s="197"/>
      <c r="W113" s="197"/>
      <c r="X113" s="197"/>
      <c r="Y113" s="197"/>
      <c r="Z113" s="197"/>
      <c r="AA113" s="197"/>
      <c r="AB113" s="197"/>
      <c r="AC113" s="197"/>
      <c r="AD113" s="197"/>
      <c r="AE113" s="197"/>
      <c r="AG113" s="220"/>
    </row>
    <row r="114" spans="1:33" hidden="1">
      <c r="A114" s="249" t="s">
        <v>370</v>
      </c>
      <c r="B114" s="287"/>
      <c r="C114" s="250">
        <f>SUM(C109:C110)</f>
        <v>1458819375.6896901</v>
      </c>
      <c r="D114" s="288"/>
      <c r="E114" s="218"/>
      <c r="F114" s="218">
        <f>SUM(F108:F113)</f>
        <v>121464717</v>
      </c>
      <c r="G114" s="288"/>
      <c r="H114" s="218"/>
      <c r="I114" s="218">
        <f>SUM(I108:I113)</f>
        <v>134947011</v>
      </c>
      <c r="J114" s="218"/>
      <c r="K114" s="218"/>
      <c r="L114" s="218"/>
      <c r="M114" s="218">
        <f>SUM(M108:M113)</f>
        <v>138159027</v>
      </c>
      <c r="N114" s="218"/>
      <c r="O114" s="218"/>
      <c r="P114" s="218"/>
      <c r="Q114" s="218"/>
      <c r="R114" s="197"/>
      <c r="S114" s="197"/>
      <c r="T114" s="197"/>
      <c r="U114" s="197"/>
      <c r="V114" s="197"/>
      <c r="W114" s="197"/>
      <c r="X114" s="197"/>
      <c r="Y114" s="197"/>
      <c r="Z114" s="197"/>
      <c r="AA114" s="197"/>
      <c r="AB114" s="197"/>
      <c r="AC114" s="197"/>
      <c r="AD114" s="197"/>
      <c r="AE114" s="197"/>
      <c r="AG114" s="220"/>
    </row>
    <row r="115" spans="1:33" hidden="1">
      <c r="A115" s="249" t="s">
        <v>341</v>
      </c>
      <c r="B115" s="289"/>
      <c r="C115" s="297">
        <v>18426169.205008153</v>
      </c>
      <c r="D115" s="238"/>
      <c r="E115" s="238"/>
      <c r="F115" s="291">
        <f>I115</f>
        <v>1871290.0371091876</v>
      </c>
      <c r="G115" s="238"/>
      <c r="H115" s="238"/>
      <c r="I115" s="290">
        <v>1871290.0371091876</v>
      </c>
      <c r="J115" s="292"/>
      <c r="K115" s="293"/>
      <c r="L115" s="292"/>
      <c r="M115" s="290">
        <v>1871290.0371091876</v>
      </c>
      <c r="N115" s="292"/>
      <c r="O115" s="292"/>
      <c r="P115" s="292"/>
      <c r="Q115" s="292"/>
      <c r="R115" s="197"/>
      <c r="S115" s="197"/>
      <c r="T115" s="197"/>
      <c r="U115" s="197"/>
      <c r="V115" s="197"/>
      <c r="W115" s="197"/>
      <c r="X115" s="197"/>
      <c r="Y115" s="197"/>
      <c r="Z115" s="197"/>
      <c r="AA115" s="197"/>
      <c r="AB115" s="197"/>
      <c r="AC115" s="197"/>
      <c r="AD115" s="197"/>
      <c r="AE115" s="197"/>
      <c r="AG115" s="220"/>
    </row>
    <row r="116" spans="1:33" ht="16.5" hidden="1" thickBot="1">
      <c r="A116" s="249" t="s">
        <v>371</v>
      </c>
      <c r="B116" s="249"/>
      <c r="C116" s="294">
        <f>C114+C115</f>
        <v>1477245544.8946984</v>
      </c>
      <c r="D116" s="233"/>
      <c r="E116" s="233"/>
      <c r="F116" s="233">
        <f>F114+F115</f>
        <v>123336007.03710918</v>
      </c>
      <c r="G116" s="233"/>
      <c r="H116" s="233"/>
      <c r="I116" s="233">
        <f>SUM(I114:I115)</f>
        <v>136818301.0371092</v>
      </c>
      <c r="J116" s="233"/>
      <c r="K116" s="233"/>
      <c r="L116" s="233"/>
      <c r="M116" s="233">
        <f>SUM(M114:M115)</f>
        <v>140030317.0371092</v>
      </c>
      <c r="N116" s="233"/>
      <c r="O116" s="233"/>
      <c r="P116" s="233"/>
      <c r="Q116" s="233"/>
      <c r="R116" s="197"/>
      <c r="S116" s="197"/>
      <c r="T116" s="197"/>
      <c r="U116" s="197"/>
      <c r="V116" s="197"/>
      <c r="W116" s="197"/>
      <c r="X116" s="197"/>
      <c r="Y116" s="197"/>
      <c r="Z116" s="197"/>
      <c r="AA116" s="197"/>
      <c r="AB116" s="197"/>
      <c r="AC116" s="197"/>
      <c r="AD116" s="197"/>
      <c r="AE116" s="197"/>
      <c r="AG116" s="220"/>
    </row>
    <row r="117" spans="1:33" hidden="1">
      <c r="A117" s="249"/>
      <c r="B117" s="295"/>
      <c r="C117" s="250"/>
      <c r="D117" s="249" t="s">
        <v>105</v>
      </c>
      <c r="E117" s="250"/>
      <c r="G117" s="249" t="s">
        <v>105</v>
      </c>
      <c r="H117" s="249"/>
      <c r="I117" s="220" t="s">
        <v>105</v>
      </c>
      <c r="J117" s="220"/>
      <c r="K117" s="198" t="s">
        <v>105</v>
      </c>
      <c r="L117" s="220"/>
      <c r="M117" s="220" t="s">
        <v>105</v>
      </c>
      <c r="N117" s="220"/>
      <c r="O117" s="220"/>
      <c r="P117" s="220"/>
      <c r="Q117" s="220"/>
      <c r="R117" s="197"/>
      <c r="S117" s="197"/>
      <c r="T117" s="197"/>
      <c r="U117" s="197"/>
      <c r="V117" s="197"/>
      <c r="W117" s="197"/>
      <c r="X117" s="197"/>
      <c r="Y117" s="197"/>
      <c r="Z117" s="197"/>
      <c r="AA117" s="197"/>
      <c r="AB117" s="197"/>
      <c r="AC117" s="197"/>
      <c r="AD117" s="197"/>
      <c r="AE117" s="197"/>
      <c r="AG117" s="220"/>
    </row>
    <row r="118" spans="1:33" hidden="1">
      <c r="A118" s="248" t="s">
        <v>375</v>
      </c>
      <c r="B118" s="249"/>
      <c r="C118" s="249" t="s">
        <v>105</v>
      </c>
      <c r="D118" s="250"/>
      <c r="E118" s="250"/>
      <c r="F118" s="249"/>
      <c r="G118" s="250"/>
      <c r="H118" s="249"/>
      <c r="I118" s="249"/>
      <c r="J118" s="249"/>
      <c r="K118" s="250"/>
      <c r="L118" s="249"/>
      <c r="M118" s="249"/>
      <c r="N118" s="249"/>
      <c r="O118" s="249"/>
      <c r="P118" s="249"/>
      <c r="Q118" s="249"/>
      <c r="R118" s="197"/>
      <c r="S118" s="197"/>
      <c r="T118" s="197"/>
      <c r="U118" s="197"/>
      <c r="V118" s="197"/>
      <c r="W118" s="197"/>
      <c r="X118" s="197"/>
      <c r="Y118" s="197"/>
      <c r="Z118" s="197"/>
      <c r="AA118" s="197"/>
      <c r="AB118" s="197"/>
      <c r="AC118" s="197"/>
      <c r="AD118" s="197"/>
      <c r="AE118" s="197"/>
      <c r="AG118" s="220"/>
    </row>
    <row r="119" spans="1:33" hidden="1">
      <c r="A119" s="249" t="s">
        <v>373</v>
      </c>
      <c r="B119" s="249"/>
      <c r="C119" s="249"/>
      <c r="D119" s="250"/>
      <c r="E119" s="250"/>
      <c r="F119" s="249"/>
      <c r="G119" s="250"/>
      <c r="H119" s="249"/>
      <c r="I119" s="249"/>
      <c r="J119" s="249"/>
      <c r="K119" s="250"/>
      <c r="L119" s="249"/>
      <c r="M119" s="249"/>
      <c r="N119" s="249"/>
      <c r="O119" s="249"/>
      <c r="P119" s="249"/>
      <c r="Q119" s="249"/>
      <c r="R119" s="197"/>
      <c r="S119" s="197"/>
      <c r="T119" s="197"/>
      <c r="U119" s="197"/>
      <c r="V119" s="197"/>
      <c r="W119" s="197"/>
      <c r="X119" s="197"/>
      <c r="Y119" s="197"/>
      <c r="Z119" s="197"/>
      <c r="AA119" s="197"/>
      <c r="AB119" s="197"/>
      <c r="AC119" s="197"/>
      <c r="AD119" s="197"/>
      <c r="AE119" s="197"/>
      <c r="AG119" s="220"/>
    </row>
    <row r="120" spans="1:33" hidden="1">
      <c r="A120" s="256"/>
      <c r="B120" s="249"/>
      <c r="C120" s="249"/>
      <c r="D120" s="250"/>
      <c r="E120" s="250"/>
      <c r="F120" s="249"/>
      <c r="G120" s="250"/>
      <c r="H120" s="249"/>
      <c r="I120" s="249"/>
      <c r="J120" s="249"/>
      <c r="K120" s="250"/>
      <c r="L120" s="249"/>
      <c r="M120" s="249"/>
      <c r="N120" s="249"/>
      <c r="O120" s="249"/>
      <c r="P120" s="249"/>
      <c r="Q120" s="249"/>
      <c r="R120" s="197"/>
      <c r="S120" s="197"/>
      <c r="T120" s="197"/>
      <c r="U120" s="197"/>
      <c r="V120" s="197"/>
      <c r="W120" s="197"/>
      <c r="X120" s="197"/>
      <c r="Y120" s="197"/>
      <c r="Z120" s="197"/>
      <c r="AA120" s="197"/>
      <c r="AB120" s="197"/>
      <c r="AC120" s="197"/>
      <c r="AD120" s="197"/>
      <c r="AE120" s="197"/>
      <c r="AG120" s="220"/>
    </row>
    <row r="121" spans="1:33" hidden="1">
      <c r="A121" s="249" t="s">
        <v>354</v>
      </c>
      <c r="B121" s="249"/>
      <c r="C121" s="250">
        <v>71521.491612903294</v>
      </c>
      <c r="D121" s="259">
        <v>6</v>
      </c>
      <c r="E121" s="249"/>
      <c r="F121" s="218">
        <f>ROUND(D121*$C121,0)</f>
        <v>429129</v>
      </c>
      <c r="G121" s="259">
        <f>$G$89</f>
        <v>7.75</v>
      </c>
      <c r="H121" s="249"/>
      <c r="I121" s="218">
        <f>ROUND(G121*C121,0)</f>
        <v>554292</v>
      </c>
      <c r="J121" s="218"/>
      <c r="K121" s="259">
        <f>$K$89</f>
        <v>7.75</v>
      </c>
      <c r="L121" s="218"/>
      <c r="M121" s="218">
        <f>ROUND(K121*C121,0)</f>
        <v>554292</v>
      </c>
      <c r="N121" s="218"/>
      <c r="O121" s="218"/>
      <c r="P121" s="218"/>
      <c r="Q121" s="218"/>
      <c r="R121" s="197"/>
      <c r="S121" s="197"/>
      <c r="T121" s="197"/>
      <c r="U121" s="197"/>
      <c r="V121" s="197"/>
      <c r="W121" s="197"/>
      <c r="X121" s="197"/>
      <c r="Y121" s="197"/>
      <c r="Z121" s="197"/>
      <c r="AA121" s="197"/>
      <c r="AB121" s="197"/>
      <c r="AC121" s="197"/>
      <c r="AD121" s="197"/>
      <c r="AE121" s="197"/>
      <c r="AG121" s="220"/>
    </row>
    <row r="122" spans="1:33" hidden="1">
      <c r="A122" s="249" t="s">
        <v>356</v>
      </c>
      <c r="B122" s="249"/>
      <c r="C122" s="250">
        <v>41755519.776553854</v>
      </c>
      <c r="D122" s="264">
        <v>5.9489999999999998</v>
      </c>
      <c r="E122" s="249" t="s">
        <v>357</v>
      </c>
      <c r="F122" s="218">
        <f>ROUND(D122*$C122/100,0)</f>
        <v>2484036</v>
      </c>
      <c r="G122" s="264">
        <f>$G$90</f>
        <v>6.548</v>
      </c>
      <c r="H122" s="249" t="s">
        <v>357</v>
      </c>
      <c r="I122" s="218">
        <f>ROUND(C122*G122/100,0)</f>
        <v>2734151</v>
      </c>
      <c r="J122" s="218"/>
      <c r="K122" s="264">
        <f>$K$90</f>
        <v>6.7170000000000005</v>
      </c>
      <c r="L122" s="218"/>
      <c r="M122" s="218">
        <f>ROUND(C122*K122/100,0)</f>
        <v>2804718</v>
      </c>
      <c r="N122" s="218"/>
      <c r="O122" s="218"/>
      <c r="P122" s="218"/>
      <c r="Q122" s="218"/>
      <c r="R122" s="197"/>
      <c r="S122" s="197"/>
      <c r="T122" s="197"/>
      <c r="U122" s="197"/>
      <c r="V122" s="197"/>
      <c r="W122" s="197"/>
      <c r="X122" s="197"/>
      <c r="Y122" s="197"/>
      <c r="Z122" s="197"/>
      <c r="AA122" s="197"/>
      <c r="AB122" s="197"/>
      <c r="AC122" s="197"/>
      <c r="AD122" s="197"/>
      <c r="AE122" s="197"/>
      <c r="AG122" s="220"/>
    </row>
    <row r="123" spans="1:33" hidden="1">
      <c r="A123" s="249" t="s">
        <v>358</v>
      </c>
      <c r="B123" s="249"/>
      <c r="C123" s="250">
        <v>47018320.003545634</v>
      </c>
      <c r="D123" s="264">
        <v>9.4159999999999986</v>
      </c>
      <c r="E123" s="249" t="s">
        <v>357</v>
      </c>
      <c r="F123" s="218">
        <f>ROUND(D123*$C123/100,0)</f>
        <v>4427245</v>
      </c>
      <c r="G123" s="264">
        <f>$G$91</f>
        <v>10.35</v>
      </c>
      <c r="H123" s="249" t="s">
        <v>357</v>
      </c>
      <c r="I123" s="218">
        <f>ROUND(C123*G123/100,0)</f>
        <v>4866396</v>
      </c>
      <c r="J123" s="218"/>
      <c r="K123" s="264">
        <f>$K$91</f>
        <v>10.613</v>
      </c>
      <c r="L123" s="218"/>
      <c r="M123" s="218">
        <f>ROUND(C123*K123/100,0)</f>
        <v>4990054</v>
      </c>
      <c r="N123" s="218"/>
      <c r="O123" s="218"/>
      <c r="P123" s="218"/>
      <c r="Q123" s="218"/>
      <c r="R123" s="197"/>
      <c r="S123" s="197"/>
      <c r="T123" s="197"/>
      <c r="U123" s="197"/>
      <c r="V123" s="197"/>
      <c r="W123" s="197"/>
      <c r="X123" s="197"/>
      <c r="Y123" s="197"/>
      <c r="Z123" s="197"/>
      <c r="AA123" s="197"/>
      <c r="AB123" s="197"/>
      <c r="AC123" s="197"/>
      <c r="AD123" s="197"/>
      <c r="AE123" s="197"/>
      <c r="AG123" s="220"/>
    </row>
    <row r="124" spans="1:33" hidden="1">
      <c r="A124" s="249" t="s">
        <v>360</v>
      </c>
      <c r="B124" s="249"/>
      <c r="C124" s="250">
        <v>0</v>
      </c>
      <c r="D124" s="259">
        <v>1.65</v>
      </c>
      <c r="E124" s="249"/>
      <c r="F124" s="218">
        <f>ROUND(D124*$C124,0)</f>
        <v>0</v>
      </c>
      <c r="G124" s="259">
        <f>$G$92</f>
        <v>1.74</v>
      </c>
      <c r="H124" s="249"/>
      <c r="I124" s="218">
        <v>0</v>
      </c>
      <c r="J124" s="218"/>
      <c r="K124" s="259">
        <f>$K$92</f>
        <v>1.78</v>
      </c>
      <c r="L124" s="218"/>
      <c r="M124" s="218">
        <v>0</v>
      </c>
      <c r="N124" s="218"/>
      <c r="O124" s="218"/>
      <c r="P124" s="218"/>
      <c r="Q124" s="218"/>
      <c r="R124" s="197"/>
      <c r="S124" s="197"/>
      <c r="T124" s="197"/>
      <c r="U124" s="197"/>
      <c r="V124" s="197"/>
      <c r="W124" s="197"/>
      <c r="X124" s="197"/>
      <c r="Y124" s="197"/>
      <c r="Z124" s="197"/>
      <c r="AA124" s="197"/>
      <c r="AB124" s="197"/>
      <c r="AC124" s="197"/>
      <c r="AD124" s="197"/>
      <c r="AE124" s="197"/>
      <c r="AG124" s="220"/>
    </row>
    <row r="125" spans="1:33" hidden="1">
      <c r="A125" s="271" t="s">
        <v>362</v>
      </c>
      <c r="B125" s="271"/>
      <c r="C125" s="250">
        <v>0</v>
      </c>
      <c r="D125" s="259">
        <v>3.2</v>
      </c>
      <c r="E125" s="271"/>
      <c r="F125" s="218">
        <f>ROUND(D125*$C125,0)</f>
        <v>0</v>
      </c>
      <c r="G125" s="259">
        <f>$G$93</f>
        <v>3.4</v>
      </c>
      <c r="H125" s="271"/>
      <c r="I125" s="218">
        <v>0</v>
      </c>
      <c r="J125" s="218"/>
      <c r="K125" s="259">
        <f>$K$93</f>
        <v>3.5</v>
      </c>
      <c r="L125" s="218"/>
      <c r="M125" s="218">
        <v>0</v>
      </c>
      <c r="N125" s="218"/>
      <c r="O125" s="218"/>
      <c r="P125" s="218"/>
      <c r="Q125" s="218"/>
      <c r="R125" s="197"/>
      <c r="S125" s="197"/>
      <c r="T125" s="197"/>
      <c r="U125" s="197"/>
      <c r="V125" s="197"/>
      <c r="W125" s="197"/>
      <c r="X125" s="197"/>
      <c r="Y125" s="197"/>
      <c r="Z125" s="197"/>
      <c r="AA125" s="197"/>
      <c r="AB125" s="197"/>
      <c r="AC125" s="197"/>
      <c r="AD125" s="197"/>
      <c r="AE125" s="197"/>
      <c r="AG125" s="220"/>
    </row>
    <row r="126" spans="1:33" hidden="1">
      <c r="A126" s="271" t="s">
        <v>364</v>
      </c>
      <c r="B126" s="271"/>
      <c r="C126" s="250">
        <v>0</v>
      </c>
      <c r="D126" s="274">
        <v>-1.65</v>
      </c>
      <c r="E126" s="271"/>
      <c r="F126" s="218">
        <f>ROUND(D126*$C126,0)</f>
        <v>0</v>
      </c>
      <c r="G126" s="274">
        <f>$G$94</f>
        <v>-1.74</v>
      </c>
      <c r="H126" s="271"/>
      <c r="I126" s="218">
        <v>0</v>
      </c>
      <c r="J126" s="218"/>
      <c r="K126" s="274">
        <f>$K$94</f>
        <v>-1.78</v>
      </c>
      <c r="L126" s="218"/>
      <c r="M126" s="218">
        <v>0</v>
      </c>
      <c r="N126" s="218"/>
      <c r="O126" s="218"/>
      <c r="P126" s="218"/>
      <c r="Q126" s="218"/>
      <c r="R126" s="197"/>
      <c r="S126" s="197"/>
      <c r="T126" s="197"/>
      <c r="U126" s="197"/>
      <c r="V126" s="197"/>
      <c r="W126" s="197"/>
      <c r="X126" s="197"/>
      <c r="Y126" s="197"/>
      <c r="Z126" s="197"/>
      <c r="AA126" s="197"/>
      <c r="AB126" s="197"/>
      <c r="AC126" s="197"/>
      <c r="AD126" s="197"/>
      <c r="AE126" s="197"/>
      <c r="AG126" s="220"/>
    </row>
    <row r="127" spans="1:33" hidden="1">
      <c r="A127" s="249" t="s">
        <v>370</v>
      </c>
      <c r="B127" s="249"/>
      <c r="C127" s="250">
        <f>SUM(C122:C123)</f>
        <v>88773839.780099481</v>
      </c>
      <c r="D127" s="288"/>
      <c r="E127" s="218"/>
      <c r="F127" s="218">
        <f>SUM(F121:F126)</f>
        <v>7340410</v>
      </c>
      <c r="G127" s="288"/>
      <c r="H127" s="218"/>
      <c r="I127" s="218">
        <f>SUM(I121:I126)</f>
        <v>8154839</v>
      </c>
      <c r="J127" s="218"/>
      <c r="K127" s="218"/>
      <c r="L127" s="218"/>
      <c r="M127" s="218">
        <f>SUM(M121:M126)</f>
        <v>8349064</v>
      </c>
      <c r="N127" s="218"/>
      <c r="O127" s="218"/>
      <c r="P127" s="218"/>
      <c r="Q127" s="218"/>
      <c r="R127" s="197"/>
      <c r="S127" s="197"/>
      <c r="T127" s="197"/>
      <c r="U127" s="197"/>
      <c r="V127" s="197"/>
      <c r="W127" s="197"/>
      <c r="X127" s="197"/>
      <c r="Y127" s="197"/>
      <c r="Z127" s="197"/>
      <c r="AA127" s="197"/>
      <c r="AB127" s="197"/>
      <c r="AC127" s="197"/>
      <c r="AD127" s="197"/>
      <c r="AE127" s="197"/>
      <c r="AG127" s="220"/>
    </row>
    <row r="128" spans="1:33" hidden="1">
      <c r="A128" s="249" t="s">
        <v>341</v>
      </c>
      <c r="B128" s="249"/>
      <c r="C128" s="297">
        <v>1109915.5774999433</v>
      </c>
      <c r="D128" s="238"/>
      <c r="E128" s="238"/>
      <c r="F128" s="291">
        <f>I128</f>
        <v>112036.90433211296</v>
      </c>
      <c r="G128" s="238"/>
      <c r="H128" s="238"/>
      <c r="I128" s="290">
        <v>112036.90433211296</v>
      </c>
      <c r="J128" s="292"/>
      <c r="K128" s="293"/>
      <c r="L128" s="292"/>
      <c r="M128" s="290">
        <v>112036.90433211296</v>
      </c>
      <c r="N128" s="292"/>
      <c r="O128" s="292"/>
      <c r="P128" s="292"/>
      <c r="Q128" s="292"/>
      <c r="R128" s="197"/>
      <c r="S128" s="197"/>
      <c r="T128" s="197"/>
      <c r="U128" s="197"/>
      <c r="V128" s="197"/>
      <c r="W128" s="197"/>
      <c r="X128" s="197"/>
      <c r="Y128" s="197"/>
      <c r="Z128" s="197"/>
      <c r="AA128" s="197"/>
      <c r="AB128" s="197"/>
      <c r="AC128" s="197"/>
      <c r="AD128" s="197"/>
      <c r="AE128" s="197"/>
      <c r="AG128" s="220"/>
    </row>
    <row r="129" spans="1:33" ht="16.5" hidden="1" thickBot="1">
      <c r="A129" s="249" t="s">
        <v>371</v>
      </c>
      <c r="B129" s="249"/>
      <c r="C129" s="294">
        <f>C127+C128</f>
        <v>89883755.357599422</v>
      </c>
      <c r="D129" s="233"/>
      <c r="E129" s="233"/>
      <c r="F129" s="233">
        <f>F127+F128</f>
        <v>7452446.9043321125</v>
      </c>
      <c r="G129" s="233"/>
      <c r="H129" s="233"/>
      <c r="I129" s="233">
        <f>SUM(I127:I128)</f>
        <v>8266875.9043321125</v>
      </c>
      <c r="J129" s="233"/>
      <c r="K129" s="233"/>
      <c r="L129" s="233"/>
      <c r="M129" s="233">
        <f>SUM(M127:M128)</f>
        <v>8461100.9043321125</v>
      </c>
      <c r="N129" s="233"/>
      <c r="O129" s="233"/>
      <c r="P129" s="233"/>
      <c r="Q129" s="233"/>
      <c r="R129" s="197"/>
      <c r="S129" s="197"/>
      <c r="T129" s="197"/>
      <c r="U129" s="197"/>
      <c r="V129" s="197"/>
      <c r="W129" s="197"/>
      <c r="X129" s="197"/>
      <c r="Y129" s="197"/>
      <c r="Z129" s="197"/>
      <c r="AA129" s="197"/>
      <c r="AB129" s="197"/>
      <c r="AC129" s="197"/>
      <c r="AD129" s="197"/>
      <c r="AE129" s="197"/>
      <c r="AG129" s="220"/>
    </row>
    <row r="130" spans="1:33" hidden="1">
      <c r="A130" s="249"/>
      <c r="B130" s="295"/>
      <c r="C130" s="250"/>
      <c r="D130" s="249" t="s">
        <v>105</v>
      </c>
      <c r="E130" s="250"/>
      <c r="G130" s="249" t="s">
        <v>105</v>
      </c>
      <c r="H130" s="249"/>
      <c r="K130" s="198" t="s">
        <v>105</v>
      </c>
      <c r="R130" s="197"/>
      <c r="S130" s="197"/>
      <c r="T130" s="197"/>
      <c r="U130" s="197"/>
      <c r="V130" s="197"/>
      <c r="W130" s="197"/>
      <c r="X130" s="197"/>
      <c r="Y130" s="197"/>
      <c r="Z130" s="197"/>
      <c r="AA130" s="197"/>
      <c r="AB130" s="197"/>
      <c r="AC130" s="197"/>
      <c r="AD130" s="197"/>
      <c r="AE130" s="197"/>
      <c r="AG130" s="220"/>
    </row>
    <row r="131" spans="1:33" hidden="1">
      <c r="A131" s="248" t="s">
        <v>376</v>
      </c>
      <c r="B131" s="249"/>
      <c r="C131" s="249"/>
      <c r="D131" s="250"/>
      <c r="E131" s="250"/>
      <c r="F131" s="249"/>
      <c r="G131" s="250"/>
      <c r="H131" s="249"/>
      <c r="I131" s="249"/>
      <c r="J131" s="249"/>
      <c r="K131" s="250"/>
      <c r="L131" s="249"/>
      <c r="M131" s="249"/>
      <c r="N131" s="249"/>
      <c r="O131" s="249"/>
      <c r="P131" s="249"/>
      <c r="Q131" s="249"/>
      <c r="R131" s="197"/>
      <c r="S131" s="197"/>
      <c r="T131" s="197"/>
      <c r="U131" s="197"/>
      <c r="V131" s="197"/>
      <c r="W131" s="197"/>
      <c r="X131" s="197"/>
      <c r="Y131" s="197"/>
      <c r="Z131" s="197"/>
      <c r="AA131" s="197"/>
      <c r="AB131" s="197"/>
      <c r="AC131" s="197"/>
      <c r="AD131" s="197"/>
      <c r="AE131" s="197"/>
      <c r="AG131" s="220"/>
    </row>
    <row r="132" spans="1:33" hidden="1">
      <c r="A132" s="249" t="s">
        <v>373</v>
      </c>
      <c r="B132" s="249"/>
      <c r="C132" s="249"/>
      <c r="D132" s="250"/>
      <c r="E132" s="250"/>
      <c r="F132" s="249"/>
      <c r="G132" s="250"/>
      <c r="H132" s="249"/>
      <c r="I132" s="249"/>
      <c r="J132" s="249"/>
      <c r="K132" s="250"/>
      <c r="L132" s="249"/>
      <c r="M132" s="249"/>
      <c r="N132" s="249"/>
      <c r="O132" s="249"/>
      <c r="P132" s="249"/>
      <c r="Q132" s="249"/>
      <c r="R132" s="197"/>
      <c r="S132" s="197"/>
      <c r="T132" s="197"/>
      <c r="U132" s="197"/>
      <c r="V132" s="197"/>
      <c r="W132" s="197"/>
      <c r="X132" s="197"/>
      <c r="Y132" s="197"/>
      <c r="Z132" s="197"/>
      <c r="AA132" s="197"/>
      <c r="AB132" s="197"/>
      <c r="AC132" s="197"/>
      <c r="AD132" s="197"/>
      <c r="AE132" s="197"/>
      <c r="AG132" s="220"/>
    </row>
    <row r="133" spans="1:33" hidden="1">
      <c r="A133" s="256"/>
      <c r="B133" s="249"/>
      <c r="C133" s="249"/>
      <c r="D133" s="250"/>
      <c r="E133" s="250"/>
      <c r="F133" s="249"/>
      <c r="G133" s="250"/>
      <c r="H133" s="249"/>
      <c r="I133" s="249"/>
      <c r="J133" s="249"/>
      <c r="K133" s="250"/>
      <c r="L133" s="249"/>
      <c r="M133" s="249"/>
      <c r="N133" s="249"/>
      <c r="O133" s="249"/>
      <c r="P133" s="249"/>
      <c r="Q133" s="249"/>
      <c r="R133" s="197"/>
      <c r="S133" s="197"/>
      <c r="T133" s="197"/>
      <c r="U133" s="197"/>
      <c r="V133" s="197"/>
      <c r="W133" s="197"/>
      <c r="X133" s="197"/>
      <c r="Y133" s="197"/>
      <c r="Z133" s="197"/>
      <c r="AA133" s="197"/>
      <c r="AB133" s="197"/>
      <c r="AC133" s="197"/>
      <c r="AD133" s="197"/>
      <c r="AE133" s="197"/>
      <c r="AG133" s="220"/>
    </row>
    <row r="134" spans="1:33" hidden="1">
      <c r="A134" s="249" t="s">
        <v>354</v>
      </c>
      <c r="B134" s="249"/>
      <c r="C134" s="250">
        <v>995.23225806451603</v>
      </c>
      <c r="D134" s="259">
        <v>6</v>
      </c>
      <c r="E134" s="249"/>
      <c r="F134" s="218">
        <f>ROUND(D134*$C134,0)</f>
        <v>5971</v>
      </c>
      <c r="G134" s="259">
        <f>$G$89</f>
        <v>7.75</v>
      </c>
      <c r="H134" s="249"/>
      <c r="I134" s="218">
        <f>ROUND(G134*C134,0)</f>
        <v>7713</v>
      </c>
      <c r="J134" s="218"/>
      <c r="K134" s="259">
        <f>$K$89</f>
        <v>7.75</v>
      </c>
      <c r="L134" s="218"/>
      <c r="M134" s="218">
        <f>ROUND(K134*C134,0)</f>
        <v>7713</v>
      </c>
      <c r="N134" s="218"/>
      <c r="O134" s="218"/>
      <c r="P134" s="218"/>
      <c r="Q134" s="218"/>
      <c r="R134" s="197"/>
      <c r="S134" s="197"/>
      <c r="T134" s="197"/>
      <c r="U134" s="197"/>
      <c r="V134" s="197"/>
      <c r="W134" s="197"/>
      <c r="X134" s="197"/>
      <c r="Y134" s="197"/>
      <c r="Z134" s="197"/>
      <c r="AA134" s="197"/>
      <c r="AB134" s="197"/>
      <c r="AC134" s="197"/>
      <c r="AD134" s="197"/>
      <c r="AE134" s="197"/>
      <c r="AG134" s="220"/>
    </row>
    <row r="135" spans="1:33" hidden="1">
      <c r="A135" s="249" t="s">
        <v>356</v>
      </c>
      <c r="B135" s="249"/>
      <c r="C135" s="250">
        <v>563242.07586769864</v>
      </c>
      <c r="D135" s="264">
        <v>5.9489999999999998</v>
      </c>
      <c r="E135" s="249" t="s">
        <v>357</v>
      </c>
      <c r="F135" s="218">
        <f>ROUND(D135*$C135/100,0)</f>
        <v>33507</v>
      </c>
      <c r="G135" s="264">
        <f>$G$90</f>
        <v>6.548</v>
      </c>
      <c r="H135" s="249" t="s">
        <v>357</v>
      </c>
      <c r="I135" s="218">
        <f>ROUND(C135*G135/100,0)</f>
        <v>36881</v>
      </c>
      <c r="J135" s="218"/>
      <c r="K135" s="264">
        <f>$K$90</f>
        <v>6.7170000000000005</v>
      </c>
      <c r="L135" s="218"/>
      <c r="M135" s="218">
        <f>ROUND(C135*K135/100,0)</f>
        <v>37833</v>
      </c>
      <c r="N135" s="218"/>
      <c r="O135" s="218"/>
      <c r="P135" s="218"/>
      <c r="Q135" s="218"/>
      <c r="R135" s="197"/>
      <c r="S135" s="197"/>
      <c r="T135" s="197"/>
      <c r="U135" s="197"/>
      <c r="V135" s="197"/>
      <c r="W135" s="197"/>
      <c r="X135" s="197"/>
      <c r="Y135" s="197"/>
      <c r="Z135" s="197"/>
      <c r="AA135" s="197"/>
      <c r="AB135" s="197"/>
      <c r="AC135" s="197"/>
      <c r="AD135" s="197"/>
      <c r="AE135" s="197"/>
      <c r="AG135" s="220"/>
    </row>
    <row r="136" spans="1:33" hidden="1">
      <c r="A136" s="249" t="s">
        <v>358</v>
      </c>
      <c r="B136" s="249"/>
      <c r="C136" s="250">
        <v>1663533.139932974</v>
      </c>
      <c r="D136" s="264">
        <v>9.4159999999999986</v>
      </c>
      <c r="E136" s="249" t="s">
        <v>357</v>
      </c>
      <c r="F136" s="218">
        <f>ROUND(D136*$C136/100,0)</f>
        <v>156638</v>
      </c>
      <c r="G136" s="264">
        <f>$G$91</f>
        <v>10.35</v>
      </c>
      <c r="H136" s="249" t="s">
        <v>357</v>
      </c>
      <c r="I136" s="218">
        <f>ROUND(C136*G136/100,0)</f>
        <v>172176</v>
      </c>
      <c r="J136" s="218"/>
      <c r="K136" s="264">
        <f>$K$91</f>
        <v>10.613</v>
      </c>
      <c r="L136" s="218"/>
      <c r="M136" s="218">
        <f>ROUND(C136*K136/100,0)</f>
        <v>176551</v>
      </c>
      <c r="N136" s="218"/>
      <c r="O136" s="218"/>
      <c r="P136" s="218"/>
      <c r="Q136" s="218"/>
      <c r="R136" s="197"/>
      <c r="S136" s="197"/>
      <c r="T136" s="197"/>
      <c r="U136" s="197"/>
      <c r="V136" s="197"/>
      <c r="W136" s="197"/>
      <c r="X136" s="197"/>
      <c r="Y136" s="197"/>
      <c r="Z136" s="197"/>
      <c r="AA136" s="197"/>
      <c r="AB136" s="197"/>
      <c r="AC136" s="197"/>
      <c r="AD136" s="197"/>
      <c r="AE136" s="197"/>
      <c r="AG136" s="220"/>
    </row>
    <row r="137" spans="1:33" hidden="1">
      <c r="A137" s="249" t="s">
        <v>360</v>
      </c>
      <c r="B137" s="249"/>
      <c r="C137" s="250">
        <v>4598.5</v>
      </c>
      <c r="D137" s="259">
        <v>1.65</v>
      </c>
      <c r="E137" s="249"/>
      <c r="F137" s="218">
        <f>ROUND(D137*$C137,0)</f>
        <v>7588</v>
      </c>
      <c r="G137" s="259">
        <f>$G$92</f>
        <v>1.74</v>
      </c>
      <c r="H137" s="249"/>
      <c r="I137" s="218">
        <f t="shared" ref="I137:I138" si="10">ROUND(G137*C137,0)</f>
        <v>8001</v>
      </c>
      <c r="J137" s="218"/>
      <c r="K137" s="259">
        <f>$K$92</f>
        <v>1.78</v>
      </c>
      <c r="L137" s="218"/>
      <c r="M137" s="218">
        <f>ROUND(K137*C137,0)</f>
        <v>8185</v>
      </c>
      <c r="N137" s="218"/>
      <c r="O137" s="218"/>
      <c r="P137" s="218"/>
      <c r="Q137" s="218"/>
      <c r="R137" s="197"/>
      <c r="S137" s="197"/>
      <c r="T137" s="197"/>
      <c r="U137" s="197"/>
      <c r="V137" s="197"/>
      <c r="W137" s="197"/>
      <c r="X137" s="197"/>
      <c r="Y137" s="197"/>
      <c r="Z137" s="197"/>
      <c r="AA137" s="197"/>
      <c r="AB137" s="197"/>
      <c r="AC137" s="197"/>
      <c r="AD137" s="197"/>
      <c r="AE137" s="197"/>
      <c r="AG137" s="220"/>
    </row>
    <row r="138" spans="1:33" hidden="1">
      <c r="A138" s="271" t="s">
        <v>362</v>
      </c>
      <c r="B138" s="271"/>
      <c r="C138" s="250">
        <v>605</v>
      </c>
      <c r="D138" s="259">
        <v>3.2</v>
      </c>
      <c r="E138" s="271"/>
      <c r="F138" s="218">
        <f>ROUND(D138*$C138,0)</f>
        <v>1936</v>
      </c>
      <c r="G138" s="259">
        <f>$G$93</f>
        <v>3.4</v>
      </c>
      <c r="H138" s="271"/>
      <c r="I138" s="218">
        <f t="shared" si="10"/>
        <v>2057</v>
      </c>
      <c r="J138" s="218"/>
      <c r="K138" s="259">
        <f>$K$93</f>
        <v>3.5</v>
      </c>
      <c r="L138" s="218"/>
      <c r="M138" s="218">
        <f>ROUND(K138*C138,0)</f>
        <v>2118</v>
      </c>
      <c r="N138" s="218"/>
      <c r="O138" s="218"/>
      <c r="P138" s="218"/>
      <c r="Q138" s="218"/>
      <c r="R138" s="197"/>
      <c r="S138" s="197"/>
      <c r="T138" s="197"/>
      <c r="U138" s="197"/>
      <c r="V138" s="197"/>
      <c r="W138" s="197"/>
      <c r="X138" s="197"/>
      <c r="Y138" s="197"/>
      <c r="Z138" s="197"/>
      <c r="AA138" s="197"/>
      <c r="AB138" s="197"/>
      <c r="AC138" s="197"/>
      <c r="AD138" s="197"/>
      <c r="AE138" s="197"/>
      <c r="AG138" s="220"/>
    </row>
    <row r="139" spans="1:33" hidden="1">
      <c r="A139" s="271" t="s">
        <v>364</v>
      </c>
      <c r="B139" s="271"/>
      <c r="C139" s="250">
        <v>55.5</v>
      </c>
      <c r="D139" s="274">
        <v>-1.65</v>
      </c>
      <c r="E139" s="271"/>
      <c r="F139" s="218">
        <f>ROUND(D139*$C139,0)</f>
        <v>-92</v>
      </c>
      <c r="G139" s="274">
        <f>$G$94</f>
        <v>-1.74</v>
      </c>
      <c r="H139" s="271"/>
      <c r="I139" s="218">
        <f>ROUND(G139*C139,0)</f>
        <v>-97</v>
      </c>
      <c r="J139" s="218"/>
      <c r="K139" s="274">
        <f>$K$94</f>
        <v>-1.78</v>
      </c>
      <c r="L139" s="218"/>
      <c r="M139" s="218">
        <f>ROUND(K139*C139,0)</f>
        <v>-99</v>
      </c>
      <c r="N139" s="218"/>
      <c r="O139" s="218"/>
      <c r="P139" s="218"/>
      <c r="Q139" s="218"/>
      <c r="R139" s="197"/>
      <c r="S139" s="197"/>
      <c r="T139" s="197"/>
      <c r="U139" s="197"/>
      <c r="V139" s="197"/>
      <c r="W139" s="197"/>
      <c r="X139" s="197"/>
      <c r="Y139" s="197"/>
      <c r="Z139" s="197"/>
      <c r="AA139" s="197"/>
      <c r="AB139" s="197"/>
      <c r="AC139" s="197"/>
      <c r="AD139" s="197"/>
      <c r="AE139" s="197"/>
      <c r="AG139" s="220"/>
    </row>
    <row r="140" spans="1:33" hidden="1">
      <c r="A140" s="249" t="s">
        <v>370</v>
      </c>
      <c r="B140" s="287"/>
      <c r="C140" s="250">
        <f>SUM(C135:C136)</f>
        <v>2226775.2158006728</v>
      </c>
      <c r="D140" s="288"/>
      <c r="E140" s="218"/>
      <c r="F140" s="218">
        <f>SUM(F134:F139)</f>
        <v>205548</v>
      </c>
      <c r="G140" s="288"/>
      <c r="H140" s="218"/>
      <c r="I140" s="218">
        <f>SUM(I134:I139)</f>
        <v>226731</v>
      </c>
      <c r="J140" s="218"/>
      <c r="K140" s="218"/>
      <c r="L140" s="218"/>
      <c r="M140" s="218">
        <f>SUM(M134:M139)</f>
        <v>232301</v>
      </c>
      <c r="N140" s="218"/>
      <c r="O140" s="218"/>
      <c r="P140" s="218"/>
      <c r="Q140" s="218"/>
      <c r="R140" s="197"/>
      <c r="S140" s="197"/>
      <c r="T140" s="197"/>
      <c r="U140" s="197"/>
      <c r="V140" s="197"/>
      <c r="W140" s="197"/>
      <c r="X140" s="197"/>
      <c r="Y140" s="197"/>
      <c r="Z140" s="197"/>
      <c r="AA140" s="197"/>
      <c r="AB140" s="197"/>
      <c r="AC140" s="197"/>
      <c r="AD140" s="197"/>
      <c r="AE140" s="197"/>
      <c r="AG140" s="220"/>
    </row>
    <row r="141" spans="1:33" hidden="1">
      <c r="A141" s="249" t="s">
        <v>341</v>
      </c>
      <c r="B141" s="298"/>
      <c r="C141" s="297">
        <v>28355.575910563297</v>
      </c>
      <c r="D141" s="238"/>
      <c r="E141" s="238"/>
      <c r="F141" s="291">
        <f>I141</f>
        <v>3166.5031041856219</v>
      </c>
      <c r="G141" s="238"/>
      <c r="H141" s="238"/>
      <c r="I141" s="291">
        <v>3166.5031041856219</v>
      </c>
      <c r="J141" s="236"/>
      <c r="K141" s="293"/>
      <c r="L141" s="236"/>
      <c r="M141" s="291">
        <v>3166.5031041856219</v>
      </c>
      <c r="N141" s="236"/>
      <c r="O141" s="236"/>
      <c r="P141" s="236"/>
      <c r="Q141" s="236"/>
      <c r="R141" s="197"/>
      <c r="S141" s="197"/>
      <c r="T141" s="197"/>
      <c r="U141" s="197"/>
      <c r="V141" s="197"/>
      <c r="W141" s="197"/>
      <c r="X141" s="197"/>
      <c r="Y141" s="197"/>
      <c r="Z141" s="197"/>
      <c r="AA141" s="197"/>
      <c r="AB141" s="197"/>
      <c r="AC141" s="197"/>
      <c r="AD141" s="197"/>
      <c r="AE141" s="197"/>
      <c r="AG141" s="220"/>
    </row>
    <row r="142" spans="1:33" ht="16.5" hidden="1" thickBot="1">
      <c r="A142" s="249" t="s">
        <v>371</v>
      </c>
      <c r="B142" s="249"/>
      <c r="C142" s="294">
        <f>C140+C141</f>
        <v>2255130.7917112359</v>
      </c>
      <c r="D142" s="233"/>
      <c r="E142" s="233"/>
      <c r="F142" s="233">
        <f>F140+F141</f>
        <v>208714.50310418563</v>
      </c>
      <c r="G142" s="233"/>
      <c r="H142" s="233"/>
      <c r="I142" s="233">
        <f>I140+I141</f>
        <v>229897.50310418563</v>
      </c>
      <c r="J142" s="233"/>
      <c r="K142" s="233"/>
      <c r="L142" s="233"/>
      <c r="M142" s="233">
        <f>M140+M141</f>
        <v>235467.50310418563</v>
      </c>
      <c r="N142" s="233"/>
      <c r="O142" s="233"/>
      <c r="P142" s="233"/>
      <c r="Q142" s="233"/>
      <c r="R142" s="197"/>
      <c r="S142" s="197"/>
      <c r="T142" s="197"/>
      <c r="U142" s="197"/>
      <c r="V142" s="197"/>
      <c r="W142" s="197"/>
      <c r="X142" s="197"/>
      <c r="Y142" s="197"/>
      <c r="Z142" s="197"/>
      <c r="AA142" s="197"/>
      <c r="AB142" s="197"/>
      <c r="AC142" s="197"/>
      <c r="AD142" s="197"/>
      <c r="AE142" s="197"/>
      <c r="AG142" s="220"/>
    </row>
    <row r="143" spans="1:33" hidden="1">
      <c r="A143" s="249"/>
      <c r="B143" s="295"/>
      <c r="C143" s="250"/>
      <c r="D143" s="249" t="s">
        <v>105</v>
      </c>
      <c r="E143" s="250"/>
      <c r="G143" s="249" t="s">
        <v>105</v>
      </c>
      <c r="H143" s="249"/>
      <c r="K143" s="198" t="s">
        <v>105</v>
      </c>
      <c r="R143" s="197"/>
      <c r="S143" s="197"/>
      <c r="T143" s="197"/>
      <c r="U143" s="197"/>
      <c r="V143" s="197"/>
      <c r="W143" s="197"/>
      <c r="X143" s="197"/>
      <c r="Y143" s="197"/>
      <c r="Z143" s="197"/>
      <c r="AA143" s="197"/>
      <c r="AB143" s="197"/>
      <c r="AC143" s="197"/>
      <c r="AD143" s="197"/>
      <c r="AE143" s="197"/>
      <c r="AG143" s="220"/>
    </row>
    <row r="144" spans="1:33" hidden="1">
      <c r="A144" s="248" t="s">
        <v>377</v>
      </c>
      <c r="B144" s="249"/>
      <c r="C144" s="249"/>
      <c r="D144" s="250"/>
      <c r="E144" s="250"/>
      <c r="F144" s="249"/>
      <c r="G144" s="250"/>
      <c r="H144" s="249"/>
      <c r="I144" s="249"/>
      <c r="J144" s="249"/>
      <c r="K144" s="250"/>
      <c r="L144" s="249"/>
      <c r="M144" s="249"/>
      <c r="N144" s="249"/>
      <c r="O144" s="249"/>
      <c r="P144" s="249"/>
      <c r="Q144" s="249"/>
      <c r="R144" s="197"/>
      <c r="S144" s="197"/>
      <c r="T144" s="197"/>
      <c r="U144" s="197"/>
      <c r="V144" s="197"/>
      <c r="W144" s="197"/>
      <c r="X144" s="197"/>
      <c r="Y144" s="197"/>
      <c r="Z144" s="197"/>
      <c r="AA144" s="197"/>
      <c r="AB144" s="197"/>
      <c r="AC144" s="197"/>
      <c r="AD144" s="197"/>
      <c r="AE144" s="197"/>
      <c r="AG144" s="220"/>
    </row>
    <row r="145" spans="1:33" hidden="1">
      <c r="A145" s="249" t="s">
        <v>373</v>
      </c>
      <c r="B145" s="249"/>
      <c r="C145" s="249"/>
      <c r="D145" s="250"/>
      <c r="E145" s="250"/>
      <c r="F145" s="249"/>
      <c r="G145" s="250"/>
      <c r="H145" s="249"/>
      <c r="I145" s="249"/>
      <c r="J145" s="249"/>
      <c r="K145" s="250"/>
      <c r="L145" s="249"/>
      <c r="M145" s="249"/>
      <c r="N145" s="249"/>
      <c r="O145" s="249"/>
      <c r="P145" s="249"/>
      <c r="Q145" s="249"/>
      <c r="R145" s="197"/>
      <c r="S145" s="197"/>
      <c r="T145" s="197"/>
      <c r="U145" s="197"/>
      <c r="V145" s="197"/>
      <c r="W145" s="197"/>
      <c r="X145" s="197"/>
      <c r="Y145" s="197"/>
      <c r="Z145" s="197"/>
      <c r="AA145" s="197"/>
      <c r="AB145" s="197"/>
      <c r="AC145" s="197"/>
      <c r="AD145" s="197"/>
      <c r="AE145" s="197"/>
      <c r="AG145" s="220"/>
    </row>
    <row r="146" spans="1:33" hidden="1">
      <c r="A146" s="256"/>
      <c r="B146" s="249"/>
      <c r="C146" s="249"/>
      <c r="D146" s="250"/>
      <c r="E146" s="250"/>
      <c r="F146" s="249"/>
      <c r="G146" s="250"/>
      <c r="H146" s="249"/>
      <c r="I146" s="249"/>
      <c r="J146" s="249"/>
      <c r="K146" s="250"/>
      <c r="L146" s="249"/>
      <c r="M146" s="249"/>
      <c r="N146" s="249"/>
      <c r="O146" s="249"/>
      <c r="P146" s="249"/>
      <c r="Q146" s="249"/>
      <c r="R146" s="197"/>
      <c r="S146" s="197"/>
      <c r="T146" s="197"/>
      <c r="U146" s="197"/>
      <c r="V146" s="197"/>
      <c r="W146" s="197"/>
      <c r="X146" s="197"/>
      <c r="Y146" s="197"/>
      <c r="Z146" s="197"/>
      <c r="AA146" s="197"/>
      <c r="AB146" s="197"/>
      <c r="AC146" s="197"/>
      <c r="AD146" s="197"/>
      <c r="AE146" s="197"/>
      <c r="AG146" s="220"/>
    </row>
    <row r="147" spans="1:33" hidden="1">
      <c r="A147" s="249" t="s">
        <v>354</v>
      </c>
      <c r="B147" s="249"/>
      <c r="C147" s="250">
        <v>205</v>
      </c>
      <c r="D147" s="259">
        <v>6</v>
      </c>
      <c r="E147" s="249"/>
      <c r="F147" s="218">
        <f>ROUND(D147*$C147,0)</f>
        <v>1230</v>
      </c>
      <c r="G147" s="259">
        <f>$G$89</f>
        <v>7.75</v>
      </c>
      <c r="H147" s="249"/>
      <c r="I147" s="218">
        <f>ROUND(G147*C147,0)</f>
        <v>1589</v>
      </c>
      <c r="J147" s="218"/>
      <c r="K147" s="259">
        <f>$K$89</f>
        <v>7.75</v>
      </c>
      <c r="L147" s="218"/>
      <c r="M147" s="218">
        <f>ROUND(K147*C147,0)</f>
        <v>1589</v>
      </c>
      <c r="N147" s="218"/>
      <c r="O147" s="218"/>
      <c r="P147" s="218"/>
      <c r="Q147" s="218"/>
      <c r="R147" s="197"/>
      <c r="S147" s="197"/>
      <c r="T147" s="197"/>
      <c r="U147" s="197"/>
      <c r="V147" s="197"/>
      <c r="W147" s="197"/>
      <c r="X147" s="197"/>
      <c r="Y147" s="197"/>
      <c r="Z147" s="197"/>
      <c r="AA147" s="197"/>
      <c r="AB147" s="197"/>
      <c r="AC147" s="197"/>
      <c r="AD147" s="197"/>
      <c r="AE147" s="197"/>
      <c r="AG147" s="220"/>
    </row>
    <row r="148" spans="1:33" hidden="1">
      <c r="A148" s="249" t="s">
        <v>356</v>
      </c>
      <c r="B148" s="249"/>
      <c r="C148" s="250">
        <v>121486</v>
      </c>
      <c r="D148" s="264">
        <v>5.9489999999999998</v>
      </c>
      <c r="E148" s="249" t="s">
        <v>357</v>
      </c>
      <c r="F148" s="218">
        <f>ROUND(D148*$C148/100,0)</f>
        <v>7227</v>
      </c>
      <c r="G148" s="264">
        <f>$G$90</f>
        <v>6.548</v>
      </c>
      <c r="H148" s="249" t="s">
        <v>357</v>
      </c>
      <c r="I148" s="218">
        <f>ROUND(C148*G148/100,0)</f>
        <v>7955</v>
      </c>
      <c r="J148" s="218"/>
      <c r="K148" s="264">
        <f>$K$90</f>
        <v>6.7170000000000005</v>
      </c>
      <c r="L148" s="218"/>
      <c r="M148" s="218">
        <f>ROUND(C148*K148/100,0)</f>
        <v>8160</v>
      </c>
      <c r="N148" s="218"/>
      <c r="O148" s="218"/>
      <c r="P148" s="218"/>
      <c r="Q148" s="218"/>
      <c r="R148" s="197"/>
      <c r="S148" s="197"/>
      <c r="T148" s="197"/>
      <c r="U148" s="197"/>
      <c r="V148" s="197"/>
      <c r="W148" s="197"/>
      <c r="X148" s="197"/>
      <c r="Y148" s="197"/>
      <c r="Z148" s="197"/>
      <c r="AA148" s="197"/>
      <c r="AB148" s="197"/>
      <c r="AC148" s="197"/>
      <c r="AD148" s="197"/>
      <c r="AE148" s="197"/>
      <c r="AG148" s="220"/>
    </row>
    <row r="149" spans="1:33" hidden="1">
      <c r="A149" s="249" t="s">
        <v>358</v>
      </c>
      <c r="B149" s="249"/>
      <c r="C149" s="250">
        <v>275577</v>
      </c>
      <c r="D149" s="264">
        <v>9.4159999999999986</v>
      </c>
      <c r="E149" s="249" t="s">
        <v>357</v>
      </c>
      <c r="F149" s="218">
        <f>ROUND(D149*$C149/100,0)</f>
        <v>25948</v>
      </c>
      <c r="G149" s="264">
        <f>$G$91</f>
        <v>10.35</v>
      </c>
      <c r="H149" s="249" t="s">
        <v>357</v>
      </c>
      <c r="I149" s="218">
        <f>ROUND(C149*G149/100,0)</f>
        <v>28522</v>
      </c>
      <c r="J149" s="218"/>
      <c r="K149" s="264">
        <f>$K$91</f>
        <v>10.613</v>
      </c>
      <c r="L149" s="218"/>
      <c r="M149" s="218">
        <f>ROUND(C149*K149/100,0)</f>
        <v>29247</v>
      </c>
      <c r="N149" s="218"/>
      <c r="O149" s="218"/>
      <c r="P149" s="218"/>
      <c r="Q149" s="218"/>
      <c r="R149" s="197"/>
      <c r="S149" s="197"/>
      <c r="T149" s="197"/>
      <c r="U149" s="197"/>
      <c r="V149" s="197"/>
      <c r="W149" s="197"/>
      <c r="X149" s="197"/>
      <c r="Y149" s="197"/>
      <c r="Z149" s="197"/>
      <c r="AA149" s="197"/>
      <c r="AB149" s="197"/>
      <c r="AC149" s="197"/>
      <c r="AD149" s="197"/>
      <c r="AE149" s="197"/>
      <c r="AG149" s="220"/>
    </row>
    <row r="150" spans="1:33" hidden="1">
      <c r="A150" s="249" t="s">
        <v>360</v>
      </c>
      <c r="B150" s="249"/>
      <c r="C150" s="250">
        <v>707.5</v>
      </c>
      <c r="D150" s="259">
        <v>1.65</v>
      </c>
      <c r="E150" s="249"/>
      <c r="F150" s="218">
        <f>ROUND(D150*$C150,0)</f>
        <v>1167</v>
      </c>
      <c r="G150" s="259">
        <f>$G$92</f>
        <v>1.74</v>
      </c>
      <c r="H150" s="249"/>
      <c r="I150" s="218">
        <f t="shared" ref="I150:I151" si="11">ROUND(G150*C150,0)</f>
        <v>1231</v>
      </c>
      <c r="J150" s="218"/>
      <c r="K150" s="259">
        <f>$K$92</f>
        <v>1.78</v>
      </c>
      <c r="L150" s="218"/>
      <c r="M150" s="218">
        <f>ROUND(K150*C150,0)</f>
        <v>1259</v>
      </c>
      <c r="N150" s="218"/>
      <c r="O150" s="218"/>
      <c r="P150" s="218"/>
      <c r="Q150" s="218"/>
      <c r="R150" s="197"/>
      <c r="S150" s="197"/>
      <c r="T150" s="197"/>
      <c r="U150" s="197"/>
      <c r="V150" s="197"/>
      <c r="W150" s="197"/>
      <c r="X150" s="197"/>
      <c r="Y150" s="197"/>
      <c r="Z150" s="197"/>
      <c r="AA150" s="197"/>
      <c r="AB150" s="197"/>
      <c r="AC150" s="197"/>
      <c r="AD150" s="197"/>
      <c r="AE150" s="197"/>
      <c r="AG150" s="220"/>
    </row>
    <row r="151" spans="1:33" hidden="1">
      <c r="A151" s="271" t="s">
        <v>362</v>
      </c>
      <c r="B151" s="271"/>
      <c r="C151" s="250">
        <v>98</v>
      </c>
      <c r="D151" s="259">
        <v>3.2</v>
      </c>
      <c r="E151" s="271"/>
      <c r="F151" s="218">
        <f>ROUND(D151*$C151,0)</f>
        <v>314</v>
      </c>
      <c r="G151" s="259">
        <f>$G$93</f>
        <v>3.4</v>
      </c>
      <c r="H151" s="271"/>
      <c r="I151" s="218">
        <f t="shared" si="11"/>
        <v>333</v>
      </c>
      <c r="J151" s="218"/>
      <c r="K151" s="259">
        <f>$K$93</f>
        <v>3.5</v>
      </c>
      <c r="L151" s="218"/>
      <c r="M151" s="218">
        <f>ROUND(K151*C151,0)</f>
        <v>343</v>
      </c>
      <c r="N151" s="218"/>
      <c r="O151" s="218"/>
      <c r="P151" s="218"/>
      <c r="Q151" s="218"/>
      <c r="R151" s="197"/>
      <c r="S151" s="197"/>
      <c r="T151" s="197"/>
      <c r="U151" s="197"/>
      <c r="V151" s="197"/>
      <c r="W151" s="197"/>
      <c r="X151" s="197"/>
      <c r="Y151" s="197"/>
      <c r="Z151" s="197"/>
      <c r="AA151" s="197"/>
      <c r="AB151" s="197"/>
      <c r="AC151" s="197"/>
      <c r="AD151" s="197"/>
      <c r="AE151" s="197"/>
      <c r="AG151" s="220"/>
    </row>
    <row r="152" spans="1:33" hidden="1">
      <c r="A152" s="271" t="s">
        <v>364</v>
      </c>
      <c r="B152" s="271"/>
      <c r="C152" s="250">
        <v>15</v>
      </c>
      <c r="D152" s="274">
        <v>-1.65</v>
      </c>
      <c r="E152" s="271"/>
      <c r="F152" s="218">
        <f>ROUND(D152*$C152,0)</f>
        <v>-25</v>
      </c>
      <c r="G152" s="274">
        <f>$G$94</f>
        <v>-1.74</v>
      </c>
      <c r="H152" s="271"/>
      <c r="I152" s="218">
        <f>ROUND(G152*C152,0)</f>
        <v>-26</v>
      </c>
      <c r="J152" s="218"/>
      <c r="K152" s="274">
        <f>$K$94</f>
        <v>-1.78</v>
      </c>
      <c r="L152" s="218"/>
      <c r="M152" s="218">
        <f>ROUND(K152*C152,0)</f>
        <v>-27</v>
      </c>
      <c r="N152" s="218"/>
      <c r="O152" s="218"/>
      <c r="P152" s="218"/>
      <c r="Q152" s="218"/>
      <c r="R152" s="197"/>
      <c r="S152" s="197"/>
      <c r="T152" s="197"/>
      <c r="U152" s="197"/>
      <c r="V152" s="197"/>
      <c r="W152" s="197"/>
      <c r="X152" s="197"/>
      <c r="Y152" s="197"/>
      <c r="Z152" s="197"/>
      <c r="AA152" s="197"/>
      <c r="AB152" s="197"/>
      <c r="AC152" s="197"/>
      <c r="AD152" s="197"/>
      <c r="AE152" s="197"/>
      <c r="AG152" s="220"/>
    </row>
    <row r="153" spans="1:33" hidden="1">
      <c r="A153" s="249" t="s">
        <v>370</v>
      </c>
      <c r="B153" s="249"/>
      <c r="C153" s="250">
        <f>SUM(C148:C149)</f>
        <v>397063</v>
      </c>
      <c r="D153" s="288"/>
      <c r="E153" s="218"/>
      <c r="F153" s="218">
        <f>SUM(F147:F152)</f>
        <v>35861</v>
      </c>
      <c r="G153" s="288"/>
      <c r="H153" s="218"/>
      <c r="I153" s="218">
        <f>SUM(I147:I152)</f>
        <v>39604</v>
      </c>
      <c r="J153" s="218"/>
      <c r="K153" s="218"/>
      <c r="L153" s="218"/>
      <c r="M153" s="218">
        <f>SUM(M147:M152)</f>
        <v>40571</v>
      </c>
      <c r="N153" s="218"/>
      <c r="O153" s="218"/>
      <c r="P153" s="218"/>
      <c r="Q153" s="218"/>
      <c r="R153" s="197"/>
      <c r="S153" s="197"/>
      <c r="T153" s="197"/>
      <c r="U153" s="197"/>
      <c r="V153" s="197"/>
      <c r="W153" s="197"/>
      <c r="X153" s="197"/>
      <c r="Y153" s="197"/>
      <c r="Z153" s="197"/>
      <c r="AA153" s="197"/>
      <c r="AB153" s="197"/>
      <c r="AC153" s="197"/>
      <c r="AD153" s="197"/>
      <c r="AE153" s="197"/>
      <c r="AG153" s="220"/>
    </row>
    <row r="154" spans="1:33" hidden="1">
      <c r="A154" s="249" t="s">
        <v>341</v>
      </c>
      <c r="B154" s="249"/>
      <c r="C154" s="297">
        <v>5143.445167760472</v>
      </c>
      <c r="D154" s="238"/>
      <c r="E154" s="238"/>
      <c r="F154" s="291">
        <f>I154</f>
        <v>561.58818784280481</v>
      </c>
      <c r="G154" s="238"/>
      <c r="H154" s="238"/>
      <c r="I154" s="291">
        <v>561.58818784280481</v>
      </c>
      <c r="J154" s="236"/>
      <c r="K154" s="293"/>
      <c r="L154" s="236"/>
      <c r="M154" s="291">
        <v>561.58818784280481</v>
      </c>
      <c r="N154" s="236"/>
      <c r="O154" s="236"/>
      <c r="P154" s="236"/>
      <c r="Q154" s="236"/>
      <c r="R154" s="197"/>
      <c r="S154" s="197"/>
      <c r="T154" s="197"/>
      <c r="U154" s="197"/>
      <c r="V154" s="197"/>
      <c r="W154" s="197"/>
      <c r="X154" s="197"/>
      <c r="Y154" s="197"/>
      <c r="Z154" s="197"/>
      <c r="AA154" s="197"/>
      <c r="AB154" s="197"/>
      <c r="AC154" s="197"/>
      <c r="AD154" s="197"/>
      <c r="AE154" s="197"/>
      <c r="AG154" s="220"/>
    </row>
    <row r="155" spans="1:33" ht="16.5" hidden="1" thickBot="1">
      <c r="A155" s="249" t="s">
        <v>371</v>
      </c>
      <c r="B155" s="249"/>
      <c r="C155" s="294">
        <f>C153+C154</f>
        <v>402206.44516776048</v>
      </c>
      <c r="D155" s="233"/>
      <c r="E155" s="233"/>
      <c r="F155" s="233">
        <f>F153+F154</f>
        <v>36422.588187842804</v>
      </c>
      <c r="G155" s="233"/>
      <c r="H155" s="233"/>
      <c r="I155" s="233">
        <f>I153+I154</f>
        <v>40165.588187842804</v>
      </c>
      <c r="J155" s="233"/>
      <c r="K155" s="233"/>
      <c r="L155" s="233"/>
      <c r="M155" s="233">
        <f>M153+M154</f>
        <v>41132.588187842804</v>
      </c>
      <c r="N155" s="233"/>
      <c r="O155" s="233"/>
      <c r="P155" s="233"/>
      <c r="Q155" s="233"/>
      <c r="R155" s="197"/>
      <c r="S155" s="197"/>
      <c r="T155" s="197"/>
      <c r="U155" s="197"/>
      <c r="V155" s="197"/>
      <c r="W155" s="197"/>
      <c r="X155" s="197"/>
      <c r="Y155" s="197"/>
      <c r="Z155" s="197"/>
      <c r="AA155" s="197"/>
      <c r="AB155" s="197"/>
      <c r="AC155" s="197"/>
      <c r="AD155" s="197"/>
      <c r="AE155" s="197"/>
      <c r="AG155" s="220"/>
    </row>
    <row r="156" spans="1:33">
      <c r="A156" s="249"/>
      <c r="B156" s="295"/>
      <c r="C156" s="250"/>
      <c r="D156" s="249" t="s">
        <v>105</v>
      </c>
      <c r="E156" s="250"/>
      <c r="G156" s="249" t="s">
        <v>105</v>
      </c>
      <c r="H156" s="249"/>
      <c r="K156" s="198" t="s">
        <v>105</v>
      </c>
      <c r="R156" s="197"/>
      <c r="S156" s="197"/>
      <c r="T156" s="197"/>
      <c r="U156" s="197"/>
      <c r="V156" s="197"/>
      <c r="W156" s="197"/>
      <c r="X156" s="197"/>
      <c r="Y156" s="197"/>
      <c r="Z156" s="197"/>
      <c r="AA156" s="197"/>
      <c r="AB156" s="197"/>
      <c r="AC156" s="197"/>
      <c r="AD156" s="197"/>
      <c r="AE156" s="197"/>
      <c r="AG156" s="220"/>
    </row>
    <row r="157" spans="1:33">
      <c r="A157" s="248" t="s">
        <v>378</v>
      </c>
      <c r="B157" s="249"/>
      <c r="C157" s="249" t="s">
        <v>105</v>
      </c>
      <c r="D157" s="218"/>
      <c r="E157" s="218"/>
      <c r="F157" s="249" t="s">
        <v>105</v>
      </c>
      <c r="G157" s="218"/>
      <c r="H157" s="249"/>
      <c r="I157" s="249"/>
      <c r="J157" s="249"/>
      <c r="K157" s="218"/>
      <c r="L157" s="249"/>
      <c r="M157" s="249"/>
      <c r="N157" s="249"/>
      <c r="O157" s="251" t="s">
        <v>379</v>
      </c>
      <c r="P157" s="252" t="s">
        <v>380</v>
      </c>
      <c r="Q157" s="252" t="s">
        <v>350</v>
      </c>
      <c r="R157" s="197"/>
      <c r="S157" s="197"/>
      <c r="T157" s="197"/>
      <c r="U157" s="197"/>
      <c r="V157" s="197"/>
      <c r="W157" s="197"/>
      <c r="X157" s="197"/>
      <c r="Y157" s="197"/>
      <c r="Z157" s="197"/>
      <c r="AA157" s="197"/>
      <c r="AB157" s="197"/>
      <c r="AC157" s="197"/>
      <c r="AD157" s="197"/>
      <c r="AE157" s="197"/>
      <c r="AG157" s="220"/>
    </row>
    <row r="158" spans="1:33">
      <c r="A158" s="249" t="s">
        <v>381</v>
      </c>
      <c r="B158" s="249"/>
      <c r="C158" s="249"/>
      <c r="D158" s="218"/>
      <c r="E158" s="218"/>
      <c r="F158" s="249"/>
      <c r="G158" s="218"/>
      <c r="H158" s="249"/>
      <c r="I158" s="249"/>
      <c r="J158" s="249"/>
      <c r="K158" s="218"/>
      <c r="L158" s="249"/>
      <c r="M158" s="249"/>
      <c r="N158" s="249"/>
      <c r="O158" s="253" t="s">
        <v>352</v>
      </c>
      <c r="P158" s="299">
        <f>I197</f>
        <v>49430454.891159162</v>
      </c>
      <c r="Q158" s="255">
        <f>M197</f>
        <v>50590493.891159162</v>
      </c>
      <c r="R158" s="197"/>
      <c r="S158" s="197"/>
      <c r="T158" s="197"/>
      <c r="U158" s="197"/>
      <c r="V158" s="197"/>
      <c r="W158" s="197"/>
      <c r="X158" s="197"/>
      <c r="Y158" s="197"/>
      <c r="Z158" s="197"/>
      <c r="AA158" s="197"/>
      <c r="AB158" s="197"/>
      <c r="AC158" s="197"/>
      <c r="AD158" s="197"/>
      <c r="AE158" s="197"/>
      <c r="AG158" s="220"/>
    </row>
    <row r="159" spans="1:33">
      <c r="A159" s="249"/>
      <c r="B159" s="249"/>
      <c r="C159" s="249"/>
      <c r="D159" s="218"/>
      <c r="E159" s="218"/>
      <c r="F159" s="249"/>
      <c r="G159" s="218"/>
      <c r="H159" s="249"/>
      <c r="I159" s="249"/>
      <c r="J159" s="249"/>
      <c r="K159" s="218"/>
      <c r="L159" s="249"/>
      <c r="M159" s="249"/>
      <c r="N159" s="249"/>
      <c r="O159" s="253" t="s">
        <v>353</v>
      </c>
      <c r="P159" s="257">
        <f>SUM(I161:I162)+SUM(I165:I166)+SUM(I182:I183)</f>
        <v>2572047</v>
      </c>
      <c r="Q159" s="257">
        <f>SUM(M161:M162)+SUM(M165:M166)+SUM(M182:M183)</f>
        <v>2633138</v>
      </c>
      <c r="R159" s="197"/>
      <c r="S159" s="197"/>
      <c r="T159" s="197"/>
      <c r="U159" s="197"/>
      <c r="V159" s="197"/>
      <c r="W159" s="197"/>
      <c r="X159" s="197"/>
      <c r="Y159" s="197"/>
      <c r="Z159" s="197"/>
      <c r="AA159" s="197"/>
      <c r="AB159" s="197"/>
      <c r="AC159" s="197"/>
      <c r="AD159" s="197"/>
      <c r="AE159" s="197"/>
      <c r="AG159" s="220"/>
    </row>
    <row r="160" spans="1:33">
      <c r="A160" s="249" t="s">
        <v>382</v>
      </c>
      <c r="B160" s="249"/>
      <c r="C160" s="249"/>
      <c r="D160" s="218"/>
      <c r="E160" s="218"/>
      <c r="F160" s="249"/>
      <c r="G160" s="218"/>
      <c r="H160" s="249"/>
      <c r="I160" s="249"/>
      <c r="J160" s="249"/>
      <c r="K160" s="218"/>
      <c r="L160" s="249"/>
      <c r="M160" s="249"/>
      <c r="N160" s="249"/>
      <c r="O160" s="261" t="s">
        <v>355</v>
      </c>
      <c r="P160" s="262">
        <v>17436484.683537412</v>
      </c>
      <c r="Q160" s="263">
        <f>P160</f>
        <v>17436484.683537412</v>
      </c>
      <c r="R160" s="197"/>
      <c r="S160" s="197"/>
      <c r="T160" s="197"/>
      <c r="U160" s="197"/>
      <c r="V160" s="197"/>
      <c r="W160" s="197"/>
      <c r="X160" s="197"/>
      <c r="Y160" s="197"/>
      <c r="Z160" s="197"/>
      <c r="AA160" s="197"/>
      <c r="AB160" s="197"/>
      <c r="AC160" s="197"/>
      <c r="AD160" s="197"/>
      <c r="AE160" s="197"/>
      <c r="AG160" s="220"/>
    </row>
    <row r="161" spans="1:40">
      <c r="A161" s="249" t="s">
        <v>383</v>
      </c>
      <c r="B161" s="249"/>
      <c r="C161" s="250">
        <f>C438</f>
        <v>2</v>
      </c>
      <c r="D161" s="259">
        <v>104.52000000000001</v>
      </c>
      <c r="E161" s="218"/>
      <c r="F161" s="218">
        <f t="shared" ref="F161:I163" si="12">F407</f>
        <v>209</v>
      </c>
      <c r="G161" s="259">
        <v>117.12</v>
      </c>
      <c r="H161" s="249"/>
      <c r="I161" s="218">
        <f t="shared" si="12"/>
        <v>234</v>
      </c>
      <c r="J161" s="218"/>
      <c r="K161" s="260">
        <v>119.88</v>
      </c>
      <c r="L161" s="218"/>
      <c r="M161" s="218">
        <f t="shared" ref="M161:M163" si="13">M407</f>
        <v>240</v>
      </c>
      <c r="N161" s="218"/>
      <c r="O161" s="266" t="s">
        <v>139</v>
      </c>
      <c r="P161" s="267">
        <f>P158-SUM(P159:P160)</f>
        <v>29421923.207621749</v>
      </c>
      <c r="Q161" s="267">
        <f>Q158-SUM(Q159:Q160)</f>
        <v>30520871.207621749</v>
      </c>
      <c r="S161" s="300"/>
      <c r="U161" s="300"/>
      <c r="V161" s="300"/>
      <c r="AG161" s="197"/>
      <c r="AH161" s="197"/>
      <c r="AI161" s="197"/>
      <c r="AJ161" s="197"/>
      <c r="AK161" s="197"/>
      <c r="AL161" s="197"/>
      <c r="AN161" s="220"/>
    </row>
    <row r="162" spans="1:40">
      <c r="A162" s="249" t="s">
        <v>384</v>
      </c>
      <c r="B162" s="249"/>
      <c r="C162" s="250">
        <f>C408</f>
        <v>82.084931506849301</v>
      </c>
      <c r="D162" s="259">
        <v>155.76</v>
      </c>
      <c r="E162" s="218"/>
      <c r="F162" s="218">
        <f t="shared" si="12"/>
        <v>12786</v>
      </c>
      <c r="G162" s="259">
        <v>174.48</v>
      </c>
      <c r="H162" s="249"/>
      <c r="I162" s="218">
        <f t="shared" si="12"/>
        <v>14322</v>
      </c>
      <c r="J162" s="218"/>
      <c r="K162" s="260">
        <v>178.68</v>
      </c>
      <c r="L162" s="218"/>
      <c r="M162" s="218">
        <f t="shared" si="13"/>
        <v>14666</v>
      </c>
      <c r="N162" s="218"/>
      <c r="O162" s="253" t="s">
        <v>359</v>
      </c>
      <c r="P162" s="269">
        <f>C169/12</f>
        <v>19046.041792326934</v>
      </c>
      <c r="Q162" s="258"/>
      <c r="R162" s="220"/>
      <c r="S162" s="301"/>
      <c r="T162" s="220"/>
      <c r="U162" s="220"/>
      <c r="V162" s="301"/>
      <c r="W162" s="268"/>
      <c r="X162" s="220"/>
      <c r="Y162" s="220"/>
      <c r="AG162" s="197"/>
      <c r="AH162" s="197"/>
      <c r="AI162" s="197"/>
      <c r="AJ162" s="197"/>
      <c r="AK162" s="197"/>
      <c r="AL162" s="197"/>
      <c r="AN162" s="220"/>
    </row>
    <row r="163" spans="1:40">
      <c r="A163" s="249" t="s">
        <v>385</v>
      </c>
      <c r="B163" s="249"/>
      <c r="C163" s="250">
        <f>C409</f>
        <v>2770.9452054794501</v>
      </c>
      <c r="D163" s="259">
        <v>11.040000000000001</v>
      </c>
      <c r="E163" s="218"/>
      <c r="F163" s="218">
        <f t="shared" si="12"/>
        <v>30591</v>
      </c>
      <c r="G163" s="259">
        <v>12.24</v>
      </c>
      <c r="H163" s="249"/>
      <c r="I163" s="218">
        <f t="shared" si="12"/>
        <v>33916</v>
      </c>
      <c r="J163" s="218"/>
      <c r="K163" s="260">
        <v>12.48</v>
      </c>
      <c r="L163" s="218"/>
      <c r="M163" s="218">
        <f t="shared" si="13"/>
        <v>34581</v>
      </c>
      <c r="N163" s="218"/>
      <c r="O163" s="253" t="s">
        <v>361</v>
      </c>
      <c r="P163" s="269">
        <f>C197</f>
        <v>536266600.35221505</v>
      </c>
      <c r="Q163" s="258"/>
      <c r="R163" s="220"/>
      <c r="S163" s="301"/>
      <c r="T163" s="220"/>
      <c r="U163" s="220"/>
      <c r="V163" s="301"/>
      <c r="W163" s="268"/>
      <c r="X163" s="220"/>
      <c r="Y163" s="220"/>
      <c r="AG163" s="197"/>
      <c r="AH163" s="197"/>
      <c r="AI163" s="197"/>
      <c r="AJ163" s="197"/>
      <c r="AK163" s="197"/>
      <c r="AL163" s="197"/>
      <c r="AN163" s="220"/>
    </row>
    <row r="164" spans="1:40">
      <c r="A164" s="249" t="s">
        <v>386</v>
      </c>
      <c r="B164" s="249"/>
      <c r="C164" s="302"/>
      <c r="D164" s="218"/>
      <c r="E164" s="218"/>
      <c r="F164" s="249"/>
      <c r="G164" s="218"/>
      <c r="H164" s="249"/>
      <c r="I164" s="249"/>
      <c r="J164" s="249"/>
      <c r="K164" s="218"/>
      <c r="L164" s="249"/>
      <c r="M164" s="249"/>
      <c r="N164" s="249"/>
      <c r="O164" s="272" t="s">
        <v>363</v>
      </c>
      <c r="P164" s="273">
        <f>P161/P162</f>
        <v>1544.7788852104136</v>
      </c>
      <c r="Q164" s="273">
        <f>Q161/P162</f>
        <v>1602.4784330735677</v>
      </c>
      <c r="R164" s="220"/>
      <c r="S164" s="301"/>
      <c r="T164" s="220"/>
      <c r="U164" s="220"/>
      <c r="V164" s="301"/>
      <c r="W164" s="268"/>
      <c r="X164" s="220"/>
      <c r="Y164" s="220"/>
      <c r="AG164" s="197"/>
      <c r="AH164" s="197"/>
      <c r="AI164" s="197"/>
      <c r="AJ164" s="197"/>
      <c r="AK164" s="197"/>
      <c r="AL164" s="197"/>
      <c r="AN164" s="220"/>
    </row>
    <row r="165" spans="1:40">
      <c r="A165" s="249" t="s">
        <v>383</v>
      </c>
      <c r="B165" s="249"/>
      <c r="C165" s="302">
        <f>C206+C319</f>
        <v>166474.82968162166</v>
      </c>
      <c r="D165" s="259">
        <v>8.7100000000000009</v>
      </c>
      <c r="E165" s="303"/>
      <c r="F165" s="304">
        <f>F206+F319</f>
        <v>1449996</v>
      </c>
      <c r="G165" s="259">
        <v>9.76</v>
      </c>
      <c r="H165" s="305"/>
      <c r="I165" s="304">
        <f>I206+I319</f>
        <v>1624794</v>
      </c>
      <c r="J165" s="304"/>
      <c r="K165" s="306">
        <v>9.99</v>
      </c>
      <c r="L165" s="304"/>
      <c r="M165" s="304">
        <f>M206+M319</f>
        <v>1663084</v>
      </c>
      <c r="N165" s="304"/>
      <c r="O165" s="272" t="s">
        <v>365</v>
      </c>
      <c r="P165" s="275">
        <f>P161/$P$163</f>
        <v>5.486435886236006E-2</v>
      </c>
      <c r="Q165" s="275">
        <f>Q161/$P$163</f>
        <v>5.6913615704531885E-2</v>
      </c>
      <c r="R165" s="220"/>
      <c r="S165" s="301"/>
      <c r="T165" s="220"/>
      <c r="U165" s="220"/>
      <c r="V165" s="301"/>
      <c r="W165" s="268"/>
      <c r="X165" s="220"/>
      <c r="Y165" s="220"/>
      <c r="AG165" s="197"/>
      <c r="AH165" s="197"/>
      <c r="AI165" s="197"/>
      <c r="AJ165" s="197"/>
      <c r="AK165" s="197"/>
      <c r="AL165" s="197"/>
      <c r="AN165" s="220"/>
    </row>
    <row r="166" spans="1:40">
      <c r="A166" s="249" t="s">
        <v>384</v>
      </c>
      <c r="B166" s="249"/>
      <c r="C166" s="302">
        <f>C207+C320</f>
        <v>64148.300000000723</v>
      </c>
      <c r="D166" s="259">
        <v>12.98</v>
      </c>
      <c r="E166" s="307"/>
      <c r="F166" s="304">
        <f>F207+F320</f>
        <v>832645</v>
      </c>
      <c r="G166" s="259">
        <v>14.54</v>
      </c>
      <c r="H166" s="308"/>
      <c r="I166" s="304">
        <f>I207+I320</f>
        <v>932716</v>
      </c>
      <c r="J166" s="304"/>
      <c r="K166" s="306">
        <v>14.89</v>
      </c>
      <c r="L166" s="304"/>
      <c r="M166" s="304">
        <f>M207+M320</f>
        <v>955168</v>
      </c>
      <c r="N166" s="304"/>
      <c r="O166" s="304"/>
      <c r="P166" s="304"/>
      <c r="Q166" s="304"/>
      <c r="R166" s="220"/>
      <c r="S166" s="309"/>
      <c r="T166" s="220"/>
      <c r="U166" s="220"/>
      <c r="V166" s="309"/>
      <c r="X166" s="197"/>
      <c r="Y166" s="197"/>
      <c r="Z166" s="197"/>
      <c r="AA166" s="197"/>
      <c r="AB166" s="197"/>
      <c r="AC166" s="197"/>
      <c r="AD166" s="197"/>
      <c r="AE166" s="197"/>
      <c r="AG166" s="220"/>
    </row>
    <row r="167" spans="1:40">
      <c r="A167" s="249" t="s">
        <v>385</v>
      </c>
      <c r="B167" s="249"/>
      <c r="C167" s="302">
        <f>C208+C321</f>
        <v>1035367</v>
      </c>
      <c r="D167" s="259">
        <v>0.92</v>
      </c>
      <c r="E167" s="307"/>
      <c r="F167" s="304">
        <f>F208+F321</f>
        <v>952538</v>
      </c>
      <c r="G167" s="259">
        <v>1.02</v>
      </c>
      <c r="H167" s="308"/>
      <c r="I167" s="304">
        <f>I208+I321</f>
        <v>1056074</v>
      </c>
      <c r="J167" s="304"/>
      <c r="K167" s="306">
        <v>1.04</v>
      </c>
      <c r="L167" s="304"/>
      <c r="M167" s="304">
        <f>M208+M321</f>
        <v>1076781</v>
      </c>
      <c r="N167" s="304"/>
      <c r="O167" s="304"/>
      <c r="P167" s="304"/>
      <c r="Q167" s="304"/>
      <c r="R167" s="310"/>
      <c r="S167" s="310"/>
      <c r="T167" s="310"/>
      <c r="U167" s="310"/>
      <c r="V167" s="310"/>
      <c r="X167" s="197"/>
      <c r="Y167" s="197"/>
      <c r="Z167" s="197"/>
      <c r="AA167" s="197"/>
      <c r="AB167" s="197"/>
      <c r="AC167" s="197"/>
      <c r="AD167" s="197"/>
      <c r="AE167" s="197"/>
      <c r="AG167" s="220"/>
    </row>
    <row r="168" spans="1:40">
      <c r="A168" s="249" t="s">
        <v>387</v>
      </c>
      <c r="B168" s="249"/>
      <c r="C168" s="302">
        <f>SUM(C165:C166)</f>
        <v>230623.12968162238</v>
      </c>
      <c r="D168" s="259"/>
      <c r="E168" s="303"/>
      <c r="F168" s="304"/>
      <c r="G168" s="259"/>
      <c r="H168" s="305"/>
      <c r="I168" s="304"/>
      <c r="J168" s="304"/>
      <c r="K168" s="306"/>
      <c r="L168" s="304"/>
      <c r="M168" s="304"/>
      <c r="N168" s="304"/>
      <c r="O168" s="304"/>
      <c r="P168" s="304"/>
      <c r="Q168" s="304"/>
      <c r="X168" s="197"/>
      <c r="Y168" s="197"/>
      <c r="Z168" s="197"/>
      <c r="AA168" s="197"/>
      <c r="AB168" s="197"/>
      <c r="AC168" s="197"/>
      <c r="AD168" s="197"/>
      <c r="AE168" s="197"/>
      <c r="AG168" s="220"/>
    </row>
    <row r="169" spans="1:40">
      <c r="A169" s="249" t="s">
        <v>339</v>
      </c>
      <c r="B169" s="249"/>
      <c r="C169" s="302">
        <f t="shared" ref="C169:C174" si="14">C209+C323+C411</f>
        <v>228552.50150792321</v>
      </c>
      <c r="D169" s="259"/>
      <c r="E169" s="303"/>
      <c r="F169" s="304"/>
      <c r="G169" s="259"/>
      <c r="H169" s="305"/>
      <c r="I169" s="304"/>
      <c r="J169" s="304"/>
      <c r="K169" s="306"/>
      <c r="L169" s="304"/>
      <c r="M169" s="304"/>
      <c r="N169" s="304"/>
      <c r="O169" s="304"/>
      <c r="P169" s="304"/>
      <c r="Q169" s="304"/>
      <c r="X169" s="197"/>
      <c r="Y169" s="197"/>
      <c r="Z169" s="197"/>
      <c r="AA169" s="197"/>
      <c r="AB169" s="197"/>
      <c r="AC169" s="197"/>
      <c r="AD169" s="197"/>
      <c r="AE169" s="197"/>
      <c r="AG169" s="220"/>
    </row>
    <row r="170" spans="1:40">
      <c r="A170" s="249" t="s">
        <v>388</v>
      </c>
      <c r="B170" s="249"/>
      <c r="C170" s="302">
        <f t="shared" si="14"/>
        <v>844065.53671882139</v>
      </c>
      <c r="D170" s="259">
        <v>3.4</v>
      </c>
      <c r="E170" s="305"/>
      <c r="F170" s="304">
        <f>F210+F324+F412</f>
        <v>2869822</v>
      </c>
      <c r="G170" s="259">
        <v>3.7</v>
      </c>
      <c r="H170" s="305"/>
      <c r="I170" s="304">
        <f>I210+I324+I412</f>
        <v>3123042</v>
      </c>
      <c r="J170" s="304"/>
      <c r="K170" s="306">
        <v>3.8</v>
      </c>
      <c r="L170" s="304"/>
      <c r="M170" s="304">
        <f>M210+M324+M412</f>
        <v>3207448</v>
      </c>
      <c r="N170" s="304"/>
      <c r="O170" s="304"/>
      <c r="P170" s="304"/>
      <c r="Q170" s="304"/>
      <c r="X170" s="197"/>
      <c r="Y170" s="197"/>
      <c r="Z170" s="197"/>
      <c r="AA170" s="197"/>
      <c r="AB170" s="197"/>
      <c r="AC170" s="197"/>
      <c r="AD170" s="197"/>
      <c r="AE170" s="197"/>
      <c r="AG170" s="220"/>
    </row>
    <row r="171" spans="1:40">
      <c r="A171" s="249" t="s">
        <v>389</v>
      </c>
      <c r="B171" s="249"/>
      <c r="C171" s="302">
        <f t="shared" si="14"/>
        <v>130952667.91217485</v>
      </c>
      <c r="D171" s="264">
        <v>9.766</v>
      </c>
      <c r="E171" s="305" t="s">
        <v>357</v>
      </c>
      <c r="F171" s="304">
        <f>F211+F325+F413</f>
        <v>12788836</v>
      </c>
      <c r="G171" s="264">
        <v>10.628</v>
      </c>
      <c r="H171" s="305" t="s">
        <v>357</v>
      </c>
      <c r="I171" s="304">
        <f>I211+I325+I413</f>
        <v>13917649</v>
      </c>
      <c r="J171" s="304"/>
      <c r="K171" s="311">
        <v>10.878</v>
      </c>
      <c r="L171" s="304"/>
      <c r="M171" s="304">
        <f>M211+M325+M413</f>
        <v>14245032</v>
      </c>
      <c r="N171" s="304"/>
      <c r="O171" s="304"/>
      <c r="P171" s="304"/>
      <c r="Q171" s="304"/>
      <c r="R171" s="312"/>
      <c r="S171" s="312"/>
      <c r="T171" s="312"/>
      <c r="U171" s="312"/>
      <c r="X171" s="197"/>
      <c r="Y171" s="197"/>
      <c r="Z171" s="197"/>
      <c r="AA171" s="197"/>
      <c r="AB171" s="197"/>
      <c r="AC171" s="197"/>
      <c r="AD171" s="197"/>
      <c r="AE171" s="197"/>
      <c r="AG171" s="220"/>
    </row>
    <row r="172" spans="1:40">
      <c r="A172" s="249" t="s">
        <v>390</v>
      </c>
      <c r="B172" s="249"/>
      <c r="C172" s="302">
        <f t="shared" si="14"/>
        <v>281502228.69846565</v>
      </c>
      <c r="D172" s="264">
        <v>6.7460000000000004</v>
      </c>
      <c r="E172" s="305" t="s">
        <v>357</v>
      </c>
      <c r="F172" s="304">
        <f>F212+F326+F414</f>
        <v>18990140</v>
      </c>
      <c r="G172" s="264">
        <v>7.3410000000000002</v>
      </c>
      <c r="H172" s="305" t="s">
        <v>357</v>
      </c>
      <c r="I172" s="304">
        <f>I212+I326+I414</f>
        <v>20665077</v>
      </c>
      <c r="J172" s="304"/>
      <c r="K172" s="311">
        <v>7.5140000000000002</v>
      </c>
      <c r="L172" s="304"/>
      <c r="M172" s="304">
        <f>M212+M326+M414</f>
        <v>21152078</v>
      </c>
      <c r="N172" s="304"/>
      <c r="O172" s="304"/>
      <c r="P172" s="304"/>
      <c r="Q172" s="304"/>
      <c r="X172" s="197"/>
      <c r="Y172" s="197"/>
      <c r="Z172" s="197"/>
      <c r="AA172" s="197"/>
      <c r="AB172" s="197"/>
      <c r="AC172" s="197"/>
      <c r="AD172" s="197"/>
      <c r="AE172" s="197"/>
      <c r="AG172" s="220"/>
    </row>
    <row r="173" spans="1:40">
      <c r="A173" s="249" t="s">
        <v>391</v>
      </c>
      <c r="B173" s="249"/>
      <c r="C173" s="302">
        <f t="shared" si="14"/>
        <v>119991272.36558694</v>
      </c>
      <c r="D173" s="264">
        <v>5.8120000000000003</v>
      </c>
      <c r="E173" s="305" t="s">
        <v>357</v>
      </c>
      <c r="F173" s="304">
        <f>F213+F327+F415</f>
        <v>6973893</v>
      </c>
      <c r="G173" s="264">
        <v>6.3240000000000007</v>
      </c>
      <c r="H173" s="305" t="s">
        <v>357</v>
      </c>
      <c r="I173" s="304">
        <f>I213+I327+I415</f>
        <v>7588248</v>
      </c>
      <c r="J173" s="304"/>
      <c r="K173" s="311">
        <v>6.4720000000000004</v>
      </c>
      <c r="L173" s="304"/>
      <c r="M173" s="304">
        <f>M213+M327+M415</f>
        <v>7765836</v>
      </c>
      <c r="N173" s="304"/>
      <c r="O173" s="304"/>
      <c r="P173" s="304"/>
      <c r="Q173" s="304"/>
      <c r="X173" s="197"/>
      <c r="Y173" s="197"/>
      <c r="Z173" s="197"/>
      <c r="AA173" s="197"/>
      <c r="AB173" s="197"/>
      <c r="AC173" s="197"/>
      <c r="AD173" s="197"/>
      <c r="AE173" s="197"/>
      <c r="AG173" s="220"/>
    </row>
    <row r="174" spans="1:40">
      <c r="A174" s="249" t="s">
        <v>392</v>
      </c>
      <c r="B174" s="249"/>
      <c r="C174" s="302">
        <f t="shared" si="14"/>
        <v>122445.59285714269</v>
      </c>
      <c r="D174" s="313">
        <v>56</v>
      </c>
      <c r="E174" s="303" t="s">
        <v>357</v>
      </c>
      <c r="F174" s="304">
        <f>F214+F328+F416</f>
        <v>68569</v>
      </c>
      <c r="G174" s="313">
        <v>57</v>
      </c>
      <c r="H174" s="305" t="s">
        <v>357</v>
      </c>
      <c r="I174" s="304">
        <f>I214+I328+I416</f>
        <v>69794</v>
      </c>
      <c r="J174" s="304"/>
      <c r="K174" s="314">
        <v>58</v>
      </c>
      <c r="L174" s="304"/>
      <c r="M174" s="304">
        <f>M214+M328+M416</f>
        <v>71019</v>
      </c>
      <c r="N174" s="304"/>
      <c r="O174" s="304"/>
      <c r="P174" s="304"/>
      <c r="Q174" s="304"/>
      <c r="X174" s="197"/>
      <c r="Y174" s="197"/>
      <c r="Z174" s="197"/>
      <c r="AA174" s="197"/>
      <c r="AB174" s="197"/>
      <c r="AC174" s="197"/>
      <c r="AD174" s="197"/>
      <c r="AE174" s="197"/>
      <c r="AG174" s="220"/>
    </row>
    <row r="175" spans="1:40" s="225" customFormat="1" hidden="1">
      <c r="A175" s="224" t="s">
        <v>393</v>
      </c>
      <c r="C175" s="315">
        <f>C171</f>
        <v>130952667.91217485</v>
      </c>
      <c r="D175" s="223"/>
      <c r="E175" s="227"/>
      <c r="F175" s="228"/>
      <c r="G175" s="223">
        <v>0</v>
      </c>
      <c r="H175" s="227"/>
      <c r="I175" s="228"/>
      <c r="J175" s="228"/>
      <c r="K175" s="316">
        <v>0</v>
      </c>
      <c r="L175" s="228"/>
      <c r="M175" s="228"/>
      <c r="N175" s="228"/>
      <c r="O175" s="228"/>
      <c r="P175" s="228"/>
      <c r="Q175" s="228"/>
      <c r="U175" s="227"/>
      <c r="V175" s="227"/>
      <c r="W175" s="227"/>
      <c r="X175" s="227"/>
      <c r="Y175" s="227"/>
      <c r="Z175" s="227"/>
      <c r="AA175" s="227"/>
      <c r="AB175" s="227"/>
      <c r="AC175" s="227"/>
      <c r="AD175" s="227"/>
      <c r="AE175" s="227"/>
      <c r="AG175" s="229"/>
    </row>
    <row r="176" spans="1:40" s="225" customFormat="1" hidden="1">
      <c r="A176" s="224" t="s">
        <v>394</v>
      </c>
      <c r="C176" s="315">
        <f t="shared" ref="C176:C177" si="15">C172</f>
        <v>281502228.69846565</v>
      </c>
      <c r="D176" s="223"/>
      <c r="E176" s="227"/>
      <c r="F176" s="228"/>
      <c r="G176" s="223">
        <v>0</v>
      </c>
      <c r="H176" s="227"/>
      <c r="I176" s="228"/>
      <c r="J176" s="228"/>
      <c r="K176" s="316">
        <v>0</v>
      </c>
      <c r="L176" s="228"/>
      <c r="M176" s="228"/>
      <c r="N176" s="228"/>
      <c r="O176" s="228"/>
      <c r="P176" s="228"/>
      <c r="Q176" s="228"/>
      <c r="U176" s="227"/>
      <c r="V176" s="227"/>
      <c r="W176" s="227"/>
      <c r="X176" s="227"/>
      <c r="Y176" s="227"/>
      <c r="Z176" s="227"/>
      <c r="AA176" s="227"/>
      <c r="AB176" s="227"/>
      <c r="AC176" s="227"/>
      <c r="AD176" s="227"/>
      <c r="AE176" s="227"/>
      <c r="AG176" s="229"/>
    </row>
    <row r="177" spans="1:33" s="225" customFormat="1" hidden="1">
      <c r="A177" s="224" t="s">
        <v>395</v>
      </c>
      <c r="C177" s="315">
        <f t="shared" si="15"/>
        <v>119991272.36558694</v>
      </c>
      <c r="D177" s="223"/>
      <c r="E177" s="227"/>
      <c r="F177" s="228"/>
      <c r="G177" s="223">
        <v>0</v>
      </c>
      <c r="H177" s="227"/>
      <c r="I177" s="228"/>
      <c r="J177" s="228"/>
      <c r="K177" s="316">
        <v>0</v>
      </c>
      <c r="L177" s="228"/>
      <c r="M177" s="228"/>
      <c r="N177" s="228"/>
      <c r="O177" s="228"/>
      <c r="P177" s="228"/>
      <c r="Q177" s="228"/>
      <c r="U177" s="227"/>
      <c r="V177" s="227"/>
      <c r="W177" s="227"/>
      <c r="X177" s="227"/>
      <c r="Y177" s="227"/>
      <c r="Z177" s="227"/>
      <c r="AA177" s="227"/>
      <c r="AB177" s="227"/>
      <c r="AC177" s="227"/>
      <c r="AD177" s="227"/>
      <c r="AE177" s="227"/>
      <c r="AG177" s="229"/>
    </row>
    <row r="178" spans="1:33" s="225" customFormat="1" hidden="1">
      <c r="A178" s="278" t="s">
        <v>396</v>
      </c>
      <c r="B178" s="279"/>
      <c r="C178" s="317"/>
      <c r="D178" s="281"/>
      <c r="E178" s="282"/>
      <c r="F178" s="283"/>
      <c r="G178" s="284">
        <v>10.628</v>
      </c>
      <c r="H178" s="318" t="s">
        <v>357</v>
      </c>
      <c r="I178" s="283"/>
      <c r="J178" s="283"/>
      <c r="K178" s="286">
        <v>10.878</v>
      </c>
      <c r="L178" s="283"/>
      <c r="M178" s="283"/>
      <c r="N178" s="283"/>
      <c r="O178" s="283"/>
      <c r="P178" s="283"/>
      <c r="Q178" s="283"/>
      <c r="U178" s="227"/>
      <c r="V178" s="227"/>
      <c r="W178" s="227"/>
      <c r="X178" s="227"/>
      <c r="Y178" s="227"/>
      <c r="Z178" s="227"/>
      <c r="AA178" s="227"/>
      <c r="AB178" s="227"/>
      <c r="AC178" s="227"/>
      <c r="AD178" s="227"/>
      <c r="AE178" s="227"/>
      <c r="AG178" s="229"/>
    </row>
    <row r="179" spans="1:33" s="225" customFormat="1" hidden="1">
      <c r="A179" s="278" t="s">
        <v>397</v>
      </c>
      <c r="B179" s="279"/>
      <c r="C179" s="317"/>
      <c r="D179" s="281"/>
      <c r="E179" s="282"/>
      <c r="F179" s="283"/>
      <c r="G179" s="284">
        <v>7.3410000000000002</v>
      </c>
      <c r="H179" s="318" t="s">
        <v>357</v>
      </c>
      <c r="I179" s="283"/>
      <c r="J179" s="283"/>
      <c r="K179" s="286">
        <v>7.5140000000000002</v>
      </c>
      <c r="L179" s="283"/>
      <c r="M179" s="283"/>
      <c r="N179" s="283"/>
      <c r="O179" s="283"/>
      <c r="P179" s="283"/>
      <c r="Q179" s="283"/>
      <c r="U179" s="227"/>
      <c r="V179" s="227"/>
      <c r="W179" s="227"/>
      <c r="X179" s="227"/>
      <c r="Y179" s="227"/>
      <c r="Z179" s="227"/>
      <c r="AA179" s="227"/>
      <c r="AB179" s="227"/>
      <c r="AC179" s="227"/>
      <c r="AD179" s="227"/>
      <c r="AE179" s="227"/>
      <c r="AG179" s="229"/>
    </row>
    <row r="180" spans="1:33" s="225" customFormat="1" hidden="1">
      <c r="A180" s="278" t="s">
        <v>398</v>
      </c>
      <c r="B180" s="279"/>
      <c r="C180" s="317"/>
      <c r="D180" s="281"/>
      <c r="E180" s="282"/>
      <c r="F180" s="283"/>
      <c r="G180" s="284">
        <v>6.3240000000000007</v>
      </c>
      <c r="H180" s="318" t="s">
        <v>357</v>
      </c>
      <c r="I180" s="283"/>
      <c r="J180" s="283"/>
      <c r="K180" s="286">
        <v>6.4720000000000004</v>
      </c>
      <c r="L180" s="283"/>
      <c r="M180" s="283"/>
      <c r="N180" s="283"/>
      <c r="O180" s="283"/>
      <c r="P180" s="283"/>
      <c r="Q180" s="283"/>
      <c r="U180" s="227"/>
      <c r="V180" s="227"/>
      <c r="W180" s="227"/>
      <c r="X180" s="227"/>
      <c r="Y180" s="227"/>
      <c r="Z180" s="227"/>
      <c r="AA180" s="227"/>
      <c r="AB180" s="227"/>
      <c r="AC180" s="227"/>
      <c r="AD180" s="227"/>
      <c r="AE180" s="227"/>
      <c r="AG180" s="229"/>
    </row>
    <row r="181" spans="1:33">
      <c r="A181" s="319" t="s">
        <v>399</v>
      </c>
      <c r="B181" s="249"/>
      <c r="C181" s="302"/>
      <c r="D181" s="320">
        <v>-0.01</v>
      </c>
      <c r="E181" s="303"/>
      <c r="F181" s="304"/>
      <c r="G181" s="320">
        <v>-0.01</v>
      </c>
      <c r="H181" s="305"/>
      <c r="I181" s="304"/>
      <c r="J181" s="304"/>
      <c r="K181" s="321">
        <v>-0.01</v>
      </c>
      <c r="L181" s="304"/>
      <c r="M181" s="304"/>
      <c r="N181" s="304"/>
      <c r="O181" s="304"/>
      <c r="P181" s="304"/>
      <c r="Q181" s="304"/>
      <c r="X181" s="197"/>
      <c r="Y181" s="197"/>
      <c r="Z181" s="197"/>
      <c r="AA181" s="197"/>
      <c r="AB181" s="197"/>
      <c r="AC181" s="197"/>
      <c r="AD181" s="197"/>
      <c r="AE181" s="197"/>
      <c r="AG181" s="220"/>
    </row>
    <row r="182" spans="1:33">
      <c r="A182" s="249" t="s">
        <v>383</v>
      </c>
      <c r="B182" s="249"/>
      <c r="C182" s="302">
        <f t="shared" ref="C182:C191" si="16">C216+C330+C418</f>
        <v>74.633333333333297</v>
      </c>
      <c r="D182" s="322">
        <v>8.7100000000000009</v>
      </c>
      <c r="E182" s="303"/>
      <c r="F182" s="304">
        <f t="shared" ref="F182:F191" si="17">F216+F330+F418</f>
        <v>-7</v>
      </c>
      <c r="G182" s="322">
        <v>9.76</v>
      </c>
      <c r="H182" s="303"/>
      <c r="I182" s="304">
        <f t="shared" ref="I182:I191" si="18">I216+I330+I418</f>
        <v>-7</v>
      </c>
      <c r="J182" s="304"/>
      <c r="K182" s="306">
        <v>9.99</v>
      </c>
      <c r="L182" s="304"/>
      <c r="M182" s="304">
        <f t="shared" ref="M182:M191" si="19">M216+M330+M418</f>
        <v>-7</v>
      </c>
      <c r="N182" s="304"/>
      <c r="O182" s="304"/>
      <c r="P182" s="304"/>
      <c r="Q182" s="304"/>
      <c r="X182" s="197"/>
      <c r="Y182" s="197"/>
      <c r="Z182" s="197"/>
      <c r="AA182" s="197"/>
      <c r="AB182" s="197"/>
      <c r="AC182" s="197"/>
      <c r="AD182" s="197"/>
      <c r="AE182" s="197"/>
      <c r="AG182" s="220"/>
    </row>
    <row r="183" spans="1:33">
      <c r="A183" s="249" t="s">
        <v>384</v>
      </c>
      <c r="B183" s="249"/>
      <c r="C183" s="302">
        <f t="shared" si="16"/>
        <v>88.799999999999983</v>
      </c>
      <c r="D183" s="322">
        <v>12.98</v>
      </c>
      <c r="E183" s="303"/>
      <c r="F183" s="304">
        <f t="shared" si="17"/>
        <v>-11</v>
      </c>
      <c r="G183" s="322">
        <v>14.54</v>
      </c>
      <c r="H183" s="303"/>
      <c r="I183" s="304">
        <f t="shared" si="18"/>
        <v>-12</v>
      </c>
      <c r="J183" s="304"/>
      <c r="K183" s="306">
        <v>14.89</v>
      </c>
      <c r="L183" s="304"/>
      <c r="M183" s="304">
        <f t="shared" si="19"/>
        <v>-13</v>
      </c>
      <c r="N183" s="304"/>
      <c r="O183" s="304"/>
      <c r="P183" s="304"/>
      <c r="Q183" s="304"/>
      <c r="Z183" s="197"/>
      <c r="AA183" s="197"/>
      <c r="AB183" s="197"/>
      <c r="AC183" s="197"/>
      <c r="AD183" s="197"/>
      <c r="AE183" s="197"/>
      <c r="AG183" s="220"/>
    </row>
    <row r="184" spans="1:33">
      <c r="A184" s="249" t="s">
        <v>400</v>
      </c>
      <c r="B184" s="249"/>
      <c r="C184" s="302">
        <f t="shared" si="16"/>
        <v>2161</v>
      </c>
      <c r="D184" s="322">
        <v>0.92</v>
      </c>
      <c r="E184" s="303"/>
      <c r="F184" s="304">
        <f t="shared" si="17"/>
        <v>-20</v>
      </c>
      <c r="G184" s="322">
        <v>1.02</v>
      </c>
      <c r="H184" s="303"/>
      <c r="I184" s="304">
        <f t="shared" si="18"/>
        <v>-23</v>
      </c>
      <c r="J184" s="304"/>
      <c r="K184" s="306">
        <v>1.04</v>
      </c>
      <c r="L184" s="304"/>
      <c r="M184" s="304">
        <f t="shared" si="19"/>
        <v>-23</v>
      </c>
      <c r="N184" s="304"/>
      <c r="O184" s="304"/>
      <c r="P184" s="304"/>
      <c r="Q184" s="304"/>
      <c r="Z184" s="197"/>
      <c r="AA184" s="197"/>
      <c r="AB184" s="197"/>
      <c r="AC184" s="197"/>
      <c r="AD184" s="197"/>
      <c r="AE184" s="197"/>
      <c r="AG184" s="220"/>
    </row>
    <row r="185" spans="1:33">
      <c r="A185" s="249" t="s">
        <v>401</v>
      </c>
      <c r="B185" s="249"/>
      <c r="C185" s="302">
        <f t="shared" si="16"/>
        <v>1487</v>
      </c>
      <c r="D185" s="322">
        <v>3.4</v>
      </c>
      <c r="E185" s="305"/>
      <c r="F185" s="304">
        <f t="shared" si="17"/>
        <v>-51</v>
      </c>
      <c r="G185" s="322">
        <v>3.7</v>
      </c>
      <c r="H185" s="305"/>
      <c r="I185" s="304">
        <f t="shared" si="18"/>
        <v>-55</v>
      </c>
      <c r="J185" s="304"/>
      <c r="K185" s="306">
        <v>3.8</v>
      </c>
      <c r="L185" s="304"/>
      <c r="M185" s="304">
        <f t="shared" si="19"/>
        <v>-56</v>
      </c>
      <c r="N185" s="304"/>
      <c r="O185" s="304"/>
      <c r="P185" s="304"/>
      <c r="Q185" s="304"/>
      <c r="Z185" s="197"/>
      <c r="AA185" s="197"/>
      <c r="AB185" s="197"/>
      <c r="AC185" s="197"/>
      <c r="AD185" s="197"/>
      <c r="AE185" s="197"/>
      <c r="AG185" s="220"/>
    </row>
    <row r="186" spans="1:33">
      <c r="A186" s="249" t="s">
        <v>402</v>
      </c>
      <c r="B186" s="249"/>
      <c r="C186" s="302">
        <f t="shared" si="16"/>
        <v>116452.33333333327</v>
      </c>
      <c r="D186" s="323">
        <v>9.766</v>
      </c>
      <c r="E186" s="305" t="s">
        <v>357</v>
      </c>
      <c r="F186" s="304">
        <f t="shared" si="17"/>
        <v>-114</v>
      </c>
      <c r="G186" s="323">
        <v>10.628</v>
      </c>
      <c r="H186" s="305" t="s">
        <v>357</v>
      </c>
      <c r="I186" s="304">
        <f t="shared" si="18"/>
        <v>-123</v>
      </c>
      <c r="J186" s="304"/>
      <c r="K186" s="324">
        <v>10.878</v>
      </c>
      <c r="L186" s="304"/>
      <c r="M186" s="304">
        <f t="shared" si="19"/>
        <v>-127</v>
      </c>
      <c r="N186" s="304"/>
      <c r="O186" s="304"/>
      <c r="P186" s="304"/>
      <c r="Q186" s="304"/>
      <c r="Z186" s="197"/>
      <c r="AA186" s="197"/>
      <c r="AB186" s="197"/>
      <c r="AC186" s="197"/>
      <c r="AD186" s="197"/>
      <c r="AE186" s="197"/>
      <c r="AG186" s="220"/>
    </row>
    <row r="187" spans="1:33">
      <c r="A187" s="249" t="s">
        <v>390</v>
      </c>
      <c r="B187" s="249"/>
      <c r="C187" s="302">
        <f t="shared" si="16"/>
        <v>524872.66666666698</v>
      </c>
      <c r="D187" s="323">
        <v>6.7460000000000004</v>
      </c>
      <c r="E187" s="305" t="s">
        <v>357</v>
      </c>
      <c r="F187" s="304">
        <f t="shared" si="17"/>
        <v>-354</v>
      </c>
      <c r="G187" s="323">
        <v>7.3410000000000002</v>
      </c>
      <c r="H187" s="305" t="s">
        <v>357</v>
      </c>
      <c r="I187" s="304">
        <f t="shared" si="18"/>
        <v>-385</v>
      </c>
      <c r="J187" s="304"/>
      <c r="K187" s="324">
        <v>7.5140000000000002</v>
      </c>
      <c r="L187" s="304"/>
      <c r="M187" s="304">
        <f t="shared" si="19"/>
        <v>-394</v>
      </c>
      <c r="N187" s="304"/>
      <c r="O187" s="304"/>
      <c r="P187" s="304"/>
      <c r="Q187" s="304"/>
      <c r="Z187" s="197"/>
      <c r="AA187" s="197"/>
      <c r="AB187" s="197"/>
      <c r="AC187" s="197"/>
      <c r="AD187" s="197"/>
      <c r="AE187" s="197"/>
      <c r="AG187" s="220"/>
    </row>
    <row r="188" spans="1:33">
      <c r="A188" s="249" t="s">
        <v>391</v>
      </c>
      <c r="B188" s="249"/>
      <c r="C188" s="302">
        <f t="shared" si="16"/>
        <v>933865</v>
      </c>
      <c r="D188" s="323">
        <v>5.8120000000000003</v>
      </c>
      <c r="E188" s="305" t="s">
        <v>357</v>
      </c>
      <c r="F188" s="304">
        <f t="shared" si="17"/>
        <v>-543</v>
      </c>
      <c r="G188" s="323">
        <v>6.3240000000000007</v>
      </c>
      <c r="H188" s="305" t="s">
        <v>357</v>
      </c>
      <c r="I188" s="304">
        <f t="shared" si="18"/>
        <v>-591</v>
      </c>
      <c r="J188" s="304"/>
      <c r="K188" s="324">
        <v>6.4720000000000004</v>
      </c>
      <c r="L188" s="304"/>
      <c r="M188" s="304">
        <f t="shared" si="19"/>
        <v>-604</v>
      </c>
      <c r="N188" s="304"/>
      <c r="O188" s="304"/>
      <c r="P188" s="304"/>
      <c r="Q188" s="304"/>
      <c r="X188" s="197"/>
      <c r="Y188" s="197"/>
      <c r="Z188" s="197"/>
      <c r="AA188" s="197"/>
      <c r="AB188" s="197"/>
      <c r="AC188" s="197"/>
      <c r="AD188" s="197"/>
      <c r="AE188" s="197"/>
      <c r="AG188" s="220"/>
    </row>
    <row r="189" spans="1:33">
      <c r="A189" s="249" t="s">
        <v>392</v>
      </c>
      <c r="B189" s="249"/>
      <c r="C189" s="302">
        <f t="shared" si="16"/>
        <v>1389.3333333333335</v>
      </c>
      <c r="D189" s="325">
        <v>56</v>
      </c>
      <c r="E189" s="305" t="s">
        <v>357</v>
      </c>
      <c r="F189" s="304">
        <f t="shared" si="17"/>
        <v>-8</v>
      </c>
      <c r="G189" s="325">
        <v>57</v>
      </c>
      <c r="H189" s="305" t="s">
        <v>357</v>
      </c>
      <c r="I189" s="304">
        <f t="shared" si="18"/>
        <v>-8</v>
      </c>
      <c r="J189" s="304"/>
      <c r="K189" s="326">
        <v>58</v>
      </c>
      <c r="L189" s="304"/>
      <c r="M189" s="304">
        <f t="shared" si="19"/>
        <v>-8</v>
      </c>
      <c r="N189" s="304"/>
      <c r="O189" s="304"/>
      <c r="P189" s="304"/>
      <c r="Q189" s="304"/>
      <c r="X189" s="197"/>
      <c r="Y189" s="197"/>
      <c r="Z189" s="197"/>
      <c r="AA189" s="197"/>
      <c r="AB189" s="197"/>
      <c r="AC189" s="197"/>
      <c r="AD189" s="197"/>
      <c r="AE189" s="197"/>
      <c r="AG189" s="220"/>
    </row>
    <row r="190" spans="1:33">
      <c r="A190" s="249" t="s">
        <v>403</v>
      </c>
      <c r="B190" s="249"/>
      <c r="C190" s="302">
        <f t="shared" si="16"/>
        <v>130.39999999999998</v>
      </c>
      <c r="D190" s="327">
        <v>60</v>
      </c>
      <c r="E190" s="303"/>
      <c r="F190" s="304">
        <f t="shared" si="17"/>
        <v>7824</v>
      </c>
      <c r="G190" s="327">
        <v>60</v>
      </c>
      <c r="H190" s="305"/>
      <c r="I190" s="304">
        <f t="shared" si="18"/>
        <v>7824</v>
      </c>
      <c r="J190" s="304"/>
      <c r="K190" s="306">
        <v>60</v>
      </c>
      <c r="L190" s="304"/>
      <c r="M190" s="304">
        <f t="shared" si="19"/>
        <v>7824</v>
      </c>
      <c r="N190" s="304"/>
      <c r="O190" s="304"/>
      <c r="P190" s="304"/>
      <c r="Q190" s="304"/>
      <c r="X190" s="197"/>
      <c r="Y190" s="197"/>
      <c r="Z190" s="197"/>
      <c r="AA190" s="197"/>
      <c r="AB190" s="197"/>
      <c r="AC190" s="197"/>
      <c r="AD190" s="197"/>
      <c r="AE190" s="197"/>
      <c r="AG190" s="220"/>
    </row>
    <row r="191" spans="1:33">
      <c r="A191" s="249" t="s">
        <v>404</v>
      </c>
      <c r="B191" s="249"/>
      <c r="C191" s="302">
        <f t="shared" si="16"/>
        <v>709.3</v>
      </c>
      <c r="D191" s="328">
        <v>-30</v>
      </c>
      <c r="E191" s="303" t="s">
        <v>357</v>
      </c>
      <c r="F191" s="304">
        <f t="shared" si="17"/>
        <v>-213</v>
      </c>
      <c r="G191" s="328">
        <v>-30</v>
      </c>
      <c r="H191" s="305" t="s">
        <v>357</v>
      </c>
      <c r="I191" s="304">
        <f t="shared" si="18"/>
        <v>-213</v>
      </c>
      <c r="J191" s="304"/>
      <c r="K191" s="326">
        <v>-30</v>
      </c>
      <c r="L191" s="304"/>
      <c r="M191" s="304">
        <f t="shared" si="19"/>
        <v>-213</v>
      </c>
      <c r="N191" s="304"/>
      <c r="O191" s="304"/>
      <c r="P191" s="304"/>
      <c r="Q191" s="304"/>
      <c r="X191" s="197"/>
      <c r="Y191" s="197"/>
      <c r="Z191" s="197"/>
      <c r="AA191" s="197"/>
      <c r="AB191" s="197"/>
      <c r="AC191" s="197"/>
      <c r="AD191" s="197"/>
      <c r="AE191" s="197"/>
      <c r="AG191" s="220"/>
    </row>
    <row r="192" spans="1:33" s="225" customFormat="1" hidden="1">
      <c r="A192" s="224" t="s">
        <v>393</v>
      </c>
      <c r="C192" s="315">
        <f>C186</f>
        <v>116452.33333333327</v>
      </c>
      <c r="D192" s="223"/>
      <c r="E192" s="227"/>
      <c r="F192" s="228"/>
      <c r="G192" s="223">
        <v>0</v>
      </c>
      <c r="H192" s="227"/>
      <c r="I192" s="228"/>
      <c r="J192" s="228"/>
      <c r="K192" s="277">
        <v>0</v>
      </c>
      <c r="L192" s="228"/>
      <c r="M192" s="228"/>
      <c r="N192" s="228"/>
      <c r="O192" s="228"/>
      <c r="P192" s="228"/>
      <c r="Q192" s="228"/>
      <c r="U192" s="227"/>
      <c r="V192" s="227"/>
      <c r="W192" s="227"/>
      <c r="X192" s="227"/>
      <c r="Y192" s="227"/>
      <c r="Z192" s="227"/>
      <c r="AA192" s="227"/>
      <c r="AB192" s="227"/>
      <c r="AC192" s="227"/>
      <c r="AD192" s="227"/>
      <c r="AE192" s="227"/>
      <c r="AG192" s="229"/>
    </row>
    <row r="193" spans="1:33" s="225" customFormat="1" hidden="1">
      <c r="A193" s="224" t="s">
        <v>394</v>
      </c>
      <c r="C193" s="315">
        <f t="shared" ref="C193:C194" si="20">C187</f>
        <v>524872.66666666698</v>
      </c>
      <c r="D193" s="223"/>
      <c r="E193" s="227"/>
      <c r="F193" s="228"/>
      <c r="G193" s="223">
        <v>0</v>
      </c>
      <c r="H193" s="227"/>
      <c r="I193" s="228"/>
      <c r="J193" s="228"/>
      <c r="K193" s="277">
        <v>0</v>
      </c>
      <c r="L193" s="228"/>
      <c r="M193" s="228"/>
      <c r="N193" s="228"/>
      <c r="O193" s="228"/>
      <c r="P193" s="228"/>
      <c r="Q193" s="228"/>
      <c r="U193" s="227"/>
      <c r="V193" s="227"/>
      <c r="W193" s="227"/>
      <c r="X193" s="227"/>
      <c r="Y193" s="227"/>
      <c r="Z193" s="227"/>
      <c r="AA193" s="227"/>
      <c r="AB193" s="227"/>
      <c r="AC193" s="227"/>
      <c r="AD193" s="227"/>
      <c r="AE193" s="227"/>
      <c r="AG193" s="229"/>
    </row>
    <row r="194" spans="1:33" s="225" customFormat="1" hidden="1">
      <c r="A194" s="224" t="s">
        <v>395</v>
      </c>
      <c r="C194" s="315">
        <f t="shared" si="20"/>
        <v>933865</v>
      </c>
      <c r="D194" s="223"/>
      <c r="E194" s="227"/>
      <c r="F194" s="228"/>
      <c r="G194" s="223">
        <v>0</v>
      </c>
      <c r="H194" s="227"/>
      <c r="I194" s="228"/>
      <c r="J194" s="228"/>
      <c r="K194" s="277">
        <v>0</v>
      </c>
      <c r="L194" s="228"/>
      <c r="M194" s="228"/>
      <c r="N194" s="228"/>
      <c r="O194" s="228"/>
      <c r="P194" s="228"/>
      <c r="Q194" s="228"/>
      <c r="U194" s="227"/>
      <c r="V194" s="227"/>
      <c r="W194" s="227"/>
      <c r="X194" s="227"/>
      <c r="Y194" s="227"/>
      <c r="Z194" s="227"/>
      <c r="AA194" s="227"/>
      <c r="AB194" s="227"/>
      <c r="AC194" s="227"/>
      <c r="AD194" s="227"/>
      <c r="AE194" s="227"/>
      <c r="AG194" s="229"/>
    </row>
    <row r="195" spans="1:33">
      <c r="A195" s="249" t="s">
        <v>370</v>
      </c>
      <c r="B195" s="216"/>
      <c r="C195" s="302">
        <f>C226+C340+C431</f>
        <v>532446168.97622746</v>
      </c>
      <c r="D195" s="313"/>
      <c r="E195" s="218"/>
      <c r="F195" s="304">
        <f>F226+F340+F431</f>
        <v>44976528</v>
      </c>
      <c r="G195" s="313"/>
      <c r="H195" s="305"/>
      <c r="I195" s="304">
        <f>I226+I340+I431</f>
        <v>49032274</v>
      </c>
      <c r="J195" s="304"/>
      <c r="K195" s="314"/>
      <c r="L195" s="304"/>
      <c r="M195" s="304">
        <f>M226+M340+M431</f>
        <v>50192313</v>
      </c>
      <c r="N195" s="304"/>
      <c r="O195" s="304"/>
      <c r="P195" s="304"/>
      <c r="Q195" s="304"/>
      <c r="X195" s="197"/>
      <c r="Y195" s="197"/>
      <c r="Z195" s="197"/>
      <c r="AA195" s="197"/>
      <c r="AB195" s="197"/>
      <c r="AC195" s="197"/>
      <c r="AD195" s="197"/>
      <c r="AE195" s="197"/>
      <c r="AG195" s="220"/>
    </row>
    <row r="196" spans="1:33">
      <c r="A196" s="249" t="s">
        <v>341</v>
      </c>
      <c r="B196" s="298"/>
      <c r="C196" s="329">
        <f>C227+C341+C432</f>
        <v>3820431.375987567</v>
      </c>
      <c r="D196" s="238"/>
      <c r="E196" s="238"/>
      <c r="F196" s="330">
        <f>I196</f>
        <v>398180.89115916123</v>
      </c>
      <c r="G196" s="238"/>
      <c r="H196" s="238"/>
      <c r="I196" s="330">
        <f>I227+I341+I432</f>
        <v>398180.89115916123</v>
      </c>
      <c r="J196" s="304"/>
      <c r="K196" s="331"/>
      <c r="L196" s="304"/>
      <c r="M196" s="330">
        <f>M227+M341+M432</f>
        <v>398180.89115916123</v>
      </c>
      <c r="N196" s="304"/>
      <c r="O196" s="304"/>
      <c r="P196" s="304"/>
      <c r="Q196" s="304"/>
      <c r="X196" s="197"/>
      <c r="Y196" s="197"/>
      <c r="Z196" s="197"/>
      <c r="AA196" s="197"/>
      <c r="AB196" s="197"/>
      <c r="AC196" s="197"/>
      <c r="AD196" s="197"/>
      <c r="AE196" s="197"/>
      <c r="AG196" s="220"/>
    </row>
    <row r="197" spans="1:33" ht="16.5" thickBot="1">
      <c r="A197" s="249" t="s">
        <v>371</v>
      </c>
      <c r="B197" s="249"/>
      <c r="C197" s="294">
        <f>SUM(C195:C196)</f>
        <v>536266600.35221505</v>
      </c>
      <c r="D197" s="332"/>
      <c r="E197" s="333"/>
      <c r="F197" s="334">
        <f>F195+F196</f>
        <v>45374708.891159162</v>
      </c>
      <c r="G197" s="332"/>
      <c r="H197" s="335"/>
      <c r="I197" s="334">
        <f>I195+I196</f>
        <v>49430454.891159162</v>
      </c>
      <c r="J197" s="334"/>
      <c r="K197" s="332"/>
      <c r="L197" s="334"/>
      <c r="M197" s="334">
        <f>M195+M196</f>
        <v>50590493.891159162</v>
      </c>
      <c r="N197" s="334"/>
      <c r="O197" s="334"/>
      <c r="P197" s="334"/>
      <c r="Q197" s="334"/>
      <c r="X197" s="197"/>
      <c r="Y197" s="197"/>
      <c r="Z197" s="197"/>
      <c r="AA197" s="197"/>
      <c r="AB197" s="197"/>
      <c r="AC197" s="197"/>
      <c r="AD197" s="197"/>
      <c r="AE197" s="197"/>
      <c r="AG197" s="220"/>
    </row>
    <row r="198" spans="1:33" ht="16.5" thickTop="1">
      <c r="A198" s="249"/>
      <c r="B198" s="249"/>
      <c r="C198" s="235"/>
      <c r="D198" s="336"/>
      <c r="E198" s="337"/>
      <c r="F198" s="304"/>
      <c r="G198" s="336"/>
      <c r="H198" s="293"/>
      <c r="I198" s="304"/>
      <c r="J198" s="304"/>
      <c r="K198" s="336"/>
      <c r="L198" s="304"/>
      <c r="M198" s="304"/>
      <c r="N198" s="304"/>
      <c r="O198" s="304"/>
      <c r="P198" s="304"/>
      <c r="Q198" s="304"/>
      <c r="X198" s="197"/>
      <c r="Y198" s="197"/>
      <c r="Z198" s="197"/>
      <c r="AA198" s="197"/>
      <c r="AB198" s="197"/>
      <c r="AC198" s="197"/>
      <c r="AD198" s="197"/>
      <c r="AE198" s="197"/>
      <c r="AG198" s="220"/>
    </row>
    <row r="199" spans="1:33" hidden="1">
      <c r="A199" s="249"/>
      <c r="B199" s="249"/>
      <c r="C199" s="235"/>
      <c r="D199" s="336"/>
      <c r="E199" s="337"/>
      <c r="F199" s="304"/>
      <c r="G199" s="336"/>
      <c r="H199" s="293"/>
      <c r="I199" s="304"/>
      <c r="J199" s="304"/>
      <c r="K199" s="336"/>
      <c r="L199" s="304"/>
      <c r="M199" s="304"/>
      <c r="N199" s="304"/>
      <c r="O199" s="304"/>
      <c r="P199" s="304"/>
      <c r="Q199" s="304"/>
      <c r="X199" s="197"/>
      <c r="Y199" s="197"/>
      <c r="Z199" s="197"/>
      <c r="AA199" s="197"/>
      <c r="AB199" s="197"/>
      <c r="AC199" s="197"/>
      <c r="AD199" s="197"/>
      <c r="AE199" s="197"/>
      <c r="AG199" s="220"/>
    </row>
    <row r="200" spans="1:33" hidden="1">
      <c r="A200" s="249"/>
      <c r="B200" s="249"/>
      <c r="C200" s="250"/>
      <c r="D200" s="327"/>
      <c r="E200" s="218"/>
      <c r="F200" s="218"/>
      <c r="G200" s="327"/>
      <c r="H200" s="249"/>
      <c r="I200" s="218" t="s">
        <v>105</v>
      </c>
      <c r="J200" s="218"/>
      <c r="K200" s="260"/>
      <c r="L200" s="218"/>
      <c r="M200" s="218" t="s">
        <v>105</v>
      </c>
      <c r="N200" s="218"/>
      <c r="O200" s="218"/>
      <c r="P200" s="218"/>
      <c r="Q200" s="218"/>
      <c r="X200" s="197"/>
      <c r="Y200" s="197"/>
      <c r="Z200" s="197"/>
      <c r="AA200" s="197"/>
      <c r="AB200" s="197"/>
      <c r="AC200" s="197"/>
      <c r="AD200" s="197"/>
      <c r="AE200" s="197"/>
      <c r="AG200" s="220"/>
    </row>
    <row r="201" spans="1:33" hidden="1">
      <c r="A201" s="249"/>
      <c r="B201" s="249"/>
      <c r="C201" s="250"/>
      <c r="D201" s="327"/>
      <c r="E201" s="218"/>
      <c r="F201" s="218"/>
      <c r="G201" s="327"/>
      <c r="H201" s="249"/>
      <c r="I201" s="218"/>
      <c r="J201" s="218"/>
      <c r="K201" s="260"/>
      <c r="L201" s="218"/>
      <c r="M201" s="218"/>
      <c r="N201" s="218"/>
      <c r="O201" s="218"/>
      <c r="P201" s="218"/>
      <c r="Q201" s="218"/>
      <c r="X201" s="197"/>
      <c r="Y201" s="197"/>
      <c r="Z201" s="197"/>
      <c r="AA201" s="197"/>
      <c r="AB201" s="197"/>
      <c r="AC201" s="197"/>
      <c r="AD201" s="197"/>
      <c r="AE201" s="197"/>
      <c r="AG201" s="220"/>
    </row>
    <row r="202" spans="1:33" hidden="1">
      <c r="A202" s="248" t="s">
        <v>378</v>
      </c>
      <c r="B202" s="249"/>
      <c r="C202" s="249"/>
      <c r="D202" s="218"/>
      <c r="E202" s="218"/>
      <c r="F202" s="249" t="s">
        <v>105</v>
      </c>
      <c r="G202" s="218"/>
      <c r="H202" s="249"/>
      <c r="I202" s="249"/>
      <c r="J202" s="249"/>
      <c r="K202" s="218"/>
      <c r="L202" s="249"/>
      <c r="M202" s="249"/>
      <c r="N202" s="249"/>
      <c r="O202" s="249"/>
      <c r="P202" s="249"/>
      <c r="Q202" s="249"/>
      <c r="X202" s="197"/>
      <c r="Y202" s="197"/>
      <c r="Z202" s="197"/>
      <c r="AA202" s="197"/>
      <c r="AB202" s="197"/>
      <c r="AC202" s="197"/>
      <c r="AD202" s="197"/>
      <c r="AE202" s="197"/>
      <c r="AG202" s="220"/>
    </row>
    <row r="203" spans="1:33" hidden="1">
      <c r="A203" s="249" t="s">
        <v>405</v>
      </c>
      <c r="B203" s="249"/>
      <c r="C203" s="249"/>
      <c r="D203" s="218"/>
      <c r="E203" s="218"/>
      <c r="F203" s="249"/>
      <c r="G203" s="218"/>
      <c r="H203" s="249"/>
      <c r="I203" s="249"/>
      <c r="J203" s="249"/>
      <c r="K203" s="218"/>
      <c r="L203" s="249"/>
      <c r="M203" s="249"/>
      <c r="N203" s="249"/>
      <c r="O203" s="249"/>
      <c r="P203" s="249"/>
      <c r="Q203" s="249"/>
      <c r="R203" s="197"/>
      <c r="S203" s="197"/>
      <c r="T203" s="197"/>
      <c r="U203" s="197"/>
      <c r="V203" s="197"/>
      <c r="W203" s="197"/>
      <c r="X203" s="197"/>
      <c r="Y203" s="197"/>
      <c r="Z203" s="197"/>
      <c r="AA203" s="197"/>
      <c r="AB203" s="197"/>
      <c r="AC203" s="197"/>
      <c r="AD203" s="197"/>
      <c r="AE203" s="197"/>
      <c r="AG203" s="220"/>
    </row>
    <row r="204" spans="1:33" hidden="1">
      <c r="A204" s="249"/>
      <c r="B204" s="249"/>
      <c r="C204" s="249"/>
      <c r="D204" s="218"/>
      <c r="E204" s="218"/>
      <c r="F204" s="249"/>
      <c r="G204" s="218"/>
      <c r="H204" s="249"/>
      <c r="I204" s="249"/>
      <c r="J204" s="249"/>
      <c r="K204" s="218"/>
      <c r="L204" s="249"/>
      <c r="M204" s="249"/>
      <c r="N204" s="249"/>
      <c r="O204" s="249"/>
      <c r="P204" s="249"/>
      <c r="Q204" s="249"/>
      <c r="R204" s="197"/>
      <c r="S204" s="197"/>
      <c r="T204" s="197"/>
      <c r="U204" s="197"/>
      <c r="V204" s="197"/>
      <c r="W204" s="197"/>
      <c r="X204" s="197"/>
      <c r="Y204" s="197"/>
      <c r="Z204" s="197"/>
      <c r="AA204" s="197"/>
      <c r="AB204" s="197"/>
      <c r="AC204" s="197"/>
      <c r="AD204" s="197"/>
      <c r="AE204" s="197"/>
      <c r="AG204" s="220"/>
    </row>
    <row r="205" spans="1:33" hidden="1">
      <c r="A205" s="249" t="s">
        <v>386</v>
      </c>
      <c r="B205" s="249"/>
      <c r="C205" s="302"/>
      <c r="D205" s="218"/>
      <c r="E205" s="218"/>
      <c r="F205" s="249"/>
      <c r="G205" s="218"/>
      <c r="H205" s="249"/>
      <c r="I205" s="249"/>
      <c r="J205" s="249"/>
      <c r="K205" s="218"/>
      <c r="L205" s="249"/>
      <c r="M205" s="249"/>
      <c r="N205" s="249"/>
      <c r="O205" s="249"/>
      <c r="P205" s="249"/>
      <c r="Q205" s="249"/>
      <c r="R205" s="197"/>
      <c r="S205" s="197"/>
      <c r="T205" s="197"/>
      <c r="U205" s="197"/>
      <c r="V205" s="197"/>
      <c r="W205" s="197"/>
      <c r="X205" s="197"/>
      <c r="Y205" s="197"/>
      <c r="Z205" s="197"/>
      <c r="AA205" s="197"/>
      <c r="AB205" s="197"/>
      <c r="AC205" s="197"/>
      <c r="AD205" s="197"/>
      <c r="AE205" s="197"/>
      <c r="AG205" s="220"/>
    </row>
    <row r="206" spans="1:33" hidden="1">
      <c r="A206" s="249" t="s">
        <v>383</v>
      </c>
      <c r="B206" s="249"/>
      <c r="C206" s="302">
        <f>C263+C291+C234</f>
        <v>161975.73333331931</v>
      </c>
      <c r="D206" s="259">
        <v>8.7100000000000009</v>
      </c>
      <c r="E206" s="303"/>
      <c r="F206" s="218">
        <f>F263+F291+F234</f>
        <v>1410809</v>
      </c>
      <c r="G206" s="259">
        <f>$G$165</f>
        <v>9.76</v>
      </c>
      <c r="H206" s="305"/>
      <c r="I206" s="218">
        <f>I263+I291+I234</f>
        <v>1580883</v>
      </c>
      <c r="J206" s="218"/>
      <c r="K206" s="259">
        <f>$K$165</f>
        <v>9.99</v>
      </c>
      <c r="L206" s="218"/>
      <c r="M206" s="218">
        <f>M263+M291+M234</f>
        <v>1618138</v>
      </c>
      <c r="N206" s="218"/>
      <c r="O206" s="218"/>
      <c r="P206" s="218"/>
      <c r="Q206" s="218"/>
      <c r="R206" s="197"/>
      <c r="S206" s="197"/>
      <c r="T206" s="197"/>
      <c r="U206" s="197"/>
      <c r="V206" s="197"/>
      <c r="W206" s="197"/>
      <c r="X206" s="197"/>
      <c r="Y206" s="197"/>
      <c r="Z206" s="197"/>
      <c r="AA206" s="197"/>
      <c r="AB206" s="197"/>
      <c r="AC206" s="197"/>
      <c r="AD206" s="197"/>
      <c r="AE206" s="197"/>
      <c r="AG206" s="220"/>
    </row>
    <row r="207" spans="1:33" hidden="1">
      <c r="A207" s="249" t="s">
        <v>384</v>
      </c>
      <c r="B207" s="249"/>
      <c r="C207" s="302">
        <f>C264+C292+C235</f>
        <v>64148.300000000723</v>
      </c>
      <c r="D207" s="259">
        <v>12.98</v>
      </c>
      <c r="E207" s="307"/>
      <c r="F207" s="218">
        <f>F264+F292+F235</f>
        <v>832645</v>
      </c>
      <c r="G207" s="259">
        <f>$G$166</f>
        <v>14.54</v>
      </c>
      <c r="H207" s="308"/>
      <c r="I207" s="218">
        <f>I264+I292+I235</f>
        <v>932716</v>
      </c>
      <c r="J207" s="218"/>
      <c r="K207" s="259">
        <f>$K$166</f>
        <v>14.89</v>
      </c>
      <c r="L207" s="218"/>
      <c r="M207" s="218">
        <f>M264+M292+M235</f>
        <v>955168</v>
      </c>
      <c r="N207" s="218"/>
      <c r="O207" s="218"/>
      <c r="P207" s="218"/>
      <c r="Q207" s="218"/>
      <c r="R207" s="197"/>
      <c r="S207" s="197"/>
      <c r="T207" s="197"/>
      <c r="U207" s="197"/>
      <c r="V207" s="197"/>
      <c r="W207" s="197"/>
      <c r="X207" s="197"/>
      <c r="Y207" s="197"/>
      <c r="Z207" s="197"/>
      <c r="AA207" s="197"/>
      <c r="AB207" s="197"/>
      <c r="AC207" s="197"/>
      <c r="AD207" s="197"/>
      <c r="AE207" s="197"/>
      <c r="AG207" s="220"/>
    </row>
    <row r="208" spans="1:33" hidden="1">
      <c r="A208" s="249" t="s">
        <v>385</v>
      </c>
      <c r="B208" s="249"/>
      <c r="C208" s="302">
        <f>C265+C293+C236</f>
        <v>1035367</v>
      </c>
      <c r="D208" s="259">
        <v>0.92</v>
      </c>
      <c r="E208" s="307"/>
      <c r="F208" s="218">
        <f>F265+F293+F236</f>
        <v>952538</v>
      </c>
      <c r="G208" s="259">
        <f>$G$167</f>
        <v>1.02</v>
      </c>
      <c r="H208" s="308"/>
      <c r="I208" s="218">
        <f>I265+I293+I236</f>
        <v>1056074</v>
      </c>
      <c r="J208" s="218"/>
      <c r="K208" s="259">
        <f>$K$167</f>
        <v>1.04</v>
      </c>
      <c r="L208" s="218"/>
      <c r="M208" s="218">
        <f>M265+M293+M236</f>
        <v>1076781</v>
      </c>
      <c r="N208" s="218"/>
      <c r="O208" s="218"/>
      <c r="P208" s="218"/>
      <c r="Q208" s="218"/>
      <c r="R208" s="197"/>
      <c r="S208" s="197"/>
      <c r="T208" s="197"/>
      <c r="U208" s="197"/>
      <c r="V208" s="197"/>
      <c r="W208" s="197"/>
      <c r="X208" s="197"/>
      <c r="Y208" s="197"/>
      <c r="Z208" s="197"/>
      <c r="AA208" s="197"/>
      <c r="AB208" s="197"/>
      <c r="AC208" s="197"/>
      <c r="AD208" s="197"/>
      <c r="AE208" s="197"/>
      <c r="AG208" s="220"/>
    </row>
    <row r="209" spans="1:33" hidden="1">
      <c r="A209" s="249" t="s">
        <v>387</v>
      </c>
      <c r="B209" s="249"/>
      <c r="C209" s="302">
        <f>SUM(C206:C207)</f>
        <v>226124.03333332003</v>
      </c>
      <c r="D209" s="259"/>
      <c r="E209" s="303"/>
      <c r="F209" s="218"/>
      <c r="G209" s="259"/>
      <c r="H209" s="305"/>
      <c r="I209" s="218"/>
      <c r="J209" s="218"/>
      <c r="K209" s="259"/>
      <c r="L209" s="218"/>
      <c r="M209" s="218"/>
      <c r="N209" s="218"/>
      <c r="O209" s="218"/>
      <c r="P209" s="218"/>
      <c r="Q209" s="218"/>
      <c r="R209" s="197"/>
      <c r="S209" s="197"/>
      <c r="T209" s="197"/>
      <c r="U209" s="197"/>
      <c r="V209" s="197"/>
      <c r="W209" s="197"/>
      <c r="X209" s="197"/>
      <c r="Y209" s="197"/>
      <c r="Z209" s="197"/>
      <c r="AA209" s="197"/>
      <c r="AB209" s="197"/>
      <c r="AC209" s="197"/>
      <c r="AD209" s="197"/>
      <c r="AE209" s="197"/>
      <c r="AG209" s="220"/>
    </row>
    <row r="210" spans="1:33" hidden="1">
      <c r="A210" s="249" t="s">
        <v>388</v>
      </c>
      <c r="B210" s="249"/>
      <c r="C210" s="302">
        <f>C267+C295+C238</f>
        <v>835989</v>
      </c>
      <c r="D210" s="327">
        <v>3.4</v>
      </c>
      <c r="E210" s="305"/>
      <c r="F210" s="218">
        <f>F267+F295+F238</f>
        <v>2842362</v>
      </c>
      <c r="G210" s="259">
        <f>$G$170</f>
        <v>3.7</v>
      </c>
      <c r="H210" s="305"/>
      <c r="I210" s="218">
        <f>I267+I295+I238</f>
        <v>3093159</v>
      </c>
      <c r="J210" s="218"/>
      <c r="K210" s="259">
        <f>$K$170</f>
        <v>3.8</v>
      </c>
      <c r="L210" s="218"/>
      <c r="M210" s="218">
        <f>M267+M295+M238</f>
        <v>3176757</v>
      </c>
      <c r="N210" s="218"/>
      <c r="O210" s="218"/>
      <c r="P210" s="218"/>
      <c r="Q210" s="218"/>
      <c r="R210" s="197"/>
      <c r="S210" s="197"/>
      <c r="T210" s="197"/>
      <c r="U210" s="197"/>
      <c r="V210" s="197"/>
      <c r="W210" s="197"/>
      <c r="X210" s="197"/>
      <c r="Y210" s="197"/>
      <c r="Z210" s="197"/>
      <c r="AA210" s="197"/>
      <c r="AB210" s="197"/>
      <c r="AC210" s="197"/>
      <c r="AD210" s="197"/>
      <c r="AE210" s="197"/>
      <c r="AG210" s="220"/>
    </row>
    <row r="211" spans="1:33" hidden="1">
      <c r="A211" s="249" t="s">
        <v>389</v>
      </c>
      <c r="B211" s="249"/>
      <c r="C211" s="302">
        <f>C268+C296+C239</f>
        <v>129554839.11787954</v>
      </c>
      <c r="D211" s="264">
        <v>9.766</v>
      </c>
      <c r="E211" s="305" t="s">
        <v>357</v>
      </c>
      <c r="F211" s="218">
        <f>F268+F296+F239</f>
        <v>12652325</v>
      </c>
      <c r="G211" s="264">
        <f>$G$171</f>
        <v>10.628</v>
      </c>
      <c r="H211" s="305" t="s">
        <v>357</v>
      </c>
      <c r="I211" s="218">
        <f>I268+I296+I239</f>
        <v>13769088</v>
      </c>
      <c r="J211" s="218"/>
      <c r="K211" s="264">
        <f>$K$171</f>
        <v>10.878</v>
      </c>
      <c r="L211" s="218"/>
      <c r="M211" s="218">
        <f>M268+M296+M239</f>
        <v>14092976</v>
      </c>
      <c r="N211" s="218"/>
      <c r="O211" s="218"/>
      <c r="P211" s="218"/>
      <c r="Q211" s="218"/>
      <c r="R211" s="197"/>
      <c r="S211" s="197"/>
      <c r="T211" s="197"/>
      <c r="U211" s="197"/>
      <c r="V211" s="197"/>
      <c r="W211" s="197"/>
      <c r="X211" s="197"/>
      <c r="Y211" s="197"/>
      <c r="Z211" s="197"/>
      <c r="AA211" s="197"/>
      <c r="AB211" s="197"/>
      <c r="AC211" s="197"/>
      <c r="AD211" s="197"/>
      <c r="AE211" s="197"/>
      <c r="AG211" s="220"/>
    </row>
    <row r="212" spans="1:33" hidden="1">
      <c r="A212" s="249" t="s">
        <v>390</v>
      </c>
      <c r="B212" s="249"/>
      <c r="C212" s="302">
        <f>C269+C297+C240</f>
        <v>281305509.69846565</v>
      </c>
      <c r="D212" s="264">
        <v>6.7460000000000004</v>
      </c>
      <c r="E212" s="305" t="s">
        <v>357</v>
      </c>
      <c r="F212" s="218">
        <f>F269+F297+F240</f>
        <v>18976870</v>
      </c>
      <c r="G212" s="264">
        <f>$G$172</f>
        <v>7.3410000000000002</v>
      </c>
      <c r="H212" s="305" t="s">
        <v>357</v>
      </c>
      <c r="I212" s="218">
        <f>I269+I297+I240</f>
        <v>20650637</v>
      </c>
      <c r="J212" s="218"/>
      <c r="K212" s="264">
        <f>$K$172</f>
        <v>7.5140000000000002</v>
      </c>
      <c r="L212" s="218"/>
      <c r="M212" s="218">
        <f>M269+M297+M240</f>
        <v>21137296</v>
      </c>
      <c r="N212" s="218"/>
      <c r="O212" s="218"/>
      <c r="P212" s="218"/>
      <c r="Q212" s="218"/>
      <c r="R212" s="197"/>
      <c r="S212" s="197"/>
      <c r="T212" s="197"/>
      <c r="U212" s="197"/>
      <c r="V212" s="197"/>
      <c r="W212" s="197"/>
      <c r="X212" s="197"/>
      <c r="Y212" s="197"/>
      <c r="Z212" s="197"/>
      <c r="AA212" s="197"/>
      <c r="AB212" s="197"/>
      <c r="AC212" s="197"/>
      <c r="AD212" s="197"/>
      <c r="AE212" s="197"/>
      <c r="AG212" s="220"/>
    </row>
    <row r="213" spans="1:33" hidden="1">
      <c r="A213" s="249" t="s">
        <v>391</v>
      </c>
      <c r="B213" s="249"/>
      <c r="C213" s="302">
        <f>C270+C298+C241</f>
        <v>119991272.36558694</v>
      </c>
      <c r="D213" s="264">
        <v>5.8120000000000003</v>
      </c>
      <c r="E213" s="305" t="s">
        <v>357</v>
      </c>
      <c r="F213" s="218">
        <f>F270+F298+F241</f>
        <v>6973893</v>
      </c>
      <c r="G213" s="264">
        <f>$G$173</f>
        <v>6.3240000000000007</v>
      </c>
      <c r="H213" s="305" t="s">
        <v>357</v>
      </c>
      <c r="I213" s="218">
        <f>I270+I298+I241</f>
        <v>7588248</v>
      </c>
      <c r="J213" s="218"/>
      <c r="K213" s="264">
        <f>$K$173</f>
        <v>6.4720000000000004</v>
      </c>
      <c r="L213" s="218"/>
      <c r="M213" s="218">
        <f>M270+M298+M241</f>
        <v>7765836</v>
      </c>
      <c r="N213" s="218"/>
      <c r="O213" s="218"/>
      <c r="P213" s="218"/>
      <c r="Q213" s="218"/>
      <c r="R213" s="197"/>
      <c r="S213" s="197"/>
      <c r="T213" s="197"/>
      <c r="U213" s="197"/>
      <c r="V213" s="197"/>
      <c r="W213" s="197"/>
      <c r="X213" s="197"/>
      <c r="Y213" s="197"/>
      <c r="Z213" s="197"/>
      <c r="AA213" s="197"/>
      <c r="AB213" s="197"/>
      <c r="AC213" s="197"/>
      <c r="AD213" s="197"/>
      <c r="AE213" s="197"/>
      <c r="AG213" s="220"/>
    </row>
    <row r="214" spans="1:33" hidden="1">
      <c r="A214" s="249" t="s">
        <v>392</v>
      </c>
      <c r="B214" s="249"/>
      <c r="C214" s="302">
        <f>C271+C299+C242</f>
        <v>120876.56666666651</v>
      </c>
      <c r="D214" s="313">
        <v>56</v>
      </c>
      <c r="E214" s="303" t="s">
        <v>357</v>
      </c>
      <c r="F214" s="218">
        <f>F271+F299+F242</f>
        <v>67690</v>
      </c>
      <c r="G214" s="338">
        <f>$G$174</f>
        <v>57</v>
      </c>
      <c r="H214" s="305" t="s">
        <v>357</v>
      </c>
      <c r="I214" s="218">
        <f>I271+I299+I242</f>
        <v>68900</v>
      </c>
      <c r="J214" s="218"/>
      <c r="K214" s="338">
        <f>$K$174</f>
        <v>58</v>
      </c>
      <c r="L214" s="218"/>
      <c r="M214" s="218">
        <f>M271+M299+M242</f>
        <v>70109</v>
      </c>
      <c r="N214" s="218"/>
      <c r="O214" s="218"/>
      <c r="P214" s="218"/>
      <c r="Q214" s="218"/>
      <c r="R214" s="197"/>
      <c r="S214" s="197"/>
      <c r="T214" s="197"/>
      <c r="U214" s="197"/>
      <c r="V214" s="197"/>
      <c r="W214" s="197"/>
      <c r="X214" s="197"/>
      <c r="Y214" s="197"/>
      <c r="Z214" s="197"/>
      <c r="AA214" s="197"/>
      <c r="AB214" s="197"/>
      <c r="AC214" s="197"/>
      <c r="AD214" s="197"/>
      <c r="AE214" s="197"/>
      <c r="AG214" s="220"/>
    </row>
    <row r="215" spans="1:33" hidden="1">
      <c r="A215" s="319" t="s">
        <v>399</v>
      </c>
      <c r="B215" s="249"/>
      <c r="C215" s="302"/>
      <c r="D215" s="320">
        <v>-0.01</v>
      </c>
      <c r="E215" s="303"/>
      <c r="F215" s="218"/>
      <c r="G215" s="339">
        <v>-0.01</v>
      </c>
      <c r="H215" s="305"/>
      <c r="I215" s="218"/>
      <c r="J215" s="218"/>
      <c r="K215" s="339">
        <v>-0.01</v>
      </c>
      <c r="L215" s="218"/>
      <c r="M215" s="218"/>
      <c r="N215" s="218"/>
      <c r="O215" s="218"/>
      <c r="P215" s="218"/>
      <c r="Q215" s="218"/>
      <c r="R215" s="197"/>
      <c r="S215" s="197"/>
      <c r="T215" s="197"/>
      <c r="U215" s="197"/>
      <c r="V215" s="197"/>
      <c r="W215" s="197"/>
      <c r="X215" s="197"/>
      <c r="Y215" s="197"/>
      <c r="Z215" s="197"/>
      <c r="AA215" s="197"/>
      <c r="AB215" s="197"/>
      <c r="AC215" s="197"/>
      <c r="AD215" s="197"/>
      <c r="AE215" s="197"/>
      <c r="AG215" s="220"/>
    </row>
    <row r="216" spans="1:33" hidden="1">
      <c r="A216" s="249" t="s">
        <v>383</v>
      </c>
      <c r="B216" s="249"/>
      <c r="C216" s="302">
        <f t="shared" ref="C216:C226" si="21">C273+C301+C244</f>
        <v>74.633333333333297</v>
      </c>
      <c r="D216" s="322">
        <v>8.7100000000000009</v>
      </c>
      <c r="E216" s="303"/>
      <c r="F216" s="218">
        <f t="shared" ref="F216:F226" si="22">F273+F301+F244</f>
        <v>-7</v>
      </c>
      <c r="G216" s="322">
        <f>$G$182</f>
        <v>9.76</v>
      </c>
      <c r="H216" s="303"/>
      <c r="I216" s="218">
        <f t="shared" ref="I216:I226" si="23">I273+I301+I244</f>
        <v>-7</v>
      </c>
      <c r="J216" s="218"/>
      <c r="K216" s="322">
        <f>$K$182</f>
        <v>9.99</v>
      </c>
      <c r="L216" s="218"/>
      <c r="M216" s="218">
        <f t="shared" ref="M216:M226" si="24">M273+M301+M244</f>
        <v>-7</v>
      </c>
      <c r="N216" s="218"/>
      <c r="O216" s="218"/>
      <c r="P216" s="218"/>
      <c r="Q216" s="218"/>
      <c r="R216" s="197"/>
      <c r="S216" s="197"/>
      <c r="T216" s="197"/>
      <c r="U216" s="197"/>
      <c r="V216" s="197"/>
      <c r="W216" s="197"/>
      <c r="X216" s="197"/>
      <c r="Y216" s="197"/>
      <c r="Z216" s="197"/>
      <c r="AA216" s="197"/>
      <c r="AB216" s="197"/>
      <c r="AC216" s="197"/>
      <c r="AD216" s="197"/>
      <c r="AE216" s="197"/>
      <c r="AG216" s="220"/>
    </row>
    <row r="217" spans="1:33" hidden="1">
      <c r="A217" s="249" t="s">
        <v>384</v>
      </c>
      <c r="B217" s="249"/>
      <c r="C217" s="302">
        <f t="shared" si="21"/>
        <v>88.799999999999983</v>
      </c>
      <c r="D217" s="322">
        <v>12.98</v>
      </c>
      <c r="E217" s="303"/>
      <c r="F217" s="218">
        <f t="shared" si="22"/>
        <v>-11</v>
      </c>
      <c r="G217" s="322">
        <f>$G$183</f>
        <v>14.54</v>
      </c>
      <c r="H217" s="303"/>
      <c r="I217" s="218">
        <f t="shared" si="23"/>
        <v>-12</v>
      </c>
      <c r="J217" s="218"/>
      <c r="K217" s="322">
        <f>$K$183</f>
        <v>14.89</v>
      </c>
      <c r="L217" s="218"/>
      <c r="M217" s="218">
        <f t="shared" si="24"/>
        <v>-13</v>
      </c>
      <c r="N217" s="218"/>
      <c r="O217" s="218"/>
      <c r="P217" s="218"/>
      <c r="Q217" s="218"/>
      <c r="R217" s="197"/>
      <c r="S217" s="197"/>
      <c r="T217" s="197"/>
      <c r="U217" s="197"/>
      <c r="V217" s="197"/>
      <c r="W217" s="197"/>
      <c r="X217" s="197"/>
      <c r="Y217" s="197"/>
      <c r="Z217" s="197"/>
      <c r="AA217" s="197"/>
      <c r="AB217" s="197"/>
      <c r="AC217" s="197"/>
      <c r="AD217" s="197"/>
      <c r="AE217" s="197"/>
      <c r="AG217" s="220"/>
    </row>
    <row r="218" spans="1:33" hidden="1">
      <c r="A218" s="249" t="s">
        <v>400</v>
      </c>
      <c r="B218" s="249"/>
      <c r="C218" s="302">
        <f t="shared" si="21"/>
        <v>2161</v>
      </c>
      <c r="D218" s="322">
        <v>0.92</v>
      </c>
      <c r="E218" s="303"/>
      <c r="F218" s="218">
        <f t="shared" si="22"/>
        <v>-20</v>
      </c>
      <c r="G218" s="322">
        <f>$G$184</f>
        <v>1.02</v>
      </c>
      <c r="H218" s="303"/>
      <c r="I218" s="218">
        <f t="shared" si="23"/>
        <v>-23</v>
      </c>
      <c r="J218" s="218"/>
      <c r="K218" s="322">
        <f>$K$184</f>
        <v>1.04</v>
      </c>
      <c r="L218" s="218"/>
      <c r="M218" s="218">
        <f t="shared" si="24"/>
        <v>-23</v>
      </c>
      <c r="N218" s="218"/>
      <c r="O218" s="218"/>
      <c r="P218" s="218"/>
      <c r="Q218" s="218"/>
      <c r="R218" s="197"/>
      <c r="S218" s="197"/>
      <c r="T218" s="197"/>
      <c r="U218" s="197"/>
      <c r="V218" s="197"/>
      <c r="W218" s="197"/>
      <c r="X218" s="197"/>
      <c r="Y218" s="197"/>
      <c r="Z218" s="197"/>
      <c r="AA218" s="197"/>
      <c r="AB218" s="197"/>
      <c r="AC218" s="197"/>
      <c r="AD218" s="197"/>
      <c r="AE218" s="197"/>
      <c r="AG218" s="220"/>
    </row>
    <row r="219" spans="1:33" hidden="1">
      <c r="A219" s="249" t="s">
        <v>401</v>
      </c>
      <c r="B219" s="249"/>
      <c r="C219" s="302">
        <f t="shared" si="21"/>
        <v>1487</v>
      </c>
      <c r="D219" s="322">
        <v>3.4</v>
      </c>
      <c r="E219" s="305"/>
      <c r="F219" s="218">
        <f t="shared" si="22"/>
        <v>-51</v>
      </c>
      <c r="G219" s="322">
        <f>$G$185</f>
        <v>3.7</v>
      </c>
      <c r="H219" s="305"/>
      <c r="I219" s="218">
        <f t="shared" si="23"/>
        <v>-55</v>
      </c>
      <c r="J219" s="218"/>
      <c r="K219" s="322">
        <f>$K$185</f>
        <v>3.8</v>
      </c>
      <c r="L219" s="218"/>
      <c r="M219" s="218">
        <f t="shared" si="24"/>
        <v>-56</v>
      </c>
      <c r="N219" s="218"/>
      <c r="O219" s="218"/>
      <c r="P219" s="218"/>
      <c r="Q219" s="218"/>
      <c r="R219" s="197"/>
      <c r="S219" s="197"/>
      <c r="T219" s="197"/>
      <c r="U219" s="197"/>
      <c r="V219" s="197"/>
      <c r="W219" s="197"/>
      <c r="X219" s="197"/>
      <c r="Y219" s="197"/>
      <c r="Z219" s="197"/>
      <c r="AA219" s="197"/>
      <c r="AB219" s="197"/>
      <c r="AC219" s="197"/>
      <c r="AD219" s="197"/>
      <c r="AE219" s="197"/>
      <c r="AG219" s="220"/>
    </row>
    <row r="220" spans="1:33" hidden="1">
      <c r="A220" s="249" t="s">
        <v>402</v>
      </c>
      <c r="B220" s="249"/>
      <c r="C220" s="302">
        <f t="shared" si="21"/>
        <v>116452.33333333327</v>
      </c>
      <c r="D220" s="323">
        <v>9.766</v>
      </c>
      <c r="E220" s="305" t="s">
        <v>357</v>
      </c>
      <c r="F220" s="218">
        <f t="shared" si="22"/>
        <v>-114</v>
      </c>
      <c r="G220" s="340">
        <f>$G$186</f>
        <v>10.628</v>
      </c>
      <c r="H220" s="305" t="s">
        <v>357</v>
      </c>
      <c r="I220" s="218">
        <f t="shared" si="23"/>
        <v>-123</v>
      </c>
      <c r="J220" s="218"/>
      <c r="K220" s="340">
        <f>$K$186</f>
        <v>10.878</v>
      </c>
      <c r="L220" s="218"/>
      <c r="M220" s="218">
        <f t="shared" si="24"/>
        <v>-127</v>
      </c>
      <c r="N220" s="218"/>
      <c r="O220" s="218"/>
      <c r="P220" s="218"/>
      <c r="Q220" s="218"/>
      <c r="R220" s="197"/>
      <c r="S220" s="197"/>
      <c r="T220" s="197"/>
      <c r="U220" s="197"/>
      <c r="V220" s="197"/>
      <c r="W220" s="197"/>
      <c r="X220" s="197"/>
      <c r="Y220" s="197"/>
      <c r="Z220" s="197"/>
      <c r="AA220" s="197"/>
      <c r="AB220" s="197"/>
      <c r="AC220" s="197"/>
      <c r="AD220" s="197"/>
      <c r="AE220" s="197"/>
      <c r="AG220" s="220"/>
    </row>
    <row r="221" spans="1:33" hidden="1">
      <c r="A221" s="249" t="s">
        <v>390</v>
      </c>
      <c r="B221" s="249"/>
      <c r="C221" s="302">
        <f t="shared" si="21"/>
        <v>524872.66666666698</v>
      </c>
      <c r="D221" s="323">
        <v>6.7460000000000004</v>
      </c>
      <c r="E221" s="305" t="s">
        <v>357</v>
      </c>
      <c r="F221" s="218">
        <f t="shared" si="22"/>
        <v>-354</v>
      </c>
      <c r="G221" s="341">
        <f>$G$187</f>
        <v>7.3410000000000002</v>
      </c>
      <c r="H221" s="305" t="s">
        <v>357</v>
      </c>
      <c r="I221" s="218">
        <f t="shared" si="23"/>
        <v>-385</v>
      </c>
      <c r="J221" s="218"/>
      <c r="K221" s="341">
        <f>$K$187</f>
        <v>7.5140000000000002</v>
      </c>
      <c r="L221" s="218"/>
      <c r="M221" s="218">
        <f t="shared" si="24"/>
        <v>-394</v>
      </c>
      <c r="N221" s="218"/>
      <c r="O221" s="218"/>
      <c r="P221" s="218"/>
      <c r="Q221" s="218"/>
      <c r="R221" s="197"/>
      <c r="S221" s="197"/>
      <c r="T221" s="197"/>
      <c r="U221" s="197"/>
      <c r="V221" s="197"/>
      <c r="W221" s="197"/>
      <c r="X221" s="197"/>
      <c r="Y221" s="197"/>
      <c r="Z221" s="197"/>
      <c r="AA221" s="197"/>
      <c r="AB221" s="197"/>
      <c r="AC221" s="197"/>
      <c r="AD221" s="197"/>
      <c r="AE221" s="197"/>
      <c r="AG221" s="220"/>
    </row>
    <row r="222" spans="1:33" hidden="1">
      <c r="A222" s="249" t="s">
        <v>391</v>
      </c>
      <c r="B222" s="249"/>
      <c r="C222" s="302">
        <f t="shared" si="21"/>
        <v>933865</v>
      </c>
      <c r="D222" s="323">
        <v>5.8120000000000003</v>
      </c>
      <c r="E222" s="305" t="s">
        <v>357</v>
      </c>
      <c r="F222" s="218">
        <f t="shared" si="22"/>
        <v>-543</v>
      </c>
      <c r="G222" s="323">
        <f>$G$188</f>
        <v>6.3240000000000007</v>
      </c>
      <c r="H222" s="305" t="s">
        <v>357</v>
      </c>
      <c r="I222" s="218">
        <f t="shared" si="23"/>
        <v>-591</v>
      </c>
      <c r="J222" s="218"/>
      <c r="K222" s="323">
        <f>$K$188</f>
        <v>6.4720000000000004</v>
      </c>
      <c r="L222" s="218"/>
      <c r="M222" s="218">
        <f t="shared" si="24"/>
        <v>-604</v>
      </c>
      <c r="N222" s="218"/>
      <c r="O222" s="218"/>
      <c r="P222" s="218"/>
      <c r="Q222" s="218"/>
      <c r="R222" s="197"/>
      <c r="S222" s="197"/>
      <c r="T222" s="197"/>
      <c r="U222" s="197"/>
      <c r="V222" s="197"/>
      <c r="W222" s="197"/>
      <c r="X222" s="197"/>
      <c r="Y222" s="197"/>
      <c r="Z222" s="197"/>
      <c r="AA222" s="197"/>
      <c r="AB222" s="197"/>
      <c r="AC222" s="197"/>
      <c r="AD222" s="197"/>
      <c r="AE222" s="197"/>
      <c r="AG222" s="220"/>
    </row>
    <row r="223" spans="1:33" hidden="1">
      <c r="A223" s="249" t="s">
        <v>392</v>
      </c>
      <c r="B223" s="249"/>
      <c r="C223" s="302">
        <f t="shared" si="21"/>
        <v>1389.3333333333335</v>
      </c>
      <c r="D223" s="325">
        <v>56</v>
      </c>
      <c r="E223" s="305" t="s">
        <v>357</v>
      </c>
      <c r="F223" s="218">
        <f t="shared" si="22"/>
        <v>-8</v>
      </c>
      <c r="G223" s="342">
        <f>$G$214</f>
        <v>57</v>
      </c>
      <c r="H223" s="305" t="s">
        <v>357</v>
      </c>
      <c r="I223" s="218">
        <f t="shared" si="23"/>
        <v>-8</v>
      </c>
      <c r="J223" s="218"/>
      <c r="K223" s="342">
        <f>$K$214</f>
        <v>58</v>
      </c>
      <c r="L223" s="218"/>
      <c r="M223" s="218">
        <f t="shared" si="24"/>
        <v>-8</v>
      </c>
      <c r="N223" s="218"/>
      <c r="O223" s="218"/>
      <c r="P223" s="218"/>
      <c r="Q223" s="218"/>
      <c r="R223" s="197"/>
      <c r="S223" s="197"/>
      <c r="T223" s="197"/>
      <c r="U223" s="197"/>
      <c r="V223" s="197"/>
      <c r="W223" s="197"/>
      <c r="X223" s="197"/>
      <c r="Y223" s="197"/>
      <c r="Z223" s="197"/>
      <c r="AA223" s="197"/>
      <c r="AB223" s="197"/>
      <c r="AC223" s="197"/>
      <c r="AD223" s="197"/>
      <c r="AE223" s="197"/>
      <c r="AG223" s="220"/>
    </row>
    <row r="224" spans="1:33" hidden="1">
      <c r="A224" s="249" t="s">
        <v>403</v>
      </c>
      <c r="B224" s="249"/>
      <c r="C224" s="302">
        <f t="shared" si="21"/>
        <v>130.39999999999998</v>
      </c>
      <c r="D224" s="327">
        <v>60</v>
      </c>
      <c r="E224" s="303"/>
      <c r="F224" s="218">
        <f t="shared" si="22"/>
        <v>7824</v>
      </c>
      <c r="G224" s="259">
        <f>$G$190</f>
        <v>60</v>
      </c>
      <c r="H224" s="305"/>
      <c r="I224" s="218">
        <f t="shared" si="23"/>
        <v>7824</v>
      </c>
      <c r="J224" s="218"/>
      <c r="K224" s="259">
        <f>$K$190</f>
        <v>60</v>
      </c>
      <c r="L224" s="218"/>
      <c r="M224" s="218">
        <f t="shared" si="24"/>
        <v>7824</v>
      </c>
      <c r="N224" s="218"/>
      <c r="O224" s="218"/>
      <c r="P224" s="218"/>
      <c r="Q224" s="218"/>
      <c r="R224" s="197"/>
      <c r="S224" s="197"/>
      <c r="T224" s="197"/>
      <c r="U224" s="197"/>
      <c r="V224" s="197"/>
      <c r="W224" s="197"/>
      <c r="X224" s="197"/>
      <c r="Y224" s="197"/>
      <c r="Z224" s="197"/>
      <c r="AA224" s="197"/>
      <c r="AB224" s="197"/>
      <c r="AC224" s="197"/>
      <c r="AD224" s="197"/>
      <c r="AE224" s="197"/>
      <c r="AG224" s="220"/>
    </row>
    <row r="225" spans="1:33" hidden="1">
      <c r="A225" s="249" t="s">
        <v>404</v>
      </c>
      <c r="B225" s="249"/>
      <c r="C225" s="302">
        <f t="shared" si="21"/>
        <v>709.3</v>
      </c>
      <c r="D225" s="328">
        <v>-30</v>
      </c>
      <c r="E225" s="303" t="s">
        <v>357</v>
      </c>
      <c r="F225" s="218">
        <f t="shared" si="22"/>
        <v>-213</v>
      </c>
      <c r="G225" s="328">
        <f>$G$191</f>
        <v>-30</v>
      </c>
      <c r="H225" s="305" t="s">
        <v>357</v>
      </c>
      <c r="I225" s="218">
        <f t="shared" si="23"/>
        <v>-213</v>
      </c>
      <c r="J225" s="218"/>
      <c r="K225" s="328">
        <f>$K$191</f>
        <v>-30</v>
      </c>
      <c r="L225" s="218"/>
      <c r="M225" s="218">
        <f t="shared" si="24"/>
        <v>-213</v>
      </c>
      <c r="N225" s="218"/>
      <c r="O225" s="218"/>
      <c r="P225" s="218"/>
      <c r="Q225" s="218"/>
      <c r="R225" s="197"/>
      <c r="S225" s="197"/>
      <c r="T225" s="197"/>
      <c r="U225" s="197"/>
      <c r="V225" s="197"/>
      <c r="W225" s="197"/>
      <c r="X225" s="197"/>
      <c r="Y225" s="197"/>
      <c r="Z225" s="197"/>
      <c r="AA225" s="197"/>
      <c r="AB225" s="197"/>
      <c r="AC225" s="197"/>
      <c r="AD225" s="197"/>
      <c r="AE225" s="197"/>
      <c r="AG225" s="220"/>
    </row>
    <row r="226" spans="1:33" hidden="1">
      <c r="A226" s="249" t="s">
        <v>370</v>
      </c>
      <c r="B226" s="216"/>
      <c r="C226" s="302">
        <f t="shared" si="21"/>
        <v>530851621.18193215</v>
      </c>
      <c r="D226" s="313"/>
      <c r="E226" s="218"/>
      <c r="F226" s="218">
        <f t="shared" si="22"/>
        <v>44715635</v>
      </c>
      <c r="H226" s="305"/>
      <c r="I226" s="218">
        <f t="shared" si="23"/>
        <v>48746112</v>
      </c>
      <c r="J226" s="218"/>
      <c r="L226" s="218"/>
      <c r="M226" s="218">
        <f t="shared" si="24"/>
        <v>49899440</v>
      </c>
      <c r="N226" s="218"/>
      <c r="O226" s="218"/>
      <c r="P226" s="218"/>
      <c r="Q226" s="218"/>
      <c r="R226" s="197"/>
      <c r="S226" s="197"/>
      <c r="T226" s="197"/>
      <c r="U226" s="197"/>
      <c r="V226" s="197"/>
      <c r="W226" s="197"/>
      <c r="X226" s="197"/>
      <c r="Y226" s="197"/>
      <c r="Z226" s="197"/>
      <c r="AA226" s="197"/>
      <c r="AB226" s="197"/>
      <c r="AC226" s="197"/>
      <c r="AD226" s="197"/>
      <c r="AE226" s="197"/>
      <c r="AG226" s="220"/>
    </row>
    <row r="227" spans="1:33" hidden="1">
      <c r="A227" s="249" t="s">
        <v>341</v>
      </c>
      <c r="B227" s="343"/>
      <c r="C227" s="329">
        <f>C255+C284+C312</f>
        <v>3809581.6993984496</v>
      </c>
      <c r="D227" s="238"/>
      <c r="E227" s="238"/>
      <c r="F227" s="330">
        <f>I227</f>
        <v>396041.247892012</v>
      </c>
      <c r="G227" s="238"/>
      <c r="H227" s="238"/>
      <c r="I227" s="330">
        <f>I255+I284+I312</f>
        <v>396041.247892012</v>
      </c>
      <c r="J227" s="304"/>
      <c r="K227" s="331"/>
      <c r="L227" s="304"/>
      <c r="M227" s="330">
        <f>M255+M284+M312</f>
        <v>396041.247892012</v>
      </c>
      <c r="N227" s="304"/>
      <c r="O227" s="304"/>
      <c r="P227" s="304"/>
      <c r="Q227" s="304"/>
      <c r="R227" s="197"/>
      <c r="S227" s="197"/>
      <c r="T227" s="197"/>
      <c r="U227" s="197"/>
      <c r="V227" s="197"/>
      <c r="W227" s="197"/>
      <c r="X227" s="197"/>
      <c r="Y227" s="197"/>
      <c r="Z227" s="197"/>
      <c r="AA227" s="197"/>
      <c r="AB227" s="197"/>
      <c r="AC227" s="197"/>
      <c r="AD227" s="197"/>
      <c r="AE227" s="197"/>
      <c r="AG227" s="220"/>
    </row>
    <row r="228" spans="1:33" ht="16.5" hidden="1" thickBot="1">
      <c r="A228" s="249" t="s">
        <v>371</v>
      </c>
      <c r="B228" s="249"/>
      <c r="C228" s="294">
        <f>SUM(C226:C227)</f>
        <v>534661202.88133061</v>
      </c>
      <c r="D228" s="344"/>
      <c r="E228" s="333"/>
      <c r="F228" s="334">
        <f>F226+F227</f>
        <v>45111676.247892015</v>
      </c>
      <c r="G228" s="344"/>
      <c r="H228" s="335"/>
      <c r="I228" s="334">
        <f>I226+I227</f>
        <v>49142153.247892015</v>
      </c>
      <c r="J228" s="334"/>
      <c r="K228" s="344"/>
      <c r="L228" s="334"/>
      <c r="M228" s="334">
        <f>M226+M227</f>
        <v>50295481.247892015</v>
      </c>
      <c r="N228" s="334"/>
      <c r="O228" s="334"/>
      <c r="P228" s="334"/>
      <c r="Q228" s="334"/>
      <c r="R228" s="197"/>
      <c r="S228" s="197"/>
      <c r="T228" s="197"/>
      <c r="U228" s="197"/>
      <c r="V228" s="197"/>
      <c r="W228" s="197"/>
      <c r="X228" s="197"/>
      <c r="Y228" s="197"/>
      <c r="Z228" s="197"/>
      <c r="AA228" s="197"/>
      <c r="AB228" s="197"/>
      <c r="AC228" s="197"/>
      <c r="AD228" s="197"/>
      <c r="AE228" s="197"/>
      <c r="AG228" s="220"/>
    </row>
    <row r="229" spans="1:33" hidden="1">
      <c r="A229" s="249"/>
      <c r="B229" s="249"/>
      <c r="C229" s="250"/>
      <c r="D229" s="327"/>
      <c r="E229" s="218"/>
      <c r="F229" s="218"/>
      <c r="G229" s="327"/>
      <c r="H229" s="249"/>
      <c r="I229" s="218"/>
      <c r="J229" s="218"/>
      <c r="K229" s="260"/>
      <c r="L229" s="218"/>
      <c r="M229" s="218"/>
      <c r="N229" s="218"/>
      <c r="O229" s="218"/>
      <c r="P229" s="218"/>
      <c r="Q229" s="218"/>
      <c r="R229" s="197"/>
      <c r="S229" s="197"/>
      <c r="T229" s="197"/>
      <c r="U229" s="197"/>
      <c r="V229" s="197"/>
      <c r="W229" s="197"/>
      <c r="X229" s="197"/>
      <c r="Y229" s="197"/>
      <c r="Z229" s="197"/>
      <c r="AA229" s="197"/>
      <c r="AB229" s="197"/>
      <c r="AC229" s="197"/>
      <c r="AD229" s="197"/>
      <c r="AE229" s="197"/>
      <c r="AG229" s="220"/>
    </row>
    <row r="230" spans="1:33" hidden="1">
      <c r="A230" s="248" t="s">
        <v>378</v>
      </c>
      <c r="B230" s="249"/>
      <c r="C230" s="249"/>
      <c r="D230" s="218"/>
      <c r="E230" s="218"/>
      <c r="F230" s="249" t="s">
        <v>105</v>
      </c>
      <c r="G230" s="218"/>
      <c r="H230" s="249"/>
      <c r="I230" s="260" t="s">
        <v>105</v>
      </c>
      <c r="J230" s="260"/>
      <c r="K230" s="218"/>
      <c r="L230" s="260"/>
      <c r="M230" s="260" t="s">
        <v>105</v>
      </c>
      <c r="N230" s="260"/>
      <c r="O230" s="260"/>
      <c r="P230" s="260"/>
      <c r="Q230" s="260"/>
      <c r="R230" s="197"/>
      <c r="S230" s="197"/>
      <c r="T230" s="197"/>
      <c r="U230" s="197"/>
      <c r="V230" s="197"/>
      <c r="W230" s="197"/>
      <c r="X230" s="197"/>
      <c r="Y230" s="197"/>
      <c r="Z230" s="197"/>
      <c r="AA230" s="197"/>
      <c r="AB230" s="197"/>
      <c r="AC230" s="197"/>
      <c r="AD230" s="197"/>
      <c r="AE230" s="197"/>
      <c r="AG230" s="220"/>
    </row>
    <row r="231" spans="1:33" hidden="1">
      <c r="A231" s="249" t="s">
        <v>406</v>
      </c>
      <c r="B231" s="249"/>
      <c r="C231" s="249"/>
      <c r="D231" s="218"/>
      <c r="E231" s="218"/>
      <c r="F231" s="249"/>
      <c r="G231" s="218"/>
      <c r="H231" s="249"/>
      <c r="I231" s="249"/>
      <c r="J231" s="249"/>
      <c r="K231" s="218"/>
      <c r="L231" s="249"/>
      <c r="M231" s="249"/>
      <c r="N231" s="249"/>
      <c r="O231" s="249"/>
      <c r="P231" s="249"/>
      <c r="Q231" s="249"/>
      <c r="R231" s="197"/>
      <c r="S231" s="197"/>
      <c r="T231" s="197"/>
      <c r="U231" s="197"/>
      <c r="V231" s="197"/>
      <c r="W231" s="197"/>
      <c r="X231" s="197"/>
      <c r="Y231" s="197"/>
      <c r="Z231" s="197"/>
      <c r="AA231" s="197"/>
      <c r="AB231" s="197"/>
      <c r="AC231" s="197"/>
      <c r="AD231" s="197"/>
      <c r="AE231" s="197"/>
      <c r="AG231" s="220"/>
    </row>
    <row r="232" spans="1:33" hidden="1">
      <c r="A232" s="296" t="s">
        <v>105</v>
      </c>
      <c r="B232" s="249"/>
      <c r="C232" s="250"/>
      <c r="D232" s="218"/>
      <c r="E232" s="218"/>
      <c r="F232" s="249"/>
      <c r="G232" s="218"/>
      <c r="H232" s="249"/>
      <c r="I232" s="249"/>
      <c r="J232" s="249"/>
      <c r="K232" s="218"/>
      <c r="L232" s="249"/>
      <c r="M232" s="249"/>
      <c r="N232" s="249"/>
      <c r="O232" s="249"/>
      <c r="P232" s="249"/>
      <c r="Q232" s="249"/>
      <c r="R232" s="197"/>
      <c r="S232" s="197"/>
      <c r="T232" s="197"/>
      <c r="U232" s="197"/>
      <c r="V232" s="197"/>
      <c r="W232" s="197"/>
      <c r="X232" s="197"/>
      <c r="Y232" s="197"/>
      <c r="Z232" s="197"/>
      <c r="AA232" s="197"/>
      <c r="AB232" s="197"/>
      <c r="AC232" s="197"/>
      <c r="AD232" s="197"/>
      <c r="AE232" s="197"/>
      <c r="AG232" s="220"/>
    </row>
    <row r="233" spans="1:33" hidden="1">
      <c r="A233" s="249" t="s">
        <v>386</v>
      </c>
      <c r="B233" s="249"/>
      <c r="C233" s="302"/>
      <c r="D233" s="218"/>
      <c r="E233" s="218"/>
      <c r="F233" s="249"/>
      <c r="G233" s="218"/>
      <c r="H233" s="249"/>
      <c r="I233" s="249"/>
      <c r="J233" s="249"/>
      <c r="K233" s="218"/>
      <c r="L233" s="249"/>
      <c r="M233" s="249"/>
      <c r="N233" s="249"/>
      <c r="O233" s="249"/>
      <c r="P233" s="249"/>
      <c r="Q233" s="249"/>
      <c r="R233" s="197"/>
      <c r="S233" s="197"/>
      <c r="T233" s="197"/>
      <c r="U233" s="197"/>
      <c r="V233" s="197"/>
      <c r="W233" s="197"/>
      <c r="X233" s="197"/>
      <c r="Y233" s="197"/>
      <c r="Z233" s="197"/>
      <c r="AA233" s="197"/>
      <c r="AB233" s="197"/>
      <c r="AC233" s="197"/>
      <c r="AD233" s="197"/>
      <c r="AE233" s="197"/>
      <c r="AG233" s="220"/>
    </row>
    <row r="234" spans="1:33" hidden="1">
      <c r="A234" s="249" t="s">
        <v>383</v>
      </c>
      <c r="B234" s="249"/>
      <c r="C234" s="302">
        <v>38513.06666666727</v>
      </c>
      <c r="D234" s="259">
        <v>8.7100000000000009</v>
      </c>
      <c r="E234" s="303"/>
      <c r="F234" s="218">
        <f>ROUND(D234*$C234,0)</f>
        <v>335449</v>
      </c>
      <c r="G234" s="259">
        <f>$G$165</f>
        <v>9.76</v>
      </c>
      <c r="H234" s="305"/>
      <c r="I234" s="218">
        <f>ROUND(G234*$C234,0)</f>
        <v>375888</v>
      </c>
      <c r="J234" s="218"/>
      <c r="K234" s="259">
        <f>$K$165</f>
        <v>9.99</v>
      </c>
      <c r="L234" s="218"/>
      <c r="M234" s="218">
        <f>ROUND(K234*$C234,0)</f>
        <v>384746</v>
      </c>
      <c r="N234" s="218"/>
      <c r="O234" s="218"/>
      <c r="P234" s="218"/>
      <c r="Q234" s="218"/>
      <c r="R234" s="197"/>
      <c r="S234" s="197"/>
      <c r="T234" s="197"/>
      <c r="U234" s="197"/>
      <c r="V234" s="197"/>
      <c r="W234" s="197"/>
      <c r="X234" s="197"/>
      <c r="Y234" s="197"/>
      <c r="Z234" s="197"/>
      <c r="AA234" s="197"/>
      <c r="AB234" s="197"/>
      <c r="AC234" s="197"/>
      <c r="AD234" s="197"/>
      <c r="AE234" s="197"/>
      <c r="AG234" s="220"/>
    </row>
    <row r="235" spans="1:33" hidden="1">
      <c r="A235" s="249" t="s">
        <v>384</v>
      </c>
      <c r="B235" s="249"/>
      <c r="C235" s="302">
        <v>2939.36666666667</v>
      </c>
      <c r="D235" s="259">
        <v>12.98</v>
      </c>
      <c r="E235" s="307"/>
      <c r="F235" s="218">
        <f>ROUND(D235*$C235,0)</f>
        <v>38153</v>
      </c>
      <c r="G235" s="259">
        <f>$G$166</f>
        <v>14.54</v>
      </c>
      <c r="H235" s="308"/>
      <c r="I235" s="218">
        <f t="shared" ref="I235:I236" si="25">ROUND(G235*$C235,0)</f>
        <v>42738</v>
      </c>
      <c r="J235" s="218"/>
      <c r="K235" s="259">
        <f>$K$166</f>
        <v>14.89</v>
      </c>
      <c r="L235" s="218"/>
      <c r="M235" s="218">
        <f t="shared" ref="M235:M236" si="26">ROUND(K235*$C235,0)</f>
        <v>43767</v>
      </c>
      <c r="N235" s="218"/>
      <c r="O235" s="218"/>
      <c r="P235" s="218"/>
      <c r="Q235" s="218"/>
      <c r="R235" s="197"/>
      <c r="S235" s="197"/>
      <c r="T235" s="197"/>
      <c r="U235" s="197"/>
      <c r="V235" s="197"/>
      <c r="W235" s="197"/>
      <c r="X235" s="197"/>
      <c r="Y235" s="197"/>
      <c r="Z235" s="197"/>
      <c r="AA235" s="197"/>
      <c r="AB235" s="197"/>
      <c r="AC235" s="197"/>
      <c r="AD235" s="197"/>
      <c r="AE235" s="197"/>
      <c r="AG235" s="220"/>
    </row>
    <row r="236" spans="1:33" hidden="1">
      <c r="A236" s="249" t="s">
        <v>385</v>
      </c>
      <c r="B236" s="249"/>
      <c r="C236" s="302">
        <v>21457</v>
      </c>
      <c r="D236" s="259">
        <v>0.92</v>
      </c>
      <c r="E236" s="307"/>
      <c r="F236" s="218">
        <f>ROUND(D236*$C236,0)</f>
        <v>19740</v>
      </c>
      <c r="G236" s="259">
        <f>$G$167</f>
        <v>1.02</v>
      </c>
      <c r="H236" s="308"/>
      <c r="I236" s="218">
        <f t="shared" si="25"/>
        <v>21886</v>
      </c>
      <c r="J236" s="218"/>
      <c r="K236" s="259">
        <f>$K$167</f>
        <v>1.04</v>
      </c>
      <c r="L236" s="218"/>
      <c r="M236" s="218">
        <f t="shared" si="26"/>
        <v>22315</v>
      </c>
      <c r="N236" s="218"/>
      <c r="O236" s="218"/>
      <c r="P236" s="218"/>
      <c r="Q236" s="218"/>
      <c r="R236" s="197"/>
      <c r="S236" s="197"/>
      <c r="T236" s="197"/>
      <c r="U236" s="197"/>
      <c r="V236" s="197"/>
      <c r="W236" s="197"/>
      <c r="X236" s="197"/>
      <c r="Y236" s="197"/>
      <c r="Z236" s="197"/>
      <c r="AA236" s="197"/>
      <c r="AB236" s="197"/>
      <c r="AC236" s="197"/>
      <c r="AD236" s="197"/>
      <c r="AE236" s="197"/>
      <c r="AG236" s="220"/>
    </row>
    <row r="237" spans="1:33" hidden="1">
      <c r="A237" s="249" t="s">
        <v>387</v>
      </c>
      <c r="B237" s="249"/>
      <c r="C237" s="302">
        <v>41452.433333333938</v>
      </c>
      <c r="D237" s="259"/>
      <c r="E237" s="303"/>
      <c r="F237" s="218"/>
      <c r="G237" s="259"/>
      <c r="H237" s="305"/>
      <c r="I237" s="218"/>
      <c r="J237" s="218"/>
      <c r="K237" s="259"/>
      <c r="L237" s="218"/>
      <c r="M237" s="218"/>
      <c r="N237" s="218"/>
      <c r="O237" s="218"/>
      <c r="P237" s="218"/>
      <c r="Q237" s="218"/>
      <c r="R237" s="197"/>
      <c r="S237" s="197"/>
      <c r="T237" s="197"/>
      <c r="U237" s="197"/>
      <c r="V237" s="197"/>
      <c r="W237" s="197"/>
      <c r="X237" s="197"/>
      <c r="Y237" s="197"/>
      <c r="Z237" s="197"/>
      <c r="AA237" s="197"/>
      <c r="AB237" s="197"/>
      <c r="AC237" s="197"/>
      <c r="AD237" s="197"/>
      <c r="AE237" s="197"/>
      <c r="AG237" s="220"/>
    </row>
    <row r="238" spans="1:33" hidden="1">
      <c r="A238" s="249" t="s">
        <v>388</v>
      </c>
      <c r="B238" s="249"/>
      <c r="C238" s="302">
        <v>15663</v>
      </c>
      <c r="D238" s="327">
        <v>3.4</v>
      </c>
      <c r="E238" s="305"/>
      <c r="F238" s="218">
        <f>ROUND(D238*$C238,0)</f>
        <v>53254</v>
      </c>
      <c r="G238" s="259">
        <f>$G$170</f>
        <v>3.7</v>
      </c>
      <c r="H238" s="305"/>
      <c r="I238" s="218">
        <f>ROUND(G238*C238,0)</f>
        <v>57953</v>
      </c>
      <c r="J238" s="218"/>
      <c r="K238" s="259">
        <f>$K$170</f>
        <v>3.8</v>
      </c>
      <c r="L238" s="218"/>
      <c r="M238" s="218">
        <f>ROUND(K238*C238,0)</f>
        <v>59519</v>
      </c>
      <c r="N238" s="218"/>
      <c r="O238" s="218"/>
      <c r="P238" s="218"/>
      <c r="Q238" s="218"/>
      <c r="R238" s="197"/>
      <c r="S238" s="197"/>
      <c r="T238" s="197"/>
      <c r="U238" s="197"/>
      <c r="V238" s="197"/>
      <c r="W238" s="197"/>
      <c r="X238" s="197"/>
      <c r="Y238" s="197"/>
      <c r="Z238" s="197"/>
      <c r="AA238" s="197"/>
      <c r="AB238" s="197"/>
      <c r="AC238" s="197"/>
      <c r="AD238" s="197"/>
      <c r="AE238" s="197"/>
      <c r="AG238" s="220"/>
    </row>
    <row r="239" spans="1:33" hidden="1">
      <c r="A239" s="249" t="s">
        <v>389</v>
      </c>
      <c r="B239" s="302"/>
      <c r="C239" s="302">
        <v>12838882.284157982</v>
      </c>
      <c r="D239" s="264">
        <v>9.766</v>
      </c>
      <c r="E239" s="305" t="s">
        <v>357</v>
      </c>
      <c r="F239" s="218">
        <f>ROUND(D239*$C239/100,0)</f>
        <v>1253845</v>
      </c>
      <c r="G239" s="264">
        <f>$G$171</f>
        <v>10.628</v>
      </c>
      <c r="H239" s="305" t="s">
        <v>357</v>
      </c>
      <c r="I239" s="218">
        <f>ROUND(G239*C239/100,0)</f>
        <v>1364516</v>
      </c>
      <c r="J239" s="218"/>
      <c r="K239" s="264">
        <f>$K$171</f>
        <v>10.878</v>
      </c>
      <c r="L239" s="218"/>
      <c r="M239" s="218">
        <f>ROUND(K239*C239/100,0)</f>
        <v>1396614</v>
      </c>
      <c r="N239" s="218"/>
      <c r="O239" s="218"/>
      <c r="P239" s="218"/>
      <c r="Q239" s="218"/>
      <c r="R239" s="197"/>
      <c r="S239" s="197"/>
      <c r="T239" s="197"/>
      <c r="U239" s="197"/>
      <c r="V239" s="197"/>
      <c r="W239" s="197"/>
      <c r="X239" s="197"/>
      <c r="Y239" s="197"/>
      <c r="Z239" s="197"/>
      <c r="AA239" s="197"/>
      <c r="AB239" s="197"/>
      <c r="AC239" s="197"/>
      <c r="AD239" s="197"/>
      <c r="AE239" s="197"/>
      <c r="AG239" s="220"/>
    </row>
    <row r="240" spans="1:33" hidden="1">
      <c r="A240" s="249" t="s">
        <v>390</v>
      </c>
      <c r="B240" s="302"/>
      <c r="C240" s="302">
        <v>6928716.389879657</v>
      </c>
      <c r="D240" s="264">
        <v>6.7460000000000004</v>
      </c>
      <c r="E240" s="305" t="s">
        <v>357</v>
      </c>
      <c r="F240" s="218">
        <f>ROUND(D240*$C240/100,0)</f>
        <v>467411</v>
      </c>
      <c r="G240" s="264">
        <f>$G$172</f>
        <v>7.3410000000000002</v>
      </c>
      <c r="H240" s="305" t="s">
        <v>357</v>
      </c>
      <c r="I240" s="218">
        <f t="shared" ref="I240:I242" si="27">ROUND(G240*C240/100,0)</f>
        <v>508637</v>
      </c>
      <c r="J240" s="218"/>
      <c r="K240" s="264">
        <f>$K$172</f>
        <v>7.5140000000000002</v>
      </c>
      <c r="L240" s="218"/>
      <c r="M240" s="218">
        <f>ROUND(K240*C240/100,0)</f>
        <v>520624</v>
      </c>
      <c r="N240" s="218"/>
      <c r="O240" s="218"/>
      <c r="P240" s="218"/>
      <c r="Q240" s="218"/>
      <c r="R240" s="197"/>
      <c r="S240" s="197"/>
      <c r="T240" s="197"/>
      <c r="U240" s="197"/>
      <c r="V240" s="197"/>
      <c r="W240" s="197"/>
      <c r="X240" s="197"/>
      <c r="Y240" s="197"/>
      <c r="Z240" s="197"/>
      <c r="AA240" s="197"/>
      <c r="AB240" s="197"/>
      <c r="AC240" s="197"/>
      <c r="AD240" s="197"/>
      <c r="AE240" s="197"/>
      <c r="AG240" s="220"/>
    </row>
    <row r="241" spans="1:33" hidden="1">
      <c r="A241" s="249" t="s">
        <v>391</v>
      </c>
      <c r="B241" s="302"/>
      <c r="C241" s="302">
        <v>1198686.3021607364</v>
      </c>
      <c r="D241" s="264">
        <v>5.8120000000000003</v>
      </c>
      <c r="E241" s="305" t="s">
        <v>357</v>
      </c>
      <c r="F241" s="218">
        <f>ROUND(D241*$C241/100,0)</f>
        <v>69668</v>
      </c>
      <c r="G241" s="264">
        <f>$G$173</f>
        <v>6.3240000000000007</v>
      </c>
      <c r="H241" s="305" t="s">
        <v>357</v>
      </c>
      <c r="I241" s="218">
        <f t="shared" si="27"/>
        <v>75805</v>
      </c>
      <c r="J241" s="218"/>
      <c r="K241" s="264">
        <f>$K$173</f>
        <v>6.4720000000000004</v>
      </c>
      <c r="L241" s="218"/>
      <c r="M241" s="218">
        <f>ROUND(K241*C241/100,0)</f>
        <v>77579</v>
      </c>
      <c r="N241" s="218"/>
      <c r="O241" s="218"/>
      <c r="P241" s="218"/>
      <c r="Q241" s="218"/>
      <c r="R241" s="197"/>
      <c r="S241" s="197"/>
      <c r="T241" s="197"/>
      <c r="U241" s="197"/>
      <c r="V241" s="197"/>
      <c r="W241" s="197"/>
      <c r="X241" s="197"/>
      <c r="Y241" s="197"/>
      <c r="Z241" s="197"/>
      <c r="AA241" s="197"/>
      <c r="AB241" s="197"/>
      <c r="AC241" s="197"/>
      <c r="AD241" s="197"/>
      <c r="AE241" s="197"/>
      <c r="AG241" s="220"/>
    </row>
    <row r="242" spans="1:33" hidden="1">
      <c r="A242" s="249" t="s">
        <v>392</v>
      </c>
      <c r="B242" s="250"/>
      <c r="C242" s="302">
        <v>84.1666666666667</v>
      </c>
      <c r="D242" s="313">
        <v>56</v>
      </c>
      <c r="E242" s="303" t="s">
        <v>357</v>
      </c>
      <c r="F242" s="218">
        <f>ROUND(D242*$C242/100,0)</f>
        <v>47</v>
      </c>
      <c r="G242" s="338">
        <f>$G$174</f>
        <v>57</v>
      </c>
      <c r="H242" s="305" t="s">
        <v>357</v>
      </c>
      <c r="I242" s="218">
        <f t="shared" si="27"/>
        <v>48</v>
      </c>
      <c r="J242" s="218"/>
      <c r="K242" s="338">
        <f>$K$174</f>
        <v>58</v>
      </c>
      <c r="L242" s="218"/>
      <c r="M242" s="218">
        <f>ROUND(K242*C242/100,0)</f>
        <v>49</v>
      </c>
      <c r="N242" s="218"/>
      <c r="O242" s="218"/>
      <c r="P242" s="218"/>
      <c r="Q242" s="218"/>
      <c r="R242" s="197"/>
      <c r="S242" s="197"/>
      <c r="T242" s="197"/>
      <c r="U242" s="197"/>
      <c r="V242" s="197"/>
      <c r="W242" s="197"/>
      <c r="X242" s="197"/>
      <c r="Y242" s="197"/>
      <c r="Z242" s="197"/>
      <c r="AA242" s="197"/>
      <c r="AB242" s="197"/>
      <c r="AC242" s="197"/>
      <c r="AD242" s="197"/>
      <c r="AE242" s="197"/>
      <c r="AG242" s="220"/>
    </row>
    <row r="243" spans="1:33" hidden="1">
      <c r="A243" s="319" t="s">
        <v>399</v>
      </c>
      <c r="B243" s="250"/>
      <c r="C243" s="302"/>
      <c r="D243" s="320">
        <v>-0.01</v>
      </c>
      <c r="E243" s="303"/>
      <c r="F243" s="218"/>
      <c r="G243" s="339">
        <v>-0.01</v>
      </c>
      <c r="H243" s="305"/>
      <c r="I243" s="218"/>
      <c r="J243" s="218"/>
      <c r="K243" s="339">
        <v>-0.01</v>
      </c>
      <c r="L243" s="218"/>
      <c r="M243" s="218"/>
      <c r="N243" s="218"/>
      <c r="O243" s="218"/>
      <c r="P243" s="218"/>
      <c r="Q243" s="218"/>
      <c r="R243" s="197"/>
      <c r="S243" s="197"/>
      <c r="T243" s="197"/>
      <c r="U243" s="197"/>
      <c r="V243" s="197"/>
      <c r="W243" s="197"/>
      <c r="X243" s="197"/>
      <c r="Y243" s="197"/>
      <c r="Z243" s="197"/>
      <c r="AA243" s="197"/>
      <c r="AB243" s="197"/>
      <c r="AC243" s="197"/>
      <c r="AD243" s="197"/>
      <c r="AE243" s="197"/>
      <c r="AG243" s="220"/>
    </row>
    <row r="244" spans="1:33" hidden="1">
      <c r="A244" s="249" t="s">
        <v>383</v>
      </c>
      <c r="B244" s="249"/>
      <c r="C244" s="302">
        <v>0</v>
      </c>
      <c r="D244" s="322">
        <v>8.7100000000000009</v>
      </c>
      <c r="E244" s="303"/>
      <c r="F244" s="218">
        <f>-ROUND(D244*$C244/100,0)</f>
        <v>0</v>
      </c>
      <c r="G244" s="322">
        <f>$G$182</f>
        <v>9.76</v>
      </c>
      <c r="H244" s="303"/>
      <c r="I244" s="218">
        <f>-ROUND(G244*$C244/100,0)</f>
        <v>0</v>
      </c>
      <c r="J244" s="218"/>
      <c r="K244" s="322">
        <f>$K$182</f>
        <v>9.99</v>
      </c>
      <c r="L244" s="218"/>
      <c r="M244" s="218">
        <f>-ROUND(K244*$C244/100,0)</f>
        <v>0</v>
      </c>
      <c r="N244" s="218"/>
      <c r="O244" s="218"/>
      <c r="P244" s="218"/>
      <c r="Q244" s="218"/>
      <c r="R244" s="197"/>
      <c r="S244" s="197"/>
      <c r="T244" s="197"/>
      <c r="U244" s="197"/>
      <c r="V244" s="197"/>
      <c r="W244" s="197"/>
      <c r="X244" s="197"/>
      <c r="Y244" s="197"/>
      <c r="Z244" s="197"/>
      <c r="AA244" s="197"/>
      <c r="AB244" s="197"/>
      <c r="AC244" s="197"/>
      <c r="AD244" s="197"/>
      <c r="AE244" s="197"/>
      <c r="AG244" s="220"/>
    </row>
    <row r="245" spans="1:33" hidden="1">
      <c r="A245" s="249" t="s">
        <v>384</v>
      </c>
      <c r="B245" s="249"/>
      <c r="C245" s="302">
        <v>9</v>
      </c>
      <c r="D245" s="322">
        <v>12.98</v>
      </c>
      <c r="E245" s="303"/>
      <c r="F245" s="218">
        <f>-ROUND(D245*$C245/100,0)</f>
        <v>-1</v>
      </c>
      <c r="G245" s="322">
        <f>$G$183</f>
        <v>14.54</v>
      </c>
      <c r="H245" s="303"/>
      <c r="I245" s="218">
        <f t="shared" ref="I245:I247" si="28">-ROUND(G245*$C245/100,0)</f>
        <v>-1</v>
      </c>
      <c r="J245" s="218"/>
      <c r="K245" s="322">
        <f>$K$183</f>
        <v>14.89</v>
      </c>
      <c r="L245" s="218"/>
      <c r="M245" s="218">
        <f t="shared" ref="M245:M247" si="29">-ROUND(K245*$C245/100,0)</f>
        <v>-1</v>
      </c>
      <c r="N245" s="218"/>
      <c r="O245" s="218"/>
      <c r="P245" s="218"/>
      <c r="Q245" s="218"/>
      <c r="R245" s="197"/>
      <c r="S245" s="197"/>
      <c r="T245" s="197"/>
      <c r="U245" s="197"/>
      <c r="V245" s="197"/>
      <c r="W245" s="197"/>
      <c r="X245" s="197"/>
      <c r="Y245" s="197"/>
      <c r="Z245" s="197"/>
      <c r="AA245" s="197"/>
      <c r="AB245" s="197"/>
      <c r="AC245" s="197"/>
      <c r="AD245" s="197"/>
      <c r="AE245" s="197"/>
      <c r="AG245" s="220"/>
    </row>
    <row r="246" spans="1:33" hidden="1">
      <c r="A246" s="249" t="s">
        <v>400</v>
      </c>
      <c r="B246" s="249"/>
      <c r="C246" s="302">
        <v>0</v>
      </c>
      <c r="D246" s="322">
        <v>0.92</v>
      </c>
      <c r="E246" s="303"/>
      <c r="F246" s="218">
        <f>-ROUND(D246*$C246/100,0)</f>
        <v>0</v>
      </c>
      <c r="G246" s="322">
        <f>$G$184</f>
        <v>1.02</v>
      </c>
      <c r="H246" s="303"/>
      <c r="I246" s="218">
        <f t="shared" si="28"/>
        <v>0</v>
      </c>
      <c r="J246" s="218"/>
      <c r="K246" s="322">
        <f>$K$184</f>
        <v>1.04</v>
      </c>
      <c r="L246" s="218"/>
      <c r="M246" s="218">
        <f t="shared" si="29"/>
        <v>0</v>
      </c>
      <c r="N246" s="218"/>
      <c r="O246" s="218"/>
      <c r="P246" s="218"/>
      <c r="Q246" s="218"/>
      <c r="R246" s="197"/>
      <c r="S246" s="197"/>
      <c r="T246" s="197"/>
      <c r="U246" s="197"/>
      <c r="V246" s="197"/>
      <c r="W246" s="197"/>
      <c r="X246" s="197"/>
      <c r="Y246" s="197"/>
      <c r="Z246" s="197"/>
      <c r="AA246" s="197"/>
      <c r="AB246" s="197"/>
      <c r="AC246" s="197"/>
      <c r="AD246" s="197"/>
      <c r="AE246" s="197"/>
      <c r="AG246" s="220"/>
    </row>
    <row r="247" spans="1:33" hidden="1">
      <c r="A247" s="249" t="s">
        <v>407</v>
      </c>
      <c r="B247" s="249"/>
      <c r="C247" s="302">
        <f>0</f>
        <v>0</v>
      </c>
      <c r="D247" s="322">
        <v>3.4</v>
      </c>
      <c r="E247" s="305"/>
      <c r="F247" s="218">
        <f>-ROUND(D247*$C247/100,0)</f>
        <v>0</v>
      </c>
      <c r="G247" s="322">
        <f>$G$185</f>
        <v>3.7</v>
      </c>
      <c r="H247" s="305"/>
      <c r="I247" s="218">
        <f t="shared" si="28"/>
        <v>0</v>
      </c>
      <c r="J247" s="218"/>
      <c r="K247" s="322">
        <f>$K$185</f>
        <v>3.8</v>
      </c>
      <c r="L247" s="218"/>
      <c r="M247" s="218">
        <f t="shared" si="29"/>
        <v>0</v>
      </c>
      <c r="N247" s="218"/>
      <c r="O247" s="218"/>
      <c r="P247" s="218"/>
      <c r="Q247" s="218"/>
      <c r="R247" s="197"/>
      <c r="S247" s="197"/>
      <c r="T247" s="197"/>
      <c r="U247" s="197"/>
      <c r="V247" s="197"/>
      <c r="W247" s="197"/>
      <c r="X247" s="197"/>
      <c r="Y247" s="197"/>
      <c r="Z247" s="197"/>
      <c r="AA247" s="197"/>
      <c r="AB247" s="197"/>
      <c r="AC247" s="197"/>
      <c r="AD247" s="197"/>
      <c r="AE247" s="197"/>
      <c r="AG247" s="220"/>
    </row>
    <row r="248" spans="1:33" hidden="1">
      <c r="A248" s="249" t="s">
        <v>402</v>
      </c>
      <c r="B248" s="249"/>
      <c r="C248" s="302">
        <v>0</v>
      </c>
      <c r="D248" s="323">
        <v>9.766</v>
      </c>
      <c r="E248" s="305" t="s">
        <v>357</v>
      </c>
      <c r="F248" s="218">
        <f>ROUND(D248*$C248/100*D243,0)</f>
        <v>0</v>
      </c>
      <c r="G248" s="340">
        <f>$G$186</f>
        <v>10.628</v>
      </c>
      <c r="H248" s="305" t="s">
        <v>357</v>
      </c>
      <c r="I248" s="218">
        <f>ROUND(G248*$C248/100*G243,0)</f>
        <v>0</v>
      </c>
      <c r="J248" s="218"/>
      <c r="K248" s="340">
        <f>$K$186</f>
        <v>10.878</v>
      </c>
      <c r="L248" s="218"/>
      <c r="M248" s="218">
        <f>ROUND(K248*$C248/100*K243,0)</f>
        <v>0</v>
      </c>
      <c r="N248" s="218"/>
      <c r="O248" s="218"/>
      <c r="P248" s="218"/>
      <c r="Q248" s="218"/>
      <c r="R248" s="197"/>
      <c r="S248" s="197"/>
      <c r="T248" s="197"/>
      <c r="U248" s="197"/>
      <c r="V248" s="197"/>
      <c r="W248" s="197"/>
      <c r="X248" s="197"/>
      <c r="Y248" s="197"/>
      <c r="Z248" s="197"/>
      <c r="AA248" s="197"/>
      <c r="AB248" s="197"/>
      <c r="AC248" s="197"/>
      <c r="AD248" s="197"/>
      <c r="AE248" s="197"/>
      <c r="AG248" s="220"/>
    </row>
    <row r="249" spans="1:33" hidden="1">
      <c r="A249" s="249" t="s">
        <v>390</v>
      </c>
      <c r="B249" s="249"/>
      <c r="C249" s="302">
        <v>0</v>
      </c>
      <c r="D249" s="323">
        <v>6.7460000000000004</v>
      </c>
      <c r="E249" s="305" t="s">
        <v>357</v>
      </c>
      <c r="F249" s="218">
        <f>ROUND(D249*$C249/100*D243,0)</f>
        <v>0</v>
      </c>
      <c r="G249" s="341">
        <f>$G$187</f>
        <v>7.3410000000000002</v>
      </c>
      <c r="H249" s="305" t="s">
        <v>357</v>
      </c>
      <c r="I249" s="218">
        <f>ROUND(G249*$C249/100*G243,0)</f>
        <v>0</v>
      </c>
      <c r="J249" s="218"/>
      <c r="K249" s="341">
        <f>$K$187</f>
        <v>7.5140000000000002</v>
      </c>
      <c r="L249" s="218"/>
      <c r="M249" s="218">
        <f>ROUND(K249*$C249/100*K243,0)</f>
        <v>0</v>
      </c>
      <c r="N249" s="218"/>
      <c r="O249" s="218"/>
      <c r="P249" s="218"/>
      <c r="Q249" s="218"/>
      <c r="R249" s="197"/>
      <c r="S249" s="197"/>
      <c r="T249" s="197"/>
      <c r="U249" s="197"/>
      <c r="V249" s="197"/>
      <c r="W249" s="197"/>
      <c r="X249" s="197"/>
      <c r="Y249" s="197"/>
      <c r="Z249" s="197"/>
      <c r="AA249" s="197"/>
      <c r="AB249" s="197"/>
      <c r="AC249" s="197"/>
      <c r="AD249" s="197"/>
      <c r="AE249" s="197"/>
      <c r="AG249" s="220"/>
    </row>
    <row r="250" spans="1:33" hidden="1">
      <c r="A250" s="249" t="s">
        <v>391</v>
      </c>
      <c r="B250" s="249"/>
      <c r="C250" s="302">
        <v>0</v>
      </c>
      <c r="D250" s="323">
        <v>5.8120000000000003</v>
      </c>
      <c r="E250" s="305" t="s">
        <v>357</v>
      </c>
      <c r="F250" s="218">
        <f>ROUND(D250*$C250/100*D243,0)</f>
        <v>0</v>
      </c>
      <c r="G250" s="323">
        <f>$G$188</f>
        <v>6.3240000000000007</v>
      </c>
      <c r="H250" s="305" t="s">
        <v>357</v>
      </c>
      <c r="I250" s="218">
        <f>ROUND(G250*$C250/100*G243,0)</f>
        <v>0</v>
      </c>
      <c r="J250" s="218"/>
      <c r="K250" s="323">
        <f>$K$188</f>
        <v>6.4720000000000004</v>
      </c>
      <c r="L250" s="218"/>
      <c r="M250" s="218">
        <f>ROUND(K250*$C250/100*K243,0)</f>
        <v>0</v>
      </c>
      <c r="N250" s="218"/>
      <c r="O250" s="218"/>
      <c r="P250" s="218"/>
      <c r="Q250" s="218"/>
      <c r="R250" s="197"/>
      <c r="S250" s="197"/>
      <c r="T250" s="197"/>
      <c r="U250" s="197"/>
      <c r="V250" s="197"/>
      <c r="W250" s="197"/>
      <c r="X250" s="197"/>
      <c r="Y250" s="197"/>
      <c r="Z250" s="197"/>
      <c r="AA250" s="197"/>
      <c r="AB250" s="197"/>
      <c r="AC250" s="197"/>
      <c r="AD250" s="197"/>
      <c r="AE250" s="197"/>
      <c r="AG250" s="220"/>
    </row>
    <row r="251" spans="1:33" hidden="1">
      <c r="A251" s="249" t="s">
        <v>392</v>
      </c>
      <c r="B251" s="249"/>
      <c r="C251" s="302">
        <v>0</v>
      </c>
      <c r="D251" s="325">
        <v>56</v>
      </c>
      <c r="E251" s="305" t="s">
        <v>357</v>
      </c>
      <c r="F251" s="218">
        <f>ROUND(D251*$C251/100*D243,0)</f>
        <v>0</v>
      </c>
      <c r="G251" s="342">
        <f>$G$214</f>
        <v>57</v>
      </c>
      <c r="H251" s="305" t="s">
        <v>357</v>
      </c>
      <c r="I251" s="218">
        <f>ROUND(G251*$C251/100*G243,0)</f>
        <v>0</v>
      </c>
      <c r="J251" s="218"/>
      <c r="K251" s="342">
        <f>$K$214</f>
        <v>58</v>
      </c>
      <c r="L251" s="218"/>
      <c r="M251" s="218">
        <f>ROUND(K251*$C251/100*K243,0)</f>
        <v>0</v>
      </c>
      <c r="N251" s="218"/>
      <c r="O251" s="218"/>
      <c r="P251" s="218"/>
      <c r="Q251" s="218"/>
      <c r="R251" s="197"/>
      <c r="S251" s="197"/>
      <c r="T251" s="197"/>
      <c r="U251" s="197"/>
      <c r="V251" s="197"/>
      <c r="W251" s="197"/>
      <c r="X251" s="197"/>
      <c r="Y251" s="197"/>
      <c r="Z251" s="197"/>
      <c r="AA251" s="197"/>
      <c r="AB251" s="197"/>
      <c r="AC251" s="197"/>
      <c r="AD251" s="197"/>
      <c r="AE251" s="197"/>
      <c r="AG251" s="220"/>
    </row>
    <row r="252" spans="1:33" hidden="1">
      <c r="A252" s="249" t="s">
        <v>403</v>
      </c>
      <c r="B252" s="249"/>
      <c r="C252" s="302">
        <v>0</v>
      </c>
      <c r="D252" s="327">
        <v>60</v>
      </c>
      <c r="E252" s="303"/>
      <c r="F252" s="218">
        <f>ROUND(D252*$C252,0)</f>
        <v>0</v>
      </c>
      <c r="G252" s="259">
        <f>$G$190</f>
        <v>60</v>
      </c>
      <c r="H252" s="305"/>
      <c r="I252" s="218">
        <f>ROUND(G252*C252,0)</f>
        <v>0</v>
      </c>
      <c r="J252" s="218"/>
      <c r="K252" s="259">
        <f>$K$190</f>
        <v>60</v>
      </c>
      <c r="L252" s="218"/>
      <c r="M252" s="218">
        <f>ROUND(K252*C252,0)</f>
        <v>0</v>
      </c>
      <c r="N252" s="218"/>
      <c r="O252" s="218"/>
      <c r="P252" s="218"/>
      <c r="Q252" s="218"/>
      <c r="R252" s="197"/>
      <c r="S252" s="197"/>
      <c r="T252" s="197"/>
      <c r="U252" s="197"/>
      <c r="V252" s="197"/>
      <c r="W252" s="197"/>
      <c r="X252" s="197"/>
      <c r="Y252" s="197"/>
      <c r="Z252" s="197"/>
      <c r="AA252" s="197"/>
      <c r="AB252" s="197"/>
      <c r="AC252" s="197"/>
      <c r="AD252" s="197"/>
      <c r="AE252" s="197"/>
      <c r="AG252" s="220"/>
    </row>
    <row r="253" spans="1:33" hidden="1">
      <c r="A253" s="249" t="s">
        <v>404</v>
      </c>
      <c r="B253" s="249"/>
      <c r="C253" s="302">
        <v>0</v>
      </c>
      <c r="D253" s="328">
        <v>-30</v>
      </c>
      <c r="E253" s="303" t="s">
        <v>357</v>
      </c>
      <c r="F253" s="218">
        <f>ROUND(D253*$C253/100,0)</f>
        <v>0</v>
      </c>
      <c r="G253" s="328">
        <f>$G$191</f>
        <v>-30</v>
      </c>
      <c r="H253" s="305" t="s">
        <v>357</v>
      </c>
      <c r="I253" s="218">
        <f>ROUND(G253*C253/100,0)</f>
        <v>0</v>
      </c>
      <c r="J253" s="218"/>
      <c r="K253" s="328">
        <f>$K$191</f>
        <v>-30</v>
      </c>
      <c r="L253" s="218"/>
      <c r="M253" s="218">
        <f>ROUND(K253*C253/100,0)</f>
        <v>0</v>
      </c>
      <c r="N253" s="218"/>
      <c r="O253" s="218"/>
      <c r="P253" s="218"/>
      <c r="Q253" s="218"/>
      <c r="R253" s="197"/>
      <c r="S253" s="197"/>
      <c r="T253" s="197"/>
      <c r="U253" s="197"/>
      <c r="V253" s="197"/>
      <c r="W253" s="197"/>
      <c r="X253" s="197"/>
      <c r="Y253" s="197"/>
      <c r="Z253" s="197"/>
      <c r="AA253" s="197"/>
      <c r="AB253" s="197"/>
      <c r="AC253" s="197"/>
      <c r="AD253" s="197"/>
      <c r="AE253" s="197"/>
      <c r="AG253" s="220"/>
    </row>
    <row r="254" spans="1:33" hidden="1">
      <c r="A254" s="249" t="s">
        <v>370</v>
      </c>
      <c r="B254" s="289"/>
      <c r="C254" s="302">
        <f>SUM(C239:C241)</f>
        <v>20966284.976198375</v>
      </c>
      <c r="D254" s="313"/>
      <c r="E254" s="218"/>
      <c r="F254" s="218">
        <f>SUM(F234:F253)</f>
        <v>2237566</v>
      </c>
      <c r="G254" s="328" t="s">
        <v>105</v>
      </c>
      <c r="H254" s="305"/>
      <c r="I254" s="218">
        <f>SUM(I234:I253)</f>
        <v>2447470</v>
      </c>
      <c r="J254" s="218"/>
      <c r="K254" s="345" t="s">
        <v>105</v>
      </c>
      <c r="L254" s="218"/>
      <c r="M254" s="218">
        <f>SUM(M234:M253)</f>
        <v>2505212</v>
      </c>
      <c r="N254" s="218"/>
      <c r="O254" s="218"/>
      <c r="P254" s="218"/>
      <c r="Q254" s="218"/>
      <c r="R254" s="197"/>
      <c r="S254" s="197"/>
      <c r="T254" s="197"/>
      <c r="U254" s="197"/>
      <c r="V254" s="197"/>
      <c r="W254" s="197"/>
      <c r="X254" s="197"/>
      <c r="Y254" s="197"/>
      <c r="Z254" s="197"/>
      <c r="AA254" s="197"/>
      <c r="AB254" s="197"/>
      <c r="AC254" s="197"/>
      <c r="AD254" s="197"/>
      <c r="AE254" s="197"/>
      <c r="AG254" s="220"/>
    </row>
    <row r="255" spans="1:33" hidden="1">
      <c r="A255" s="249" t="s">
        <v>341</v>
      </c>
      <c r="B255" s="249"/>
      <c r="C255" s="346">
        <v>278028.18415744783</v>
      </c>
      <c r="D255" s="238"/>
      <c r="E255" s="238"/>
      <c r="F255" s="330">
        <f>I255</f>
        <v>35708.181559390563</v>
      </c>
      <c r="G255" s="238"/>
      <c r="H255" s="238"/>
      <c r="I255" s="330">
        <v>35708.181559390563</v>
      </c>
      <c r="J255" s="304"/>
      <c r="K255" s="331"/>
      <c r="L255" s="304"/>
      <c r="M255" s="330">
        <v>35708.181559390563</v>
      </c>
      <c r="N255" s="304"/>
      <c r="O255" s="304"/>
      <c r="P255" s="304"/>
      <c r="Q255" s="304"/>
      <c r="R255" s="197"/>
      <c r="S255" s="197"/>
      <c r="T255" s="197"/>
      <c r="U255" s="197"/>
      <c r="V255" s="197"/>
      <c r="W255" s="197"/>
      <c r="X255" s="197"/>
      <c r="Y255" s="197"/>
      <c r="Z255" s="197"/>
      <c r="AA255" s="197"/>
      <c r="AB255" s="197"/>
      <c r="AC255" s="197"/>
      <c r="AD255" s="197"/>
      <c r="AE255" s="197"/>
      <c r="AG255" s="220"/>
    </row>
    <row r="256" spans="1:33" ht="16.5" hidden="1" thickBot="1">
      <c r="A256" s="249" t="s">
        <v>371</v>
      </c>
      <c r="B256" s="249"/>
      <c r="C256" s="294">
        <f>SUM(C254:C255)</f>
        <v>21244313.160355821</v>
      </c>
      <c r="D256" s="344"/>
      <c r="E256" s="333"/>
      <c r="F256" s="334">
        <f>F254+F255</f>
        <v>2273274.1815593904</v>
      </c>
      <c r="G256" s="344"/>
      <c r="H256" s="335"/>
      <c r="I256" s="334">
        <f>I254+I255</f>
        <v>2483178.1815593904</v>
      </c>
      <c r="J256" s="334"/>
      <c r="K256" s="344"/>
      <c r="L256" s="334"/>
      <c r="M256" s="334">
        <f>M254+M255</f>
        <v>2540920.1815593904</v>
      </c>
      <c r="N256" s="334"/>
      <c r="O256" s="334"/>
      <c r="P256" s="334"/>
      <c r="Q256" s="334"/>
      <c r="R256" s="197"/>
      <c r="S256" s="197"/>
      <c r="T256" s="197"/>
      <c r="U256" s="197"/>
      <c r="V256" s="197"/>
      <c r="W256" s="197"/>
      <c r="X256" s="197"/>
      <c r="Y256" s="197"/>
      <c r="Z256" s="197"/>
      <c r="AA256" s="197"/>
      <c r="AB256" s="197"/>
      <c r="AC256" s="197"/>
      <c r="AD256" s="197"/>
      <c r="AE256" s="197"/>
      <c r="AG256" s="220"/>
    </row>
    <row r="257" spans="1:33" hidden="1">
      <c r="A257" s="249"/>
      <c r="B257" s="249"/>
      <c r="C257" s="250"/>
      <c r="D257" s="327"/>
      <c r="E257" s="218"/>
      <c r="F257" s="218"/>
      <c r="G257" s="327"/>
      <c r="H257" s="249"/>
      <c r="I257" s="218"/>
      <c r="J257" s="218"/>
      <c r="K257" s="260"/>
      <c r="L257" s="218"/>
      <c r="M257" s="218"/>
      <c r="N257" s="218"/>
      <c r="O257" s="218"/>
      <c r="P257" s="218"/>
      <c r="Q257" s="218"/>
      <c r="R257" s="197"/>
      <c r="S257" s="197"/>
      <c r="T257" s="197"/>
      <c r="U257" s="197"/>
      <c r="V257" s="197"/>
      <c r="W257" s="197"/>
      <c r="X257" s="197"/>
      <c r="Y257" s="197"/>
      <c r="Z257" s="197"/>
      <c r="AA257" s="197"/>
      <c r="AB257" s="197"/>
      <c r="AC257" s="197"/>
      <c r="AD257" s="197"/>
      <c r="AE257" s="197"/>
      <c r="AG257" s="220"/>
    </row>
    <row r="258" spans="1:33" hidden="1">
      <c r="A258" s="249"/>
      <c r="B258" s="249"/>
      <c r="C258" s="250"/>
      <c r="D258" s="327"/>
      <c r="E258" s="218"/>
      <c r="F258" s="218"/>
      <c r="G258" s="327"/>
      <c r="H258" s="249"/>
      <c r="I258" s="218"/>
      <c r="J258" s="218"/>
      <c r="K258" s="260"/>
      <c r="L258" s="218"/>
      <c r="M258" s="218"/>
      <c r="N258" s="218"/>
      <c r="O258" s="218"/>
      <c r="P258" s="218"/>
      <c r="Q258" s="218"/>
      <c r="R258" s="197"/>
      <c r="S258" s="197"/>
      <c r="T258" s="197"/>
      <c r="U258" s="197"/>
      <c r="V258" s="197"/>
      <c r="W258" s="197"/>
      <c r="X258" s="197"/>
      <c r="Y258" s="197"/>
      <c r="Z258" s="197"/>
      <c r="AA258" s="197"/>
      <c r="AB258" s="197"/>
      <c r="AC258" s="197"/>
      <c r="AD258" s="197"/>
      <c r="AE258" s="197"/>
      <c r="AG258" s="220"/>
    </row>
    <row r="259" spans="1:33" hidden="1">
      <c r="A259" s="248" t="s">
        <v>378</v>
      </c>
      <c r="B259" s="249"/>
      <c r="C259" s="249"/>
      <c r="D259" s="218"/>
      <c r="E259" s="218"/>
      <c r="F259" s="249" t="s">
        <v>105</v>
      </c>
      <c r="G259" s="218"/>
      <c r="H259" s="249"/>
      <c r="I259" s="249"/>
      <c r="J259" s="249"/>
      <c r="K259" s="218"/>
      <c r="L259" s="249"/>
      <c r="M259" s="249"/>
      <c r="N259" s="249"/>
      <c r="O259" s="249"/>
      <c r="P259" s="249"/>
      <c r="Q259" s="249"/>
      <c r="R259" s="197"/>
      <c r="S259" s="197"/>
      <c r="T259" s="197"/>
      <c r="U259" s="197"/>
      <c r="V259" s="197"/>
      <c r="W259" s="197"/>
      <c r="X259" s="197"/>
      <c r="Y259" s="197"/>
      <c r="Z259" s="197"/>
      <c r="AA259" s="197"/>
      <c r="AB259" s="197"/>
      <c r="AC259" s="197"/>
      <c r="AD259" s="197"/>
      <c r="AE259" s="197"/>
      <c r="AG259" s="220"/>
    </row>
    <row r="260" spans="1:33" hidden="1">
      <c r="A260" s="249" t="s">
        <v>408</v>
      </c>
      <c r="B260" s="249"/>
      <c r="C260" s="249"/>
      <c r="D260" s="218"/>
      <c r="E260" s="218"/>
      <c r="F260" s="249"/>
      <c r="G260" s="218"/>
      <c r="H260" s="249"/>
      <c r="I260" s="249"/>
      <c r="J260" s="249"/>
      <c r="K260" s="218"/>
      <c r="L260" s="249"/>
      <c r="M260" s="249"/>
      <c r="N260" s="249"/>
      <c r="O260" s="249"/>
      <c r="P260" s="249"/>
      <c r="Q260" s="249"/>
      <c r="R260" s="197"/>
      <c r="S260" s="197"/>
      <c r="T260" s="197"/>
      <c r="U260" s="197"/>
      <c r="V260" s="197"/>
      <c r="W260" s="197"/>
      <c r="X260" s="197"/>
      <c r="Y260" s="197"/>
      <c r="Z260" s="197"/>
      <c r="AA260" s="197"/>
      <c r="AB260" s="197"/>
      <c r="AC260" s="197"/>
      <c r="AD260" s="197"/>
      <c r="AE260" s="197"/>
      <c r="AG260" s="220"/>
    </row>
    <row r="261" spans="1:33" hidden="1">
      <c r="A261" s="296" t="s">
        <v>409</v>
      </c>
      <c r="B261" s="249"/>
      <c r="C261" s="250"/>
      <c r="D261" s="218"/>
      <c r="E261" s="218"/>
      <c r="F261" s="249"/>
      <c r="G261" s="218"/>
      <c r="H261" s="249"/>
      <c r="I261" s="249"/>
      <c r="J261" s="249"/>
      <c r="K261" s="218"/>
      <c r="L261" s="249"/>
      <c r="M261" s="249"/>
      <c r="N261" s="249"/>
      <c r="O261" s="249"/>
      <c r="P261" s="249"/>
      <c r="Q261" s="249"/>
      <c r="R261" s="197"/>
      <c r="S261" s="197"/>
      <c r="T261" s="197"/>
      <c r="U261" s="197"/>
      <c r="V261" s="197"/>
      <c r="W261" s="197"/>
      <c r="X261" s="197"/>
      <c r="Y261" s="197"/>
      <c r="Z261" s="197"/>
      <c r="AA261" s="197"/>
      <c r="AB261" s="197"/>
      <c r="AC261" s="197"/>
      <c r="AD261" s="197"/>
      <c r="AE261" s="197"/>
      <c r="AG261" s="220"/>
    </row>
    <row r="262" spans="1:33" hidden="1">
      <c r="A262" s="249" t="s">
        <v>386</v>
      </c>
      <c r="B262" s="249"/>
      <c r="C262" s="302"/>
      <c r="D262" s="218"/>
      <c r="E262" s="218"/>
      <c r="F262" s="249"/>
      <c r="G262" s="218"/>
      <c r="H262" s="249"/>
      <c r="I262" s="249"/>
      <c r="J262" s="249"/>
      <c r="K262" s="218"/>
      <c r="L262" s="249"/>
      <c r="M262" s="249"/>
      <c r="N262" s="249"/>
      <c r="O262" s="249"/>
      <c r="P262" s="249"/>
      <c r="Q262" s="249"/>
      <c r="R262" s="197"/>
      <c r="S262" s="197"/>
      <c r="T262" s="197"/>
      <c r="U262" s="197"/>
      <c r="V262" s="197"/>
      <c r="W262" s="197"/>
      <c r="X262" s="197"/>
      <c r="Y262" s="197"/>
      <c r="Z262" s="197"/>
      <c r="AA262" s="197"/>
      <c r="AB262" s="197"/>
      <c r="AC262" s="197"/>
      <c r="AD262" s="197"/>
      <c r="AE262" s="197"/>
      <c r="AG262" s="220"/>
    </row>
    <row r="263" spans="1:33" hidden="1">
      <c r="A263" s="249" t="s">
        <v>383</v>
      </c>
      <c r="B263" s="249"/>
      <c r="C263" s="302">
        <v>121803.19999998537</v>
      </c>
      <c r="D263" s="259">
        <v>8.7100000000000009</v>
      </c>
      <c r="E263" s="303"/>
      <c r="F263" s="218">
        <f>ROUND(D263*$C263,0)</f>
        <v>1060906</v>
      </c>
      <c r="G263" s="259">
        <f>$G$165</f>
        <v>9.76</v>
      </c>
      <c r="H263" s="305"/>
      <c r="I263" s="218">
        <f>ROUND(G263*$C263,0)</f>
        <v>1188799</v>
      </c>
      <c r="J263" s="218"/>
      <c r="K263" s="259">
        <f>$K$165</f>
        <v>9.99</v>
      </c>
      <c r="L263" s="218"/>
      <c r="M263" s="218">
        <f>ROUND(K263*$C263,0)</f>
        <v>1216814</v>
      </c>
      <c r="N263" s="218"/>
      <c r="O263" s="218"/>
      <c r="P263" s="218"/>
      <c r="Q263" s="218"/>
      <c r="R263" s="197"/>
      <c r="S263" s="197"/>
      <c r="T263" s="197"/>
      <c r="U263" s="197"/>
      <c r="V263" s="197"/>
      <c r="W263" s="197"/>
      <c r="X263" s="197"/>
      <c r="Y263" s="197"/>
      <c r="Z263" s="197"/>
      <c r="AA263" s="197"/>
      <c r="AB263" s="197"/>
      <c r="AC263" s="197"/>
      <c r="AD263" s="197"/>
      <c r="AE263" s="197"/>
      <c r="AG263" s="220"/>
    </row>
    <row r="264" spans="1:33" hidden="1">
      <c r="A264" s="249" t="s">
        <v>384</v>
      </c>
      <c r="B264" s="249"/>
      <c r="C264" s="302">
        <v>58310.700000000717</v>
      </c>
      <c r="D264" s="259">
        <v>12.98</v>
      </c>
      <c r="E264" s="307"/>
      <c r="F264" s="218">
        <f>ROUND(D264*$C264,0)</f>
        <v>756873</v>
      </c>
      <c r="G264" s="259">
        <f>$G$166</f>
        <v>14.54</v>
      </c>
      <c r="H264" s="308"/>
      <c r="I264" s="218">
        <f t="shared" ref="I264:I265" si="30">ROUND(G264*$C264,0)</f>
        <v>847838</v>
      </c>
      <c r="J264" s="218"/>
      <c r="K264" s="259">
        <f>$K$166</f>
        <v>14.89</v>
      </c>
      <c r="L264" s="218"/>
      <c r="M264" s="218">
        <f t="shared" ref="M264:M265" si="31">ROUND(K264*$C264,0)</f>
        <v>868246</v>
      </c>
      <c r="N264" s="218"/>
      <c r="O264" s="218"/>
      <c r="P264" s="218"/>
      <c r="Q264" s="218"/>
      <c r="R264" s="197"/>
      <c r="S264" s="197"/>
      <c r="T264" s="197"/>
      <c r="U264" s="197"/>
      <c r="V264" s="197"/>
      <c r="W264" s="197"/>
      <c r="X264" s="197"/>
      <c r="Y264" s="197"/>
      <c r="Z264" s="197"/>
      <c r="AA264" s="197"/>
      <c r="AB264" s="197"/>
      <c r="AC264" s="197"/>
      <c r="AD264" s="197"/>
      <c r="AE264" s="197"/>
      <c r="AG264" s="220"/>
    </row>
    <row r="265" spans="1:33" hidden="1">
      <c r="A265" s="249" t="s">
        <v>385</v>
      </c>
      <c r="B265" s="249"/>
      <c r="C265" s="302">
        <v>966505</v>
      </c>
      <c r="D265" s="259">
        <v>0.92</v>
      </c>
      <c r="E265" s="307"/>
      <c r="F265" s="218">
        <f>ROUND(D265*$C265,0)</f>
        <v>889185</v>
      </c>
      <c r="G265" s="259">
        <f>$G$167</f>
        <v>1.02</v>
      </c>
      <c r="H265" s="308"/>
      <c r="I265" s="218">
        <f t="shared" si="30"/>
        <v>985835</v>
      </c>
      <c r="J265" s="218"/>
      <c r="K265" s="259">
        <f>$K$167</f>
        <v>1.04</v>
      </c>
      <c r="L265" s="218"/>
      <c r="M265" s="218">
        <f t="shared" si="31"/>
        <v>1005165</v>
      </c>
      <c r="N265" s="218"/>
      <c r="O265" s="218"/>
      <c r="P265" s="218"/>
      <c r="Q265" s="218"/>
      <c r="R265" s="197"/>
      <c r="S265" s="197"/>
      <c r="T265" s="197"/>
      <c r="U265" s="197"/>
      <c r="V265" s="197"/>
      <c r="W265" s="197"/>
      <c r="X265" s="197"/>
      <c r="Y265" s="197"/>
      <c r="Z265" s="197"/>
      <c r="AA265" s="197"/>
      <c r="AB265" s="197"/>
      <c r="AC265" s="197"/>
      <c r="AD265" s="197"/>
      <c r="AE265" s="197"/>
      <c r="AG265" s="220"/>
    </row>
    <row r="266" spans="1:33" hidden="1">
      <c r="A266" s="249" t="s">
        <v>387</v>
      </c>
      <c r="B266" s="249"/>
      <c r="C266" s="302">
        <f>SUM(C263:C264)</f>
        <v>180113.89999998608</v>
      </c>
      <c r="D266" s="259"/>
      <c r="E266" s="303"/>
      <c r="F266" s="218"/>
      <c r="G266" s="259"/>
      <c r="H266" s="305"/>
      <c r="I266" s="218"/>
      <c r="J266" s="218"/>
      <c r="K266" s="259"/>
      <c r="L266" s="218"/>
      <c r="M266" s="218"/>
      <c r="N266" s="218"/>
      <c r="O266" s="218"/>
      <c r="P266" s="218"/>
      <c r="Q266" s="218"/>
      <c r="R266" s="197"/>
      <c r="S266" s="197"/>
      <c r="T266" s="197"/>
      <c r="U266" s="197"/>
      <c r="V266" s="197"/>
      <c r="W266" s="197"/>
      <c r="X266" s="197"/>
      <c r="Y266" s="197"/>
      <c r="Z266" s="197"/>
      <c r="AA266" s="197"/>
      <c r="AB266" s="197"/>
      <c r="AC266" s="197"/>
      <c r="AD266" s="197"/>
      <c r="AE266" s="197"/>
      <c r="AG266" s="220"/>
    </row>
    <row r="267" spans="1:33" hidden="1">
      <c r="A267" s="249" t="s">
        <v>388</v>
      </c>
      <c r="B267" s="249"/>
      <c r="C267" s="302">
        <v>782383</v>
      </c>
      <c r="D267" s="327">
        <v>3.4</v>
      </c>
      <c r="E267" s="305"/>
      <c r="F267" s="218">
        <f>ROUND(D267*$C267,0)</f>
        <v>2660102</v>
      </c>
      <c r="G267" s="259">
        <f>$G$170</f>
        <v>3.7</v>
      </c>
      <c r="H267" s="305"/>
      <c r="I267" s="218">
        <f>ROUND(G267*C267,0)</f>
        <v>2894817</v>
      </c>
      <c r="J267" s="218"/>
      <c r="K267" s="259">
        <f>$K$170</f>
        <v>3.8</v>
      </c>
      <c r="L267" s="218"/>
      <c r="M267" s="218">
        <f>ROUND(K267*C267,0)</f>
        <v>2973055</v>
      </c>
      <c r="N267" s="218"/>
      <c r="O267" s="218"/>
      <c r="P267" s="218"/>
      <c r="Q267" s="218"/>
      <c r="R267" s="197"/>
      <c r="S267" s="197"/>
      <c r="T267" s="197"/>
      <c r="U267" s="197"/>
      <c r="V267" s="197"/>
      <c r="W267" s="197"/>
      <c r="X267" s="197"/>
      <c r="Y267" s="197"/>
      <c r="Z267" s="197"/>
      <c r="AA267" s="197"/>
      <c r="AB267" s="197"/>
      <c r="AC267" s="197"/>
      <c r="AD267" s="197"/>
      <c r="AE267" s="197"/>
      <c r="AG267" s="220"/>
    </row>
    <row r="268" spans="1:33" hidden="1">
      <c r="A268" s="249" t="s">
        <v>389</v>
      </c>
      <c r="B268" s="302"/>
      <c r="C268" s="302">
        <v>113594338.50038823</v>
      </c>
      <c r="D268" s="264">
        <v>9.766</v>
      </c>
      <c r="E268" s="305" t="s">
        <v>357</v>
      </c>
      <c r="F268" s="218">
        <f>ROUND(D268*$C268/100,0)</f>
        <v>11093623</v>
      </c>
      <c r="G268" s="264">
        <f>$G$171</f>
        <v>10.628</v>
      </c>
      <c r="H268" s="305" t="s">
        <v>357</v>
      </c>
      <c r="I268" s="218">
        <f>ROUND(G268*C268/100,0)</f>
        <v>12072806</v>
      </c>
      <c r="J268" s="218"/>
      <c r="K268" s="264">
        <f>$K$171</f>
        <v>10.878</v>
      </c>
      <c r="L268" s="218"/>
      <c r="M268" s="218">
        <f>ROUND(K268*C268/100,0)</f>
        <v>12356792</v>
      </c>
      <c r="N268" s="218"/>
      <c r="O268" s="218"/>
      <c r="P268" s="218"/>
      <c r="Q268" s="218"/>
      <c r="R268" s="197"/>
      <c r="S268" s="197"/>
      <c r="T268" s="197"/>
      <c r="U268" s="197"/>
      <c r="V268" s="197"/>
      <c r="W268" s="197"/>
      <c r="X268" s="197"/>
      <c r="Y268" s="197"/>
      <c r="Z268" s="197"/>
      <c r="AA268" s="197"/>
      <c r="AB268" s="197"/>
      <c r="AC268" s="197"/>
      <c r="AD268" s="197"/>
      <c r="AE268" s="197"/>
      <c r="AG268" s="220"/>
    </row>
    <row r="269" spans="1:33" hidden="1">
      <c r="A269" s="249" t="s">
        <v>390</v>
      </c>
      <c r="B269" s="302"/>
      <c r="C269" s="302">
        <v>264972441.64191934</v>
      </c>
      <c r="D269" s="264">
        <v>6.7460000000000004</v>
      </c>
      <c r="E269" s="305" t="s">
        <v>357</v>
      </c>
      <c r="F269" s="218">
        <f>ROUND(D269*$C269/100,0)</f>
        <v>17875041</v>
      </c>
      <c r="G269" s="264">
        <f>$G$172</f>
        <v>7.3410000000000002</v>
      </c>
      <c r="H269" s="305" t="s">
        <v>357</v>
      </c>
      <c r="I269" s="218">
        <f t="shared" ref="I269:I271" si="32">ROUND(G269*C269/100,0)</f>
        <v>19451627</v>
      </c>
      <c r="J269" s="218"/>
      <c r="K269" s="264">
        <f>$K$172</f>
        <v>7.5140000000000002</v>
      </c>
      <c r="L269" s="218"/>
      <c r="M269" s="218">
        <f>ROUND(K269*C269/100,0)</f>
        <v>19910029</v>
      </c>
      <c r="N269" s="218"/>
      <c r="O269" s="218"/>
      <c r="P269" s="218"/>
      <c r="Q269" s="218"/>
      <c r="R269" s="197"/>
      <c r="S269" s="197"/>
      <c r="T269" s="197"/>
      <c r="U269" s="197"/>
      <c r="V269" s="197"/>
      <c r="W269" s="197"/>
      <c r="X269" s="197"/>
      <c r="Y269" s="197"/>
      <c r="Z269" s="197"/>
      <c r="AA269" s="197"/>
      <c r="AB269" s="197"/>
      <c r="AC269" s="197"/>
      <c r="AD269" s="197"/>
      <c r="AE269" s="197"/>
      <c r="AG269" s="220"/>
    </row>
    <row r="270" spans="1:33" hidden="1">
      <c r="A270" s="249" t="s">
        <v>391</v>
      </c>
      <c r="B270" s="302"/>
      <c r="C270" s="302">
        <v>114038405.0634262</v>
      </c>
      <c r="D270" s="264">
        <v>5.8120000000000003</v>
      </c>
      <c r="E270" s="305" t="s">
        <v>357</v>
      </c>
      <c r="F270" s="218">
        <f>ROUND(D270*$C270/100,0)</f>
        <v>6627912</v>
      </c>
      <c r="G270" s="264">
        <f>$G$173</f>
        <v>6.3240000000000007</v>
      </c>
      <c r="H270" s="305" t="s">
        <v>357</v>
      </c>
      <c r="I270" s="218">
        <f t="shared" si="32"/>
        <v>7211789</v>
      </c>
      <c r="J270" s="218"/>
      <c r="K270" s="264">
        <f>$K$173</f>
        <v>6.4720000000000004</v>
      </c>
      <c r="L270" s="218"/>
      <c r="M270" s="218">
        <f>ROUND(K270*C270/100,0)</f>
        <v>7380566</v>
      </c>
      <c r="N270" s="218"/>
      <c r="O270" s="218"/>
      <c r="P270" s="218"/>
      <c r="Q270" s="218"/>
      <c r="R270" s="197"/>
      <c r="S270" s="197"/>
      <c r="T270" s="197"/>
      <c r="U270" s="197"/>
      <c r="V270" s="197"/>
      <c r="W270" s="197"/>
      <c r="X270" s="197"/>
      <c r="Y270" s="197"/>
      <c r="Z270" s="197"/>
      <c r="AA270" s="197"/>
      <c r="AB270" s="197"/>
      <c r="AC270" s="197"/>
      <c r="AD270" s="197"/>
      <c r="AE270" s="197"/>
      <c r="AG270" s="220"/>
    </row>
    <row r="271" spans="1:33" hidden="1">
      <c r="A271" s="249" t="s">
        <v>392</v>
      </c>
      <c r="B271" s="250"/>
      <c r="C271" s="302">
        <v>107329.06666666651</v>
      </c>
      <c r="D271" s="313">
        <v>56</v>
      </c>
      <c r="E271" s="303" t="s">
        <v>357</v>
      </c>
      <c r="F271" s="218">
        <f>ROUND(D271*$C271/100,0)</f>
        <v>60104</v>
      </c>
      <c r="G271" s="338">
        <f>$G$174</f>
        <v>57</v>
      </c>
      <c r="H271" s="305" t="s">
        <v>357</v>
      </c>
      <c r="I271" s="218">
        <f t="shared" si="32"/>
        <v>61178</v>
      </c>
      <c r="J271" s="218"/>
      <c r="K271" s="338">
        <f>$K$174</f>
        <v>58</v>
      </c>
      <c r="L271" s="218"/>
      <c r="M271" s="218">
        <f>ROUND(K271*C271/100,0)</f>
        <v>62251</v>
      </c>
      <c r="N271" s="218"/>
      <c r="O271" s="218"/>
      <c r="P271" s="218"/>
      <c r="Q271" s="218"/>
      <c r="R271" s="197"/>
      <c r="S271" s="197"/>
      <c r="T271" s="197"/>
      <c r="U271" s="197"/>
      <c r="V271" s="197"/>
      <c r="W271" s="197"/>
      <c r="X271" s="197"/>
      <c r="Y271" s="197"/>
      <c r="Z271" s="197"/>
      <c r="AA271" s="197"/>
      <c r="AB271" s="197"/>
      <c r="AC271" s="197"/>
      <c r="AD271" s="197"/>
      <c r="AE271" s="197"/>
      <c r="AG271" s="220"/>
    </row>
    <row r="272" spans="1:33" hidden="1">
      <c r="A272" s="319" t="s">
        <v>399</v>
      </c>
      <c r="B272" s="250"/>
      <c r="C272" s="302"/>
      <c r="D272" s="320">
        <v>-0.01</v>
      </c>
      <c r="E272" s="303"/>
      <c r="F272" s="218"/>
      <c r="G272" s="339">
        <v>-0.01</v>
      </c>
      <c r="H272" s="305"/>
      <c r="I272" s="218"/>
      <c r="J272" s="218"/>
      <c r="K272" s="339">
        <v>-0.01</v>
      </c>
      <c r="L272" s="218"/>
      <c r="M272" s="218"/>
      <c r="N272" s="218"/>
      <c r="O272" s="218"/>
      <c r="P272" s="218"/>
      <c r="Q272" s="218"/>
      <c r="R272" s="197"/>
      <c r="S272" s="197"/>
      <c r="T272" s="197"/>
      <c r="U272" s="197"/>
      <c r="V272" s="197"/>
      <c r="W272" s="197"/>
      <c r="X272" s="197"/>
      <c r="Y272" s="197"/>
      <c r="Z272" s="197"/>
      <c r="AA272" s="197"/>
      <c r="AB272" s="197"/>
      <c r="AC272" s="197"/>
      <c r="AD272" s="197"/>
      <c r="AE272" s="197"/>
      <c r="AG272" s="220"/>
    </row>
    <row r="273" spans="1:33" hidden="1">
      <c r="A273" s="249" t="s">
        <v>383</v>
      </c>
      <c r="B273" s="249"/>
      <c r="C273" s="302">
        <v>74.633333333333297</v>
      </c>
      <c r="D273" s="322">
        <v>8.7100000000000009</v>
      </c>
      <c r="E273" s="303"/>
      <c r="F273" s="218">
        <f>-ROUND(D273*$C273/100,0)</f>
        <v>-7</v>
      </c>
      <c r="G273" s="322">
        <f>$G$182</f>
        <v>9.76</v>
      </c>
      <c r="H273" s="303"/>
      <c r="I273" s="218">
        <f>-ROUND(G273*$C273/100,0)</f>
        <v>-7</v>
      </c>
      <c r="J273" s="218"/>
      <c r="K273" s="322">
        <f>$K$182</f>
        <v>9.99</v>
      </c>
      <c r="L273" s="218"/>
      <c r="M273" s="218">
        <f>-ROUND(K273*$C273/100,0)</f>
        <v>-7</v>
      </c>
      <c r="N273" s="218"/>
      <c r="O273" s="218"/>
      <c r="P273" s="218"/>
      <c r="Q273" s="218"/>
      <c r="R273" s="197"/>
      <c r="S273" s="197"/>
      <c r="T273" s="197"/>
      <c r="U273" s="197"/>
      <c r="V273" s="197"/>
      <c r="W273" s="197"/>
      <c r="X273" s="197"/>
      <c r="Y273" s="197"/>
      <c r="Z273" s="197"/>
      <c r="AA273" s="197"/>
      <c r="AB273" s="197"/>
      <c r="AC273" s="197"/>
      <c r="AD273" s="197"/>
      <c r="AE273" s="197"/>
      <c r="AG273" s="220"/>
    </row>
    <row r="274" spans="1:33" hidden="1">
      <c r="A274" s="249" t="s">
        <v>384</v>
      </c>
      <c r="B274" s="249"/>
      <c r="C274" s="302">
        <v>71.933333333333309</v>
      </c>
      <c r="D274" s="322">
        <v>12.98</v>
      </c>
      <c r="E274" s="303"/>
      <c r="F274" s="218">
        <f>-ROUND(D274*$C274/100,0)</f>
        <v>-9</v>
      </c>
      <c r="G274" s="322">
        <f>$G$183</f>
        <v>14.54</v>
      </c>
      <c r="H274" s="303"/>
      <c r="I274" s="218">
        <f t="shared" ref="I274:I276" si="33">-ROUND(G274*$C274/100,0)</f>
        <v>-10</v>
      </c>
      <c r="J274" s="218"/>
      <c r="K274" s="322">
        <f>$K$183</f>
        <v>14.89</v>
      </c>
      <c r="L274" s="218"/>
      <c r="M274" s="218">
        <f t="shared" ref="M274:M276" si="34">-ROUND(K274*$C274/100,0)</f>
        <v>-11</v>
      </c>
      <c r="N274" s="218"/>
      <c r="O274" s="218"/>
      <c r="P274" s="218"/>
      <c r="Q274" s="218"/>
      <c r="R274" s="197"/>
      <c r="S274" s="197"/>
      <c r="T274" s="197"/>
      <c r="U274" s="197"/>
      <c r="V274" s="197"/>
      <c r="W274" s="197"/>
      <c r="X274" s="197"/>
      <c r="Y274" s="197"/>
      <c r="Z274" s="197"/>
      <c r="AA274" s="197"/>
      <c r="AB274" s="197"/>
      <c r="AC274" s="197"/>
      <c r="AD274" s="197"/>
      <c r="AE274" s="197"/>
      <c r="AG274" s="220"/>
    </row>
    <row r="275" spans="1:33" hidden="1">
      <c r="A275" s="249" t="s">
        <v>400</v>
      </c>
      <c r="B275" s="249"/>
      <c r="C275" s="302">
        <v>1618</v>
      </c>
      <c r="D275" s="322">
        <v>0.92</v>
      </c>
      <c r="E275" s="303"/>
      <c r="F275" s="218">
        <f>-ROUND(D275*$C275/100,0)</f>
        <v>-15</v>
      </c>
      <c r="G275" s="322">
        <f>$G$184</f>
        <v>1.02</v>
      </c>
      <c r="H275" s="303"/>
      <c r="I275" s="218">
        <f t="shared" si="33"/>
        <v>-17</v>
      </c>
      <c r="J275" s="218"/>
      <c r="K275" s="322">
        <f>$K$184</f>
        <v>1.04</v>
      </c>
      <c r="L275" s="218"/>
      <c r="M275" s="218">
        <f t="shared" si="34"/>
        <v>-17</v>
      </c>
      <c r="N275" s="218"/>
      <c r="O275" s="218"/>
      <c r="P275" s="218"/>
      <c r="Q275" s="218"/>
      <c r="R275" s="197"/>
      <c r="S275" s="197"/>
      <c r="T275" s="197"/>
      <c r="U275" s="197"/>
      <c r="V275" s="197"/>
      <c r="W275" s="197"/>
      <c r="X275" s="197"/>
      <c r="Y275" s="197"/>
      <c r="Z275" s="197"/>
      <c r="AA275" s="197"/>
      <c r="AB275" s="197"/>
      <c r="AC275" s="197"/>
      <c r="AD275" s="197"/>
      <c r="AE275" s="197"/>
      <c r="AG275" s="220"/>
    </row>
    <row r="276" spans="1:33" hidden="1">
      <c r="A276" s="249" t="s">
        <v>407</v>
      </c>
      <c r="B276" s="249"/>
      <c r="C276" s="302">
        <v>765</v>
      </c>
      <c r="D276" s="322">
        <v>3.4</v>
      </c>
      <c r="E276" s="305"/>
      <c r="F276" s="218">
        <f>-ROUND(D276*$C276/100,0)</f>
        <v>-26</v>
      </c>
      <c r="G276" s="322">
        <f>$G$185</f>
        <v>3.7</v>
      </c>
      <c r="H276" s="305"/>
      <c r="I276" s="218">
        <f t="shared" si="33"/>
        <v>-28</v>
      </c>
      <c r="J276" s="218"/>
      <c r="K276" s="322">
        <f>$K$185</f>
        <v>3.8</v>
      </c>
      <c r="L276" s="218"/>
      <c r="M276" s="218">
        <f t="shared" si="34"/>
        <v>-29</v>
      </c>
      <c r="N276" s="218"/>
      <c r="O276" s="218"/>
      <c r="P276" s="218"/>
      <c r="Q276" s="218"/>
      <c r="R276" s="197"/>
      <c r="S276" s="197"/>
      <c r="T276" s="197"/>
      <c r="U276" s="197"/>
      <c r="V276" s="197"/>
      <c r="W276" s="197"/>
      <c r="X276" s="197"/>
      <c r="Y276" s="197"/>
      <c r="Z276" s="197"/>
      <c r="AA276" s="197"/>
      <c r="AB276" s="197"/>
      <c r="AC276" s="197"/>
      <c r="AD276" s="197"/>
      <c r="AE276" s="197"/>
      <c r="AG276" s="220"/>
    </row>
    <row r="277" spans="1:33" hidden="1">
      <c r="A277" s="249" t="s">
        <v>402</v>
      </c>
      <c r="B277" s="249"/>
      <c r="C277" s="302">
        <v>108585.6666666666</v>
      </c>
      <c r="D277" s="323">
        <v>9.766</v>
      </c>
      <c r="E277" s="305" t="s">
        <v>357</v>
      </c>
      <c r="F277" s="218">
        <f>ROUND(D277*$C277/100*D272,0)</f>
        <v>-106</v>
      </c>
      <c r="G277" s="340">
        <f>$G$186</f>
        <v>10.628</v>
      </c>
      <c r="H277" s="305" t="s">
        <v>357</v>
      </c>
      <c r="I277" s="218">
        <f>ROUND(G277*$C277/100*G272,0)</f>
        <v>-115</v>
      </c>
      <c r="J277" s="218"/>
      <c r="K277" s="340">
        <f>$K$186</f>
        <v>10.878</v>
      </c>
      <c r="L277" s="218"/>
      <c r="M277" s="218">
        <f>ROUND(K277*$C277/100*K272,0)</f>
        <v>-118</v>
      </c>
      <c r="N277" s="218"/>
      <c r="O277" s="218"/>
      <c r="P277" s="218"/>
      <c r="Q277" s="218"/>
      <c r="R277" s="197"/>
      <c r="S277" s="197"/>
      <c r="T277" s="197"/>
      <c r="U277" s="197"/>
      <c r="V277" s="197"/>
      <c r="W277" s="197"/>
      <c r="X277" s="197"/>
      <c r="Y277" s="197"/>
      <c r="Z277" s="197"/>
      <c r="AA277" s="197"/>
      <c r="AB277" s="197"/>
      <c r="AC277" s="197"/>
      <c r="AD277" s="197"/>
      <c r="AE277" s="197"/>
      <c r="AG277" s="220"/>
    </row>
    <row r="278" spans="1:33" hidden="1">
      <c r="A278" s="249" t="s">
        <v>390</v>
      </c>
      <c r="B278" s="249"/>
      <c r="C278" s="302">
        <v>461939.33333333366</v>
      </c>
      <c r="D278" s="323">
        <v>6.7460000000000004</v>
      </c>
      <c r="E278" s="305" t="s">
        <v>357</v>
      </c>
      <c r="F278" s="218">
        <f>ROUND(D278*$C278/100*D272,0)</f>
        <v>-312</v>
      </c>
      <c r="G278" s="341">
        <f>$G$187</f>
        <v>7.3410000000000002</v>
      </c>
      <c r="H278" s="305" t="s">
        <v>357</v>
      </c>
      <c r="I278" s="218">
        <f>ROUND(G278*$C278/100*G272,0)</f>
        <v>-339</v>
      </c>
      <c r="J278" s="218"/>
      <c r="K278" s="341">
        <f>$K$187</f>
        <v>7.5140000000000002</v>
      </c>
      <c r="L278" s="218"/>
      <c r="M278" s="218">
        <f>ROUND(K278*$C278/100*K272,0)</f>
        <v>-347</v>
      </c>
      <c r="N278" s="218"/>
      <c r="O278" s="218"/>
      <c r="P278" s="218"/>
      <c r="Q278" s="218"/>
      <c r="R278" s="197"/>
      <c r="S278" s="197"/>
      <c r="T278" s="197"/>
      <c r="U278" s="197"/>
      <c r="V278" s="197"/>
      <c r="W278" s="197"/>
      <c r="X278" s="197"/>
      <c r="Y278" s="197"/>
      <c r="Z278" s="197"/>
      <c r="AA278" s="197"/>
      <c r="AB278" s="197"/>
      <c r="AC278" s="197"/>
      <c r="AD278" s="197"/>
      <c r="AE278" s="197"/>
      <c r="AG278" s="220"/>
    </row>
    <row r="279" spans="1:33" hidden="1">
      <c r="A279" s="249" t="s">
        <v>391</v>
      </c>
      <c r="B279" s="249"/>
      <c r="C279" s="302">
        <v>701665</v>
      </c>
      <c r="D279" s="323">
        <v>5.8120000000000003</v>
      </c>
      <c r="E279" s="305" t="s">
        <v>357</v>
      </c>
      <c r="F279" s="218">
        <f>ROUND(D279*$C279/100*D272,0)</f>
        <v>-408</v>
      </c>
      <c r="G279" s="323">
        <f>$G$188</f>
        <v>6.3240000000000007</v>
      </c>
      <c r="H279" s="305" t="s">
        <v>357</v>
      </c>
      <c r="I279" s="218">
        <f>ROUND(G279*$C279/100*G272,0)</f>
        <v>-444</v>
      </c>
      <c r="J279" s="218"/>
      <c r="K279" s="323">
        <f>$K$188</f>
        <v>6.4720000000000004</v>
      </c>
      <c r="L279" s="218"/>
      <c r="M279" s="218">
        <f>ROUND(K279*$C279/100*K272,0)</f>
        <v>-454</v>
      </c>
      <c r="N279" s="218"/>
      <c r="O279" s="218"/>
      <c r="P279" s="218"/>
      <c r="Q279" s="218"/>
      <c r="R279" s="197"/>
      <c r="S279" s="197"/>
      <c r="T279" s="197"/>
      <c r="U279" s="197"/>
      <c r="V279" s="197"/>
      <c r="W279" s="197"/>
      <c r="X279" s="197"/>
      <c r="Y279" s="197"/>
      <c r="Z279" s="197"/>
      <c r="AA279" s="197"/>
      <c r="AB279" s="197"/>
      <c r="AC279" s="197"/>
      <c r="AD279" s="197"/>
      <c r="AE279" s="197"/>
      <c r="AG279" s="220"/>
    </row>
    <row r="280" spans="1:33" hidden="1">
      <c r="A280" s="249" t="s">
        <v>392</v>
      </c>
      <c r="B280" s="249"/>
      <c r="C280" s="302">
        <v>913.93333333333339</v>
      </c>
      <c r="D280" s="325">
        <v>56</v>
      </c>
      <c r="E280" s="305" t="s">
        <v>357</v>
      </c>
      <c r="F280" s="218">
        <f>ROUND(D280*$C280/100*D272,0)</f>
        <v>-5</v>
      </c>
      <c r="G280" s="342">
        <f>$G$214</f>
        <v>57</v>
      </c>
      <c r="H280" s="305" t="s">
        <v>357</v>
      </c>
      <c r="I280" s="218">
        <f>ROUND(G280*$C280/100*G272,0)</f>
        <v>-5</v>
      </c>
      <c r="J280" s="218"/>
      <c r="K280" s="342">
        <f>$K$214</f>
        <v>58</v>
      </c>
      <c r="L280" s="218"/>
      <c r="M280" s="218">
        <f>ROUND(K280*$C280/100*K272,0)</f>
        <v>-5</v>
      </c>
      <c r="N280" s="218"/>
      <c r="O280" s="218"/>
      <c r="P280" s="218"/>
      <c r="Q280" s="218"/>
      <c r="R280" s="197"/>
      <c r="S280" s="197"/>
      <c r="T280" s="197"/>
      <c r="U280" s="197"/>
      <c r="V280" s="197"/>
      <c r="W280" s="197"/>
      <c r="X280" s="197"/>
      <c r="Y280" s="197"/>
      <c r="Z280" s="197"/>
      <c r="AA280" s="197"/>
      <c r="AB280" s="197"/>
      <c r="AC280" s="197"/>
      <c r="AD280" s="197"/>
      <c r="AE280" s="197"/>
      <c r="AG280" s="220"/>
    </row>
    <row r="281" spans="1:33" hidden="1">
      <c r="A281" s="249" t="s">
        <v>403</v>
      </c>
      <c r="B281" s="249"/>
      <c r="C281" s="302">
        <v>122.5333333333333</v>
      </c>
      <c r="D281" s="327">
        <v>60</v>
      </c>
      <c r="E281" s="303"/>
      <c r="F281" s="218">
        <f>ROUND(D281*$C281,0)</f>
        <v>7352</v>
      </c>
      <c r="G281" s="259">
        <f>$G$190</f>
        <v>60</v>
      </c>
      <c r="H281" s="305"/>
      <c r="I281" s="218">
        <f>ROUND(G281*C281,0)</f>
        <v>7352</v>
      </c>
      <c r="J281" s="218"/>
      <c r="K281" s="259">
        <f>$K$190</f>
        <v>60</v>
      </c>
      <c r="L281" s="218"/>
      <c r="M281" s="218">
        <f>ROUND(K281*C281,0)</f>
        <v>7352</v>
      </c>
      <c r="N281" s="218"/>
      <c r="O281" s="218"/>
      <c r="P281" s="218"/>
      <c r="Q281" s="218"/>
      <c r="R281" s="197"/>
      <c r="S281" s="197"/>
      <c r="T281" s="197"/>
      <c r="U281" s="197"/>
      <c r="V281" s="197"/>
      <c r="W281" s="197"/>
      <c r="X281" s="197"/>
      <c r="Y281" s="197"/>
      <c r="Z281" s="197"/>
      <c r="AA281" s="197"/>
      <c r="AB281" s="197"/>
      <c r="AC281" s="197"/>
      <c r="AD281" s="197"/>
      <c r="AE281" s="197"/>
      <c r="AG281" s="220"/>
    </row>
    <row r="282" spans="1:33" hidden="1">
      <c r="A282" s="249" t="s">
        <v>404</v>
      </c>
      <c r="B282" s="249"/>
      <c r="C282" s="302">
        <v>166.29999999999998</v>
      </c>
      <c r="D282" s="328">
        <v>-30</v>
      </c>
      <c r="E282" s="303" t="s">
        <v>357</v>
      </c>
      <c r="F282" s="218">
        <f>ROUND(D282*$C282/100,0)</f>
        <v>-50</v>
      </c>
      <c r="G282" s="328">
        <f>$G$191</f>
        <v>-30</v>
      </c>
      <c r="H282" s="305" t="s">
        <v>357</v>
      </c>
      <c r="I282" s="218">
        <f>ROUND(G282*C282/100,0)</f>
        <v>-50</v>
      </c>
      <c r="J282" s="218"/>
      <c r="K282" s="328">
        <f>$K$191</f>
        <v>-30</v>
      </c>
      <c r="L282" s="218"/>
      <c r="M282" s="218">
        <f>ROUND(K282*C282/100,0)</f>
        <v>-50</v>
      </c>
      <c r="N282" s="218"/>
      <c r="O282" s="218"/>
      <c r="P282" s="218"/>
      <c r="Q282" s="218"/>
      <c r="R282" s="197"/>
      <c r="S282" s="197"/>
      <c r="T282" s="197"/>
      <c r="U282" s="197"/>
      <c r="V282" s="197"/>
      <c r="W282" s="197"/>
      <c r="X282" s="197"/>
      <c r="Y282" s="197"/>
      <c r="Z282" s="197"/>
      <c r="AA282" s="197"/>
      <c r="AB282" s="197"/>
      <c r="AC282" s="197"/>
      <c r="AD282" s="197"/>
      <c r="AE282" s="197"/>
      <c r="AG282" s="220"/>
    </row>
    <row r="283" spans="1:33" hidden="1">
      <c r="A283" s="249" t="s">
        <v>370</v>
      </c>
      <c r="B283" s="289"/>
      <c r="C283" s="302">
        <f>SUM(C268:C270)</f>
        <v>492605185.20573378</v>
      </c>
      <c r="D283" s="313"/>
      <c r="E283" s="218"/>
      <c r="F283" s="218">
        <f>SUM(F263:F282)</f>
        <v>41030160</v>
      </c>
      <c r="G283" s="328" t="s">
        <v>105</v>
      </c>
      <c r="H283" s="305"/>
      <c r="I283" s="218">
        <f>SUM(I263:I282)</f>
        <v>44721026</v>
      </c>
      <c r="J283" s="218"/>
      <c r="K283" s="345" t="s">
        <v>105</v>
      </c>
      <c r="L283" s="218"/>
      <c r="M283" s="218">
        <f>SUM(M263:M282)</f>
        <v>45779232</v>
      </c>
      <c r="N283" s="218"/>
      <c r="O283" s="218"/>
      <c r="P283" s="218"/>
      <c r="Q283" s="218"/>
      <c r="R283" s="197"/>
      <c r="S283" s="197"/>
      <c r="T283" s="197"/>
      <c r="U283" s="197"/>
      <c r="V283" s="197"/>
      <c r="W283" s="197"/>
      <c r="X283" s="197"/>
      <c r="Y283" s="197"/>
      <c r="Z283" s="197"/>
      <c r="AA283" s="197"/>
      <c r="AB283" s="197"/>
      <c r="AC283" s="197"/>
      <c r="AD283" s="197"/>
      <c r="AE283" s="197"/>
      <c r="AG283" s="220"/>
    </row>
    <row r="284" spans="1:33" hidden="1">
      <c r="A284" s="249" t="s">
        <v>341</v>
      </c>
      <c r="B284" s="249"/>
      <c r="C284" s="346">
        <v>3477825.992467748</v>
      </c>
      <c r="D284" s="238"/>
      <c r="E284" s="238"/>
      <c r="F284" s="330">
        <f>I284</f>
        <v>355356.90214655403</v>
      </c>
      <c r="G284" s="238"/>
      <c r="H284" s="238"/>
      <c r="I284" s="330">
        <v>355356.90214655403</v>
      </c>
      <c r="J284" s="304"/>
      <c r="K284" s="331"/>
      <c r="L284" s="304"/>
      <c r="M284" s="330">
        <v>355356.90214655403</v>
      </c>
      <c r="N284" s="304"/>
      <c r="O284" s="304"/>
      <c r="P284" s="304"/>
      <c r="Q284" s="304"/>
      <c r="R284" s="197"/>
      <c r="S284" s="197"/>
      <c r="T284" s="197"/>
      <c r="U284" s="197"/>
      <c r="V284" s="197"/>
      <c r="W284" s="197"/>
      <c r="X284" s="197"/>
      <c r="Y284" s="197"/>
      <c r="Z284" s="197"/>
      <c r="AA284" s="197"/>
      <c r="AB284" s="197"/>
      <c r="AC284" s="197"/>
      <c r="AD284" s="197"/>
      <c r="AE284" s="197"/>
      <c r="AG284" s="220"/>
    </row>
    <row r="285" spans="1:33" ht="16.5" hidden="1" thickBot="1">
      <c r="A285" s="249" t="s">
        <v>371</v>
      </c>
      <c r="B285" s="249"/>
      <c r="C285" s="294">
        <f>SUM(C283:C284)</f>
        <v>496083011.19820154</v>
      </c>
      <c r="D285" s="344"/>
      <c r="E285" s="333"/>
      <c r="F285" s="334">
        <f>F283+F284</f>
        <v>41385516.902146555</v>
      </c>
      <c r="G285" s="344"/>
      <c r="H285" s="335"/>
      <c r="I285" s="334">
        <f>I283+I284</f>
        <v>45076382.902146555</v>
      </c>
      <c r="J285" s="334"/>
      <c r="K285" s="344"/>
      <c r="L285" s="334"/>
      <c r="M285" s="334">
        <f>M283+M284</f>
        <v>46134588.902146555</v>
      </c>
      <c r="N285" s="334"/>
      <c r="O285" s="334"/>
      <c r="P285" s="334"/>
      <c r="Q285" s="334"/>
      <c r="R285" s="197"/>
      <c r="S285" s="197"/>
      <c r="T285" s="197"/>
      <c r="U285" s="197"/>
      <c r="V285" s="197"/>
      <c r="W285" s="197"/>
      <c r="X285" s="197"/>
      <c r="Y285" s="197"/>
      <c r="Z285" s="197"/>
      <c r="AA285" s="197"/>
      <c r="AB285" s="197"/>
      <c r="AC285" s="197"/>
      <c r="AD285" s="197"/>
      <c r="AE285" s="197"/>
      <c r="AG285" s="220"/>
    </row>
    <row r="286" spans="1:33" hidden="1">
      <c r="A286" s="249"/>
      <c r="B286" s="249"/>
      <c r="C286" s="250"/>
      <c r="D286" s="327"/>
      <c r="E286" s="218"/>
      <c r="F286" s="218"/>
      <c r="G286" s="327"/>
      <c r="H286" s="249"/>
      <c r="I286" s="218"/>
      <c r="J286" s="218"/>
      <c r="K286" s="260"/>
      <c r="L286" s="218"/>
      <c r="M286" s="218"/>
      <c r="N286" s="218"/>
      <c r="O286" s="218"/>
      <c r="P286" s="218"/>
      <c r="Q286" s="218"/>
      <c r="R286" s="197"/>
      <c r="S286" s="197"/>
      <c r="T286" s="197"/>
      <c r="U286" s="197"/>
      <c r="V286" s="197"/>
      <c r="W286" s="197"/>
      <c r="X286" s="197"/>
      <c r="Y286" s="197"/>
      <c r="Z286" s="197"/>
      <c r="AA286" s="197"/>
      <c r="AB286" s="197"/>
      <c r="AC286" s="197"/>
      <c r="AD286" s="197"/>
      <c r="AE286" s="197"/>
      <c r="AG286" s="220"/>
    </row>
    <row r="287" spans="1:33" hidden="1">
      <c r="A287" s="248" t="s">
        <v>378</v>
      </c>
      <c r="B287" s="249"/>
      <c r="C287" s="249"/>
      <c r="D287" s="218"/>
      <c r="E287" s="218"/>
      <c r="F287" s="249" t="s">
        <v>105</v>
      </c>
      <c r="G287" s="218"/>
      <c r="H287" s="249"/>
      <c r="I287" s="249"/>
      <c r="J287" s="249"/>
      <c r="K287" s="218"/>
      <c r="L287" s="249"/>
      <c r="M287" s="249"/>
      <c r="N287" s="249"/>
      <c r="O287" s="249"/>
      <c r="P287" s="249"/>
      <c r="Q287" s="249"/>
      <c r="R287" s="197"/>
      <c r="S287" s="197"/>
      <c r="T287" s="197"/>
      <c r="U287" s="197"/>
      <c r="V287" s="197"/>
      <c r="W287" s="197"/>
      <c r="X287" s="197"/>
      <c r="Y287" s="197"/>
      <c r="Z287" s="197"/>
      <c r="AA287" s="197"/>
      <c r="AB287" s="197"/>
      <c r="AC287" s="197"/>
      <c r="AD287" s="197"/>
      <c r="AE287" s="197"/>
      <c r="AG287" s="220"/>
    </row>
    <row r="288" spans="1:33" hidden="1">
      <c r="A288" s="249" t="s">
        <v>410</v>
      </c>
      <c r="B288" s="249"/>
      <c r="C288" s="250"/>
      <c r="D288" s="218"/>
      <c r="E288" s="218"/>
      <c r="F288" s="249"/>
      <c r="G288" s="218"/>
      <c r="H288" s="249"/>
      <c r="I288" s="249"/>
      <c r="J288" s="249"/>
      <c r="K288" s="218"/>
      <c r="L288" s="249"/>
      <c r="M288" s="249"/>
      <c r="N288" s="249"/>
      <c r="O288" s="249"/>
      <c r="P288" s="249"/>
      <c r="Q288" s="249"/>
      <c r="R288" s="197"/>
      <c r="S288" s="197"/>
      <c r="T288" s="197"/>
      <c r="U288" s="197"/>
      <c r="V288" s="197"/>
      <c r="W288" s="197"/>
      <c r="X288" s="197"/>
      <c r="Y288" s="197"/>
      <c r="Z288" s="197"/>
      <c r="AA288" s="197"/>
      <c r="AB288" s="197"/>
      <c r="AC288" s="197"/>
      <c r="AD288" s="197"/>
      <c r="AE288" s="197"/>
      <c r="AG288" s="220"/>
    </row>
    <row r="289" spans="1:33" hidden="1">
      <c r="A289" s="249"/>
      <c r="B289" s="249"/>
      <c r="C289" s="249"/>
      <c r="D289" s="218"/>
      <c r="E289" s="218"/>
      <c r="F289" s="249"/>
      <c r="G289" s="218"/>
      <c r="H289" s="249"/>
      <c r="I289" s="249"/>
      <c r="J289" s="249"/>
      <c r="K289" s="218"/>
      <c r="L289" s="249"/>
      <c r="M289" s="249"/>
      <c r="N289" s="249"/>
      <c r="O289" s="249"/>
      <c r="P289" s="249"/>
      <c r="Q289" s="249"/>
      <c r="R289" s="197"/>
      <c r="S289" s="197"/>
      <c r="T289" s="197"/>
      <c r="U289" s="197"/>
      <c r="V289" s="197"/>
      <c r="W289" s="197"/>
      <c r="X289" s="197"/>
      <c r="Y289" s="197"/>
      <c r="Z289" s="197"/>
      <c r="AA289" s="197"/>
      <c r="AB289" s="197"/>
      <c r="AC289" s="197"/>
      <c r="AD289" s="197"/>
      <c r="AE289" s="197"/>
      <c r="AG289" s="220"/>
    </row>
    <row r="290" spans="1:33" hidden="1">
      <c r="A290" s="249" t="s">
        <v>386</v>
      </c>
      <c r="B290" s="249"/>
      <c r="C290" s="302"/>
      <c r="D290" s="218"/>
      <c r="E290" s="218"/>
      <c r="F290" s="249"/>
      <c r="G290" s="218"/>
      <c r="H290" s="249"/>
      <c r="I290" s="249"/>
      <c r="J290" s="249"/>
      <c r="K290" s="218"/>
      <c r="L290" s="249"/>
      <c r="M290" s="249"/>
      <c r="N290" s="249"/>
      <c r="O290" s="249"/>
      <c r="P290" s="249"/>
      <c r="Q290" s="249"/>
      <c r="R290" s="197"/>
      <c r="S290" s="197"/>
      <c r="T290" s="197"/>
      <c r="U290" s="197"/>
      <c r="V290" s="197"/>
      <c r="W290" s="197"/>
      <c r="X290" s="197"/>
      <c r="Y290" s="197"/>
      <c r="Z290" s="197"/>
      <c r="AA290" s="197"/>
      <c r="AB290" s="197"/>
      <c r="AC290" s="197"/>
      <c r="AD290" s="197"/>
      <c r="AE290" s="197"/>
      <c r="AG290" s="220"/>
    </row>
    <row r="291" spans="1:33" hidden="1">
      <c r="A291" s="249" t="s">
        <v>383</v>
      </c>
      <c r="B291" s="249"/>
      <c r="C291" s="302">
        <v>1659.4666666666701</v>
      </c>
      <c r="D291" s="259">
        <v>8.7100000000000009</v>
      </c>
      <c r="E291" s="303"/>
      <c r="F291" s="218">
        <f>ROUND(D291*$C291,0)</f>
        <v>14454</v>
      </c>
      <c r="G291" s="259">
        <f>$G$165</f>
        <v>9.76</v>
      </c>
      <c r="H291" s="305"/>
      <c r="I291" s="218">
        <f>ROUND(G291*$C291,0)</f>
        <v>16196</v>
      </c>
      <c r="J291" s="218"/>
      <c r="K291" s="259">
        <f>$K$165</f>
        <v>9.99</v>
      </c>
      <c r="L291" s="218"/>
      <c r="M291" s="218">
        <f>ROUND(K291*$C291,0)</f>
        <v>16578</v>
      </c>
      <c r="N291" s="218"/>
      <c r="O291" s="218"/>
      <c r="P291" s="218"/>
      <c r="Q291" s="218"/>
      <c r="R291" s="197"/>
      <c r="S291" s="197"/>
      <c r="T291" s="197"/>
      <c r="U291" s="197"/>
      <c r="V291" s="197"/>
      <c r="W291" s="197"/>
      <c r="X291" s="197"/>
      <c r="Y291" s="197"/>
      <c r="Z291" s="197"/>
      <c r="AA291" s="197"/>
      <c r="AB291" s="197"/>
      <c r="AC291" s="197"/>
      <c r="AD291" s="197"/>
      <c r="AE291" s="197"/>
      <c r="AG291" s="220"/>
    </row>
    <row r="292" spans="1:33" hidden="1">
      <c r="A292" s="249" t="s">
        <v>384</v>
      </c>
      <c r="B292" s="249"/>
      <c r="C292" s="302">
        <v>2898.2333333333399</v>
      </c>
      <c r="D292" s="259">
        <v>12.98</v>
      </c>
      <c r="E292" s="307"/>
      <c r="F292" s="218">
        <f>ROUND(D292*$C292,0)</f>
        <v>37619</v>
      </c>
      <c r="G292" s="259">
        <f>$G$166</f>
        <v>14.54</v>
      </c>
      <c r="H292" s="308"/>
      <c r="I292" s="218">
        <f t="shared" ref="I292:I293" si="35">ROUND(G292*$C292,0)</f>
        <v>42140</v>
      </c>
      <c r="J292" s="218"/>
      <c r="K292" s="259">
        <f>$K$166</f>
        <v>14.89</v>
      </c>
      <c r="L292" s="218"/>
      <c r="M292" s="218">
        <f t="shared" ref="M292:M293" si="36">ROUND(K292*$C292,0)</f>
        <v>43155</v>
      </c>
      <c r="N292" s="218"/>
      <c r="O292" s="218"/>
      <c r="P292" s="218"/>
      <c r="Q292" s="218"/>
      <c r="R292" s="197"/>
      <c r="S292" s="197"/>
      <c r="T292" s="197"/>
      <c r="U292" s="197"/>
      <c r="V292" s="197"/>
      <c r="W292" s="197"/>
      <c r="X292" s="197"/>
      <c r="Y292" s="197"/>
      <c r="Z292" s="197"/>
      <c r="AA292" s="197"/>
      <c r="AB292" s="197"/>
      <c r="AC292" s="197"/>
      <c r="AD292" s="197"/>
      <c r="AE292" s="197"/>
      <c r="AG292" s="220"/>
    </row>
    <row r="293" spans="1:33" hidden="1">
      <c r="A293" s="249" t="s">
        <v>385</v>
      </c>
      <c r="B293" s="249"/>
      <c r="C293" s="302">
        <v>47405</v>
      </c>
      <c r="D293" s="259">
        <v>0.92</v>
      </c>
      <c r="E293" s="307"/>
      <c r="F293" s="218">
        <f>ROUND(D293*$C293,0)</f>
        <v>43613</v>
      </c>
      <c r="G293" s="259">
        <f>$G$167</f>
        <v>1.02</v>
      </c>
      <c r="H293" s="308"/>
      <c r="I293" s="218">
        <f t="shared" si="35"/>
        <v>48353</v>
      </c>
      <c r="J293" s="218"/>
      <c r="K293" s="259">
        <f>$K$167</f>
        <v>1.04</v>
      </c>
      <c r="L293" s="218"/>
      <c r="M293" s="218">
        <f t="shared" si="36"/>
        <v>49301</v>
      </c>
      <c r="N293" s="218"/>
      <c r="O293" s="218"/>
      <c r="P293" s="218"/>
      <c r="Q293" s="218"/>
      <c r="R293" s="197"/>
      <c r="S293" s="197"/>
      <c r="T293" s="197"/>
      <c r="U293" s="197"/>
      <c r="V293" s="197"/>
      <c r="W293" s="197"/>
      <c r="X293" s="197"/>
      <c r="Y293" s="197"/>
      <c r="Z293" s="197"/>
      <c r="AA293" s="197"/>
      <c r="AB293" s="197"/>
      <c r="AC293" s="197"/>
      <c r="AD293" s="197"/>
      <c r="AE293" s="197"/>
      <c r="AG293" s="220"/>
    </row>
    <row r="294" spans="1:33" hidden="1">
      <c r="A294" s="249" t="s">
        <v>387</v>
      </c>
      <c r="B294" s="249"/>
      <c r="C294" s="302">
        <f>SUM(C291:C292)</f>
        <v>4557.7000000000098</v>
      </c>
      <c r="D294" s="259"/>
      <c r="E294" s="303"/>
      <c r="F294" s="218"/>
      <c r="G294" s="259"/>
      <c r="H294" s="305"/>
      <c r="I294" s="218"/>
      <c r="J294" s="218"/>
      <c r="K294" s="259"/>
      <c r="L294" s="218"/>
      <c r="M294" s="218"/>
      <c r="N294" s="218"/>
      <c r="O294" s="218"/>
      <c r="P294" s="218"/>
      <c r="Q294" s="218"/>
      <c r="R294" s="197"/>
      <c r="S294" s="197"/>
      <c r="T294" s="197"/>
      <c r="U294" s="197"/>
      <c r="V294" s="197"/>
      <c r="W294" s="197"/>
      <c r="X294" s="197"/>
      <c r="Y294" s="197"/>
      <c r="Z294" s="197"/>
      <c r="AA294" s="197"/>
      <c r="AB294" s="197"/>
      <c r="AC294" s="197"/>
      <c r="AD294" s="197"/>
      <c r="AE294" s="197"/>
      <c r="AG294" s="220"/>
    </row>
    <row r="295" spans="1:33" hidden="1">
      <c r="A295" s="249" t="s">
        <v>388</v>
      </c>
      <c r="B295" s="249"/>
      <c r="C295" s="302">
        <v>37943</v>
      </c>
      <c r="D295" s="327">
        <v>3.4</v>
      </c>
      <c r="E295" s="305"/>
      <c r="F295" s="218">
        <f>ROUND(D295*$C295,0)</f>
        <v>129006</v>
      </c>
      <c r="G295" s="259">
        <f>$G$170</f>
        <v>3.7</v>
      </c>
      <c r="H295" s="305"/>
      <c r="I295" s="218">
        <f>ROUND(G295*C295,0)</f>
        <v>140389</v>
      </c>
      <c r="J295" s="218"/>
      <c r="K295" s="259">
        <f>$K$170</f>
        <v>3.8</v>
      </c>
      <c r="L295" s="218"/>
      <c r="M295" s="218">
        <f>ROUND(K295*C295,0)</f>
        <v>144183</v>
      </c>
      <c r="N295" s="218"/>
      <c r="O295" s="218"/>
      <c r="P295" s="218"/>
      <c r="Q295" s="218"/>
      <c r="R295" s="197"/>
      <c r="S295" s="197"/>
      <c r="T295" s="197"/>
      <c r="U295" s="197"/>
      <c r="V295" s="197"/>
      <c r="W295" s="197"/>
      <c r="X295" s="197"/>
      <c r="Y295" s="197"/>
      <c r="Z295" s="197"/>
      <c r="AA295" s="197"/>
      <c r="AB295" s="197"/>
      <c r="AC295" s="197"/>
      <c r="AD295" s="197"/>
      <c r="AE295" s="197"/>
      <c r="AG295" s="220"/>
    </row>
    <row r="296" spans="1:33" hidden="1">
      <c r="A296" s="249" t="s">
        <v>389</v>
      </c>
      <c r="B296" s="249"/>
      <c r="C296" s="302">
        <v>3121618.3333333335</v>
      </c>
      <c r="D296" s="264">
        <v>9.766</v>
      </c>
      <c r="E296" s="305" t="s">
        <v>357</v>
      </c>
      <c r="F296" s="218">
        <f>ROUND(D296*$C296/100,0)</f>
        <v>304857</v>
      </c>
      <c r="G296" s="264">
        <f>$G$171</f>
        <v>10.628</v>
      </c>
      <c r="H296" s="305" t="s">
        <v>357</v>
      </c>
      <c r="I296" s="218">
        <f>ROUND(G296*C296/100,0)</f>
        <v>331766</v>
      </c>
      <c r="J296" s="218"/>
      <c r="K296" s="264">
        <f>$K$171</f>
        <v>10.878</v>
      </c>
      <c r="L296" s="218"/>
      <c r="M296" s="218">
        <f>ROUND(K296*C296/100,0)</f>
        <v>339570</v>
      </c>
      <c r="N296" s="218"/>
      <c r="O296" s="218"/>
      <c r="P296" s="218"/>
      <c r="Q296" s="218"/>
      <c r="R296" s="197"/>
      <c r="S296" s="197"/>
      <c r="T296" s="197"/>
      <c r="U296" s="197"/>
      <c r="V296" s="197"/>
      <c r="W296" s="197"/>
      <c r="X296" s="197"/>
      <c r="Y296" s="197"/>
      <c r="Z296" s="197"/>
      <c r="AA296" s="197"/>
      <c r="AB296" s="197"/>
      <c r="AC296" s="197"/>
      <c r="AD296" s="197"/>
      <c r="AE296" s="197"/>
      <c r="AG296" s="220"/>
    </row>
    <row r="297" spans="1:33" hidden="1">
      <c r="A297" s="249" t="s">
        <v>390</v>
      </c>
      <c r="B297" s="249"/>
      <c r="C297" s="302">
        <v>9404351.6666666642</v>
      </c>
      <c r="D297" s="264">
        <v>6.7460000000000004</v>
      </c>
      <c r="E297" s="305" t="s">
        <v>357</v>
      </c>
      <c r="F297" s="218">
        <f>ROUND(D297*$C297/100,0)</f>
        <v>634418</v>
      </c>
      <c r="G297" s="264">
        <f>$G$172</f>
        <v>7.3410000000000002</v>
      </c>
      <c r="H297" s="305" t="s">
        <v>357</v>
      </c>
      <c r="I297" s="218">
        <f t="shared" ref="I297:I299" si="37">ROUND(G297*C297/100,0)</f>
        <v>690373</v>
      </c>
      <c r="J297" s="218"/>
      <c r="K297" s="264">
        <f>$K$172</f>
        <v>7.5140000000000002</v>
      </c>
      <c r="L297" s="218"/>
      <c r="M297" s="218">
        <f>ROUND(K297*C297/100,0)</f>
        <v>706643</v>
      </c>
      <c r="N297" s="218"/>
      <c r="O297" s="218"/>
      <c r="P297" s="218"/>
      <c r="Q297" s="218"/>
      <c r="R297" s="197"/>
      <c r="S297" s="197"/>
      <c r="T297" s="197"/>
      <c r="U297" s="197"/>
      <c r="V297" s="197"/>
      <c r="W297" s="197"/>
      <c r="X297" s="197"/>
      <c r="Y297" s="197"/>
      <c r="Z297" s="197"/>
      <c r="AA297" s="197"/>
      <c r="AB297" s="197"/>
      <c r="AC297" s="197"/>
      <c r="AD297" s="197"/>
      <c r="AE297" s="197"/>
      <c r="AG297" s="220"/>
    </row>
    <row r="298" spans="1:33" hidden="1">
      <c r="A298" s="249" t="s">
        <v>391</v>
      </c>
      <c r="B298" s="249"/>
      <c r="C298" s="302">
        <v>4754181.0000000019</v>
      </c>
      <c r="D298" s="264">
        <v>5.8120000000000003</v>
      </c>
      <c r="E298" s="305" t="s">
        <v>357</v>
      </c>
      <c r="F298" s="218">
        <f>ROUND(D298*$C298/100,0)</f>
        <v>276313</v>
      </c>
      <c r="G298" s="264">
        <f>$G$173</f>
        <v>6.3240000000000007</v>
      </c>
      <c r="H298" s="305" t="s">
        <v>357</v>
      </c>
      <c r="I298" s="218">
        <f t="shared" si="37"/>
        <v>300654</v>
      </c>
      <c r="J298" s="218"/>
      <c r="K298" s="264">
        <f>$K$173</f>
        <v>6.4720000000000004</v>
      </c>
      <c r="L298" s="218"/>
      <c r="M298" s="218">
        <f>ROUND(K298*C298/100,0)</f>
        <v>307691</v>
      </c>
      <c r="N298" s="218"/>
      <c r="O298" s="218"/>
      <c r="P298" s="218"/>
      <c r="Q298" s="218"/>
      <c r="R298" s="197"/>
      <c r="S298" s="197"/>
      <c r="T298" s="197"/>
      <c r="U298" s="197"/>
      <c r="V298" s="197"/>
      <c r="W298" s="197"/>
      <c r="X298" s="197"/>
      <c r="Y298" s="197"/>
      <c r="Z298" s="197"/>
      <c r="AA298" s="197"/>
      <c r="AB298" s="197"/>
      <c r="AC298" s="197"/>
      <c r="AD298" s="197"/>
      <c r="AE298" s="197"/>
      <c r="AG298" s="220"/>
    </row>
    <row r="299" spans="1:33" hidden="1">
      <c r="A299" s="249" t="s">
        <v>392</v>
      </c>
      <c r="B299" s="249"/>
      <c r="C299" s="302">
        <v>13463.333333333332</v>
      </c>
      <c r="D299" s="313">
        <v>56</v>
      </c>
      <c r="E299" s="303" t="s">
        <v>357</v>
      </c>
      <c r="F299" s="218">
        <f>ROUND(D299*$C299/100,0)</f>
        <v>7539</v>
      </c>
      <c r="G299" s="338">
        <f>$G$174</f>
        <v>57</v>
      </c>
      <c r="H299" s="305" t="s">
        <v>357</v>
      </c>
      <c r="I299" s="218">
        <f t="shared" si="37"/>
        <v>7674</v>
      </c>
      <c r="J299" s="218"/>
      <c r="K299" s="338">
        <f>$K$174</f>
        <v>58</v>
      </c>
      <c r="L299" s="218"/>
      <c r="M299" s="218">
        <f>ROUND(K299*C299/100,0)</f>
        <v>7809</v>
      </c>
      <c r="N299" s="218"/>
      <c r="O299" s="218"/>
      <c r="P299" s="218"/>
      <c r="Q299" s="218"/>
      <c r="R299" s="197"/>
      <c r="S299" s="197"/>
      <c r="T299" s="197"/>
      <c r="U299" s="197"/>
      <c r="V299" s="197"/>
      <c r="W299" s="197"/>
      <c r="X299" s="197"/>
      <c r="Y299" s="197"/>
      <c r="Z299" s="197"/>
      <c r="AA299" s="197"/>
      <c r="AB299" s="197"/>
      <c r="AC299" s="197"/>
      <c r="AD299" s="197"/>
      <c r="AE299" s="197"/>
      <c r="AG299" s="220"/>
    </row>
    <row r="300" spans="1:33" hidden="1">
      <c r="A300" s="319" t="s">
        <v>399</v>
      </c>
      <c r="B300" s="249"/>
      <c r="C300" s="302"/>
      <c r="D300" s="320">
        <v>-0.01</v>
      </c>
      <c r="E300" s="303"/>
      <c r="F300" s="218"/>
      <c r="G300" s="339">
        <v>-0.01</v>
      </c>
      <c r="H300" s="305"/>
      <c r="I300" s="218"/>
      <c r="J300" s="218"/>
      <c r="K300" s="339">
        <v>-0.01</v>
      </c>
      <c r="L300" s="218"/>
      <c r="M300" s="218"/>
      <c r="N300" s="218"/>
      <c r="O300" s="218"/>
      <c r="P300" s="218"/>
      <c r="Q300" s="218"/>
      <c r="R300" s="197"/>
      <c r="S300" s="197"/>
      <c r="T300" s="197"/>
      <c r="U300" s="197"/>
      <c r="V300" s="197"/>
      <c r="W300" s="197"/>
      <c r="X300" s="197"/>
      <c r="Y300" s="197"/>
      <c r="Z300" s="197"/>
      <c r="AA300" s="197"/>
      <c r="AB300" s="197"/>
      <c r="AC300" s="197"/>
      <c r="AD300" s="197"/>
      <c r="AE300" s="197"/>
      <c r="AG300" s="220"/>
    </row>
    <row r="301" spans="1:33" hidden="1">
      <c r="A301" s="249" t="s">
        <v>383</v>
      </c>
      <c r="B301" s="249"/>
      <c r="C301" s="302">
        <v>0</v>
      </c>
      <c r="D301" s="322">
        <v>8.7100000000000009</v>
      </c>
      <c r="E301" s="303"/>
      <c r="F301" s="218">
        <f>-ROUND(D301*$C301/100,0)</f>
        <v>0</v>
      </c>
      <c r="G301" s="322">
        <f>$G$182</f>
        <v>9.76</v>
      </c>
      <c r="H301" s="303"/>
      <c r="I301" s="218">
        <f>-ROUND(G301*$C301/100,0)</f>
        <v>0</v>
      </c>
      <c r="J301" s="218"/>
      <c r="K301" s="322">
        <f>$K$182</f>
        <v>9.99</v>
      </c>
      <c r="L301" s="218"/>
      <c r="M301" s="218">
        <f>-ROUND(K301*$C301/100,0)</f>
        <v>0</v>
      </c>
      <c r="N301" s="218"/>
      <c r="O301" s="218"/>
      <c r="P301" s="218"/>
      <c r="Q301" s="218"/>
      <c r="R301" s="197"/>
      <c r="S301" s="197"/>
      <c r="T301" s="197"/>
      <c r="U301" s="197"/>
      <c r="V301" s="197"/>
      <c r="W301" s="197"/>
      <c r="X301" s="197"/>
      <c r="Y301" s="197"/>
      <c r="Z301" s="197"/>
      <c r="AA301" s="197"/>
      <c r="AB301" s="197"/>
      <c r="AC301" s="197"/>
      <c r="AD301" s="197"/>
      <c r="AE301" s="197"/>
      <c r="AG301" s="220"/>
    </row>
    <row r="302" spans="1:33" hidden="1">
      <c r="A302" s="249" t="s">
        <v>384</v>
      </c>
      <c r="B302" s="249"/>
      <c r="C302" s="302">
        <v>7.8666666666666698</v>
      </c>
      <c r="D302" s="322">
        <v>12.98</v>
      </c>
      <c r="E302" s="303"/>
      <c r="F302" s="218">
        <f>-ROUND(D302*$C302/100,0)</f>
        <v>-1</v>
      </c>
      <c r="G302" s="322">
        <f>$G$183</f>
        <v>14.54</v>
      </c>
      <c r="H302" s="303"/>
      <c r="I302" s="218">
        <f t="shared" ref="I302:I304" si="38">-ROUND(G302*$C302/100,0)</f>
        <v>-1</v>
      </c>
      <c r="J302" s="218"/>
      <c r="K302" s="322">
        <f>$K$183</f>
        <v>14.89</v>
      </c>
      <c r="L302" s="218"/>
      <c r="M302" s="218">
        <f t="shared" ref="M302:M304" si="39">-ROUND(K302*$C302/100,0)</f>
        <v>-1</v>
      </c>
      <c r="N302" s="218"/>
      <c r="O302" s="218"/>
      <c r="P302" s="218"/>
      <c r="Q302" s="218"/>
      <c r="R302" s="197"/>
      <c r="S302" s="197"/>
      <c r="T302" s="197"/>
      <c r="U302" s="197"/>
      <c r="V302" s="197"/>
      <c r="W302" s="197"/>
      <c r="X302" s="197"/>
      <c r="Y302" s="197"/>
      <c r="Z302" s="197"/>
      <c r="AA302" s="197"/>
      <c r="AB302" s="197"/>
      <c r="AC302" s="197"/>
      <c r="AD302" s="197"/>
      <c r="AE302" s="197"/>
      <c r="AG302" s="220"/>
    </row>
    <row r="303" spans="1:33" hidden="1">
      <c r="A303" s="249" t="s">
        <v>400</v>
      </c>
      <c r="B303" s="249"/>
      <c r="C303" s="302">
        <v>543</v>
      </c>
      <c r="D303" s="322">
        <v>0.92</v>
      </c>
      <c r="E303" s="303"/>
      <c r="F303" s="218">
        <f>-ROUND(D303*$C303/100,0)</f>
        <v>-5</v>
      </c>
      <c r="G303" s="322">
        <f>$G$184</f>
        <v>1.02</v>
      </c>
      <c r="H303" s="303"/>
      <c r="I303" s="218">
        <f t="shared" si="38"/>
        <v>-6</v>
      </c>
      <c r="J303" s="218"/>
      <c r="K303" s="322">
        <f>$K$184</f>
        <v>1.04</v>
      </c>
      <c r="L303" s="218"/>
      <c r="M303" s="218">
        <f t="shared" si="39"/>
        <v>-6</v>
      </c>
      <c r="N303" s="218"/>
      <c r="O303" s="218"/>
      <c r="P303" s="218"/>
      <c r="Q303" s="218"/>
      <c r="R303" s="197"/>
      <c r="S303" s="197"/>
      <c r="T303" s="197"/>
      <c r="U303" s="197"/>
      <c r="V303" s="197"/>
      <c r="W303" s="197"/>
      <c r="X303" s="197"/>
      <c r="Y303" s="197"/>
      <c r="Z303" s="197"/>
      <c r="AA303" s="197"/>
      <c r="AB303" s="197"/>
      <c r="AC303" s="197"/>
      <c r="AD303" s="197"/>
      <c r="AE303" s="197"/>
      <c r="AG303" s="220"/>
    </row>
    <row r="304" spans="1:33" hidden="1">
      <c r="A304" s="249" t="s">
        <v>401</v>
      </c>
      <c r="B304" s="249"/>
      <c r="C304" s="302">
        <v>722</v>
      </c>
      <c r="D304" s="322">
        <v>3.4</v>
      </c>
      <c r="E304" s="305"/>
      <c r="F304" s="218">
        <f>-ROUND(D304*$C304/100,0)</f>
        <v>-25</v>
      </c>
      <c r="G304" s="322">
        <f>$G$185</f>
        <v>3.7</v>
      </c>
      <c r="H304" s="305"/>
      <c r="I304" s="218">
        <f t="shared" si="38"/>
        <v>-27</v>
      </c>
      <c r="J304" s="218"/>
      <c r="K304" s="322">
        <f>$K$185</f>
        <v>3.8</v>
      </c>
      <c r="L304" s="218"/>
      <c r="M304" s="218">
        <f t="shared" si="39"/>
        <v>-27</v>
      </c>
      <c r="N304" s="218"/>
      <c r="O304" s="218"/>
      <c r="P304" s="218"/>
      <c r="Q304" s="218"/>
      <c r="R304" s="197"/>
      <c r="S304" s="197"/>
      <c r="T304" s="197"/>
      <c r="U304" s="197"/>
      <c r="V304" s="197"/>
      <c r="W304" s="197"/>
      <c r="X304" s="197"/>
      <c r="Y304" s="197"/>
      <c r="Z304" s="197"/>
      <c r="AA304" s="197"/>
      <c r="AB304" s="197"/>
      <c r="AC304" s="197"/>
      <c r="AD304" s="197"/>
      <c r="AE304" s="197"/>
      <c r="AG304" s="220"/>
    </row>
    <row r="305" spans="1:33" hidden="1">
      <c r="A305" s="249" t="s">
        <v>402</v>
      </c>
      <c r="B305" s="249"/>
      <c r="C305" s="302">
        <v>7866.6666666666697</v>
      </c>
      <c r="D305" s="323">
        <v>9.766</v>
      </c>
      <c r="E305" s="305" t="s">
        <v>357</v>
      </c>
      <c r="F305" s="218">
        <f>ROUND(D305*$C305/100*D300,0)</f>
        <v>-8</v>
      </c>
      <c r="G305" s="340">
        <f>$G$186</f>
        <v>10.628</v>
      </c>
      <c r="H305" s="305" t="s">
        <v>357</v>
      </c>
      <c r="I305" s="218">
        <f>ROUND(G305*$C305/100*G300,0)</f>
        <v>-8</v>
      </c>
      <c r="J305" s="218"/>
      <c r="K305" s="340">
        <f>$K$186</f>
        <v>10.878</v>
      </c>
      <c r="L305" s="218"/>
      <c r="M305" s="218">
        <f>ROUND(K305*$C305/100*K300,0)</f>
        <v>-9</v>
      </c>
      <c r="N305" s="218"/>
      <c r="O305" s="218"/>
      <c r="P305" s="218"/>
      <c r="Q305" s="218"/>
      <c r="R305" s="197"/>
      <c r="S305" s="197"/>
      <c r="T305" s="197"/>
      <c r="U305" s="197"/>
      <c r="V305" s="197"/>
      <c r="W305" s="197"/>
      <c r="X305" s="197"/>
      <c r="Y305" s="197"/>
      <c r="Z305" s="197"/>
      <c r="AA305" s="197"/>
      <c r="AB305" s="197"/>
      <c r="AC305" s="197"/>
      <c r="AD305" s="197"/>
      <c r="AE305" s="197"/>
      <c r="AG305" s="220"/>
    </row>
    <row r="306" spans="1:33" hidden="1">
      <c r="A306" s="249" t="s">
        <v>390</v>
      </c>
      <c r="B306" s="249"/>
      <c r="C306" s="302">
        <v>62933.333333333299</v>
      </c>
      <c r="D306" s="323">
        <v>6.7460000000000004</v>
      </c>
      <c r="E306" s="305" t="s">
        <v>357</v>
      </c>
      <c r="F306" s="218">
        <f>ROUND(D306*$C306/100*D300,0)</f>
        <v>-42</v>
      </c>
      <c r="G306" s="341">
        <f>$G$187</f>
        <v>7.3410000000000002</v>
      </c>
      <c r="H306" s="305" t="s">
        <v>357</v>
      </c>
      <c r="I306" s="218">
        <f>ROUND(G306*$C306/100*G300,0)</f>
        <v>-46</v>
      </c>
      <c r="J306" s="218"/>
      <c r="K306" s="341">
        <f>$K$187</f>
        <v>7.5140000000000002</v>
      </c>
      <c r="L306" s="218"/>
      <c r="M306" s="218">
        <f>ROUND(K306*$C306/100*K300,0)</f>
        <v>-47</v>
      </c>
      <c r="N306" s="218"/>
      <c r="O306" s="218"/>
      <c r="P306" s="218"/>
      <c r="Q306" s="218"/>
      <c r="R306" s="197"/>
      <c r="S306" s="197"/>
      <c r="T306" s="197"/>
      <c r="U306" s="197"/>
      <c r="V306" s="197"/>
      <c r="W306" s="197"/>
      <c r="X306" s="197"/>
      <c r="Y306" s="197"/>
      <c r="Z306" s="197"/>
      <c r="AA306" s="197"/>
      <c r="AB306" s="197"/>
      <c r="AC306" s="197"/>
      <c r="AD306" s="197"/>
      <c r="AE306" s="197"/>
      <c r="AG306" s="220"/>
    </row>
    <row r="307" spans="1:33" hidden="1">
      <c r="A307" s="249" t="s">
        <v>391</v>
      </c>
      <c r="B307" s="249"/>
      <c r="C307" s="302">
        <v>232200.00000000003</v>
      </c>
      <c r="D307" s="323">
        <v>5.8120000000000003</v>
      </c>
      <c r="E307" s="305" t="s">
        <v>357</v>
      </c>
      <c r="F307" s="218">
        <f>ROUND(D307*$C307/100*D300,0)</f>
        <v>-135</v>
      </c>
      <c r="G307" s="323">
        <f>$G$188</f>
        <v>6.3240000000000007</v>
      </c>
      <c r="H307" s="305" t="s">
        <v>357</v>
      </c>
      <c r="I307" s="218">
        <f>ROUND(G307*$C307/100*G300,0)</f>
        <v>-147</v>
      </c>
      <c r="J307" s="218"/>
      <c r="K307" s="323">
        <f>$K$188</f>
        <v>6.4720000000000004</v>
      </c>
      <c r="L307" s="218"/>
      <c r="M307" s="218">
        <f>ROUND(K307*$C307/100*K300,0)</f>
        <v>-150</v>
      </c>
      <c r="N307" s="218"/>
      <c r="O307" s="218"/>
      <c r="P307" s="218"/>
      <c r="Q307" s="218"/>
      <c r="R307" s="197"/>
      <c r="S307" s="197"/>
      <c r="T307" s="197"/>
      <c r="U307" s="197"/>
      <c r="V307" s="197"/>
      <c r="W307" s="197"/>
      <c r="X307" s="197"/>
      <c r="Y307" s="197"/>
      <c r="Z307" s="197"/>
      <c r="AA307" s="197"/>
      <c r="AB307" s="197"/>
      <c r="AC307" s="197"/>
      <c r="AD307" s="197"/>
      <c r="AE307" s="197"/>
      <c r="AG307" s="220"/>
    </row>
    <row r="308" spans="1:33" hidden="1">
      <c r="A308" s="249" t="s">
        <v>392</v>
      </c>
      <c r="B308" s="249"/>
      <c r="C308" s="302">
        <v>475.4</v>
      </c>
      <c r="D308" s="325">
        <v>56</v>
      </c>
      <c r="E308" s="305" t="s">
        <v>357</v>
      </c>
      <c r="F308" s="218">
        <f>ROUND(D308*$C308/100*D300,0)</f>
        <v>-3</v>
      </c>
      <c r="G308" s="342">
        <f>$G$214</f>
        <v>57</v>
      </c>
      <c r="H308" s="305" t="s">
        <v>357</v>
      </c>
      <c r="I308" s="218">
        <f>ROUND(G308*$C308/100*G300,0)</f>
        <v>-3</v>
      </c>
      <c r="J308" s="218"/>
      <c r="K308" s="342">
        <f>$K$214</f>
        <v>58</v>
      </c>
      <c r="L308" s="218"/>
      <c r="M308" s="218">
        <f>ROUND(K308*$C308/100*K300,0)</f>
        <v>-3</v>
      </c>
      <c r="N308" s="218"/>
      <c r="O308" s="218"/>
      <c r="P308" s="218"/>
      <c r="Q308" s="218"/>
      <c r="R308" s="197"/>
      <c r="S308" s="197"/>
      <c r="T308" s="197"/>
      <c r="U308" s="197"/>
      <c r="V308" s="197"/>
      <c r="W308" s="197"/>
      <c r="X308" s="197"/>
      <c r="Y308" s="197"/>
      <c r="Z308" s="197"/>
      <c r="AA308" s="197"/>
      <c r="AB308" s="197"/>
      <c r="AC308" s="197"/>
      <c r="AD308" s="197"/>
      <c r="AE308" s="197"/>
      <c r="AG308" s="220"/>
    </row>
    <row r="309" spans="1:33" hidden="1">
      <c r="A309" s="249" t="s">
        <v>403</v>
      </c>
      <c r="B309" s="249"/>
      <c r="C309" s="302">
        <v>7.8666666666666698</v>
      </c>
      <c r="D309" s="327">
        <v>60</v>
      </c>
      <c r="E309" s="303"/>
      <c r="F309" s="218">
        <f>ROUND(D309*$C309,0)</f>
        <v>472</v>
      </c>
      <c r="G309" s="259">
        <f>$G$190</f>
        <v>60</v>
      </c>
      <c r="H309" s="305"/>
      <c r="I309" s="218">
        <f>ROUND(G309*C309,0)</f>
        <v>472</v>
      </c>
      <c r="J309" s="218"/>
      <c r="K309" s="259">
        <f>$K$190</f>
        <v>60</v>
      </c>
      <c r="L309" s="218"/>
      <c r="M309" s="218">
        <f>ROUND(K309*C309,0)</f>
        <v>472</v>
      </c>
      <c r="N309" s="218"/>
      <c r="O309" s="218"/>
      <c r="P309" s="218"/>
      <c r="Q309" s="218"/>
      <c r="R309" s="197"/>
      <c r="S309" s="197"/>
      <c r="T309" s="197"/>
      <c r="U309" s="197"/>
      <c r="V309" s="197"/>
      <c r="W309" s="197"/>
      <c r="X309" s="197"/>
      <c r="Y309" s="197"/>
      <c r="Z309" s="197"/>
      <c r="AA309" s="197"/>
      <c r="AB309" s="197"/>
      <c r="AC309" s="197"/>
      <c r="AD309" s="197"/>
      <c r="AE309" s="197"/>
      <c r="AG309" s="220"/>
    </row>
    <row r="310" spans="1:33" hidden="1">
      <c r="A310" s="249" t="s">
        <v>404</v>
      </c>
      <c r="B310" s="249"/>
      <c r="C310" s="302">
        <v>543</v>
      </c>
      <c r="D310" s="328">
        <v>-30</v>
      </c>
      <c r="E310" s="303" t="s">
        <v>357</v>
      </c>
      <c r="F310" s="218">
        <f>ROUND(D310*$C310/100,0)</f>
        <v>-163</v>
      </c>
      <c r="G310" s="328">
        <f>$G$191</f>
        <v>-30</v>
      </c>
      <c r="H310" s="305" t="s">
        <v>357</v>
      </c>
      <c r="I310" s="218">
        <f>ROUND(G310*C310/100,0)</f>
        <v>-163</v>
      </c>
      <c r="J310" s="218"/>
      <c r="K310" s="328">
        <f>$K$191</f>
        <v>-30</v>
      </c>
      <c r="L310" s="218"/>
      <c r="M310" s="218">
        <f>ROUND(K310*C310/100,0)</f>
        <v>-163</v>
      </c>
      <c r="N310" s="218"/>
      <c r="O310" s="218"/>
      <c r="P310" s="218"/>
      <c r="Q310" s="218"/>
      <c r="R310" s="197"/>
      <c r="S310" s="197"/>
      <c r="T310" s="197"/>
      <c r="U310" s="197"/>
      <c r="V310" s="197"/>
      <c r="W310" s="197"/>
      <c r="X310" s="197"/>
      <c r="Y310" s="197"/>
      <c r="Z310" s="197"/>
      <c r="AA310" s="197"/>
      <c r="AB310" s="197"/>
      <c r="AC310" s="197"/>
      <c r="AD310" s="197"/>
      <c r="AE310" s="197"/>
      <c r="AG310" s="220"/>
    </row>
    <row r="311" spans="1:33" hidden="1">
      <c r="A311" s="249" t="s">
        <v>370</v>
      </c>
      <c r="B311" s="249"/>
      <c r="C311" s="302">
        <f>SUM(C296:C298)</f>
        <v>17280151</v>
      </c>
      <c r="D311" s="313"/>
      <c r="E311" s="218"/>
      <c r="F311" s="218">
        <f>SUM(F291:F310)</f>
        <v>1447909</v>
      </c>
      <c r="G311" s="328" t="s">
        <v>105</v>
      </c>
      <c r="H311" s="305"/>
      <c r="I311" s="218">
        <f>SUM(I291:I310)</f>
        <v>1577616</v>
      </c>
      <c r="J311" s="218"/>
      <c r="K311" s="345" t="s">
        <v>105</v>
      </c>
      <c r="L311" s="218"/>
      <c r="M311" s="218">
        <f>SUM(M291:M310)</f>
        <v>1614996</v>
      </c>
      <c r="N311" s="218"/>
      <c r="O311" s="218"/>
      <c r="P311" s="218"/>
      <c r="Q311" s="218"/>
      <c r="R311" s="197"/>
      <c r="S311" s="197"/>
      <c r="T311" s="197"/>
      <c r="U311" s="197"/>
      <c r="V311" s="197"/>
      <c r="W311" s="197"/>
      <c r="X311" s="197"/>
      <c r="Y311" s="197"/>
      <c r="Z311" s="197"/>
      <c r="AA311" s="197"/>
      <c r="AB311" s="197"/>
      <c r="AC311" s="197"/>
      <c r="AD311" s="197"/>
      <c r="AE311" s="197"/>
      <c r="AG311" s="220"/>
    </row>
    <row r="312" spans="1:33" hidden="1">
      <c r="A312" s="249" t="s">
        <v>341</v>
      </c>
      <c r="B312" s="249"/>
      <c r="C312" s="346">
        <v>53727.522773253761</v>
      </c>
      <c r="D312" s="238"/>
      <c r="E312" s="238"/>
      <c r="F312" s="330">
        <f>I312</f>
        <v>4976.1641860674354</v>
      </c>
      <c r="G312" s="238"/>
      <c r="H312" s="238"/>
      <c r="I312" s="330">
        <v>4976.1641860674354</v>
      </c>
      <c r="J312" s="304"/>
      <c r="K312" s="331"/>
      <c r="L312" s="304"/>
      <c r="M312" s="330">
        <v>4976.1641860674354</v>
      </c>
      <c r="N312" s="304"/>
      <c r="O312" s="304"/>
      <c r="P312" s="304"/>
      <c r="Q312" s="304"/>
      <c r="R312" s="197"/>
      <c r="S312" s="197"/>
      <c r="T312" s="197"/>
      <c r="U312" s="197"/>
      <c r="V312" s="197"/>
      <c r="W312" s="197"/>
      <c r="X312" s="197"/>
      <c r="Y312" s="197"/>
      <c r="Z312" s="197"/>
      <c r="AA312" s="197"/>
      <c r="AB312" s="197"/>
      <c r="AC312" s="197"/>
      <c r="AD312" s="197"/>
      <c r="AE312" s="197"/>
      <c r="AG312" s="220"/>
    </row>
    <row r="313" spans="1:33" ht="16.5" hidden="1" thickBot="1">
      <c r="A313" s="249" t="s">
        <v>371</v>
      </c>
      <c r="B313" s="249"/>
      <c r="C313" s="294">
        <f>SUM(C311:C312)</f>
        <v>17333878.522773255</v>
      </c>
      <c r="D313" s="344"/>
      <c r="E313" s="333"/>
      <c r="F313" s="334">
        <f>F311+F312</f>
        <v>1452885.1641860674</v>
      </c>
      <c r="G313" s="344"/>
      <c r="H313" s="335"/>
      <c r="I313" s="334">
        <f>I311+I312</f>
        <v>1582592.1641860674</v>
      </c>
      <c r="J313" s="334"/>
      <c r="K313" s="344"/>
      <c r="L313" s="334"/>
      <c r="M313" s="334">
        <f>M311+M312</f>
        <v>1619972.1641860674</v>
      </c>
      <c r="N313" s="334"/>
      <c r="O313" s="334"/>
      <c r="P313" s="334"/>
      <c r="Q313" s="334"/>
      <c r="R313" s="197"/>
      <c r="S313" s="197"/>
      <c r="T313" s="197"/>
      <c r="U313" s="197"/>
      <c r="V313" s="197"/>
      <c r="W313" s="197"/>
      <c r="X313" s="197"/>
      <c r="Y313" s="197"/>
      <c r="Z313" s="197"/>
      <c r="AA313" s="197"/>
      <c r="AB313" s="197"/>
      <c r="AC313" s="197"/>
      <c r="AD313" s="197"/>
      <c r="AE313" s="197"/>
      <c r="AG313" s="220"/>
    </row>
    <row r="314" spans="1:33" hidden="1">
      <c r="A314" s="249"/>
      <c r="B314" s="249"/>
      <c r="C314" s="235"/>
      <c r="D314" s="321"/>
      <c r="E314" s="337"/>
      <c r="F314" s="304"/>
      <c r="G314" s="321"/>
      <c r="H314" s="293"/>
      <c r="I314" s="304"/>
      <c r="J314" s="304"/>
      <c r="K314" s="321"/>
      <c r="L314" s="304"/>
      <c r="M314" s="304"/>
      <c r="N314" s="304"/>
      <c r="O314" s="304"/>
      <c r="P314" s="304"/>
      <c r="Q314" s="304"/>
      <c r="R314" s="197"/>
      <c r="S314" s="197"/>
      <c r="T314" s="197"/>
      <c r="U314" s="197"/>
      <c r="V314" s="197"/>
      <c r="W314" s="197"/>
      <c r="X314" s="197"/>
      <c r="Y314" s="197"/>
      <c r="Z314" s="197"/>
      <c r="AA314" s="197"/>
      <c r="AB314" s="197"/>
      <c r="AC314" s="197"/>
      <c r="AD314" s="197"/>
      <c r="AE314" s="197"/>
      <c r="AG314" s="220"/>
    </row>
    <row r="315" spans="1:33" hidden="1">
      <c r="A315" s="248" t="s">
        <v>411</v>
      </c>
      <c r="B315" s="249"/>
      <c r="C315" s="249"/>
      <c r="D315" s="218"/>
      <c r="E315" s="218"/>
      <c r="F315" s="249" t="s">
        <v>105</v>
      </c>
      <c r="G315" s="218"/>
      <c r="H315" s="249"/>
      <c r="I315" s="249"/>
      <c r="J315" s="249"/>
      <c r="K315" s="218"/>
      <c r="L315" s="249"/>
      <c r="M315" s="249"/>
      <c r="N315" s="249"/>
      <c r="O315" s="249"/>
      <c r="P315" s="249"/>
      <c r="Q315" s="249"/>
      <c r="R315" s="197"/>
      <c r="S315" s="197"/>
      <c r="T315" s="197"/>
      <c r="U315" s="197"/>
      <c r="V315" s="197"/>
      <c r="W315" s="197"/>
      <c r="X315" s="197"/>
      <c r="Y315" s="197"/>
      <c r="Z315" s="197"/>
      <c r="AA315" s="197"/>
      <c r="AB315" s="197"/>
      <c r="AC315" s="197"/>
      <c r="AD315" s="197"/>
      <c r="AE315" s="197"/>
      <c r="AG315" s="220"/>
    </row>
    <row r="316" spans="1:33" hidden="1">
      <c r="A316" s="249" t="s">
        <v>405</v>
      </c>
      <c r="B316" s="249"/>
      <c r="C316" s="249"/>
      <c r="D316" s="218"/>
      <c r="E316" s="218"/>
      <c r="F316" s="249"/>
      <c r="G316" s="218"/>
      <c r="H316" s="249"/>
      <c r="I316" s="249"/>
      <c r="J316" s="249"/>
      <c r="K316" s="218"/>
      <c r="L316" s="249"/>
      <c r="M316" s="249"/>
      <c r="N316" s="249"/>
      <c r="O316" s="249"/>
      <c r="P316" s="249"/>
      <c r="Q316" s="249"/>
      <c r="R316" s="197"/>
      <c r="S316" s="197"/>
      <c r="T316" s="197"/>
      <c r="U316" s="197"/>
      <c r="V316" s="197"/>
      <c r="W316" s="197"/>
      <c r="X316" s="197"/>
      <c r="Y316" s="197"/>
      <c r="Z316" s="197"/>
      <c r="AA316" s="197"/>
      <c r="AB316" s="197"/>
      <c r="AC316" s="197"/>
      <c r="AD316" s="197"/>
      <c r="AE316" s="197"/>
      <c r="AG316" s="220"/>
    </row>
    <row r="317" spans="1:33" hidden="1">
      <c r="A317" s="249"/>
      <c r="B317" s="249"/>
      <c r="C317" s="249"/>
      <c r="D317" s="218"/>
      <c r="E317" s="218"/>
      <c r="F317" s="249"/>
      <c r="G317" s="218"/>
      <c r="H317" s="249"/>
      <c r="I317" s="249"/>
      <c r="J317" s="249"/>
      <c r="K317" s="218"/>
      <c r="L317" s="249"/>
      <c r="M317" s="249"/>
      <c r="N317" s="249"/>
      <c r="O317" s="249"/>
      <c r="P317" s="249"/>
      <c r="Q317" s="249"/>
      <c r="R317" s="197"/>
      <c r="S317" s="197"/>
      <c r="T317" s="197"/>
      <c r="U317" s="197"/>
      <c r="V317" s="197"/>
      <c r="W317" s="197"/>
      <c r="X317" s="197"/>
      <c r="Y317" s="197"/>
      <c r="Z317" s="197"/>
      <c r="AA317" s="197"/>
      <c r="AB317" s="197"/>
      <c r="AC317" s="197"/>
      <c r="AD317" s="197"/>
      <c r="AE317" s="197"/>
      <c r="AG317" s="220"/>
    </row>
    <row r="318" spans="1:33" hidden="1">
      <c r="A318" s="249" t="s">
        <v>386</v>
      </c>
      <c r="B318" s="249"/>
      <c r="C318" s="302"/>
      <c r="D318" s="218"/>
      <c r="E318" s="218"/>
      <c r="F318" s="249"/>
      <c r="G318" s="218"/>
      <c r="H318" s="249"/>
      <c r="I318" s="249"/>
      <c r="J318" s="249"/>
      <c r="K318" s="218"/>
      <c r="L318" s="249"/>
      <c r="M318" s="249"/>
      <c r="N318" s="249"/>
      <c r="O318" s="249"/>
      <c r="P318" s="249"/>
      <c r="Q318" s="249"/>
      <c r="R318" s="197"/>
      <c r="S318" s="197"/>
      <c r="T318" s="197"/>
      <c r="U318" s="197"/>
      <c r="V318" s="197"/>
      <c r="W318" s="197"/>
      <c r="X318" s="197"/>
      <c r="Y318" s="197"/>
      <c r="Z318" s="197"/>
      <c r="AA318" s="197"/>
      <c r="AB318" s="197"/>
      <c r="AC318" s="197"/>
      <c r="AD318" s="197"/>
      <c r="AE318" s="197"/>
      <c r="AG318" s="220"/>
    </row>
    <row r="319" spans="1:33" hidden="1">
      <c r="A319" s="249" t="s">
        <v>412</v>
      </c>
      <c r="B319" s="249"/>
      <c r="C319" s="302">
        <f>C348+C377</f>
        <v>4499.0963483023515</v>
      </c>
      <c r="D319" s="259">
        <v>8.7100000000000009</v>
      </c>
      <c r="E319" s="303"/>
      <c r="F319" s="218">
        <f>F348+F377</f>
        <v>39187</v>
      </c>
      <c r="G319" s="259">
        <f>$G$165</f>
        <v>9.76</v>
      </c>
      <c r="H319" s="305"/>
      <c r="I319" s="218">
        <f>ROUND(G319*$C319,0)</f>
        <v>43911</v>
      </c>
      <c r="J319" s="218"/>
      <c r="K319" s="259">
        <f>$K$165</f>
        <v>9.99</v>
      </c>
      <c r="L319" s="218"/>
      <c r="M319" s="218">
        <f>ROUND(K319*$C319,0)</f>
        <v>44946</v>
      </c>
      <c r="N319" s="218"/>
      <c r="O319" s="218"/>
      <c r="P319" s="218"/>
      <c r="Q319" s="218"/>
      <c r="R319" s="197"/>
      <c r="S319" s="197"/>
      <c r="T319" s="197"/>
      <c r="U319" s="197"/>
      <c r="V319" s="197"/>
      <c r="W319" s="197"/>
      <c r="X319" s="197"/>
      <c r="Y319" s="197"/>
      <c r="Z319" s="197"/>
      <c r="AA319" s="197"/>
      <c r="AB319" s="197"/>
      <c r="AC319" s="197"/>
      <c r="AD319" s="197"/>
      <c r="AE319" s="197"/>
      <c r="AG319" s="220"/>
    </row>
    <row r="320" spans="1:33" hidden="1">
      <c r="A320" s="249" t="s">
        <v>384</v>
      </c>
      <c r="B320" s="249"/>
      <c r="C320" s="302">
        <f>C349+C378</f>
        <v>0</v>
      </c>
      <c r="D320" s="259">
        <v>12.98</v>
      </c>
      <c r="E320" s="307"/>
      <c r="F320" s="218">
        <f>F349+F378</f>
        <v>0</v>
      </c>
      <c r="G320" s="259">
        <f>$G$166</f>
        <v>14.54</v>
      </c>
      <c r="H320" s="308"/>
      <c r="I320" s="218">
        <f t="shared" ref="I320:I321" si="40">ROUND(G320*$C320,0)</f>
        <v>0</v>
      </c>
      <c r="J320" s="218"/>
      <c r="K320" s="259">
        <f>$K$166</f>
        <v>14.89</v>
      </c>
      <c r="L320" s="218"/>
      <c r="M320" s="218">
        <f t="shared" ref="M320:M321" si="41">ROUND(K320*$C320,0)</f>
        <v>0</v>
      </c>
      <c r="N320" s="218"/>
      <c r="O320" s="218"/>
      <c r="P320" s="218"/>
      <c r="Q320" s="218"/>
      <c r="R320" s="197"/>
      <c r="S320" s="197"/>
      <c r="T320" s="197"/>
      <c r="U320" s="197"/>
      <c r="V320" s="197"/>
      <c r="W320" s="197"/>
      <c r="X320" s="197"/>
      <c r="Y320" s="197"/>
      <c r="Z320" s="197"/>
      <c r="AA320" s="197"/>
      <c r="AB320" s="197"/>
      <c r="AC320" s="197"/>
      <c r="AD320" s="197"/>
      <c r="AE320" s="197"/>
      <c r="AG320" s="220"/>
    </row>
    <row r="321" spans="1:33" hidden="1">
      <c r="A321" s="249" t="s">
        <v>385</v>
      </c>
      <c r="B321" s="249"/>
      <c r="C321" s="302">
        <f>C350+C379</f>
        <v>0</v>
      </c>
      <c r="D321" s="259">
        <v>0.92</v>
      </c>
      <c r="E321" s="307"/>
      <c r="F321" s="218">
        <f>F350+F379</f>
        <v>0</v>
      </c>
      <c r="G321" s="259">
        <f>$G$167</f>
        <v>1.02</v>
      </c>
      <c r="H321" s="308"/>
      <c r="I321" s="218">
        <f t="shared" si="40"/>
        <v>0</v>
      </c>
      <c r="J321" s="218"/>
      <c r="K321" s="259">
        <f>$K$167</f>
        <v>1.04</v>
      </c>
      <c r="L321" s="218"/>
      <c r="M321" s="218">
        <f t="shared" si="41"/>
        <v>0</v>
      </c>
      <c r="N321" s="218"/>
      <c r="O321" s="218"/>
      <c r="P321" s="218"/>
      <c r="Q321" s="218"/>
      <c r="R321" s="197"/>
      <c r="S321" s="197"/>
      <c r="T321" s="197"/>
      <c r="U321" s="197"/>
      <c r="V321" s="197"/>
      <c r="W321" s="197"/>
      <c r="X321" s="197"/>
      <c r="Y321" s="197"/>
      <c r="Z321" s="197"/>
      <c r="AA321" s="197"/>
      <c r="AB321" s="197"/>
      <c r="AC321" s="197"/>
      <c r="AD321" s="197"/>
      <c r="AE321" s="197"/>
      <c r="AG321" s="220"/>
    </row>
    <row r="322" spans="1:33" hidden="1">
      <c r="A322" s="249" t="s">
        <v>387</v>
      </c>
      <c r="B322" s="249"/>
      <c r="C322" s="302">
        <f>SUM(C319:C320)</f>
        <v>4499.0963483023515</v>
      </c>
      <c r="D322" s="259"/>
      <c r="E322" s="303"/>
      <c r="F322" s="218"/>
      <c r="G322" s="259"/>
      <c r="H322" s="305"/>
      <c r="I322" s="218"/>
      <c r="J322" s="218"/>
      <c r="K322" s="306"/>
      <c r="L322" s="218"/>
      <c r="M322" s="218"/>
      <c r="N322" s="218"/>
      <c r="O322" s="218"/>
      <c r="P322" s="218"/>
      <c r="Q322" s="218"/>
      <c r="R322" s="197"/>
      <c r="S322" s="197"/>
      <c r="T322" s="197"/>
      <c r="U322" s="197"/>
      <c r="V322" s="197"/>
      <c r="W322" s="197"/>
      <c r="X322" s="197"/>
      <c r="Y322" s="197"/>
      <c r="Z322" s="197"/>
      <c r="AA322" s="197"/>
      <c r="AB322" s="197"/>
      <c r="AC322" s="197"/>
      <c r="AD322" s="197"/>
      <c r="AE322" s="197"/>
      <c r="AG322" s="220"/>
    </row>
    <row r="323" spans="1:33" hidden="1">
      <c r="A323" s="249" t="s">
        <v>339</v>
      </c>
      <c r="B323" s="249"/>
      <c r="C323" s="302">
        <f t="shared" ref="C323:C328" si="42">C352+C381</f>
        <v>1449.1000000000033</v>
      </c>
      <c r="D323" s="259"/>
      <c r="E323" s="303"/>
      <c r="F323" s="218"/>
      <c r="H323" s="305"/>
      <c r="I323" s="218"/>
      <c r="J323" s="218"/>
      <c r="L323" s="218"/>
      <c r="M323" s="218"/>
      <c r="N323" s="218"/>
      <c r="O323" s="218"/>
      <c r="P323" s="218"/>
      <c r="Q323" s="218"/>
      <c r="R323" s="197"/>
      <c r="S323" s="197"/>
      <c r="T323" s="197"/>
      <c r="U323" s="197"/>
      <c r="V323" s="197"/>
      <c r="W323" s="197"/>
      <c r="X323" s="197"/>
      <c r="Y323" s="197"/>
      <c r="Z323" s="197"/>
      <c r="AA323" s="197"/>
      <c r="AB323" s="197"/>
      <c r="AC323" s="197"/>
      <c r="AD323" s="197"/>
      <c r="AE323" s="197"/>
      <c r="AG323" s="220"/>
    </row>
    <row r="324" spans="1:33" hidden="1">
      <c r="A324" s="249" t="s">
        <v>388</v>
      </c>
      <c r="B324" s="249"/>
      <c r="C324" s="302">
        <f t="shared" si="42"/>
        <v>0</v>
      </c>
      <c r="D324" s="327">
        <v>3.4</v>
      </c>
      <c r="E324" s="305"/>
      <c r="F324" s="218">
        <f>F353+F382</f>
        <v>0</v>
      </c>
      <c r="G324" s="259">
        <f>$G$170</f>
        <v>3.7</v>
      </c>
      <c r="H324" s="305"/>
      <c r="I324" s="218">
        <f>ROUND(G325*C324,0)</f>
        <v>0</v>
      </c>
      <c r="J324" s="218"/>
      <c r="K324" s="259">
        <f>$K$170</f>
        <v>3.8</v>
      </c>
      <c r="L324" s="218"/>
      <c r="M324" s="218">
        <f>ROUND(K325*C324,0)</f>
        <v>0</v>
      </c>
      <c r="N324" s="218"/>
      <c r="O324" s="218"/>
      <c r="P324" s="218"/>
      <c r="Q324" s="218"/>
      <c r="R324" s="197"/>
      <c r="S324" s="197"/>
      <c r="T324" s="197"/>
      <c r="U324" s="197"/>
      <c r="V324" s="197"/>
      <c r="W324" s="197"/>
      <c r="X324" s="197"/>
      <c r="Y324" s="197"/>
      <c r="Z324" s="197"/>
      <c r="AA324" s="197"/>
      <c r="AB324" s="197"/>
      <c r="AC324" s="197"/>
      <c r="AD324" s="197"/>
      <c r="AE324" s="197"/>
      <c r="AG324" s="220"/>
    </row>
    <row r="325" spans="1:33" hidden="1">
      <c r="A325" s="249" t="s">
        <v>389</v>
      </c>
      <c r="B325" s="249"/>
      <c r="C325" s="302">
        <f t="shared" si="42"/>
        <v>1238906.7942953119</v>
      </c>
      <c r="D325" s="264">
        <v>9.766</v>
      </c>
      <c r="E325" s="305" t="s">
        <v>357</v>
      </c>
      <c r="F325" s="218">
        <f>F354+F383</f>
        <v>120991</v>
      </c>
      <c r="G325" s="264">
        <f>$G$171</f>
        <v>10.628</v>
      </c>
      <c r="H325" s="305" t="s">
        <v>357</v>
      </c>
      <c r="I325" s="218">
        <f>ROUND(G325*C325/100,0)</f>
        <v>131671</v>
      </c>
      <c r="J325" s="218"/>
      <c r="K325" s="264">
        <f>$K$171</f>
        <v>10.878</v>
      </c>
      <c r="L325" s="218"/>
      <c r="M325" s="218">
        <f>ROUND(K325*C325/100,0)</f>
        <v>134768</v>
      </c>
      <c r="N325" s="218"/>
      <c r="O325" s="218"/>
      <c r="P325" s="218"/>
      <c r="Q325" s="218"/>
      <c r="R325" s="197"/>
      <c r="S325" s="197"/>
      <c r="T325" s="197"/>
      <c r="U325" s="197"/>
      <c r="V325" s="197"/>
      <c r="W325" s="197"/>
      <c r="X325" s="197"/>
      <c r="Y325" s="197"/>
      <c r="Z325" s="197"/>
      <c r="AA325" s="197"/>
      <c r="AB325" s="197"/>
      <c r="AC325" s="197"/>
      <c r="AD325" s="197"/>
      <c r="AE325" s="197"/>
      <c r="AG325" s="220"/>
    </row>
    <row r="326" spans="1:33" hidden="1">
      <c r="A326" s="249" t="s">
        <v>390</v>
      </c>
      <c r="B326" s="249"/>
      <c r="C326" s="302">
        <f t="shared" si="42"/>
        <v>64875</v>
      </c>
      <c r="D326" s="264">
        <v>6.7460000000000004</v>
      </c>
      <c r="E326" s="305" t="s">
        <v>357</v>
      </c>
      <c r="F326" s="218">
        <f>F355+F384</f>
        <v>4376</v>
      </c>
      <c r="G326" s="264">
        <f>$G$172</f>
        <v>7.3410000000000002</v>
      </c>
      <c r="H326" s="305" t="s">
        <v>357</v>
      </c>
      <c r="I326" s="218">
        <f>ROUND(G326*C326/100,0)</f>
        <v>4762</v>
      </c>
      <c r="J326" s="218"/>
      <c r="K326" s="264">
        <f>$K$172</f>
        <v>7.5140000000000002</v>
      </c>
      <c r="L326" s="218"/>
      <c r="M326" s="218">
        <f>ROUND(K326*C326/100,0)</f>
        <v>4875</v>
      </c>
      <c r="N326" s="218"/>
      <c r="O326" s="218"/>
      <c r="P326" s="218"/>
      <c r="Q326" s="218"/>
      <c r="R326" s="197"/>
      <c r="S326" s="197"/>
      <c r="T326" s="197"/>
      <c r="U326" s="197"/>
      <c r="V326" s="197"/>
      <c r="W326" s="197"/>
      <c r="X326" s="197"/>
      <c r="Y326" s="197"/>
      <c r="Z326" s="197"/>
      <c r="AA326" s="197"/>
      <c r="AB326" s="197"/>
      <c r="AC326" s="197"/>
      <c r="AD326" s="197"/>
      <c r="AE326" s="197"/>
      <c r="AG326" s="220"/>
    </row>
    <row r="327" spans="1:33" hidden="1">
      <c r="A327" s="249" t="s">
        <v>391</v>
      </c>
      <c r="B327" s="249"/>
      <c r="C327" s="302">
        <f t="shared" si="42"/>
        <v>0</v>
      </c>
      <c r="D327" s="264">
        <v>5.8120000000000003</v>
      </c>
      <c r="E327" s="305" t="s">
        <v>357</v>
      </c>
      <c r="F327" s="218">
        <f>F356+F385</f>
        <v>0</v>
      </c>
      <c r="G327" s="264">
        <f>$G$173</f>
        <v>6.3240000000000007</v>
      </c>
      <c r="H327" s="305" t="s">
        <v>357</v>
      </c>
      <c r="I327" s="218">
        <f>ROUND(G328*C327/100,0)</f>
        <v>0</v>
      </c>
      <c r="J327" s="218"/>
      <c r="K327" s="264">
        <f>$K$173</f>
        <v>6.4720000000000004</v>
      </c>
      <c r="L327" s="218"/>
      <c r="M327" s="218">
        <f>ROUND(K328*C327/100,0)</f>
        <v>0</v>
      </c>
      <c r="N327" s="218"/>
      <c r="O327" s="218"/>
      <c r="P327" s="218"/>
      <c r="Q327" s="218"/>
      <c r="R327" s="197"/>
      <c r="S327" s="197"/>
      <c r="T327" s="197"/>
      <c r="U327" s="197"/>
      <c r="V327" s="197"/>
      <c r="W327" s="197"/>
      <c r="X327" s="197"/>
      <c r="Y327" s="197"/>
      <c r="Z327" s="197"/>
      <c r="AA327" s="197"/>
      <c r="AB327" s="197"/>
      <c r="AC327" s="197"/>
      <c r="AD327" s="197"/>
      <c r="AE327" s="197"/>
      <c r="AG327" s="220"/>
    </row>
    <row r="328" spans="1:33" hidden="1">
      <c r="A328" s="249" t="s">
        <v>392</v>
      </c>
      <c r="B328" s="249"/>
      <c r="C328" s="302">
        <f t="shared" si="42"/>
        <v>0</v>
      </c>
      <c r="D328" s="313">
        <v>56</v>
      </c>
      <c r="E328" s="303" t="s">
        <v>357</v>
      </c>
      <c r="F328" s="218">
        <f>F357+F386</f>
        <v>0</v>
      </c>
      <c r="G328" s="338">
        <f>$G$174</f>
        <v>57</v>
      </c>
      <c r="H328" s="305" t="s">
        <v>357</v>
      </c>
      <c r="I328" s="218">
        <f>ROUND(G328*C328/100,0)</f>
        <v>0</v>
      </c>
      <c r="J328" s="218"/>
      <c r="K328" s="338">
        <f>$K$174</f>
        <v>58</v>
      </c>
      <c r="L328" s="218"/>
      <c r="M328" s="218">
        <f>ROUND(K328*C328/100,0)</f>
        <v>0</v>
      </c>
      <c r="N328" s="218"/>
      <c r="O328" s="218"/>
      <c r="P328" s="218"/>
      <c r="Q328" s="218"/>
      <c r="R328" s="197"/>
      <c r="S328" s="197"/>
      <c r="T328" s="197"/>
      <c r="U328" s="197"/>
      <c r="V328" s="197"/>
      <c r="W328" s="197"/>
      <c r="X328" s="197"/>
      <c r="Y328" s="197"/>
      <c r="Z328" s="197"/>
      <c r="AA328" s="197"/>
      <c r="AB328" s="197"/>
      <c r="AC328" s="197"/>
      <c r="AD328" s="197"/>
      <c r="AE328" s="197"/>
      <c r="AG328" s="220"/>
    </row>
    <row r="329" spans="1:33" hidden="1">
      <c r="A329" s="319" t="s">
        <v>399</v>
      </c>
      <c r="B329" s="249"/>
      <c r="C329" s="302"/>
      <c r="D329" s="320">
        <v>-0.01</v>
      </c>
      <c r="E329" s="303"/>
      <c r="F329" s="218"/>
      <c r="G329" s="339">
        <v>-0.01</v>
      </c>
      <c r="H329" s="305"/>
      <c r="I329" s="218"/>
      <c r="J329" s="218"/>
      <c r="K329" s="339">
        <v>-0.01</v>
      </c>
      <c r="L329" s="218"/>
      <c r="M329" s="218"/>
      <c r="N329" s="218"/>
      <c r="O329" s="218"/>
      <c r="P329" s="218"/>
      <c r="Q329" s="218"/>
      <c r="R329" s="197"/>
      <c r="S329" s="197"/>
      <c r="T329" s="197"/>
      <c r="U329" s="197"/>
      <c r="V329" s="197"/>
      <c r="W329" s="197"/>
      <c r="X329" s="197"/>
      <c r="Y329" s="197"/>
      <c r="Z329" s="197"/>
      <c r="AA329" s="197"/>
      <c r="AB329" s="197"/>
      <c r="AC329" s="197"/>
      <c r="AD329" s="197"/>
      <c r="AE329" s="197"/>
      <c r="AG329" s="220"/>
    </row>
    <row r="330" spans="1:33" hidden="1">
      <c r="A330" s="249" t="s">
        <v>383</v>
      </c>
      <c r="B330" s="249"/>
      <c r="C330" s="302">
        <v>0</v>
      </c>
      <c r="D330" s="322">
        <v>8.7100000000000009</v>
      </c>
      <c r="E330" s="303"/>
      <c r="F330" s="218">
        <f t="shared" ref="F330:F340" si="43">F359+F388</f>
        <v>0</v>
      </c>
      <c r="G330" s="322">
        <f>$G$182</f>
        <v>9.76</v>
      </c>
      <c r="H330" s="303"/>
      <c r="I330" s="218">
        <f>-ROUND(G331*$C330/100,0)</f>
        <v>0</v>
      </c>
      <c r="J330" s="218"/>
      <c r="K330" s="322">
        <f>$K$182</f>
        <v>9.99</v>
      </c>
      <c r="L330" s="218"/>
      <c r="M330" s="218">
        <f>-ROUND(K331*$C330/100,0)</f>
        <v>0</v>
      </c>
      <c r="N330" s="218"/>
      <c r="O330" s="218"/>
      <c r="P330" s="218"/>
      <c r="Q330" s="218"/>
      <c r="R330" s="197"/>
      <c r="S330" s="197"/>
      <c r="T330" s="197"/>
      <c r="U330" s="197"/>
      <c r="V330" s="197"/>
      <c r="W330" s="197"/>
      <c r="X330" s="197"/>
      <c r="Y330" s="197"/>
      <c r="Z330" s="197"/>
      <c r="AA330" s="197"/>
      <c r="AB330" s="197"/>
      <c r="AC330" s="197"/>
      <c r="AD330" s="197"/>
      <c r="AE330" s="197"/>
      <c r="AG330" s="220"/>
    </row>
    <row r="331" spans="1:33" hidden="1">
      <c r="A331" s="249" t="s">
        <v>384</v>
      </c>
      <c r="B331" s="249"/>
      <c r="C331" s="302">
        <v>0</v>
      </c>
      <c r="D331" s="322">
        <v>12.98</v>
      </c>
      <c r="E331" s="303"/>
      <c r="F331" s="218">
        <f t="shared" si="43"/>
        <v>0</v>
      </c>
      <c r="G331" s="322">
        <f>$G$183</f>
        <v>14.54</v>
      </c>
      <c r="H331" s="303"/>
      <c r="I331" s="218">
        <f>-ROUND(G332*$C331/100,0)</f>
        <v>0</v>
      </c>
      <c r="J331" s="218"/>
      <c r="K331" s="322">
        <f>$K$183</f>
        <v>14.89</v>
      </c>
      <c r="L331" s="218"/>
      <c r="M331" s="218">
        <f>-ROUND(K332*$C331/100,0)</f>
        <v>0</v>
      </c>
      <c r="N331" s="218"/>
      <c r="O331" s="218"/>
      <c r="P331" s="218"/>
      <c r="Q331" s="218"/>
      <c r="R331" s="197"/>
      <c r="S331" s="197"/>
      <c r="T331" s="197"/>
      <c r="U331" s="197"/>
      <c r="V331" s="197"/>
      <c r="W331" s="197"/>
      <c r="X331" s="197"/>
      <c r="Y331" s="197"/>
      <c r="Z331" s="197"/>
      <c r="AA331" s="197"/>
      <c r="AB331" s="197"/>
      <c r="AC331" s="197"/>
      <c r="AD331" s="197"/>
      <c r="AE331" s="197"/>
      <c r="AG331" s="220"/>
    </row>
    <row r="332" spans="1:33" hidden="1">
      <c r="A332" s="249" t="s">
        <v>400</v>
      </c>
      <c r="B332" s="249"/>
      <c r="C332" s="302">
        <v>0</v>
      </c>
      <c r="D332" s="322">
        <v>0.92</v>
      </c>
      <c r="E332" s="303"/>
      <c r="F332" s="218">
        <f t="shared" si="43"/>
        <v>0</v>
      </c>
      <c r="G332" s="322">
        <f>$G$184</f>
        <v>1.02</v>
      </c>
      <c r="H332" s="303"/>
      <c r="I332" s="218">
        <f>-ROUND(G333*$C332/100,0)</f>
        <v>0</v>
      </c>
      <c r="J332" s="218"/>
      <c r="K332" s="322">
        <f>$K$184</f>
        <v>1.04</v>
      </c>
      <c r="L332" s="218"/>
      <c r="M332" s="218">
        <f>-ROUND(K333*$C332/100,0)</f>
        <v>0</v>
      </c>
      <c r="N332" s="218"/>
      <c r="O332" s="218"/>
      <c r="P332" s="218"/>
      <c r="Q332" s="218"/>
      <c r="R332" s="197"/>
      <c r="S332" s="197"/>
      <c r="T332" s="197"/>
      <c r="U332" s="197"/>
      <c r="V332" s="197"/>
      <c r="W332" s="197"/>
      <c r="X332" s="197"/>
      <c r="Y332" s="197"/>
      <c r="Z332" s="197"/>
      <c r="AA332" s="197"/>
      <c r="AB332" s="197"/>
      <c r="AC332" s="197"/>
      <c r="AD332" s="197"/>
      <c r="AE332" s="197"/>
      <c r="AG332" s="220"/>
    </row>
    <row r="333" spans="1:33" hidden="1">
      <c r="A333" s="249" t="s">
        <v>401</v>
      </c>
      <c r="B333" s="249"/>
      <c r="C333" s="302">
        <v>0</v>
      </c>
      <c r="D333" s="322">
        <v>3.4</v>
      </c>
      <c r="E333" s="305"/>
      <c r="F333" s="218">
        <f t="shared" si="43"/>
        <v>0</v>
      </c>
      <c r="G333" s="322">
        <f>$G$185</f>
        <v>3.7</v>
      </c>
      <c r="H333" s="305"/>
      <c r="I333" s="218">
        <f>-ROUND(G334*$C333/100,0)</f>
        <v>0</v>
      </c>
      <c r="J333" s="218"/>
      <c r="K333" s="322">
        <f>$K$185</f>
        <v>3.8</v>
      </c>
      <c r="L333" s="218"/>
      <c r="M333" s="218">
        <f>-ROUND(K334*$C333/100,0)</f>
        <v>0</v>
      </c>
      <c r="N333" s="218"/>
      <c r="O333" s="218"/>
      <c r="P333" s="218"/>
      <c r="Q333" s="218"/>
      <c r="R333" s="197"/>
      <c r="S333" s="197"/>
      <c r="T333" s="197"/>
      <c r="U333" s="197"/>
      <c r="V333" s="197"/>
      <c r="W333" s="197"/>
      <c r="X333" s="197"/>
      <c r="Y333" s="197"/>
      <c r="Z333" s="197"/>
      <c r="AA333" s="197"/>
      <c r="AB333" s="197"/>
      <c r="AC333" s="197"/>
      <c r="AD333" s="197"/>
      <c r="AE333" s="197"/>
      <c r="AG333" s="220"/>
    </row>
    <row r="334" spans="1:33" hidden="1">
      <c r="A334" s="249" t="s">
        <v>402</v>
      </c>
      <c r="B334" s="249"/>
      <c r="C334" s="302">
        <v>0</v>
      </c>
      <c r="D334" s="323">
        <v>9.766</v>
      </c>
      <c r="E334" s="305" t="s">
        <v>357</v>
      </c>
      <c r="F334" s="218">
        <f t="shared" si="43"/>
        <v>0</v>
      </c>
      <c r="G334" s="340">
        <f>$G$186</f>
        <v>10.628</v>
      </c>
      <c r="H334" s="305" t="s">
        <v>357</v>
      </c>
      <c r="I334" s="218">
        <f>ROUND(G335*$C334/100*G330,0)</f>
        <v>0</v>
      </c>
      <c r="J334" s="218"/>
      <c r="K334" s="340">
        <f>$K$186</f>
        <v>10.878</v>
      </c>
      <c r="L334" s="218"/>
      <c r="M334" s="218">
        <f>ROUND(K335*$C334/100*K330,0)</f>
        <v>0</v>
      </c>
      <c r="N334" s="218"/>
      <c r="O334" s="218"/>
      <c r="P334" s="218"/>
      <c r="Q334" s="218"/>
      <c r="R334" s="197"/>
      <c r="S334" s="197"/>
      <c r="T334" s="197"/>
      <c r="U334" s="197"/>
      <c r="V334" s="197"/>
      <c r="W334" s="197"/>
      <c r="X334" s="197"/>
      <c r="Y334" s="197"/>
      <c r="Z334" s="197"/>
      <c r="AA334" s="197"/>
      <c r="AB334" s="197"/>
      <c r="AC334" s="197"/>
      <c r="AD334" s="197"/>
      <c r="AE334" s="197"/>
      <c r="AG334" s="220"/>
    </row>
    <row r="335" spans="1:33" hidden="1">
      <c r="A335" s="249" t="s">
        <v>390</v>
      </c>
      <c r="B335" s="249"/>
      <c r="C335" s="302">
        <v>0</v>
      </c>
      <c r="D335" s="323">
        <v>6.7460000000000004</v>
      </c>
      <c r="E335" s="305" t="s">
        <v>357</v>
      </c>
      <c r="F335" s="218">
        <f t="shared" si="43"/>
        <v>0</v>
      </c>
      <c r="G335" s="341">
        <f>$G$187</f>
        <v>7.3410000000000002</v>
      </c>
      <c r="H335" s="305" t="s">
        <v>357</v>
      </c>
      <c r="I335" s="218">
        <f>ROUND(G336*$C335/100*G330,0)</f>
        <v>0</v>
      </c>
      <c r="J335" s="218"/>
      <c r="K335" s="341">
        <f>$K$187</f>
        <v>7.5140000000000002</v>
      </c>
      <c r="L335" s="218"/>
      <c r="M335" s="218">
        <f>ROUND(K336*$C335/100*K330,0)</f>
        <v>0</v>
      </c>
      <c r="N335" s="218"/>
      <c r="O335" s="218"/>
      <c r="P335" s="218"/>
      <c r="Q335" s="218"/>
      <c r="R335" s="197"/>
      <c r="S335" s="197"/>
      <c r="T335" s="197"/>
      <c r="U335" s="197"/>
      <c r="V335" s="197"/>
      <c r="W335" s="197"/>
      <c r="X335" s="197"/>
      <c r="Y335" s="197"/>
      <c r="Z335" s="197"/>
      <c r="AA335" s="197"/>
      <c r="AB335" s="197"/>
      <c r="AC335" s="197"/>
      <c r="AD335" s="197"/>
      <c r="AE335" s="197"/>
      <c r="AG335" s="220"/>
    </row>
    <row r="336" spans="1:33" hidden="1">
      <c r="A336" s="249" t="s">
        <v>391</v>
      </c>
      <c r="B336" s="249"/>
      <c r="C336" s="302">
        <v>0</v>
      </c>
      <c r="D336" s="323">
        <v>5.8120000000000003</v>
      </c>
      <c r="E336" s="305" t="s">
        <v>357</v>
      </c>
      <c r="F336" s="218">
        <f t="shared" si="43"/>
        <v>0</v>
      </c>
      <c r="G336" s="323">
        <f>$G$188</f>
        <v>6.3240000000000007</v>
      </c>
      <c r="H336" s="305" t="s">
        <v>357</v>
      </c>
      <c r="I336" s="218">
        <f>ROUND(G337*$C336/100*G330,0)</f>
        <v>0</v>
      </c>
      <c r="J336" s="218"/>
      <c r="K336" s="323">
        <f>$K$188</f>
        <v>6.4720000000000004</v>
      </c>
      <c r="L336" s="218"/>
      <c r="M336" s="218">
        <f>ROUND(K337*$C336/100*K330,0)</f>
        <v>0</v>
      </c>
      <c r="N336" s="218"/>
      <c r="O336" s="218"/>
      <c r="P336" s="218"/>
      <c r="Q336" s="218"/>
      <c r="R336" s="197"/>
      <c r="S336" s="197"/>
      <c r="T336" s="197"/>
      <c r="U336" s="197"/>
      <c r="V336" s="197"/>
      <c r="W336" s="197"/>
      <c r="X336" s="197"/>
      <c r="Y336" s="197"/>
      <c r="Z336" s="197"/>
      <c r="AA336" s="197"/>
      <c r="AB336" s="197"/>
      <c r="AC336" s="197"/>
      <c r="AD336" s="197"/>
      <c r="AE336" s="197"/>
      <c r="AG336" s="220"/>
    </row>
    <row r="337" spans="1:33" hidden="1">
      <c r="A337" s="249" t="s">
        <v>392</v>
      </c>
      <c r="B337" s="249"/>
      <c r="C337" s="302">
        <v>0</v>
      </c>
      <c r="D337" s="325">
        <v>56</v>
      </c>
      <c r="E337" s="305" t="s">
        <v>357</v>
      </c>
      <c r="F337" s="218">
        <f t="shared" si="43"/>
        <v>0</v>
      </c>
      <c r="G337" s="342">
        <f>$G$214</f>
        <v>57</v>
      </c>
      <c r="H337" s="305" t="s">
        <v>357</v>
      </c>
      <c r="I337" s="218">
        <f>ROUND(G338*$C337/100*G330,0)</f>
        <v>0</v>
      </c>
      <c r="J337" s="218"/>
      <c r="K337" s="342">
        <f>$K$214</f>
        <v>58</v>
      </c>
      <c r="L337" s="218"/>
      <c r="M337" s="218">
        <f>ROUND(K338*$C337/100*K330,0)</f>
        <v>0</v>
      </c>
      <c r="N337" s="218"/>
      <c r="O337" s="218"/>
      <c r="P337" s="218"/>
      <c r="Q337" s="218"/>
      <c r="R337" s="197"/>
      <c r="S337" s="197"/>
      <c r="T337" s="197"/>
      <c r="U337" s="197"/>
      <c r="V337" s="197"/>
      <c r="W337" s="197"/>
      <c r="X337" s="197"/>
      <c r="Y337" s="197"/>
      <c r="Z337" s="197"/>
      <c r="AA337" s="197"/>
      <c r="AB337" s="197"/>
      <c r="AC337" s="197"/>
      <c r="AD337" s="197"/>
      <c r="AE337" s="197"/>
      <c r="AG337" s="220"/>
    </row>
    <row r="338" spans="1:33" hidden="1">
      <c r="A338" s="249" t="s">
        <v>403</v>
      </c>
      <c r="B338" s="249"/>
      <c r="C338" s="302">
        <v>0</v>
      </c>
      <c r="D338" s="327">
        <v>60</v>
      </c>
      <c r="E338" s="303"/>
      <c r="F338" s="218">
        <f t="shared" si="43"/>
        <v>0</v>
      </c>
      <c r="G338" s="259">
        <f>$G$190</f>
        <v>60</v>
      </c>
      <c r="H338" s="305"/>
      <c r="I338" s="218">
        <f>ROUND(G339*C338,0)</f>
        <v>0</v>
      </c>
      <c r="J338" s="218"/>
      <c r="K338" s="259">
        <f>$K$190</f>
        <v>60</v>
      </c>
      <c r="L338" s="218"/>
      <c r="M338" s="218">
        <f>ROUND(K339*C338,0)</f>
        <v>0</v>
      </c>
      <c r="N338" s="218"/>
      <c r="O338" s="218"/>
      <c r="P338" s="218"/>
      <c r="Q338" s="218"/>
      <c r="R338" s="197"/>
      <c r="S338" s="197"/>
      <c r="T338" s="197"/>
      <c r="U338" s="197"/>
      <c r="V338" s="197"/>
      <c r="W338" s="197"/>
      <c r="X338" s="197"/>
      <c r="Y338" s="197"/>
      <c r="Z338" s="197"/>
      <c r="AA338" s="197"/>
      <c r="AB338" s="197"/>
      <c r="AC338" s="197"/>
      <c r="AD338" s="197"/>
      <c r="AE338" s="197"/>
      <c r="AG338" s="220"/>
    </row>
    <row r="339" spans="1:33" hidden="1">
      <c r="A339" s="249" t="s">
        <v>404</v>
      </c>
      <c r="B339" s="249"/>
      <c r="C339" s="302">
        <v>0</v>
      </c>
      <c r="D339" s="328">
        <v>-30</v>
      </c>
      <c r="E339" s="303" t="s">
        <v>357</v>
      </c>
      <c r="F339" s="218">
        <f t="shared" si="43"/>
        <v>0</v>
      </c>
      <c r="G339" s="328">
        <f>$G$191</f>
        <v>-30</v>
      </c>
      <c r="H339" s="305" t="s">
        <v>357</v>
      </c>
      <c r="I339" s="218">
        <f>ROUND(G339*C339/100,0)</f>
        <v>0</v>
      </c>
      <c r="J339" s="218"/>
      <c r="K339" s="328">
        <f>$K$191</f>
        <v>-30</v>
      </c>
      <c r="L339" s="218"/>
      <c r="M339" s="218">
        <f>ROUND(K339*C339/100,0)</f>
        <v>0</v>
      </c>
      <c r="N339" s="218"/>
      <c r="O339" s="218"/>
      <c r="P339" s="218"/>
      <c r="Q339" s="218"/>
      <c r="R339" s="197"/>
      <c r="S339" s="197"/>
      <c r="T339" s="197"/>
      <c r="U339" s="197"/>
      <c r="V339" s="197"/>
      <c r="W339" s="197"/>
      <c r="X339" s="197"/>
      <c r="Y339" s="197"/>
      <c r="Z339" s="197"/>
      <c r="AA339" s="197"/>
      <c r="AB339" s="197"/>
      <c r="AC339" s="197"/>
      <c r="AD339" s="197"/>
      <c r="AE339" s="197"/>
      <c r="AG339" s="220"/>
    </row>
    <row r="340" spans="1:33" hidden="1">
      <c r="A340" s="249" t="s">
        <v>370</v>
      </c>
      <c r="B340" s="249"/>
      <c r="C340" s="302">
        <f>C369+C398</f>
        <v>1303781.7942953119</v>
      </c>
      <c r="D340" s="313"/>
      <c r="E340" s="218"/>
      <c r="F340" s="218">
        <f t="shared" si="43"/>
        <v>164554</v>
      </c>
      <c r="G340" s="313"/>
      <c r="H340" s="305"/>
      <c r="I340" s="218">
        <f>I369+I398</f>
        <v>180345</v>
      </c>
      <c r="J340" s="218"/>
      <c r="K340" s="347"/>
      <c r="L340" s="218"/>
      <c r="M340" s="218">
        <f>M369+M398</f>
        <v>184590</v>
      </c>
      <c r="N340" s="218"/>
      <c r="O340" s="218"/>
      <c r="P340" s="218"/>
      <c r="Q340" s="218"/>
      <c r="R340" s="197"/>
      <c r="S340" s="197"/>
      <c r="T340" s="197"/>
      <c r="U340" s="197"/>
      <c r="V340" s="197"/>
      <c r="W340" s="197"/>
      <c r="X340" s="197"/>
      <c r="Y340" s="197"/>
      <c r="Z340" s="197"/>
      <c r="AA340" s="197"/>
      <c r="AB340" s="197"/>
      <c r="AC340" s="197"/>
      <c r="AD340" s="197"/>
      <c r="AE340" s="197"/>
      <c r="AG340" s="220"/>
    </row>
    <row r="341" spans="1:33" hidden="1">
      <c r="A341" s="249" t="s">
        <v>341</v>
      </c>
      <c r="B341" s="249"/>
      <c r="C341" s="329">
        <f>C370+C399</f>
        <v>8866.1474847682257</v>
      </c>
      <c r="D341" s="238"/>
      <c r="E341" s="238"/>
      <c r="F341" s="330">
        <f>I341</f>
        <v>1349.4416224178776</v>
      </c>
      <c r="G341" s="238"/>
      <c r="H341" s="238"/>
      <c r="I341" s="330">
        <f>I370+I399</f>
        <v>1349.4416224178776</v>
      </c>
      <c r="J341" s="304"/>
      <c r="K341" s="331"/>
      <c r="L341" s="304"/>
      <c r="M341" s="330">
        <f>M370+M399</f>
        <v>1349.4416224178776</v>
      </c>
      <c r="N341" s="304"/>
      <c r="O341" s="304"/>
      <c r="P341" s="304"/>
      <c r="Q341" s="304"/>
      <c r="R341" s="197"/>
      <c r="S341" s="197"/>
      <c r="T341" s="197"/>
      <c r="U341" s="197"/>
      <c r="V341" s="197"/>
      <c r="W341" s="197"/>
      <c r="X341" s="197"/>
      <c r="Y341" s="197"/>
      <c r="Z341" s="197"/>
      <c r="AA341" s="197"/>
      <c r="AB341" s="197"/>
      <c r="AC341" s="197"/>
      <c r="AD341" s="197"/>
      <c r="AE341" s="197"/>
      <c r="AG341" s="220"/>
    </row>
    <row r="342" spans="1:33" ht="16.5" hidden="1" thickBot="1">
      <c r="A342" s="249" t="s">
        <v>371</v>
      </c>
      <c r="B342" s="249"/>
      <c r="C342" s="294">
        <f>SUM(C340:C341)</f>
        <v>1312647.9417800801</v>
      </c>
      <c r="D342" s="344"/>
      <c r="E342" s="333"/>
      <c r="F342" s="334">
        <f>F340+F341</f>
        <v>165903.44162241789</v>
      </c>
      <c r="G342" s="344"/>
      <c r="H342" s="335"/>
      <c r="I342" s="334">
        <f>I340+I341</f>
        <v>181694.44162241789</v>
      </c>
      <c r="J342" s="334"/>
      <c r="K342" s="344"/>
      <c r="L342" s="334"/>
      <c r="M342" s="334">
        <f>M340+M341</f>
        <v>185939.44162241789</v>
      </c>
      <c r="N342" s="334"/>
      <c r="O342" s="334"/>
      <c r="P342" s="334"/>
      <c r="Q342" s="334"/>
      <c r="R342" s="197"/>
      <c r="S342" s="197"/>
      <c r="T342" s="197"/>
      <c r="U342" s="197"/>
      <c r="V342" s="197"/>
      <c r="W342" s="197"/>
      <c r="X342" s="197"/>
      <c r="Y342" s="197"/>
      <c r="Z342" s="197"/>
      <c r="AA342" s="197"/>
      <c r="AB342" s="197"/>
      <c r="AC342" s="197"/>
      <c r="AD342" s="197"/>
      <c r="AE342" s="197"/>
      <c r="AG342" s="220"/>
    </row>
    <row r="343" spans="1:33" hidden="1">
      <c r="A343" s="249"/>
      <c r="B343" s="249"/>
      <c r="C343" s="250"/>
      <c r="D343" s="327"/>
      <c r="E343" s="218"/>
      <c r="F343" s="218"/>
      <c r="G343" s="327"/>
      <c r="H343" s="249"/>
      <c r="I343" s="218"/>
      <c r="J343" s="218"/>
      <c r="K343" s="260"/>
      <c r="L343" s="218"/>
      <c r="M343" s="218"/>
      <c r="N343" s="218"/>
      <c r="O343" s="218"/>
      <c r="P343" s="218"/>
      <c r="Q343" s="218"/>
      <c r="R343" s="197"/>
      <c r="S343" s="197"/>
      <c r="T343" s="197"/>
      <c r="U343" s="197"/>
      <c r="V343" s="197"/>
      <c r="W343" s="197"/>
      <c r="X343" s="197"/>
      <c r="Y343" s="197"/>
      <c r="Z343" s="197"/>
      <c r="AA343" s="197"/>
      <c r="AB343" s="197"/>
      <c r="AC343" s="197"/>
      <c r="AD343" s="197"/>
      <c r="AE343" s="197"/>
      <c r="AG343" s="220"/>
    </row>
    <row r="344" spans="1:33" hidden="1">
      <c r="A344" s="248" t="s">
        <v>411</v>
      </c>
      <c r="B344" s="249"/>
      <c r="C344" s="249"/>
      <c r="D344" s="218"/>
      <c r="E344" s="218"/>
      <c r="F344" s="249" t="s">
        <v>105</v>
      </c>
      <c r="G344" s="218"/>
      <c r="H344" s="249"/>
      <c r="I344" s="249"/>
      <c r="J344" s="249"/>
      <c r="K344" s="218"/>
      <c r="L344" s="249"/>
      <c r="M344" s="249"/>
      <c r="N344" s="249"/>
      <c r="O344" s="249"/>
      <c r="P344" s="249"/>
      <c r="Q344" s="249"/>
      <c r="R344" s="197"/>
      <c r="S344" s="197"/>
      <c r="T344" s="197"/>
      <c r="U344" s="197"/>
      <c r="V344" s="197"/>
      <c r="W344" s="197"/>
      <c r="X344" s="197"/>
      <c r="Y344" s="197"/>
      <c r="Z344" s="197"/>
      <c r="AA344" s="197"/>
      <c r="AB344" s="197"/>
      <c r="AC344" s="197"/>
      <c r="AD344" s="197"/>
      <c r="AE344" s="197"/>
      <c r="AG344" s="220"/>
    </row>
    <row r="345" spans="1:33" hidden="1">
      <c r="A345" s="249" t="s">
        <v>408</v>
      </c>
      <c r="B345" s="249"/>
      <c r="C345" s="249"/>
      <c r="D345" s="218"/>
      <c r="E345" s="218"/>
      <c r="F345" s="249"/>
      <c r="G345" s="218"/>
      <c r="H345" s="249"/>
      <c r="I345" s="249"/>
      <c r="J345" s="249"/>
      <c r="K345" s="218"/>
      <c r="L345" s="249"/>
      <c r="M345" s="249"/>
      <c r="N345" s="249"/>
      <c r="O345" s="249"/>
      <c r="P345" s="249"/>
      <c r="Q345" s="249"/>
      <c r="R345" s="197"/>
      <c r="S345" s="197"/>
      <c r="T345" s="197"/>
      <c r="U345" s="197"/>
      <c r="V345" s="197"/>
      <c r="W345" s="197"/>
      <c r="X345" s="197"/>
      <c r="Y345" s="197"/>
      <c r="Z345" s="197"/>
      <c r="AA345" s="197"/>
      <c r="AB345" s="197"/>
      <c r="AC345" s="197"/>
      <c r="AD345" s="197"/>
      <c r="AE345" s="197"/>
      <c r="AG345" s="220"/>
    </row>
    <row r="346" spans="1:33" hidden="1">
      <c r="A346" s="249"/>
      <c r="B346" s="249"/>
      <c r="C346" s="249"/>
      <c r="D346" s="218"/>
      <c r="E346" s="218"/>
      <c r="F346" s="249"/>
      <c r="G346" s="218"/>
      <c r="H346" s="249"/>
      <c r="I346" s="249"/>
      <c r="J346" s="249"/>
      <c r="K346" s="218"/>
      <c r="L346" s="249"/>
      <c r="M346" s="249"/>
      <c r="N346" s="249"/>
      <c r="O346" s="249"/>
      <c r="P346" s="249"/>
      <c r="Q346" s="249"/>
      <c r="R346" s="197"/>
      <c r="S346" s="197"/>
      <c r="T346" s="197"/>
      <c r="U346" s="197"/>
      <c r="V346" s="197"/>
      <c r="W346" s="197"/>
      <c r="X346" s="197"/>
      <c r="Y346" s="197"/>
      <c r="Z346" s="197"/>
      <c r="AA346" s="197"/>
      <c r="AB346" s="197"/>
      <c r="AC346" s="197"/>
      <c r="AD346" s="197"/>
      <c r="AE346" s="197"/>
      <c r="AG346" s="220"/>
    </row>
    <row r="347" spans="1:33" hidden="1">
      <c r="A347" s="249" t="s">
        <v>386</v>
      </c>
      <c r="B347" s="249"/>
      <c r="C347" s="302"/>
      <c r="D347" s="218"/>
      <c r="E347" s="218"/>
      <c r="F347" s="249"/>
      <c r="G347" s="218"/>
      <c r="H347" s="249"/>
      <c r="I347" s="249"/>
      <c r="J347" s="249"/>
      <c r="K347" s="218"/>
      <c r="L347" s="249"/>
      <c r="M347" s="249"/>
      <c r="N347" s="249"/>
      <c r="O347" s="249"/>
      <c r="P347" s="249"/>
      <c r="Q347" s="249"/>
      <c r="R347" s="197"/>
      <c r="S347" s="197"/>
      <c r="T347" s="197"/>
      <c r="U347" s="197"/>
      <c r="V347" s="197"/>
      <c r="W347" s="197"/>
      <c r="X347" s="197"/>
      <c r="Y347" s="197"/>
      <c r="Z347" s="197"/>
      <c r="AA347" s="197"/>
      <c r="AB347" s="197"/>
      <c r="AC347" s="197"/>
      <c r="AD347" s="197"/>
      <c r="AE347" s="197"/>
      <c r="AG347" s="220"/>
    </row>
    <row r="348" spans="1:33" hidden="1">
      <c r="A348" s="249" t="s">
        <v>412</v>
      </c>
      <c r="B348" s="249"/>
      <c r="C348" s="302">
        <v>3983.5574873188079</v>
      </c>
      <c r="D348" s="259">
        <v>8.7100000000000009</v>
      </c>
      <c r="E348" s="303"/>
      <c r="F348" s="218">
        <f>ROUND(D348*$C348,0)</f>
        <v>34697</v>
      </c>
      <c r="G348" s="259">
        <f>$G$165</f>
        <v>9.76</v>
      </c>
      <c r="H348" s="305"/>
      <c r="I348" s="218">
        <f>ROUND(G348*$C348,0)</f>
        <v>38880</v>
      </c>
      <c r="J348" s="218"/>
      <c r="K348" s="259">
        <f>$K$165</f>
        <v>9.99</v>
      </c>
      <c r="L348" s="218"/>
      <c r="M348" s="218">
        <f>ROUND(K348*$C348,0)</f>
        <v>39796</v>
      </c>
      <c r="N348" s="218"/>
      <c r="O348" s="218"/>
      <c r="P348" s="218"/>
      <c r="Q348" s="218"/>
      <c r="R348" s="197"/>
      <c r="S348" s="197"/>
      <c r="T348" s="197"/>
      <c r="U348" s="197"/>
      <c r="V348" s="197"/>
      <c r="W348" s="197"/>
      <c r="X348" s="197"/>
      <c r="Y348" s="197"/>
      <c r="Z348" s="197"/>
      <c r="AA348" s="197"/>
      <c r="AB348" s="197"/>
      <c r="AC348" s="197"/>
      <c r="AD348" s="197"/>
      <c r="AE348" s="197"/>
      <c r="AG348" s="220"/>
    </row>
    <row r="349" spans="1:33" hidden="1">
      <c r="A349" s="249" t="s">
        <v>384</v>
      </c>
      <c r="B349" s="249"/>
      <c r="C349" s="302">
        <v>0</v>
      </c>
      <c r="D349" s="259">
        <v>12.98</v>
      </c>
      <c r="E349" s="307"/>
      <c r="F349" s="218">
        <f>ROUND(D349*$C349,0)</f>
        <v>0</v>
      </c>
      <c r="G349" s="259">
        <f>$G$166</f>
        <v>14.54</v>
      </c>
      <c r="H349" s="308"/>
      <c r="I349" s="218">
        <f t="shared" ref="I349:I350" si="44">ROUND(G349*$C349,0)</f>
        <v>0</v>
      </c>
      <c r="J349" s="218"/>
      <c r="K349" s="259">
        <f>$K$166</f>
        <v>14.89</v>
      </c>
      <c r="L349" s="218"/>
      <c r="M349" s="218">
        <f t="shared" ref="M349:M350" si="45">ROUND(K349*$C349,0)</f>
        <v>0</v>
      </c>
      <c r="N349" s="218"/>
      <c r="O349" s="218"/>
      <c r="P349" s="218"/>
      <c r="Q349" s="218"/>
      <c r="R349" s="197"/>
      <c r="S349" s="197"/>
      <c r="T349" s="197"/>
      <c r="U349" s="197"/>
      <c r="V349" s="197"/>
      <c r="W349" s="197"/>
      <c r="X349" s="197"/>
      <c r="Y349" s="197"/>
      <c r="Z349" s="197"/>
      <c r="AA349" s="197"/>
      <c r="AB349" s="197"/>
      <c r="AC349" s="197"/>
      <c r="AD349" s="197"/>
      <c r="AE349" s="197"/>
      <c r="AG349" s="220"/>
    </row>
    <row r="350" spans="1:33" hidden="1">
      <c r="A350" s="249" t="s">
        <v>385</v>
      </c>
      <c r="B350" s="249"/>
      <c r="C350" s="302">
        <v>0</v>
      </c>
      <c r="D350" s="259">
        <v>0.92</v>
      </c>
      <c r="E350" s="307"/>
      <c r="F350" s="218">
        <f>ROUND(D350*$C350,0)</f>
        <v>0</v>
      </c>
      <c r="G350" s="259">
        <f>$G$167</f>
        <v>1.02</v>
      </c>
      <c r="H350" s="308"/>
      <c r="I350" s="218">
        <f t="shared" si="44"/>
        <v>0</v>
      </c>
      <c r="J350" s="218"/>
      <c r="K350" s="259">
        <f>$K$167</f>
        <v>1.04</v>
      </c>
      <c r="L350" s="218"/>
      <c r="M350" s="218">
        <f t="shared" si="45"/>
        <v>0</v>
      </c>
      <c r="N350" s="218"/>
      <c r="O350" s="218"/>
      <c r="P350" s="218"/>
      <c r="Q350" s="218"/>
      <c r="R350" s="197"/>
      <c r="S350" s="197"/>
      <c r="T350" s="197"/>
      <c r="U350" s="197"/>
      <c r="V350" s="197"/>
      <c r="W350" s="197"/>
      <c r="X350" s="197"/>
      <c r="Y350" s="197"/>
      <c r="Z350" s="197"/>
      <c r="AA350" s="197"/>
      <c r="AB350" s="197"/>
      <c r="AC350" s="197"/>
      <c r="AD350" s="197"/>
      <c r="AE350" s="197"/>
      <c r="AG350" s="220"/>
    </row>
    <row r="351" spans="1:33" hidden="1">
      <c r="A351" s="249" t="s">
        <v>387</v>
      </c>
      <c r="B351" s="249"/>
      <c r="C351" s="302">
        <f>SUM(C348:C349)</f>
        <v>3983.5574873188079</v>
      </c>
      <c r="D351" s="259"/>
      <c r="E351" s="303"/>
      <c r="F351" s="218"/>
      <c r="G351" s="259"/>
      <c r="H351" s="305"/>
      <c r="I351" s="218"/>
      <c r="J351" s="218"/>
      <c r="K351" s="306"/>
      <c r="L351" s="218"/>
      <c r="M351" s="218"/>
      <c r="N351" s="218"/>
      <c r="O351" s="218"/>
      <c r="P351" s="218"/>
      <c r="Q351" s="218"/>
      <c r="R351" s="197"/>
      <c r="S351" s="197"/>
      <c r="T351" s="197"/>
      <c r="U351" s="197"/>
      <c r="V351" s="197"/>
      <c r="W351" s="197"/>
      <c r="X351" s="197"/>
      <c r="Y351" s="197"/>
      <c r="Z351" s="197"/>
      <c r="AA351" s="197"/>
      <c r="AB351" s="197"/>
      <c r="AC351" s="197"/>
      <c r="AD351" s="197"/>
      <c r="AE351" s="197"/>
      <c r="AG351" s="220"/>
    </row>
    <row r="352" spans="1:33" hidden="1">
      <c r="A352" s="249" t="s">
        <v>339</v>
      </c>
      <c r="B352" s="249"/>
      <c r="C352" s="302">
        <v>1401.1000000000033</v>
      </c>
      <c r="D352" s="259"/>
      <c r="E352" s="303"/>
      <c r="F352" s="218"/>
      <c r="H352" s="305"/>
      <c r="I352" s="218"/>
      <c r="J352" s="218"/>
      <c r="L352" s="218"/>
      <c r="M352" s="218"/>
      <c r="N352" s="218"/>
      <c r="O352" s="218"/>
      <c r="P352" s="218"/>
      <c r="Q352" s="218"/>
      <c r="R352" s="197"/>
      <c r="S352" s="197"/>
      <c r="T352" s="197"/>
      <c r="U352" s="197"/>
      <c r="V352" s="197"/>
      <c r="W352" s="197"/>
      <c r="X352" s="197"/>
      <c r="Y352" s="197"/>
      <c r="Z352" s="197"/>
      <c r="AA352" s="197"/>
      <c r="AB352" s="197"/>
      <c r="AC352" s="197"/>
      <c r="AD352" s="197"/>
      <c r="AE352" s="197"/>
      <c r="AG352" s="220"/>
    </row>
    <row r="353" spans="1:33" hidden="1">
      <c r="A353" s="249" t="s">
        <v>388</v>
      </c>
      <c r="B353" s="249"/>
      <c r="C353" s="302">
        <v>0</v>
      </c>
      <c r="D353" s="327">
        <v>3.4</v>
      </c>
      <c r="E353" s="305"/>
      <c r="F353" s="218">
        <f>ROUND(D353*$C353,0)</f>
        <v>0</v>
      </c>
      <c r="G353" s="259">
        <f>$G$170</f>
        <v>3.7</v>
      </c>
      <c r="H353" s="305"/>
      <c r="I353" s="218">
        <f>ROUND(G353*C353,0)</f>
        <v>0</v>
      </c>
      <c r="J353" s="218"/>
      <c r="K353" s="259">
        <f>$K$170</f>
        <v>3.8</v>
      </c>
      <c r="L353" s="218"/>
      <c r="M353" s="218">
        <f>ROUND(K353*C353,0)</f>
        <v>0</v>
      </c>
      <c r="N353" s="218"/>
      <c r="O353" s="218"/>
      <c r="P353" s="218"/>
      <c r="Q353" s="218"/>
      <c r="R353" s="197"/>
      <c r="S353" s="197"/>
      <c r="T353" s="197"/>
      <c r="U353" s="197"/>
      <c r="V353" s="197"/>
      <c r="W353" s="197"/>
      <c r="X353" s="197"/>
      <c r="Y353" s="197"/>
      <c r="Z353" s="197"/>
      <c r="AA353" s="197"/>
      <c r="AB353" s="197"/>
      <c r="AC353" s="197"/>
      <c r="AD353" s="197"/>
      <c r="AE353" s="197"/>
      <c r="AG353" s="220"/>
    </row>
    <row r="354" spans="1:33" hidden="1">
      <c r="A354" s="249" t="s">
        <v>389</v>
      </c>
      <c r="B354" s="249"/>
      <c r="C354" s="302">
        <v>1205594.7942953119</v>
      </c>
      <c r="D354" s="264">
        <v>9.766</v>
      </c>
      <c r="E354" s="305" t="s">
        <v>357</v>
      </c>
      <c r="F354" s="218">
        <f>ROUND(D354*$C354/100,0)</f>
        <v>117738</v>
      </c>
      <c r="G354" s="264">
        <f>$G$171</f>
        <v>10.628</v>
      </c>
      <c r="H354" s="305" t="s">
        <v>357</v>
      </c>
      <c r="I354" s="218">
        <f>ROUND(G354*C354/100,0)</f>
        <v>128131</v>
      </c>
      <c r="J354" s="218"/>
      <c r="K354" s="264">
        <f>$K$171</f>
        <v>10.878</v>
      </c>
      <c r="L354" s="218"/>
      <c r="M354" s="218">
        <f>ROUND(K354*C354/100,0)</f>
        <v>131145</v>
      </c>
      <c r="N354" s="218"/>
      <c r="O354" s="218"/>
      <c r="P354" s="218"/>
      <c r="Q354" s="218"/>
      <c r="R354" s="197"/>
      <c r="S354" s="197"/>
      <c r="T354" s="197"/>
      <c r="U354" s="197"/>
      <c r="V354" s="197"/>
      <c r="W354" s="197"/>
      <c r="X354" s="197"/>
      <c r="Y354" s="197"/>
      <c r="Z354" s="197"/>
      <c r="AA354" s="197"/>
      <c r="AB354" s="197"/>
      <c r="AC354" s="197"/>
      <c r="AD354" s="197"/>
      <c r="AE354" s="197"/>
      <c r="AG354" s="220"/>
    </row>
    <row r="355" spans="1:33" hidden="1">
      <c r="A355" s="249" t="s">
        <v>390</v>
      </c>
      <c r="B355" s="250"/>
      <c r="C355" s="302">
        <v>64875</v>
      </c>
      <c r="D355" s="264">
        <v>6.7460000000000004</v>
      </c>
      <c r="E355" s="305" t="s">
        <v>357</v>
      </c>
      <c r="F355" s="218">
        <f>ROUND(D355*$C355/100,0)</f>
        <v>4376</v>
      </c>
      <c r="G355" s="264">
        <f>$G$172</f>
        <v>7.3410000000000002</v>
      </c>
      <c r="H355" s="305" t="s">
        <v>357</v>
      </c>
      <c r="I355" s="218">
        <f t="shared" ref="I355:I357" si="46">ROUND(G355*C355/100,0)</f>
        <v>4762</v>
      </c>
      <c r="J355" s="218"/>
      <c r="K355" s="264">
        <f>$K$172</f>
        <v>7.5140000000000002</v>
      </c>
      <c r="L355" s="218"/>
      <c r="M355" s="218">
        <f>ROUND(K355*C355/100,0)</f>
        <v>4875</v>
      </c>
      <c r="N355" s="218"/>
      <c r="O355" s="218"/>
      <c r="P355" s="218"/>
      <c r="Q355" s="218"/>
      <c r="R355" s="197"/>
      <c r="S355" s="197"/>
      <c r="T355" s="197"/>
      <c r="U355" s="197"/>
      <c r="V355" s="197"/>
      <c r="W355" s="197"/>
      <c r="X355" s="197"/>
      <c r="Y355" s="197"/>
      <c r="Z355" s="197"/>
      <c r="AA355" s="197"/>
      <c r="AB355" s="197"/>
      <c r="AC355" s="197"/>
      <c r="AD355" s="197"/>
      <c r="AE355" s="197"/>
      <c r="AG355" s="220"/>
    </row>
    <row r="356" spans="1:33" hidden="1">
      <c r="A356" s="249" t="s">
        <v>391</v>
      </c>
      <c r="B356" s="249"/>
      <c r="C356" s="302">
        <v>0</v>
      </c>
      <c r="D356" s="264">
        <v>5.8120000000000003</v>
      </c>
      <c r="E356" s="305" t="s">
        <v>357</v>
      </c>
      <c r="F356" s="218">
        <f>ROUND(D356*$C356/100,0)</f>
        <v>0</v>
      </c>
      <c r="G356" s="264">
        <f>$G$173</f>
        <v>6.3240000000000007</v>
      </c>
      <c r="H356" s="305" t="s">
        <v>357</v>
      </c>
      <c r="I356" s="218">
        <f t="shared" si="46"/>
        <v>0</v>
      </c>
      <c r="J356" s="218"/>
      <c r="K356" s="264">
        <f>$K$173</f>
        <v>6.4720000000000004</v>
      </c>
      <c r="L356" s="218"/>
      <c r="M356" s="218">
        <f>ROUND(K356*C356/100,0)</f>
        <v>0</v>
      </c>
      <c r="N356" s="218"/>
      <c r="O356" s="218"/>
      <c r="P356" s="218"/>
      <c r="Q356" s="218"/>
      <c r="R356" s="197"/>
      <c r="S356" s="197"/>
      <c r="T356" s="197"/>
      <c r="U356" s="197"/>
      <c r="V356" s="197"/>
      <c r="W356" s="197"/>
      <c r="X356" s="197"/>
      <c r="Y356" s="197"/>
      <c r="Z356" s="197"/>
      <c r="AA356" s="197"/>
      <c r="AB356" s="197"/>
      <c r="AC356" s="197"/>
      <c r="AD356" s="197"/>
      <c r="AE356" s="197"/>
      <c r="AG356" s="220"/>
    </row>
    <row r="357" spans="1:33" hidden="1">
      <c r="A357" s="249" t="s">
        <v>392</v>
      </c>
      <c r="B357" s="249"/>
      <c r="C357" s="302">
        <v>0</v>
      </c>
      <c r="D357" s="313">
        <v>56</v>
      </c>
      <c r="E357" s="303" t="s">
        <v>357</v>
      </c>
      <c r="F357" s="218">
        <f>ROUND(D357*$C357/100,0)</f>
        <v>0</v>
      </c>
      <c r="G357" s="338">
        <f>$G$174</f>
        <v>57</v>
      </c>
      <c r="H357" s="305" t="s">
        <v>357</v>
      </c>
      <c r="I357" s="218">
        <f t="shared" si="46"/>
        <v>0</v>
      </c>
      <c r="J357" s="218"/>
      <c r="K357" s="338">
        <f>$K$174</f>
        <v>58</v>
      </c>
      <c r="L357" s="218"/>
      <c r="M357" s="218">
        <f>ROUND(K357*C357/100,0)</f>
        <v>0</v>
      </c>
      <c r="N357" s="218"/>
      <c r="O357" s="218"/>
      <c r="P357" s="218"/>
      <c r="Q357" s="218"/>
      <c r="R357" s="197"/>
      <c r="S357" s="197"/>
      <c r="T357" s="197"/>
      <c r="U357" s="197"/>
      <c r="V357" s="197"/>
      <c r="W357" s="197"/>
      <c r="X357" s="197"/>
      <c r="Y357" s="197"/>
      <c r="Z357" s="197"/>
      <c r="AA357" s="197"/>
      <c r="AB357" s="197"/>
      <c r="AC357" s="197"/>
      <c r="AD357" s="197"/>
      <c r="AE357" s="197"/>
      <c r="AG357" s="220"/>
    </row>
    <row r="358" spans="1:33" hidden="1">
      <c r="A358" s="319" t="s">
        <v>399</v>
      </c>
      <c r="B358" s="249"/>
      <c r="C358" s="302"/>
      <c r="D358" s="320">
        <v>-0.01</v>
      </c>
      <c r="E358" s="303"/>
      <c r="F358" s="218"/>
      <c r="G358" s="339">
        <v>-0.01</v>
      </c>
      <c r="H358" s="305"/>
      <c r="I358" s="218"/>
      <c r="J358" s="218"/>
      <c r="K358" s="339">
        <v>-0.01</v>
      </c>
      <c r="L358" s="218"/>
      <c r="M358" s="218"/>
      <c r="N358" s="218"/>
      <c r="O358" s="218"/>
      <c r="P358" s="218"/>
      <c r="Q358" s="218"/>
      <c r="R358" s="197"/>
      <c r="S358" s="197"/>
      <c r="T358" s="197"/>
      <c r="U358" s="197"/>
      <c r="V358" s="197"/>
      <c r="W358" s="197"/>
      <c r="X358" s="197"/>
      <c r="Y358" s="197"/>
      <c r="Z358" s="197"/>
      <c r="AA358" s="197"/>
      <c r="AB358" s="197"/>
      <c r="AC358" s="197"/>
      <c r="AD358" s="197"/>
      <c r="AE358" s="197"/>
      <c r="AG358" s="220"/>
    </row>
    <row r="359" spans="1:33" hidden="1">
      <c r="A359" s="249" t="s">
        <v>383</v>
      </c>
      <c r="B359" s="249"/>
      <c r="C359" s="302">
        <v>0</v>
      </c>
      <c r="D359" s="322">
        <v>8.7100000000000009</v>
      </c>
      <c r="E359" s="303"/>
      <c r="F359" s="218">
        <f>-ROUND(D359*$C359/100,0)</f>
        <v>0</v>
      </c>
      <c r="G359" s="322">
        <f>$G$182</f>
        <v>9.76</v>
      </c>
      <c r="H359" s="303"/>
      <c r="I359" s="218">
        <f>-ROUND(G359*$C359/100,0)</f>
        <v>0</v>
      </c>
      <c r="J359" s="218"/>
      <c r="K359" s="322">
        <f>$K$182</f>
        <v>9.99</v>
      </c>
      <c r="L359" s="218"/>
      <c r="M359" s="218">
        <f>-ROUND(K359*$C359/100,0)</f>
        <v>0</v>
      </c>
      <c r="N359" s="218"/>
      <c r="O359" s="218"/>
      <c r="P359" s="218"/>
      <c r="Q359" s="218"/>
      <c r="R359" s="197"/>
      <c r="S359" s="197"/>
      <c r="T359" s="197"/>
      <c r="U359" s="197"/>
      <c r="V359" s="197"/>
      <c r="W359" s="197"/>
      <c r="X359" s="197"/>
      <c r="Y359" s="197"/>
      <c r="Z359" s="197"/>
      <c r="AA359" s="197"/>
      <c r="AB359" s="197"/>
      <c r="AC359" s="197"/>
      <c r="AD359" s="197"/>
      <c r="AE359" s="197"/>
      <c r="AG359" s="220"/>
    </row>
    <row r="360" spans="1:33" hidden="1">
      <c r="A360" s="249" t="s">
        <v>384</v>
      </c>
      <c r="B360" s="249"/>
      <c r="C360" s="302">
        <v>0</v>
      </c>
      <c r="D360" s="322">
        <v>12.98</v>
      </c>
      <c r="E360" s="303"/>
      <c r="F360" s="218">
        <f>-ROUND(D360*$C360/100,0)</f>
        <v>0</v>
      </c>
      <c r="G360" s="322">
        <f>$G$183</f>
        <v>14.54</v>
      </c>
      <c r="H360" s="303"/>
      <c r="I360" s="218">
        <f t="shared" ref="I360:I362" si="47">-ROUND(G360*$C360/100,0)</f>
        <v>0</v>
      </c>
      <c r="J360" s="218"/>
      <c r="K360" s="322">
        <f>$K$183</f>
        <v>14.89</v>
      </c>
      <c r="L360" s="218"/>
      <c r="M360" s="218">
        <f t="shared" ref="M360:M362" si="48">-ROUND(K360*$C360/100,0)</f>
        <v>0</v>
      </c>
      <c r="N360" s="218"/>
      <c r="O360" s="218"/>
      <c r="P360" s="218"/>
      <c r="Q360" s="218"/>
      <c r="R360" s="197"/>
      <c r="S360" s="197"/>
      <c r="T360" s="197"/>
      <c r="U360" s="197"/>
      <c r="V360" s="197"/>
      <c r="W360" s="197"/>
      <c r="X360" s="197"/>
      <c r="Y360" s="197"/>
      <c r="Z360" s="197"/>
      <c r="AA360" s="197"/>
      <c r="AB360" s="197"/>
      <c r="AC360" s="197"/>
      <c r="AD360" s="197"/>
      <c r="AE360" s="197"/>
      <c r="AG360" s="220"/>
    </row>
    <row r="361" spans="1:33" hidden="1">
      <c r="A361" s="249" t="s">
        <v>400</v>
      </c>
      <c r="B361" s="249"/>
      <c r="C361" s="302">
        <v>0</v>
      </c>
      <c r="D361" s="322">
        <v>0.92</v>
      </c>
      <c r="E361" s="303"/>
      <c r="F361" s="218">
        <f>-ROUND(D361*$C361/100,0)</f>
        <v>0</v>
      </c>
      <c r="G361" s="322">
        <f>$G$184</f>
        <v>1.02</v>
      </c>
      <c r="H361" s="303"/>
      <c r="I361" s="218">
        <f t="shared" si="47"/>
        <v>0</v>
      </c>
      <c r="J361" s="218"/>
      <c r="K361" s="322">
        <f>$K$184</f>
        <v>1.04</v>
      </c>
      <c r="L361" s="218"/>
      <c r="M361" s="218">
        <f t="shared" si="48"/>
        <v>0</v>
      </c>
      <c r="N361" s="218"/>
      <c r="O361" s="218"/>
      <c r="P361" s="218"/>
      <c r="Q361" s="218"/>
      <c r="R361" s="197"/>
      <c r="S361" s="197"/>
      <c r="T361" s="197"/>
      <c r="U361" s="197"/>
      <c r="V361" s="197"/>
      <c r="W361" s="197"/>
      <c r="X361" s="197"/>
      <c r="Y361" s="197"/>
      <c r="Z361" s="197"/>
      <c r="AA361" s="197"/>
      <c r="AB361" s="197"/>
      <c r="AC361" s="197"/>
      <c r="AD361" s="197"/>
      <c r="AE361" s="197"/>
      <c r="AG361" s="220"/>
    </row>
    <row r="362" spans="1:33" hidden="1">
      <c r="A362" s="249" t="s">
        <v>401</v>
      </c>
      <c r="B362" s="249"/>
      <c r="C362" s="302">
        <v>0</v>
      </c>
      <c r="D362" s="322">
        <v>3.4</v>
      </c>
      <c r="E362" s="305"/>
      <c r="F362" s="218">
        <f>-ROUND(D362*$C362/100,0)</f>
        <v>0</v>
      </c>
      <c r="G362" s="322">
        <f>$G$185</f>
        <v>3.7</v>
      </c>
      <c r="H362" s="305"/>
      <c r="I362" s="218">
        <f t="shared" si="47"/>
        <v>0</v>
      </c>
      <c r="J362" s="218"/>
      <c r="K362" s="322">
        <f>$K$185</f>
        <v>3.8</v>
      </c>
      <c r="L362" s="218"/>
      <c r="M362" s="218">
        <f t="shared" si="48"/>
        <v>0</v>
      </c>
      <c r="N362" s="218"/>
      <c r="O362" s="218"/>
      <c r="P362" s="218"/>
      <c r="Q362" s="218"/>
      <c r="R362" s="197"/>
      <c r="S362" s="197"/>
      <c r="T362" s="197"/>
      <c r="U362" s="197"/>
      <c r="V362" s="197"/>
      <c r="W362" s="197"/>
      <c r="X362" s="197"/>
      <c r="Y362" s="197"/>
      <c r="Z362" s="197"/>
      <c r="AA362" s="197"/>
      <c r="AB362" s="197"/>
      <c r="AC362" s="197"/>
      <c r="AD362" s="197"/>
      <c r="AE362" s="197"/>
      <c r="AG362" s="220"/>
    </row>
    <row r="363" spans="1:33" hidden="1">
      <c r="A363" s="249" t="s">
        <v>402</v>
      </c>
      <c r="B363" s="249"/>
      <c r="C363" s="302">
        <v>0</v>
      </c>
      <c r="D363" s="323">
        <v>9.766</v>
      </c>
      <c r="E363" s="305" t="s">
        <v>357</v>
      </c>
      <c r="F363" s="218">
        <f>ROUND(D363*$C363/100*D358,0)</f>
        <v>0</v>
      </c>
      <c r="G363" s="340">
        <f>$G$186</f>
        <v>10.628</v>
      </c>
      <c r="H363" s="305" t="s">
        <v>357</v>
      </c>
      <c r="I363" s="218">
        <f>ROUND(G363*$C363/100*G358,0)</f>
        <v>0</v>
      </c>
      <c r="J363" s="218"/>
      <c r="K363" s="340">
        <f>$K$186</f>
        <v>10.878</v>
      </c>
      <c r="L363" s="218"/>
      <c r="M363" s="218">
        <f>ROUND(K363*$C363/100*K358,0)</f>
        <v>0</v>
      </c>
      <c r="N363" s="218"/>
      <c r="O363" s="218"/>
      <c r="P363" s="218"/>
      <c r="Q363" s="218"/>
      <c r="R363" s="197"/>
      <c r="S363" s="197"/>
      <c r="T363" s="197"/>
      <c r="U363" s="197"/>
      <c r="V363" s="197"/>
      <c r="W363" s="197"/>
      <c r="X363" s="197"/>
      <c r="Y363" s="197"/>
      <c r="Z363" s="197"/>
      <c r="AA363" s="197"/>
      <c r="AB363" s="197"/>
      <c r="AC363" s="197"/>
      <c r="AD363" s="197"/>
      <c r="AE363" s="197"/>
      <c r="AG363" s="220"/>
    </row>
    <row r="364" spans="1:33" hidden="1">
      <c r="A364" s="249" t="s">
        <v>390</v>
      </c>
      <c r="B364" s="249"/>
      <c r="C364" s="302">
        <v>0</v>
      </c>
      <c r="D364" s="323">
        <v>6.7460000000000004</v>
      </c>
      <c r="E364" s="305" t="s">
        <v>357</v>
      </c>
      <c r="F364" s="218">
        <f>ROUND(D364*$C364/100*D358,0)</f>
        <v>0</v>
      </c>
      <c r="G364" s="341">
        <f>$G$187</f>
        <v>7.3410000000000002</v>
      </c>
      <c r="H364" s="305" t="s">
        <v>357</v>
      </c>
      <c r="I364" s="218">
        <f>ROUND(G364*$C364/100*G358,0)</f>
        <v>0</v>
      </c>
      <c r="J364" s="218"/>
      <c r="K364" s="341">
        <f>$K$187</f>
        <v>7.5140000000000002</v>
      </c>
      <c r="L364" s="218"/>
      <c r="M364" s="218">
        <f>ROUND(K364*$C364/100*K358,0)</f>
        <v>0</v>
      </c>
      <c r="N364" s="218"/>
      <c r="O364" s="218"/>
      <c r="P364" s="218"/>
      <c r="Q364" s="218"/>
      <c r="R364" s="197"/>
      <c r="S364" s="197"/>
      <c r="T364" s="197"/>
      <c r="U364" s="197"/>
      <c r="V364" s="197"/>
      <c r="W364" s="197"/>
      <c r="X364" s="197"/>
      <c r="Y364" s="197"/>
      <c r="Z364" s="197"/>
      <c r="AA364" s="197"/>
      <c r="AB364" s="197"/>
      <c r="AC364" s="197"/>
      <c r="AD364" s="197"/>
      <c r="AE364" s="197"/>
      <c r="AG364" s="220"/>
    </row>
    <row r="365" spans="1:33" hidden="1">
      <c r="A365" s="249" t="s">
        <v>391</v>
      </c>
      <c r="B365" s="249"/>
      <c r="C365" s="302">
        <v>0</v>
      </c>
      <c r="D365" s="323">
        <v>5.8120000000000003</v>
      </c>
      <c r="E365" s="305" t="s">
        <v>357</v>
      </c>
      <c r="F365" s="218">
        <f>ROUND(D365*$C365/100*D358,0)</f>
        <v>0</v>
      </c>
      <c r="G365" s="323">
        <f>$G$188</f>
        <v>6.3240000000000007</v>
      </c>
      <c r="H365" s="305" t="s">
        <v>357</v>
      </c>
      <c r="I365" s="218">
        <f>ROUND(G365*$C365/100*G358,0)</f>
        <v>0</v>
      </c>
      <c r="J365" s="218"/>
      <c r="K365" s="323">
        <f>$K$188</f>
        <v>6.4720000000000004</v>
      </c>
      <c r="L365" s="218"/>
      <c r="M365" s="218">
        <f>ROUND(K365*$C365/100*K358,0)</f>
        <v>0</v>
      </c>
      <c r="N365" s="218"/>
      <c r="O365" s="218"/>
      <c r="P365" s="218"/>
      <c r="Q365" s="218"/>
      <c r="R365" s="197"/>
      <c r="S365" s="197"/>
      <c r="T365" s="197"/>
      <c r="U365" s="197"/>
      <c r="V365" s="197"/>
      <c r="W365" s="197"/>
      <c r="X365" s="197"/>
      <c r="Y365" s="197"/>
      <c r="Z365" s="197"/>
      <c r="AA365" s="197"/>
      <c r="AB365" s="197"/>
      <c r="AC365" s="197"/>
      <c r="AD365" s="197"/>
      <c r="AE365" s="197"/>
      <c r="AG365" s="220"/>
    </row>
    <row r="366" spans="1:33" hidden="1">
      <c r="A366" s="249" t="s">
        <v>392</v>
      </c>
      <c r="B366" s="249"/>
      <c r="C366" s="302">
        <v>0</v>
      </c>
      <c r="D366" s="325">
        <v>56</v>
      </c>
      <c r="E366" s="305" t="s">
        <v>357</v>
      </c>
      <c r="F366" s="218">
        <f>ROUND(D366*$C366/100*D358,0)</f>
        <v>0</v>
      </c>
      <c r="G366" s="342">
        <f>$G$214</f>
        <v>57</v>
      </c>
      <c r="H366" s="305" t="s">
        <v>357</v>
      </c>
      <c r="I366" s="218">
        <f>ROUND(G366*$C366/100*G358,0)</f>
        <v>0</v>
      </c>
      <c r="J366" s="218"/>
      <c r="K366" s="342">
        <f>$K$214</f>
        <v>58</v>
      </c>
      <c r="L366" s="218"/>
      <c r="M366" s="218">
        <f>ROUND(K366*$C366/100*K358,0)</f>
        <v>0</v>
      </c>
      <c r="N366" s="218"/>
      <c r="O366" s="218"/>
      <c r="P366" s="218"/>
      <c r="Q366" s="218"/>
      <c r="R366" s="197"/>
      <c r="S366" s="197"/>
      <c r="T366" s="197"/>
      <c r="U366" s="197"/>
      <c r="V366" s="197"/>
      <c r="W366" s="197"/>
      <c r="X366" s="197"/>
      <c r="Y366" s="197"/>
      <c r="Z366" s="197"/>
      <c r="AA366" s="197"/>
      <c r="AB366" s="197"/>
      <c r="AC366" s="197"/>
      <c r="AD366" s="197"/>
      <c r="AE366" s="197"/>
      <c r="AG366" s="220"/>
    </row>
    <row r="367" spans="1:33" hidden="1">
      <c r="A367" s="249" t="s">
        <v>403</v>
      </c>
      <c r="B367" s="249"/>
      <c r="C367" s="302">
        <v>0</v>
      </c>
      <c r="D367" s="327">
        <v>60</v>
      </c>
      <c r="E367" s="303"/>
      <c r="F367" s="218">
        <f>ROUND(D367*$C367,0)</f>
        <v>0</v>
      </c>
      <c r="G367" s="259">
        <f>$G$190</f>
        <v>60</v>
      </c>
      <c r="H367" s="305"/>
      <c r="I367" s="218">
        <f>ROUND(G367*C367,0)</f>
        <v>0</v>
      </c>
      <c r="J367" s="218"/>
      <c r="K367" s="259">
        <f>$K$190</f>
        <v>60</v>
      </c>
      <c r="L367" s="218"/>
      <c r="M367" s="218">
        <f>ROUND(K367*C367,0)</f>
        <v>0</v>
      </c>
      <c r="N367" s="218"/>
      <c r="O367" s="218"/>
      <c r="P367" s="218"/>
      <c r="Q367" s="218"/>
      <c r="R367" s="197"/>
      <c r="S367" s="197"/>
      <c r="T367" s="197"/>
      <c r="U367" s="197"/>
      <c r="V367" s="197"/>
      <c r="W367" s="197"/>
      <c r="X367" s="197"/>
      <c r="Y367" s="197"/>
      <c r="Z367" s="197"/>
      <c r="AA367" s="197"/>
      <c r="AB367" s="197"/>
      <c r="AC367" s="197"/>
      <c r="AD367" s="197"/>
      <c r="AE367" s="197"/>
      <c r="AG367" s="220"/>
    </row>
    <row r="368" spans="1:33" hidden="1">
      <c r="A368" s="249" t="s">
        <v>404</v>
      </c>
      <c r="B368" s="249"/>
      <c r="C368" s="302">
        <v>0</v>
      </c>
      <c r="D368" s="328">
        <v>-30</v>
      </c>
      <c r="E368" s="303" t="s">
        <v>357</v>
      </c>
      <c r="F368" s="218">
        <f>ROUND(D368*$C368/100,0)</f>
        <v>0</v>
      </c>
      <c r="G368" s="328">
        <f>$G$191</f>
        <v>-30</v>
      </c>
      <c r="H368" s="305" t="s">
        <v>357</v>
      </c>
      <c r="I368" s="218">
        <f>ROUND(G368*C368/100,0)</f>
        <v>0</v>
      </c>
      <c r="J368" s="218"/>
      <c r="K368" s="328">
        <f>$K$191</f>
        <v>-30</v>
      </c>
      <c r="L368" s="218"/>
      <c r="M368" s="218">
        <f>ROUND(K368*C368/100,0)</f>
        <v>0</v>
      </c>
      <c r="N368" s="218"/>
      <c r="O368" s="218"/>
      <c r="P368" s="218"/>
      <c r="Q368" s="218"/>
      <c r="R368" s="197"/>
      <c r="S368" s="197"/>
      <c r="T368" s="197"/>
      <c r="U368" s="197"/>
      <c r="V368" s="197"/>
      <c r="W368" s="197"/>
      <c r="X368" s="197"/>
      <c r="Y368" s="197"/>
      <c r="Z368" s="197"/>
      <c r="AA368" s="197"/>
      <c r="AB368" s="197"/>
      <c r="AC368" s="197"/>
      <c r="AD368" s="197"/>
      <c r="AE368" s="197"/>
      <c r="AG368" s="220"/>
    </row>
    <row r="369" spans="1:33" hidden="1">
      <c r="A369" s="249" t="s">
        <v>370</v>
      </c>
      <c r="B369" s="249"/>
      <c r="C369" s="302">
        <f>SUM(C354:C356)</f>
        <v>1270469.7942953119</v>
      </c>
      <c r="D369" s="313"/>
      <c r="E369" s="218"/>
      <c r="F369" s="218">
        <f>SUM(F348:F368)</f>
        <v>156811</v>
      </c>
      <c r="G369" s="313"/>
      <c r="H369" s="305"/>
      <c r="I369" s="218">
        <f>SUM(I348:I368)</f>
        <v>171773</v>
      </c>
      <c r="J369" s="218"/>
      <c r="K369" s="347"/>
      <c r="L369" s="218"/>
      <c r="M369" s="218">
        <f>SUM(M348:M368)</f>
        <v>175816</v>
      </c>
      <c r="N369" s="218"/>
      <c r="O369" s="218"/>
      <c r="P369" s="218"/>
      <c r="Q369" s="218"/>
      <c r="R369" s="197"/>
      <c r="S369" s="197"/>
      <c r="T369" s="197"/>
      <c r="U369" s="197"/>
      <c r="V369" s="197"/>
      <c r="W369" s="197"/>
      <c r="X369" s="197"/>
      <c r="Y369" s="197"/>
      <c r="Z369" s="197"/>
      <c r="AA369" s="197"/>
      <c r="AB369" s="197"/>
      <c r="AC369" s="197"/>
      <c r="AD369" s="197"/>
      <c r="AE369" s="197"/>
      <c r="AG369" s="220"/>
    </row>
    <row r="370" spans="1:33" hidden="1">
      <c r="A370" s="249" t="s">
        <v>341</v>
      </c>
      <c r="B370" s="249"/>
      <c r="C370" s="346">
        <v>8762.5736653830463</v>
      </c>
      <c r="D370" s="238"/>
      <c r="E370" s="238"/>
      <c r="F370" s="330">
        <f>I370</f>
        <v>1323.3384329358348</v>
      </c>
      <c r="G370" s="238"/>
      <c r="H370" s="238"/>
      <c r="I370" s="330">
        <v>1323.3384329358348</v>
      </c>
      <c r="J370" s="304"/>
      <c r="K370" s="331"/>
      <c r="L370" s="304"/>
      <c r="M370" s="330">
        <v>1323.3384329358348</v>
      </c>
      <c r="N370" s="304"/>
      <c r="O370" s="304"/>
      <c r="P370" s="304"/>
      <c r="Q370" s="304"/>
      <c r="R370" s="197"/>
      <c r="S370" s="197"/>
      <c r="T370" s="197"/>
      <c r="U370" s="197"/>
      <c r="V370" s="197"/>
      <c r="W370" s="197"/>
      <c r="X370" s="197"/>
      <c r="Y370" s="197"/>
      <c r="Z370" s="197"/>
      <c r="AA370" s="197"/>
      <c r="AB370" s="197"/>
      <c r="AC370" s="197"/>
      <c r="AD370" s="197"/>
      <c r="AE370" s="197"/>
      <c r="AG370" s="220"/>
    </row>
    <row r="371" spans="1:33" ht="16.5" hidden="1" thickBot="1">
      <c r="A371" s="249" t="s">
        <v>371</v>
      </c>
      <c r="B371" s="249"/>
      <c r="C371" s="294">
        <f>SUM(C369:C370)</f>
        <v>1279232.3679606949</v>
      </c>
      <c r="D371" s="344"/>
      <c r="E371" s="333"/>
      <c r="F371" s="334">
        <f>F369+F370</f>
        <v>158134.33843293582</v>
      </c>
      <c r="G371" s="344"/>
      <c r="H371" s="335"/>
      <c r="I371" s="334">
        <f>I369+I370</f>
        <v>173096.33843293582</v>
      </c>
      <c r="J371" s="334"/>
      <c r="K371" s="344"/>
      <c r="L371" s="334"/>
      <c r="M371" s="334">
        <f>M369+M370</f>
        <v>177139.33843293582</v>
      </c>
      <c r="N371" s="334"/>
      <c r="O371" s="334"/>
      <c r="P371" s="334"/>
      <c r="Q371" s="334"/>
      <c r="R371" s="197"/>
      <c r="S371" s="197"/>
      <c r="T371" s="197"/>
      <c r="U371" s="197"/>
      <c r="V371" s="197"/>
      <c r="W371" s="197"/>
      <c r="X371" s="197"/>
      <c r="Y371" s="197"/>
      <c r="Z371" s="197"/>
      <c r="AA371" s="197"/>
      <c r="AB371" s="197"/>
      <c r="AC371" s="197"/>
      <c r="AD371" s="197"/>
      <c r="AE371" s="197"/>
      <c r="AG371" s="220"/>
    </row>
    <row r="372" spans="1:33" hidden="1">
      <c r="A372" s="249"/>
      <c r="B372" s="249"/>
      <c r="C372" s="250"/>
      <c r="D372" s="327"/>
      <c r="E372" s="218"/>
      <c r="F372" s="218"/>
      <c r="G372" s="327"/>
      <c r="H372" s="249"/>
      <c r="I372" s="218"/>
      <c r="J372" s="218"/>
      <c r="K372" s="260"/>
      <c r="L372" s="218"/>
      <c r="M372" s="218"/>
      <c r="N372" s="218"/>
      <c r="O372" s="218"/>
      <c r="P372" s="218"/>
      <c r="Q372" s="218"/>
      <c r="R372" s="197"/>
      <c r="S372" s="197"/>
      <c r="T372" s="197"/>
      <c r="U372" s="197"/>
      <c r="V372" s="197"/>
      <c r="W372" s="197"/>
      <c r="X372" s="197"/>
      <c r="Y372" s="197"/>
      <c r="Z372" s="197"/>
      <c r="AA372" s="197"/>
      <c r="AB372" s="197"/>
      <c r="AC372" s="197"/>
      <c r="AD372" s="197"/>
      <c r="AE372" s="197"/>
      <c r="AG372" s="220"/>
    </row>
    <row r="373" spans="1:33" hidden="1">
      <c r="A373" s="248" t="s">
        <v>411</v>
      </c>
      <c r="B373" s="249"/>
      <c r="C373" s="249"/>
      <c r="D373" s="218"/>
      <c r="E373" s="218"/>
      <c r="F373" s="249" t="s">
        <v>105</v>
      </c>
      <c r="G373" s="218"/>
      <c r="H373" s="249"/>
      <c r="I373" s="249"/>
      <c r="J373" s="249"/>
      <c r="K373" s="218"/>
      <c r="L373" s="249"/>
      <c r="M373" s="249"/>
      <c r="N373" s="249"/>
      <c r="O373" s="249"/>
      <c r="P373" s="249"/>
      <c r="Q373" s="249"/>
      <c r="R373" s="197"/>
      <c r="S373" s="197"/>
      <c r="T373" s="197"/>
      <c r="U373" s="197"/>
      <c r="V373" s="197"/>
      <c r="W373" s="197"/>
      <c r="X373" s="197"/>
      <c r="Y373" s="197"/>
      <c r="Z373" s="197"/>
      <c r="AA373" s="197"/>
      <c r="AB373" s="197"/>
      <c r="AC373" s="197"/>
      <c r="AD373" s="197"/>
      <c r="AE373" s="197"/>
      <c r="AG373" s="220"/>
    </row>
    <row r="374" spans="1:33" hidden="1">
      <c r="A374" s="249" t="s">
        <v>410</v>
      </c>
      <c r="B374" s="249"/>
      <c r="C374" s="249"/>
      <c r="D374" s="218"/>
      <c r="E374" s="218"/>
      <c r="F374" s="249"/>
      <c r="G374" s="218"/>
      <c r="H374" s="249"/>
      <c r="I374" s="249"/>
      <c r="J374" s="249"/>
      <c r="K374" s="218"/>
      <c r="L374" s="249"/>
      <c r="M374" s="249"/>
      <c r="N374" s="249"/>
      <c r="O374" s="249"/>
      <c r="P374" s="249"/>
      <c r="Q374" s="249"/>
      <c r="R374" s="197"/>
      <c r="S374" s="197"/>
      <c r="T374" s="197"/>
      <c r="U374" s="197"/>
      <c r="V374" s="197"/>
      <c r="W374" s="197"/>
      <c r="X374" s="197"/>
      <c r="Y374" s="197"/>
      <c r="Z374" s="197"/>
      <c r="AA374" s="197"/>
      <c r="AB374" s="197"/>
      <c r="AC374" s="197"/>
      <c r="AD374" s="197"/>
      <c r="AE374" s="197"/>
      <c r="AG374" s="220"/>
    </row>
    <row r="375" spans="1:33" hidden="1">
      <c r="A375" s="249"/>
      <c r="B375" s="249"/>
      <c r="C375" s="249"/>
      <c r="D375" s="218"/>
      <c r="E375" s="218"/>
      <c r="F375" s="249"/>
      <c r="G375" s="218"/>
      <c r="H375" s="249"/>
      <c r="I375" s="249"/>
      <c r="J375" s="249"/>
      <c r="K375" s="218"/>
      <c r="L375" s="249"/>
      <c r="M375" s="249"/>
      <c r="N375" s="249"/>
      <c r="O375" s="249"/>
      <c r="P375" s="249"/>
      <c r="Q375" s="249"/>
      <c r="R375" s="197"/>
      <c r="S375" s="197"/>
      <c r="T375" s="197"/>
      <c r="U375" s="197"/>
      <c r="V375" s="197"/>
      <c r="W375" s="197"/>
      <c r="X375" s="197"/>
      <c r="Y375" s="197"/>
      <c r="Z375" s="197"/>
      <c r="AA375" s="197"/>
      <c r="AB375" s="197"/>
      <c r="AC375" s="197"/>
      <c r="AD375" s="197"/>
      <c r="AE375" s="197"/>
      <c r="AG375" s="220"/>
    </row>
    <row r="376" spans="1:33" hidden="1">
      <c r="A376" s="249" t="s">
        <v>386</v>
      </c>
      <c r="B376" s="249"/>
      <c r="C376" s="302"/>
      <c r="D376" s="218"/>
      <c r="E376" s="218"/>
      <c r="F376" s="249"/>
      <c r="G376" s="218"/>
      <c r="H376" s="249"/>
      <c r="I376" s="249"/>
      <c r="J376" s="249"/>
      <c r="K376" s="218"/>
      <c r="L376" s="249"/>
      <c r="M376" s="249"/>
      <c r="N376" s="249"/>
      <c r="O376" s="249"/>
      <c r="P376" s="249"/>
      <c r="Q376" s="249"/>
      <c r="R376" s="197"/>
      <c r="S376" s="197"/>
      <c r="T376" s="197"/>
      <c r="U376" s="197"/>
      <c r="V376" s="197"/>
      <c r="W376" s="197"/>
      <c r="X376" s="197"/>
      <c r="Y376" s="197"/>
      <c r="Z376" s="197"/>
      <c r="AA376" s="197"/>
      <c r="AB376" s="197"/>
      <c r="AC376" s="197"/>
      <c r="AD376" s="197"/>
      <c r="AE376" s="197"/>
      <c r="AG376" s="220"/>
    </row>
    <row r="377" spans="1:33" hidden="1">
      <c r="A377" s="249" t="s">
        <v>412</v>
      </c>
      <c r="B377" s="249"/>
      <c r="C377" s="302">
        <v>515.53886098354405</v>
      </c>
      <c r="D377" s="259">
        <v>8.7100000000000009</v>
      </c>
      <c r="E377" s="303"/>
      <c r="F377" s="218">
        <f>ROUND(D377*$C377,0)</f>
        <v>4490</v>
      </c>
      <c r="G377" s="259">
        <f>$G$165</f>
        <v>9.76</v>
      </c>
      <c r="H377" s="305"/>
      <c r="I377" s="218">
        <f>ROUND(G377*$C377,0)</f>
        <v>5032</v>
      </c>
      <c r="J377" s="218"/>
      <c r="K377" s="259">
        <f>$K$165</f>
        <v>9.99</v>
      </c>
      <c r="L377" s="218"/>
      <c r="M377" s="218">
        <f>ROUND(K377*$C377,0)</f>
        <v>5150</v>
      </c>
      <c r="N377" s="218"/>
      <c r="O377" s="218"/>
      <c r="P377" s="218"/>
      <c r="Q377" s="218"/>
      <c r="R377" s="197"/>
      <c r="S377" s="197"/>
      <c r="T377" s="197"/>
      <c r="U377" s="197"/>
      <c r="V377" s="197"/>
      <c r="W377" s="197"/>
      <c r="X377" s="197"/>
      <c r="Y377" s="197"/>
      <c r="Z377" s="197"/>
      <c r="AA377" s="197"/>
      <c r="AB377" s="197"/>
      <c r="AC377" s="197"/>
      <c r="AD377" s="197"/>
      <c r="AE377" s="197"/>
      <c r="AG377" s="220"/>
    </row>
    <row r="378" spans="1:33" hidden="1">
      <c r="A378" s="249" t="s">
        <v>384</v>
      </c>
      <c r="B378" s="249"/>
      <c r="C378" s="302">
        <v>0</v>
      </c>
      <c r="D378" s="259">
        <v>12.98</v>
      </c>
      <c r="E378" s="307"/>
      <c r="F378" s="218">
        <f>ROUND(D378*$C378,0)</f>
        <v>0</v>
      </c>
      <c r="G378" s="259">
        <f>$G$166</f>
        <v>14.54</v>
      </c>
      <c r="H378" s="308"/>
      <c r="I378" s="218">
        <f t="shared" ref="I378:I379" si="49">ROUND(G378*$C378,0)</f>
        <v>0</v>
      </c>
      <c r="J378" s="218"/>
      <c r="K378" s="259">
        <f>$K$166</f>
        <v>14.89</v>
      </c>
      <c r="L378" s="218"/>
      <c r="M378" s="218">
        <f t="shared" ref="M378:M379" si="50">ROUND(K378*$C378,0)</f>
        <v>0</v>
      </c>
      <c r="N378" s="218"/>
      <c r="O378" s="218"/>
      <c r="P378" s="218"/>
      <c r="Q378" s="218"/>
      <c r="R378" s="197"/>
      <c r="S378" s="197"/>
      <c r="T378" s="197"/>
      <c r="U378" s="197"/>
      <c r="V378" s="197"/>
      <c r="W378" s="197"/>
      <c r="X378" s="197"/>
      <c r="Y378" s="197"/>
      <c r="Z378" s="197"/>
      <c r="AA378" s="197"/>
      <c r="AB378" s="197"/>
      <c r="AC378" s="197"/>
      <c r="AD378" s="197"/>
      <c r="AE378" s="197"/>
      <c r="AG378" s="220"/>
    </row>
    <row r="379" spans="1:33" hidden="1">
      <c r="A379" s="249" t="s">
        <v>385</v>
      </c>
      <c r="B379" s="249"/>
      <c r="C379" s="302">
        <v>0</v>
      </c>
      <c r="D379" s="259">
        <v>0.92</v>
      </c>
      <c r="E379" s="307"/>
      <c r="F379" s="218">
        <f>ROUND(D379*$C379,0)</f>
        <v>0</v>
      </c>
      <c r="G379" s="259">
        <f>$G$167</f>
        <v>1.02</v>
      </c>
      <c r="H379" s="308"/>
      <c r="I379" s="218">
        <f t="shared" si="49"/>
        <v>0</v>
      </c>
      <c r="J379" s="218"/>
      <c r="K379" s="259">
        <f>$K$167</f>
        <v>1.04</v>
      </c>
      <c r="L379" s="218"/>
      <c r="M379" s="218">
        <f t="shared" si="50"/>
        <v>0</v>
      </c>
      <c r="N379" s="218"/>
      <c r="O379" s="218"/>
      <c r="P379" s="218"/>
      <c r="Q379" s="218"/>
      <c r="R379" s="197"/>
      <c r="S379" s="197"/>
      <c r="T379" s="197"/>
      <c r="U379" s="197"/>
      <c r="V379" s="197"/>
      <c r="W379" s="197"/>
      <c r="X379" s="197"/>
      <c r="Y379" s="197"/>
      <c r="Z379" s="197"/>
      <c r="AA379" s="197"/>
      <c r="AB379" s="197"/>
      <c r="AC379" s="197"/>
      <c r="AD379" s="197"/>
      <c r="AE379" s="197"/>
      <c r="AG379" s="220"/>
    </row>
    <row r="380" spans="1:33" hidden="1">
      <c r="A380" s="249" t="s">
        <v>387</v>
      </c>
      <c r="B380" s="249"/>
      <c r="C380" s="302">
        <f>SUM(C377:C378)</f>
        <v>515.53886098354405</v>
      </c>
      <c r="D380" s="259"/>
      <c r="E380" s="303"/>
      <c r="F380" s="218"/>
      <c r="G380" s="259"/>
      <c r="H380" s="305"/>
      <c r="I380" s="218"/>
      <c r="J380" s="218"/>
      <c r="K380" s="306"/>
      <c r="L380" s="218"/>
      <c r="M380" s="218"/>
      <c r="N380" s="218"/>
      <c r="O380" s="218"/>
      <c r="P380" s="218"/>
      <c r="Q380" s="218"/>
      <c r="R380" s="197"/>
      <c r="S380" s="197"/>
      <c r="T380" s="197"/>
      <c r="U380" s="197"/>
      <c r="V380" s="197"/>
      <c r="W380" s="197"/>
      <c r="X380" s="197"/>
      <c r="Y380" s="197"/>
      <c r="Z380" s="197"/>
      <c r="AA380" s="197"/>
      <c r="AB380" s="197"/>
      <c r="AC380" s="197"/>
      <c r="AD380" s="197"/>
      <c r="AE380" s="197"/>
      <c r="AG380" s="220"/>
    </row>
    <row r="381" spans="1:33" hidden="1">
      <c r="A381" s="249" t="s">
        <v>339</v>
      </c>
      <c r="B381" s="249"/>
      <c r="C381" s="302">
        <v>48</v>
      </c>
      <c r="D381" s="259"/>
      <c r="E381" s="303"/>
      <c r="F381" s="218"/>
      <c r="H381" s="305"/>
      <c r="I381" s="218"/>
      <c r="J381" s="218"/>
      <c r="L381" s="218"/>
      <c r="M381" s="218"/>
      <c r="N381" s="218"/>
      <c r="O381" s="218"/>
      <c r="P381" s="218"/>
      <c r="Q381" s="218"/>
      <c r="R381" s="197"/>
      <c r="S381" s="197"/>
      <c r="T381" s="197"/>
      <c r="U381" s="197"/>
      <c r="V381" s="197"/>
      <c r="W381" s="197"/>
      <c r="X381" s="197"/>
      <c r="Y381" s="197"/>
      <c r="Z381" s="197"/>
      <c r="AA381" s="197"/>
      <c r="AB381" s="197"/>
      <c r="AC381" s="197"/>
      <c r="AD381" s="197"/>
      <c r="AE381" s="197"/>
      <c r="AG381" s="220"/>
    </row>
    <row r="382" spans="1:33" hidden="1">
      <c r="A382" s="249" t="s">
        <v>388</v>
      </c>
      <c r="B382" s="249"/>
      <c r="C382" s="302">
        <v>0</v>
      </c>
      <c r="D382" s="327">
        <v>3.4</v>
      </c>
      <c r="E382" s="305"/>
      <c r="F382" s="218">
        <f>ROUND(D382*$C382,0)</f>
        <v>0</v>
      </c>
      <c r="G382" s="259">
        <f>$G$170</f>
        <v>3.7</v>
      </c>
      <c r="H382" s="305"/>
      <c r="I382" s="218">
        <f>ROUND(G382*C382,0)</f>
        <v>0</v>
      </c>
      <c r="J382" s="218"/>
      <c r="K382" s="259">
        <f>$K$170</f>
        <v>3.8</v>
      </c>
      <c r="L382" s="218"/>
      <c r="M382" s="218">
        <f>ROUND(K382*C382,0)</f>
        <v>0</v>
      </c>
      <c r="N382" s="218"/>
      <c r="O382" s="218"/>
      <c r="P382" s="218"/>
      <c r="Q382" s="218"/>
      <c r="R382" s="197"/>
      <c r="S382" s="197"/>
      <c r="T382" s="197"/>
      <c r="U382" s="197"/>
      <c r="V382" s="197"/>
      <c r="W382" s="197"/>
      <c r="X382" s="197"/>
      <c r="Y382" s="197"/>
      <c r="Z382" s="197"/>
      <c r="AA382" s="197"/>
      <c r="AB382" s="197"/>
      <c r="AC382" s="197"/>
      <c r="AD382" s="197"/>
      <c r="AE382" s="197"/>
      <c r="AG382" s="220"/>
    </row>
    <row r="383" spans="1:33" hidden="1">
      <c r="A383" s="249" t="s">
        <v>389</v>
      </c>
      <c r="B383" s="249"/>
      <c r="C383" s="302">
        <v>33312</v>
      </c>
      <c r="D383" s="264">
        <v>9.766</v>
      </c>
      <c r="E383" s="305" t="s">
        <v>357</v>
      </c>
      <c r="F383" s="218">
        <f>ROUND(D383*$C383/100,0)</f>
        <v>3253</v>
      </c>
      <c r="G383" s="264">
        <f>$G$171</f>
        <v>10.628</v>
      </c>
      <c r="H383" s="305" t="s">
        <v>357</v>
      </c>
      <c r="I383" s="218">
        <f>ROUND(G383*C383/100,0)</f>
        <v>3540</v>
      </c>
      <c r="J383" s="218"/>
      <c r="K383" s="264">
        <f>$K$171</f>
        <v>10.878</v>
      </c>
      <c r="L383" s="218"/>
      <c r="M383" s="218">
        <f>ROUND(K383*C383/100,0)</f>
        <v>3624</v>
      </c>
      <c r="N383" s="218"/>
      <c r="O383" s="218"/>
      <c r="P383" s="218"/>
      <c r="Q383" s="218"/>
      <c r="R383" s="197"/>
      <c r="S383" s="197"/>
      <c r="T383" s="197"/>
      <c r="U383" s="197"/>
      <c r="V383" s="197"/>
      <c r="W383" s="197"/>
      <c r="X383" s="197"/>
      <c r="Y383" s="197"/>
      <c r="Z383" s="197"/>
      <c r="AA383" s="197"/>
      <c r="AB383" s="197"/>
      <c r="AC383" s="197"/>
      <c r="AD383" s="197"/>
      <c r="AE383" s="197"/>
      <c r="AG383" s="220"/>
    </row>
    <row r="384" spans="1:33" hidden="1">
      <c r="A384" s="249" t="s">
        <v>390</v>
      </c>
      <c r="B384" s="249"/>
      <c r="C384" s="302">
        <v>0</v>
      </c>
      <c r="D384" s="264">
        <v>6.7460000000000004</v>
      </c>
      <c r="E384" s="305" t="s">
        <v>357</v>
      </c>
      <c r="F384" s="218">
        <f>ROUND(D384*$C384/100,0)</f>
        <v>0</v>
      </c>
      <c r="G384" s="264">
        <f>$G$172</f>
        <v>7.3410000000000002</v>
      </c>
      <c r="H384" s="305" t="s">
        <v>357</v>
      </c>
      <c r="I384" s="218">
        <f t="shared" ref="I384:I386" si="51">ROUND(G384*C384/100,0)</f>
        <v>0</v>
      </c>
      <c r="J384" s="218"/>
      <c r="K384" s="264">
        <f>$K$172</f>
        <v>7.5140000000000002</v>
      </c>
      <c r="L384" s="218"/>
      <c r="M384" s="218">
        <f>ROUND(K384*C384/100,0)</f>
        <v>0</v>
      </c>
      <c r="N384" s="218"/>
      <c r="O384" s="218"/>
      <c r="P384" s="218"/>
      <c r="Q384" s="218"/>
      <c r="R384" s="197"/>
      <c r="S384" s="197"/>
      <c r="T384" s="197"/>
      <c r="U384" s="197"/>
      <c r="V384" s="197"/>
      <c r="W384" s="197"/>
      <c r="X384" s="197"/>
      <c r="Y384" s="197"/>
      <c r="Z384" s="197"/>
      <c r="AA384" s="197"/>
      <c r="AB384" s="197"/>
      <c r="AC384" s="197"/>
      <c r="AD384" s="197"/>
      <c r="AE384" s="197"/>
      <c r="AG384" s="220"/>
    </row>
    <row r="385" spans="1:33" hidden="1">
      <c r="A385" s="249" t="s">
        <v>391</v>
      </c>
      <c r="B385" s="249"/>
      <c r="C385" s="302">
        <v>0</v>
      </c>
      <c r="D385" s="264">
        <v>5.8120000000000003</v>
      </c>
      <c r="E385" s="305" t="s">
        <v>357</v>
      </c>
      <c r="F385" s="218">
        <f>ROUND(D385*$C385/100,0)</f>
        <v>0</v>
      </c>
      <c r="G385" s="264">
        <f>$G$173</f>
        <v>6.3240000000000007</v>
      </c>
      <c r="H385" s="305" t="s">
        <v>357</v>
      </c>
      <c r="I385" s="218">
        <f t="shared" si="51"/>
        <v>0</v>
      </c>
      <c r="J385" s="218"/>
      <c r="K385" s="264">
        <f>$K$173</f>
        <v>6.4720000000000004</v>
      </c>
      <c r="L385" s="218"/>
      <c r="M385" s="218">
        <f>ROUND(K385*C385/100,0)</f>
        <v>0</v>
      </c>
      <c r="N385" s="218"/>
      <c r="O385" s="218"/>
      <c r="P385" s="218"/>
      <c r="Q385" s="218"/>
      <c r="R385" s="197"/>
      <c r="S385" s="197"/>
      <c r="T385" s="197"/>
      <c r="U385" s="197"/>
      <c r="V385" s="197"/>
      <c r="W385" s="197"/>
      <c r="X385" s="197"/>
      <c r="Y385" s="197"/>
      <c r="Z385" s="197"/>
      <c r="AA385" s="197"/>
      <c r="AB385" s="197"/>
      <c r="AC385" s="197"/>
      <c r="AD385" s="197"/>
      <c r="AE385" s="197"/>
      <c r="AG385" s="220"/>
    </row>
    <row r="386" spans="1:33" hidden="1">
      <c r="A386" s="249" t="s">
        <v>392</v>
      </c>
      <c r="B386" s="249"/>
      <c r="C386" s="302">
        <v>0</v>
      </c>
      <c r="D386" s="313">
        <v>56</v>
      </c>
      <c r="E386" s="303" t="s">
        <v>357</v>
      </c>
      <c r="F386" s="218">
        <f>ROUND(D386*$C386/100,0)</f>
        <v>0</v>
      </c>
      <c r="G386" s="338">
        <f>$G$174</f>
        <v>57</v>
      </c>
      <c r="H386" s="305" t="s">
        <v>357</v>
      </c>
      <c r="I386" s="218">
        <f t="shared" si="51"/>
        <v>0</v>
      </c>
      <c r="J386" s="218"/>
      <c r="K386" s="338">
        <f>$K$174</f>
        <v>58</v>
      </c>
      <c r="L386" s="218"/>
      <c r="M386" s="218">
        <f>ROUND(K386*C386/100,0)</f>
        <v>0</v>
      </c>
      <c r="N386" s="218"/>
      <c r="O386" s="218"/>
      <c r="P386" s="218"/>
      <c r="Q386" s="218"/>
      <c r="R386" s="197"/>
      <c r="S386" s="197"/>
      <c r="T386" s="197"/>
      <c r="U386" s="197"/>
      <c r="V386" s="197"/>
      <c r="W386" s="197"/>
      <c r="X386" s="197"/>
      <c r="Y386" s="197"/>
      <c r="Z386" s="197"/>
      <c r="AA386" s="197"/>
      <c r="AB386" s="197"/>
      <c r="AC386" s="197"/>
      <c r="AD386" s="197"/>
      <c r="AE386" s="197"/>
      <c r="AG386" s="220"/>
    </row>
    <row r="387" spans="1:33" hidden="1">
      <c r="A387" s="319" t="s">
        <v>399</v>
      </c>
      <c r="B387" s="249"/>
      <c r="C387" s="302"/>
      <c r="D387" s="320">
        <v>-0.01</v>
      </c>
      <c r="E387" s="303"/>
      <c r="F387" s="218"/>
      <c r="G387" s="339">
        <v>-0.01</v>
      </c>
      <c r="H387" s="305"/>
      <c r="I387" s="218"/>
      <c r="J387" s="218"/>
      <c r="K387" s="339">
        <v>-0.01</v>
      </c>
      <c r="L387" s="218"/>
      <c r="M387" s="218"/>
      <c r="N387" s="218"/>
      <c r="O387" s="218"/>
      <c r="P387" s="218"/>
      <c r="Q387" s="218"/>
      <c r="R387" s="197"/>
      <c r="S387" s="197"/>
      <c r="T387" s="197"/>
      <c r="U387" s="197"/>
      <c r="V387" s="197"/>
      <c r="W387" s="197"/>
      <c r="X387" s="197"/>
      <c r="Y387" s="197"/>
      <c r="Z387" s="197"/>
      <c r="AA387" s="197"/>
      <c r="AB387" s="197"/>
      <c r="AC387" s="197"/>
      <c r="AD387" s="197"/>
      <c r="AE387" s="197"/>
      <c r="AG387" s="220"/>
    </row>
    <row r="388" spans="1:33" hidden="1">
      <c r="A388" s="249" t="s">
        <v>383</v>
      </c>
      <c r="B388" s="249"/>
      <c r="C388" s="302">
        <v>0</v>
      </c>
      <c r="D388" s="322">
        <v>8.7100000000000009</v>
      </c>
      <c r="E388" s="303"/>
      <c r="F388" s="218">
        <f>-ROUND(D388*$C388/100,0)</f>
        <v>0</v>
      </c>
      <c r="G388" s="322">
        <f>$G$182</f>
        <v>9.76</v>
      </c>
      <c r="H388" s="303"/>
      <c r="I388" s="218">
        <f>-ROUND(G388*$C388/100,0)</f>
        <v>0</v>
      </c>
      <c r="J388" s="218"/>
      <c r="K388" s="322">
        <f>$K$182</f>
        <v>9.99</v>
      </c>
      <c r="L388" s="218"/>
      <c r="M388" s="218">
        <f>-ROUND(K388*$C388/100,0)</f>
        <v>0</v>
      </c>
      <c r="N388" s="218"/>
      <c r="O388" s="218"/>
      <c r="P388" s="218"/>
      <c r="Q388" s="218"/>
      <c r="R388" s="197"/>
      <c r="S388" s="197"/>
      <c r="T388" s="197"/>
      <c r="U388" s="197"/>
      <c r="V388" s="197"/>
      <c r="W388" s="197"/>
      <c r="X388" s="197"/>
      <c r="Y388" s="197"/>
      <c r="Z388" s="197"/>
      <c r="AA388" s="197"/>
      <c r="AB388" s="197"/>
      <c r="AC388" s="197"/>
      <c r="AD388" s="197"/>
      <c r="AE388" s="197"/>
      <c r="AG388" s="220"/>
    </row>
    <row r="389" spans="1:33" hidden="1">
      <c r="A389" s="249" t="s">
        <v>384</v>
      </c>
      <c r="B389" s="249"/>
      <c r="C389" s="302">
        <v>0</v>
      </c>
      <c r="D389" s="322">
        <v>12.98</v>
      </c>
      <c r="E389" s="303"/>
      <c r="F389" s="218">
        <f>-ROUND(D389*$C389/100,0)</f>
        <v>0</v>
      </c>
      <c r="G389" s="322">
        <f>$G$183</f>
        <v>14.54</v>
      </c>
      <c r="H389" s="303"/>
      <c r="I389" s="218">
        <f t="shared" ref="I389:I391" si="52">-ROUND(G389*$C389/100,0)</f>
        <v>0</v>
      </c>
      <c r="J389" s="218"/>
      <c r="K389" s="322">
        <f>$K$183</f>
        <v>14.89</v>
      </c>
      <c r="L389" s="218"/>
      <c r="M389" s="218">
        <f t="shared" ref="M389:M391" si="53">-ROUND(K389*$C389/100,0)</f>
        <v>0</v>
      </c>
      <c r="N389" s="218"/>
      <c r="O389" s="218"/>
      <c r="P389" s="218"/>
      <c r="Q389" s="218"/>
      <c r="R389" s="197"/>
      <c r="S389" s="197"/>
      <c r="T389" s="197"/>
      <c r="U389" s="197"/>
      <c r="V389" s="197"/>
      <c r="W389" s="197"/>
      <c r="X389" s="197"/>
      <c r="Y389" s="197"/>
      <c r="Z389" s="197"/>
      <c r="AA389" s="197"/>
      <c r="AB389" s="197"/>
      <c r="AC389" s="197"/>
      <c r="AD389" s="197"/>
      <c r="AE389" s="197"/>
      <c r="AG389" s="220"/>
    </row>
    <row r="390" spans="1:33" hidden="1">
      <c r="A390" s="249" t="s">
        <v>400</v>
      </c>
      <c r="B390" s="249"/>
      <c r="C390" s="302">
        <v>0</v>
      </c>
      <c r="D390" s="322">
        <v>0.92</v>
      </c>
      <c r="E390" s="303"/>
      <c r="F390" s="218">
        <f>-ROUND(D390*$C390/100,0)</f>
        <v>0</v>
      </c>
      <c r="G390" s="322">
        <f>$G$184</f>
        <v>1.02</v>
      </c>
      <c r="H390" s="303"/>
      <c r="I390" s="218">
        <f t="shared" si="52"/>
        <v>0</v>
      </c>
      <c r="J390" s="218"/>
      <c r="K390" s="322">
        <f>$K$184</f>
        <v>1.04</v>
      </c>
      <c r="L390" s="218"/>
      <c r="M390" s="218">
        <f t="shared" si="53"/>
        <v>0</v>
      </c>
      <c r="N390" s="218"/>
      <c r="O390" s="218"/>
      <c r="P390" s="218"/>
      <c r="Q390" s="218"/>
      <c r="R390" s="197"/>
      <c r="S390" s="197"/>
      <c r="T390" s="197"/>
      <c r="U390" s="197"/>
      <c r="V390" s="197"/>
      <c r="W390" s="197"/>
      <c r="X390" s="197"/>
      <c r="Y390" s="197"/>
      <c r="Z390" s="197"/>
      <c r="AA390" s="197"/>
      <c r="AB390" s="197"/>
      <c r="AC390" s="197"/>
      <c r="AD390" s="197"/>
      <c r="AE390" s="197"/>
      <c r="AG390" s="220"/>
    </row>
    <row r="391" spans="1:33" hidden="1">
      <c r="A391" s="249" t="s">
        <v>401</v>
      </c>
      <c r="B391" s="249"/>
      <c r="C391" s="302">
        <v>0</v>
      </c>
      <c r="D391" s="322">
        <v>3.4</v>
      </c>
      <c r="E391" s="305"/>
      <c r="F391" s="218">
        <f>-ROUND(D391*$C391/100,0)</f>
        <v>0</v>
      </c>
      <c r="G391" s="322">
        <f>$G$185</f>
        <v>3.7</v>
      </c>
      <c r="H391" s="305"/>
      <c r="I391" s="218">
        <f t="shared" si="52"/>
        <v>0</v>
      </c>
      <c r="J391" s="218"/>
      <c r="K391" s="322">
        <f>$K$185</f>
        <v>3.8</v>
      </c>
      <c r="L391" s="218"/>
      <c r="M391" s="218">
        <f t="shared" si="53"/>
        <v>0</v>
      </c>
      <c r="N391" s="218"/>
      <c r="O391" s="218"/>
      <c r="P391" s="218"/>
      <c r="Q391" s="218"/>
      <c r="R391" s="197"/>
      <c r="S391" s="197"/>
      <c r="T391" s="197"/>
      <c r="U391" s="197"/>
      <c r="V391" s="197"/>
      <c r="W391" s="197"/>
      <c r="X391" s="197"/>
      <c r="Y391" s="197"/>
      <c r="Z391" s="197"/>
      <c r="AA391" s="197"/>
      <c r="AB391" s="197"/>
      <c r="AC391" s="197"/>
      <c r="AD391" s="197"/>
      <c r="AE391" s="197"/>
      <c r="AG391" s="220"/>
    </row>
    <row r="392" spans="1:33" hidden="1">
      <c r="A392" s="249" t="s">
        <v>402</v>
      </c>
      <c r="B392" s="249"/>
      <c r="C392" s="302">
        <v>0</v>
      </c>
      <c r="D392" s="323">
        <v>9.766</v>
      </c>
      <c r="E392" s="305" t="s">
        <v>357</v>
      </c>
      <c r="F392" s="218">
        <f>ROUND(D392*$C392/100*D387,0)</f>
        <v>0</v>
      </c>
      <c r="G392" s="340">
        <f>$G$186</f>
        <v>10.628</v>
      </c>
      <c r="H392" s="305" t="s">
        <v>357</v>
      </c>
      <c r="I392" s="218">
        <f>ROUND(G392*$C392/100*G387,0)</f>
        <v>0</v>
      </c>
      <c r="J392" s="218"/>
      <c r="K392" s="340">
        <f>$K$186</f>
        <v>10.878</v>
      </c>
      <c r="L392" s="218"/>
      <c r="M392" s="218">
        <f>ROUND(K392*$C392/100*K387,0)</f>
        <v>0</v>
      </c>
      <c r="N392" s="218"/>
      <c r="O392" s="218"/>
      <c r="P392" s="218"/>
      <c r="Q392" s="218"/>
      <c r="R392" s="197"/>
      <c r="S392" s="197"/>
      <c r="T392" s="197"/>
      <c r="U392" s="197"/>
      <c r="V392" s="197"/>
      <c r="W392" s="197"/>
      <c r="X392" s="197"/>
      <c r="Y392" s="197"/>
      <c r="Z392" s="197"/>
      <c r="AA392" s="197"/>
      <c r="AB392" s="197"/>
      <c r="AC392" s="197"/>
      <c r="AD392" s="197"/>
      <c r="AE392" s="197"/>
      <c r="AG392" s="220"/>
    </row>
    <row r="393" spans="1:33" hidden="1">
      <c r="A393" s="249" t="s">
        <v>390</v>
      </c>
      <c r="B393" s="249"/>
      <c r="C393" s="302">
        <v>0</v>
      </c>
      <c r="D393" s="323">
        <v>6.7460000000000004</v>
      </c>
      <c r="E393" s="305" t="s">
        <v>357</v>
      </c>
      <c r="F393" s="218">
        <f>ROUND(D393*$C393/100*D387,0)</f>
        <v>0</v>
      </c>
      <c r="G393" s="341">
        <f>$G$187</f>
        <v>7.3410000000000002</v>
      </c>
      <c r="H393" s="305" t="s">
        <v>357</v>
      </c>
      <c r="I393" s="218">
        <f>ROUND(G393*$C393/100*G387,0)</f>
        <v>0</v>
      </c>
      <c r="J393" s="218"/>
      <c r="K393" s="341">
        <f>$K$187</f>
        <v>7.5140000000000002</v>
      </c>
      <c r="L393" s="218"/>
      <c r="M393" s="218">
        <f>ROUND(K393*$C393/100*K387,0)</f>
        <v>0</v>
      </c>
      <c r="N393" s="218"/>
      <c r="O393" s="218"/>
      <c r="P393" s="218"/>
      <c r="Q393" s="218"/>
      <c r="R393" s="197"/>
      <c r="S393" s="197"/>
      <c r="T393" s="197"/>
      <c r="U393" s="197"/>
      <c r="V393" s="197"/>
      <c r="W393" s="197"/>
      <c r="X393" s="197"/>
      <c r="Y393" s="197"/>
      <c r="Z393" s="197"/>
      <c r="AA393" s="197"/>
      <c r="AB393" s="197"/>
      <c r="AC393" s="197"/>
      <c r="AD393" s="197"/>
      <c r="AE393" s="197"/>
      <c r="AG393" s="220"/>
    </row>
    <row r="394" spans="1:33" hidden="1">
      <c r="A394" s="249" t="s">
        <v>391</v>
      </c>
      <c r="B394" s="249"/>
      <c r="C394" s="302">
        <v>0</v>
      </c>
      <c r="D394" s="323">
        <v>5.8120000000000003</v>
      </c>
      <c r="E394" s="305" t="s">
        <v>357</v>
      </c>
      <c r="F394" s="218">
        <f>ROUND(D394*$C394/100*D387,0)</f>
        <v>0</v>
      </c>
      <c r="G394" s="323">
        <f>$G$188</f>
        <v>6.3240000000000007</v>
      </c>
      <c r="H394" s="305" t="s">
        <v>357</v>
      </c>
      <c r="I394" s="218">
        <f>ROUND(G394*$C394/100*G387,0)</f>
        <v>0</v>
      </c>
      <c r="J394" s="218"/>
      <c r="K394" s="323">
        <f>$K$188</f>
        <v>6.4720000000000004</v>
      </c>
      <c r="L394" s="218"/>
      <c r="M394" s="218">
        <f>ROUND(K394*$C394/100*K387,0)</f>
        <v>0</v>
      </c>
      <c r="N394" s="218"/>
      <c r="O394" s="218"/>
      <c r="P394" s="218"/>
      <c r="Q394" s="218"/>
      <c r="R394" s="197"/>
      <c r="S394" s="197"/>
      <c r="T394" s="197"/>
      <c r="U394" s="197"/>
      <c r="V394" s="197"/>
      <c r="W394" s="197"/>
      <c r="X394" s="197"/>
      <c r="Y394" s="197"/>
      <c r="Z394" s="197"/>
      <c r="AA394" s="197"/>
      <c r="AB394" s="197"/>
      <c r="AC394" s="197"/>
      <c r="AD394" s="197"/>
      <c r="AE394" s="197"/>
      <c r="AG394" s="220"/>
    </row>
    <row r="395" spans="1:33" hidden="1">
      <c r="A395" s="249" t="s">
        <v>392</v>
      </c>
      <c r="B395" s="249"/>
      <c r="C395" s="302">
        <v>0</v>
      </c>
      <c r="D395" s="325">
        <v>56</v>
      </c>
      <c r="E395" s="305" t="s">
        <v>357</v>
      </c>
      <c r="F395" s="218">
        <f>ROUND(D395*$C395/100*D387,0)</f>
        <v>0</v>
      </c>
      <c r="G395" s="342">
        <f>$G$214</f>
        <v>57</v>
      </c>
      <c r="H395" s="305" t="s">
        <v>357</v>
      </c>
      <c r="I395" s="218">
        <f>ROUND(G395*$C395/100*G387,0)</f>
        <v>0</v>
      </c>
      <c r="J395" s="218"/>
      <c r="K395" s="342">
        <f>$K$214</f>
        <v>58</v>
      </c>
      <c r="L395" s="218"/>
      <c r="M395" s="218">
        <f>ROUND(K395*$C395/100*K387,0)</f>
        <v>0</v>
      </c>
      <c r="N395" s="218"/>
      <c r="O395" s="218"/>
      <c r="P395" s="218"/>
      <c r="Q395" s="218"/>
      <c r="R395" s="197"/>
      <c r="S395" s="197"/>
      <c r="T395" s="197"/>
      <c r="U395" s="197"/>
      <c r="V395" s="197"/>
      <c r="W395" s="197"/>
      <c r="X395" s="197"/>
      <c r="Y395" s="197"/>
      <c r="Z395" s="197"/>
      <c r="AA395" s="197"/>
      <c r="AB395" s="197"/>
      <c r="AC395" s="197"/>
      <c r="AD395" s="197"/>
      <c r="AE395" s="197"/>
      <c r="AG395" s="220"/>
    </row>
    <row r="396" spans="1:33" hidden="1">
      <c r="A396" s="249" t="s">
        <v>403</v>
      </c>
      <c r="B396" s="249"/>
      <c r="C396" s="302">
        <v>0</v>
      </c>
      <c r="D396" s="327">
        <v>60</v>
      </c>
      <c r="E396" s="303"/>
      <c r="F396" s="218">
        <f>ROUND(D396*$C396,0)</f>
        <v>0</v>
      </c>
      <c r="G396" s="259">
        <f>$G$190</f>
        <v>60</v>
      </c>
      <c r="H396" s="305"/>
      <c r="I396" s="218">
        <f>ROUND(G396*C396,0)</f>
        <v>0</v>
      </c>
      <c r="J396" s="218"/>
      <c r="K396" s="259">
        <f>$K$190</f>
        <v>60</v>
      </c>
      <c r="L396" s="218"/>
      <c r="M396" s="218">
        <f>ROUND(K396*C396,0)</f>
        <v>0</v>
      </c>
      <c r="N396" s="218"/>
      <c r="O396" s="218"/>
      <c r="P396" s="218"/>
      <c r="Q396" s="218"/>
      <c r="R396" s="197"/>
      <c r="S396" s="197"/>
      <c r="T396" s="197"/>
      <c r="U396" s="197"/>
      <c r="V396" s="197"/>
      <c r="W396" s="197"/>
      <c r="X396" s="197"/>
      <c r="Y396" s="197"/>
      <c r="Z396" s="197"/>
      <c r="AA396" s="197"/>
      <c r="AB396" s="197"/>
      <c r="AC396" s="197"/>
      <c r="AD396" s="197"/>
      <c r="AE396" s="197"/>
      <c r="AG396" s="220"/>
    </row>
    <row r="397" spans="1:33" hidden="1">
      <c r="A397" s="249" t="s">
        <v>404</v>
      </c>
      <c r="B397" s="249"/>
      <c r="C397" s="302">
        <v>0</v>
      </c>
      <c r="D397" s="328">
        <v>-30</v>
      </c>
      <c r="E397" s="303" t="s">
        <v>357</v>
      </c>
      <c r="F397" s="218">
        <f>ROUND(D397*$C397/100,0)</f>
        <v>0</v>
      </c>
      <c r="G397" s="328">
        <f>$G$191</f>
        <v>-30</v>
      </c>
      <c r="H397" s="305" t="s">
        <v>357</v>
      </c>
      <c r="I397" s="218">
        <f>ROUND(G397*C397/100,0)</f>
        <v>0</v>
      </c>
      <c r="J397" s="218"/>
      <c r="K397" s="328">
        <f>$K$191</f>
        <v>-30</v>
      </c>
      <c r="L397" s="218"/>
      <c r="M397" s="218">
        <f>ROUND(K397*C397/100,0)</f>
        <v>0</v>
      </c>
      <c r="N397" s="218"/>
      <c r="O397" s="218"/>
      <c r="P397" s="218"/>
      <c r="Q397" s="218"/>
      <c r="R397" s="197"/>
      <c r="S397" s="197"/>
      <c r="T397" s="197"/>
      <c r="U397" s="197"/>
      <c r="V397" s="197"/>
      <c r="W397" s="197"/>
      <c r="X397" s="197"/>
      <c r="Y397" s="197"/>
      <c r="Z397" s="197"/>
      <c r="AA397" s="197"/>
      <c r="AB397" s="197"/>
      <c r="AC397" s="197"/>
      <c r="AD397" s="197"/>
      <c r="AE397" s="197"/>
      <c r="AG397" s="220"/>
    </row>
    <row r="398" spans="1:33" hidden="1">
      <c r="A398" s="249" t="s">
        <v>370</v>
      </c>
      <c r="B398" s="249"/>
      <c r="C398" s="302">
        <f>SUM(C383:C385)</f>
        <v>33312</v>
      </c>
      <c r="D398" s="313"/>
      <c r="E398" s="218"/>
      <c r="F398" s="218">
        <f>SUM(F377:F397)</f>
        <v>7743</v>
      </c>
      <c r="G398" s="313"/>
      <c r="H398" s="305"/>
      <c r="I398" s="218">
        <f>SUM(I377:I397)</f>
        <v>8572</v>
      </c>
      <c r="J398" s="218"/>
      <c r="K398" s="347"/>
      <c r="L398" s="218"/>
      <c r="M398" s="218">
        <f>SUM(M377:M397)</f>
        <v>8774</v>
      </c>
      <c r="N398" s="218"/>
      <c r="O398" s="218"/>
      <c r="P398" s="218"/>
      <c r="Q398" s="218"/>
      <c r="R398" s="197"/>
      <c r="S398" s="197"/>
      <c r="T398" s="197"/>
      <c r="U398" s="197"/>
      <c r="V398" s="197"/>
      <c r="W398" s="197"/>
      <c r="X398" s="197"/>
      <c r="Y398" s="197"/>
      <c r="Z398" s="197"/>
      <c r="AA398" s="197"/>
      <c r="AB398" s="197"/>
      <c r="AC398" s="197"/>
      <c r="AD398" s="197"/>
      <c r="AE398" s="197"/>
      <c r="AG398" s="220"/>
    </row>
    <row r="399" spans="1:33" hidden="1">
      <c r="A399" s="249" t="s">
        <v>341</v>
      </c>
      <c r="B399" s="249"/>
      <c r="C399" s="346">
        <v>103.57381938517956</v>
      </c>
      <c r="D399" s="238"/>
      <c r="E399" s="238"/>
      <c r="F399" s="330">
        <f>I399</f>
        <v>26.103189482042787</v>
      </c>
      <c r="G399" s="238"/>
      <c r="H399" s="238"/>
      <c r="I399" s="330">
        <v>26.103189482042787</v>
      </c>
      <c r="J399" s="304"/>
      <c r="K399" s="331"/>
      <c r="L399" s="304"/>
      <c r="M399" s="330">
        <v>26.103189482042787</v>
      </c>
      <c r="N399" s="304"/>
      <c r="O399" s="304"/>
      <c r="P399" s="304"/>
      <c r="Q399" s="304"/>
      <c r="R399" s="197"/>
      <c r="S399" s="197"/>
      <c r="T399" s="197"/>
      <c r="U399" s="197"/>
      <c r="V399" s="197"/>
      <c r="W399" s="197"/>
      <c r="X399" s="197"/>
      <c r="Y399" s="197"/>
      <c r="Z399" s="197"/>
      <c r="AA399" s="197"/>
      <c r="AB399" s="197"/>
      <c r="AC399" s="197"/>
      <c r="AD399" s="197"/>
      <c r="AE399" s="197"/>
      <c r="AG399" s="220"/>
    </row>
    <row r="400" spans="1:33" ht="16.5" hidden="1" thickBot="1">
      <c r="A400" s="249" t="s">
        <v>371</v>
      </c>
      <c r="B400" s="249"/>
      <c r="C400" s="294">
        <f>SUM(C398:C399)</f>
        <v>33415.573819385179</v>
      </c>
      <c r="D400" s="344"/>
      <c r="E400" s="333"/>
      <c r="F400" s="334">
        <f>F398+F399</f>
        <v>7769.1031894820426</v>
      </c>
      <c r="G400" s="344"/>
      <c r="H400" s="335"/>
      <c r="I400" s="334">
        <f>I398+I399</f>
        <v>8598.1031894820426</v>
      </c>
      <c r="J400" s="334"/>
      <c r="K400" s="344"/>
      <c r="L400" s="334"/>
      <c r="M400" s="334">
        <f>M398+M399</f>
        <v>8800.1031894820426</v>
      </c>
      <c r="N400" s="334"/>
      <c r="O400" s="334"/>
      <c r="P400" s="334"/>
      <c r="Q400" s="334"/>
      <c r="R400" s="197"/>
      <c r="S400" s="197"/>
      <c r="T400" s="197"/>
      <c r="U400" s="197"/>
      <c r="V400" s="197"/>
      <c r="W400" s="197"/>
      <c r="X400" s="197"/>
      <c r="Y400" s="197"/>
      <c r="Z400" s="197"/>
      <c r="AA400" s="197"/>
      <c r="AB400" s="197"/>
      <c r="AC400" s="197"/>
      <c r="AD400" s="197"/>
      <c r="AE400" s="197"/>
      <c r="AG400" s="220"/>
    </row>
    <row r="401" spans="1:33" hidden="1">
      <c r="A401" s="249"/>
      <c r="B401" s="249"/>
      <c r="C401" s="250"/>
      <c r="D401" s="327" t="s">
        <v>105</v>
      </c>
      <c r="E401" s="218"/>
      <c r="F401" s="218"/>
      <c r="G401" s="327" t="s">
        <v>105</v>
      </c>
      <c r="H401" s="249"/>
      <c r="I401" s="218"/>
      <c r="J401" s="218"/>
      <c r="K401" s="260" t="s">
        <v>105</v>
      </c>
      <c r="L401" s="218"/>
      <c r="M401" s="218"/>
      <c r="N401" s="218"/>
      <c r="O401" s="218"/>
      <c r="P401" s="218"/>
      <c r="Q401" s="218"/>
      <c r="R401" s="197"/>
      <c r="S401" s="197"/>
      <c r="T401" s="197"/>
      <c r="U401" s="197"/>
      <c r="V401" s="197"/>
      <c r="W401" s="197"/>
      <c r="X401" s="197"/>
      <c r="Y401" s="197"/>
      <c r="Z401" s="197"/>
      <c r="AA401" s="197"/>
      <c r="AB401" s="197"/>
      <c r="AC401" s="197"/>
      <c r="AD401" s="197"/>
      <c r="AE401" s="197"/>
      <c r="AG401" s="220"/>
    </row>
    <row r="402" spans="1:33" hidden="1">
      <c r="A402" s="249"/>
      <c r="B402" s="249"/>
      <c r="C402" s="250"/>
      <c r="D402" s="327" t="s">
        <v>105</v>
      </c>
      <c r="E402" s="218"/>
      <c r="F402" s="218"/>
      <c r="G402" s="327" t="s">
        <v>105</v>
      </c>
      <c r="H402" s="249"/>
      <c r="I402" s="218"/>
      <c r="J402" s="218"/>
      <c r="K402" s="260" t="s">
        <v>105</v>
      </c>
      <c r="L402" s="218"/>
      <c r="M402" s="218"/>
      <c r="N402" s="218"/>
      <c r="O402" s="218"/>
      <c r="P402" s="218"/>
      <c r="Q402" s="218"/>
      <c r="R402" s="197"/>
      <c r="S402" s="197"/>
      <c r="T402" s="197"/>
      <c r="U402" s="197"/>
      <c r="V402" s="197"/>
      <c r="W402" s="197"/>
      <c r="X402" s="197"/>
      <c r="Y402" s="197"/>
      <c r="Z402" s="197"/>
      <c r="AA402" s="197"/>
      <c r="AB402" s="197"/>
      <c r="AC402" s="197"/>
      <c r="AD402" s="197"/>
      <c r="AE402" s="197"/>
      <c r="AG402" s="220"/>
    </row>
    <row r="403" spans="1:33" hidden="1">
      <c r="A403" s="248" t="s">
        <v>413</v>
      </c>
      <c r="B403" s="249"/>
      <c r="C403" s="249"/>
      <c r="D403" s="218"/>
      <c r="E403" s="218"/>
      <c r="F403" s="249" t="s">
        <v>105</v>
      </c>
      <c r="G403" s="218"/>
      <c r="H403" s="249"/>
      <c r="I403" s="249"/>
      <c r="J403" s="249"/>
      <c r="K403" s="218"/>
      <c r="L403" s="249"/>
      <c r="M403" s="249"/>
      <c r="N403" s="249"/>
      <c r="O403" s="249"/>
      <c r="P403" s="249"/>
      <c r="Q403" s="249"/>
      <c r="R403" s="197"/>
      <c r="S403" s="197"/>
      <c r="T403" s="197"/>
      <c r="U403" s="197"/>
      <c r="V403" s="197"/>
      <c r="W403" s="197"/>
      <c r="X403" s="197"/>
      <c r="Y403" s="197"/>
      <c r="Z403" s="197"/>
      <c r="AA403" s="197"/>
      <c r="AB403" s="197"/>
      <c r="AC403" s="197"/>
      <c r="AD403" s="197"/>
      <c r="AE403" s="197"/>
      <c r="AG403" s="220"/>
    </row>
    <row r="404" spans="1:33" hidden="1">
      <c r="A404" s="249" t="s">
        <v>405</v>
      </c>
      <c r="B404" s="249"/>
      <c r="C404" s="249"/>
      <c r="D404" s="218"/>
      <c r="E404" s="218"/>
      <c r="F404" s="249"/>
      <c r="G404" s="218"/>
      <c r="H404" s="249"/>
      <c r="I404" s="249"/>
      <c r="J404" s="249"/>
      <c r="K404" s="218"/>
      <c r="L404" s="249"/>
      <c r="M404" s="249"/>
      <c r="N404" s="249"/>
      <c r="O404" s="249"/>
      <c r="P404" s="249"/>
      <c r="Q404" s="249"/>
      <c r="R404" s="197"/>
      <c r="S404" s="197"/>
      <c r="T404" s="197"/>
      <c r="U404" s="197"/>
      <c r="V404" s="197"/>
      <c r="W404" s="197"/>
      <c r="X404" s="197"/>
      <c r="Y404" s="197"/>
      <c r="Z404" s="197"/>
      <c r="AA404" s="197"/>
      <c r="AB404" s="197"/>
      <c r="AC404" s="197"/>
      <c r="AD404" s="197"/>
      <c r="AE404" s="197"/>
    </row>
    <row r="405" spans="1:33" hidden="1">
      <c r="A405" s="249" t="s">
        <v>414</v>
      </c>
      <c r="B405" s="249"/>
      <c r="C405" s="249"/>
      <c r="D405" s="218"/>
      <c r="E405" s="218"/>
      <c r="F405" s="249"/>
      <c r="G405" s="218"/>
      <c r="H405" s="249"/>
      <c r="I405" s="249"/>
      <c r="J405" s="249"/>
      <c r="K405" s="218"/>
      <c r="L405" s="249"/>
      <c r="M405" s="249"/>
      <c r="N405" s="249"/>
      <c r="O405" s="249"/>
      <c r="P405" s="249"/>
      <c r="Q405" s="249"/>
      <c r="R405" s="197"/>
      <c r="S405" s="197"/>
      <c r="T405" s="197"/>
      <c r="U405" s="197"/>
      <c r="V405" s="197"/>
      <c r="W405" s="197"/>
      <c r="X405" s="197"/>
      <c r="Y405" s="197"/>
      <c r="Z405" s="197"/>
      <c r="AA405" s="197"/>
      <c r="AB405" s="197"/>
      <c r="AC405" s="197"/>
      <c r="AD405" s="197"/>
      <c r="AE405" s="197"/>
    </row>
    <row r="406" spans="1:33" hidden="1">
      <c r="A406" s="249" t="s">
        <v>386</v>
      </c>
      <c r="B406" s="249"/>
      <c r="C406" s="302"/>
      <c r="D406" s="218"/>
      <c r="E406" s="218"/>
      <c r="F406" s="249"/>
      <c r="G406" s="218"/>
      <c r="H406" s="249"/>
      <c r="I406" s="249"/>
      <c r="J406" s="249"/>
      <c r="K406" s="218"/>
      <c r="L406" s="249"/>
      <c r="M406" s="249"/>
      <c r="N406" s="249"/>
      <c r="O406" s="249"/>
      <c r="P406" s="249"/>
      <c r="Q406" s="249"/>
      <c r="R406" s="197"/>
      <c r="S406" s="197"/>
      <c r="T406" s="197"/>
      <c r="U406" s="197"/>
      <c r="V406" s="197"/>
      <c r="W406" s="197"/>
      <c r="X406" s="197"/>
      <c r="Y406" s="197"/>
      <c r="Z406" s="197"/>
      <c r="AA406" s="197"/>
      <c r="AB406" s="197"/>
      <c r="AC406" s="197"/>
      <c r="AD406" s="197"/>
      <c r="AE406" s="197"/>
    </row>
    <row r="407" spans="1:33" hidden="1">
      <c r="A407" s="249" t="s">
        <v>383</v>
      </c>
      <c r="B407" s="249"/>
      <c r="C407" s="302">
        <f t="shared" ref="C407:C416" si="54">C438+C467</f>
        <v>2</v>
      </c>
      <c r="D407" s="259">
        <v>104.52000000000001</v>
      </c>
      <c r="E407" s="303"/>
      <c r="F407" s="218">
        <f>F438+F467</f>
        <v>209</v>
      </c>
      <c r="G407" s="259">
        <f>$G$161</f>
        <v>117.12</v>
      </c>
      <c r="H407" s="305"/>
      <c r="I407" s="218">
        <f>I438+I467</f>
        <v>234</v>
      </c>
      <c r="J407" s="218"/>
      <c r="K407" s="259">
        <f>$K$161</f>
        <v>119.88</v>
      </c>
      <c r="L407" s="218"/>
      <c r="M407" s="218">
        <f>M438+M467</f>
        <v>240</v>
      </c>
      <c r="N407" s="218"/>
      <c r="O407" s="218"/>
      <c r="P407" s="218"/>
      <c r="Q407" s="218"/>
      <c r="R407" s="197"/>
      <c r="S407" s="197"/>
      <c r="T407" s="197"/>
      <c r="U407" s="197"/>
      <c r="V407" s="197"/>
      <c r="W407" s="197"/>
      <c r="X407" s="197"/>
      <c r="Y407" s="197"/>
      <c r="Z407" s="197"/>
      <c r="AA407" s="197"/>
      <c r="AB407" s="197"/>
      <c r="AC407" s="197"/>
      <c r="AD407" s="197"/>
      <c r="AE407" s="197"/>
    </row>
    <row r="408" spans="1:33" hidden="1">
      <c r="A408" s="249" t="s">
        <v>384</v>
      </c>
      <c r="B408" s="249"/>
      <c r="C408" s="302">
        <f t="shared" si="54"/>
        <v>82.084931506849301</v>
      </c>
      <c r="D408" s="259">
        <v>155.76</v>
      </c>
      <c r="E408" s="307"/>
      <c r="F408" s="218">
        <f>F439+F468</f>
        <v>12786</v>
      </c>
      <c r="G408" s="259">
        <f>$G$162</f>
        <v>174.48</v>
      </c>
      <c r="H408" s="308"/>
      <c r="I408" s="218">
        <f>I439+I468</f>
        <v>14322</v>
      </c>
      <c r="J408" s="218"/>
      <c r="K408" s="259">
        <f>$K$162</f>
        <v>178.68</v>
      </c>
      <c r="L408" s="218"/>
      <c r="M408" s="218">
        <f>M439+M468</f>
        <v>14666</v>
      </c>
      <c r="N408" s="218"/>
      <c r="O408" s="218"/>
      <c r="P408" s="218"/>
      <c r="Q408" s="218"/>
      <c r="R408" s="197"/>
      <c r="S408" s="197"/>
      <c r="T408" s="197"/>
      <c r="U408" s="197"/>
      <c r="V408" s="197"/>
      <c r="W408" s="197"/>
      <c r="X408" s="197"/>
      <c r="Y408" s="197"/>
      <c r="Z408" s="197"/>
      <c r="AA408" s="197"/>
      <c r="AB408" s="197"/>
      <c r="AC408" s="197"/>
      <c r="AD408" s="197"/>
      <c r="AE408" s="197"/>
    </row>
    <row r="409" spans="1:33" hidden="1">
      <c r="A409" s="249" t="s">
        <v>385</v>
      </c>
      <c r="B409" s="249"/>
      <c r="C409" s="302">
        <f t="shared" si="54"/>
        <v>2770.9452054794501</v>
      </c>
      <c r="D409" s="259">
        <v>11.040000000000001</v>
      </c>
      <c r="E409" s="307"/>
      <c r="F409" s="218">
        <f>F440+F469</f>
        <v>30591</v>
      </c>
      <c r="G409" s="259">
        <f>$G$163</f>
        <v>12.24</v>
      </c>
      <c r="H409" s="308"/>
      <c r="I409" s="218">
        <f>I440+I469</f>
        <v>33916</v>
      </c>
      <c r="J409" s="218"/>
      <c r="K409" s="259">
        <f>$K$163</f>
        <v>12.48</v>
      </c>
      <c r="L409" s="218"/>
      <c r="M409" s="218">
        <f>M440+M469</f>
        <v>34581</v>
      </c>
      <c r="N409" s="218"/>
      <c r="O409" s="218"/>
      <c r="P409" s="218"/>
      <c r="Q409" s="218"/>
      <c r="R409" s="197"/>
      <c r="S409" s="197"/>
      <c r="T409" s="197"/>
      <c r="U409" s="197"/>
      <c r="V409" s="197"/>
      <c r="W409" s="197"/>
      <c r="X409" s="197"/>
      <c r="Y409" s="197"/>
      <c r="Z409" s="197"/>
      <c r="AA409" s="197"/>
      <c r="AB409" s="197"/>
      <c r="AC409" s="197"/>
      <c r="AD409" s="197"/>
      <c r="AE409" s="197"/>
    </row>
    <row r="410" spans="1:33" hidden="1">
      <c r="A410" s="249" t="s">
        <v>387</v>
      </c>
      <c r="B410" s="249"/>
      <c r="C410" s="302">
        <f t="shared" si="54"/>
        <v>84.084931506849301</v>
      </c>
      <c r="D410" s="259"/>
      <c r="E410" s="303"/>
      <c r="F410" s="218"/>
      <c r="G410" s="218"/>
      <c r="H410" s="305"/>
      <c r="I410" s="218"/>
      <c r="J410" s="218"/>
      <c r="K410" s="218"/>
      <c r="L410" s="218"/>
      <c r="M410" s="218"/>
      <c r="N410" s="218"/>
      <c r="O410" s="218"/>
      <c r="P410" s="218"/>
      <c r="Q410" s="218"/>
      <c r="R410" s="197"/>
      <c r="S410" s="197"/>
      <c r="T410" s="197"/>
      <c r="U410" s="197"/>
      <c r="V410" s="197"/>
      <c r="W410" s="197"/>
      <c r="X410" s="197"/>
      <c r="Y410" s="197"/>
      <c r="Z410" s="197"/>
      <c r="AA410" s="197"/>
      <c r="AB410" s="197"/>
      <c r="AC410" s="197"/>
      <c r="AD410" s="197"/>
      <c r="AE410" s="197"/>
    </row>
    <row r="411" spans="1:33" hidden="1">
      <c r="A411" s="249" t="s">
        <v>415</v>
      </c>
      <c r="B411" s="249"/>
      <c r="C411" s="302">
        <f t="shared" si="54"/>
        <v>979.36817460317491</v>
      </c>
      <c r="D411" s="259"/>
      <c r="E411" s="303"/>
      <c r="F411" s="218"/>
      <c r="G411" s="259" t="s">
        <v>105</v>
      </c>
      <c r="H411" s="305"/>
      <c r="I411" s="218"/>
      <c r="J411" s="218"/>
      <c r="K411" s="306" t="s">
        <v>105</v>
      </c>
      <c r="L411" s="218"/>
      <c r="M411" s="218"/>
      <c r="N411" s="218"/>
      <c r="O411" s="218"/>
      <c r="P411" s="218"/>
      <c r="Q411" s="218"/>
      <c r="R411" s="197"/>
      <c r="S411" s="197"/>
      <c r="T411" s="197"/>
      <c r="U411" s="197"/>
      <c r="V411" s="197"/>
      <c r="W411" s="197"/>
      <c r="X411" s="197"/>
      <c r="Y411" s="197"/>
      <c r="Z411" s="197"/>
      <c r="AA411" s="197"/>
      <c r="AB411" s="197"/>
      <c r="AC411" s="197"/>
      <c r="AD411" s="197"/>
      <c r="AE411" s="197"/>
    </row>
    <row r="412" spans="1:33" hidden="1">
      <c r="A412" s="249" t="s">
        <v>388</v>
      </c>
      <c r="B412" s="249"/>
      <c r="C412" s="302">
        <f t="shared" si="54"/>
        <v>8076.5367188213504</v>
      </c>
      <c r="D412" s="327">
        <v>3.4</v>
      </c>
      <c r="E412" s="305"/>
      <c r="F412" s="218">
        <f>F443+F472</f>
        <v>27460</v>
      </c>
      <c r="G412" s="259">
        <f>$G$170</f>
        <v>3.7</v>
      </c>
      <c r="H412" s="305"/>
      <c r="I412" s="218">
        <f>I443+I472</f>
        <v>29883</v>
      </c>
      <c r="J412" s="218"/>
      <c r="K412" s="259">
        <f>$K$170</f>
        <v>3.8</v>
      </c>
      <c r="L412" s="218"/>
      <c r="M412" s="218">
        <f>M443+M472</f>
        <v>30691</v>
      </c>
      <c r="N412" s="218"/>
      <c r="O412" s="218"/>
      <c r="P412" s="218"/>
      <c r="Q412" s="218"/>
      <c r="R412" s="197"/>
      <c r="S412" s="197"/>
      <c r="T412" s="197"/>
      <c r="U412" s="197"/>
      <c r="V412" s="197"/>
      <c r="W412" s="197"/>
      <c r="X412" s="197"/>
      <c r="Y412" s="197"/>
      <c r="Z412" s="197"/>
      <c r="AA412" s="197"/>
      <c r="AB412" s="197"/>
      <c r="AC412" s="197"/>
      <c r="AD412" s="197"/>
      <c r="AE412" s="197"/>
    </row>
    <row r="413" spans="1:33" hidden="1">
      <c r="A413" s="249" t="s">
        <v>389</v>
      </c>
      <c r="B413" s="249"/>
      <c r="C413" s="302">
        <f t="shared" si="54"/>
        <v>158922</v>
      </c>
      <c r="D413" s="264">
        <v>9.766</v>
      </c>
      <c r="E413" s="305" t="s">
        <v>357</v>
      </c>
      <c r="F413" s="218">
        <f>F444+F473</f>
        <v>15520</v>
      </c>
      <c r="G413" s="264">
        <f>$G$171</f>
        <v>10.628</v>
      </c>
      <c r="H413" s="305" t="s">
        <v>357</v>
      </c>
      <c r="I413" s="218">
        <f>I444+I473</f>
        <v>16890</v>
      </c>
      <c r="J413" s="218"/>
      <c r="K413" s="264">
        <f>$K$171</f>
        <v>10.878</v>
      </c>
      <c r="L413" s="218"/>
      <c r="M413" s="218">
        <f>M444+M473</f>
        <v>17288</v>
      </c>
      <c r="N413" s="218"/>
      <c r="O413" s="218"/>
      <c r="P413" s="218"/>
      <c r="Q413" s="218"/>
      <c r="R413" s="197"/>
      <c r="S413" s="197"/>
      <c r="T413" s="197"/>
      <c r="U413" s="197"/>
      <c r="V413" s="197"/>
      <c r="W413" s="197"/>
      <c r="X413" s="197"/>
      <c r="Y413" s="197"/>
      <c r="Z413" s="197"/>
      <c r="AA413" s="197"/>
      <c r="AB413" s="197"/>
      <c r="AC413" s="197"/>
      <c r="AD413" s="197"/>
      <c r="AE413" s="197"/>
    </row>
    <row r="414" spans="1:33" hidden="1">
      <c r="A414" s="249" t="s">
        <v>390</v>
      </c>
      <c r="B414" s="249"/>
      <c r="C414" s="302">
        <f t="shared" si="54"/>
        <v>131844</v>
      </c>
      <c r="D414" s="264">
        <v>6.7460000000000004</v>
      </c>
      <c r="E414" s="305" t="s">
        <v>357</v>
      </c>
      <c r="F414" s="218">
        <f>F445+F474</f>
        <v>8894</v>
      </c>
      <c r="G414" s="264">
        <f>$G$172</f>
        <v>7.3410000000000002</v>
      </c>
      <c r="H414" s="305" t="s">
        <v>357</v>
      </c>
      <c r="I414" s="218">
        <f>I445+I474</f>
        <v>9678</v>
      </c>
      <c r="J414" s="218"/>
      <c r="K414" s="264">
        <f>$K$172</f>
        <v>7.5140000000000002</v>
      </c>
      <c r="L414" s="218"/>
      <c r="M414" s="218">
        <f>M445+M474</f>
        <v>9907</v>
      </c>
      <c r="N414" s="218"/>
      <c r="O414" s="218"/>
      <c r="P414" s="218"/>
      <c r="Q414" s="218"/>
      <c r="R414" s="197"/>
      <c r="S414" s="197"/>
      <c r="T414" s="197"/>
      <c r="U414" s="197"/>
      <c r="V414" s="197"/>
      <c r="W414" s="197"/>
      <c r="X414" s="197"/>
      <c r="Y414" s="197"/>
      <c r="Z414" s="197"/>
      <c r="AA414" s="197"/>
      <c r="AB414" s="197"/>
      <c r="AC414" s="197"/>
      <c r="AD414" s="197"/>
      <c r="AE414" s="197"/>
    </row>
    <row r="415" spans="1:33" hidden="1">
      <c r="A415" s="249" t="s">
        <v>391</v>
      </c>
      <c r="B415" s="249"/>
      <c r="C415" s="302">
        <f t="shared" si="54"/>
        <v>0</v>
      </c>
      <c r="D415" s="264">
        <v>5.8120000000000003</v>
      </c>
      <c r="E415" s="305" t="s">
        <v>357</v>
      </c>
      <c r="F415" s="218">
        <f>F446+F475</f>
        <v>0</v>
      </c>
      <c r="G415" s="264">
        <f>$G$173</f>
        <v>6.3240000000000007</v>
      </c>
      <c r="H415" s="305" t="s">
        <v>357</v>
      </c>
      <c r="I415" s="218">
        <f>I446+I475</f>
        <v>0</v>
      </c>
      <c r="J415" s="218"/>
      <c r="K415" s="264">
        <f>$K$173</f>
        <v>6.4720000000000004</v>
      </c>
      <c r="L415" s="218"/>
      <c r="M415" s="218">
        <f>M446+M475</f>
        <v>0</v>
      </c>
      <c r="N415" s="218"/>
      <c r="O415" s="218"/>
      <c r="P415" s="218"/>
      <c r="Q415" s="218"/>
      <c r="R415" s="197"/>
      <c r="S415" s="197"/>
      <c r="T415" s="197"/>
      <c r="U415" s="197"/>
      <c r="V415" s="197"/>
      <c r="W415" s="197"/>
      <c r="X415" s="197"/>
      <c r="Y415" s="197"/>
      <c r="Z415" s="197"/>
      <c r="AA415" s="197"/>
      <c r="AB415" s="197"/>
      <c r="AC415" s="197"/>
      <c r="AD415" s="197"/>
      <c r="AE415" s="197"/>
    </row>
    <row r="416" spans="1:33" hidden="1">
      <c r="A416" s="249" t="s">
        <v>392</v>
      </c>
      <c r="B416" s="249"/>
      <c r="C416" s="302">
        <f t="shared" si="54"/>
        <v>1569.0261904761901</v>
      </c>
      <c r="D416" s="313">
        <v>56</v>
      </c>
      <c r="E416" s="303" t="s">
        <v>357</v>
      </c>
      <c r="F416" s="218">
        <f>F447+F476</f>
        <v>879</v>
      </c>
      <c r="G416" s="338">
        <f>$G$174</f>
        <v>57</v>
      </c>
      <c r="H416" s="305" t="s">
        <v>357</v>
      </c>
      <c r="I416" s="218">
        <f>I447+I476</f>
        <v>894</v>
      </c>
      <c r="J416" s="218"/>
      <c r="K416" s="338">
        <f>$K$174</f>
        <v>58</v>
      </c>
      <c r="L416" s="218"/>
      <c r="M416" s="218">
        <f>M447+M476</f>
        <v>910</v>
      </c>
      <c r="N416" s="218"/>
      <c r="O416" s="218"/>
      <c r="P416" s="218"/>
      <c r="Q416" s="218"/>
      <c r="R416" s="197"/>
      <c r="S416" s="197"/>
      <c r="T416" s="197"/>
      <c r="U416" s="197"/>
      <c r="V416" s="197"/>
      <c r="W416" s="197"/>
      <c r="X416" s="197"/>
      <c r="Y416" s="197"/>
      <c r="Z416" s="197"/>
      <c r="AA416" s="197"/>
      <c r="AB416" s="197"/>
      <c r="AC416" s="197"/>
      <c r="AD416" s="197"/>
      <c r="AE416" s="197"/>
    </row>
    <row r="417" spans="1:33" hidden="1">
      <c r="A417" s="319" t="s">
        <v>399</v>
      </c>
      <c r="B417" s="249"/>
      <c r="C417" s="302"/>
      <c r="D417" s="320">
        <v>-0.01</v>
      </c>
      <c r="E417" s="303"/>
      <c r="F417" s="218"/>
      <c r="G417" s="339">
        <v>-0.01</v>
      </c>
      <c r="H417" s="305"/>
      <c r="I417" s="218"/>
      <c r="J417" s="218"/>
      <c r="K417" s="339">
        <v>-0.01</v>
      </c>
      <c r="L417" s="218"/>
      <c r="M417" s="218"/>
      <c r="N417" s="218"/>
      <c r="O417" s="218"/>
      <c r="P417" s="218"/>
      <c r="Q417" s="218"/>
      <c r="R417" s="197"/>
      <c r="S417" s="197"/>
      <c r="T417" s="197"/>
      <c r="U417" s="197"/>
      <c r="V417" s="197"/>
      <c r="W417" s="197"/>
      <c r="X417" s="197"/>
      <c r="Y417" s="197"/>
      <c r="Z417" s="197"/>
      <c r="AA417" s="197"/>
      <c r="AB417" s="197"/>
      <c r="AC417" s="197"/>
      <c r="AD417" s="197"/>
      <c r="AE417" s="197"/>
    </row>
    <row r="418" spans="1:33" hidden="1">
      <c r="A418" s="249" t="s">
        <v>383</v>
      </c>
      <c r="B418" s="249"/>
      <c r="C418" s="302">
        <v>0</v>
      </c>
      <c r="D418" s="322">
        <v>104.52000000000001</v>
      </c>
      <c r="E418" s="303"/>
      <c r="F418" s="218">
        <f t="shared" ref="F418:F427" si="55">F449+F478</f>
        <v>0</v>
      </c>
      <c r="G418" s="322">
        <f>$G$182</f>
        <v>9.76</v>
      </c>
      <c r="H418" s="303"/>
      <c r="I418" s="218">
        <f t="shared" ref="I418:I427" si="56">I449+I478</f>
        <v>0</v>
      </c>
      <c r="J418" s="218"/>
      <c r="K418" s="322">
        <f>$K$182</f>
        <v>9.99</v>
      </c>
      <c r="L418" s="218"/>
      <c r="M418" s="218">
        <f t="shared" ref="M418:M427" si="57">M449+M478</f>
        <v>0</v>
      </c>
      <c r="N418" s="218"/>
      <c r="O418" s="218"/>
      <c r="P418" s="218"/>
      <c r="Q418" s="218"/>
      <c r="R418" s="197"/>
      <c r="S418" s="197"/>
      <c r="T418" s="197"/>
      <c r="U418" s="197"/>
      <c r="V418" s="197"/>
      <c r="W418" s="197"/>
      <c r="X418" s="197"/>
      <c r="Y418" s="197"/>
      <c r="Z418" s="197"/>
      <c r="AA418" s="197"/>
      <c r="AB418" s="197"/>
      <c r="AC418" s="197"/>
      <c r="AD418" s="197"/>
      <c r="AE418" s="197"/>
    </row>
    <row r="419" spans="1:33" hidden="1">
      <c r="A419" s="249" t="s">
        <v>384</v>
      </c>
      <c r="B419" s="249"/>
      <c r="C419" s="302">
        <v>0</v>
      </c>
      <c r="D419" s="322">
        <v>155.76</v>
      </c>
      <c r="E419" s="303"/>
      <c r="F419" s="218">
        <f t="shared" si="55"/>
        <v>0</v>
      </c>
      <c r="G419" s="322">
        <f>$G$183</f>
        <v>14.54</v>
      </c>
      <c r="H419" s="303"/>
      <c r="I419" s="218">
        <f t="shared" si="56"/>
        <v>0</v>
      </c>
      <c r="J419" s="218"/>
      <c r="K419" s="322">
        <f>$K$183</f>
        <v>14.89</v>
      </c>
      <c r="L419" s="218"/>
      <c r="M419" s="218">
        <f t="shared" si="57"/>
        <v>0</v>
      </c>
      <c r="N419" s="218"/>
      <c r="O419" s="218"/>
      <c r="P419" s="218"/>
      <c r="Q419" s="218"/>
      <c r="R419" s="197"/>
      <c r="S419" s="197"/>
      <c r="T419" s="197"/>
      <c r="U419" s="197"/>
      <c r="V419" s="197"/>
      <c r="W419" s="197"/>
      <c r="X419" s="197"/>
      <c r="Y419" s="197"/>
      <c r="Z419" s="197"/>
      <c r="AA419" s="197"/>
      <c r="AB419" s="197"/>
      <c r="AC419" s="197"/>
      <c r="AD419" s="197"/>
      <c r="AE419" s="197"/>
    </row>
    <row r="420" spans="1:33" hidden="1">
      <c r="A420" s="249" t="s">
        <v>400</v>
      </c>
      <c r="B420" s="249"/>
      <c r="C420" s="302">
        <v>0</v>
      </c>
      <c r="D420" s="322">
        <v>11.040000000000001</v>
      </c>
      <c r="E420" s="303"/>
      <c r="F420" s="218">
        <f t="shared" si="55"/>
        <v>0</v>
      </c>
      <c r="G420" s="322">
        <f>$G$184</f>
        <v>1.02</v>
      </c>
      <c r="H420" s="303"/>
      <c r="I420" s="218">
        <f t="shared" si="56"/>
        <v>0</v>
      </c>
      <c r="J420" s="218"/>
      <c r="K420" s="322">
        <f>$K$184</f>
        <v>1.04</v>
      </c>
      <c r="L420" s="218"/>
      <c r="M420" s="218">
        <f t="shared" si="57"/>
        <v>0</v>
      </c>
      <c r="N420" s="218"/>
      <c r="O420" s="218" t="s">
        <v>105</v>
      </c>
      <c r="P420" s="218"/>
      <c r="Q420" s="218"/>
      <c r="R420" s="197"/>
      <c r="S420" s="197"/>
      <c r="T420" s="197"/>
      <c r="U420" s="197"/>
      <c r="V420" s="197"/>
      <c r="W420" s="197"/>
      <c r="X420" s="197"/>
      <c r="Y420" s="197"/>
      <c r="Z420" s="197"/>
      <c r="AA420" s="197"/>
      <c r="AB420" s="197"/>
      <c r="AC420" s="197"/>
      <c r="AD420" s="197"/>
      <c r="AE420" s="197"/>
    </row>
    <row r="421" spans="1:33" hidden="1">
      <c r="A421" s="249" t="s">
        <v>401</v>
      </c>
      <c r="B421" s="249"/>
      <c r="C421" s="302">
        <v>0</v>
      </c>
      <c r="D421" s="322">
        <v>3.4</v>
      </c>
      <c r="E421" s="305"/>
      <c r="F421" s="218">
        <f t="shared" si="55"/>
        <v>0</v>
      </c>
      <c r="G421" s="322">
        <f>$G$185</f>
        <v>3.7</v>
      </c>
      <c r="H421" s="305"/>
      <c r="I421" s="218">
        <f t="shared" si="56"/>
        <v>0</v>
      </c>
      <c r="J421" s="218"/>
      <c r="K421" s="322">
        <f>$K$185</f>
        <v>3.8</v>
      </c>
      <c r="L421" s="218"/>
      <c r="M421" s="218">
        <f t="shared" si="57"/>
        <v>0</v>
      </c>
      <c r="N421" s="218"/>
      <c r="O421" s="218"/>
      <c r="P421" s="218"/>
      <c r="Q421" s="218"/>
      <c r="R421" s="197"/>
      <c r="S421" s="197"/>
      <c r="T421" s="197"/>
      <c r="U421" s="197"/>
      <c r="V421" s="197"/>
      <c r="W421" s="197"/>
      <c r="X421" s="197"/>
      <c r="Y421" s="197"/>
      <c r="Z421" s="197"/>
      <c r="AA421" s="197"/>
      <c r="AB421" s="197"/>
      <c r="AC421" s="197"/>
      <c r="AD421" s="197"/>
      <c r="AE421" s="197"/>
    </row>
    <row r="422" spans="1:33" hidden="1">
      <c r="A422" s="249" t="s">
        <v>402</v>
      </c>
      <c r="B422" s="249"/>
      <c r="C422" s="302">
        <v>0</v>
      </c>
      <c r="D422" s="323">
        <v>9.766</v>
      </c>
      <c r="E422" s="305" t="s">
        <v>357</v>
      </c>
      <c r="F422" s="218">
        <f t="shared" si="55"/>
        <v>0</v>
      </c>
      <c r="G422" s="340">
        <f>$G$186</f>
        <v>10.628</v>
      </c>
      <c r="H422" s="305" t="s">
        <v>357</v>
      </c>
      <c r="I422" s="218">
        <f t="shared" si="56"/>
        <v>0</v>
      </c>
      <c r="J422" s="218"/>
      <c r="K422" s="340">
        <f>$K$186</f>
        <v>10.878</v>
      </c>
      <c r="L422" s="218"/>
      <c r="M422" s="218">
        <f t="shared" si="57"/>
        <v>0</v>
      </c>
      <c r="N422" s="218"/>
      <c r="O422" s="218"/>
      <c r="P422" s="218"/>
      <c r="Q422" s="218"/>
      <c r="R422" s="197"/>
      <c r="S422" s="197"/>
      <c r="T422" s="197"/>
      <c r="U422" s="197"/>
      <c r="V422" s="197"/>
      <c r="W422" s="197"/>
      <c r="X422" s="197"/>
      <c r="Y422" s="197"/>
      <c r="Z422" s="197"/>
      <c r="AA422" s="197"/>
      <c r="AB422" s="197"/>
      <c r="AC422" s="197"/>
      <c r="AD422" s="197"/>
      <c r="AE422" s="197"/>
    </row>
    <row r="423" spans="1:33" hidden="1">
      <c r="A423" s="249" t="s">
        <v>390</v>
      </c>
      <c r="B423" s="249"/>
      <c r="C423" s="302">
        <v>0</v>
      </c>
      <c r="D423" s="323">
        <v>6.7460000000000004</v>
      </c>
      <c r="E423" s="305" t="s">
        <v>357</v>
      </c>
      <c r="F423" s="218">
        <f t="shared" si="55"/>
        <v>0</v>
      </c>
      <c r="G423" s="341">
        <f>$G$187</f>
        <v>7.3410000000000002</v>
      </c>
      <c r="H423" s="305" t="s">
        <v>357</v>
      </c>
      <c r="I423" s="218">
        <f t="shared" si="56"/>
        <v>0</v>
      </c>
      <c r="J423" s="218"/>
      <c r="K423" s="341">
        <f>$K$187</f>
        <v>7.5140000000000002</v>
      </c>
      <c r="L423" s="218"/>
      <c r="M423" s="218">
        <f t="shared" si="57"/>
        <v>0</v>
      </c>
      <c r="N423" s="218"/>
      <c r="O423" s="218"/>
      <c r="P423" s="218"/>
      <c r="Q423" s="218"/>
      <c r="R423" s="197"/>
      <c r="S423" s="197"/>
      <c r="T423" s="197"/>
      <c r="U423" s="197"/>
      <c r="V423" s="197"/>
      <c r="W423" s="197"/>
      <c r="X423" s="197"/>
      <c r="Y423" s="197"/>
      <c r="Z423" s="197"/>
      <c r="AA423" s="197"/>
      <c r="AB423" s="197"/>
      <c r="AC423" s="197"/>
      <c r="AD423" s="197"/>
      <c r="AE423" s="197"/>
    </row>
    <row r="424" spans="1:33" hidden="1">
      <c r="A424" s="249" t="s">
        <v>391</v>
      </c>
      <c r="B424" s="249"/>
      <c r="C424" s="302">
        <v>0</v>
      </c>
      <c r="D424" s="323">
        <v>5.8120000000000003</v>
      </c>
      <c r="E424" s="305" t="s">
        <v>357</v>
      </c>
      <c r="F424" s="218">
        <f t="shared" si="55"/>
        <v>0</v>
      </c>
      <c r="G424" s="323">
        <f>$G$188</f>
        <v>6.3240000000000007</v>
      </c>
      <c r="H424" s="305" t="s">
        <v>357</v>
      </c>
      <c r="I424" s="218">
        <f t="shared" si="56"/>
        <v>0</v>
      </c>
      <c r="J424" s="218"/>
      <c r="K424" s="323">
        <f>$K$188</f>
        <v>6.4720000000000004</v>
      </c>
      <c r="L424" s="218"/>
      <c r="M424" s="218">
        <f t="shared" si="57"/>
        <v>0</v>
      </c>
      <c r="N424" s="218"/>
      <c r="O424" s="218"/>
      <c r="P424" s="218"/>
      <c r="Q424" s="218"/>
      <c r="R424" s="197"/>
      <c r="S424" s="197"/>
      <c r="T424" s="197"/>
      <c r="U424" s="197"/>
      <c r="V424" s="197"/>
      <c r="W424" s="197"/>
      <c r="X424" s="197"/>
      <c r="Y424" s="197"/>
      <c r="Z424" s="197"/>
      <c r="AA424" s="197"/>
      <c r="AB424" s="197"/>
      <c r="AC424" s="197"/>
      <c r="AD424" s="197"/>
      <c r="AE424" s="197"/>
    </row>
    <row r="425" spans="1:33" hidden="1">
      <c r="A425" s="249" t="s">
        <v>392</v>
      </c>
      <c r="B425" s="249"/>
      <c r="C425" s="302">
        <v>0</v>
      </c>
      <c r="D425" s="325">
        <v>56</v>
      </c>
      <c r="E425" s="305" t="s">
        <v>357</v>
      </c>
      <c r="F425" s="218">
        <f t="shared" si="55"/>
        <v>0</v>
      </c>
      <c r="G425" s="342">
        <f>$G$214</f>
        <v>57</v>
      </c>
      <c r="H425" s="305" t="s">
        <v>357</v>
      </c>
      <c r="I425" s="218">
        <f t="shared" si="56"/>
        <v>0</v>
      </c>
      <c r="J425" s="218"/>
      <c r="K425" s="342">
        <f>$K$214</f>
        <v>58</v>
      </c>
      <c r="L425" s="218"/>
      <c r="M425" s="218">
        <f t="shared" si="57"/>
        <v>0</v>
      </c>
      <c r="N425" s="218"/>
      <c r="O425" s="218"/>
      <c r="P425" s="218"/>
      <c r="Q425" s="218"/>
      <c r="R425" s="197"/>
      <c r="S425" s="197"/>
      <c r="T425" s="197"/>
      <c r="U425" s="197"/>
      <c r="V425" s="197"/>
      <c r="W425" s="197"/>
      <c r="X425" s="197"/>
      <c r="Y425" s="197"/>
      <c r="Z425" s="197"/>
      <c r="AA425" s="197"/>
      <c r="AB425" s="197"/>
      <c r="AC425" s="197"/>
      <c r="AD425" s="197"/>
      <c r="AE425" s="197"/>
    </row>
    <row r="426" spans="1:33" hidden="1">
      <c r="A426" s="249" t="s">
        <v>403</v>
      </c>
      <c r="B426" s="249"/>
      <c r="C426" s="302">
        <v>0</v>
      </c>
      <c r="D426" s="327">
        <v>60</v>
      </c>
      <c r="E426" s="303"/>
      <c r="F426" s="218">
        <f t="shared" si="55"/>
        <v>0</v>
      </c>
      <c r="G426" s="259">
        <f>$G$190</f>
        <v>60</v>
      </c>
      <c r="H426" s="305"/>
      <c r="I426" s="218">
        <f t="shared" si="56"/>
        <v>0</v>
      </c>
      <c r="J426" s="218"/>
      <c r="K426" s="259">
        <f>$K$190</f>
        <v>60</v>
      </c>
      <c r="L426" s="218"/>
      <c r="M426" s="218">
        <f t="shared" si="57"/>
        <v>0</v>
      </c>
      <c r="N426" s="218"/>
      <c r="O426" s="218"/>
      <c r="P426" s="218"/>
      <c r="Q426" s="218"/>
      <c r="R426" s="197"/>
      <c r="S426" s="197"/>
      <c r="T426" s="197"/>
      <c r="U426" s="197"/>
      <c r="V426" s="197"/>
      <c r="W426" s="197"/>
      <c r="X426" s="197"/>
      <c r="Y426" s="197"/>
      <c r="Z426" s="197"/>
      <c r="AA426" s="197"/>
      <c r="AB426" s="197"/>
      <c r="AC426" s="197"/>
      <c r="AD426" s="197"/>
      <c r="AE426" s="197"/>
    </row>
    <row r="427" spans="1:33" hidden="1">
      <c r="A427" s="249" t="s">
        <v>404</v>
      </c>
      <c r="B427" s="249"/>
      <c r="C427" s="302">
        <v>0</v>
      </c>
      <c r="D427" s="328">
        <v>-30</v>
      </c>
      <c r="E427" s="303" t="s">
        <v>357</v>
      </c>
      <c r="F427" s="218">
        <f t="shared" si="55"/>
        <v>0</v>
      </c>
      <c r="G427" s="328">
        <f>$G$191</f>
        <v>-30</v>
      </c>
      <c r="H427" s="305" t="s">
        <v>357</v>
      </c>
      <c r="I427" s="218">
        <f t="shared" si="56"/>
        <v>0</v>
      </c>
      <c r="J427" s="218"/>
      <c r="K427" s="328">
        <f>$K$191</f>
        <v>-30</v>
      </c>
      <c r="L427" s="218"/>
      <c r="M427" s="218">
        <f t="shared" si="57"/>
        <v>0</v>
      </c>
      <c r="N427" s="218"/>
      <c r="O427" s="218"/>
      <c r="P427" s="218"/>
      <c r="Q427" s="218"/>
      <c r="R427" s="197"/>
      <c r="S427" s="197"/>
      <c r="T427" s="197"/>
      <c r="U427" s="197"/>
      <c r="V427" s="197"/>
      <c r="W427" s="197"/>
      <c r="X427" s="197"/>
      <c r="Y427" s="197"/>
      <c r="Z427" s="197"/>
      <c r="AA427" s="197"/>
      <c r="AB427" s="197"/>
      <c r="AC427" s="197"/>
      <c r="AD427" s="197"/>
      <c r="AE427" s="197"/>
    </row>
    <row r="428" spans="1:33" s="225" customFormat="1" hidden="1">
      <c r="A428" s="224" t="s">
        <v>393</v>
      </c>
      <c r="C428" s="226">
        <f>C422</f>
        <v>0</v>
      </c>
      <c r="D428" s="223"/>
      <c r="E428" s="227"/>
      <c r="F428" s="228"/>
      <c r="G428" s="325"/>
      <c r="H428" s="227"/>
      <c r="I428" s="228"/>
      <c r="J428" s="228"/>
      <c r="K428" s="306"/>
      <c r="L428" s="228"/>
      <c r="M428" s="228"/>
      <c r="N428" s="228"/>
      <c r="O428" s="228"/>
      <c r="P428" s="228"/>
      <c r="Q428" s="228"/>
      <c r="U428" s="227"/>
      <c r="V428" s="227"/>
      <c r="W428" s="227"/>
      <c r="X428" s="227"/>
      <c r="Y428" s="227"/>
      <c r="Z428" s="227"/>
      <c r="AA428" s="227"/>
      <c r="AB428" s="227"/>
      <c r="AC428" s="227"/>
      <c r="AD428" s="227"/>
      <c r="AE428" s="227"/>
      <c r="AG428" s="229"/>
    </row>
    <row r="429" spans="1:33" s="225" customFormat="1" hidden="1">
      <c r="A429" s="224" t="s">
        <v>394</v>
      </c>
      <c r="C429" s="226">
        <f>C423</f>
        <v>0</v>
      </c>
      <c r="D429" s="223"/>
      <c r="E429" s="227"/>
      <c r="F429" s="228"/>
      <c r="G429" s="327"/>
      <c r="H429" s="227"/>
      <c r="I429" s="228"/>
      <c r="J429" s="228"/>
      <c r="K429" s="324"/>
      <c r="L429" s="228"/>
      <c r="M429" s="228"/>
      <c r="N429" s="228"/>
      <c r="O429" s="228"/>
      <c r="P429" s="228"/>
      <c r="Q429" s="228"/>
      <c r="U429" s="227"/>
      <c r="V429" s="227"/>
      <c r="W429" s="227"/>
      <c r="X429" s="227"/>
      <c r="Y429" s="227"/>
      <c r="Z429" s="227"/>
      <c r="AA429" s="227"/>
      <c r="AB429" s="227"/>
      <c r="AC429" s="227"/>
      <c r="AD429" s="227"/>
      <c r="AE429" s="227"/>
      <c r="AG429" s="229"/>
    </row>
    <row r="430" spans="1:33" s="225" customFormat="1" hidden="1">
      <c r="A430" s="224" t="s">
        <v>395</v>
      </c>
      <c r="C430" s="226">
        <f>C424</f>
        <v>0</v>
      </c>
      <c r="D430" s="223"/>
      <c r="E430" s="227"/>
      <c r="F430" s="228"/>
      <c r="G430" s="328"/>
      <c r="H430" s="227"/>
      <c r="I430" s="228"/>
      <c r="J430" s="228"/>
      <c r="K430" s="324"/>
      <c r="L430" s="228"/>
      <c r="M430" s="228"/>
      <c r="N430" s="228"/>
      <c r="O430" s="228"/>
      <c r="P430" s="228"/>
      <c r="Q430" s="228"/>
      <c r="U430" s="227"/>
      <c r="V430" s="227"/>
      <c r="W430" s="227"/>
      <c r="X430" s="227"/>
      <c r="Y430" s="227"/>
      <c r="Z430" s="227"/>
      <c r="AA430" s="227"/>
      <c r="AB430" s="227"/>
      <c r="AC430" s="227"/>
      <c r="AD430" s="227"/>
      <c r="AE430" s="227"/>
      <c r="AG430" s="229"/>
    </row>
    <row r="431" spans="1:33" hidden="1">
      <c r="A431" s="249" t="s">
        <v>370</v>
      </c>
      <c r="B431" s="249"/>
      <c r="C431" s="302">
        <f>C459+C488</f>
        <v>290766</v>
      </c>
      <c r="D431" s="307"/>
      <c r="E431" s="218"/>
      <c r="F431" s="218">
        <f>F459+F488</f>
        <v>96339</v>
      </c>
      <c r="G431" s="307"/>
      <c r="H431" s="305"/>
      <c r="I431" s="218">
        <f>I459+I488</f>
        <v>105817</v>
      </c>
      <c r="J431" s="218"/>
      <c r="K431" s="324"/>
      <c r="L431" s="218"/>
      <c r="M431" s="218">
        <f>M459+M488</f>
        <v>108283</v>
      </c>
      <c r="N431" s="218"/>
      <c r="O431" s="218"/>
      <c r="P431" s="218"/>
      <c r="Q431" s="218"/>
      <c r="R431" s="197"/>
      <c r="S431" s="197"/>
      <c r="T431" s="197"/>
      <c r="U431" s="197"/>
      <c r="V431" s="197"/>
      <c r="W431" s="197"/>
      <c r="X431" s="197"/>
      <c r="Y431" s="197"/>
      <c r="Z431" s="197"/>
      <c r="AA431" s="197"/>
      <c r="AB431" s="197"/>
      <c r="AC431" s="197"/>
      <c r="AD431" s="197"/>
      <c r="AE431" s="197"/>
    </row>
    <row r="432" spans="1:33" hidden="1">
      <c r="A432" s="249" t="s">
        <v>341</v>
      </c>
      <c r="B432" s="249"/>
      <c r="C432" s="329">
        <f>C460+C489</f>
        <v>1983.5291043492841</v>
      </c>
      <c r="D432" s="238"/>
      <c r="E432" s="238"/>
      <c r="F432" s="330">
        <f>I432</f>
        <v>790.20164473136481</v>
      </c>
      <c r="G432" s="238"/>
      <c r="H432" s="238"/>
      <c r="I432" s="330">
        <f>I460+I489</f>
        <v>790.20164473136481</v>
      </c>
      <c r="J432" s="304"/>
      <c r="K432" s="326"/>
      <c r="L432" s="304"/>
      <c r="M432" s="330">
        <f>M460+M489</f>
        <v>790.20164473136481</v>
      </c>
      <c r="N432" s="304"/>
      <c r="O432" s="304"/>
      <c r="P432" s="304"/>
      <c r="Q432" s="304"/>
      <c r="R432" s="197"/>
      <c r="S432" s="197"/>
      <c r="T432" s="197"/>
      <c r="U432" s="197"/>
      <c r="V432" s="197"/>
      <c r="W432" s="197"/>
      <c r="X432" s="197"/>
      <c r="Y432" s="197"/>
      <c r="Z432" s="197"/>
      <c r="AA432" s="197"/>
      <c r="AB432" s="197"/>
      <c r="AC432" s="197"/>
      <c r="AD432" s="197"/>
      <c r="AE432" s="197"/>
    </row>
    <row r="433" spans="1:31" hidden="1">
      <c r="A433" s="249"/>
      <c r="B433" s="249"/>
      <c r="C433" s="250"/>
      <c r="D433" s="327" t="s">
        <v>105</v>
      </c>
      <c r="E433" s="218"/>
      <c r="F433" s="218"/>
      <c r="G433" s="327" t="s">
        <v>105</v>
      </c>
      <c r="H433" s="249"/>
      <c r="I433" s="218"/>
      <c r="J433" s="218"/>
      <c r="K433" s="326">
        <v>-30</v>
      </c>
      <c r="L433" s="218"/>
      <c r="M433" s="218"/>
      <c r="N433" s="218"/>
      <c r="O433" s="218"/>
      <c r="P433" s="218"/>
      <c r="Q433" s="218"/>
      <c r="R433" s="197"/>
      <c r="S433" s="197"/>
      <c r="T433" s="197"/>
      <c r="U433" s="197"/>
      <c r="V433" s="197"/>
      <c r="W433" s="197"/>
      <c r="X433" s="197"/>
      <c r="Y433" s="197"/>
      <c r="Z433" s="197"/>
      <c r="AA433" s="197"/>
      <c r="AB433" s="197"/>
      <c r="AC433" s="197"/>
      <c r="AD433" s="197"/>
      <c r="AE433" s="197"/>
    </row>
    <row r="434" spans="1:31" hidden="1">
      <c r="A434" s="248" t="s">
        <v>413</v>
      </c>
      <c r="B434" s="249"/>
      <c r="C434" s="249"/>
      <c r="D434" s="218"/>
      <c r="E434" s="218"/>
      <c r="F434" s="249" t="s">
        <v>105</v>
      </c>
      <c r="G434" s="218"/>
      <c r="H434" s="249"/>
      <c r="I434" s="249"/>
      <c r="J434" s="249"/>
      <c r="K434" s="218"/>
      <c r="L434" s="249"/>
      <c r="M434" s="249"/>
      <c r="N434" s="249"/>
      <c r="O434" s="249"/>
      <c r="P434" s="249"/>
      <c r="Q434" s="249"/>
      <c r="R434" s="197"/>
      <c r="S434" s="197"/>
      <c r="T434" s="197"/>
      <c r="U434" s="197"/>
      <c r="V434" s="197"/>
      <c r="W434" s="197"/>
      <c r="X434" s="197"/>
      <c r="Y434" s="197"/>
      <c r="Z434" s="197"/>
      <c r="AA434" s="197"/>
      <c r="AB434" s="197"/>
      <c r="AC434" s="197"/>
      <c r="AD434" s="197"/>
      <c r="AE434" s="197"/>
    </row>
    <row r="435" spans="1:31" hidden="1">
      <c r="A435" s="249" t="s">
        <v>408</v>
      </c>
      <c r="B435" s="249"/>
      <c r="C435" s="249"/>
      <c r="D435" s="218"/>
      <c r="E435" s="218"/>
      <c r="F435" s="249"/>
      <c r="G435" s="218"/>
      <c r="H435" s="249"/>
      <c r="I435" s="249"/>
      <c r="J435" s="249"/>
      <c r="K435" s="218"/>
      <c r="L435" s="249"/>
      <c r="M435" s="249"/>
      <c r="N435" s="249"/>
      <c r="O435" s="249"/>
      <c r="P435" s="249"/>
      <c r="Q435" s="249"/>
      <c r="R435" s="197"/>
      <c r="S435" s="197"/>
      <c r="T435" s="197"/>
      <c r="U435" s="197"/>
      <c r="V435" s="197"/>
      <c r="W435" s="197"/>
      <c r="X435" s="197"/>
      <c r="Y435" s="197"/>
      <c r="Z435" s="197"/>
      <c r="AA435" s="197"/>
      <c r="AB435" s="197"/>
      <c r="AC435" s="197"/>
      <c r="AD435" s="197"/>
      <c r="AE435" s="197"/>
    </row>
    <row r="436" spans="1:31" hidden="1">
      <c r="A436" s="249" t="s">
        <v>414</v>
      </c>
      <c r="B436" s="249"/>
      <c r="C436" s="249"/>
      <c r="D436" s="218"/>
      <c r="E436" s="218"/>
      <c r="F436" s="249"/>
      <c r="G436" s="218"/>
      <c r="H436" s="249"/>
      <c r="I436" s="249"/>
      <c r="J436" s="249"/>
      <c r="K436" s="218"/>
      <c r="L436" s="249"/>
      <c r="M436" s="249"/>
      <c r="N436" s="249"/>
      <c r="O436" s="249"/>
      <c r="P436" s="249"/>
      <c r="Q436" s="249"/>
      <c r="R436" s="197"/>
      <c r="S436" s="197"/>
      <c r="T436" s="197"/>
      <c r="U436" s="197"/>
      <c r="V436" s="197"/>
      <c r="W436" s="197"/>
      <c r="X436" s="197"/>
      <c r="Y436" s="197"/>
      <c r="Z436" s="197"/>
      <c r="AA436" s="197"/>
      <c r="AB436" s="197"/>
      <c r="AC436" s="197"/>
      <c r="AD436" s="197"/>
      <c r="AE436" s="197"/>
    </row>
    <row r="437" spans="1:31" hidden="1">
      <c r="A437" s="249" t="s">
        <v>386</v>
      </c>
      <c r="B437" s="249"/>
      <c r="C437" s="302"/>
      <c r="D437" s="218"/>
      <c r="E437" s="218"/>
      <c r="F437" s="249"/>
      <c r="G437" s="218"/>
      <c r="H437" s="249"/>
      <c r="I437" s="249"/>
      <c r="J437" s="249"/>
      <c r="K437" s="218"/>
      <c r="L437" s="249"/>
      <c r="M437" s="249"/>
      <c r="N437" s="249"/>
      <c r="O437" s="249"/>
      <c r="P437" s="249"/>
      <c r="Q437" s="249"/>
      <c r="R437" s="197"/>
      <c r="S437" s="197"/>
      <c r="T437" s="197"/>
      <c r="U437" s="197"/>
      <c r="V437" s="197"/>
      <c r="W437" s="197"/>
      <c r="X437" s="197"/>
      <c r="Y437" s="197"/>
      <c r="Z437" s="197"/>
      <c r="AA437" s="197"/>
      <c r="AB437" s="197"/>
      <c r="AC437" s="197"/>
      <c r="AD437" s="197"/>
      <c r="AE437" s="197"/>
    </row>
    <row r="438" spans="1:31" hidden="1">
      <c r="A438" s="249" t="s">
        <v>383</v>
      </c>
      <c r="B438" s="249"/>
      <c r="C438" s="302">
        <v>2</v>
      </c>
      <c r="D438" s="259">
        <v>104.52000000000001</v>
      </c>
      <c r="E438" s="303"/>
      <c r="F438" s="218">
        <f>ROUND(D438*$C438,0)</f>
        <v>209</v>
      </c>
      <c r="G438" s="259">
        <f>$G$161</f>
        <v>117.12</v>
      </c>
      <c r="H438" s="305"/>
      <c r="I438" s="218">
        <f>ROUND(G438*$C438,0)</f>
        <v>234</v>
      </c>
      <c r="J438" s="218"/>
      <c r="K438" s="259">
        <f>$K$161</f>
        <v>119.88</v>
      </c>
      <c r="L438" s="218"/>
      <c r="M438" s="218">
        <f>ROUND(K438*$C438,0)</f>
        <v>240</v>
      </c>
      <c r="N438" s="218"/>
      <c r="O438" s="218"/>
      <c r="P438" s="218"/>
      <c r="Q438" s="218"/>
      <c r="R438" s="197"/>
      <c r="S438" s="197"/>
      <c r="T438" s="197"/>
      <c r="U438" s="197"/>
      <c r="V438" s="197"/>
      <c r="W438" s="197"/>
      <c r="X438" s="197"/>
      <c r="Y438" s="197"/>
      <c r="Z438" s="197"/>
      <c r="AA438" s="197"/>
      <c r="AB438" s="197"/>
      <c r="AC438" s="197"/>
      <c r="AD438" s="197"/>
      <c r="AE438" s="197"/>
    </row>
    <row r="439" spans="1:31" hidden="1">
      <c r="A439" s="249" t="s">
        <v>384</v>
      </c>
      <c r="B439" s="249"/>
      <c r="C439" s="302">
        <v>81.084931506849301</v>
      </c>
      <c r="D439" s="259">
        <v>155.76</v>
      </c>
      <c r="E439" s="307"/>
      <c r="F439" s="218">
        <f>ROUND(D439*$C439,0)</f>
        <v>12630</v>
      </c>
      <c r="G439" s="259">
        <f>$G$162</f>
        <v>174.48</v>
      </c>
      <c r="H439" s="308"/>
      <c r="I439" s="218">
        <f t="shared" ref="I439:I440" si="58">ROUND(G439*$C439,0)</f>
        <v>14148</v>
      </c>
      <c r="J439" s="218"/>
      <c r="K439" s="259">
        <f>$K$162</f>
        <v>178.68</v>
      </c>
      <c r="L439" s="218"/>
      <c r="M439" s="218">
        <f t="shared" ref="M439:M440" si="59">ROUND(K439*$C439,0)</f>
        <v>14488</v>
      </c>
      <c r="N439" s="218"/>
      <c r="O439" s="218"/>
      <c r="P439" s="218"/>
      <c r="Q439" s="218"/>
      <c r="R439" s="197"/>
      <c r="S439" s="197"/>
      <c r="T439" s="197"/>
      <c r="U439" s="197"/>
      <c r="V439" s="197"/>
      <c r="W439" s="197"/>
      <c r="X439" s="197"/>
      <c r="Y439" s="197"/>
      <c r="Z439" s="197"/>
      <c r="AA439" s="197"/>
      <c r="AB439" s="197"/>
      <c r="AC439" s="197"/>
      <c r="AD439" s="197"/>
      <c r="AE439" s="197"/>
    </row>
    <row r="440" spans="1:31" hidden="1">
      <c r="A440" s="249" t="s">
        <v>385</v>
      </c>
      <c r="B440" s="249"/>
      <c r="C440" s="302">
        <v>2711.9452054794501</v>
      </c>
      <c r="D440" s="259">
        <v>11.040000000000001</v>
      </c>
      <c r="E440" s="307"/>
      <c r="F440" s="218">
        <f>ROUND(D440*$C440,0)</f>
        <v>29940</v>
      </c>
      <c r="G440" s="259">
        <f>$G$163</f>
        <v>12.24</v>
      </c>
      <c r="H440" s="308"/>
      <c r="I440" s="218">
        <f t="shared" si="58"/>
        <v>33194</v>
      </c>
      <c r="J440" s="218"/>
      <c r="K440" s="259">
        <f>$K$163</f>
        <v>12.48</v>
      </c>
      <c r="L440" s="218"/>
      <c r="M440" s="218">
        <f t="shared" si="59"/>
        <v>33845</v>
      </c>
      <c r="N440" s="218"/>
      <c r="O440" s="218"/>
      <c r="P440" s="218"/>
      <c r="Q440" s="218"/>
      <c r="R440" s="197"/>
      <c r="S440" s="197"/>
      <c r="T440" s="197"/>
      <c r="U440" s="197"/>
      <c r="V440" s="197"/>
      <c r="W440" s="197"/>
      <c r="X440" s="197"/>
      <c r="Y440" s="197"/>
      <c r="Z440" s="197"/>
      <c r="AA440" s="197"/>
      <c r="AB440" s="197"/>
      <c r="AC440" s="197"/>
      <c r="AD440" s="197"/>
      <c r="AE440" s="197"/>
    </row>
    <row r="441" spans="1:31" hidden="1">
      <c r="A441" s="249" t="s">
        <v>387</v>
      </c>
      <c r="B441" s="249"/>
      <c r="C441" s="302">
        <v>83.084931506849301</v>
      </c>
      <c r="D441" s="259"/>
      <c r="E441" s="303"/>
      <c r="F441" s="218"/>
      <c r="G441" s="218"/>
      <c r="H441" s="305"/>
      <c r="I441" s="218"/>
      <c r="J441" s="218"/>
      <c r="K441" s="218"/>
      <c r="L441" s="218"/>
      <c r="M441" s="218"/>
      <c r="N441" s="218"/>
      <c r="O441" s="218"/>
      <c r="P441" s="218"/>
      <c r="Q441" s="218"/>
      <c r="R441" s="197"/>
      <c r="S441" s="197"/>
      <c r="T441" s="197"/>
      <c r="U441" s="197"/>
      <c r="V441" s="197"/>
      <c r="W441" s="197"/>
      <c r="X441" s="197"/>
      <c r="Y441" s="197"/>
      <c r="Z441" s="197"/>
      <c r="AA441" s="197"/>
      <c r="AB441" s="197"/>
      <c r="AC441" s="197"/>
      <c r="AD441" s="197"/>
      <c r="AE441" s="197"/>
    </row>
    <row r="442" spans="1:31" hidden="1">
      <c r="A442" s="249" t="s">
        <v>415</v>
      </c>
      <c r="B442" s="249"/>
      <c r="C442" s="302">
        <v>967.71261904761934</v>
      </c>
      <c r="D442" s="259"/>
      <c r="E442" s="303"/>
      <c r="F442" s="218"/>
      <c r="G442" s="259" t="s">
        <v>105</v>
      </c>
      <c r="H442" s="305"/>
      <c r="I442" s="218"/>
      <c r="J442" s="218"/>
      <c r="K442" s="306" t="s">
        <v>105</v>
      </c>
      <c r="L442" s="218"/>
      <c r="M442" s="218"/>
      <c r="N442" s="218"/>
      <c r="O442" s="218"/>
      <c r="P442" s="218"/>
      <c r="Q442" s="218"/>
      <c r="R442" s="197"/>
      <c r="S442" s="197"/>
      <c r="T442" s="197"/>
      <c r="U442" s="197"/>
      <c r="V442" s="197"/>
      <c r="W442" s="197"/>
      <c r="X442" s="197"/>
      <c r="Y442" s="197"/>
      <c r="Z442" s="197"/>
      <c r="AA442" s="197"/>
      <c r="AB442" s="197"/>
      <c r="AC442" s="197"/>
      <c r="AD442" s="197"/>
      <c r="AE442" s="197"/>
    </row>
    <row r="443" spans="1:31" hidden="1">
      <c r="A443" s="249" t="s">
        <v>388</v>
      </c>
      <c r="B443" s="249"/>
      <c r="C443" s="302">
        <v>7906.5367188213504</v>
      </c>
      <c r="D443" s="327">
        <v>3.4</v>
      </c>
      <c r="E443" s="305"/>
      <c r="F443" s="218">
        <f>ROUND(D443*$C443,0)</f>
        <v>26882</v>
      </c>
      <c r="G443" s="259">
        <f>$G$170</f>
        <v>3.7</v>
      </c>
      <c r="H443" s="305"/>
      <c r="I443" s="218">
        <f>ROUND(G443*C443,0)</f>
        <v>29254</v>
      </c>
      <c r="J443" s="218"/>
      <c r="K443" s="259">
        <f>$K$170</f>
        <v>3.8</v>
      </c>
      <c r="L443" s="218"/>
      <c r="M443" s="218">
        <f>ROUND(K443*C443,0)</f>
        <v>30045</v>
      </c>
      <c r="N443" s="218"/>
      <c r="O443" s="218"/>
      <c r="P443" s="218"/>
      <c r="Q443" s="218"/>
      <c r="R443" s="197"/>
      <c r="S443" s="197"/>
      <c r="T443" s="197"/>
      <c r="U443" s="197"/>
      <c r="V443" s="197"/>
      <c r="W443" s="197"/>
      <c r="X443" s="197"/>
      <c r="Y443" s="197"/>
      <c r="Z443" s="197"/>
      <c r="AA443" s="197"/>
      <c r="AB443" s="197"/>
      <c r="AC443" s="197"/>
      <c r="AD443" s="197"/>
      <c r="AE443" s="197"/>
    </row>
    <row r="444" spans="1:31" hidden="1">
      <c r="A444" s="249" t="s">
        <v>389</v>
      </c>
      <c r="B444" s="249"/>
      <c r="C444" s="302">
        <v>154025</v>
      </c>
      <c r="D444" s="264">
        <v>9.766</v>
      </c>
      <c r="E444" s="305" t="s">
        <v>357</v>
      </c>
      <c r="F444" s="218">
        <f>ROUND(D444*$C444/100,0)</f>
        <v>15042</v>
      </c>
      <c r="G444" s="264">
        <f>$G$171</f>
        <v>10.628</v>
      </c>
      <c r="H444" s="305" t="s">
        <v>357</v>
      </c>
      <c r="I444" s="218">
        <f>ROUND(G444*C444/100,0)</f>
        <v>16370</v>
      </c>
      <c r="J444" s="218"/>
      <c r="K444" s="264">
        <f>$K$171</f>
        <v>10.878</v>
      </c>
      <c r="L444" s="218"/>
      <c r="M444" s="218">
        <f>ROUND(K444*C444/100,0)</f>
        <v>16755</v>
      </c>
      <c r="N444" s="218"/>
      <c r="O444" s="218"/>
      <c r="P444" s="218"/>
      <c r="Q444" s="218"/>
      <c r="R444" s="197"/>
      <c r="S444" s="197"/>
      <c r="T444" s="197"/>
      <c r="U444" s="197"/>
      <c r="V444" s="197"/>
      <c r="W444" s="197"/>
      <c r="X444" s="197"/>
      <c r="Y444" s="197"/>
      <c r="Z444" s="197"/>
      <c r="AA444" s="197"/>
      <c r="AB444" s="197"/>
      <c r="AC444" s="197"/>
      <c r="AD444" s="197"/>
      <c r="AE444" s="197"/>
    </row>
    <row r="445" spans="1:31" hidden="1">
      <c r="A445" s="249" t="s">
        <v>390</v>
      </c>
      <c r="B445" s="249"/>
      <c r="C445" s="302">
        <v>130955</v>
      </c>
      <c r="D445" s="264">
        <v>6.7460000000000004</v>
      </c>
      <c r="E445" s="305" t="s">
        <v>357</v>
      </c>
      <c r="F445" s="218">
        <f>ROUND(D445*$C445/100,0)</f>
        <v>8834</v>
      </c>
      <c r="G445" s="264">
        <f>$G$172</f>
        <v>7.3410000000000002</v>
      </c>
      <c r="H445" s="305" t="s">
        <v>357</v>
      </c>
      <c r="I445" s="218">
        <f t="shared" ref="I445:I447" si="60">ROUND(G445*C445/100,0)</f>
        <v>9613</v>
      </c>
      <c r="J445" s="218"/>
      <c r="K445" s="264">
        <f>$K$172</f>
        <v>7.5140000000000002</v>
      </c>
      <c r="L445" s="218"/>
      <c r="M445" s="218">
        <f>ROUND(K445*C445/100,0)</f>
        <v>9840</v>
      </c>
      <c r="N445" s="218"/>
      <c r="O445" s="218"/>
      <c r="P445" s="218"/>
      <c r="Q445" s="218"/>
      <c r="R445" s="197"/>
      <c r="S445" s="197"/>
      <c r="T445" s="197"/>
      <c r="U445" s="197"/>
      <c r="V445" s="197"/>
      <c r="W445" s="197"/>
      <c r="X445" s="197"/>
      <c r="Y445" s="197"/>
      <c r="Z445" s="197"/>
      <c r="AA445" s="197"/>
      <c r="AB445" s="197"/>
      <c r="AC445" s="197"/>
      <c r="AD445" s="197"/>
      <c r="AE445" s="197"/>
    </row>
    <row r="446" spans="1:31" hidden="1">
      <c r="A446" s="249" t="s">
        <v>391</v>
      </c>
      <c r="B446" s="249"/>
      <c r="C446" s="302">
        <v>0</v>
      </c>
      <c r="D446" s="264">
        <v>5.8120000000000003</v>
      </c>
      <c r="E446" s="305" t="s">
        <v>357</v>
      </c>
      <c r="F446" s="218">
        <f>ROUND(D446*$C446/100,0)</f>
        <v>0</v>
      </c>
      <c r="G446" s="264">
        <f>$G$173</f>
        <v>6.3240000000000007</v>
      </c>
      <c r="H446" s="305" t="s">
        <v>357</v>
      </c>
      <c r="I446" s="218">
        <f t="shared" si="60"/>
        <v>0</v>
      </c>
      <c r="J446" s="218"/>
      <c r="K446" s="264">
        <f>$K$173</f>
        <v>6.4720000000000004</v>
      </c>
      <c r="L446" s="218"/>
      <c r="M446" s="218">
        <f>ROUND(K446*C446/100,0)</f>
        <v>0</v>
      </c>
      <c r="N446" s="218"/>
      <c r="O446" s="218"/>
      <c r="P446" s="218"/>
      <c r="Q446" s="218"/>
      <c r="R446" s="197"/>
      <c r="S446" s="197"/>
      <c r="T446" s="197"/>
      <c r="U446" s="197"/>
      <c r="V446" s="197"/>
      <c r="W446" s="197"/>
      <c r="X446" s="197"/>
      <c r="Y446" s="197"/>
      <c r="Z446" s="197"/>
      <c r="AA446" s="197"/>
      <c r="AB446" s="197"/>
      <c r="AC446" s="197"/>
      <c r="AD446" s="197"/>
      <c r="AE446" s="197"/>
    </row>
    <row r="447" spans="1:31" hidden="1">
      <c r="A447" s="249" t="s">
        <v>392</v>
      </c>
      <c r="B447" s="249"/>
      <c r="C447" s="302">
        <v>1569.0261904761901</v>
      </c>
      <c r="D447" s="313">
        <v>56</v>
      </c>
      <c r="E447" s="303" t="s">
        <v>357</v>
      </c>
      <c r="F447" s="218">
        <f>ROUND(D447*$C447/100,0)</f>
        <v>879</v>
      </c>
      <c r="G447" s="338">
        <f>$G$174</f>
        <v>57</v>
      </c>
      <c r="H447" s="305" t="s">
        <v>357</v>
      </c>
      <c r="I447" s="218">
        <f t="shared" si="60"/>
        <v>894</v>
      </c>
      <c r="J447" s="218"/>
      <c r="K447" s="338">
        <f>$K$174</f>
        <v>58</v>
      </c>
      <c r="L447" s="218"/>
      <c r="M447" s="218">
        <f>ROUND(K447*C447/100,0)</f>
        <v>910</v>
      </c>
      <c r="N447" s="218"/>
      <c r="O447" s="218"/>
      <c r="P447" s="218"/>
      <c r="Q447" s="218"/>
      <c r="R447" s="197"/>
      <c r="S447" s="197"/>
      <c r="T447" s="197"/>
      <c r="U447" s="197"/>
      <c r="V447" s="197"/>
      <c r="W447" s="197"/>
      <c r="X447" s="197"/>
      <c r="Y447" s="197"/>
      <c r="Z447" s="197"/>
      <c r="AA447" s="197"/>
      <c r="AB447" s="197"/>
      <c r="AC447" s="197"/>
      <c r="AD447" s="197"/>
      <c r="AE447" s="197"/>
    </row>
    <row r="448" spans="1:31" hidden="1">
      <c r="A448" s="319" t="s">
        <v>399</v>
      </c>
      <c r="B448" s="249"/>
      <c r="C448" s="302"/>
      <c r="D448" s="320">
        <v>-0.01</v>
      </c>
      <c r="E448" s="303"/>
      <c r="F448" s="218"/>
      <c r="G448" s="339">
        <v>-0.01</v>
      </c>
      <c r="H448" s="305"/>
      <c r="I448" s="218"/>
      <c r="J448" s="218"/>
      <c r="K448" s="339">
        <v>-0.01</v>
      </c>
      <c r="L448" s="218"/>
      <c r="M448" s="218"/>
      <c r="N448" s="218"/>
      <c r="O448" s="218"/>
      <c r="P448" s="218"/>
      <c r="Q448" s="218"/>
      <c r="R448" s="197"/>
      <c r="S448" s="197"/>
      <c r="T448" s="197"/>
      <c r="U448" s="197"/>
      <c r="V448" s="197"/>
      <c r="W448" s="197"/>
      <c r="X448" s="197"/>
      <c r="Y448" s="197"/>
      <c r="Z448" s="197"/>
      <c r="AA448" s="197"/>
      <c r="AB448" s="197"/>
      <c r="AC448" s="197"/>
      <c r="AD448" s="197"/>
      <c r="AE448" s="197"/>
    </row>
    <row r="449" spans="1:31" hidden="1">
      <c r="A449" s="249" t="s">
        <v>383</v>
      </c>
      <c r="B449" s="249"/>
      <c r="C449" s="302">
        <v>0</v>
      </c>
      <c r="D449" s="322">
        <v>104.52000000000001</v>
      </c>
      <c r="E449" s="303"/>
      <c r="F449" s="218">
        <f>-ROUND(D449*$C449/100,0)</f>
        <v>0</v>
      </c>
      <c r="G449" s="322">
        <f>$G$182</f>
        <v>9.76</v>
      </c>
      <c r="H449" s="303"/>
      <c r="I449" s="218">
        <f>-ROUND(G449*$C449/100,0)</f>
        <v>0</v>
      </c>
      <c r="J449" s="218"/>
      <c r="K449" s="322">
        <f>$K$182</f>
        <v>9.99</v>
      </c>
      <c r="L449" s="218"/>
      <c r="M449" s="218">
        <f>-ROUND(K449*$C449/100,0)</f>
        <v>0</v>
      </c>
      <c r="N449" s="218"/>
      <c r="O449" s="218"/>
      <c r="P449" s="218"/>
      <c r="Q449" s="218"/>
      <c r="R449" s="197"/>
      <c r="S449" s="197"/>
      <c r="T449" s="197"/>
      <c r="U449" s="197"/>
      <c r="V449" s="197"/>
      <c r="W449" s="197"/>
      <c r="X449" s="197"/>
      <c r="Y449" s="197"/>
      <c r="Z449" s="197"/>
      <c r="AA449" s="197"/>
      <c r="AB449" s="197"/>
      <c r="AC449" s="197"/>
      <c r="AD449" s="197"/>
      <c r="AE449" s="197"/>
    </row>
    <row r="450" spans="1:31" hidden="1">
      <c r="A450" s="249" t="s">
        <v>384</v>
      </c>
      <c r="B450" s="249"/>
      <c r="C450" s="302">
        <v>0</v>
      </c>
      <c r="D450" s="322">
        <v>155.76</v>
      </c>
      <c r="E450" s="303"/>
      <c r="F450" s="218">
        <f>-ROUND(D450*$C450/100,0)</f>
        <v>0</v>
      </c>
      <c r="G450" s="322">
        <f>$G$183</f>
        <v>14.54</v>
      </c>
      <c r="H450" s="303"/>
      <c r="I450" s="218">
        <f t="shared" ref="I450:I452" si="61">-ROUND(G450*$C450/100,0)</f>
        <v>0</v>
      </c>
      <c r="J450" s="218"/>
      <c r="K450" s="322">
        <f>$K$183</f>
        <v>14.89</v>
      </c>
      <c r="L450" s="218"/>
      <c r="M450" s="218">
        <f t="shared" ref="M450:M452" si="62">-ROUND(K450*$C450/100,0)</f>
        <v>0</v>
      </c>
      <c r="N450" s="218"/>
      <c r="O450" s="218"/>
      <c r="P450" s="218"/>
      <c r="Q450" s="218"/>
      <c r="R450" s="197"/>
      <c r="S450" s="197"/>
      <c r="T450" s="197"/>
      <c r="U450" s="197"/>
      <c r="V450" s="197"/>
      <c r="W450" s="197"/>
      <c r="X450" s="197"/>
      <c r="Y450" s="197"/>
      <c r="Z450" s="197"/>
      <c r="AA450" s="197"/>
      <c r="AB450" s="197"/>
      <c r="AC450" s="197"/>
      <c r="AD450" s="197"/>
      <c r="AE450" s="197"/>
    </row>
    <row r="451" spans="1:31" hidden="1">
      <c r="A451" s="249" t="s">
        <v>400</v>
      </c>
      <c r="B451" s="249"/>
      <c r="C451" s="302">
        <v>0</v>
      </c>
      <c r="D451" s="322">
        <v>11.040000000000001</v>
      </c>
      <c r="E451" s="303"/>
      <c r="F451" s="218">
        <f>-ROUND(D451*$C451/100,0)</f>
        <v>0</v>
      </c>
      <c r="G451" s="322">
        <f>$G$184</f>
        <v>1.02</v>
      </c>
      <c r="H451" s="303"/>
      <c r="I451" s="218">
        <f t="shared" si="61"/>
        <v>0</v>
      </c>
      <c r="J451" s="218"/>
      <c r="K451" s="322">
        <f>$K$184</f>
        <v>1.04</v>
      </c>
      <c r="L451" s="218"/>
      <c r="M451" s="218">
        <f t="shared" si="62"/>
        <v>0</v>
      </c>
      <c r="N451" s="218"/>
      <c r="O451" s="218"/>
      <c r="P451" s="218"/>
      <c r="Q451" s="218"/>
      <c r="R451" s="197"/>
      <c r="S451" s="197"/>
      <c r="T451" s="197"/>
      <c r="U451" s="197"/>
      <c r="V451" s="197"/>
      <c r="W451" s="197"/>
      <c r="X451" s="197"/>
      <c r="Y451" s="197"/>
      <c r="Z451" s="197"/>
      <c r="AA451" s="197"/>
      <c r="AB451" s="197"/>
      <c r="AC451" s="197"/>
      <c r="AD451" s="197"/>
      <c r="AE451" s="197"/>
    </row>
    <row r="452" spans="1:31" hidden="1">
      <c r="A452" s="249" t="s">
        <v>401</v>
      </c>
      <c r="B452" s="249"/>
      <c r="C452" s="302">
        <v>0</v>
      </c>
      <c r="D452" s="322">
        <v>3.4</v>
      </c>
      <c r="E452" s="305"/>
      <c r="F452" s="218">
        <f>-ROUND(D452*$C452/100,0)</f>
        <v>0</v>
      </c>
      <c r="G452" s="322">
        <f>$G$185</f>
        <v>3.7</v>
      </c>
      <c r="H452" s="305"/>
      <c r="I452" s="218">
        <f t="shared" si="61"/>
        <v>0</v>
      </c>
      <c r="J452" s="218"/>
      <c r="K452" s="322">
        <f>$K$185</f>
        <v>3.8</v>
      </c>
      <c r="L452" s="218"/>
      <c r="M452" s="218">
        <f t="shared" si="62"/>
        <v>0</v>
      </c>
      <c r="N452" s="218"/>
      <c r="O452" s="218"/>
      <c r="P452" s="218"/>
      <c r="Q452" s="218"/>
      <c r="R452" s="197"/>
      <c r="S452" s="197"/>
      <c r="T452" s="197"/>
      <c r="U452" s="197"/>
      <c r="V452" s="197"/>
      <c r="W452" s="197"/>
      <c r="X452" s="197"/>
      <c r="Y452" s="197"/>
      <c r="Z452" s="197"/>
      <c r="AA452" s="197"/>
      <c r="AB452" s="197"/>
      <c r="AC452" s="197"/>
      <c r="AD452" s="197"/>
      <c r="AE452" s="197"/>
    </row>
    <row r="453" spans="1:31" hidden="1">
      <c r="A453" s="249" t="s">
        <v>402</v>
      </c>
      <c r="B453" s="249"/>
      <c r="C453" s="302">
        <v>0</v>
      </c>
      <c r="D453" s="323">
        <v>9.766</v>
      </c>
      <c r="E453" s="305" t="s">
        <v>357</v>
      </c>
      <c r="F453" s="218">
        <f>ROUND(D453*$C453/100*D448,0)</f>
        <v>0</v>
      </c>
      <c r="G453" s="340">
        <f>$G$186</f>
        <v>10.628</v>
      </c>
      <c r="H453" s="305" t="s">
        <v>357</v>
      </c>
      <c r="I453" s="218">
        <f>ROUND(G453*$C453/100*G448,0)</f>
        <v>0</v>
      </c>
      <c r="J453" s="218"/>
      <c r="K453" s="340">
        <f>$K$186</f>
        <v>10.878</v>
      </c>
      <c r="L453" s="218"/>
      <c r="M453" s="218">
        <f>ROUND(K453*$C453/100*K448,0)</f>
        <v>0</v>
      </c>
      <c r="N453" s="218"/>
      <c r="O453" s="218"/>
      <c r="P453" s="218"/>
      <c r="Q453" s="218"/>
      <c r="R453" s="197"/>
      <c r="S453" s="197"/>
      <c r="T453" s="197"/>
      <c r="U453" s="197"/>
      <c r="V453" s="197"/>
      <c r="W453" s="197"/>
      <c r="X453" s="197"/>
      <c r="Y453" s="197"/>
      <c r="Z453" s="197"/>
      <c r="AA453" s="197"/>
      <c r="AB453" s="197"/>
      <c r="AC453" s="197"/>
      <c r="AD453" s="197"/>
      <c r="AE453" s="197"/>
    </row>
    <row r="454" spans="1:31" hidden="1">
      <c r="A454" s="249" t="s">
        <v>390</v>
      </c>
      <c r="B454" s="249"/>
      <c r="C454" s="302">
        <v>0</v>
      </c>
      <c r="D454" s="323">
        <v>6.7460000000000004</v>
      </c>
      <c r="E454" s="305" t="s">
        <v>357</v>
      </c>
      <c r="F454" s="218">
        <f>ROUND(D454*$C454/100*D448,0)</f>
        <v>0</v>
      </c>
      <c r="G454" s="341">
        <f>$G$187</f>
        <v>7.3410000000000002</v>
      </c>
      <c r="H454" s="305" t="s">
        <v>357</v>
      </c>
      <c r="I454" s="218">
        <f>ROUND(G454*$C454/100*G448,0)</f>
        <v>0</v>
      </c>
      <c r="J454" s="218"/>
      <c r="K454" s="341">
        <f>$K$187</f>
        <v>7.5140000000000002</v>
      </c>
      <c r="L454" s="218"/>
      <c r="M454" s="218">
        <f>ROUND(K454*$C454/100*K448,0)</f>
        <v>0</v>
      </c>
      <c r="N454" s="218"/>
      <c r="O454" s="218"/>
      <c r="P454" s="218"/>
      <c r="Q454" s="218"/>
      <c r="R454" s="197"/>
      <c r="S454" s="197"/>
      <c r="T454" s="197"/>
      <c r="U454" s="197"/>
      <c r="V454" s="197"/>
      <c r="W454" s="197"/>
      <c r="X454" s="197"/>
      <c r="Y454" s="197"/>
      <c r="Z454" s="197"/>
      <c r="AA454" s="197"/>
      <c r="AB454" s="197"/>
      <c r="AC454" s="197"/>
      <c r="AD454" s="197"/>
      <c r="AE454" s="197"/>
    </row>
    <row r="455" spans="1:31" hidden="1">
      <c r="A455" s="249" t="s">
        <v>391</v>
      </c>
      <c r="B455" s="249"/>
      <c r="C455" s="302">
        <v>0</v>
      </c>
      <c r="D455" s="323">
        <v>5.8120000000000003</v>
      </c>
      <c r="E455" s="305" t="s">
        <v>357</v>
      </c>
      <c r="F455" s="218">
        <f>ROUND(D455*$C455/100*D448,0)</f>
        <v>0</v>
      </c>
      <c r="G455" s="323">
        <f>$G$188</f>
        <v>6.3240000000000007</v>
      </c>
      <c r="H455" s="305" t="s">
        <v>357</v>
      </c>
      <c r="I455" s="218">
        <f>ROUND(G455*$C455/100*G448,0)</f>
        <v>0</v>
      </c>
      <c r="J455" s="218"/>
      <c r="K455" s="323">
        <f>$K$188</f>
        <v>6.4720000000000004</v>
      </c>
      <c r="L455" s="218"/>
      <c r="M455" s="218">
        <f>ROUND(K455*$C455/100*K448,0)</f>
        <v>0</v>
      </c>
      <c r="N455" s="218"/>
      <c r="O455" s="218"/>
      <c r="P455" s="218"/>
      <c r="Q455" s="218"/>
      <c r="R455" s="197"/>
      <c r="S455" s="197"/>
      <c r="T455" s="197"/>
      <c r="U455" s="197"/>
      <c r="V455" s="197"/>
      <c r="W455" s="197"/>
      <c r="X455" s="197"/>
      <c r="Y455" s="197"/>
      <c r="Z455" s="197"/>
      <c r="AA455" s="197"/>
      <c r="AB455" s="197"/>
      <c r="AC455" s="197"/>
      <c r="AD455" s="197"/>
      <c r="AE455" s="197"/>
    </row>
    <row r="456" spans="1:31" hidden="1">
      <c r="A456" s="249" t="s">
        <v>392</v>
      </c>
      <c r="B456" s="249"/>
      <c r="C456" s="302">
        <v>0</v>
      </c>
      <c r="D456" s="325">
        <v>56</v>
      </c>
      <c r="E456" s="305" t="s">
        <v>357</v>
      </c>
      <c r="F456" s="218">
        <f>ROUND(D456*$C456/100*D448,0)</f>
        <v>0</v>
      </c>
      <c r="G456" s="342">
        <f>$G$214</f>
        <v>57</v>
      </c>
      <c r="H456" s="305" t="s">
        <v>357</v>
      </c>
      <c r="I456" s="218">
        <f>ROUND(G456*$C456/100*G448,0)</f>
        <v>0</v>
      </c>
      <c r="J456" s="218"/>
      <c r="K456" s="342">
        <f>$K$214</f>
        <v>58</v>
      </c>
      <c r="L456" s="218"/>
      <c r="M456" s="218">
        <f>ROUND(K456*$C456/100*K448,0)</f>
        <v>0</v>
      </c>
      <c r="N456" s="218"/>
      <c r="O456" s="218"/>
      <c r="P456" s="218"/>
      <c r="Q456" s="218"/>
      <c r="R456" s="197"/>
      <c r="S456" s="197"/>
      <c r="T456" s="197"/>
      <c r="U456" s="197"/>
      <c r="V456" s="197"/>
      <c r="W456" s="197"/>
      <c r="X456" s="197"/>
      <c r="Y456" s="197"/>
      <c r="Z456" s="197"/>
      <c r="AA456" s="197"/>
      <c r="AB456" s="197"/>
      <c r="AC456" s="197"/>
      <c r="AD456" s="197"/>
      <c r="AE456" s="197"/>
    </row>
    <row r="457" spans="1:31" hidden="1">
      <c r="A457" s="249" t="s">
        <v>403</v>
      </c>
      <c r="B457" s="249"/>
      <c r="C457" s="302">
        <v>0</v>
      </c>
      <c r="D457" s="327">
        <v>60</v>
      </c>
      <c r="E457" s="303"/>
      <c r="F457" s="218">
        <f>ROUND(D457*$C457,0)</f>
        <v>0</v>
      </c>
      <c r="G457" s="259">
        <f>$G$190</f>
        <v>60</v>
      </c>
      <c r="H457" s="305"/>
      <c r="I457" s="218">
        <f>ROUND(G457*C457,0)</f>
        <v>0</v>
      </c>
      <c r="J457" s="218"/>
      <c r="K457" s="259">
        <f>$K$190</f>
        <v>60</v>
      </c>
      <c r="L457" s="218"/>
      <c r="M457" s="218">
        <f>ROUND(K457*C457,0)</f>
        <v>0</v>
      </c>
      <c r="N457" s="218"/>
      <c r="O457" s="218"/>
      <c r="P457" s="218"/>
      <c r="Q457" s="218"/>
      <c r="R457" s="197"/>
      <c r="S457" s="197"/>
      <c r="T457" s="197"/>
      <c r="U457" s="197"/>
      <c r="V457" s="197"/>
      <c r="W457" s="197"/>
      <c r="X457" s="197"/>
      <c r="Y457" s="197"/>
      <c r="Z457" s="197"/>
      <c r="AA457" s="197"/>
      <c r="AB457" s="197"/>
      <c r="AC457" s="197"/>
      <c r="AD457" s="197"/>
      <c r="AE457" s="197"/>
    </row>
    <row r="458" spans="1:31" hidden="1">
      <c r="A458" s="249" t="s">
        <v>404</v>
      </c>
      <c r="B458" s="249"/>
      <c r="C458" s="302">
        <v>0</v>
      </c>
      <c r="D458" s="328">
        <v>-30</v>
      </c>
      <c r="E458" s="303" t="s">
        <v>357</v>
      </c>
      <c r="F458" s="218">
        <f>ROUND(D458*$C458/100,0)</f>
        <v>0</v>
      </c>
      <c r="G458" s="328">
        <f>$G$191</f>
        <v>-30</v>
      </c>
      <c r="H458" s="305" t="s">
        <v>357</v>
      </c>
      <c r="I458" s="218">
        <f>ROUND(G458*C458/100,0)</f>
        <v>0</v>
      </c>
      <c r="J458" s="218"/>
      <c r="K458" s="328">
        <f>$K$191</f>
        <v>-30</v>
      </c>
      <c r="L458" s="218"/>
      <c r="M458" s="218">
        <f>ROUND(K458*C458/100,0)</f>
        <v>0</v>
      </c>
      <c r="N458" s="218"/>
      <c r="O458" s="218"/>
      <c r="P458" s="218"/>
      <c r="Q458" s="218"/>
      <c r="R458" s="197"/>
      <c r="S458" s="197"/>
      <c r="T458" s="197"/>
      <c r="U458" s="197"/>
      <c r="V458" s="197"/>
      <c r="W458" s="197"/>
      <c r="X458" s="197"/>
      <c r="Y458" s="197"/>
      <c r="Z458" s="197"/>
      <c r="AA458" s="197"/>
      <c r="AB458" s="197"/>
      <c r="AC458" s="197"/>
      <c r="AD458" s="197"/>
      <c r="AE458" s="197"/>
    </row>
    <row r="459" spans="1:31" hidden="1">
      <c r="A459" s="249" t="s">
        <v>370</v>
      </c>
      <c r="B459" s="249"/>
      <c r="C459" s="302">
        <f>SUM(C444:C446)</f>
        <v>284980</v>
      </c>
      <c r="D459" s="313"/>
      <c r="E459" s="218"/>
      <c r="F459" s="218">
        <f>SUM(F438:F458)</f>
        <v>94416</v>
      </c>
      <c r="G459" s="313"/>
      <c r="H459" s="305"/>
      <c r="I459" s="218">
        <f>SUM(I438:I458)</f>
        <v>103707</v>
      </c>
      <c r="J459" s="218"/>
      <c r="K459" s="347"/>
      <c r="L459" s="218"/>
      <c r="M459" s="218">
        <f>SUM(M438:M458)</f>
        <v>106123</v>
      </c>
      <c r="N459" s="218"/>
      <c r="O459" s="218"/>
      <c r="P459" s="218"/>
      <c r="Q459" s="218"/>
      <c r="R459" s="197"/>
      <c r="S459" s="197"/>
      <c r="T459" s="197"/>
      <c r="U459" s="197"/>
      <c r="V459" s="197"/>
      <c r="W459" s="197"/>
      <c r="X459" s="197"/>
      <c r="Y459" s="197"/>
      <c r="Z459" s="197"/>
      <c r="AA459" s="197"/>
      <c r="AB459" s="197"/>
      <c r="AC459" s="197"/>
      <c r="AD459" s="197"/>
      <c r="AE459" s="197"/>
    </row>
    <row r="460" spans="1:31" hidden="1">
      <c r="A460" s="249" t="s">
        <v>341</v>
      </c>
      <c r="B460" s="249"/>
      <c r="C460" s="346">
        <v>1965.5392472718752</v>
      </c>
      <c r="D460" s="238"/>
      <c r="E460" s="238"/>
      <c r="F460" s="330">
        <f>I460</f>
        <v>783.73149966378082</v>
      </c>
      <c r="G460" s="238"/>
      <c r="H460" s="238"/>
      <c r="I460" s="330">
        <v>783.73149966378082</v>
      </c>
      <c r="J460" s="304"/>
      <c r="K460" s="331"/>
      <c r="L460" s="304"/>
      <c r="M460" s="330">
        <v>783.73149966378082</v>
      </c>
      <c r="N460" s="304"/>
      <c r="O460" s="304"/>
      <c r="P460" s="304"/>
      <c r="Q460" s="304"/>
      <c r="R460" s="197"/>
      <c r="S460" s="197"/>
      <c r="T460" s="197"/>
      <c r="U460" s="197"/>
      <c r="V460" s="197"/>
      <c r="W460" s="197"/>
      <c r="X460" s="197"/>
      <c r="Y460" s="197"/>
      <c r="Z460" s="197"/>
      <c r="AA460" s="197"/>
      <c r="AB460" s="197"/>
      <c r="AC460" s="197"/>
      <c r="AD460" s="197"/>
      <c r="AE460" s="197"/>
    </row>
    <row r="461" spans="1:31" ht="16.5" hidden="1" thickBot="1">
      <c r="A461" s="249" t="s">
        <v>371</v>
      </c>
      <c r="B461" s="249"/>
      <c r="C461" s="294">
        <f>SUM(C459:C460)</f>
        <v>286945.5392472719</v>
      </c>
      <c r="D461" s="344"/>
      <c r="E461" s="333"/>
      <c r="F461" s="334">
        <f>F459+F460</f>
        <v>95199.731499663787</v>
      </c>
      <c r="G461" s="344"/>
      <c r="H461" s="335"/>
      <c r="I461" s="334">
        <f>I459+I460</f>
        <v>104490.73149966379</v>
      </c>
      <c r="J461" s="334"/>
      <c r="K461" s="344"/>
      <c r="L461" s="334"/>
      <c r="M461" s="334">
        <f>M459+M460</f>
        <v>106906.73149966379</v>
      </c>
      <c r="N461" s="334"/>
      <c r="O461" s="334"/>
      <c r="P461" s="334"/>
      <c r="Q461" s="334"/>
      <c r="R461" s="197"/>
      <c r="S461" s="197"/>
      <c r="T461" s="197"/>
      <c r="U461" s="197"/>
      <c r="V461" s="197"/>
      <c r="W461" s="197"/>
      <c r="X461" s="197"/>
      <c r="Y461" s="197"/>
      <c r="Z461" s="197"/>
      <c r="AA461" s="197"/>
      <c r="AB461" s="197"/>
      <c r="AC461" s="197"/>
      <c r="AD461" s="197"/>
      <c r="AE461" s="197"/>
    </row>
    <row r="462" spans="1:31" hidden="1">
      <c r="A462" s="249"/>
      <c r="B462" s="249"/>
      <c r="C462" s="250"/>
      <c r="D462" s="327" t="s">
        <v>105</v>
      </c>
      <c r="E462" s="218"/>
      <c r="F462" s="218"/>
      <c r="G462" s="327" t="s">
        <v>105</v>
      </c>
      <c r="H462" s="249"/>
      <c r="I462" s="218"/>
      <c r="J462" s="218"/>
      <c r="K462" s="260" t="s">
        <v>105</v>
      </c>
      <c r="L462" s="218"/>
      <c r="M462" s="218"/>
      <c r="N462" s="218"/>
      <c r="O462" s="218"/>
      <c r="P462" s="218"/>
      <c r="Q462" s="218"/>
      <c r="R462" s="197"/>
      <c r="S462" s="197"/>
      <c r="T462" s="197"/>
      <c r="U462" s="197"/>
      <c r="V462" s="197"/>
      <c r="W462" s="197"/>
      <c r="X462" s="197"/>
      <c r="Y462" s="197"/>
      <c r="Z462" s="197"/>
      <c r="AA462" s="197"/>
      <c r="AB462" s="197"/>
      <c r="AC462" s="197"/>
      <c r="AD462" s="197"/>
      <c r="AE462" s="197"/>
    </row>
    <row r="463" spans="1:31" hidden="1">
      <c r="A463" s="248" t="s">
        <v>413</v>
      </c>
      <c r="B463" s="249"/>
      <c r="C463" s="249"/>
      <c r="D463" s="218"/>
      <c r="E463" s="218"/>
      <c r="F463" s="249" t="s">
        <v>105</v>
      </c>
      <c r="G463" s="218"/>
      <c r="H463" s="249"/>
      <c r="I463" s="249"/>
      <c r="J463" s="249"/>
      <c r="K463" s="218"/>
      <c r="L463" s="249"/>
      <c r="M463" s="249"/>
      <c r="N463" s="249"/>
      <c r="O463" s="249"/>
      <c r="P463" s="249"/>
      <c r="Q463" s="249"/>
      <c r="R463" s="197"/>
      <c r="S463" s="197"/>
      <c r="T463" s="197"/>
      <c r="U463" s="197"/>
      <c r="V463" s="197"/>
      <c r="W463" s="197"/>
      <c r="X463" s="197"/>
      <c r="Y463" s="197"/>
      <c r="Z463" s="197"/>
      <c r="AA463" s="197"/>
      <c r="AB463" s="197"/>
      <c r="AC463" s="197"/>
      <c r="AD463" s="197"/>
      <c r="AE463" s="197"/>
    </row>
    <row r="464" spans="1:31" hidden="1">
      <c r="A464" s="249" t="s">
        <v>410</v>
      </c>
      <c r="B464" s="249"/>
      <c r="C464" s="249"/>
      <c r="D464" s="218"/>
      <c r="E464" s="218"/>
      <c r="F464" s="249"/>
      <c r="G464" s="218"/>
      <c r="H464" s="249"/>
      <c r="I464" s="249"/>
      <c r="J464" s="249"/>
      <c r="K464" s="218"/>
      <c r="L464" s="249"/>
      <c r="M464" s="249"/>
      <c r="N464" s="249"/>
      <c r="O464" s="249"/>
      <c r="P464" s="249"/>
      <c r="Q464" s="249"/>
      <c r="R464" s="197"/>
      <c r="S464" s="197"/>
      <c r="T464" s="197"/>
      <c r="U464" s="197"/>
      <c r="V464" s="197"/>
      <c r="W464" s="197"/>
      <c r="X464" s="197"/>
      <c r="Y464" s="197"/>
      <c r="Z464" s="197"/>
      <c r="AA464" s="197"/>
      <c r="AB464" s="197"/>
      <c r="AC464" s="197"/>
      <c r="AD464" s="197"/>
      <c r="AE464" s="197"/>
    </row>
    <row r="465" spans="1:31" hidden="1">
      <c r="A465" s="249" t="s">
        <v>414</v>
      </c>
      <c r="B465" s="249"/>
      <c r="C465" s="249"/>
      <c r="D465" s="218"/>
      <c r="E465" s="218"/>
      <c r="F465" s="249"/>
      <c r="G465" s="218"/>
      <c r="H465" s="249"/>
      <c r="I465" s="249"/>
      <c r="J465" s="249"/>
      <c r="K465" s="218"/>
      <c r="L465" s="249"/>
      <c r="M465" s="249"/>
      <c r="N465" s="249"/>
      <c r="O465" s="249"/>
      <c r="P465" s="249"/>
      <c r="Q465" s="249"/>
      <c r="R465" s="197"/>
      <c r="S465" s="197"/>
      <c r="T465" s="197"/>
      <c r="U465" s="197"/>
      <c r="V465" s="197"/>
      <c r="W465" s="197"/>
      <c r="X465" s="197"/>
      <c r="Y465" s="197"/>
      <c r="Z465" s="197"/>
      <c r="AA465" s="197"/>
      <c r="AB465" s="197"/>
      <c r="AC465" s="197"/>
      <c r="AD465" s="197"/>
      <c r="AE465" s="197"/>
    </row>
    <row r="466" spans="1:31" hidden="1">
      <c r="A466" s="249" t="s">
        <v>386</v>
      </c>
      <c r="B466" s="249"/>
      <c r="C466" s="302"/>
      <c r="D466" s="218"/>
      <c r="E466" s="218"/>
      <c r="F466" s="249"/>
      <c r="G466" s="218"/>
      <c r="H466" s="249"/>
      <c r="I466" s="249"/>
      <c r="J466" s="249"/>
      <c r="K466" s="218"/>
      <c r="L466" s="249"/>
      <c r="M466" s="249"/>
      <c r="N466" s="249"/>
      <c r="O466" s="249"/>
      <c r="P466" s="249"/>
      <c r="Q466" s="249"/>
      <c r="R466" s="197"/>
      <c r="S466" s="197"/>
      <c r="T466" s="197"/>
      <c r="U466" s="197"/>
      <c r="V466" s="197"/>
      <c r="W466" s="197"/>
      <c r="X466" s="197"/>
      <c r="Y466" s="197"/>
      <c r="Z466" s="197"/>
      <c r="AA466" s="197"/>
      <c r="AB466" s="197"/>
      <c r="AC466" s="197"/>
      <c r="AD466" s="197"/>
      <c r="AE466" s="197"/>
    </row>
    <row r="467" spans="1:31" hidden="1">
      <c r="A467" s="249" t="s">
        <v>383</v>
      </c>
      <c r="B467" s="249"/>
      <c r="C467" s="302">
        <v>0</v>
      </c>
      <c r="D467" s="259">
        <v>104.52000000000001</v>
      </c>
      <c r="E467" s="303"/>
      <c r="F467" s="218">
        <f>ROUND(D467*$C467,0)</f>
        <v>0</v>
      </c>
      <c r="G467" s="259">
        <v>117</v>
      </c>
      <c r="H467" s="305"/>
      <c r="I467" s="218">
        <f>ROUND(G467*$C467,0)</f>
        <v>0</v>
      </c>
      <c r="J467" s="218"/>
      <c r="K467" s="260">
        <v>119.76</v>
      </c>
      <c r="L467" s="218"/>
      <c r="M467" s="218">
        <f>ROUND(K467*$C467,0)</f>
        <v>0</v>
      </c>
      <c r="N467" s="218"/>
      <c r="O467" s="218"/>
      <c r="P467" s="218"/>
      <c r="Q467" s="218"/>
      <c r="R467" s="197"/>
      <c r="S467" s="197"/>
      <c r="T467" s="197"/>
      <c r="U467" s="197"/>
      <c r="V467" s="197"/>
      <c r="W467" s="197"/>
      <c r="X467" s="197"/>
      <c r="Y467" s="197"/>
      <c r="Z467" s="197"/>
      <c r="AA467" s="197"/>
      <c r="AB467" s="197"/>
      <c r="AC467" s="197"/>
      <c r="AD467" s="197"/>
      <c r="AE467" s="197"/>
    </row>
    <row r="468" spans="1:31" hidden="1">
      <c r="A468" s="249" t="s">
        <v>384</v>
      </c>
      <c r="B468" s="249"/>
      <c r="C468" s="302">
        <v>1</v>
      </c>
      <c r="D468" s="259">
        <v>155.76</v>
      </c>
      <c r="E468" s="307"/>
      <c r="F468" s="218">
        <f>ROUND(D468*$C468,0)</f>
        <v>156</v>
      </c>
      <c r="G468" s="259">
        <v>174.24</v>
      </c>
      <c r="H468" s="308"/>
      <c r="I468" s="218">
        <f t="shared" ref="I468:I469" si="63">ROUND(G468*$C468,0)</f>
        <v>174</v>
      </c>
      <c r="J468" s="218"/>
      <c r="K468" s="260">
        <v>178.2</v>
      </c>
      <c r="L468" s="218"/>
      <c r="M468" s="218">
        <f t="shared" ref="M468:M469" si="64">ROUND(K468*$C468,0)</f>
        <v>178</v>
      </c>
      <c r="N468" s="218"/>
      <c r="O468" s="218"/>
      <c r="P468" s="218"/>
      <c r="Q468" s="218"/>
      <c r="R468" s="197"/>
      <c r="S468" s="197"/>
      <c r="T468" s="197"/>
      <c r="U468" s="197"/>
      <c r="V468" s="197"/>
      <c r="W468" s="197"/>
      <c r="X468" s="197"/>
      <c r="Y468" s="197"/>
      <c r="Z468" s="197"/>
      <c r="AA468" s="197"/>
      <c r="AB468" s="197"/>
      <c r="AC468" s="197"/>
      <c r="AD468" s="197"/>
      <c r="AE468" s="197"/>
    </row>
    <row r="469" spans="1:31" hidden="1">
      <c r="A469" s="249" t="s">
        <v>385</v>
      </c>
      <c r="B469" s="249"/>
      <c r="C469" s="302">
        <v>59</v>
      </c>
      <c r="D469" s="259">
        <v>11.040000000000001</v>
      </c>
      <c r="E469" s="307"/>
      <c r="F469" s="218">
        <f>ROUND(D469*$C469,0)</f>
        <v>651</v>
      </c>
      <c r="G469" s="259">
        <v>12.24</v>
      </c>
      <c r="H469" s="308"/>
      <c r="I469" s="218">
        <f t="shared" si="63"/>
        <v>722</v>
      </c>
      <c r="J469" s="218"/>
      <c r="K469" s="260">
        <v>12.48</v>
      </c>
      <c r="L469" s="218"/>
      <c r="M469" s="218">
        <f t="shared" si="64"/>
        <v>736</v>
      </c>
      <c r="N469" s="218"/>
      <c r="O469" s="218"/>
      <c r="P469" s="218"/>
      <c r="Q469" s="218"/>
      <c r="R469" s="197"/>
      <c r="S469" s="197"/>
      <c r="T469" s="197"/>
      <c r="U469" s="197"/>
      <c r="V469" s="197"/>
      <c r="W469" s="197"/>
      <c r="X469" s="197"/>
      <c r="Y469" s="197"/>
      <c r="Z469" s="197"/>
      <c r="AA469" s="197"/>
      <c r="AB469" s="197"/>
      <c r="AC469" s="197"/>
      <c r="AD469" s="197"/>
      <c r="AE469" s="197"/>
    </row>
    <row r="470" spans="1:31" hidden="1">
      <c r="A470" s="249" t="s">
        <v>387</v>
      </c>
      <c r="B470" s="249"/>
      <c r="C470" s="302">
        <f>SUM(C467:C468)</f>
        <v>1</v>
      </c>
      <c r="D470" s="259"/>
      <c r="E470" s="303"/>
      <c r="F470" s="218"/>
      <c r="G470" s="218"/>
      <c r="H470" s="305"/>
      <c r="I470" s="218"/>
      <c r="J470" s="218"/>
      <c r="K470" s="218"/>
      <c r="L470" s="218"/>
      <c r="M470" s="218"/>
      <c r="N470" s="218"/>
      <c r="O470" s="218"/>
      <c r="P470" s="218"/>
      <c r="Q470" s="218"/>
      <c r="R470" s="197"/>
      <c r="S470" s="197"/>
      <c r="T470" s="197"/>
      <c r="U470" s="197"/>
      <c r="V470" s="197"/>
      <c r="W470" s="197"/>
      <c r="X470" s="197"/>
      <c r="Y470" s="197"/>
      <c r="Z470" s="197"/>
      <c r="AA470" s="197"/>
      <c r="AB470" s="197"/>
      <c r="AC470" s="197"/>
      <c r="AD470" s="197"/>
      <c r="AE470" s="197"/>
    </row>
    <row r="471" spans="1:31" hidden="1">
      <c r="A471" s="249" t="s">
        <v>415</v>
      </c>
      <c r="B471" s="249"/>
      <c r="C471" s="302">
        <v>11.655555555555599</v>
      </c>
      <c r="D471" s="259"/>
      <c r="E471" s="303"/>
      <c r="F471" s="218"/>
      <c r="G471" s="259" t="s">
        <v>105</v>
      </c>
      <c r="H471" s="305"/>
      <c r="I471" s="218"/>
      <c r="J471" s="218"/>
      <c r="K471" s="306" t="s">
        <v>105</v>
      </c>
      <c r="L471" s="218"/>
      <c r="M471" s="218"/>
      <c r="N471" s="218"/>
      <c r="O471" s="218"/>
      <c r="P471" s="218"/>
      <c r="Q471" s="218"/>
      <c r="R471" s="197"/>
      <c r="S471" s="197"/>
      <c r="T471" s="197"/>
      <c r="U471" s="197"/>
      <c r="V471" s="197"/>
      <c r="W471" s="197"/>
      <c r="X471" s="197"/>
      <c r="Y471" s="197"/>
      <c r="Z471" s="197"/>
      <c r="AA471" s="197"/>
      <c r="AB471" s="197"/>
      <c r="AC471" s="197"/>
      <c r="AD471" s="197"/>
      <c r="AE471" s="197"/>
    </row>
    <row r="472" spans="1:31" hidden="1">
      <c r="A472" s="249" t="s">
        <v>388</v>
      </c>
      <c r="B472" s="249"/>
      <c r="C472" s="302">
        <v>170</v>
      </c>
      <c r="D472" s="327">
        <v>3.4</v>
      </c>
      <c r="E472" s="305"/>
      <c r="F472" s="218">
        <f>ROUND(D472*$C472,0)</f>
        <v>578</v>
      </c>
      <c r="G472" s="259">
        <f>$G$170</f>
        <v>3.7</v>
      </c>
      <c r="H472" s="305"/>
      <c r="I472" s="218">
        <f>ROUND(G472*C472,0)</f>
        <v>629</v>
      </c>
      <c r="J472" s="218"/>
      <c r="K472" s="259">
        <f>$K$170</f>
        <v>3.8</v>
      </c>
      <c r="L472" s="218"/>
      <c r="M472" s="218">
        <f>ROUND(K472*C472,0)</f>
        <v>646</v>
      </c>
      <c r="N472" s="218"/>
      <c r="O472" s="218"/>
      <c r="P472" s="218"/>
      <c r="Q472" s="218"/>
      <c r="R472" s="197"/>
      <c r="S472" s="197"/>
      <c r="T472" s="197"/>
      <c r="U472" s="197"/>
      <c r="V472" s="197"/>
      <c r="W472" s="197"/>
      <c r="X472" s="197"/>
      <c r="Y472" s="197"/>
      <c r="Z472" s="197"/>
      <c r="AA472" s="197"/>
      <c r="AB472" s="197"/>
      <c r="AC472" s="197"/>
      <c r="AD472" s="197"/>
      <c r="AE472" s="197"/>
    </row>
    <row r="473" spans="1:31" hidden="1">
      <c r="A473" s="249" t="s">
        <v>389</v>
      </c>
      <c r="B473" s="249"/>
      <c r="C473" s="302">
        <v>4897</v>
      </c>
      <c r="D473" s="264">
        <v>9.766</v>
      </c>
      <c r="E473" s="305" t="s">
        <v>357</v>
      </c>
      <c r="F473" s="218">
        <f>ROUND(D473*$C473/100,0)</f>
        <v>478</v>
      </c>
      <c r="G473" s="264">
        <f>$G$171</f>
        <v>10.628</v>
      </c>
      <c r="H473" s="305" t="s">
        <v>357</v>
      </c>
      <c r="I473" s="218">
        <f>ROUND(G473*C473/100,0)</f>
        <v>520</v>
      </c>
      <c r="J473" s="218"/>
      <c r="K473" s="264">
        <f>$K$171</f>
        <v>10.878</v>
      </c>
      <c r="L473" s="218"/>
      <c r="M473" s="218">
        <f>ROUND(K473*C473/100,0)</f>
        <v>533</v>
      </c>
      <c r="N473" s="218"/>
      <c r="O473" s="218"/>
      <c r="P473" s="218"/>
      <c r="Q473" s="218"/>
      <c r="R473" s="197"/>
      <c r="S473" s="197"/>
      <c r="T473" s="197"/>
      <c r="U473" s="197"/>
      <c r="V473" s="197"/>
      <c r="W473" s="197"/>
      <c r="X473" s="197"/>
      <c r="Y473" s="197"/>
      <c r="Z473" s="197"/>
      <c r="AA473" s="197"/>
      <c r="AB473" s="197"/>
      <c r="AC473" s="197"/>
      <c r="AD473" s="197"/>
      <c r="AE473" s="197"/>
    </row>
    <row r="474" spans="1:31" hidden="1">
      <c r="A474" s="249" t="s">
        <v>390</v>
      </c>
      <c r="B474" s="249"/>
      <c r="C474" s="302">
        <v>889</v>
      </c>
      <c r="D474" s="264">
        <v>6.7460000000000004</v>
      </c>
      <c r="E474" s="305" t="s">
        <v>357</v>
      </c>
      <c r="F474" s="218">
        <f>ROUND(D474*$C474/100,0)</f>
        <v>60</v>
      </c>
      <c r="G474" s="264">
        <f>$G$172</f>
        <v>7.3410000000000002</v>
      </c>
      <c r="H474" s="305" t="s">
        <v>357</v>
      </c>
      <c r="I474" s="218">
        <f t="shared" ref="I474:I476" si="65">ROUND(G474*C474/100,0)</f>
        <v>65</v>
      </c>
      <c r="J474" s="218"/>
      <c r="K474" s="264">
        <f>$K$172</f>
        <v>7.5140000000000002</v>
      </c>
      <c r="L474" s="218"/>
      <c r="M474" s="218">
        <f>ROUND(K474*C474/100,0)</f>
        <v>67</v>
      </c>
      <c r="N474" s="218"/>
      <c r="O474" s="218"/>
      <c r="P474" s="218"/>
      <c r="Q474" s="218"/>
      <c r="R474" s="197"/>
      <c r="S474" s="197"/>
      <c r="T474" s="197"/>
      <c r="U474" s="197"/>
      <c r="V474" s="197"/>
      <c r="W474" s="197"/>
      <c r="X474" s="197"/>
      <c r="Y474" s="197"/>
      <c r="Z474" s="197"/>
      <c r="AA474" s="197"/>
      <c r="AB474" s="197"/>
      <c r="AC474" s="197"/>
      <c r="AD474" s="197"/>
      <c r="AE474" s="197"/>
    </row>
    <row r="475" spans="1:31" hidden="1">
      <c r="A475" s="249" t="s">
        <v>391</v>
      </c>
      <c r="B475" s="249"/>
      <c r="C475" s="302">
        <v>0</v>
      </c>
      <c r="D475" s="264">
        <v>5.8120000000000003</v>
      </c>
      <c r="E475" s="305" t="s">
        <v>357</v>
      </c>
      <c r="F475" s="218">
        <f>ROUND(D475*$C475/100,0)</f>
        <v>0</v>
      </c>
      <c r="G475" s="264">
        <f>$G$173</f>
        <v>6.3240000000000007</v>
      </c>
      <c r="H475" s="305" t="s">
        <v>357</v>
      </c>
      <c r="I475" s="218">
        <f t="shared" si="65"/>
        <v>0</v>
      </c>
      <c r="J475" s="218"/>
      <c r="K475" s="264">
        <f>$K$173</f>
        <v>6.4720000000000004</v>
      </c>
      <c r="L475" s="218"/>
      <c r="M475" s="218">
        <f>ROUND(K475*C475/100,0)</f>
        <v>0</v>
      </c>
      <c r="N475" s="218"/>
      <c r="O475" s="218"/>
      <c r="P475" s="218"/>
      <c r="Q475" s="218"/>
      <c r="R475" s="197"/>
      <c r="S475" s="197"/>
      <c r="T475" s="197"/>
      <c r="U475" s="197"/>
      <c r="V475" s="197"/>
      <c r="W475" s="197"/>
      <c r="X475" s="197"/>
      <c r="Y475" s="197"/>
      <c r="Z475" s="197"/>
      <c r="AA475" s="197"/>
      <c r="AB475" s="197"/>
      <c r="AC475" s="197"/>
      <c r="AD475" s="197"/>
      <c r="AE475" s="197"/>
    </row>
    <row r="476" spans="1:31" hidden="1">
      <c r="A476" s="249" t="s">
        <v>392</v>
      </c>
      <c r="B476" s="249"/>
      <c r="C476" s="302">
        <v>0</v>
      </c>
      <c r="D476" s="313">
        <v>56</v>
      </c>
      <c r="E476" s="303" t="s">
        <v>357</v>
      </c>
      <c r="F476" s="218">
        <f>ROUND(D476*$C476/100,0)</f>
        <v>0</v>
      </c>
      <c r="G476" s="338">
        <f>$G$174</f>
        <v>57</v>
      </c>
      <c r="H476" s="305" t="s">
        <v>357</v>
      </c>
      <c r="I476" s="218">
        <f t="shared" si="65"/>
        <v>0</v>
      </c>
      <c r="J476" s="218"/>
      <c r="K476" s="338">
        <f>$K$174</f>
        <v>58</v>
      </c>
      <c r="L476" s="218"/>
      <c r="M476" s="218">
        <f>ROUND(K476*C476/100,0)</f>
        <v>0</v>
      </c>
      <c r="N476" s="218"/>
      <c r="O476" s="218"/>
      <c r="P476" s="218"/>
      <c r="Q476" s="218"/>
      <c r="R476" s="197"/>
      <c r="S476" s="197"/>
      <c r="T476" s="197"/>
      <c r="U476" s="197"/>
      <c r="V476" s="197"/>
      <c r="W476" s="197"/>
      <c r="X476" s="197"/>
      <c r="Y476" s="197"/>
      <c r="Z476" s="197"/>
      <c r="AA476" s="197"/>
      <c r="AB476" s="197"/>
      <c r="AC476" s="197"/>
      <c r="AD476" s="197"/>
      <c r="AE476" s="197"/>
    </row>
    <row r="477" spans="1:31" hidden="1">
      <c r="A477" s="319" t="s">
        <v>399</v>
      </c>
      <c r="B477" s="249"/>
      <c r="C477" s="302"/>
      <c r="D477" s="320">
        <v>-0.01</v>
      </c>
      <c r="E477" s="303"/>
      <c r="F477" s="218"/>
      <c r="G477" s="339">
        <v>-0.01</v>
      </c>
      <c r="H477" s="305"/>
      <c r="I477" s="218"/>
      <c r="J477" s="218"/>
      <c r="K477" s="339">
        <v>-0.01</v>
      </c>
      <c r="L477" s="218"/>
      <c r="M477" s="218"/>
      <c r="N477" s="218"/>
      <c r="O477" s="218"/>
      <c r="P477" s="218"/>
      <c r="Q477" s="218"/>
      <c r="R477" s="197"/>
      <c r="S477" s="197"/>
      <c r="T477" s="197"/>
      <c r="U477" s="197"/>
      <c r="V477" s="197"/>
      <c r="W477" s="197"/>
      <c r="X477" s="197"/>
      <c r="Y477" s="197"/>
      <c r="Z477" s="197"/>
      <c r="AA477" s="197"/>
      <c r="AB477" s="197"/>
      <c r="AC477" s="197"/>
      <c r="AD477" s="197"/>
      <c r="AE477" s="197"/>
    </row>
    <row r="478" spans="1:31" hidden="1">
      <c r="A478" s="249" t="s">
        <v>383</v>
      </c>
      <c r="B478" s="249"/>
      <c r="C478" s="302">
        <v>0</v>
      </c>
      <c r="D478" s="322">
        <v>104.52000000000001</v>
      </c>
      <c r="E478" s="303"/>
      <c r="F478" s="218">
        <f>-ROUND(D478*$C478/100,0)</f>
        <v>0</v>
      </c>
      <c r="G478" s="322">
        <f>$G$182</f>
        <v>9.76</v>
      </c>
      <c r="H478" s="303"/>
      <c r="I478" s="218">
        <f>-ROUND(G478*$C478/100,0)</f>
        <v>0</v>
      </c>
      <c r="J478" s="218"/>
      <c r="K478" s="322">
        <f>$K$182</f>
        <v>9.99</v>
      </c>
      <c r="L478" s="218"/>
      <c r="M478" s="218">
        <f>-ROUND(K478*$C478/100,0)</f>
        <v>0</v>
      </c>
      <c r="N478" s="218"/>
      <c r="O478" s="218"/>
      <c r="P478" s="218"/>
      <c r="Q478" s="218"/>
      <c r="R478" s="197"/>
      <c r="S478" s="197"/>
      <c r="T478" s="197"/>
      <c r="U478" s="197"/>
      <c r="V478" s="197"/>
      <c r="W478" s="197"/>
      <c r="X478" s="197"/>
      <c r="Y478" s="197"/>
      <c r="Z478" s="197"/>
      <c r="AA478" s="197"/>
      <c r="AB478" s="197"/>
      <c r="AC478" s="197"/>
      <c r="AD478" s="197"/>
      <c r="AE478" s="197"/>
    </row>
    <row r="479" spans="1:31" hidden="1">
      <c r="A479" s="249" t="s">
        <v>384</v>
      </c>
      <c r="B479" s="249"/>
      <c r="C479" s="302">
        <v>0</v>
      </c>
      <c r="D479" s="322">
        <v>155.76</v>
      </c>
      <c r="E479" s="303"/>
      <c r="F479" s="218">
        <f>-ROUND(D479*$C479/100,0)</f>
        <v>0</v>
      </c>
      <c r="G479" s="322">
        <f>$G$183</f>
        <v>14.54</v>
      </c>
      <c r="H479" s="303"/>
      <c r="I479" s="218">
        <f t="shared" ref="I479:I481" si="66">-ROUND(G479*$C479/100,0)</f>
        <v>0</v>
      </c>
      <c r="J479" s="218"/>
      <c r="K479" s="322">
        <f>$K$183</f>
        <v>14.89</v>
      </c>
      <c r="L479" s="218"/>
      <c r="M479" s="218">
        <f t="shared" ref="M479:M481" si="67">-ROUND(K479*$C479/100,0)</f>
        <v>0</v>
      </c>
      <c r="N479" s="218"/>
      <c r="O479" s="218"/>
      <c r="P479" s="218"/>
      <c r="Q479" s="218"/>
      <c r="R479" s="197"/>
      <c r="S479" s="197"/>
      <c r="T479" s="197"/>
      <c r="U479" s="197"/>
      <c r="V479" s="197"/>
      <c r="W479" s="197"/>
      <c r="X479" s="197"/>
      <c r="Y479" s="197"/>
      <c r="Z479" s="197"/>
      <c r="AA479" s="197"/>
      <c r="AB479" s="197"/>
      <c r="AC479" s="197"/>
      <c r="AD479" s="197"/>
      <c r="AE479" s="197"/>
    </row>
    <row r="480" spans="1:31" hidden="1">
      <c r="A480" s="249" t="s">
        <v>400</v>
      </c>
      <c r="B480" s="249"/>
      <c r="C480" s="302">
        <v>0</v>
      </c>
      <c r="D480" s="322">
        <v>11.040000000000001</v>
      </c>
      <c r="E480" s="303"/>
      <c r="F480" s="218">
        <f>-ROUND(D480*$C480/100,0)</f>
        <v>0</v>
      </c>
      <c r="G480" s="322">
        <f>$G$184</f>
        <v>1.02</v>
      </c>
      <c r="H480" s="303"/>
      <c r="I480" s="218">
        <f t="shared" si="66"/>
        <v>0</v>
      </c>
      <c r="J480" s="218"/>
      <c r="K480" s="322">
        <f>$K$184</f>
        <v>1.04</v>
      </c>
      <c r="L480" s="218"/>
      <c r="M480" s="218">
        <f t="shared" si="67"/>
        <v>0</v>
      </c>
      <c r="N480" s="218"/>
      <c r="O480" s="218"/>
      <c r="P480" s="218"/>
      <c r="Q480" s="218"/>
      <c r="R480" s="197"/>
      <c r="S480" s="197"/>
      <c r="T480" s="197"/>
      <c r="U480" s="197"/>
      <c r="V480" s="197"/>
      <c r="W480" s="197"/>
      <c r="X480" s="197"/>
      <c r="Y480" s="197"/>
      <c r="Z480" s="197"/>
      <c r="AA480" s="197"/>
      <c r="AB480" s="197"/>
      <c r="AC480" s="197"/>
      <c r="AD480" s="197"/>
      <c r="AE480" s="197"/>
    </row>
    <row r="481" spans="1:31" hidden="1">
      <c r="A481" s="249" t="s">
        <v>401</v>
      </c>
      <c r="B481" s="249"/>
      <c r="C481" s="302">
        <v>0</v>
      </c>
      <c r="D481" s="322">
        <v>3.4</v>
      </c>
      <c r="E481" s="305"/>
      <c r="F481" s="218">
        <f>-ROUND(D481*$C481/100,0)</f>
        <v>0</v>
      </c>
      <c r="G481" s="322">
        <f>$G$185</f>
        <v>3.7</v>
      </c>
      <c r="H481" s="305"/>
      <c r="I481" s="218">
        <f t="shared" si="66"/>
        <v>0</v>
      </c>
      <c r="J481" s="218"/>
      <c r="K481" s="322">
        <f>$K$185</f>
        <v>3.8</v>
      </c>
      <c r="L481" s="218"/>
      <c r="M481" s="218">
        <f t="shared" si="67"/>
        <v>0</v>
      </c>
      <c r="N481" s="218"/>
      <c r="O481" s="218"/>
      <c r="P481" s="218"/>
      <c r="Q481" s="218"/>
      <c r="R481" s="197"/>
      <c r="S481" s="197"/>
      <c r="T481" s="197"/>
      <c r="U481" s="197"/>
      <c r="V481" s="197"/>
      <c r="W481" s="197"/>
      <c r="X481" s="197"/>
      <c r="Y481" s="197"/>
      <c r="Z481" s="197"/>
      <c r="AA481" s="197"/>
      <c r="AB481" s="197"/>
      <c r="AC481" s="197"/>
      <c r="AD481" s="197"/>
      <c r="AE481" s="197"/>
    </row>
    <row r="482" spans="1:31" hidden="1">
      <c r="A482" s="249" t="s">
        <v>402</v>
      </c>
      <c r="B482" s="249"/>
      <c r="C482" s="302">
        <v>0</v>
      </c>
      <c r="D482" s="323">
        <v>9.766</v>
      </c>
      <c r="E482" s="305" t="s">
        <v>357</v>
      </c>
      <c r="F482" s="218">
        <f>ROUND(D482*$C482/100*D477,0)</f>
        <v>0</v>
      </c>
      <c r="G482" s="340">
        <f>$G$186</f>
        <v>10.628</v>
      </c>
      <c r="H482" s="305" t="s">
        <v>357</v>
      </c>
      <c r="I482" s="218">
        <f>ROUND(G482*$C482/100*G477,0)</f>
        <v>0</v>
      </c>
      <c r="J482" s="218"/>
      <c r="K482" s="340">
        <f>$K$186</f>
        <v>10.878</v>
      </c>
      <c r="L482" s="218"/>
      <c r="M482" s="218">
        <f>ROUND(K482*$C482/100*K477,0)</f>
        <v>0</v>
      </c>
      <c r="N482" s="218"/>
      <c r="O482" s="218" t="s">
        <v>105</v>
      </c>
      <c r="P482" s="218"/>
      <c r="Q482" s="218"/>
      <c r="R482" s="197"/>
      <c r="S482" s="197"/>
      <c r="T482" s="197"/>
      <c r="U482" s="197"/>
      <c r="V482" s="197"/>
      <c r="W482" s="197"/>
      <c r="X482" s="197"/>
      <c r="Y482" s="197"/>
      <c r="Z482" s="197"/>
      <c r="AA482" s="197"/>
      <c r="AB482" s="197"/>
      <c r="AC482" s="197"/>
      <c r="AD482" s="197"/>
      <c r="AE482" s="197"/>
    </row>
    <row r="483" spans="1:31" hidden="1">
      <c r="A483" s="249" t="s">
        <v>390</v>
      </c>
      <c r="B483" s="249"/>
      <c r="C483" s="302">
        <v>0</v>
      </c>
      <c r="D483" s="323">
        <v>6.7460000000000004</v>
      </c>
      <c r="E483" s="305" t="s">
        <v>357</v>
      </c>
      <c r="F483" s="218">
        <f>ROUND(D483*$C483/100*D477,0)</f>
        <v>0</v>
      </c>
      <c r="G483" s="341">
        <f>$G$187</f>
        <v>7.3410000000000002</v>
      </c>
      <c r="H483" s="305" t="s">
        <v>357</v>
      </c>
      <c r="I483" s="218">
        <f>ROUND(G483*$C483/100*G477,0)</f>
        <v>0</v>
      </c>
      <c r="J483" s="218"/>
      <c r="K483" s="341">
        <f>$K$187</f>
        <v>7.5140000000000002</v>
      </c>
      <c r="L483" s="218"/>
      <c r="M483" s="218">
        <f>ROUND(K483*$C483/100*K477,0)</f>
        <v>0</v>
      </c>
      <c r="N483" s="218"/>
      <c r="O483" s="218"/>
      <c r="P483" s="218"/>
      <c r="Q483" s="218"/>
      <c r="R483" s="197"/>
      <c r="S483" s="197"/>
      <c r="T483" s="197"/>
      <c r="U483" s="197"/>
      <c r="V483" s="197"/>
      <c r="W483" s="197"/>
      <c r="X483" s="197"/>
      <c r="Y483" s="197"/>
      <c r="Z483" s="197"/>
      <c r="AA483" s="197"/>
      <c r="AB483" s="197"/>
      <c r="AC483" s="197"/>
      <c r="AD483" s="197"/>
      <c r="AE483" s="197"/>
    </row>
    <row r="484" spans="1:31" hidden="1">
      <c r="A484" s="249" t="s">
        <v>391</v>
      </c>
      <c r="B484" s="249"/>
      <c r="C484" s="302">
        <v>0</v>
      </c>
      <c r="D484" s="323">
        <v>5.8120000000000003</v>
      </c>
      <c r="E484" s="305" t="s">
        <v>357</v>
      </c>
      <c r="F484" s="218">
        <f>ROUND(D484*$C484/100*D477,0)</f>
        <v>0</v>
      </c>
      <c r="G484" s="323">
        <f>$G$188</f>
        <v>6.3240000000000007</v>
      </c>
      <c r="H484" s="305" t="s">
        <v>357</v>
      </c>
      <c r="I484" s="218">
        <f>ROUND(G484*$C484/100*G477,0)</f>
        <v>0</v>
      </c>
      <c r="J484" s="218"/>
      <c r="K484" s="323">
        <f>$K$188</f>
        <v>6.4720000000000004</v>
      </c>
      <c r="L484" s="218"/>
      <c r="M484" s="218">
        <f>ROUND(K484*$C484/100*K477,0)</f>
        <v>0</v>
      </c>
      <c r="N484" s="218"/>
      <c r="O484" s="218"/>
      <c r="P484" s="218"/>
      <c r="Q484" s="218"/>
      <c r="R484" s="197"/>
      <c r="S484" s="197"/>
      <c r="T484" s="197"/>
      <c r="U484" s="197"/>
      <c r="V484" s="197"/>
      <c r="W484" s="197"/>
      <c r="X484" s="197"/>
      <c r="Y484" s="197"/>
      <c r="Z484" s="197"/>
      <c r="AA484" s="197"/>
      <c r="AB484" s="197"/>
      <c r="AC484" s="197"/>
      <c r="AD484" s="197"/>
      <c r="AE484" s="197"/>
    </row>
    <row r="485" spans="1:31" hidden="1">
      <c r="A485" s="249" t="s">
        <v>392</v>
      </c>
      <c r="B485" s="249"/>
      <c r="C485" s="302">
        <v>0</v>
      </c>
      <c r="D485" s="325">
        <v>56</v>
      </c>
      <c r="E485" s="305" t="s">
        <v>357</v>
      </c>
      <c r="F485" s="218">
        <f>ROUND(D485*$C485/100*D477,0)</f>
        <v>0</v>
      </c>
      <c r="G485" s="342">
        <f>$G$214</f>
        <v>57</v>
      </c>
      <c r="H485" s="305" t="s">
        <v>357</v>
      </c>
      <c r="I485" s="218">
        <f>ROUND(G485*$C485/100*G477,0)</f>
        <v>0</v>
      </c>
      <c r="J485" s="218"/>
      <c r="K485" s="342">
        <f>$K$214</f>
        <v>58</v>
      </c>
      <c r="L485" s="218"/>
      <c r="M485" s="218">
        <f>ROUND(K485*$C485/100*K477,0)</f>
        <v>0</v>
      </c>
      <c r="N485" s="218"/>
      <c r="O485" s="218"/>
      <c r="P485" s="218"/>
      <c r="Q485" s="218"/>
      <c r="R485" s="197"/>
      <c r="S485" s="197"/>
      <c r="T485" s="197"/>
      <c r="U485" s="197"/>
      <c r="V485" s="197"/>
      <c r="W485" s="197"/>
      <c r="X485" s="197"/>
      <c r="Y485" s="197"/>
      <c r="Z485" s="197"/>
      <c r="AA485" s="197"/>
      <c r="AB485" s="197"/>
      <c r="AC485" s="197"/>
      <c r="AD485" s="197"/>
      <c r="AE485" s="197"/>
    </row>
    <row r="486" spans="1:31" hidden="1">
      <c r="A486" s="249" t="s">
        <v>403</v>
      </c>
      <c r="B486" s="249"/>
      <c r="C486" s="302">
        <v>0</v>
      </c>
      <c r="D486" s="327">
        <v>60</v>
      </c>
      <c r="E486" s="303"/>
      <c r="F486" s="218">
        <f>ROUND(D486*$C486,0)</f>
        <v>0</v>
      </c>
      <c r="G486" s="259">
        <f>$G$190</f>
        <v>60</v>
      </c>
      <c r="H486" s="305"/>
      <c r="I486" s="218">
        <f>ROUND(G486*C486,0)</f>
        <v>0</v>
      </c>
      <c r="J486" s="218"/>
      <c r="K486" s="259">
        <f>$K$190</f>
        <v>60</v>
      </c>
      <c r="L486" s="218"/>
      <c r="M486" s="218">
        <f>ROUND(K486*C486,0)</f>
        <v>0</v>
      </c>
      <c r="N486" s="218"/>
      <c r="O486" s="218"/>
      <c r="P486" s="218"/>
      <c r="Q486" s="218"/>
      <c r="R486" s="197"/>
      <c r="S486" s="197"/>
      <c r="T486" s="197"/>
      <c r="U486" s="197"/>
      <c r="V486" s="197"/>
      <c r="W486" s="197"/>
      <c r="X486" s="197"/>
      <c r="Y486" s="197"/>
      <c r="Z486" s="197"/>
      <c r="AA486" s="197"/>
      <c r="AB486" s="197"/>
      <c r="AC486" s="197"/>
      <c r="AD486" s="197"/>
      <c r="AE486" s="197"/>
    </row>
    <row r="487" spans="1:31" hidden="1">
      <c r="A487" s="249" t="s">
        <v>404</v>
      </c>
      <c r="B487" s="249"/>
      <c r="C487" s="302">
        <v>0</v>
      </c>
      <c r="D487" s="328">
        <v>-30</v>
      </c>
      <c r="E487" s="303" t="s">
        <v>357</v>
      </c>
      <c r="F487" s="218">
        <f>ROUND(D487*$C487/100,0)</f>
        <v>0</v>
      </c>
      <c r="G487" s="328">
        <f>$G$191</f>
        <v>-30</v>
      </c>
      <c r="H487" s="305" t="s">
        <v>357</v>
      </c>
      <c r="I487" s="218">
        <f>ROUND(G487*C487/100,0)</f>
        <v>0</v>
      </c>
      <c r="J487" s="218"/>
      <c r="K487" s="328">
        <f>$K$191</f>
        <v>-30</v>
      </c>
      <c r="L487" s="218"/>
      <c r="M487" s="218">
        <f>ROUND(K487*C487/100,0)</f>
        <v>0</v>
      </c>
      <c r="N487" s="218"/>
      <c r="O487" s="218"/>
      <c r="P487" s="218"/>
      <c r="Q487" s="218"/>
      <c r="R487" s="197"/>
      <c r="S487" s="197"/>
      <c r="T487" s="197"/>
      <c r="U487" s="197"/>
      <c r="V487" s="197"/>
      <c r="W487" s="197"/>
      <c r="X487" s="197"/>
      <c r="Y487" s="197"/>
      <c r="Z487" s="197"/>
      <c r="AA487" s="197"/>
      <c r="AB487" s="197"/>
      <c r="AC487" s="197"/>
      <c r="AD487" s="197"/>
      <c r="AE487" s="197"/>
    </row>
    <row r="488" spans="1:31" hidden="1">
      <c r="A488" s="249" t="s">
        <v>370</v>
      </c>
      <c r="B488" s="249"/>
      <c r="C488" s="302">
        <f>SUM(C473:C475)</f>
        <v>5786</v>
      </c>
      <c r="D488" s="313"/>
      <c r="E488" s="218"/>
      <c r="F488" s="218">
        <f>SUM(F467:F487)</f>
        <v>1923</v>
      </c>
      <c r="G488" s="313"/>
      <c r="H488" s="305"/>
      <c r="I488" s="218">
        <f>SUM(I467:I487)</f>
        <v>2110</v>
      </c>
      <c r="J488" s="218"/>
      <c r="K488" s="347"/>
      <c r="L488" s="218"/>
      <c r="M488" s="218">
        <f>SUM(M467:M487)</f>
        <v>2160</v>
      </c>
      <c r="N488" s="218"/>
      <c r="O488" s="218"/>
      <c r="P488" s="218"/>
      <c r="Q488" s="218"/>
      <c r="R488" s="197"/>
      <c r="S488" s="197"/>
      <c r="T488" s="197"/>
      <c r="U488" s="197"/>
      <c r="V488" s="197"/>
      <c r="W488" s="197"/>
      <c r="X488" s="197"/>
      <c r="Y488" s="197"/>
      <c r="Z488" s="197"/>
      <c r="AA488" s="197"/>
      <c r="AB488" s="197"/>
      <c r="AC488" s="197"/>
      <c r="AD488" s="197"/>
      <c r="AE488" s="197"/>
    </row>
    <row r="489" spans="1:31" hidden="1">
      <c r="A489" s="249" t="s">
        <v>341</v>
      </c>
      <c r="B489" s="249"/>
      <c r="C489" s="346">
        <v>17.989857077409003</v>
      </c>
      <c r="D489" s="238"/>
      <c r="E489" s="238"/>
      <c r="F489" s="330">
        <f>I489</f>
        <v>6.4701450675839931</v>
      </c>
      <c r="G489" s="238"/>
      <c r="H489" s="238"/>
      <c r="I489" s="330">
        <v>6.4701450675839931</v>
      </c>
      <c r="J489" s="304"/>
      <c r="K489" s="331"/>
      <c r="L489" s="304"/>
      <c r="M489" s="330">
        <v>6.4701450675839931</v>
      </c>
      <c r="N489" s="304"/>
      <c r="O489" s="304"/>
      <c r="P489" s="304"/>
      <c r="Q489" s="304"/>
      <c r="R489" s="197"/>
      <c r="S489" s="197"/>
      <c r="T489" s="197"/>
      <c r="U489" s="197"/>
      <c r="V489" s="197"/>
      <c r="W489" s="197"/>
      <c r="X489" s="197"/>
      <c r="Y489" s="197"/>
      <c r="Z489" s="197"/>
      <c r="AA489" s="197"/>
      <c r="AB489" s="197"/>
      <c r="AC489" s="197"/>
      <c r="AD489" s="197"/>
      <c r="AE489" s="197"/>
    </row>
    <row r="490" spans="1:31" ht="16.5" hidden="1" thickBot="1">
      <c r="A490" s="249" t="s">
        <v>371</v>
      </c>
      <c r="B490" s="249"/>
      <c r="C490" s="294">
        <f>SUM(C488:C489)</f>
        <v>5803.9898570774094</v>
      </c>
      <c r="D490" s="344"/>
      <c r="E490" s="333"/>
      <c r="F490" s="334">
        <f>F488+F489</f>
        <v>1929.4701450675841</v>
      </c>
      <c r="G490" s="344"/>
      <c r="H490" s="335"/>
      <c r="I490" s="334">
        <f>I488+I489</f>
        <v>2116.4701450675839</v>
      </c>
      <c r="J490" s="334"/>
      <c r="K490" s="344"/>
      <c r="L490" s="334"/>
      <c r="M490" s="334">
        <f>M488+M489</f>
        <v>2166.4701450675839</v>
      </c>
      <c r="N490" s="334"/>
      <c r="O490" s="334"/>
      <c r="P490" s="334"/>
      <c r="Q490" s="334"/>
      <c r="R490" s="197"/>
      <c r="S490" s="197"/>
      <c r="T490" s="197"/>
      <c r="U490" s="197"/>
      <c r="V490" s="197"/>
      <c r="W490" s="197"/>
      <c r="X490" s="197"/>
      <c r="Y490" s="197"/>
      <c r="Z490" s="197"/>
      <c r="AA490" s="197"/>
      <c r="AB490" s="197"/>
      <c r="AC490" s="197"/>
      <c r="AD490" s="197"/>
      <c r="AE490" s="197"/>
    </row>
    <row r="491" spans="1:31" hidden="1">
      <c r="A491" s="249"/>
      <c r="B491" s="249"/>
      <c r="C491" s="250"/>
      <c r="D491" s="327" t="s">
        <v>105</v>
      </c>
      <c r="E491" s="218"/>
      <c r="F491" s="218"/>
      <c r="G491" s="327" t="s">
        <v>105</v>
      </c>
      <c r="H491" s="249"/>
      <c r="I491" s="218"/>
      <c r="J491" s="218"/>
      <c r="K491" s="260" t="s">
        <v>105</v>
      </c>
      <c r="L491" s="218"/>
      <c r="M491" s="218"/>
      <c r="N491" s="218"/>
      <c r="O491" s="218"/>
      <c r="P491" s="218"/>
      <c r="Q491" s="218"/>
      <c r="R491" s="197"/>
      <c r="S491" s="197"/>
      <c r="T491" s="197"/>
      <c r="U491" s="197"/>
      <c r="V491" s="197"/>
      <c r="W491" s="197"/>
      <c r="X491" s="197"/>
      <c r="Y491" s="197"/>
      <c r="Z491" s="197"/>
      <c r="AA491" s="197"/>
      <c r="AB491" s="197"/>
      <c r="AC491" s="197"/>
      <c r="AD491" s="197"/>
      <c r="AE491" s="197"/>
    </row>
    <row r="492" spans="1:31" hidden="1">
      <c r="A492" s="248" t="s">
        <v>416</v>
      </c>
      <c r="B492" s="249"/>
      <c r="C492" s="348"/>
      <c r="D492" s="218"/>
      <c r="E492" s="218"/>
      <c r="F492" s="249"/>
      <c r="G492" s="218"/>
      <c r="H492" s="249"/>
      <c r="I492" s="249"/>
      <c r="J492" s="249"/>
      <c r="K492" s="218"/>
      <c r="L492" s="249"/>
      <c r="M492" s="249"/>
      <c r="N492" s="249"/>
      <c r="O492" s="249"/>
      <c r="P492" s="249"/>
      <c r="Q492" s="249"/>
      <c r="R492" s="197"/>
      <c r="S492" s="197"/>
      <c r="T492" s="197"/>
      <c r="U492" s="197"/>
      <c r="V492" s="197"/>
      <c r="W492" s="197"/>
      <c r="X492" s="197"/>
      <c r="Y492" s="197"/>
      <c r="Z492" s="197"/>
      <c r="AA492" s="197"/>
      <c r="AB492" s="197"/>
      <c r="AC492" s="197"/>
      <c r="AD492" s="197"/>
      <c r="AE492" s="197"/>
    </row>
    <row r="493" spans="1:31" hidden="1">
      <c r="A493" s="305" t="s">
        <v>417</v>
      </c>
      <c r="B493" s="249"/>
      <c r="C493" s="249" t="s">
        <v>105</v>
      </c>
      <c r="D493" s="218"/>
      <c r="E493" s="218"/>
      <c r="F493" s="249"/>
      <c r="G493" s="218"/>
      <c r="H493" s="249"/>
      <c r="I493" s="249"/>
      <c r="J493" s="249"/>
      <c r="K493" s="218"/>
      <c r="L493" s="249"/>
      <c r="M493" s="249"/>
      <c r="N493" s="249"/>
      <c r="O493" s="249"/>
      <c r="P493" s="249"/>
      <c r="Q493" s="249"/>
      <c r="R493" s="197"/>
      <c r="S493" s="197"/>
      <c r="T493" s="197"/>
      <c r="U493" s="197"/>
      <c r="V493" s="197"/>
      <c r="W493" s="197"/>
      <c r="X493" s="197"/>
      <c r="Y493" s="197"/>
      <c r="Z493" s="197"/>
      <c r="AA493" s="197"/>
      <c r="AB493" s="197"/>
      <c r="AC493" s="197"/>
      <c r="AD493" s="197"/>
      <c r="AE493" s="197"/>
    </row>
    <row r="494" spans="1:31" hidden="1">
      <c r="A494" s="305"/>
      <c r="B494" s="249"/>
      <c r="C494" s="249"/>
      <c r="D494" s="218"/>
      <c r="E494" s="218"/>
      <c r="F494" s="249"/>
      <c r="G494" s="218"/>
      <c r="H494" s="249"/>
      <c r="I494" s="249"/>
      <c r="J494" s="249"/>
      <c r="K494" s="218"/>
      <c r="L494" s="249"/>
      <c r="M494" s="249"/>
      <c r="N494" s="249"/>
      <c r="O494" s="249"/>
      <c r="P494" s="249"/>
      <c r="Q494" s="249"/>
      <c r="R494" s="197"/>
      <c r="S494" s="197"/>
      <c r="T494" s="197"/>
      <c r="U494" s="197"/>
      <c r="V494" s="197"/>
      <c r="W494" s="197"/>
      <c r="X494" s="197"/>
      <c r="Y494" s="197"/>
      <c r="Z494" s="197"/>
      <c r="AA494" s="197"/>
      <c r="AB494" s="197"/>
      <c r="AC494" s="197"/>
      <c r="AD494" s="197"/>
      <c r="AE494" s="197"/>
    </row>
    <row r="495" spans="1:31" hidden="1">
      <c r="A495" s="305" t="s">
        <v>386</v>
      </c>
      <c r="B495" s="249"/>
      <c r="C495" s="302"/>
      <c r="D495" s="218"/>
      <c r="E495" s="218"/>
      <c r="F495" s="249"/>
      <c r="G495" s="218"/>
      <c r="H495" s="249"/>
      <c r="I495" s="249"/>
      <c r="J495" s="249"/>
      <c r="K495" s="218"/>
      <c r="L495" s="249"/>
      <c r="M495" s="249"/>
      <c r="N495" s="249"/>
      <c r="O495" s="249"/>
      <c r="P495" s="249"/>
      <c r="Q495" s="249"/>
      <c r="R495" s="197"/>
      <c r="S495" s="197"/>
      <c r="T495" s="197"/>
      <c r="U495" s="197"/>
      <c r="V495" s="197"/>
      <c r="W495" s="197"/>
      <c r="X495" s="197"/>
      <c r="Y495" s="197"/>
      <c r="Z495" s="197"/>
      <c r="AA495" s="197"/>
      <c r="AB495" s="197"/>
      <c r="AC495" s="197"/>
      <c r="AD495" s="197"/>
      <c r="AE495" s="197"/>
    </row>
    <row r="496" spans="1:31" hidden="1">
      <c r="A496" s="305" t="s">
        <v>418</v>
      </c>
      <c r="B496" s="249"/>
      <c r="C496" s="302">
        <v>0</v>
      </c>
      <c r="D496" s="274">
        <v>259</v>
      </c>
      <c r="E496" s="305"/>
      <c r="F496" s="303">
        <f t="shared" ref="F496:F498" si="68">ROUND(D496*$C496,0)</f>
        <v>0</v>
      </c>
      <c r="G496" s="274">
        <v>259</v>
      </c>
      <c r="H496" s="305"/>
      <c r="I496" s="303">
        <f>ROUND(E496*$C496,0)</f>
        <v>0</v>
      </c>
      <c r="J496" s="303"/>
      <c r="K496" s="322">
        <v>259</v>
      </c>
      <c r="L496" s="303"/>
      <c r="M496" s="303">
        <f>ROUND(I496*$C496,0)</f>
        <v>0</v>
      </c>
      <c r="N496" s="303"/>
      <c r="O496" s="303"/>
      <c r="P496" s="303"/>
      <c r="Q496" s="303"/>
      <c r="R496" s="197"/>
      <c r="S496" s="197"/>
      <c r="T496" s="197"/>
      <c r="U496" s="197"/>
      <c r="V496" s="197"/>
      <c r="W496" s="197"/>
      <c r="X496" s="197"/>
      <c r="Y496" s="197"/>
      <c r="Z496" s="197"/>
      <c r="AA496" s="197"/>
      <c r="AB496" s="197"/>
      <c r="AC496" s="197"/>
      <c r="AD496" s="197"/>
      <c r="AE496" s="197"/>
    </row>
    <row r="497" spans="1:33" hidden="1">
      <c r="A497" s="305" t="s">
        <v>419</v>
      </c>
      <c r="B497" s="249"/>
      <c r="C497" s="302">
        <v>0</v>
      </c>
      <c r="D497" s="274">
        <v>96</v>
      </c>
      <c r="E497" s="305"/>
      <c r="F497" s="303">
        <f t="shared" si="68"/>
        <v>0</v>
      </c>
      <c r="G497" s="274">
        <v>96</v>
      </c>
      <c r="H497" s="305"/>
      <c r="I497" s="303">
        <f>ROUND(E497*$C497,0)</f>
        <v>0</v>
      </c>
      <c r="J497" s="303"/>
      <c r="K497" s="322">
        <v>96</v>
      </c>
      <c r="L497" s="303"/>
      <c r="M497" s="303">
        <f>ROUND(I497*$C497,0)</f>
        <v>0</v>
      </c>
      <c r="N497" s="303"/>
      <c r="O497" s="303"/>
      <c r="P497" s="303"/>
      <c r="Q497" s="303"/>
      <c r="R497" s="197"/>
      <c r="S497" s="197"/>
      <c r="T497" s="197"/>
      <c r="U497" s="197"/>
      <c r="V497" s="197"/>
      <c r="W497" s="197"/>
      <c r="X497" s="197"/>
      <c r="Y497" s="197"/>
      <c r="Z497" s="197"/>
      <c r="AA497" s="197"/>
      <c r="AB497" s="197"/>
      <c r="AC497" s="197"/>
      <c r="AD497" s="197"/>
      <c r="AE497" s="197"/>
    </row>
    <row r="498" spans="1:33" hidden="1">
      <c r="A498" s="305" t="s">
        <v>420</v>
      </c>
      <c r="B498" s="249"/>
      <c r="C498" s="302">
        <v>0</v>
      </c>
      <c r="D498" s="274">
        <v>192</v>
      </c>
      <c r="E498" s="308"/>
      <c r="F498" s="303">
        <f t="shared" si="68"/>
        <v>0</v>
      </c>
      <c r="G498" s="274">
        <v>192</v>
      </c>
      <c r="H498" s="308"/>
      <c r="I498" s="303">
        <f>ROUND(E498*$C498,0)</f>
        <v>0</v>
      </c>
      <c r="J498" s="303"/>
      <c r="K498" s="322">
        <v>192</v>
      </c>
      <c r="L498" s="303"/>
      <c r="M498" s="303">
        <f>ROUND(I498*$C498,0)</f>
        <v>0</v>
      </c>
      <c r="N498" s="303"/>
      <c r="O498" s="303"/>
      <c r="P498" s="303"/>
      <c r="Q498" s="303"/>
      <c r="R498" s="197"/>
      <c r="S498" s="197"/>
      <c r="T498" s="197"/>
      <c r="U498" s="197"/>
      <c r="V498" s="197"/>
      <c r="W498" s="197"/>
      <c r="X498" s="197"/>
      <c r="Y498" s="197"/>
      <c r="Z498" s="197"/>
      <c r="AA498" s="197"/>
      <c r="AB498" s="197"/>
      <c r="AC498" s="197"/>
      <c r="AD498" s="197"/>
      <c r="AE498" s="197"/>
    </row>
    <row r="499" spans="1:33" hidden="1">
      <c r="A499" s="305" t="s">
        <v>387</v>
      </c>
      <c r="B499" s="249"/>
      <c r="C499" s="302">
        <f>SUM(C496:C498)</f>
        <v>0</v>
      </c>
      <c r="D499" s="274"/>
      <c r="E499" s="305"/>
      <c r="F499" s="303"/>
      <c r="G499" s="274"/>
      <c r="H499" s="305"/>
      <c r="I499" s="303"/>
      <c r="J499" s="303"/>
      <c r="K499" s="322"/>
      <c r="L499" s="303"/>
      <c r="M499" s="303"/>
      <c r="N499" s="303"/>
      <c r="O499" s="303"/>
      <c r="P499" s="303"/>
      <c r="Q499" s="303"/>
      <c r="R499" s="197"/>
      <c r="S499" s="197"/>
      <c r="T499" s="197"/>
      <c r="U499" s="197"/>
      <c r="V499" s="197"/>
      <c r="W499" s="197"/>
      <c r="X499" s="197"/>
      <c r="Y499" s="197"/>
      <c r="Z499" s="197"/>
      <c r="AA499" s="197"/>
      <c r="AB499" s="197"/>
      <c r="AC499" s="197"/>
      <c r="AD499" s="197"/>
      <c r="AE499" s="197"/>
    </row>
    <row r="500" spans="1:33" hidden="1">
      <c r="A500" s="305" t="s">
        <v>419</v>
      </c>
      <c r="B500" s="249"/>
      <c r="C500" s="302">
        <v>0</v>
      </c>
      <c r="D500" s="274">
        <v>1.7</v>
      </c>
      <c r="E500" s="305" t="s">
        <v>105</v>
      </c>
      <c r="F500" s="303">
        <f>ROUND(D500*$C500,0)</f>
        <v>0</v>
      </c>
      <c r="G500" s="274">
        <v>1.76</v>
      </c>
      <c r="H500" s="305" t="s">
        <v>105</v>
      </c>
      <c r="I500" s="303">
        <f>ROUND(E500*$C500,0)</f>
        <v>0</v>
      </c>
      <c r="J500" s="303"/>
      <c r="K500" s="322">
        <v>1.76</v>
      </c>
      <c r="L500" s="303"/>
      <c r="M500" s="303">
        <f>ROUND(I500*$C500,0)</f>
        <v>0</v>
      </c>
      <c r="N500" s="303"/>
      <c r="O500" s="303"/>
      <c r="P500" s="303"/>
      <c r="Q500" s="303"/>
      <c r="R500" s="197"/>
      <c r="S500" s="197"/>
      <c r="T500" s="197"/>
      <c r="U500" s="197"/>
      <c r="V500" s="197"/>
      <c r="W500" s="197"/>
      <c r="X500" s="197"/>
      <c r="Y500" s="197"/>
      <c r="Z500" s="197"/>
      <c r="AA500" s="197"/>
      <c r="AB500" s="197"/>
      <c r="AC500" s="197"/>
      <c r="AD500" s="197"/>
      <c r="AE500" s="197"/>
    </row>
    <row r="501" spans="1:33" hidden="1">
      <c r="A501" s="305" t="s">
        <v>420</v>
      </c>
      <c r="B501" s="249"/>
      <c r="C501" s="302">
        <v>0</v>
      </c>
      <c r="D501" s="274">
        <v>1.39</v>
      </c>
      <c r="E501" s="305" t="s">
        <v>105</v>
      </c>
      <c r="F501" s="303">
        <f>ROUND(D501*$C501,0)</f>
        <v>0</v>
      </c>
      <c r="G501" s="274">
        <v>1.44</v>
      </c>
      <c r="H501" s="305" t="s">
        <v>105</v>
      </c>
      <c r="I501" s="303">
        <f>ROUND(E501*$C501,0)</f>
        <v>0</v>
      </c>
      <c r="J501" s="303"/>
      <c r="K501" s="322">
        <v>1.44</v>
      </c>
      <c r="L501" s="303"/>
      <c r="M501" s="303">
        <f>ROUND(I501*$C501,0)</f>
        <v>0</v>
      </c>
      <c r="N501" s="303"/>
      <c r="O501" s="303"/>
      <c r="P501" s="303"/>
      <c r="Q501" s="303"/>
      <c r="R501" s="197"/>
      <c r="S501" s="197"/>
      <c r="T501" s="197"/>
      <c r="U501" s="197"/>
      <c r="V501" s="197"/>
      <c r="W501" s="197"/>
      <c r="X501" s="197"/>
      <c r="Y501" s="197"/>
      <c r="Z501" s="197"/>
      <c r="AA501" s="197"/>
      <c r="AB501" s="197"/>
      <c r="AC501" s="197"/>
      <c r="AD501" s="197"/>
      <c r="AE501" s="197"/>
    </row>
    <row r="502" spans="1:33" hidden="1">
      <c r="A502" s="238" t="s">
        <v>421</v>
      </c>
      <c r="B502" s="249"/>
      <c r="C502" s="302"/>
      <c r="D502" s="274"/>
      <c r="E502" s="305"/>
      <c r="F502" s="303"/>
      <c r="G502" s="274"/>
      <c r="H502" s="305"/>
      <c r="I502" s="303"/>
      <c r="J502" s="303"/>
      <c r="K502" s="322"/>
      <c r="L502" s="303"/>
      <c r="M502" s="303"/>
      <c r="N502" s="303"/>
      <c r="O502" s="303"/>
      <c r="P502" s="303"/>
      <c r="Q502" s="303"/>
      <c r="R502" s="197"/>
      <c r="S502" s="197"/>
      <c r="T502" s="197"/>
      <c r="U502" s="197"/>
      <c r="V502" s="197"/>
      <c r="W502" s="197"/>
      <c r="X502" s="197"/>
      <c r="Y502" s="197"/>
      <c r="Z502" s="197"/>
      <c r="AA502" s="197"/>
      <c r="AB502" s="197"/>
      <c r="AC502" s="197"/>
      <c r="AD502" s="197"/>
      <c r="AE502" s="197"/>
    </row>
    <row r="503" spans="1:33" hidden="1">
      <c r="A503" s="238" t="s">
        <v>422</v>
      </c>
      <c r="B503" s="249"/>
      <c r="C503" s="302">
        <v>0</v>
      </c>
      <c r="D503" s="274">
        <v>4.4400000000000004</v>
      </c>
      <c r="E503" s="305"/>
      <c r="F503" s="303">
        <f>ROUND(D503*$C503,0)</f>
        <v>0</v>
      </c>
      <c r="G503" s="274">
        <v>5.37</v>
      </c>
      <c r="H503" s="305"/>
      <c r="I503" s="303">
        <f>ROUND(E503*$C503,0)</f>
        <v>0</v>
      </c>
      <c r="J503" s="303"/>
      <c r="K503" s="322">
        <v>5.37</v>
      </c>
      <c r="L503" s="303"/>
      <c r="M503" s="303">
        <f>ROUND(I503*$C503,0)</f>
        <v>0</v>
      </c>
      <c r="N503" s="303"/>
      <c r="O503" s="303"/>
      <c r="P503" s="303"/>
      <c r="Q503" s="303"/>
      <c r="R503" s="197"/>
      <c r="S503" s="197"/>
      <c r="T503" s="197"/>
      <c r="U503" s="197"/>
      <c r="V503" s="197"/>
      <c r="W503" s="197"/>
      <c r="X503" s="197"/>
      <c r="Y503" s="197"/>
      <c r="Z503" s="197"/>
      <c r="AA503" s="197"/>
      <c r="AB503" s="197"/>
      <c r="AC503" s="197"/>
      <c r="AD503" s="197"/>
      <c r="AE503" s="197"/>
    </row>
    <row r="504" spans="1:33" hidden="1">
      <c r="A504" s="305" t="s">
        <v>423</v>
      </c>
      <c r="B504" s="249"/>
      <c r="C504" s="302"/>
      <c r="D504" s="349"/>
      <c r="E504" s="303"/>
      <c r="F504" s="303"/>
      <c r="G504" s="349"/>
      <c r="H504" s="303"/>
      <c r="I504" s="303"/>
      <c r="J504" s="303"/>
      <c r="K504" s="322"/>
      <c r="L504" s="303"/>
      <c r="M504" s="303"/>
      <c r="N504" s="303"/>
      <c r="O504" s="303"/>
      <c r="P504" s="303"/>
      <c r="Q504" s="303"/>
      <c r="R504" s="197"/>
      <c r="S504" s="197"/>
      <c r="T504" s="197"/>
      <c r="U504" s="197"/>
      <c r="V504" s="197"/>
      <c r="W504" s="197"/>
      <c r="X504" s="197"/>
      <c r="Y504" s="197"/>
      <c r="Z504" s="197"/>
      <c r="AA504" s="197"/>
      <c r="AB504" s="197"/>
      <c r="AC504" s="197"/>
      <c r="AD504" s="197"/>
      <c r="AE504" s="197"/>
    </row>
    <row r="505" spans="1:33" hidden="1">
      <c r="A505" s="305" t="s">
        <v>424</v>
      </c>
      <c r="B505" s="249"/>
      <c r="C505" s="302">
        <v>0</v>
      </c>
      <c r="D505" s="323">
        <v>5.2939999999999996</v>
      </c>
      <c r="E505" s="303" t="s">
        <v>357</v>
      </c>
      <c r="F505" s="303">
        <f>ROUND($C505*D505/100,0)</f>
        <v>0</v>
      </c>
      <c r="G505" s="323">
        <v>5.6790000000000003</v>
      </c>
      <c r="H505" s="303" t="s">
        <v>357</v>
      </c>
      <c r="I505" s="303">
        <f>ROUND($C505*E505/100,0)</f>
        <v>0</v>
      </c>
      <c r="J505" s="303"/>
      <c r="K505" s="323">
        <v>5.6790000000000003</v>
      </c>
      <c r="L505" s="303"/>
      <c r="M505" s="303">
        <f>ROUND($C505*I505/100,0)</f>
        <v>0</v>
      </c>
      <c r="N505" s="303"/>
      <c r="O505" s="303"/>
      <c r="P505" s="303"/>
      <c r="Q505" s="303"/>
      <c r="R505" s="197"/>
      <c r="S505" s="197"/>
      <c r="T505" s="197"/>
      <c r="U505" s="197"/>
      <c r="V505" s="197"/>
      <c r="W505" s="197"/>
      <c r="X505" s="197"/>
      <c r="Y505" s="197"/>
      <c r="Z505" s="197"/>
      <c r="AA505" s="197"/>
      <c r="AB505" s="197"/>
      <c r="AC505" s="197"/>
      <c r="AD505" s="197"/>
      <c r="AE505" s="197"/>
    </row>
    <row r="506" spans="1:33" hidden="1">
      <c r="A506" s="305" t="s">
        <v>391</v>
      </c>
      <c r="B506" s="249"/>
      <c r="C506" s="302">
        <v>0</v>
      </c>
      <c r="D506" s="323">
        <v>4.8520000000000003</v>
      </c>
      <c r="E506" s="303" t="s">
        <v>357</v>
      </c>
      <c r="F506" s="303">
        <f>ROUND($C506*D506/100,0)</f>
        <v>0</v>
      </c>
      <c r="G506" s="323">
        <v>5.2</v>
      </c>
      <c r="H506" s="303" t="s">
        <v>357</v>
      </c>
      <c r="I506" s="303">
        <f>ROUND($C506*E506/100,0)</f>
        <v>0</v>
      </c>
      <c r="J506" s="303"/>
      <c r="K506" s="323">
        <v>5.2</v>
      </c>
      <c r="L506" s="303"/>
      <c r="M506" s="303">
        <f>ROUND($C506*I506/100,0)</f>
        <v>0</v>
      </c>
      <c r="N506" s="303"/>
      <c r="O506" s="303"/>
      <c r="P506" s="303"/>
      <c r="Q506" s="303"/>
      <c r="R506" s="197"/>
      <c r="S506" s="197"/>
      <c r="T506" s="197"/>
      <c r="U506" s="197"/>
      <c r="V506" s="197"/>
      <c r="W506" s="197"/>
      <c r="X506" s="197"/>
      <c r="Y506" s="197"/>
      <c r="Z506" s="197"/>
      <c r="AA506" s="197"/>
      <c r="AB506" s="197"/>
      <c r="AC506" s="197"/>
      <c r="AD506" s="197"/>
      <c r="AE506" s="197"/>
    </row>
    <row r="507" spans="1:33" hidden="1">
      <c r="A507" s="305" t="s">
        <v>392</v>
      </c>
      <c r="B507" s="249"/>
      <c r="C507" s="302">
        <v>0</v>
      </c>
      <c r="D507" s="325">
        <v>56</v>
      </c>
      <c r="E507" s="303" t="s">
        <v>357</v>
      </c>
      <c r="F507" s="303">
        <f>ROUND(D507*$C507/100,0)</f>
        <v>0</v>
      </c>
      <c r="G507" s="350">
        <v>56</v>
      </c>
      <c r="H507" s="303" t="s">
        <v>357</v>
      </c>
      <c r="I507" s="303">
        <f>ROUND(E507*$C507/100,0)</f>
        <v>0</v>
      </c>
      <c r="J507" s="303"/>
      <c r="K507" s="350">
        <v>56</v>
      </c>
      <c r="L507" s="303"/>
      <c r="M507" s="303">
        <f>ROUND(I507*$C507/100,0)</f>
        <v>0</v>
      </c>
      <c r="N507" s="303"/>
      <c r="O507" s="303"/>
      <c r="P507" s="303"/>
      <c r="Q507" s="303"/>
      <c r="R507" s="197"/>
      <c r="S507" s="197"/>
      <c r="T507" s="197"/>
      <c r="U507" s="197"/>
      <c r="V507" s="197"/>
      <c r="W507" s="197"/>
      <c r="X507" s="197"/>
      <c r="Y507" s="197"/>
      <c r="Z507" s="197"/>
      <c r="AA507" s="197"/>
      <c r="AB507" s="197"/>
      <c r="AC507" s="197"/>
      <c r="AD507" s="197"/>
      <c r="AE507" s="197"/>
    </row>
    <row r="508" spans="1:33" hidden="1">
      <c r="A508" s="305" t="s">
        <v>425</v>
      </c>
      <c r="B508" s="249"/>
      <c r="C508" s="302">
        <v>0</v>
      </c>
      <c r="D508" s="351">
        <v>56</v>
      </c>
      <c r="E508" s="303"/>
      <c r="F508" s="303">
        <f>ROUND($C508*D508/100,0)</f>
        <v>0</v>
      </c>
      <c r="G508" s="352">
        <v>0.06</v>
      </c>
      <c r="H508" s="303" t="s">
        <v>357</v>
      </c>
      <c r="I508" s="303">
        <f>ROUND($C508*E508/100,0)</f>
        <v>0</v>
      </c>
      <c r="J508" s="303"/>
      <c r="K508" s="353">
        <v>0.06</v>
      </c>
      <c r="L508" s="303"/>
      <c r="M508" s="303">
        <f>ROUND($C508*I508/100,0)</f>
        <v>0</v>
      </c>
      <c r="N508" s="303"/>
      <c r="O508" s="303"/>
      <c r="P508" s="303"/>
      <c r="Q508" s="303"/>
      <c r="R508" s="197"/>
      <c r="S508" s="197"/>
      <c r="T508" s="197"/>
      <c r="U508" s="197"/>
      <c r="V508" s="197"/>
      <c r="W508" s="197"/>
      <c r="X508" s="197"/>
      <c r="Y508" s="197"/>
      <c r="Z508" s="197"/>
      <c r="AA508" s="197"/>
      <c r="AB508" s="197"/>
      <c r="AC508" s="197"/>
      <c r="AD508" s="197"/>
      <c r="AE508" s="197"/>
    </row>
    <row r="509" spans="1:33" s="225" customFormat="1" hidden="1">
      <c r="A509" s="224" t="s">
        <v>426</v>
      </c>
      <c r="C509" s="226">
        <f>C505+C506</f>
        <v>0</v>
      </c>
      <c r="D509" s="223"/>
      <c r="E509" s="227"/>
      <c r="F509" s="228"/>
      <c r="G509" s="223">
        <v>0</v>
      </c>
      <c r="H509" s="227"/>
      <c r="I509" s="228"/>
      <c r="J509" s="228"/>
      <c r="K509" s="277">
        <v>0</v>
      </c>
      <c r="L509" s="228"/>
      <c r="M509" s="228"/>
      <c r="N509" s="228"/>
      <c r="O509" s="228"/>
      <c r="P509" s="228"/>
      <c r="Q509" s="228"/>
      <c r="U509" s="227"/>
      <c r="V509" s="227"/>
      <c r="W509" s="227"/>
      <c r="X509" s="227"/>
      <c r="Y509" s="227"/>
      <c r="Z509" s="227"/>
      <c r="AA509" s="227"/>
      <c r="AB509" s="227"/>
      <c r="AC509" s="227"/>
      <c r="AD509" s="227"/>
      <c r="AE509" s="227"/>
      <c r="AG509" s="229"/>
    </row>
    <row r="510" spans="1:33" s="225" customFormat="1" hidden="1">
      <c r="A510" s="224" t="s">
        <v>427</v>
      </c>
      <c r="C510" s="226">
        <f>C506+C507</f>
        <v>0</v>
      </c>
      <c r="D510" s="223"/>
      <c r="E510" s="227"/>
      <c r="F510" s="228"/>
      <c r="G510" s="223">
        <v>0</v>
      </c>
      <c r="H510" s="227"/>
      <c r="I510" s="228"/>
      <c r="J510" s="228"/>
      <c r="K510" s="277">
        <v>0</v>
      </c>
      <c r="L510" s="228"/>
      <c r="M510" s="228"/>
      <c r="N510" s="228"/>
      <c r="O510" s="228"/>
      <c r="P510" s="228"/>
      <c r="Q510" s="228"/>
      <c r="U510" s="227"/>
      <c r="V510" s="227"/>
      <c r="W510" s="227"/>
      <c r="X510" s="227"/>
      <c r="Y510" s="227"/>
      <c r="Z510" s="227"/>
      <c r="AA510" s="227"/>
      <c r="AB510" s="227"/>
      <c r="AC510" s="227"/>
      <c r="AD510" s="227"/>
      <c r="AE510" s="227"/>
      <c r="AG510" s="229"/>
    </row>
    <row r="511" spans="1:33" hidden="1">
      <c r="A511" s="354" t="s">
        <v>399</v>
      </c>
      <c r="B511" s="249" t="s">
        <v>105</v>
      </c>
      <c r="C511" s="302"/>
      <c r="D511" s="320">
        <v>-0.01</v>
      </c>
      <c r="E511" s="355"/>
      <c r="F511" s="355"/>
      <c r="G511" s="320">
        <v>-0.01</v>
      </c>
      <c r="H511" s="355"/>
      <c r="I511" s="355"/>
      <c r="J511" s="355"/>
      <c r="K511" s="320">
        <v>-0.01</v>
      </c>
      <c r="L511" s="355"/>
      <c r="M511" s="355"/>
      <c r="N511" s="355"/>
      <c r="O511" s="355"/>
      <c r="P511" s="355"/>
      <c r="Q511" s="355"/>
      <c r="R511" s="197"/>
      <c r="S511" s="197"/>
      <c r="T511" s="197"/>
      <c r="U511" s="197"/>
      <c r="V511" s="197"/>
      <c r="W511" s="197"/>
      <c r="X511" s="197"/>
      <c r="Y511" s="197"/>
      <c r="Z511" s="197"/>
      <c r="AA511" s="197"/>
      <c r="AB511" s="197"/>
      <c r="AC511" s="197"/>
      <c r="AD511" s="197"/>
      <c r="AE511" s="197"/>
    </row>
    <row r="512" spans="1:33" hidden="1">
      <c r="A512" s="305" t="s">
        <v>418</v>
      </c>
      <c r="B512" s="249"/>
      <c r="C512" s="302">
        <v>0</v>
      </c>
      <c r="D512" s="274">
        <v>259</v>
      </c>
      <c r="E512" s="305"/>
      <c r="F512" s="303">
        <f t="shared" ref="F512:F517" si="69">ROUND(D512*$C512*$D$511,0)</f>
        <v>0</v>
      </c>
      <c r="G512" s="274">
        <v>259</v>
      </c>
      <c r="H512" s="305"/>
      <c r="I512" s="303">
        <f t="shared" ref="I512:I517" si="70">ROUND(E512*$C512*$D$511,0)</f>
        <v>0</v>
      </c>
      <c r="J512" s="303"/>
      <c r="K512" s="322">
        <v>259</v>
      </c>
      <c r="L512" s="303"/>
      <c r="M512" s="303">
        <f t="shared" ref="M512:M517" si="71">ROUND(I512*$C512*$D$511,0)</f>
        <v>0</v>
      </c>
      <c r="N512" s="303"/>
      <c r="O512" s="303"/>
      <c r="P512" s="303"/>
      <c r="Q512" s="303"/>
      <c r="R512" s="197"/>
      <c r="S512" s="197"/>
      <c r="T512" s="197"/>
      <c r="U512" s="197"/>
      <c r="V512" s="197"/>
      <c r="W512" s="197"/>
      <c r="X512" s="197"/>
      <c r="Y512" s="197"/>
      <c r="Z512" s="197"/>
      <c r="AA512" s="197"/>
      <c r="AB512" s="197"/>
      <c r="AC512" s="197"/>
      <c r="AD512" s="197"/>
      <c r="AE512" s="197"/>
    </row>
    <row r="513" spans="1:33" hidden="1">
      <c r="A513" s="305" t="s">
        <v>419</v>
      </c>
      <c r="B513" s="249"/>
      <c r="C513" s="302">
        <v>0</v>
      </c>
      <c r="D513" s="274">
        <v>96</v>
      </c>
      <c r="E513" s="305"/>
      <c r="F513" s="303">
        <f t="shared" si="69"/>
        <v>0</v>
      </c>
      <c r="G513" s="274">
        <v>96</v>
      </c>
      <c r="H513" s="305"/>
      <c r="I513" s="303">
        <f t="shared" si="70"/>
        <v>0</v>
      </c>
      <c r="J513" s="303"/>
      <c r="K513" s="322">
        <v>96</v>
      </c>
      <c r="L513" s="303"/>
      <c r="M513" s="303">
        <f t="shared" si="71"/>
        <v>0</v>
      </c>
      <c r="N513" s="303"/>
      <c r="O513" s="303"/>
      <c r="P513" s="303"/>
      <c r="Q513" s="303"/>
      <c r="R513" s="197"/>
      <c r="S513" s="197"/>
      <c r="T513" s="197"/>
      <c r="U513" s="197"/>
      <c r="V513" s="197"/>
      <c r="W513" s="197"/>
      <c r="X513" s="197"/>
      <c r="Y513" s="197"/>
      <c r="Z513" s="197"/>
      <c r="AA513" s="197"/>
      <c r="AB513" s="197"/>
      <c r="AC513" s="197"/>
      <c r="AD513" s="197"/>
      <c r="AE513" s="197"/>
    </row>
    <row r="514" spans="1:33" hidden="1">
      <c r="A514" s="305" t="s">
        <v>420</v>
      </c>
      <c r="B514" s="249"/>
      <c r="C514" s="302">
        <v>0</v>
      </c>
      <c r="D514" s="274">
        <v>192</v>
      </c>
      <c r="E514" s="308"/>
      <c r="F514" s="303">
        <f t="shared" si="69"/>
        <v>0</v>
      </c>
      <c r="G514" s="274">
        <v>192</v>
      </c>
      <c r="H514" s="308"/>
      <c r="I514" s="303">
        <f t="shared" si="70"/>
        <v>0</v>
      </c>
      <c r="J514" s="303"/>
      <c r="K514" s="322">
        <v>192</v>
      </c>
      <c r="L514" s="303"/>
      <c r="M514" s="303">
        <f t="shared" si="71"/>
        <v>0</v>
      </c>
      <c r="N514" s="303"/>
      <c r="O514" s="303"/>
      <c r="P514" s="303"/>
      <c r="Q514" s="303"/>
      <c r="R514" s="197"/>
      <c r="S514" s="197"/>
      <c r="T514" s="197"/>
      <c r="U514" s="197"/>
      <c r="V514" s="197"/>
      <c r="W514" s="197"/>
      <c r="X514" s="197"/>
      <c r="Y514" s="197"/>
      <c r="Z514" s="197"/>
      <c r="AA514" s="197"/>
      <c r="AB514" s="197"/>
      <c r="AC514" s="197"/>
      <c r="AD514" s="197"/>
      <c r="AE514" s="197"/>
    </row>
    <row r="515" spans="1:33" hidden="1">
      <c r="A515" s="305" t="s">
        <v>419</v>
      </c>
      <c r="B515" s="249"/>
      <c r="C515" s="302">
        <v>0</v>
      </c>
      <c r="D515" s="274">
        <v>1.7</v>
      </c>
      <c r="E515" s="305" t="s">
        <v>105</v>
      </c>
      <c r="F515" s="303">
        <f t="shared" si="69"/>
        <v>0</v>
      </c>
      <c r="G515" s="274">
        <v>1.76</v>
      </c>
      <c r="H515" s="305" t="s">
        <v>105</v>
      </c>
      <c r="I515" s="303">
        <f t="shared" si="70"/>
        <v>0</v>
      </c>
      <c r="J515" s="303"/>
      <c r="K515" s="322">
        <v>1.76</v>
      </c>
      <c r="L515" s="303"/>
      <c r="M515" s="303">
        <f t="shared" si="71"/>
        <v>0</v>
      </c>
      <c r="N515" s="303"/>
      <c r="O515" s="303"/>
      <c r="P515" s="303"/>
      <c r="Q515" s="303"/>
      <c r="R515" s="197"/>
      <c r="S515" s="197"/>
      <c r="T515" s="197"/>
      <c r="U515" s="197"/>
      <c r="V515" s="197"/>
      <c r="W515" s="197"/>
      <c r="X515" s="197"/>
      <c r="Y515" s="197"/>
      <c r="Z515" s="197"/>
      <c r="AA515" s="197"/>
      <c r="AB515" s="197"/>
      <c r="AC515" s="197"/>
      <c r="AD515" s="197"/>
      <c r="AE515" s="197"/>
    </row>
    <row r="516" spans="1:33" hidden="1">
      <c r="A516" s="305" t="s">
        <v>420</v>
      </c>
      <c r="B516" s="249"/>
      <c r="C516" s="302">
        <v>0</v>
      </c>
      <c r="D516" s="274">
        <v>1.39</v>
      </c>
      <c r="E516" s="305" t="s">
        <v>105</v>
      </c>
      <c r="F516" s="303">
        <f t="shared" si="69"/>
        <v>0</v>
      </c>
      <c r="G516" s="274">
        <v>1.44</v>
      </c>
      <c r="H516" s="305" t="s">
        <v>105</v>
      </c>
      <c r="I516" s="303">
        <f t="shared" si="70"/>
        <v>0</v>
      </c>
      <c r="J516" s="303"/>
      <c r="K516" s="322">
        <v>1.44</v>
      </c>
      <c r="L516" s="303"/>
      <c r="M516" s="303">
        <f t="shared" si="71"/>
        <v>0</v>
      </c>
      <c r="N516" s="303"/>
      <c r="O516" s="303"/>
      <c r="P516" s="303"/>
      <c r="Q516" s="303"/>
      <c r="R516" s="197"/>
      <c r="S516" s="197"/>
      <c r="T516" s="197"/>
      <c r="U516" s="197"/>
      <c r="V516" s="197"/>
      <c r="W516" s="197"/>
      <c r="X516" s="197"/>
      <c r="Y516" s="197"/>
      <c r="Z516" s="197"/>
      <c r="AA516" s="197"/>
      <c r="AB516" s="197"/>
      <c r="AC516" s="197"/>
      <c r="AD516" s="197"/>
      <c r="AE516" s="197"/>
    </row>
    <row r="517" spans="1:33" hidden="1">
      <c r="A517" s="238" t="s">
        <v>422</v>
      </c>
      <c r="B517" s="249"/>
      <c r="C517" s="302">
        <v>0</v>
      </c>
      <c r="D517" s="274">
        <v>4.4400000000000004</v>
      </c>
      <c r="E517" s="305"/>
      <c r="F517" s="303">
        <f t="shared" si="69"/>
        <v>0</v>
      </c>
      <c r="G517" s="274">
        <v>5.37</v>
      </c>
      <c r="H517" s="305"/>
      <c r="I517" s="303">
        <f t="shared" si="70"/>
        <v>0</v>
      </c>
      <c r="J517" s="303"/>
      <c r="K517" s="322">
        <v>5.37</v>
      </c>
      <c r="L517" s="303"/>
      <c r="M517" s="303">
        <f t="shared" si="71"/>
        <v>0</v>
      </c>
      <c r="N517" s="303"/>
      <c r="O517" s="303"/>
      <c r="P517" s="303"/>
      <c r="Q517" s="303"/>
      <c r="R517" s="197"/>
      <c r="S517" s="197"/>
      <c r="T517" s="197"/>
      <c r="U517" s="197"/>
      <c r="V517" s="197"/>
      <c r="W517" s="197"/>
      <c r="X517" s="197"/>
      <c r="Y517" s="197"/>
      <c r="Z517" s="197"/>
      <c r="AA517" s="197"/>
      <c r="AB517" s="197"/>
      <c r="AC517" s="197"/>
      <c r="AD517" s="197"/>
      <c r="AE517" s="197"/>
    </row>
    <row r="518" spans="1:33" hidden="1">
      <c r="A518" s="305" t="s">
        <v>424</v>
      </c>
      <c r="B518" s="249"/>
      <c r="C518" s="302">
        <v>0</v>
      </c>
      <c r="D518" s="322">
        <v>0</v>
      </c>
      <c r="E518" s="303" t="s">
        <v>357</v>
      </c>
      <c r="F518" s="303">
        <f>ROUND(D518/100*$C518*D511,0)</f>
        <v>0</v>
      </c>
      <c r="G518" s="322">
        <v>0</v>
      </c>
      <c r="H518" s="303" t="s">
        <v>357</v>
      </c>
      <c r="I518" s="303">
        <f>ROUND(E518/100*$C518*E511,0)</f>
        <v>0</v>
      </c>
      <c r="J518" s="303"/>
      <c r="K518" s="322">
        <v>0</v>
      </c>
      <c r="L518" s="303"/>
      <c r="M518" s="303">
        <f>ROUND(I518/100*$C518*I511,0)</f>
        <v>0</v>
      </c>
      <c r="N518" s="303"/>
      <c r="O518" s="303"/>
      <c r="P518" s="303"/>
      <c r="Q518" s="303"/>
      <c r="R518" s="197"/>
      <c r="S518" s="197"/>
      <c r="T518" s="197"/>
      <c r="U518" s="197"/>
      <c r="V518" s="197"/>
      <c r="W518" s="197"/>
      <c r="X518" s="197"/>
      <c r="Y518" s="197"/>
      <c r="Z518" s="197"/>
      <c r="AA518" s="197"/>
      <c r="AB518" s="197"/>
      <c r="AC518" s="197"/>
      <c r="AD518" s="197"/>
      <c r="AE518" s="197"/>
    </row>
    <row r="519" spans="1:33" hidden="1">
      <c r="A519" s="305" t="s">
        <v>391</v>
      </c>
      <c r="B519" s="249"/>
      <c r="C519" s="302">
        <v>0</v>
      </c>
      <c r="D519" s="356">
        <v>4.8520000000000003</v>
      </c>
      <c r="E519" s="303" t="s">
        <v>357</v>
      </c>
      <c r="F519" s="303">
        <f>ROUND(D519/100*$C519*D511,0)</f>
        <v>0</v>
      </c>
      <c r="G519" s="356">
        <v>5.2</v>
      </c>
      <c r="H519" s="303" t="s">
        <v>357</v>
      </c>
      <c r="I519" s="303">
        <f>ROUND(E519/100*$C519*E511,0)</f>
        <v>0</v>
      </c>
      <c r="J519" s="303"/>
      <c r="K519" s="356">
        <v>5.2</v>
      </c>
      <c r="L519" s="303"/>
      <c r="M519" s="303">
        <f>ROUND(I519/100*$C519*I511,0)</f>
        <v>0</v>
      </c>
      <c r="N519" s="303"/>
      <c r="O519" s="303"/>
      <c r="P519" s="303"/>
      <c r="Q519" s="303"/>
      <c r="R519" s="197"/>
      <c r="S519" s="197"/>
      <c r="T519" s="197"/>
      <c r="U519" s="197"/>
      <c r="V519" s="197"/>
      <c r="W519" s="197"/>
      <c r="X519" s="197"/>
      <c r="Y519" s="197"/>
      <c r="Z519" s="197"/>
      <c r="AA519" s="197"/>
      <c r="AB519" s="197"/>
      <c r="AC519" s="197"/>
      <c r="AD519" s="197"/>
      <c r="AE519" s="197"/>
    </row>
    <row r="520" spans="1:33" hidden="1">
      <c r="A520" s="238" t="s">
        <v>428</v>
      </c>
      <c r="B520" s="249"/>
      <c r="C520" s="302">
        <v>0</v>
      </c>
      <c r="D520" s="325">
        <v>56</v>
      </c>
      <c r="E520" s="303" t="s">
        <v>357</v>
      </c>
      <c r="F520" s="303">
        <f>ROUND(D520*$C520*$D$511,0)</f>
        <v>0</v>
      </c>
      <c r="G520" s="357">
        <v>56</v>
      </c>
      <c r="H520" s="303" t="s">
        <v>357</v>
      </c>
      <c r="I520" s="303">
        <f>ROUND(E520*$C520*$D$511,0)</f>
        <v>0</v>
      </c>
      <c r="J520" s="303"/>
      <c r="K520" s="357">
        <v>56</v>
      </c>
      <c r="L520" s="303"/>
      <c r="M520" s="303">
        <f>ROUND(I520*$C520*$D$511,0)</f>
        <v>0</v>
      </c>
      <c r="N520" s="303"/>
      <c r="O520" s="303"/>
      <c r="P520" s="303"/>
      <c r="Q520" s="303"/>
      <c r="R520" s="197"/>
      <c r="S520" s="197"/>
      <c r="T520" s="197"/>
      <c r="U520" s="197"/>
      <c r="V520" s="197"/>
      <c r="W520" s="197"/>
      <c r="X520" s="197"/>
      <c r="Y520" s="197"/>
      <c r="Z520" s="197"/>
      <c r="AA520" s="197"/>
      <c r="AB520" s="197"/>
      <c r="AC520" s="197"/>
      <c r="AD520" s="197"/>
      <c r="AE520" s="197"/>
    </row>
    <row r="521" spans="1:33" hidden="1">
      <c r="A521" s="238" t="s">
        <v>429</v>
      </c>
      <c r="B521" s="249"/>
      <c r="C521" s="302">
        <v>0</v>
      </c>
      <c r="D521" s="358">
        <v>0.06</v>
      </c>
      <c r="E521" s="303" t="s">
        <v>357</v>
      </c>
      <c r="F521" s="303">
        <f>ROUND(D521/100*$C521*D511,0)</f>
        <v>0</v>
      </c>
      <c r="G521" s="353">
        <v>0.06</v>
      </c>
      <c r="H521" s="303" t="s">
        <v>357</v>
      </c>
      <c r="I521" s="303">
        <f>ROUND(E521/100*$C521*E511,0)</f>
        <v>0</v>
      </c>
      <c r="J521" s="303"/>
      <c r="K521" s="353">
        <v>0.06</v>
      </c>
      <c r="L521" s="303"/>
      <c r="M521" s="303">
        <f>ROUND(I521/100*$C521*I511,0)</f>
        <v>0</v>
      </c>
      <c r="N521" s="303"/>
      <c r="O521" s="303"/>
      <c r="P521" s="303"/>
      <c r="Q521" s="303"/>
      <c r="R521" s="197"/>
      <c r="S521" s="197"/>
      <c r="T521" s="197"/>
      <c r="U521" s="197"/>
      <c r="V521" s="197"/>
      <c r="W521" s="197"/>
      <c r="X521" s="197"/>
      <c r="Y521" s="197"/>
      <c r="Z521" s="197"/>
      <c r="AA521" s="197"/>
      <c r="AB521" s="197"/>
      <c r="AC521" s="197"/>
      <c r="AD521" s="197"/>
      <c r="AE521" s="197"/>
    </row>
    <row r="522" spans="1:33" hidden="1">
      <c r="A522" s="305" t="s">
        <v>430</v>
      </c>
      <c r="B522" s="249"/>
      <c r="C522" s="302">
        <v>0</v>
      </c>
      <c r="D522" s="322">
        <v>60</v>
      </c>
      <c r="E522" s="355" t="s">
        <v>105</v>
      </c>
      <c r="F522" s="303">
        <f>ROUND(D522*$C522,0)</f>
        <v>0</v>
      </c>
      <c r="G522" s="322">
        <v>60</v>
      </c>
      <c r="H522" s="359" t="s">
        <v>105</v>
      </c>
      <c r="I522" s="303">
        <f>ROUND(E522*$C522,0)</f>
        <v>0</v>
      </c>
      <c r="J522" s="303"/>
      <c r="K522" s="322">
        <v>60</v>
      </c>
      <c r="L522" s="303"/>
      <c r="M522" s="303">
        <f>ROUND(I522*$C522,0)</f>
        <v>0</v>
      </c>
      <c r="N522" s="303"/>
      <c r="O522" s="303"/>
      <c r="P522" s="303"/>
      <c r="Q522" s="303"/>
      <c r="R522" s="197"/>
      <c r="S522" s="197"/>
      <c r="T522" s="197"/>
      <c r="U522" s="197"/>
      <c r="V522" s="197"/>
      <c r="W522" s="197"/>
      <c r="X522" s="197"/>
      <c r="Y522" s="197"/>
      <c r="Z522" s="197"/>
      <c r="AA522" s="197"/>
      <c r="AB522" s="197"/>
      <c r="AC522" s="197"/>
      <c r="AD522" s="197"/>
      <c r="AE522" s="197"/>
    </row>
    <row r="523" spans="1:33" hidden="1">
      <c r="A523" s="305" t="s">
        <v>431</v>
      </c>
      <c r="B523" s="249"/>
      <c r="C523" s="302">
        <v>0</v>
      </c>
      <c r="D523" s="325">
        <v>-30</v>
      </c>
      <c r="E523" s="303" t="s">
        <v>357</v>
      </c>
      <c r="F523" s="303">
        <f>ROUND(D523*$C523*$D$511,0)</f>
        <v>0</v>
      </c>
      <c r="G523" s="325">
        <v>-30</v>
      </c>
      <c r="H523" s="303" t="s">
        <v>357</v>
      </c>
      <c r="I523" s="303">
        <f>ROUND(E523*$C523*$D$511,0)</f>
        <v>0</v>
      </c>
      <c r="J523" s="303"/>
      <c r="K523" s="325">
        <v>-30</v>
      </c>
      <c r="L523" s="303"/>
      <c r="M523" s="303">
        <f>ROUND(I523*$C523*$D$511,0)</f>
        <v>0</v>
      </c>
      <c r="N523" s="303"/>
      <c r="O523" s="303"/>
      <c r="P523" s="303"/>
      <c r="Q523" s="303"/>
      <c r="R523" s="197"/>
      <c r="S523" s="197"/>
      <c r="T523" s="197"/>
      <c r="U523" s="197"/>
      <c r="V523" s="197"/>
      <c r="W523" s="197"/>
      <c r="X523" s="197"/>
      <c r="Y523" s="197"/>
      <c r="Z523" s="197"/>
      <c r="AA523" s="197"/>
      <c r="AB523" s="197"/>
      <c r="AC523" s="197"/>
      <c r="AD523" s="197"/>
      <c r="AE523" s="197"/>
    </row>
    <row r="524" spans="1:33" hidden="1">
      <c r="A524" s="238" t="s">
        <v>432</v>
      </c>
      <c r="B524" s="249"/>
      <c r="C524" s="302">
        <v>0</v>
      </c>
      <c r="D524" s="322">
        <v>2.2200000000000002</v>
      </c>
      <c r="E524" s="303"/>
      <c r="F524" s="303"/>
      <c r="G524" s="322">
        <v>2.6850000000000001</v>
      </c>
      <c r="H524" s="303"/>
      <c r="I524" s="303"/>
      <c r="J524" s="303"/>
      <c r="K524" s="322">
        <v>2.6850000000000001</v>
      </c>
      <c r="L524" s="303"/>
      <c r="M524" s="303"/>
      <c r="N524" s="303"/>
      <c r="O524" s="303"/>
      <c r="P524" s="303"/>
      <c r="Q524" s="303"/>
      <c r="R524" s="197"/>
      <c r="S524" s="197"/>
      <c r="T524" s="197"/>
      <c r="U524" s="197"/>
      <c r="V524" s="197"/>
      <c r="W524" s="197"/>
      <c r="X524" s="197"/>
      <c r="Y524" s="197"/>
      <c r="Z524" s="197"/>
      <c r="AA524" s="197"/>
      <c r="AB524" s="197"/>
      <c r="AC524" s="197"/>
      <c r="AD524" s="197"/>
      <c r="AE524" s="197"/>
    </row>
    <row r="525" spans="1:33" hidden="1">
      <c r="A525" s="238" t="s">
        <v>433</v>
      </c>
      <c r="B525" s="249"/>
      <c r="C525" s="302">
        <v>0</v>
      </c>
      <c r="D525" s="322">
        <v>17.760000000000002</v>
      </c>
      <c r="E525" s="303"/>
      <c r="F525" s="303"/>
      <c r="G525" s="322">
        <v>21.48</v>
      </c>
      <c r="H525" s="303"/>
      <c r="I525" s="303"/>
      <c r="J525" s="303"/>
      <c r="K525" s="322">
        <v>21.48</v>
      </c>
      <c r="L525" s="303"/>
      <c r="M525" s="303"/>
      <c r="N525" s="303"/>
      <c r="O525" s="303"/>
      <c r="P525" s="303"/>
      <c r="Q525" s="303"/>
      <c r="R525" s="197"/>
      <c r="S525" s="197"/>
      <c r="T525" s="197"/>
      <c r="U525" s="197"/>
      <c r="V525" s="197"/>
      <c r="W525" s="197"/>
      <c r="X525" s="197"/>
      <c r="Y525" s="197"/>
      <c r="Z525" s="197"/>
      <c r="AA525" s="197"/>
      <c r="AB525" s="197"/>
      <c r="AC525" s="197"/>
      <c r="AD525" s="197"/>
      <c r="AE525" s="197"/>
    </row>
    <row r="526" spans="1:33" hidden="1">
      <c r="A526" s="198" t="s">
        <v>434</v>
      </c>
      <c r="B526" s="271"/>
      <c r="C526" s="302">
        <v>0</v>
      </c>
      <c r="D526" s="323">
        <v>19.408000000000001</v>
      </c>
      <c r="E526" s="303" t="s">
        <v>357</v>
      </c>
      <c r="F526" s="303">
        <f>ROUND($C526*D526/100,0)</f>
        <v>0</v>
      </c>
      <c r="G526" s="323">
        <v>20.8</v>
      </c>
      <c r="H526" s="303" t="s">
        <v>357</v>
      </c>
      <c r="I526" s="303">
        <f>ROUND($C526*E526/100,0)</f>
        <v>0</v>
      </c>
      <c r="J526" s="303"/>
      <c r="K526" s="323">
        <v>20.8</v>
      </c>
      <c r="L526" s="303"/>
      <c r="M526" s="303">
        <f>ROUND($C526*I526/100,0)</f>
        <v>0</v>
      </c>
      <c r="N526" s="303"/>
      <c r="O526" s="303"/>
      <c r="P526" s="303"/>
      <c r="Q526" s="303"/>
      <c r="R526" s="197"/>
      <c r="S526" s="197"/>
      <c r="T526" s="197"/>
      <c r="U526" s="197"/>
      <c r="V526" s="197"/>
      <c r="W526" s="197"/>
      <c r="X526" s="197"/>
      <c r="Y526" s="197"/>
      <c r="Z526" s="197"/>
      <c r="AA526" s="197"/>
      <c r="AB526" s="197"/>
      <c r="AC526" s="197"/>
      <c r="AD526" s="197"/>
      <c r="AE526" s="197"/>
    </row>
    <row r="527" spans="1:33" s="225" customFormat="1" hidden="1">
      <c r="A527" s="224" t="s">
        <v>426</v>
      </c>
      <c r="C527" s="226">
        <f>C518+C519</f>
        <v>0</v>
      </c>
      <c r="D527" s="223"/>
      <c r="E527" s="227"/>
      <c r="F527" s="228"/>
      <c r="G527" s="223">
        <v>0</v>
      </c>
      <c r="H527" s="227"/>
      <c r="I527" s="228"/>
      <c r="J527" s="228"/>
      <c r="K527" s="277">
        <v>0</v>
      </c>
      <c r="L527" s="228"/>
      <c r="M527" s="228"/>
      <c r="N527" s="228"/>
      <c r="O527" s="228"/>
      <c r="P527" s="228"/>
      <c r="Q527" s="228"/>
      <c r="U527" s="227"/>
      <c r="V527" s="227"/>
      <c r="W527" s="227"/>
      <c r="X527" s="227"/>
      <c r="Y527" s="227"/>
      <c r="Z527" s="227"/>
      <c r="AA527" s="227"/>
      <c r="AB527" s="227"/>
      <c r="AC527" s="227"/>
      <c r="AD527" s="227"/>
      <c r="AE527" s="227"/>
      <c r="AG527" s="229"/>
    </row>
    <row r="528" spans="1:33" s="225" customFormat="1" hidden="1">
      <c r="A528" s="224" t="s">
        <v>427</v>
      </c>
      <c r="C528" s="226">
        <f>C519+C520</f>
        <v>0</v>
      </c>
      <c r="D528" s="223"/>
      <c r="E528" s="227"/>
      <c r="F528" s="228"/>
      <c r="G528" s="223">
        <v>0</v>
      </c>
      <c r="H528" s="227"/>
      <c r="I528" s="228"/>
      <c r="J528" s="228"/>
      <c r="K528" s="277">
        <v>0</v>
      </c>
      <c r="L528" s="228"/>
      <c r="M528" s="228"/>
      <c r="N528" s="228"/>
      <c r="O528" s="228"/>
      <c r="P528" s="228"/>
      <c r="Q528" s="228"/>
      <c r="U528" s="227"/>
      <c r="V528" s="227"/>
      <c r="W528" s="227"/>
      <c r="X528" s="227"/>
      <c r="Y528" s="227"/>
      <c r="Z528" s="227"/>
      <c r="AA528" s="227"/>
      <c r="AB528" s="227"/>
      <c r="AC528" s="227"/>
      <c r="AD528" s="227"/>
      <c r="AE528" s="227"/>
      <c r="AG528" s="229"/>
    </row>
    <row r="529" spans="1:31" hidden="1">
      <c r="A529" s="249" t="s">
        <v>370</v>
      </c>
      <c r="B529" s="249"/>
      <c r="C529" s="302">
        <f>SUM(C505:C506)</f>
        <v>0</v>
      </c>
      <c r="D529" s="313"/>
      <c r="E529" s="218"/>
      <c r="F529" s="218">
        <f>SUM(F496:F526)</f>
        <v>0</v>
      </c>
      <c r="G529" s="313"/>
      <c r="H529" s="305"/>
      <c r="I529" s="218">
        <f>SUM(I496:I526)</f>
        <v>0</v>
      </c>
      <c r="J529" s="218"/>
      <c r="K529" s="347"/>
      <c r="L529" s="218"/>
      <c r="M529" s="218">
        <f>SUM(M496:M526)</f>
        <v>0</v>
      </c>
      <c r="N529" s="218"/>
      <c r="O529" s="218"/>
      <c r="P529" s="218"/>
      <c r="Q529" s="218"/>
      <c r="R529" s="197"/>
      <c r="S529" s="197"/>
      <c r="T529" s="197"/>
      <c r="U529" s="197"/>
      <c r="V529" s="197"/>
      <c r="W529" s="197"/>
      <c r="X529" s="197"/>
      <c r="Y529" s="197"/>
      <c r="Z529" s="197"/>
      <c r="AA529" s="197"/>
      <c r="AB529" s="197"/>
      <c r="AC529" s="197"/>
      <c r="AD529" s="197"/>
      <c r="AE529" s="197"/>
    </row>
    <row r="530" spans="1:31" hidden="1">
      <c r="A530" s="249" t="s">
        <v>341</v>
      </c>
      <c r="B530" s="249"/>
      <c r="C530" s="346">
        <v>0</v>
      </c>
      <c r="D530" s="238"/>
      <c r="E530" s="238"/>
      <c r="F530" s="291">
        <v>0</v>
      </c>
      <c r="G530" s="238"/>
      <c r="H530" s="238"/>
      <c r="I530" s="291">
        <v>0</v>
      </c>
      <c r="J530" s="236"/>
      <c r="K530" s="293"/>
      <c r="L530" s="236"/>
      <c r="M530" s="291">
        <v>0</v>
      </c>
      <c r="N530" s="236"/>
      <c r="O530" s="236"/>
      <c r="P530" s="236"/>
      <c r="Q530" s="236"/>
      <c r="R530" s="197"/>
      <c r="S530" s="197"/>
      <c r="T530" s="197"/>
      <c r="U530" s="197"/>
      <c r="V530" s="197"/>
      <c r="W530" s="197"/>
      <c r="X530" s="197"/>
      <c r="Y530" s="197"/>
      <c r="Z530" s="197"/>
      <c r="AA530" s="197"/>
      <c r="AB530" s="197"/>
      <c r="AC530" s="197"/>
      <c r="AD530" s="197"/>
      <c r="AE530" s="197"/>
    </row>
    <row r="531" spans="1:31" ht="16.5" hidden="1" thickBot="1">
      <c r="A531" s="249" t="s">
        <v>371</v>
      </c>
      <c r="B531" s="249"/>
      <c r="C531" s="360">
        <f>SUM(C529:C530)</f>
        <v>0</v>
      </c>
      <c r="D531" s="344"/>
      <c r="E531" s="333"/>
      <c r="F531" s="334">
        <f>SUM(F529:F530)</f>
        <v>0</v>
      </c>
      <c r="G531" s="344"/>
      <c r="H531" s="335"/>
      <c r="I531" s="334">
        <f>SUM(I529:I530)</f>
        <v>0</v>
      </c>
      <c r="J531" s="334"/>
      <c r="K531" s="344"/>
      <c r="L531" s="334"/>
      <c r="M531" s="334">
        <f>SUM(M529:M530)</f>
        <v>0</v>
      </c>
      <c r="N531" s="334"/>
      <c r="O531" s="334"/>
      <c r="P531" s="334"/>
      <c r="Q531" s="334"/>
      <c r="R531" s="197"/>
      <c r="S531" s="197"/>
      <c r="T531" s="197"/>
      <c r="U531" s="197"/>
      <c r="V531" s="197"/>
      <c r="W531" s="197"/>
      <c r="X531" s="197"/>
      <c r="Y531" s="197"/>
      <c r="Z531" s="197"/>
      <c r="AA531" s="197"/>
      <c r="AB531" s="197"/>
      <c r="AC531" s="197"/>
      <c r="AD531" s="197"/>
      <c r="AE531" s="197"/>
    </row>
    <row r="532" spans="1:31">
      <c r="A532" s="249"/>
      <c r="B532" s="361"/>
      <c r="C532" s="250"/>
      <c r="D532" s="327"/>
      <c r="E532" s="218"/>
      <c r="F532" s="218"/>
      <c r="G532" s="327"/>
      <c r="H532" s="249"/>
      <c r="I532" s="218"/>
      <c r="J532" s="218"/>
      <c r="K532" s="260"/>
      <c r="L532" s="218"/>
      <c r="M532" s="218"/>
      <c r="N532" s="218"/>
      <c r="O532" s="218"/>
      <c r="P532" s="218"/>
      <c r="Q532" s="218"/>
      <c r="R532" s="197"/>
      <c r="S532" s="197"/>
      <c r="T532" s="197"/>
      <c r="U532" s="197"/>
      <c r="V532" s="197"/>
      <c r="W532" s="197"/>
      <c r="X532" s="197"/>
      <c r="Y532" s="197"/>
      <c r="Z532" s="197"/>
      <c r="AA532" s="197"/>
      <c r="AB532" s="197"/>
      <c r="AC532" s="197"/>
      <c r="AD532" s="197"/>
      <c r="AE532" s="197"/>
    </row>
    <row r="533" spans="1:31">
      <c r="A533" s="248" t="s">
        <v>435</v>
      </c>
      <c r="B533" s="249"/>
      <c r="C533" s="249"/>
      <c r="D533" s="218"/>
      <c r="E533" s="218"/>
      <c r="F533" s="249" t="s">
        <v>105</v>
      </c>
      <c r="G533" s="218"/>
      <c r="H533" s="249"/>
      <c r="I533" s="249"/>
      <c r="J533" s="249"/>
      <c r="K533" s="218"/>
      <c r="L533" s="249"/>
      <c r="M533" s="249"/>
      <c r="N533" s="249"/>
      <c r="O533" s="251" t="s">
        <v>436</v>
      </c>
      <c r="P533" s="252" t="s">
        <v>380</v>
      </c>
      <c r="Q533" s="252" t="s">
        <v>350</v>
      </c>
      <c r="R533" s="197"/>
      <c r="S533" s="197"/>
      <c r="T533" s="197"/>
      <c r="U533" s="197"/>
      <c r="V533" s="197"/>
      <c r="W533" s="197"/>
      <c r="X533" s="197"/>
      <c r="Y533" s="197"/>
      <c r="Z533" s="197"/>
      <c r="AA533" s="197"/>
      <c r="AB533" s="197"/>
      <c r="AC533" s="197"/>
      <c r="AD533" s="197"/>
      <c r="AE533" s="197"/>
    </row>
    <row r="534" spans="1:31">
      <c r="A534" s="238" t="s">
        <v>437</v>
      </c>
      <c r="B534" s="249"/>
      <c r="C534" s="249"/>
      <c r="D534" s="218"/>
      <c r="E534" s="218"/>
      <c r="F534" s="249"/>
      <c r="G534" s="218"/>
      <c r="H534" s="249"/>
      <c r="I534" s="249"/>
      <c r="J534" s="249"/>
      <c r="K534" s="218"/>
      <c r="L534" s="249"/>
      <c r="M534" s="249"/>
      <c r="N534" s="249"/>
      <c r="O534" s="253" t="s">
        <v>352</v>
      </c>
      <c r="P534" s="254">
        <f>I571</f>
        <v>73313049.390272826</v>
      </c>
      <c r="Q534" s="254">
        <f>M571</f>
        <v>75033954.390272826</v>
      </c>
      <c r="R534" s="197"/>
      <c r="S534" s="197"/>
      <c r="T534" s="197"/>
      <c r="U534" s="197"/>
      <c r="V534" s="197"/>
      <c r="W534" s="197"/>
      <c r="X534" s="197"/>
      <c r="Y534" s="197"/>
      <c r="Z534" s="197"/>
      <c r="AA534" s="197"/>
      <c r="AB534" s="197"/>
      <c r="AC534" s="197"/>
      <c r="AD534" s="197"/>
      <c r="AE534" s="197"/>
    </row>
    <row r="535" spans="1:31">
      <c r="A535" s="305"/>
      <c r="B535" s="249"/>
      <c r="C535" s="249"/>
      <c r="D535" s="218"/>
      <c r="E535" s="218"/>
      <c r="F535" s="249"/>
      <c r="G535" s="218"/>
      <c r="H535" s="249"/>
      <c r="I535" s="249"/>
      <c r="J535" s="249"/>
      <c r="K535" s="218"/>
      <c r="L535" s="249"/>
      <c r="M535" s="249"/>
      <c r="N535" s="249"/>
      <c r="O535" s="253" t="s">
        <v>353</v>
      </c>
      <c r="P535" s="257">
        <f>SUM(I537:I539,I545,I555:I557,I561)</f>
        <v>1743314</v>
      </c>
      <c r="Q535" s="257">
        <f>SUM(M537:M539,M545,M555:M557,M561)</f>
        <v>1782362</v>
      </c>
      <c r="R535" s="197"/>
      <c r="S535" s="197"/>
      <c r="T535" s="197"/>
      <c r="U535" s="197"/>
      <c r="V535" s="197"/>
      <c r="W535" s="197"/>
      <c r="X535" s="197"/>
      <c r="Y535" s="197"/>
      <c r="Z535" s="197"/>
      <c r="AA535" s="197"/>
      <c r="AB535" s="197"/>
      <c r="AC535" s="197"/>
      <c r="AD535" s="197"/>
      <c r="AE535" s="197"/>
    </row>
    <row r="536" spans="1:31">
      <c r="A536" s="305" t="s">
        <v>386</v>
      </c>
      <c r="B536" s="249"/>
      <c r="C536" s="302"/>
      <c r="D536" s="218"/>
      <c r="E536" s="218"/>
      <c r="F536" s="249"/>
      <c r="G536" s="218"/>
      <c r="H536" s="249"/>
      <c r="I536" s="249"/>
      <c r="J536" s="249"/>
      <c r="K536" s="218"/>
      <c r="L536" s="249"/>
      <c r="M536" s="249"/>
      <c r="N536" s="249"/>
      <c r="O536" s="261" t="s">
        <v>355</v>
      </c>
      <c r="P536" s="262">
        <v>27808883.347344801</v>
      </c>
      <c r="Q536" s="263">
        <f>P536</f>
        <v>27808883.347344801</v>
      </c>
      <c r="R536" s="197"/>
      <c r="S536" s="197"/>
      <c r="T536" s="197"/>
      <c r="U536" s="197"/>
      <c r="W536" s="197"/>
      <c r="X536" s="197"/>
      <c r="Y536" s="197"/>
      <c r="Z536" s="197"/>
      <c r="AA536" s="197"/>
      <c r="AB536" s="197"/>
      <c r="AC536" s="197"/>
      <c r="AD536" s="197"/>
      <c r="AE536" s="197"/>
    </row>
    <row r="537" spans="1:31">
      <c r="A537" s="305" t="s">
        <v>418</v>
      </c>
      <c r="B537" s="249"/>
      <c r="C537" s="302">
        <f>C579+C613</f>
        <v>413.66666666666674</v>
      </c>
      <c r="D537" s="259">
        <v>259</v>
      </c>
      <c r="E537" s="305"/>
      <c r="F537" s="303">
        <f>F579+F613</f>
        <v>107139</v>
      </c>
      <c r="G537" s="259">
        <v>264</v>
      </c>
      <c r="H537" s="305"/>
      <c r="I537" s="303">
        <f>I579+I613</f>
        <v>109208</v>
      </c>
      <c r="J537" s="303"/>
      <c r="K537" s="322">
        <v>268</v>
      </c>
      <c r="L537" s="303"/>
      <c r="M537" s="303">
        <f>M579+M613</f>
        <v>110863</v>
      </c>
      <c r="N537" s="303"/>
      <c r="O537" s="266" t="s">
        <v>139</v>
      </c>
      <c r="P537" s="267">
        <f>P534-SUM(P535:P536)</f>
        <v>43760852.042928025</v>
      </c>
      <c r="Q537" s="267">
        <f>Q534-SUM(Q535:Q536)</f>
        <v>45442709.042928025</v>
      </c>
      <c r="V537" s="300"/>
      <c r="W537" s="300"/>
      <c r="Z537" s="197"/>
      <c r="AA537" s="197"/>
      <c r="AB537" s="197"/>
      <c r="AC537" s="197"/>
      <c r="AD537" s="197"/>
      <c r="AE537" s="197"/>
    </row>
    <row r="538" spans="1:31">
      <c r="A538" s="305" t="s">
        <v>419</v>
      </c>
      <c r="B538" s="249"/>
      <c r="C538" s="302">
        <f>C580+C614</f>
        <v>8716.2666666666191</v>
      </c>
      <c r="D538" s="259">
        <v>96</v>
      </c>
      <c r="E538" s="305"/>
      <c r="F538" s="303">
        <f>F580+F614</f>
        <v>836762</v>
      </c>
      <c r="G538" s="259">
        <v>98</v>
      </c>
      <c r="H538" s="305"/>
      <c r="I538" s="303">
        <f>I580+I614</f>
        <v>854194</v>
      </c>
      <c r="J538" s="303"/>
      <c r="K538" s="322">
        <v>100</v>
      </c>
      <c r="L538" s="303"/>
      <c r="M538" s="303">
        <f>M580+M614</f>
        <v>871627</v>
      </c>
      <c r="N538" s="303"/>
      <c r="O538" s="253" t="s">
        <v>359</v>
      </c>
      <c r="P538" s="269">
        <f>C540/12</f>
        <v>1085.852777777774</v>
      </c>
      <c r="Q538" s="258"/>
      <c r="R538" s="220"/>
      <c r="S538" s="362"/>
      <c r="T538" s="220"/>
      <c r="U538" s="220"/>
      <c r="V538" s="362"/>
      <c r="W538" s="362"/>
      <c r="Y538" s="268"/>
      <c r="Z538" s="197"/>
      <c r="AA538" s="197"/>
      <c r="AB538" s="197"/>
      <c r="AC538" s="197"/>
      <c r="AD538" s="197"/>
      <c r="AE538" s="197"/>
    </row>
    <row r="539" spans="1:31">
      <c r="A539" s="305" t="s">
        <v>420</v>
      </c>
      <c r="B539" s="249"/>
      <c r="C539" s="302">
        <f>C581+C615</f>
        <v>3900.3000000000029</v>
      </c>
      <c r="D539" s="259">
        <v>192</v>
      </c>
      <c r="E539" s="308"/>
      <c r="F539" s="303">
        <f>F581+F615</f>
        <v>748857</v>
      </c>
      <c r="G539" s="259">
        <v>195</v>
      </c>
      <c r="H539" s="308"/>
      <c r="I539" s="303">
        <f>I581+I615</f>
        <v>760559</v>
      </c>
      <c r="J539" s="303"/>
      <c r="K539" s="322">
        <v>200</v>
      </c>
      <c r="L539" s="303"/>
      <c r="M539" s="303">
        <f>M581+M615</f>
        <v>780060</v>
      </c>
      <c r="N539" s="303"/>
      <c r="O539" s="253" t="s">
        <v>361</v>
      </c>
      <c r="P539" s="269">
        <f>C571</f>
        <v>928614077.90582776</v>
      </c>
      <c r="Q539" s="258"/>
      <c r="R539" s="220"/>
      <c r="S539" s="362"/>
      <c r="T539" s="220"/>
      <c r="U539" s="220"/>
      <c r="V539" s="362"/>
      <c r="W539" s="362"/>
      <c r="Y539" s="268"/>
      <c r="Z539" s="197"/>
      <c r="AA539" s="197"/>
      <c r="AB539" s="197"/>
      <c r="AC539" s="197"/>
      <c r="AD539" s="197"/>
      <c r="AE539" s="197"/>
    </row>
    <row r="540" spans="1:31">
      <c r="A540" s="305" t="s">
        <v>387</v>
      </c>
      <c r="B540" s="249"/>
      <c r="C540" s="302">
        <f>SUM(C537:C539)</f>
        <v>13030.233333333288</v>
      </c>
      <c r="D540" s="259"/>
      <c r="E540" s="305"/>
      <c r="F540" s="303"/>
      <c r="G540" s="259"/>
      <c r="H540" s="305"/>
      <c r="I540" s="303"/>
      <c r="J540" s="303"/>
      <c r="K540" s="322"/>
      <c r="L540" s="303"/>
      <c r="M540" s="303"/>
      <c r="N540" s="303"/>
      <c r="O540" s="272" t="s">
        <v>363</v>
      </c>
      <c r="P540" s="273">
        <f>P537/P538</f>
        <v>40300.907211828242</v>
      </c>
      <c r="Q540" s="273">
        <f>Q537/P538</f>
        <v>41849.788454681409</v>
      </c>
      <c r="R540" s="220"/>
      <c r="S540" s="362"/>
      <c r="T540" s="220"/>
      <c r="U540" s="220"/>
      <c r="V540" s="362"/>
      <c r="W540" s="362"/>
      <c r="Y540" s="268"/>
      <c r="Z540" s="197"/>
      <c r="AA540" s="197"/>
      <c r="AB540" s="197"/>
      <c r="AC540" s="197"/>
      <c r="AD540" s="197"/>
      <c r="AE540" s="197"/>
    </row>
    <row r="541" spans="1:31">
      <c r="A541" s="305" t="s">
        <v>419</v>
      </c>
      <c r="B541" s="249"/>
      <c r="C541" s="302">
        <f>C583+C617</f>
        <v>1499067</v>
      </c>
      <c r="D541" s="259">
        <v>1.7</v>
      </c>
      <c r="E541" s="305" t="s">
        <v>105</v>
      </c>
      <c r="F541" s="303">
        <f>F583+F617</f>
        <v>2548413</v>
      </c>
      <c r="G541" s="259">
        <v>1.79</v>
      </c>
      <c r="H541" s="305" t="s">
        <v>105</v>
      </c>
      <c r="I541" s="303">
        <f>I583+I617</f>
        <v>2683330</v>
      </c>
      <c r="J541" s="303"/>
      <c r="K541" s="322">
        <v>1.83</v>
      </c>
      <c r="L541" s="303"/>
      <c r="M541" s="303">
        <f>M583+M617</f>
        <v>2743292</v>
      </c>
      <c r="N541" s="303"/>
      <c r="O541" s="272" t="s">
        <v>365</v>
      </c>
      <c r="P541" s="275">
        <f>P537/$P$539</f>
        <v>4.7124906981397159E-2</v>
      </c>
      <c r="Q541" s="275">
        <f>Q537/$P$539</f>
        <v>4.8936054410685388E-2</v>
      </c>
      <c r="R541" s="220"/>
      <c r="S541" s="309"/>
      <c r="T541" s="220"/>
      <c r="U541" s="220"/>
      <c r="V541" s="309"/>
      <c r="W541" s="309"/>
      <c r="Y541" s="197"/>
      <c r="Z541" s="197"/>
      <c r="AA541" s="197"/>
      <c r="AB541" s="197"/>
      <c r="AC541" s="197"/>
      <c r="AD541" s="197"/>
      <c r="AE541" s="197"/>
    </row>
    <row r="542" spans="1:31">
      <c r="A542" s="305" t="s">
        <v>420</v>
      </c>
      <c r="B542" s="249"/>
      <c r="C542" s="302">
        <f>C584+C618</f>
        <v>1976046</v>
      </c>
      <c r="D542" s="259">
        <v>1.39</v>
      </c>
      <c r="E542" s="305" t="s">
        <v>105</v>
      </c>
      <c r="F542" s="303">
        <f>F584+F618</f>
        <v>2746704</v>
      </c>
      <c r="G542" s="259">
        <v>1.46</v>
      </c>
      <c r="H542" s="305" t="s">
        <v>105</v>
      </c>
      <c r="I542" s="303">
        <f>I584+I618</f>
        <v>2885027</v>
      </c>
      <c r="J542" s="303"/>
      <c r="K542" s="322">
        <v>1.5</v>
      </c>
      <c r="L542" s="303"/>
      <c r="M542" s="303">
        <f>M584+M618</f>
        <v>2964069</v>
      </c>
      <c r="N542" s="303"/>
      <c r="O542" s="303"/>
      <c r="P542" s="303"/>
      <c r="Q542" s="303"/>
      <c r="Y542" s="197"/>
      <c r="Z542" s="197"/>
      <c r="AA542" s="197"/>
      <c r="AB542" s="197"/>
      <c r="AC542" s="197"/>
      <c r="AD542" s="197"/>
      <c r="AE542" s="197"/>
    </row>
    <row r="543" spans="1:31">
      <c r="A543" s="238" t="s">
        <v>421</v>
      </c>
      <c r="B543" s="249"/>
      <c r="C543" s="302"/>
      <c r="D543" s="274"/>
      <c r="E543" s="305"/>
      <c r="F543" s="303"/>
      <c r="G543" s="274"/>
      <c r="H543" s="305"/>
      <c r="I543" s="303"/>
      <c r="J543" s="303"/>
      <c r="K543" s="322"/>
      <c r="L543" s="303"/>
      <c r="M543" s="303"/>
      <c r="N543" s="303"/>
      <c r="O543" s="303"/>
      <c r="P543" s="303"/>
      <c r="Q543" s="303"/>
      <c r="Y543" s="197"/>
      <c r="Z543" s="197"/>
      <c r="AA543" s="197"/>
      <c r="AB543" s="197"/>
      <c r="AC543" s="197"/>
      <c r="AD543" s="197"/>
      <c r="AE543" s="197"/>
    </row>
    <row r="544" spans="1:31">
      <c r="A544" s="238" t="s">
        <v>422</v>
      </c>
      <c r="B544" s="249"/>
      <c r="C544" s="302">
        <f>C586+C620</f>
        <v>2642724.5</v>
      </c>
      <c r="D544" s="259">
        <v>4.4400000000000004</v>
      </c>
      <c r="E544" s="305"/>
      <c r="F544" s="303">
        <f>F586+F620</f>
        <v>11733696</v>
      </c>
      <c r="G544" s="259">
        <v>5.47</v>
      </c>
      <c r="H544" s="305"/>
      <c r="I544" s="303">
        <f>I586+I620</f>
        <v>14455703</v>
      </c>
      <c r="J544" s="303"/>
      <c r="K544" s="322">
        <v>5.6</v>
      </c>
      <c r="L544" s="303"/>
      <c r="M544" s="303">
        <f>M586+M620</f>
        <v>14799258</v>
      </c>
      <c r="N544" s="303"/>
      <c r="O544" s="303"/>
      <c r="P544" s="303"/>
      <c r="Q544" s="303"/>
      <c r="Y544" s="197"/>
      <c r="Z544" s="197"/>
      <c r="AA544" s="197"/>
      <c r="AB544" s="197"/>
      <c r="AC544" s="197"/>
      <c r="AD544" s="197"/>
      <c r="AE544" s="197"/>
    </row>
    <row r="545" spans="1:33">
      <c r="A545" s="238" t="s">
        <v>438</v>
      </c>
      <c r="B545" s="249"/>
      <c r="C545" s="302">
        <f>C587+C621</f>
        <v>3580.1666666666692</v>
      </c>
      <c r="D545" s="363">
        <v>4.4400000000000004</v>
      </c>
      <c r="E545" s="305"/>
      <c r="F545" s="303">
        <f>F587+F621</f>
        <v>15896</v>
      </c>
      <c r="G545" s="363">
        <v>5.47</v>
      </c>
      <c r="H545" s="305"/>
      <c r="I545" s="303">
        <f>I587+I621</f>
        <v>19584</v>
      </c>
      <c r="J545" s="303"/>
      <c r="K545" s="322">
        <v>5.6</v>
      </c>
      <c r="L545" s="303"/>
      <c r="M545" s="303">
        <f>M587+M621</f>
        <v>20049</v>
      </c>
      <c r="N545" s="303"/>
      <c r="O545" s="303"/>
      <c r="P545" s="303"/>
      <c r="Q545" s="303"/>
      <c r="Y545" s="197"/>
      <c r="Z545" s="197"/>
      <c r="AA545" s="197"/>
      <c r="AB545" s="197"/>
      <c r="AC545" s="197"/>
      <c r="AD545" s="197"/>
      <c r="AE545" s="197"/>
    </row>
    <row r="546" spans="1:33">
      <c r="A546" s="305" t="s">
        <v>423</v>
      </c>
      <c r="B546" s="249"/>
      <c r="C546" s="302"/>
      <c r="D546" s="259"/>
      <c r="E546" s="305"/>
      <c r="F546" s="303"/>
      <c r="G546" s="259"/>
      <c r="H546" s="305"/>
      <c r="I546" s="303"/>
      <c r="J546" s="303"/>
      <c r="K546" s="322"/>
      <c r="L546" s="303"/>
      <c r="M546" s="303"/>
      <c r="N546" s="303"/>
      <c r="O546" s="303"/>
      <c r="P546" s="303"/>
      <c r="Q546" s="303"/>
      <c r="Y546" s="197"/>
      <c r="Z546" s="197"/>
      <c r="AA546" s="197"/>
      <c r="AB546" s="197"/>
      <c r="AC546" s="197"/>
      <c r="AD546" s="197"/>
      <c r="AE546" s="197"/>
    </row>
    <row r="547" spans="1:33">
      <c r="A547" s="305" t="s">
        <v>424</v>
      </c>
      <c r="B547" s="302"/>
      <c r="C547" s="302">
        <f>C589+C623</f>
        <v>406603312.8503738</v>
      </c>
      <c r="D547" s="364">
        <v>5.2919999999999998</v>
      </c>
      <c r="E547" s="305" t="s">
        <v>357</v>
      </c>
      <c r="F547" s="303">
        <f>F589+F623</f>
        <v>21517447</v>
      </c>
      <c r="G547" s="364">
        <v>5.7730000000000006</v>
      </c>
      <c r="H547" s="305" t="s">
        <v>357</v>
      </c>
      <c r="I547" s="303">
        <f>I589+I623</f>
        <v>23473210</v>
      </c>
      <c r="J547" s="303"/>
      <c r="K547" s="365">
        <v>5.9119999999999999</v>
      </c>
      <c r="L547" s="303"/>
      <c r="M547" s="303">
        <f>M589+M623</f>
        <v>24038388</v>
      </c>
      <c r="N547" s="303"/>
      <c r="O547" s="303"/>
      <c r="P547" s="303"/>
      <c r="Q547" s="303"/>
      <c r="Y547" s="197"/>
      <c r="Z547" s="197"/>
      <c r="AA547" s="197"/>
      <c r="AB547" s="197"/>
      <c r="AC547" s="197"/>
      <c r="AD547" s="197"/>
      <c r="AE547" s="197"/>
    </row>
    <row r="548" spans="1:33">
      <c r="A548" s="305" t="s">
        <v>391</v>
      </c>
      <c r="B548" s="302"/>
      <c r="C548" s="302">
        <f>C590+C624</f>
        <v>515912822.9645322</v>
      </c>
      <c r="D548" s="364">
        <v>4.8499999999999996</v>
      </c>
      <c r="E548" s="305" t="s">
        <v>357</v>
      </c>
      <c r="F548" s="303">
        <f>F590+F624</f>
        <v>25021772</v>
      </c>
      <c r="G548" s="364">
        <v>5.2879999999999994</v>
      </c>
      <c r="H548" s="305" t="s">
        <v>357</v>
      </c>
      <c r="I548" s="303">
        <f>I590+I624</f>
        <v>27281470</v>
      </c>
      <c r="J548" s="303"/>
      <c r="K548" s="365">
        <v>5.41</v>
      </c>
      <c r="L548" s="303"/>
      <c r="M548" s="303">
        <f>M590+M624</f>
        <v>27910884</v>
      </c>
      <c r="N548" s="303"/>
      <c r="O548" s="303"/>
      <c r="P548" s="303"/>
      <c r="Q548" s="303"/>
      <c r="Z548" s="197"/>
      <c r="AA548" s="197"/>
      <c r="AB548" s="197"/>
      <c r="AC548" s="197"/>
      <c r="AD548" s="197"/>
      <c r="AE548" s="197"/>
    </row>
    <row r="549" spans="1:33">
      <c r="A549" s="305" t="s">
        <v>392</v>
      </c>
      <c r="B549" s="249"/>
      <c r="C549" s="302">
        <f>C591+C625</f>
        <v>494491.933333333</v>
      </c>
      <c r="D549" s="352">
        <v>56</v>
      </c>
      <c r="E549" s="305" t="s">
        <v>357</v>
      </c>
      <c r="F549" s="303">
        <f>F591+F625</f>
        <v>276915</v>
      </c>
      <c r="G549" s="366">
        <v>57</v>
      </c>
      <c r="H549" s="305" t="s">
        <v>357</v>
      </c>
      <c r="I549" s="303">
        <f>I591+I625</f>
        <v>281861</v>
      </c>
      <c r="J549" s="303"/>
      <c r="K549" s="322">
        <v>58</v>
      </c>
      <c r="L549" s="303"/>
      <c r="M549" s="303">
        <f>M591+M625</f>
        <v>286806</v>
      </c>
      <c r="N549" s="303"/>
      <c r="O549" s="303"/>
      <c r="P549" s="303"/>
      <c r="Q549" s="303"/>
      <c r="Z549" s="197"/>
      <c r="AA549" s="197"/>
      <c r="AB549" s="197"/>
      <c r="AC549" s="197"/>
      <c r="AD549" s="197"/>
      <c r="AE549" s="197"/>
    </row>
    <row r="550" spans="1:33" s="225" customFormat="1" hidden="1">
      <c r="A550" s="224" t="s">
        <v>426</v>
      </c>
      <c r="C550" s="315">
        <f>C547</f>
        <v>406603312.8503738</v>
      </c>
      <c r="D550" s="223"/>
      <c r="E550" s="227"/>
      <c r="F550" s="228"/>
      <c r="G550" s="223">
        <v>0</v>
      </c>
      <c r="H550" s="227"/>
      <c r="I550" s="228"/>
      <c r="J550" s="228"/>
      <c r="K550" s="367">
        <v>0</v>
      </c>
      <c r="L550" s="228"/>
      <c r="M550" s="228"/>
      <c r="N550" s="228"/>
      <c r="O550" s="228"/>
      <c r="P550" s="228"/>
      <c r="Q550" s="228"/>
      <c r="U550" s="227"/>
      <c r="V550" s="227"/>
      <c r="W550" s="227"/>
      <c r="X550" s="227"/>
      <c r="Y550" s="227"/>
      <c r="Z550" s="227"/>
      <c r="AA550" s="227"/>
      <c r="AB550" s="227"/>
      <c r="AC550" s="227"/>
      <c r="AD550" s="227"/>
      <c r="AE550" s="227"/>
      <c r="AG550" s="229"/>
    </row>
    <row r="551" spans="1:33" s="225" customFormat="1" hidden="1">
      <c r="A551" s="224" t="s">
        <v>427</v>
      </c>
      <c r="C551" s="315">
        <f>C548</f>
        <v>515912822.9645322</v>
      </c>
      <c r="D551" s="223"/>
      <c r="E551" s="227"/>
      <c r="F551" s="228"/>
      <c r="G551" s="223">
        <v>0</v>
      </c>
      <c r="H551" s="227"/>
      <c r="I551" s="228"/>
      <c r="J551" s="228"/>
      <c r="K551" s="367">
        <v>0</v>
      </c>
      <c r="L551" s="228"/>
      <c r="M551" s="228"/>
      <c r="N551" s="228"/>
      <c r="O551" s="228"/>
      <c r="P551" s="228"/>
      <c r="Q551" s="228"/>
      <c r="U551" s="227"/>
      <c r="V551" s="227"/>
      <c r="W551" s="227"/>
      <c r="X551" s="227"/>
      <c r="Y551" s="227"/>
      <c r="Z551" s="227"/>
      <c r="AA551" s="227"/>
      <c r="AB551" s="227"/>
      <c r="AC551" s="227"/>
      <c r="AD551" s="227"/>
      <c r="AE551" s="227"/>
      <c r="AG551" s="229"/>
    </row>
    <row r="552" spans="1:33" s="225" customFormat="1" hidden="1">
      <c r="A552" s="278" t="s">
        <v>439</v>
      </c>
      <c r="B552" s="279"/>
      <c r="C552" s="317"/>
      <c r="D552" s="281"/>
      <c r="E552" s="282"/>
      <c r="F552" s="283"/>
      <c r="G552" s="368">
        <v>5.7730000000000006</v>
      </c>
      <c r="H552" s="318" t="s">
        <v>357</v>
      </c>
      <c r="I552" s="283"/>
      <c r="J552" s="283"/>
      <c r="K552" s="369">
        <v>5.9119999999999999</v>
      </c>
      <c r="L552" s="283"/>
      <c r="M552" s="283"/>
      <c r="N552" s="283"/>
      <c r="O552" s="283"/>
      <c r="P552" s="283"/>
      <c r="Q552" s="283"/>
      <c r="U552" s="227"/>
      <c r="V552" s="227"/>
      <c r="W552" s="227"/>
      <c r="X552" s="227"/>
      <c r="Y552" s="227"/>
      <c r="Z552" s="227"/>
      <c r="AA552" s="227"/>
      <c r="AB552" s="227"/>
      <c r="AC552" s="227"/>
      <c r="AD552" s="227"/>
      <c r="AE552" s="227"/>
      <c r="AG552" s="229"/>
    </row>
    <row r="553" spans="1:33" s="225" customFormat="1" hidden="1">
      <c r="A553" s="278" t="s">
        <v>440</v>
      </c>
      <c r="B553" s="279"/>
      <c r="C553" s="317"/>
      <c r="D553" s="281"/>
      <c r="E553" s="282"/>
      <c r="F553" s="283"/>
      <c r="G553" s="368">
        <v>5.2879999999999994</v>
      </c>
      <c r="H553" s="318" t="s">
        <v>357</v>
      </c>
      <c r="I553" s="283"/>
      <c r="J553" s="283"/>
      <c r="K553" s="369">
        <v>5.41</v>
      </c>
      <c r="L553" s="283"/>
      <c r="M553" s="283"/>
      <c r="N553" s="283"/>
      <c r="O553" s="283"/>
      <c r="P553" s="283"/>
      <c r="Q553" s="283"/>
      <c r="U553" s="227"/>
      <c r="V553" s="227"/>
      <c r="W553" s="227"/>
      <c r="X553" s="227"/>
      <c r="Y553" s="227"/>
      <c r="Z553" s="227"/>
      <c r="AA553" s="227"/>
      <c r="AB553" s="227"/>
      <c r="AC553" s="227"/>
      <c r="AD553" s="227"/>
      <c r="AE553" s="227"/>
      <c r="AG553" s="229"/>
    </row>
    <row r="554" spans="1:33">
      <c r="A554" s="354" t="s">
        <v>399</v>
      </c>
      <c r="B554" s="249"/>
      <c r="C554" s="302"/>
      <c r="D554" s="320">
        <v>-0.01</v>
      </c>
      <c r="E554" s="218"/>
      <c r="F554" s="303"/>
      <c r="G554" s="320">
        <v>-0.01</v>
      </c>
      <c r="H554" s="249"/>
      <c r="I554" s="303"/>
      <c r="J554" s="303"/>
      <c r="K554" s="339">
        <v>-0.01</v>
      </c>
      <c r="L554" s="303"/>
      <c r="M554" s="303"/>
      <c r="N554" s="303"/>
      <c r="O554" s="303"/>
      <c r="P554" s="303"/>
      <c r="Q554" s="303"/>
      <c r="Z554" s="197"/>
      <c r="AA554" s="197"/>
      <c r="AB554" s="197"/>
      <c r="AC554" s="197"/>
      <c r="AD554" s="197"/>
      <c r="AE554" s="197"/>
    </row>
    <row r="555" spans="1:33">
      <c r="A555" s="305" t="s">
        <v>418</v>
      </c>
      <c r="B555" s="249"/>
      <c r="C555" s="302">
        <f t="shared" ref="C555:C566" si="72">C593+C627</f>
        <v>7</v>
      </c>
      <c r="D555" s="274">
        <v>259</v>
      </c>
      <c r="E555" s="359"/>
      <c r="F555" s="303">
        <f t="shared" ref="F555:F566" si="73">F593+F627</f>
        <v>-18</v>
      </c>
      <c r="G555" s="274">
        <v>264</v>
      </c>
      <c r="H555" s="248"/>
      <c r="I555" s="303">
        <f t="shared" ref="I555:I566" si="74">I593+I627</f>
        <v>-18</v>
      </c>
      <c r="J555" s="303"/>
      <c r="K555" s="322">
        <v>268</v>
      </c>
      <c r="L555" s="303"/>
      <c r="M555" s="303">
        <f t="shared" ref="M555:M566" si="75">M593+M627</f>
        <v>-19</v>
      </c>
      <c r="N555" s="303"/>
      <c r="O555" s="303"/>
      <c r="P555" s="303"/>
      <c r="Q555" s="303"/>
      <c r="Z555" s="197"/>
      <c r="AA555" s="197"/>
      <c r="AB555" s="197"/>
      <c r="AC555" s="197"/>
      <c r="AD555" s="197"/>
      <c r="AE555" s="197"/>
    </row>
    <row r="556" spans="1:33">
      <c r="A556" s="305" t="s">
        <v>419</v>
      </c>
      <c r="B556" s="249"/>
      <c r="C556" s="302">
        <f t="shared" si="72"/>
        <v>57.099999999999966</v>
      </c>
      <c r="D556" s="274">
        <v>96</v>
      </c>
      <c r="E556" s="359"/>
      <c r="F556" s="303">
        <f t="shared" si="73"/>
        <v>-55</v>
      </c>
      <c r="G556" s="274">
        <v>98</v>
      </c>
      <c r="H556" s="248"/>
      <c r="I556" s="303">
        <f t="shared" si="74"/>
        <v>-56</v>
      </c>
      <c r="J556" s="303"/>
      <c r="K556" s="322">
        <v>100</v>
      </c>
      <c r="L556" s="303"/>
      <c r="M556" s="303">
        <f t="shared" si="75"/>
        <v>-57</v>
      </c>
      <c r="N556" s="303"/>
      <c r="O556" s="303"/>
      <c r="P556" s="303"/>
      <c r="Q556" s="303"/>
      <c r="Y556" s="197"/>
      <c r="Z556" s="197"/>
      <c r="AA556" s="197"/>
      <c r="AB556" s="197"/>
      <c r="AC556" s="197"/>
      <c r="AD556" s="197"/>
      <c r="AE556" s="197"/>
    </row>
    <row r="557" spans="1:33">
      <c r="A557" s="305" t="s">
        <v>420</v>
      </c>
      <c r="B557" s="249"/>
      <c r="C557" s="302">
        <f t="shared" si="72"/>
        <v>71.866666666666703</v>
      </c>
      <c r="D557" s="274">
        <v>192</v>
      </c>
      <c r="E557" s="370"/>
      <c r="F557" s="303">
        <f t="shared" si="73"/>
        <v>-138</v>
      </c>
      <c r="G557" s="274">
        <v>195</v>
      </c>
      <c r="H557" s="371"/>
      <c r="I557" s="303">
        <f t="shared" si="74"/>
        <v>-140</v>
      </c>
      <c r="J557" s="303"/>
      <c r="K557" s="322">
        <v>200</v>
      </c>
      <c r="L557" s="303"/>
      <c r="M557" s="303">
        <f t="shared" si="75"/>
        <v>-144</v>
      </c>
      <c r="N557" s="303"/>
      <c r="O557" s="303"/>
      <c r="P557" s="303"/>
      <c r="Q557" s="303"/>
      <c r="Y557" s="197"/>
      <c r="Z557" s="197"/>
      <c r="AA557" s="197"/>
      <c r="AB557" s="197"/>
      <c r="AC557" s="197"/>
      <c r="AD557" s="197"/>
      <c r="AE557" s="197"/>
    </row>
    <row r="558" spans="1:33">
      <c r="A558" s="305" t="s">
        <v>419</v>
      </c>
      <c r="B558" s="249"/>
      <c r="C558" s="302">
        <f t="shared" si="72"/>
        <v>8475</v>
      </c>
      <c r="D558" s="274">
        <v>1.7</v>
      </c>
      <c r="E558" s="359"/>
      <c r="F558" s="303">
        <f t="shared" si="73"/>
        <v>-145</v>
      </c>
      <c r="G558" s="274">
        <v>1.79</v>
      </c>
      <c r="H558" s="248"/>
      <c r="I558" s="303">
        <f t="shared" si="74"/>
        <v>-151</v>
      </c>
      <c r="J558" s="303"/>
      <c r="K558" s="322">
        <v>1.83</v>
      </c>
      <c r="L558" s="303"/>
      <c r="M558" s="303">
        <f t="shared" si="75"/>
        <v>-155</v>
      </c>
      <c r="N558" s="303"/>
      <c r="O558" s="303"/>
      <c r="P558" s="303"/>
      <c r="Q558" s="303"/>
      <c r="Y558" s="197"/>
      <c r="Z558" s="197"/>
      <c r="AA558" s="197"/>
      <c r="AB558" s="197"/>
      <c r="AC558" s="197"/>
      <c r="AD558" s="197"/>
      <c r="AE558" s="197"/>
    </row>
    <row r="559" spans="1:33">
      <c r="A559" s="305" t="s">
        <v>420</v>
      </c>
      <c r="B559" s="249"/>
      <c r="C559" s="302">
        <f t="shared" si="72"/>
        <v>44991</v>
      </c>
      <c r="D559" s="274">
        <v>1.39</v>
      </c>
      <c r="E559" s="359" t="s">
        <v>105</v>
      </c>
      <c r="F559" s="303">
        <f t="shared" si="73"/>
        <v>-625</v>
      </c>
      <c r="G559" s="274">
        <v>1.46</v>
      </c>
      <c r="H559" s="248"/>
      <c r="I559" s="303">
        <f t="shared" si="74"/>
        <v>-657</v>
      </c>
      <c r="J559" s="303"/>
      <c r="K559" s="322">
        <v>1.5</v>
      </c>
      <c r="L559" s="303"/>
      <c r="M559" s="303">
        <f t="shared" si="75"/>
        <v>-675</v>
      </c>
      <c r="N559" s="303"/>
      <c r="O559" s="303"/>
      <c r="P559" s="303"/>
      <c r="Q559" s="303"/>
      <c r="Y559" s="197"/>
      <c r="Z559" s="197"/>
      <c r="AA559" s="197"/>
      <c r="AB559" s="197"/>
      <c r="AC559" s="197"/>
      <c r="AD559" s="197"/>
      <c r="AE559" s="197"/>
    </row>
    <row r="560" spans="1:33">
      <c r="A560" s="238" t="s">
        <v>422</v>
      </c>
      <c r="B560" s="249"/>
      <c r="C560" s="302">
        <f t="shared" si="72"/>
        <v>35876</v>
      </c>
      <c r="D560" s="274">
        <v>4.4400000000000004</v>
      </c>
      <c r="E560" s="359" t="s">
        <v>105</v>
      </c>
      <c r="F560" s="303">
        <f t="shared" si="73"/>
        <v>-1593</v>
      </c>
      <c r="G560" s="274">
        <v>5.47</v>
      </c>
      <c r="H560" s="248"/>
      <c r="I560" s="303">
        <f t="shared" si="74"/>
        <v>-1962</v>
      </c>
      <c r="J560" s="303"/>
      <c r="K560" s="322">
        <v>5.6</v>
      </c>
      <c r="L560" s="303"/>
      <c r="M560" s="303">
        <f t="shared" si="75"/>
        <v>-2009</v>
      </c>
      <c r="N560" s="303"/>
      <c r="O560" s="303"/>
      <c r="P560" s="303"/>
      <c r="Q560" s="303"/>
      <c r="Y560" s="197"/>
      <c r="Z560" s="197"/>
      <c r="AA560" s="197"/>
      <c r="AB560" s="197"/>
      <c r="AC560" s="197"/>
      <c r="AD560" s="197"/>
      <c r="AE560" s="197"/>
    </row>
    <row r="561" spans="1:33">
      <c r="A561" s="238" t="s">
        <v>438</v>
      </c>
      <c r="B561" s="249"/>
      <c r="C561" s="302">
        <f t="shared" si="72"/>
        <v>307</v>
      </c>
      <c r="D561" s="274">
        <v>4.4400000000000004</v>
      </c>
      <c r="E561" s="359" t="s">
        <v>105</v>
      </c>
      <c r="F561" s="303">
        <f t="shared" si="73"/>
        <v>-14</v>
      </c>
      <c r="G561" s="274">
        <v>5.47</v>
      </c>
      <c r="H561" s="248"/>
      <c r="I561" s="303">
        <f t="shared" si="74"/>
        <v>-17</v>
      </c>
      <c r="J561" s="303"/>
      <c r="K561" s="322">
        <v>5.6</v>
      </c>
      <c r="L561" s="303"/>
      <c r="M561" s="303">
        <f t="shared" si="75"/>
        <v>-17</v>
      </c>
      <c r="N561" s="303"/>
      <c r="O561" s="303"/>
      <c r="P561" s="303"/>
      <c r="Q561" s="303"/>
      <c r="Y561" s="197"/>
      <c r="Z561" s="197"/>
      <c r="AA561" s="197"/>
      <c r="AB561" s="197"/>
      <c r="AC561" s="197"/>
      <c r="AD561" s="197"/>
      <c r="AE561" s="197"/>
    </row>
    <row r="562" spans="1:33">
      <c r="A562" s="305" t="s">
        <v>424</v>
      </c>
      <c r="B562" s="249"/>
      <c r="C562" s="302">
        <f t="shared" si="72"/>
        <v>4639573.3333333302</v>
      </c>
      <c r="D562" s="372">
        <v>5.2919999999999998</v>
      </c>
      <c r="E562" s="303" t="s">
        <v>357</v>
      </c>
      <c r="F562" s="303">
        <f t="shared" si="73"/>
        <v>-2456</v>
      </c>
      <c r="G562" s="372">
        <v>5.7730000000000006</v>
      </c>
      <c r="H562" s="305" t="s">
        <v>357</v>
      </c>
      <c r="I562" s="303">
        <f t="shared" si="74"/>
        <v>-2678</v>
      </c>
      <c r="J562" s="303"/>
      <c r="K562" s="356">
        <v>5.9119999999999999</v>
      </c>
      <c r="L562" s="303"/>
      <c r="M562" s="303">
        <f t="shared" si="75"/>
        <v>-2743</v>
      </c>
      <c r="N562" s="303"/>
      <c r="O562" s="303"/>
      <c r="P562" s="303"/>
      <c r="Q562" s="303"/>
      <c r="Y562" s="197"/>
      <c r="Z562" s="197"/>
      <c r="AA562" s="197"/>
      <c r="AB562" s="197"/>
      <c r="AC562" s="197"/>
      <c r="AD562" s="197"/>
      <c r="AE562" s="197"/>
    </row>
    <row r="563" spans="1:33">
      <c r="A563" s="305" t="s">
        <v>391</v>
      </c>
      <c r="B563" s="249"/>
      <c r="C563" s="302">
        <f t="shared" si="72"/>
        <v>8425606.6666666716</v>
      </c>
      <c r="D563" s="372">
        <v>4.8499999999999996</v>
      </c>
      <c r="E563" s="303" t="s">
        <v>357</v>
      </c>
      <c r="F563" s="303">
        <f t="shared" si="73"/>
        <v>-4088</v>
      </c>
      <c r="G563" s="372">
        <v>5.2879999999999994</v>
      </c>
      <c r="H563" s="305" t="s">
        <v>357</v>
      </c>
      <c r="I563" s="303">
        <f t="shared" si="74"/>
        <v>-4455</v>
      </c>
      <c r="J563" s="303"/>
      <c r="K563" s="356">
        <v>5.41</v>
      </c>
      <c r="L563" s="303"/>
      <c r="M563" s="303">
        <f t="shared" si="75"/>
        <v>-4558</v>
      </c>
      <c r="N563" s="303"/>
      <c r="O563" s="303"/>
      <c r="P563" s="303"/>
      <c r="Q563" s="303"/>
      <c r="Y563" s="197"/>
      <c r="Z563" s="197"/>
      <c r="AA563" s="197"/>
      <c r="AB563" s="197"/>
      <c r="AC563" s="197"/>
      <c r="AD563" s="197"/>
      <c r="AE563" s="197"/>
    </row>
    <row r="564" spans="1:33">
      <c r="A564" s="305" t="s">
        <v>392</v>
      </c>
      <c r="B564" s="249"/>
      <c r="C564" s="302">
        <f t="shared" si="72"/>
        <v>8751.9666666666617</v>
      </c>
      <c r="D564" s="373">
        <v>56</v>
      </c>
      <c r="E564" s="303" t="s">
        <v>357</v>
      </c>
      <c r="F564" s="303">
        <f t="shared" si="73"/>
        <v>-49</v>
      </c>
      <c r="G564" s="373">
        <v>57</v>
      </c>
      <c r="H564" s="305" t="s">
        <v>357</v>
      </c>
      <c r="I564" s="303">
        <f t="shared" si="74"/>
        <v>-49</v>
      </c>
      <c r="J564" s="303"/>
      <c r="K564" s="357">
        <v>58</v>
      </c>
      <c r="L564" s="303"/>
      <c r="M564" s="303">
        <f t="shared" si="75"/>
        <v>-51</v>
      </c>
      <c r="N564" s="303"/>
      <c r="O564" s="303"/>
      <c r="P564" s="303"/>
      <c r="Q564" s="303"/>
      <c r="Y564" s="197"/>
      <c r="Z564" s="197"/>
      <c r="AA564" s="197"/>
      <c r="AB564" s="197"/>
      <c r="AC564" s="197"/>
      <c r="AD564" s="197"/>
      <c r="AE564" s="197"/>
    </row>
    <row r="565" spans="1:33">
      <c r="A565" s="305" t="s">
        <v>441</v>
      </c>
      <c r="B565" s="249"/>
      <c r="C565" s="302">
        <f t="shared" si="72"/>
        <v>135.96666666666667</v>
      </c>
      <c r="D565" s="259">
        <v>60</v>
      </c>
      <c r="E565" s="359" t="s">
        <v>105</v>
      </c>
      <c r="F565" s="303">
        <f t="shared" si="73"/>
        <v>8158</v>
      </c>
      <c r="G565" s="259">
        <v>60</v>
      </c>
      <c r="H565" s="249"/>
      <c r="I565" s="303">
        <f t="shared" si="74"/>
        <v>8158</v>
      </c>
      <c r="J565" s="303"/>
      <c r="K565" s="322">
        <v>60</v>
      </c>
      <c r="L565" s="303"/>
      <c r="M565" s="303">
        <f t="shared" si="75"/>
        <v>8158</v>
      </c>
      <c r="N565" s="303"/>
      <c r="O565" s="303"/>
      <c r="P565" s="303"/>
      <c r="Q565" s="303"/>
      <c r="Y565" s="197"/>
      <c r="Z565" s="197"/>
      <c r="AA565" s="197"/>
      <c r="AB565" s="197"/>
      <c r="AC565" s="197"/>
      <c r="AD565" s="197"/>
      <c r="AE565" s="197"/>
    </row>
    <row r="566" spans="1:33">
      <c r="A566" s="305" t="s">
        <v>442</v>
      </c>
      <c r="B566" s="249"/>
      <c r="C566" s="302">
        <f t="shared" si="72"/>
        <v>53526</v>
      </c>
      <c r="D566" s="328">
        <v>-30</v>
      </c>
      <c r="E566" s="303" t="s">
        <v>357</v>
      </c>
      <c r="F566" s="303">
        <f t="shared" si="73"/>
        <v>-16058</v>
      </c>
      <c r="G566" s="328">
        <v>-30</v>
      </c>
      <c r="H566" s="303" t="s">
        <v>357</v>
      </c>
      <c r="I566" s="303">
        <f t="shared" si="74"/>
        <v>-16058</v>
      </c>
      <c r="J566" s="303"/>
      <c r="K566" s="325">
        <v>-30</v>
      </c>
      <c r="L566" s="303"/>
      <c r="M566" s="303">
        <f t="shared" si="75"/>
        <v>-16058</v>
      </c>
      <c r="N566" s="303"/>
      <c r="O566" s="303"/>
      <c r="P566" s="303"/>
      <c r="Q566" s="303"/>
      <c r="Y566" s="197"/>
      <c r="Z566" s="197"/>
      <c r="AA566" s="197"/>
      <c r="AB566" s="197"/>
      <c r="AC566" s="197"/>
      <c r="AD566" s="197"/>
      <c r="AE566" s="197"/>
    </row>
    <row r="567" spans="1:33" s="225" customFormat="1" hidden="1">
      <c r="A567" s="224" t="s">
        <v>426</v>
      </c>
      <c r="C567" s="315">
        <f>C562</f>
        <v>4639573.3333333302</v>
      </c>
      <c r="D567" s="223"/>
      <c r="E567" s="227"/>
      <c r="F567" s="228"/>
      <c r="G567" s="223">
        <v>0</v>
      </c>
      <c r="H567" s="227"/>
      <c r="I567" s="228"/>
      <c r="J567" s="228"/>
      <c r="K567" s="277">
        <v>0</v>
      </c>
      <c r="L567" s="228"/>
      <c r="M567" s="228"/>
      <c r="N567" s="228"/>
      <c r="O567" s="228"/>
      <c r="P567" s="228"/>
      <c r="Q567" s="228"/>
      <c r="U567" s="227"/>
      <c r="V567" s="227"/>
      <c r="W567" s="227"/>
      <c r="X567" s="227"/>
      <c r="Y567" s="227"/>
      <c r="Z567" s="227"/>
      <c r="AA567" s="227"/>
      <c r="AB567" s="227"/>
      <c r="AC567" s="227"/>
      <c r="AD567" s="227"/>
      <c r="AE567" s="227"/>
      <c r="AG567" s="229"/>
    </row>
    <row r="568" spans="1:33" s="225" customFormat="1" hidden="1">
      <c r="A568" s="224" t="s">
        <v>427</v>
      </c>
      <c r="C568" s="315">
        <f>C563</f>
        <v>8425606.6666666716</v>
      </c>
      <c r="D568" s="223"/>
      <c r="E568" s="227"/>
      <c r="F568" s="228"/>
      <c r="G568" s="223">
        <v>0</v>
      </c>
      <c r="H568" s="227"/>
      <c r="I568" s="228"/>
      <c r="J568" s="228"/>
      <c r="K568" s="277">
        <v>0</v>
      </c>
      <c r="L568" s="228"/>
      <c r="M568" s="228"/>
      <c r="N568" s="228"/>
      <c r="O568" s="228"/>
      <c r="P568" s="228"/>
      <c r="Q568" s="228"/>
      <c r="U568" s="227"/>
      <c r="V568" s="227"/>
      <c r="W568" s="227"/>
      <c r="X568" s="227"/>
      <c r="Y568" s="227"/>
      <c r="Z568" s="227"/>
      <c r="AA568" s="227"/>
      <c r="AB568" s="227"/>
      <c r="AC568" s="227"/>
      <c r="AD568" s="227"/>
      <c r="AE568" s="227"/>
      <c r="AG568" s="229"/>
    </row>
    <row r="569" spans="1:33">
      <c r="A569" s="249" t="s">
        <v>370</v>
      </c>
      <c r="B569" s="374"/>
      <c r="C569" s="302">
        <f>C605+C639</f>
        <v>922516135.814906</v>
      </c>
      <c r="D569" s="307"/>
      <c r="E569" s="218"/>
      <c r="F569" s="218">
        <f>F605+F639</f>
        <v>65536520</v>
      </c>
      <c r="G569" s="307"/>
      <c r="H569" s="249"/>
      <c r="I569" s="218">
        <f>I605+I639</f>
        <v>72786063</v>
      </c>
      <c r="J569" s="218"/>
      <c r="K569" s="218"/>
      <c r="L569" s="218"/>
      <c r="M569" s="218">
        <f>M605+M639</f>
        <v>74506968</v>
      </c>
      <c r="N569" s="218"/>
      <c r="O569" s="218"/>
      <c r="P569" s="218"/>
      <c r="Q569" s="218"/>
      <c r="Y569" s="197"/>
      <c r="Z569" s="197"/>
      <c r="AA569" s="197"/>
      <c r="AB569" s="197"/>
      <c r="AC569" s="197"/>
      <c r="AD569" s="197"/>
      <c r="AE569" s="197"/>
    </row>
    <row r="570" spans="1:33">
      <c r="A570" s="249" t="s">
        <v>341</v>
      </c>
      <c r="B570" s="298"/>
      <c r="C570" s="329">
        <f>C606+C640</f>
        <v>6097942.0909218071</v>
      </c>
      <c r="D570" s="238"/>
      <c r="E570" s="238"/>
      <c r="F570" s="291">
        <f>I570</f>
        <v>526986.3902728206</v>
      </c>
      <c r="G570" s="238"/>
      <c r="H570" s="238"/>
      <c r="I570" s="291">
        <f>I606+I640</f>
        <v>526986.3902728206</v>
      </c>
      <c r="J570" s="236"/>
      <c r="K570" s="293"/>
      <c r="L570" s="236"/>
      <c r="M570" s="291">
        <f>M606+M640</f>
        <v>526986.3902728206</v>
      </c>
      <c r="N570" s="236"/>
      <c r="O570" s="236"/>
      <c r="P570" s="236"/>
      <c r="Q570" s="236"/>
      <c r="Y570" s="197"/>
      <c r="Z570" s="197"/>
      <c r="AA570" s="197"/>
      <c r="AB570" s="197"/>
      <c r="AC570" s="197"/>
      <c r="AD570" s="197"/>
      <c r="AE570" s="197"/>
    </row>
    <row r="571" spans="1:33" ht="16.5" thickBot="1">
      <c r="A571" s="249" t="s">
        <v>371</v>
      </c>
      <c r="B571" s="249"/>
      <c r="C571" s="360">
        <f>SUM(C569)+C570</f>
        <v>928614077.90582776</v>
      </c>
      <c r="D571" s="344"/>
      <c r="E571" s="333"/>
      <c r="F571" s="334">
        <f>F569+F570</f>
        <v>66063506.390272819</v>
      </c>
      <c r="G571" s="344"/>
      <c r="H571" s="335"/>
      <c r="I571" s="334">
        <f>I569+I570</f>
        <v>73313049.390272826</v>
      </c>
      <c r="J571" s="334"/>
      <c r="K571" s="344"/>
      <c r="L571" s="334"/>
      <c r="M571" s="334">
        <f>M569+M570</f>
        <v>75033954.390272826</v>
      </c>
      <c r="N571" s="334"/>
      <c r="O571" s="334"/>
      <c r="P571" s="334"/>
      <c r="Q571" s="334"/>
      <c r="Y571" s="197"/>
      <c r="Z571" s="197"/>
      <c r="AA571" s="197"/>
      <c r="AB571" s="197"/>
      <c r="AC571" s="197"/>
      <c r="AD571" s="197"/>
      <c r="AE571" s="197"/>
    </row>
    <row r="572" spans="1:33" ht="16.5" thickTop="1">
      <c r="A572" s="249"/>
      <c r="B572" s="249"/>
      <c r="C572" s="292"/>
      <c r="D572" s="321"/>
      <c r="E572" s="337"/>
      <c r="F572" s="304"/>
      <c r="G572" s="321"/>
      <c r="H572" s="293"/>
      <c r="I572" s="304"/>
      <c r="J572" s="304"/>
      <c r="K572" s="321"/>
      <c r="L572" s="304"/>
      <c r="M572" s="304"/>
      <c r="N572" s="304"/>
      <c r="O572" s="304"/>
      <c r="P572" s="304"/>
      <c r="Q572" s="304"/>
      <c r="Y572" s="197"/>
      <c r="Z572" s="197"/>
      <c r="AA572" s="197"/>
      <c r="AB572" s="197"/>
      <c r="AC572" s="197"/>
      <c r="AD572" s="197"/>
      <c r="AE572" s="197"/>
    </row>
    <row r="573" spans="1:33" hidden="1">
      <c r="A573" s="249"/>
      <c r="B573" s="249"/>
      <c r="C573" s="292"/>
      <c r="D573" s="321"/>
      <c r="E573" s="337"/>
      <c r="F573" s="304"/>
      <c r="G573" s="321"/>
      <c r="H573" s="293"/>
      <c r="I573" s="304"/>
      <c r="J573" s="304"/>
      <c r="K573" s="321"/>
      <c r="L573" s="304"/>
      <c r="M573" s="304"/>
      <c r="N573" s="304"/>
      <c r="O573" s="304"/>
      <c r="P573" s="304"/>
      <c r="Q573" s="304"/>
      <c r="Y573" s="197"/>
      <c r="Z573" s="197"/>
      <c r="AA573" s="197"/>
      <c r="AB573" s="197"/>
      <c r="AC573" s="197"/>
      <c r="AD573" s="197"/>
      <c r="AE573" s="197"/>
    </row>
    <row r="574" spans="1:33" hidden="1">
      <c r="A574" s="249"/>
      <c r="B574" s="249"/>
      <c r="C574" s="250"/>
      <c r="D574" s="327" t="s">
        <v>105</v>
      </c>
      <c r="E574" s="218"/>
      <c r="F574" s="218"/>
      <c r="G574" s="327" t="s">
        <v>105</v>
      </c>
      <c r="H574" s="249"/>
      <c r="I574" s="218" t="s">
        <v>105</v>
      </c>
      <c r="J574" s="218"/>
      <c r="K574" s="260" t="s">
        <v>105</v>
      </c>
      <c r="L574" s="218"/>
      <c r="M574" s="218" t="s">
        <v>105</v>
      </c>
      <c r="N574" s="218"/>
      <c r="O574" s="218"/>
      <c r="P574" s="218"/>
      <c r="Q574" s="218"/>
      <c r="Y574" s="197"/>
      <c r="Z574" s="197"/>
      <c r="AA574" s="197"/>
      <c r="AB574" s="197"/>
      <c r="AC574" s="197"/>
      <c r="AD574" s="197"/>
      <c r="AE574" s="197"/>
    </row>
    <row r="575" spans="1:33" hidden="1">
      <c r="A575" s="248" t="s">
        <v>435</v>
      </c>
      <c r="B575" s="249"/>
      <c r="C575" s="249"/>
      <c r="D575" s="218"/>
      <c r="E575" s="218"/>
      <c r="F575" s="249" t="s">
        <v>105</v>
      </c>
      <c r="G575" s="218"/>
      <c r="H575" s="249"/>
      <c r="I575" s="249"/>
      <c r="J575" s="249"/>
      <c r="K575" s="218"/>
      <c r="L575" s="249"/>
      <c r="M575" s="249"/>
      <c r="N575" s="249"/>
      <c r="O575" s="249"/>
      <c r="P575" s="249"/>
      <c r="Q575" s="249"/>
      <c r="Y575" s="197"/>
      <c r="Z575" s="197"/>
      <c r="AA575" s="197"/>
      <c r="AB575" s="197"/>
      <c r="AC575" s="197"/>
      <c r="AD575" s="197"/>
      <c r="AE575" s="197"/>
    </row>
    <row r="576" spans="1:33" hidden="1">
      <c r="A576" s="238" t="s">
        <v>443</v>
      </c>
      <c r="B576" s="249"/>
      <c r="C576" s="249"/>
      <c r="D576" s="218"/>
      <c r="E576" s="218"/>
      <c r="F576" s="249"/>
      <c r="G576" s="218"/>
      <c r="H576" s="249"/>
      <c r="I576" s="249"/>
      <c r="J576" s="249"/>
      <c r="K576" s="218"/>
      <c r="L576" s="249"/>
      <c r="M576" s="249"/>
      <c r="N576" s="249"/>
      <c r="O576" s="249"/>
      <c r="P576" s="249"/>
      <c r="Q576" s="249"/>
      <c r="Y576" s="197"/>
      <c r="Z576" s="197"/>
      <c r="AA576" s="197"/>
      <c r="AB576" s="197"/>
      <c r="AC576" s="197"/>
      <c r="AD576" s="197"/>
      <c r="AE576" s="197"/>
    </row>
    <row r="577" spans="1:31" hidden="1">
      <c r="A577" s="305"/>
      <c r="B577" s="249"/>
      <c r="C577" s="249"/>
      <c r="D577" s="218"/>
      <c r="E577" s="218"/>
      <c r="F577" s="249"/>
      <c r="G577" s="218"/>
      <c r="H577" s="249"/>
      <c r="I577" s="249"/>
      <c r="J577" s="249"/>
      <c r="K577" s="218"/>
      <c r="L577" s="249"/>
      <c r="M577" s="249"/>
      <c r="N577" s="249"/>
      <c r="O577" s="249"/>
      <c r="P577" s="249"/>
      <c r="Q577" s="249"/>
      <c r="R577" s="197"/>
      <c r="S577" s="197"/>
      <c r="T577" s="197"/>
      <c r="U577" s="197"/>
      <c r="V577" s="197"/>
      <c r="W577" s="197"/>
      <c r="X577" s="197"/>
      <c r="Y577" s="197"/>
      <c r="Z577" s="197"/>
      <c r="AA577" s="197"/>
      <c r="AB577" s="197"/>
      <c r="AC577" s="197"/>
      <c r="AD577" s="197"/>
      <c r="AE577" s="197"/>
    </row>
    <row r="578" spans="1:31" hidden="1">
      <c r="A578" s="305" t="s">
        <v>386</v>
      </c>
      <c r="B578" s="249"/>
      <c r="C578" s="302"/>
      <c r="D578" s="218"/>
      <c r="E578" s="218"/>
      <c r="F578" s="249"/>
      <c r="G578" s="218"/>
      <c r="H578" s="249"/>
      <c r="I578" s="249"/>
      <c r="J578" s="249"/>
      <c r="K578" s="218"/>
      <c r="L578" s="249"/>
      <c r="M578" s="249"/>
      <c r="N578" s="249"/>
      <c r="O578" s="249"/>
      <c r="P578" s="249"/>
      <c r="Q578" s="249"/>
      <c r="R578" s="197"/>
      <c r="S578" s="197"/>
      <c r="T578" s="197"/>
      <c r="U578" s="197"/>
      <c r="V578" s="197"/>
      <c r="W578" s="197"/>
      <c r="X578" s="197"/>
      <c r="Y578" s="197"/>
      <c r="Z578" s="197"/>
      <c r="AA578" s="197"/>
      <c r="AB578" s="197"/>
      <c r="AC578" s="197"/>
      <c r="AD578" s="197"/>
      <c r="AE578" s="197"/>
    </row>
    <row r="579" spans="1:31" hidden="1">
      <c r="A579" s="305" t="s">
        <v>418</v>
      </c>
      <c r="B579" s="249"/>
      <c r="C579" s="302">
        <v>389.06666666666672</v>
      </c>
      <c r="D579" s="259">
        <v>259</v>
      </c>
      <c r="E579" s="305"/>
      <c r="F579" s="303">
        <f>ROUND(D579*$C579,0)</f>
        <v>100768</v>
      </c>
      <c r="G579" s="259">
        <f>$G$537</f>
        <v>264</v>
      </c>
      <c r="H579" s="305"/>
      <c r="I579" s="303">
        <f>ROUND(G579*C579,0)</f>
        <v>102714</v>
      </c>
      <c r="J579" s="303"/>
      <c r="K579" s="259">
        <f>$K$537</f>
        <v>268</v>
      </c>
      <c r="L579" s="303"/>
      <c r="M579" s="303">
        <f>ROUND(K579*C579,0)</f>
        <v>104270</v>
      </c>
      <c r="N579" s="303"/>
      <c r="O579" s="303"/>
      <c r="P579" s="303"/>
      <c r="Q579" s="303"/>
      <c r="R579" s="197"/>
      <c r="S579" s="197"/>
      <c r="T579" s="197"/>
      <c r="U579" s="197"/>
      <c r="V579" s="197"/>
      <c r="W579" s="197"/>
      <c r="X579" s="197"/>
      <c r="Y579" s="197"/>
      <c r="Z579" s="197"/>
      <c r="AA579" s="197"/>
      <c r="AB579" s="197"/>
      <c r="AC579" s="197"/>
      <c r="AD579" s="197"/>
      <c r="AE579" s="197"/>
    </row>
    <row r="580" spans="1:31" hidden="1">
      <c r="A580" s="305" t="s">
        <v>419</v>
      </c>
      <c r="B580" s="249"/>
      <c r="C580" s="302">
        <v>7908.9999999999536</v>
      </c>
      <c r="D580" s="259">
        <v>96</v>
      </c>
      <c r="E580" s="305"/>
      <c r="F580" s="303">
        <f>ROUND(D580*$C580,0)</f>
        <v>759264</v>
      </c>
      <c r="G580" s="259">
        <f>$G$538</f>
        <v>98</v>
      </c>
      <c r="H580" s="305"/>
      <c r="I580" s="303">
        <f>ROUND(G580*C580,0)</f>
        <v>775082</v>
      </c>
      <c r="J580" s="303"/>
      <c r="K580" s="259">
        <f>$K$538</f>
        <v>100</v>
      </c>
      <c r="L580" s="303"/>
      <c r="M580" s="303">
        <f>ROUND(K580*C580,0)</f>
        <v>790900</v>
      </c>
      <c r="N580" s="303"/>
      <c r="O580" s="303"/>
      <c r="P580" s="303"/>
      <c r="Q580" s="303"/>
      <c r="R580" s="197"/>
      <c r="S580" s="197"/>
      <c r="T580" s="197"/>
      <c r="U580" s="197"/>
      <c r="V580" s="197"/>
      <c r="W580" s="197"/>
      <c r="X580" s="197"/>
      <c r="Y580" s="197"/>
      <c r="Z580" s="197"/>
      <c r="AA580" s="197"/>
      <c r="AB580" s="197"/>
      <c r="AC580" s="197"/>
      <c r="AD580" s="197"/>
      <c r="AE580" s="197"/>
    </row>
    <row r="581" spans="1:31" hidden="1">
      <c r="A581" s="305" t="s">
        <v>420</v>
      </c>
      <c r="B581" s="249"/>
      <c r="C581" s="302">
        <v>3359.0333333333369</v>
      </c>
      <c r="D581" s="259">
        <v>192</v>
      </c>
      <c r="E581" s="308"/>
      <c r="F581" s="303">
        <f>ROUND(D581*$C581,0)</f>
        <v>644934</v>
      </c>
      <c r="G581" s="259">
        <f>$G$539</f>
        <v>195</v>
      </c>
      <c r="H581" s="308"/>
      <c r="I581" s="303">
        <f>ROUND(G581*C581,0)</f>
        <v>655012</v>
      </c>
      <c r="J581" s="303"/>
      <c r="K581" s="259">
        <f>$K$539</f>
        <v>200</v>
      </c>
      <c r="L581" s="303"/>
      <c r="M581" s="303">
        <f>ROUND(K581*C581,0)</f>
        <v>671807</v>
      </c>
      <c r="N581" s="303"/>
      <c r="O581" s="303"/>
      <c r="P581" s="303"/>
      <c r="Q581" s="303"/>
      <c r="R581" s="197"/>
      <c r="S581" s="197"/>
      <c r="T581" s="197"/>
      <c r="U581" s="197"/>
      <c r="V581" s="197"/>
      <c r="W581" s="197"/>
      <c r="X581" s="197"/>
      <c r="Y581" s="197"/>
      <c r="Z581" s="197"/>
      <c r="AA581" s="197"/>
      <c r="AB581" s="197"/>
      <c r="AC581" s="197"/>
      <c r="AD581" s="197"/>
      <c r="AE581" s="197"/>
    </row>
    <row r="582" spans="1:31" hidden="1">
      <c r="A582" s="305" t="s">
        <v>387</v>
      </c>
      <c r="B582" s="249"/>
      <c r="C582" s="302">
        <f>SUM(C579:C581)</f>
        <v>11657.099999999957</v>
      </c>
      <c r="D582" s="259"/>
      <c r="E582" s="305"/>
      <c r="F582" s="303"/>
      <c r="G582" s="259"/>
      <c r="H582" s="305"/>
      <c r="I582" s="303"/>
      <c r="J582" s="303"/>
      <c r="K582" s="259"/>
      <c r="L582" s="303"/>
      <c r="M582" s="303"/>
      <c r="N582" s="303"/>
      <c r="O582" s="303"/>
      <c r="P582" s="303"/>
      <c r="Q582" s="303"/>
      <c r="R582" s="197"/>
      <c r="S582" s="197"/>
      <c r="T582" s="197"/>
      <c r="U582" s="197"/>
      <c r="V582" s="197"/>
      <c r="W582" s="197"/>
      <c r="X582" s="197"/>
      <c r="Y582" s="197"/>
      <c r="Z582" s="197"/>
      <c r="AA582" s="197"/>
      <c r="AB582" s="197"/>
      <c r="AC582" s="197"/>
      <c r="AD582" s="197"/>
      <c r="AE582" s="197"/>
    </row>
    <row r="583" spans="1:31" hidden="1">
      <c r="A583" s="305" t="s">
        <v>419</v>
      </c>
      <c r="B583" s="249"/>
      <c r="C583" s="302">
        <v>1361738.5</v>
      </c>
      <c r="D583" s="259">
        <v>1.7</v>
      </c>
      <c r="E583" s="305" t="s">
        <v>105</v>
      </c>
      <c r="F583" s="303">
        <f>ROUND(D583*$C583,0)</f>
        <v>2314955</v>
      </c>
      <c r="G583" s="259">
        <f>$G$541</f>
        <v>1.79</v>
      </c>
      <c r="H583" s="305" t="s">
        <v>105</v>
      </c>
      <c r="I583" s="303">
        <f t="shared" ref="I583:I584" si="76">ROUND(G583*C583,0)</f>
        <v>2437512</v>
      </c>
      <c r="J583" s="303"/>
      <c r="K583" s="259">
        <f>$K$541</f>
        <v>1.83</v>
      </c>
      <c r="L583" s="303"/>
      <c r="M583" s="303">
        <f>ROUND(K583*C583,0)</f>
        <v>2491981</v>
      </c>
      <c r="N583" s="303"/>
      <c r="O583" s="303"/>
      <c r="P583" s="303"/>
      <c r="Q583" s="303"/>
      <c r="R583" s="197"/>
      <c r="S583" s="197"/>
      <c r="T583" s="197"/>
      <c r="U583" s="197"/>
      <c r="V583" s="197"/>
      <c r="W583" s="197"/>
      <c r="X583" s="197"/>
      <c r="Y583" s="197"/>
      <c r="Z583" s="197"/>
      <c r="AA583" s="197"/>
      <c r="AB583" s="197"/>
      <c r="AC583" s="197"/>
      <c r="AD583" s="197"/>
      <c r="AE583" s="197"/>
    </row>
    <row r="584" spans="1:31" hidden="1">
      <c r="A584" s="305" t="s">
        <v>420</v>
      </c>
      <c r="B584" s="249"/>
      <c r="C584" s="302">
        <v>1673144</v>
      </c>
      <c r="D584" s="259">
        <v>1.39</v>
      </c>
      <c r="E584" s="305" t="s">
        <v>105</v>
      </c>
      <c r="F584" s="303">
        <f>ROUND(D584*$C584,0)</f>
        <v>2325670</v>
      </c>
      <c r="G584" s="259">
        <f>$G$542</f>
        <v>1.46</v>
      </c>
      <c r="H584" s="305" t="s">
        <v>105</v>
      </c>
      <c r="I584" s="303">
        <f t="shared" si="76"/>
        <v>2442790</v>
      </c>
      <c r="J584" s="303"/>
      <c r="K584" s="259">
        <f>$K$542</f>
        <v>1.5</v>
      </c>
      <c r="L584" s="303"/>
      <c r="M584" s="303">
        <f>ROUND(K584*C584,0)</f>
        <v>2509716</v>
      </c>
      <c r="N584" s="303"/>
      <c r="O584" s="303"/>
      <c r="P584" s="303"/>
      <c r="Q584" s="303"/>
      <c r="R584" s="197"/>
      <c r="S584" s="197"/>
      <c r="T584" s="197"/>
      <c r="U584" s="197"/>
      <c r="V584" s="197"/>
      <c r="W584" s="197"/>
      <c r="X584" s="197"/>
      <c r="Y584" s="197"/>
      <c r="Z584" s="197"/>
      <c r="AA584" s="197"/>
      <c r="AB584" s="197"/>
      <c r="AC584" s="197"/>
      <c r="AD584" s="197"/>
      <c r="AE584" s="197"/>
    </row>
    <row r="585" spans="1:31" hidden="1">
      <c r="A585" s="238" t="s">
        <v>421</v>
      </c>
      <c r="B585" s="249"/>
      <c r="C585" s="302"/>
      <c r="D585" s="274"/>
      <c r="E585" s="305"/>
      <c r="F585" s="303"/>
      <c r="G585" s="274"/>
      <c r="H585" s="305"/>
      <c r="I585" s="303"/>
      <c r="J585" s="303"/>
      <c r="K585" s="274"/>
      <c r="L585" s="303"/>
      <c r="M585" s="303"/>
      <c r="N585" s="303"/>
      <c r="O585" s="303"/>
      <c r="P585" s="303"/>
      <c r="Q585" s="303"/>
      <c r="R585" s="197"/>
      <c r="S585" s="197"/>
      <c r="T585" s="197"/>
      <c r="U585" s="197"/>
      <c r="V585" s="197"/>
      <c r="W585" s="197"/>
      <c r="X585" s="197"/>
      <c r="Y585" s="197"/>
      <c r="Z585" s="197"/>
      <c r="AA585" s="197"/>
      <c r="AB585" s="197"/>
      <c r="AC585" s="197"/>
      <c r="AD585" s="197"/>
      <c r="AE585" s="197"/>
    </row>
    <row r="586" spans="1:31" hidden="1">
      <c r="A586" s="238" t="s">
        <v>422</v>
      </c>
      <c r="B586" s="249"/>
      <c r="C586" s="302">
        <v>2302073.5</v>
      </c>
      <c r="D586" s="259">
        <v>4.4400000000000004</v>
      </c>
      <c r="E586" s="305"/>
      <c r="F586" s="303">
        <f>ROUND(D586*$C586,0)</f>
        <v>10221206</v>
      </c>
      <c r="G586" s="259">
        <f>$G$544</f>
        <v>5.47</v>
      </c>
      <c r="H586" s="305"/>
      <c r="I586" s="303">
        <f t="shared" ref="I586:I587" si="77">ROUND(G586*C586,0)</f>
        <v>12592342</v>
      </c>
      <c r="J586" s="303"/>
      <c r="K586" s="259">
        <f>$K$544</f>
        <v>5.6</v>
      </c>
      <c r="L586" s="303"/>
      <c r="M586" s="303">
        <f>ROUND(K586*C586,0)</f>
        <v>12891612</v>
      </c>
      <c r="N586" s="303"/>
      <c r="O586" s="303"/>
      <c r="P586" s="303"/>
      <c r="Q586" s="303"/>
      <c r="R586" s="197"/>
      <c r="S586" s="197"/>
      <c r="T586" s="197"/>
      <c r="U586" s="197"/>
      <c r="V586" s="197"/>
      <c r="W586" s="197"/>
      <c r="X586" s="197"/>
      <c r="Y586" s="197"/>
      <c r="Z586" s="197"/>
      <c r="AA586" s="197"/>
      <c r="AB586" s="197"/>
      <c r="AC586" s="197"/>
      <c r="AD586" s="197"/>
      <c r="AE586" s="197"/>
    </row>
    <row r="587" spans="1:31" hidden="1">
      <c r="A587" s="238" t="s">
        <v>438</v>
      </c>
      <c r="B587" s="249"/>
      <c r="C587" s="302">
        <v>3562.6666666666692</v>
      </c>
      <c r="D587" s="363">
        <v>4.4400000000000004</v>
      </c>
      <c r="E587" s="305"/>
      <c r="F587" s="303">
        <f>ROUND(D587*$C587,0)</f>
        <v>15818</v>
      </c>
      <c r="G587" s="259">
        <f>$G$545</f>
        <v>5.47</v>
      </c>
      <c r="H587" s="305"/>
      <c r="I587" s="303">
        <f t="shared" si="77"/>
        <v>19488</v>
      </c>
      <c r="J587" s="303"/>
      <c r="K587" s="259">
        <f>$K$545</f>
        <v>5.6</v>
      </c>
      <c r="L587" s="303"/>
      <c r="M587" s="303">
        <f>ROUND(K587*C587,0)</f>
        <v>19951</v>
      </c>
      <c r="N587" s="303"/>
      <c r="O587" s="303"/>
      <c r="P587" s="303"/>
      <c r="Q587" s="303"/>
      <c r="R587" s="197"/>
      <c r="S587" s="197"/>
      <c r="T587" s="197"/>
      <c r="U587" s="197"/>
      <c r="V587" s="197"/>
      <c r="W587" s="197"/>
      <c r="X587" s="197"/>
      <c r="Y587" s="197"/>
      <c r="Z587" s="197"/>
      <c r="AA587" s="197"/>
      <c r="AB587" s="197"/>
      <c r="AC587" s="197"/>
      <c r="AD587" s="197"/>
      <c r="AE587" s="197"/>
    </row>
    <row r="588" spans="1:31" hidden="1">
      <c r="A588" s="305" t="s">
        <v>423</v>
      </c>
      <c r="B588" s="249"/>
      <c r="C588" s="302"/>
      <c r="D588" s="259"/>
      <c r="E588" s="305"/>
      <c r="F588" s="303"/>
      <c r="G588" s="259"/>
      <c r="H588" s="305"/>
      <c r="I588" s="303"/>
      <c r="J588" s="303"/>
      <c r="K588" s="259"/>
      <c r="L588" s="303"/>
      <c r="M588" s="303"/>
      <c r="N588" s="303"/>
      <c r="O588" s="303"/>
      <c r="P588" s="303"/>
      <c r="Q588" s="303"/>
      <c r="R588" s="197"/>
      <c r="S588" s="197"/>
      <c r="T588" s="197"/>
      <c r="U588" s="197"/>
      <c r="V588" s="197"/>
      <c r="W588" s="197"/>
      <c r="X588" s="197"/>
      <c r="Y588" s="197"/>
      <c r="Z588" s="197"/>
      <c r="AA588" s="197"/>
      <c r="AB588" s="197"/>
      <c r="AC588" s="197"/>
      <c r="AD588" s="197"/>
      <c r="AE588" s="197"/>
    </row>
    <row r="589" spans="1:31" hidden="1">
      <c r="A589" s="305" t="s">
        <v>424</v>
      </c>
      <c r="B589" s="302"/>
      <c r="C589" s="302">
        <v>364977559.51704049</v>
      </c>
      <c r="D589" s="375">
        <v>5.2919999999999998</v>
      </c>
      <c r="E589" s="305" t="s">
        <v>357</v>
      </c>
      <c r="F589" s="303">
        <f>ROUND(D589*$C589/100,0)</f>
        <v>19314612</v>
      </c>
      <c r="G589" s="364">
        <f>$G$547</f>
        <v>5.7730000000000006</v>
      </c>
      <c r="H589" s="305" t="s">
        <v>357</v>
      </c>
      <c r="I589" s="303">
        <f>ROUND(G589*C589/100,0)</f>
        <v>21070155</v>
      </c>
      <c r="J589" s="303"/>
      <c r="K589" s="364">
        <f>$K$547</f>
        <v>5.9119999999999999</v>
      </c>
      <c r="L589" s="303"/>
      <c r="M589" s="303">
        <f>ROUND(K589*C589/100,0)</f>
        <v>21577473</v>
      </c>
      <c r="N589" s="303"/>
      <c r="O589" s="303"/>
      <c r="P589" s="303"/>
      <c r="Q589" s="303"/>
      <c r="R589" s="197"/>
      <c r="S589" s="197"/>
      <c r="T589" s="197"/>
      <c r="U589" s="197"/>
      <c r="V589" s="197"/>
      <c r="W589" s="197"/>
      <c r="X589" s="197"/>
      <c r="Y589" s="197"/>
      <c r="Z589" s="197"/>
      <c r="AA589" s="197"/>
      <c r="AB589" s="197"/>
      <c r="AC589" s="197"/>
      <c r="AD589" s="197"/>
      <c r="AE589" s="197"/>
    </row>
    <row r="590" spans="1:31" hidden="1">
      <c r="A590" s="305" t="s">
        <v>391</v>
      </c>
      <c r="B590" s="302"/>
      <c r="C590" s="302">
        <v>452336004.29786551</v>
      </c>
      <c r="D590" s="375">
        <v>4.8499999999999996</v>
      </c>
      <c r="E590" s="305" t="s">
        <v>357</v>
      </c>
      <c r="F590" s="303">
        <f>ROUND(D590*$C590/100,0)</f>
        <v>21938296</v>
      </c>
      <c r="G590" s="364">
        <f>$G$548</f>
        <v>5.2879999999999994</v>
      </c>
      <c r="H590" s="305" t="s">
        <v>357</v>
      </c>
      <c r="I590" s="303">
        <f t="shared" ref="I590:I591" si="78">ROUND(G590*C590/100,0)</f>
        <v>23919528</v>
      </c>
      <c r="J590" s="303"/>
      <c r="K590" s="364">
        <f>$K$548</f>
        <v>5.41</v>
      </c>
      <c r="L590" s="303"/>
      <c r="M590" s="303">
        <f>ROUND(K590*C590/100,0)</f>
        <v>24471378</v>
      </c>
      <c r="N590" s="303"/>
      <c r="O590" s="303"/>
      <c r="P590" s="303"/>
      <c r="Q590" s="303"/>
      <c r="R590" s="197"/>
      <c r="S590" s="197"/>
      <c r="T590" s="197"/>
      <c r="U590" s="197"/>
      <c r="V590" s="197"/>
      <c r="W590" s="197"/>
      <c r="X590" s="197"/>
      <c r="Y590" s="197"/>
      <c r="Z590" s="197"/>
      <c r="AA590" s="197"/>
      <c r="AB590" s="197"/>
      <c r="AC590" s="197"/>
      <c r="AD590" s="197"/>
      <c r="AE590" s="197"/>
    </row>
    <row r="591" spans="1:31" hidden="1">
      <c r="A591" s="305" t="s">
        <v>392</v>
      </c>
      <c r="B591" s="249"/>
      <c r="C591" s="302">
        <v>391011.43333333306</v>
      </c>
      <c r="D591" s="376">
        <v>56</v>
      </c>
      <c r="E591" s="305" t="s">
        <v>357</v>
      </c>
      <c r="F591" s="303">
        <f>ROUND(D591*$C591/100,0)</f>
        <v>218966</v>
      </c>
      <c r="G591" s="366">
        <f>$G$549</f>
        <v>57</v>
      </c>
      <c r="H591" s="305" t="s">
        <v>357</v>
      </c>
      <c r="I591" s="303">
        <f t="shared" si="78"/>
        <v>222877</v>
      </c>
      <c r="J591" s="303"/>
      <c r="K591" s="366">
        <f>$K$549</f>
        <v>58</v>
      </c>
      <c r="L591" s="303"/>
      <c r="M591" s="303">
        <f>ROUND(K591*C591/100,0)</f>
        <v>226787</v>
      </c>
      <c r="N591" s="303"/>
      <c r="O591" s="303"/>
      <c r="P591" s="303"/>
      <c r="Q591" s="303"/>
      <c r="R591" s="197"/>
      <c r="S591" s="197"/>
      <c r="T591" s="197"/>
      <c r="U591" s="197"/>
      <c r="V591" s="197"/>
      <c r="W591" s="197"/>
      <c r="X591" s="197"/>
      <c r="Y591" s="197"/>
      <c r="Z591" s="197"/>
      <c r="AA591" s="197"/>
      <c r="AB591" s="197"/>
      <c r="AC591" s="197"/>
      <c r="AD591" s="197"/>
      <c r="AE591" s="197"/>
    </row>
    <row r="592" spans="1:31" hidden="1">
      <c r="A592" s="354" t="s">
        <v>399</v>
      </c>
      <c r="B592" s="249"/>
      <c r="C592" s="302"/>
      <c r="D592" s="320">
        <v>-0.01</v>
      </c>
      <c r="E592" s="218"/>
      <c r="F592" s="303"/>
      <c r="G592" s="320">
        <v>-0.01</v>
      </c>
      <c r="H592" s="249"/>
      <c r="I592" s="303"/>
      <c r="J592" s="303"/>
      <c r="K592" s="320">
        <v>-0.01</v>
      </c>
      <c r="L592" s="303"/>
      <c r="M592" s="303"/>
      <c r="N592" s="303"/>
      <c r="O592" s="303"/>
      <c r="P592" s="303"/>
      <c r="Q592" s="303"/>
      <c r="R592" s="197"/>
      <c r="S592" s="197"/>
      <c r="T592" s="197"/>
      <c r="U592" s="197"/>
      <c r="V592" s="197"/>
      <c r="W592" s="197"/>
      <c r="X592" s="197"/>
      <c r="Y592" s="197"/>
      <c r="Z592" s="197"/>
      <c r="AA592" s="197"/>
      <c r="AB592" s="197"/>
      <c r="AC592" s="197"/>
      <c r="AD592" s="197"/>
      <c r="AE592" s="197"/>
    </row>
    <row r="593" spans="1:31" hidden="1">
      <c r="A593" s="305" t="s">
        <v>418</v>
      </c>
      <c r="B593" s="250"/>
      <c r="C593" s="302">
        <v>7</v>
      </c>
      <c r="D593" s="274">
        <v>259</v>
      </c>
      <c r="E593" s="359"/>
      <c r="F593" s="303">
        <f>ROUND(D593*$C593*D592,0)</f>
        <v>-18</v>
      </c>
      <c r="G593" s="274">
        <f>$G$555</f>
        <v>264</v>
      </c>
      <c r="H593" s="248"/>
      <c r="I593" s="303">
        <f>ROUND(G593*C593*$G$592,0)</f>
        <v>-18</v>
      </c>
      <c r="J593" s="303"/>
      <c r="K593" s="274">
        <f>$K$555</f>
        <v>268</v>
      </c>
      <c r="L593" s="303"/>
      <c r="M593" s="303">
        <f>ROUND(K593*C593*$K$592,0)</f>
        <v>-19</v>
      </c>
      <c r="N593" s="303"/>
      <c r="O593" s="303"/>
      <c r="P593" s="303"/>
      <c r="Q593" s="303"/>
      <c r="R593" s="197"/>
      <c r="S593" s="197"/>
      <c r="T593" s="197"/>
      <c r="U593" s="197"/>
      <c r="V593" s="197"/>
      <c r="W593" s="197"/>
      <c r="X593" s="197"/>
      <c r="Y593" s="197"/>
      <c r="Z593" s="197"/>
      <c r="AA593" s="197"/>
      <c r="AB593" s="197"/>
      <c r="AC593" s="197"/>
      <c r="AD593" s="197"/>
      <c r="AE593" s="197"/>
    </row>
    <row r="594" spans="1:31" hidden="1">
      <c r="A594" s="305" t="s">
        <v>419</v>
      </c>
      <c r="B594" s="249"/>
      <c r="C594" s="302">
        <v>40.89999999999997</v>
      </c>
      <c r="D594" s="274">
        <v>96</v>
      </c>
      <c r="E594" s="359"/>
      <c r="F594" s="303">
        <f>ROUND(D594*$C594*D592,0)</f>
        <v>-39</v>
      </c>
      <c r="G594" s="274">
        <f>$G$556</f>
        <v>98</v>
      </c>
      <c r="H594" s="248"/>
      <c r="I594" s="303">
        <f t="shared" ref="I594:I599" si="79">ROUND(G594*C594*$G$592,0)</f>
        <v>-40</v>
      </c>
      <c r="J594" s="303"/>
      <c r="K594" s="274">
        <f>$K$556</f>
        <v>100</v>
      </c>
      <c r="L594" s="303"/>
      <c r="M594" s="303">
        <f t="shared" ref="M594:M599" si="80">ROUND(K594*C594*$K$592,0)</f>
        <v>-41</v>
      </c>
      <c r="N594" s="303"/>
      <c r="O594" s="303"/>
      <c r="P594" s="303"/>
      <c r="Q594" s="303"/>
      <c r="R594" s="197"/>
      <c r="S594" s="197"/>
      <c r="T594" s="197"/>
      <c r="U594" s="197"/>
      <c r="V594" s="197"/>
      <c r="W594" s="197"/>
      <c r="X594" s="197"/>
      <c r="Y594" s="197"/>
      <c r="Z594" s="197"/>
      <c r="AA594" s="197"/>
      <c r="AB594" s="197"/>
      <c r="AC594" s="197"/>
      <c r="AD594" s="197"/>
      <c r="AE594" s="197"/>
    </row>
    <row r="595" spans="1:31" hidden="1">
      <c r="A595" s="305" t="s">
        <v>420</v>
      </c>
      <c r="B595" s="249"/>
      <c r="C595" s="302">
        <v>71.866666666666703</v>
      </c>
      <c r="D595" s="274">
        <v>192</v>
      </c>
      <c r="E595" s="370"/>
      <c r="F595" s="303">
        <f>ROUND(D595*$C595*D592,0)</f>
        <v>-138</v>
      </c>
      <c r="G595" s="274">
        <f>$G$557</f>
        <v>195</v>
      </c>
      <c r="H595" s="371"/>
      <c r="I595" s="303">
        <f t="shared" si="79"/>
        <v>-140</v>
      </c>
      <c r="J595" s="303"/>
      <c r="K595" s="274">
        <f>$K$557</f>
        <v>200</v>
      </c>
      <c r="L595" s="303"/>
      <c r="M595" s="303">
        <f t="shared" si="80"/>
        <v>-144</v>
      </c>
      <c r="N595" s="303"/>
      <c r="O595" s="303"/>
      <c r="P595" s="303"/>
      <c r="Q595" s="303"/>
      <c r="R595" s="197"/>
      <c r="S595" s="197"/>
      <c r="T595" s="197"/>
      <c r="U595" s="197"/>
      <c r="V595" s="197"/>
      <c r="W595" s="197"/>
      <c r="X595" s="197"/>
      <c r="Y595" s="197"/>
      <c r="Z595" s="197"/>
      <c r="AA595" s="197"/>
      <c r="AB595" s="197"/>
      <c r="AC595" s="197"/>
      <c r="AD595" s="197"/>
      <c r="AE595" s="197"/>
    </row>
    <row r="596" spans="1:31" hidden="1">
      <c r="A596" s="305" t="s">
        <v>419</v>
      </c>
      <c r="B596" s="249"/>
      <c r="C596" s="302">
        <v>6443</v>
      </c>
      <c r="D596" s="274">
        <v>1.7</v>
      </c>
      <c r="E596" s="359"/>
      <c r="F596" s="303">
        <f>ROUND(D596*$C596*D592,0)</f>
        <v>-110</v>
      </c>
      <c r="G596" s="274">
        <f>$G$558</f>
        <v>1.79</v>
      </c>
      <c r="H596" s="248"/>
      <c r="I596" s="303">
        <f t="shared" si="79"/>
        <v>-115</v>
      </c>
      <c r="J596" s="303"/>
      <c r="K596" s="274">
        <f>$K$558</f>
        <v>1.83</v>
      </c>
      <c r="L596" s="303"/>
      <c r="M596" s="303">
        <f t="shared" si="80"/>
        <v>-118</v>
      </c>
      <c r="N596" s="303"/>
      <c r="O596" s="303"/>
      <c r="P596" s="303"/>
      <c r="Q596" s="303"/>
      <c r="R596" s="197"/>
      <c r="S596" s="197"/>
      <c r="T596" s="197"/>
      <c r="U596" s="197"/>
      <c r="V596" s="197"/>
      <c r="W596" s="197"/>
      <c r="X596" s="197"/>
      <c r="Y596" s="197"/>
      <c r="Z596" s="197"/>
      <c r="AA596" s="197"/>
      <c r="AB596" s="197"/>
      <c r="AC596" s="197"/>
      <c r="AD596" s="197"/>
      <c r="AE596" s="197"/>
    </row>
    <row r="597" spans="1:31" hidden="1">
      <c r="A597" s="305" t="s">
        <v>420</v>
      </c>
      <c r="B597" s="249"/>
      <c r="C597" s="302">
        <v>44991</v>
      </c>
      <c r="D597" s="274">
        <v>1.39</v>
      </c>
      <c r="E597" s="359" t="s">
        <v>105</v>
      </c>
      <c r="F597" s="303">
        <f>ROUND(D597*$C597*D592,0)</f>
        <v>-625</v>
      </c>
      <c r="G597" s="274">
        <f>$G$559</f>
        <v>1.46</v>
      </c>
      <c r="H597" s="248"/>
      <c r="I597" s="303">
        <f t="shared" si="79"/>
        <v>-657</v>
      </c>
      <c r="J597" s="303"/>
      <c r="K597" s="274">
        <f>$K$559</f>
        <v>1.5</v>
      </c>
      <c r="L597" s="303"/>
      <c r="M597" s="303">
        <f t="shared" si="80"/>
        <v>-675</v>
      </c>
      <c r="N597" s="303"/>
      <c r="O597" s="303"/>
      <c r="P597" s="303"/>
      <c r="Q597" s="303"/>
      <c r="R597" s="197"/>
      <c r="S597" s="197"/>
      <c r="T597" s="197"/>
      <c r="U597" s="197"/>
      <c r="V597" s="197"/>
      <c r="W597" s="197"/>
      <c r="X597" s="197"/>
      <c r="Y597" s="197"/>
      <c r="Z597" s="197"/>
      <c r="AA597" s="197"/>
      <c r="AB597" s="197"/>
      <c r="AC597" s="197"/>
      <c r="AD597" s="197"/>
      <c r="AE597" s="197"/>
    </row>
    <row r="598" spans="1:31" hidden="1">
      <c r="A598" s="238" t="s">
        <v>422</v>
      </c>
      <c r="B598" s="249"/>
      <c r="C598" s="302">
        <v>34590</v>
      </c>
      <c r="D598" s="274">
        <v>4.4400000000000004</v>
      </c>
      <c r="E598" s="359" t="s">
        <v>105</v>
      </c>
      <c r="F598" s="303">
        <f>ROUND(D598*$C598*D592,0)</f>
        <v>-1536</v>
      </c>
      <c r="G598" s="274">
        <f>$G$560</f>
        <v>5.47</v>
      </c>
      <c r="H598" s="248"/>
      <c r="I598" s="303">
        <f t="shared" si="79"/>
        <v>-1892</v>
      </c>
      <c r="J598" s="303"/>
      <c r="K598" s="274">
        <f>$K$560</f>
        <v>5.6</v>
      </c>
      <c r="L598" s="303"/>
      <c r="M598" s="303">
        <f t="shared" si="80"/>
        <v>-1937</v>
      </c>
      <c r="N598" s="303"/>
      <c r="O598" s="303"/>
      <c r="P598" s="303"/>
      <c r="Q598" s="303"/>
      <c r="R598" s="197"/>
      <c r="S598" s="197"/>
      <c r="T598" s="197"/>
      <c r="U598" s="197"/>
      <c r="V598" s="197"/>
      <c r="W598" s="197"/>
      <c r="X598" s="197"/>
      <c r="Y598" s="197"/>
      <c r="Z598" s="197"/>
      <c r="AA598" s="197"/>
      <c r="AB598" s="197"/>
      <c r="AC598" s="197"/>
      <c r="AD598" s="197"/>
      <c r="AE598" s="197"/>
    </row>
    <row r="599" spans="1:31" hidden="1">
      <c r="A599" s="238" t="s">
        <v>438</v>
      </c>
      <c r="B599" s="249"/>
      <c r="C599" s="302">
        <v>307</v>
      </c>
      <c r="D599" s="274">
        <v>4.4400000000000004</v>
      </c>
      <c r="E599" s="359" t="s">
        <v>105</v>
      </c>
      <c r="F599" s="303">
        <f>ROUND(D599*$C599*D592,0)</f>
        <v>-14</v>
      </c>
      <c r="G599" s="274">
        <f>$G$561</f>
        <v>5.47</v>
      </c>
      <c r="H599" s="248"/>
      <c r="I599" s="303">
        <f t="shared" si="79"/>
        <v>-17</v>
      </c>
      <c r="J599" s="303"/>
      <c r="K599" s="274">
        <f>$K$561</f>
        <v>5.6</v>
      </c>
      <c r="L599" s="303"/>
      <c r="M599" s="303">
        <f t="shared" si="80"/>
        <v>-17</v>
      </c>
      <c r="N599" s="303"/>
      <c r="O599" s="303"/>
      <c r="P599" s="303"/>
      <c r="Q599" s="303"/>
      <c r="R599" s="197"/>
      <c r="S599" s="197"/>
      <c r="T599" s="197"/>
      <c r="U599" s="197"/>
      <c r="V599" s="197"/>
      <c r="W599" s="197"/>
      <c r="X599" s="197"/>
      <c r="Y599" s="197"/>
      <c r="Z599" s="197"/>
      <c r="AA599" s="197"/>
      <c r="AB599" s="197"/>
      <c r="AC599" s="197"/>
      <c r="AD599" s="197"/>
      <c r="AE599" s="197"/>
    </row>
    <row r="600" spans="1:31" hidden="1">
      <c r="A600" s="305" t="s">
        <v>424</v>
      </c>
      <c r="B600" s="249"/>
      <c r="C600" s="302">
        <v>4148839.9999999972</v>
      </c>
      <c r="D600" s="372">
        <v>5.2939999999999996</v>
      </c>
      <c r="E600" s="303" t="s">
        <v>357</v>
      </c>
      <c r="F600" s="303">
        <f>ROUND(D600*$C600/100*D592,0)</f>
        <v>-2196</v>
      </c>
      <c r="G600" s="372">
        <f>$G$562</f>
        <v>5.7730000000000006</v>
      </c>
      <c r="H600" s="305" t="s">
        <v>357</v>
      </c>
      <c r="I600" s="303">
        <f>ROUND(G600*C600/100*$G$592,0)</f>
        <v>-2395</v>
      </c>
      <c r="J600" s="303"/>
      <c r="K600" s="372">
        <f>$K$562</f>
        <v>5.9119999999999999</v>
      </c>
      <c r="L600" s="303"/>
      <c r="M600" s="303">
        <f>ROUND(K600*C600/100*$K$592,0)</f>
        <v>-2453</v>
      </c>
      <c r="N600" s="303"/>
      <c r="O600" s="303"/>
      <c r="P600" s="303"/>
      <c r="Q600" s="303"/>
      <c r="R600" s="197"/>
      <c r="S600" s="197"/>
      <c r="T600" s="197"/>
      <c r="U600" s="197"/>
      <c r="V600" s="197"/>
      <c r="W600" s="197"/>
      <c r="X600" s="197"/>
      <c r="Y600" s="197"/>
      <c r="Z600" s="197"/>
      <c r="AA600" s="197"/>
      <c r="AB600" s="197"/>
      <c r="AC600" s="197"/>
      <c r="AD600" s="197"/>
      <c r="AE600" s="197"/>
    </row>
    <row r="601" spans="1:31" hidden="1">
      <c r="A601" s="305" t="s">
        <v>391</v>
      </c>
      <c r="B601" s="249"/>
      <c r="C601" s="302">
        <v>8404540.0000000037</v>
      </c>
      <c r="D601" s="372">
        <v>4.8520000000000003</v>
      </c>
      <c r="E601" s="303" t="s">
        <v>357</v>
      </c>
      <c r="F601" s="303">
        <f>ROUND(D601*$C601/100*D592,0)</f>
        <v>-4078</v>
      </c>
      <c r="G601" s="372">
        <f>$G$563</f>
        <v>5.2879999999999994</v>
      </c>
      <c r="H601" s="305" t="s">
        <v>357</v>
      </c>
      <c r="I601" s="303">
        <f>ROUND(G601*C601/100*$G$592,0)</f>
        <v>-4444</v>
      </c>
      <c r="J601" s="303"/>
      <c r="K601" s="372">
        <f>$K$563</f>
        <v>5.41</v>
      </c>
      <c r="L601" s="303"/>
      <c r="M601" s="303">
        <f>ROUND(K601*C601/100*$K$592,0)</f>
        <v>-4547</v>
      </c>
      <c r="N601" s="303"/>
      <c r="O601" s="303"/>
      <c r="P601" s="303"/>
      <c r="Q601" s="303"/>
      <c r="R601" s="197"/>
      <c r="S601" s="197"/>
      <c r="T601" s="197"/>
      <c r="U601" s="197"/>
      <c r="V601" s="197"/>
      <c r="W601" s="197"/>
      <c r="X601" s="197"/>
      <c r="Y601" s="197"/>
      <c r="Z601" s="197"/>
      <c r="AA601" s="197"/>
      <c r="AB601" s="197"/>
      <c r="AC601" s="197"/>
      <c r="AD601" s="197"/>
      <c r="AE601" s="197"/>
    </row>
    <row r="602" spans="1:31" hidden="1">
      <c r="A602" s="305" t="s">
        <v>392</v>
      </c>
      <c r="B602" s="249"/>
      <c r="C602" s="302">
        <v>7796.8333333333294</v>
      </c>
      <c r="D602" s="373">
        <v>56</v>
      </c>
      <c r="E602" s="303" t="s">
        <v>357</v>
      </c>
      <c r="F602" s="303">
        <f>ROUND(D602*$C602/100*D592,0)</f>
        <v>-44</v>
      </c>
      <c r="G602" s="373">
        <f>$G$564</f>
        <v>57</v>
      </c>
      <c r="H602" s="305" t="s">
        <v>357</v>
      </c>
      <c r="I602" s="303">
        <f>ROUND(G602*C602/100*$G$592,0)</f>
        <v>-44</v>
      </c>
      <c r="J602" s="303"/>
      <c r="K602" s="373">
        <f>$K$564</f>
        <v>58</v>
      </c>
      <c r="L602" s="303"/>
      <c r="M602" s="303">
        <f>ROUND(K602*C602/100*$K$592,0)</f>
        <v>-45</v>
      </c>
      <c r="N602" s="303"/>
      <c r="O602" s="303"/>
      <c r="P602" s="303"/>
      <c r="Q602" s="303"/>
      <c r="R602" s="197"/>
      <c r="S602" s="197"/>
      <c r="T602" s="197"/>
      <c r="U602" s="197"/>
      <c r="V602" s="197"/>
      <c r="W602" s="197"/>
      <c r="X602" s="197"/>
      <c r="Y602" s="197"/>
      <c r="Z602" s="197"/>
      <c r="AA602" s="197"/>
      <c r="AB602" s="197"/>
      <c r="AC602" s="197"/>
      <c r="AD602" s="197"/>
      <c r="AE602" s="197"/>
    </row>
    <row r="603" spans="1:31" hidden="1">
      <c r="A603" s="305" t="s">
        <v>441</v>
      </c>
      <c r="B603" s="249"/>
      <c r="C603" s="302">
        <v>119.76666666666668</v>
      </c>
      <c r="D603" s="259">
        <v>60</v>
      </c>
      <c r="E603" s="359" t="s">
        <v>105</v>
      </c>
      <c r="F603" s="303">
        <f>ROUND(D603*$C603,0)</f>
        <v>7186</v>
      </c>
      <c r="G603" s="259">
        <f>$G$565</f>
        <v>60</v>
      </c>
      <c r="H603" s="249"/>
      <c r="I603" s="303">
        <f>ROUND(G603*C603,0)</f>
        <v>7186</v>
      </c>
      <c r="J603" s="303"/>
      <c r="K603" s="259">
        <f>$K$565</f>
        <v>60</v>
      </c>
      <c r="L603" s="303"/>
      <c r="M603" s="303">
        <f>ROUND(K603*C603,0)</f>
        <v>7186</v>
      </c>
      <c r="N603" s="303"/>
      <c r="O603" s="303"/>
      <c r="P603" s="303"/>
      <c r="Q603" s="303"/>
      <c r="R603" s="197"/>
      <c r="S603" s="197"/>
      <c r="T603" s="197"/>
      <c r="U603" s="197"/>
      <c r="V603" s="197"/>
      <c r="W603" s="197"/>
      <c r="X603" s="197"/>
      <c r="Y603" s="197"/>
      <c r="Z603" s="197"/>
      <c r="AA603" s="197"/>
      <c r="AB603" s="197"/>
      <c r="AC603" s="197"/>
      <c r="AD603" s="197"/>
      <c r="AE603" s="197"/>
    </row>
    <row r="604" spans="1:31" hidden="1">
      <c r="A604" s="305" t="s">
        <v>442</v>
      </c>
      <c r="B604" s="287"/>
      <c r="C604" s="302">
        <v>51494</v>
      </c>
      <c r="D604" s="328">
        <v>-30</v>
      </c>
      <c r="E604" s="303" t="s">
        <v>357</v>
      </c>
      <c r="F604" s="303">
        <f>ROUND(D604*$C604/100,0)</f>
        <v>-15448</v>
      </c>
      <c r="G604" s="328">
        <f>$G$566</f>
        <v>-30</v>
      </c>
      <c r="H604" s="303" t="s">
        <v>357</v>
      </c>
      <c r="I604" s="303">
        <f>-ROUND(G604*C604*$G$592,0)</f>
        <v>-15448</v>
      </c>
      <c r="J604" s="303"/>
      <c r="K604" s="328">
        <f>$K$566</f>
        <v>-30</v>
      </c>
      <c r="L604" s="303"/>
      <c r="M604" s="303">
        <f>-ROUND(K604*C604*$K$592,0)</f>
        <v>-15448</v>
      </c>
      <c r="N604" s="303"/>
      <c r="O604" s="303"/>
      <c r="P604" s="303"/>
      <c r="Q604" s="303"/>
      <c r="R604" s="197"/>
      <c r="S604" s="197"/>
      <c r="T604" s="197"/>
      <c r="U604" s="197"/>
      <c r="V604" s="197"/>
      <c r="W604" s="197"/>
      <c r="X604" s="197"/>
      <c r="Y604" s="197"/>
      <c r="Z604" s="197"/>
      <c r="AA604" s="197"/>
      <c r="AB604" s="197"/>
      <c r="AC604" s="197"/>
      <c r="AD604" s="197"/>
      <c r="AE604" s="197"/>
    </row>
    <row r="605" spans="1:31" hidden="1">
      <c r="A605" s="249" t="s">
        <v>370</v>
      </c>
      <c r="B605" s="289"/>
      <c r="C605" s="302">
        <f>SUM(C589:C590)</f>
        <v>817313563.814906</v>
      </c>
      <c r="D605" s="313"/>
      <c r="E605" s="218"/>
      <c r="F605" s="218">
        <f>SUM(F579:F604)</f>
        <v>57837429</v>
      </c>
      <c r="G605" s="313"/>
      <c r="H605" s="249"/>
      <c r="I605" s="218">
        <f>SUM(I579:I604)</f>
        <v>64219476</v>
      </c>
      <c r="J605" s="218"/>
      <c r="K605" s="347"/>
      <c r="L605" s="218"/>
      <c r="M605" s="218">
        <f>SUM(M579:M604)</f>
        <v>65737617</v>
      </c>
      <c r="N605" s="218"/>
      <c r="O605" s="218"/>
      <c r="P605" s="218"/>
      <c r="Q605" s="218"/>
      <c r="R605" s="197"/>
      <c r="S605" s="197"/>
      <c r="T605" s="197"/>
      <c r="U605" s="197"/>
      <c r="V605" s="197"/>
      <c r="W605" s="197"/>
      <c r="X605" s="197"/>
      <c r="Y605" s="197"/>
      <c r="Z605" s="197"/>
      <c r="AA605" s="197"/>
      <c r="AB605" s="197"/>
      <c r="AC605" s="197"/>
      <c r="AD605" s="197"/>
      <c r="AE605" s="197"/>
    </row>
    <row r="606" spans="1:31" hidden="1">
      <c r="A606" s="249" t="s">
        <v>341</v>
      </c>
      <c r="B606" s="249"/>
      <c r="C606" s="346">
        <v>5770845.7835495584</v>
      </c>
      <c r="D606" s="238"/>
      <c r="E606" s="238"/>
      <c r="F606" s="291">
        <f>I606</f>
        <v>500452.88870847702</v>
      </c>
      <c r="G606" s="238"/>
      <c r="H606" s="238"/>
      <c r="I606" s="291">
        <v>500452.88870847702</v>
      </c>
      <c r="J606" s="236"/>
      <c r="K606" s="293"/>
      <c r="L606" s="236"/>
      <c r="M606" s="291">
        <v>500452.88870847702</v>
      </c>
      <c r="N606" s="236"/>
      <c r="O606" s="236"/>
      <c r="P606" s="236"/>
      <c r="Q606" s="236"/>
      <c r="R606" s="197"/>
      <c r="S606" s="197"/>
      <c r="T606" s="197"/>
      <c r="U606" s="197"/>
      <c r="V606" s="197"/>
      <c r="W606" s="197"/>
      <c r="X606" s="197"/>
      <c r="Y606" s="197"/>
      <c r="Z606" s="197"/>
      <c r="AA606" s="197"/>
      <c r="AB606" s="197"/>
      <c r="AC606" s="197"/>
      <c r="AD606" s="197"/>
      <c r="AE606" s="197"/>
    </row>
    <row r="607" spans="1:31" ht="16.5" hidden="1" thickBot="1">
      <c r="A607" s="249" t="s">
        <v>371</v>
      </c>
      <c r="B607" s="249"/>
      <c r="C607" s="360">
        <f>SUM(C605)+C606</f>
        <v>823084409.59845555</v>
      </c>
      <c r="D607" s="344"/>
      <c r="E607" s="333"/>
      <c r="F607" s="334">
        <f>F605+F606</f>
        <v>58337881.88870848</v>
      </c>
      <c r="G607" s="344"/>
      <c r="H607" s="335"/>
      <c r="I607" s="334">
        <f>I605+I606</f>
        <v>64719928.88870848</v>
      </c>
      <c r="J607" s="334"/>
      <c r="K607" s="344"/>
      <c r="L607" s="334"/>
      <c r="M607" s="334">
        <f>M605+M606</f>
        <v>66238069.88870848</v>
      </c>
      <c r="N607" s="334"/>
      <c r="O607" s="334"/>
      <c r="P607" s="334"/>
      <c r="Q607" s="334"/>
      <c r="R607" s="197"/>
      <c r="S607" s="197"/>
      <c r="T607" s="197"/>
      <c r="U607" s="197"/>
      <c r="V607" s="197"/>
      <c r="W607" s="197"/>
      <c r="X607" s="197"/>
      <c r="Y607" s="197"/>
      <c r="Z607" s="197"/>
      <c r="AA607" s="197"/>
      <c r="AB607" s="197"/>
      <c r="AC607" s="197"/>
      <c r="AD607" s="197"/>
      <c r="AE607" s="197"/>
    </row>
    <row r="608" spans="1:31" hidden="1">
      <c r="A608" s="249"/>
      <c r="B608" s="249"/>
      <c r="C608" s="250"/>
      <c r="D608" s="327" t="s">
        <v>105</v>
      </c>
      <c r="E608" s="218"/>
      <c r="F608" s="218"/>
      <c r="G608" s="327" t="s">
        <v>105</v>
      </c>
      <c r="H608" s="249"/>
      <c r="I608" s="218"/>
      <c r="J608" s="218"/>
      <c r="K608" s="260" t="s">
        <v>105</v>
      </c>
      <c r="L608" s="218"/>
      <c r="M608" s="218"/>
      <c r="N608" s="218"/>
      <c r="O608" s="218"/>
      <c r="P608" s="218"/>
      <c r="Q608" s="218"/>
      <c r="R608" s="197"/>
      <c r="S608" s="197"/>
      <c r="T608" s="197"/>
      <c r="U608" s="197"/>
      <c r="V608" s="197"/>
      <c r="W608" s="197"/>
      <c r="X608" s="197"/>
      <c r="Y608" s="197"/>
      <c r="Z608" s="197"/>
      <c r="AA608" s="197"/>
      <c r="AB608" s="197"/>
      <c r="AC608" s="197"/>
      <c r="AD608" s="197"/>
      <c r="AE608" s="197"/>
    </row>
    <row r="609" spans="1:31" hidden="1">
      <c r="A609" s="248" t="s">
        <v>435</v>
      </c>
      <c r="B609" s="249"/>
      <c r="C609" s="249"/>
      <c r="D609" s="218"/>
      <c r="E609" s="218"/>
      <c r="F609" s="249" t="s">
        <v>105</v>
      </c>
      <c r="G609" s="218"/>
      <c r="H609" s="249"/>
      <c r="I609" s="249"/>
      <c r="J609" s="249"/>
      <c r="K609" s="218"/>
      <c r="L609" s="249"/>
      <c r="M609" s="249"/>
      <c r="N609" s="249"/>
      <c r="O609" s="249"/>
      <c r="P609" s="249"/>
      <c r="Q609" s="249"/>
      <c r="R609" s="197"/>
      <c r="S609" s="197"/>
      <c r="T609" s="197"/>
      <c r="U609" s="197"/>
      <c r="V609" s="197"/>
      <c r="W609" s="197"/>
      <c r="X609" s="197"/>
      <c r="Y609" s="197"/>
      <c r="Z609" s="197"/>
      <c r="AA609" s="197"/>
      <c r="AB609" s="197"/>
      <c r="AC609" s="197"/>
      <c r="AD609" s="197"/>
      <c r="AE609" s="197"/>
    </row>
    <row r="610" spans="1:31" hidden="1">
      <c r="A610" s="238" t="s">
        <v>444</v>
      </c>
      <c r="B610" s="249"/>
      <c r="C610" s="249"/>
      <c r="D610" s="218"/>
      <c r="E610" s="218"/>
      <c r="F610" s="249"/>
      <c r="G610" s="218"/>
      <c r="H610" s="249"/>
      <c r="I610" s="249"/>
      <c r="J610" s="249"/>
      <c r="K610" s="218"/>
      <c r="L610" s="249"/>
      <c r="M610" s="249"/>
      <c r="N610" s="249"/>
      <c r="O610" s="249"/>
      <c r="P610" s="249"/>
      <c r="Q610" s="249"/>
      <c r="R610" s="197"/>
      <c r="S610" s="197"/>
      <c r="T610" s="197"/>
      <c r="U610" s="197"/>
      <c r="V610" s="197"/>
      <c r="W610" s="197"/>
      <c r="X610" s="197"/>
      <c r="Y610" s="197"/>
      <c r="Z610" s="197"/>
      <c r="AA610" s="197"/>
      <c r="AB610" s="197"/>
      <c r="AC610" s="197"/>
      <c r="AD610" s="197"/>
      <c r="AE610" s="197"/>
    </row>
    <row r="611" spans="1:31" hidden="1">
      <c r="A611" s="305"/>
      <c r="B611" s="249"/>
      <c r="C611" s="249"/>
      <c r="D611" s="218"/>
      <c r="E611" s="218"/>
      <c r="F611" s="249"/>
      <c r="G611" s="218"/>
      <c r="H611" s="249"/>
      <c r="I611" s="249"/>
      <c r="J611" s="249"/>
      <c r="K611" s="218"/>
      <c r="L611" s="249"/>
      <c r="M611" s="249"/>
      <c r="N611" s="249"/>
      <c r="O611" s="249"/>
      <c r="P611" s="249"/>
      <c r="Q611" s="249"/>
      <c r="R611" s="197"/>
      <c r="S611" s="197"/>
      <c r="T611" s="197"/>
      <c r="U611" s="197"/>
      <c r="V611" s="197"/>
      <c r="W611" s="197"/>
      <c r="X611" s="197"/>
      <c r="Y611" s="197"/>
      <c r="Z611" s="197"/>
      <c r="AA611" s="197"/>
      <c r="AB611" s="197"/>
      <c r="AC611" s="197"/>
      <c r="AD611" s="197"/>
      <c r="AE611" s="197"/>
    </row>
    <row r="612" spans="1:31" hidden="1">
      <c r="A612" s="305" t="s">
        <v>386</v>
      </c>
      <c r="B612" s="250"/>
      <c r="C612" s="302"/>
      <c r="D612" s="218"/>
      <c r="E612" s="218"/>
      <c r="F612" s="249"/>
      <c r="G612" s="218"/>
      <c r="H612" s="249"/>
      <c r="I612" s="249"/>
      <c r="J612" s="249"/>
      <c r="K612" s="218"/>
      <c r="L612" s="249"/>
      <c r="M612" s="249"/>
      <c r="N612" s="249"/>
      <c r="O612" s="249"/>
      <c r="P612" s="249"/>
      <c r="Q612" s="249"/>
      <c r="R612" s="197"/>
      <c r="S612" s="197"/>
      <c r="T612" s="197"/>
      <c r="U612" s="197"/>
      <c r="V612" s="197"/>
      <c r="W612" s="197"/>
      <c r="X612" s="197"/>
      <c r="Y612" s="197"/>
      <c r="Z612" s="197"/>
      <c r="AA612" s="197"/>
      <c r="AB612" s="197"/>
      <c r="AC612" s="197"/>
      <c r="AD612" s="197"/>
      <c r="AE612" s="197"/>
    </row>
    <row r="613" spans="1:31" hidden="1">
      <c r="A613" s="305" t="s">
        <v>418</v>
      </c>
      <c r="B613" s="249"/>
      <c r="C613" s="302">
        <v>24.6</v>
      </c>
      <c r="D613" s="259">
        <v>259</v>
      </c>
      <c r="E613" s="305"/>
      <c r="F613" s="303">
        <f>ROUND(D613*$C613,0)</f>
        <v>6371</v>
      </c>
      <c r="G613" s="259">
        <f>$G$537</f>
        <v>264</v>
      </c>
      <c r="H613" s="305"/>
      <c r="I613" s="303">
        <f>ROUND(G613*C613,0)</f>
        <v>6494</v>
      </c>
      <c r="J613" s="303"/>
      <c r="K613" s="259">
        <f>$K$537</f>
        <v>268</v>
      </c>
      <c r="L613" s="303"/>
      <c r="M613" s="303">
        <f>ROUND(K613*C613,0)</f>
        <v>6593</v>
      </c>
      <c r="N613" s="303"/>
      <c r="O613" s="303"/>
      <c r="P613" s="303"/>
      <c r="Q613" s="303"/>
      <c r="R613" s="197"/>
      <c r="S613" s="197"/>
      <c r="T613" s="197"/>
      <c r="U613" s="197"/>
      <c r="V613" s="197"/>
      <c r="W613" s="197"/>
      <c r="X613" s="197"/>
      <c r="Y613" s="197"/>
      <c r="Z613" s="197"/>
      <c r="AA613" s="197"/>
      <c r="AB613" s="197"/>
      <c r="AC613" s="197"/>
      <c r="AD613" s="197"/>
      <c r="AE613" s="197"/>
    </row>
    <row r="614" spans="1:31" hidden="1">
      <c r="A614" s="305" t="s">
        <v>419</v>
      </c>
      <c r="B614" s="249"/>
      <c r="C614" s="302">
        <v>807.26666666666597</v>
      </c>
      <c r="D614" s="259">
        <v>96</v>
      </c>
      <c r="E614" s="305"/>
      <c r="F614" s="303">
        <f>ROUND(D614*$C614,0)</f>
        <v>77498</v>
      </c>
      <c r="G614" s="259">
        <f>$G$538</f>
        <v>98</v>
      </c>
      <c r="H614" s="305"/>
      <c r="I614" s="303">
        <f>ROUND(G614*C614,0)</f>
        <v>79112</v>
      </c>
      <c r="J614" s="303"/>
      <c r="K614" s="259">
        <f>$K$538</f>
        <v>100</v>
      </c>
      <c r="L614" s="303"/>
      <c r="M614" s="303">
        <f>ROUND(K614*C614,0)</f>
        <v>80727</v>
      </c>
      <c r="N614" s="303"/>
      <c r="O614" s="303"/>
      <c r="P614" s="303"/>
      <c r="Q614" s="303"/>
      <c r="R614" s="197"/>
      <c r="S614" s="197"/>
      <c r="T614" s="197"/>
      <c r="U614" s="197"/>
      <c r="V614" s="197"/>
      <c r="W614" s="197"/>
      <c r="X614" s="197"/>
      <c r="Y614" s="197"/>
      <c r="Z614" s="197"/>
      <c r="AA614" s="197"/>
      <c r="AB614" s="197"/>
      <c r="AC614" s="197"/>
      <c r="AD614" s="197"/>
      <c r="AE614" s="197"/>
    </row>
    <row r="615" spans="1:31" hidden="1">
      <c r="A615" s="305" t="s">
        <v>420</v>
      </c>
      <c r="B615" s="249"/>
      <c r="C615" s="302">
        <v>541.26666666666597</v>
      </c>
      <c r="D615" s="259">
        <v>192</v>
      </c>
      <c r="E615" s="308"/>
      <c r="F615" s="303">
        <f>ROUND(D615*$C615,0)</f>
        <v>103923</v>
      </c>
      <c r="G615" s="259">
        <f>$G$539</f>
        <v>195</v>
      </c>
      <c r="H615" s="308"/>
      <c r="I615" s="303">
        <f>ROUND(G615*C615,0)</f>
        <v>105547</v>
      </c>
      <c r="J615" s="303"/>
      <c r="K615" s="259">
        <f>$K$539</f>
        <v>200</v>
      </c>
      <c r="L615" s="303"/>
      <c r="M615" s="303">
        <f>ROUND(K615*C615,0)</f>
        <v>108253</v>
      </c>
      <c r="N615" s="303"/>
      <c r="O615" s="303"/>
      <c r="P615" s="303"/>
      <c r="Q615" s="303"/>
      <c r="R615" s="197"/>
      <c r="S615" s="197"/>
      <c r="T615" s="197"/>
      <c r="U615" s="197"/>
      <c r="V615" s="197"/>
      <c r="W615" s="197"/>
      <c r="X615" s="197"/>
      <c r="Y615" s="197"/>
      <c r="Z615" s="197"/>
      <c r="AA615" s="197"/>
      <c r="AB615" s="197"/>
      <c r="AC615" s="197"/>
      <c r="AD615" s="197"/>
      <c r="AE615" s="197"/>
    </row>
    <row r="616" spans="1:31" hidden="1">
      <c r="A616" s="305" t="s">
        <v>387</v>
      </c>
      <c r="B616" s="249"/>
      <c r="C616" s="302">
        <f>SUM(C613:C615)</f>
        <v>1373.1333333333318</v>
      </c>
      <c r="D616" s="259"/>
      <c r="E616" s="305"/>
      <c r="F616" s="303"/>
      <c r="G616" s="259"/>
      <c r="H616" s="305"/>
      <c r="I616" s="303"/>
      <c r="J616" s="303"/>
      <c r="K616" s="259"/>
      <c r="L616" s="303"/>
      <c r="M616" s="303"/>
      <c r="N616" s="303"/>
      <c r="O616" s="303"/>
      <c r="P616" s="303"/>
      <c r="Q616" s="303"/>
      <c r="R616" s="197"/>
      <c r="S616" s="197"/>
      <c r="T616" s="197"/>
      <c r="U616" s="197"/>
      <c r="V616" s="197"/>
      <c r="W616" s="197"/>
      <c r="X616" s="197"/>
      <c r="Y616" s="197"/>
      <c r="Z616" s="197"/>
      <c r="AA616" s="197"/>
      <c r="AB616" s="197"/>
      <c r="AC616" s="197"/>
      <c r="AD616" s="197"/>
      <c r="AE616" s="197"/>
    </row>
    <row r="617" spans="1:31" hidden="1">
      <c r="A617" s="305" t="s">
        <v>419</v>
      </c>
      <c r="B617" s="249"/>
      <c r="C617" s="302">
        <v>137328.5</v>
      </c>
      <c r="D617" s="259">
        <v>1.7</v>
      </c>
      <c r="E617" s="305" t="s">
        <v>105</v>
      </c>
      <c r="F617" s="303">
        <f>ROUND(D617*$C617,0)</f>
        <v>233458</v>
      </c>
      <c r="G617" s="259">
        <f>$G$541</f>
        <v>1.79</v>
      </c>
      <c r="H617" s="305" t="s">
        <v>105</v>
      </c>
      <c r="I617" s="303">
        <f t="shared" ref="I617:I618" si="81">ROUND(G617*C617,0)</f>
        <v>245818</v>
      </c>
      <c r="J617" s="303"/>
      <c r="K617" s="259">
        <f>$K$541</f>
        <v>1.83</v>
      </c>
      <c r="L617" s="303"/>
      <c r="M617" s="303">
        <f>ROUND(K617*C617,0)</f>
        <v>251311</v>
      </c>
      <c r="N617" s="303"/>
      <c r="O617" s="303"/>
      <c r="P617" s="303"/>
      <c r="Q617" s="303"/>
      <c r="R617" s="197"/>
      <c r="S617" s="197"/>
      <c r="T617" s="197"/>
      <c r="U617" s="197"/>
      <c r="V617" s="197"/>
      <c r="W617" s="197"/>
      <c r="X617" s="197"/>
      <c r="Y617" s="197"/>
      <c r="Z617" s="197"/>
      <c r="AA617" s="197"/>
      <c r="AB617" s="197"/>
      <c r="AC617" s="197"/>
      <c r="AD617" s="197"/>
      <c r="AE617" s="197"/>
    </row>
    <row r="618" spans="1:31" hidden="1">
      <c r="A618" s="305" t="s">
        <v>420</v>
      </c>
      <c r="B618" s="249"/>
      <c r="C618" s="302">
        <v>302902</v>
      </c>
      <c r="D618" s="259">
        <v>1.39</v>
      </c>
      <c r="E618" s="305" t="s">
        <v>105</v>
      </c>
      <c r="F618" s="303">
        <f>ROUND(D618*$C618,0)</f>
        <v>421034</v>
      </c>
      <c r="G618" s="259">
        <f>$G$542</f>
        <v>1.46</v>
      </c>
      <c r="H618" s="305" t="s">
        <v>105</v>
      </c>
      <c r="I618" s="303">
        <f t="shared" si="81"/>
        <v>442237</v>
      </c>
      <c r="J618" s="303"/>
      <c r="K618" s="259">
        <f>$K$542</f>
        <v>1.5</v>
      </c>
      <c r="L618" s="303"/>
      <c r="M618" s="303">
        <f>ROUND(K618*C618,0)</f>
        <v>454353</v>
      </c>
      <c r="N618" s="303"/>
      <c r="O618" s="303"/>
      <c r="P618" s="303"/>
      <c r="Q618" s="303"/>
      <c r="R618" s="197"/>
      <c r="S618" s="197"/>
      <c r="T618" s="197"/>
      <c r="U618" s="197"/>
      <c r="V618" s="197"/>
      <c r="W618" s="197"/>
      <c r="X618" s="197"/>
      <c r="Y618" s="197"/>
      <c r="Z618" s="197"/>
      <c r="AA618" s="197"/>
      <c r="AB618" s="197"/>
      <c r="AC618" s="197"/>
      <c r="AD618" s="197"/>
      <c r="AE618" s="197"/>
    </row>
    <row r="619" spans="1:31" hidden="1">
      <c r="A619" s="238" t="s">
        <v>421</v>
      </c>
      <c r="B619" s="249"/>
      <c r="C619" s="302"/>
      <c r="D619" s="274"/>
      <c r="E619" s="305"/>
      <c r="F619" s="303"/>
      <c r="G619" s="274"/>
      <c r="H619" s="305"/>
      <c r="I619" s="303"/>
      <c r="J619" s="303"/>
      <c r="K619" s="274"/>
      <c r="L619" s="303"/>
      <c r="M619" s="303"/>
      <c r="N619" s="303"/>
      <c r="O619" s="303"/>
      <c r="P619" s="303"/>
      <c r="Q619" s="303"/>
      <c r="R619" s="197"/>
      <c r="S619" s="197"/>
      <c r="T619" s="197"/>
      <c r="U619" s="197"/>
      <c r="V619" s="197"/>
      <c r="W619" s="197"/>
      <c r="X619" s="197"/>
      <c r="Y619" s="197"/>
      <c r="Z619" s="197"/>
      <c r="AA619" s="197"/>
      <c r="AB619" s="197"/>
      <c r="AC619" s="197"/>
      <c r="AD619" s="197"/>
      <c r="AE619" s="197"/>
    </row>
    <row r="620" spans="1:31" hidden="1">
      <c r="A620" s="238" t="s">
        <v>422</v>
      </c>
      <c r="B620" s="249"/>
      <c r="C620" s="302">
        <v>340651</v>
      </c>
      <c r="D620" s="259">
        <v>4.4400000000000004</v>
      </c>
      <c r="E620" s="305"/>
      <c r="F620" s="303">
        <f>ROUND(D620*$C620,0)</f>
        <v>1512490</v>
      </c>
      <c r="G620" s="259">
        <f>$G$544</f>
        <v>5.47</v>
      </c>
      <c r="H620" s="305"/>
      <c r="I620" s="303">
        <f t="shared" ref="I620:I621" si="82">ROUND(G620*C620,0)</f>
        <v>1863361</v>
      </c>
      <c r="J620" s="303"/>
      <c r="K620" s="259">
        <f>$K$544</f>
        <v>5.6</v>
      </c>
      <c r="L620" s="303"/>
      <c r="M620" s="303">
        <f>ROUND(K620*C620,0)</f>
        <v>1907646</v>
      </c>
      <c r="N620" s="303"/>
      <c r="O620" s="303"/>
      <c r="P620" s="303"/>
      <c r="Q620" s="303"/>
      <c r="R620" s="197"/>
      <c r="S620" s="197"/>
      <c r="T620" s="197"/>
      <c r="U620" s="197"/>
      <c r="V620" s="197"/>
      <c r="W620" s="197"/>
      <c r="X620" s="197"/>
      <c r="Y620" s="197"/>
      <c r="Z620" s="197"/>
      <c r="AA620" s="197"/>
      <c r="AB620" s="197"/>
      <c r="AC620" s="197"/>
      <c r="AD620" s="197"/>
      <c r="AE620" s="197"/>
    </row>
    <row r="621" spans="1:31" hidden="1">
      <c r="A621" s="238" t="s">
        <v>438</v>
      </c>
      <c r="B621" s="249"/>
      <c r="C621" s="302">
        <v>17.5</v>
      </c>
      <c r="D621" s="363">
        <v>4.4400000000000004</v>
      </c>
      <c r="E621" s="305"/>
      <c r="F621" s="303">
        <f>ROUND(D621*$C621,0)</f>
        <v>78</v>
      </c>
      <c r="G621" s="259">
        <f>$G$545</f>
        <v>5.47</v>
      </c>
      <c r="H621" s="305"/>
      <c r="I621" s="303">
        <f t="shared" si="82"/>
        <v>96</v>
      </c>
      <c r="J621" s="303"/>
      <c r="K621" s="259">
        <f>$K$545</f>
        <v>5.6</v>
      </c>
      <c r="L621" s="303"/>
      <c r="M621" s="303">
        <f>ROUND(K621*C621,0)</f>
        <v>98</v>
      </c>
      <c r="N621" s="303"/>
      <c r="O621" s="303"/>
      <c r="P621" s="303"/>
      <c r="Q621" s="303"/>
      <c r="R621" s="197"/>
      <c r="S621" s="197"/>
      <c r="T621" s="197"/>
      <c r="U621" s="197"/>
      <c r="V621" s="197"/>
      <c r="W621" s="197"/>
      <c r="X621" s="197"/>
      <c r="Y621" s="197"/>
      <c r="Z621" s="197"/>
      <c r="AA621" s="197"/>
      <c r="AB621" s="197"/>
      <c r="AC621" s="197"/>
      <c r="AD621" s="197"/>
      <c r="AE621" s="197"/>
    </row>
    <row r="622" spans="1:31" hidden="1">
      <c r="A622" s="305" t="s">
        <v>423</v>
      </c>
      <c r="B622" s="249"/>
      <c r="C622" s="302"/>
      <c r="D622" s="259"/>
      <c r="E622" s="305"/>
      <c r="F622" s="303"/>
      <c r="G622" s="259"/>
      <c r="H622" s="305"/>
      <c r="I622" s="303"/>
      <c r="J622" s="303"/>
      <c r="K622" s="259"/>
      <c r="L622" s="303"/>
      <c r="M622" s="303"/>
      <c r="N622" s="303"/>
      <c r="O622" s="303"/>
      <c r="P622" s="303"/>
      <c r="Q622" s="303"/>
      <c r="R622" s="197"/>
      <c r="S622" s="197"/>
      <c r="T622" s="197"/>
      <c r="U622" s="197"/>
      <c r="V622" s="197"/>
      <c r="W622" s="197"/>
      <c r="X622" s="197"/>
      <c r="Y622" s="197"/>
      <c r="Z622" s="197"/>
      <c r="AA622" s="197"/>
      <c r="AB622" s="197"/>
      <c r="AC622" s="197"/>
      <c r="AD622" s="197"/>
      <c r="AE622" s="197"/>
    </row>
    <row r="623" spans="1:31" hidden="1">
      <c r="A623" s="305" t="s">
        <v>424</v>
      </c>
      <c r="B623" s="249"/>
      <c r="C623" s="302">
        <v>41625753.333333328</v>
      </c>
      <c r="D623" s="375">
        <v>5.2919999999999998</v>
      </c>
      <c r="E623" s="305" t="s">
        <v>357</v>
      </c>
      <c r="F623" s="303">
        <f>ROUND(D623*$C623/100,0)</f>
        <v>2202835</v>
      </c>
      <c r="G623" s="364">
        <f>$G$547</f>
        <v>5.7730000000000006</v>
      </c>
      <c r="H623" s="305" t="s">
        <v>357</v>
      </c>
      <c r="I623" s="303">
        <f>ROUND(G623*C623/100,0)</f>
        <v>2403055</v>
      </c>
      <c r="J623" s="303"/>
      <c r="K623" s="364">
        <f>$K$547</f>
        <v>5.9119999999999999</v>
      </c>
      <c r="L623" s="303"/>
      <c r="M623" s="303">
        <f>ROUND(K623*C623/100,0)</f>
        <v>2460915</v>
      </c>
      <c r="N623" s="303"/>
      <c r="O623" s="303"/>
      <c r="P623" s="303"/>
      <c r="Q623" s="303"/>
      <c r="R623" s="197"/>
      <c r="S623" s="197"/>
      <c r="T623" s="197"/>
      <c r="U623" s="197"/>
      <c r="V623" s="197"/>
      <c r="W623" s="197"/>
      <c r="X623" s="197"/>
      <c r="Y623" s="197"/>
      <c r="Z623" s="197"/>
      <c r="AA623" s="197"/>
      <c r="AB623" s="197"/>
      <c r="AC623" s="197"/>
      <c r="AD623" s="197"/>
      <c r="AE623" s="197"/>
    </row>
    <row r="624" spans="1:31" hidden="1">
      <c r="A624" s="305" t="s">
        <v>391</v>
      </c>
      <c r="B624" s="249"/>
      <c r="C624" s="302">
        <v>63576818.666666672</v>
      </c>
      <c r="D624" s="375">
        <v>4.8499999999999996</v>
      </c>
      <c r="E624" s="305" t="s">
        <v>357</v>
      </c>
      <c r="F624" s="303">
        <f>ROUND(D624*$C624/100,0)</f>
        <v>3083476</v>
      </c>
      <c r="G624" s="364">
        <f>$G$548</f>
        <v>5.2879999999999994</v>
      </c>
      <c r="H624" s="305" t="s">
        <v>357</v>
      </c>
      <c r="I624" s="303">
        <f t="shared" ref="I624:I625" si="83">ROUND(G624*C624/100,0)</f>
        <v>3361942</v>
      </c>
      <c r="J624" s="303"/>
      <c r="K624" s="364">
        <f>$K$548</f>
        <v>5.41</v>
      </c>
      <c r="L624" s="303"/>
      <c r="M624" s="303">
        <f>ROUND(K624*C624/100,0)</f>
        <v>3439506</v>
      </c>
      <c r="N624" s="303"/>
      <c r="O624" s="303"/>
      <c r="P624" s="303"/>
      <c r="Q624" s="303"/>
      <c r="R624" s="197"/>
      <c r="S624" s="197"/>
      <c r="T624" s="197"/>
      <c r="U624" s="197"/>
      <c r="V624" s="197"/>
      <c r="W624" s="197"/>
      <c r="X624" s="197"/>
      <c r="Y624" s="197"/>
      <c r="Z624" s="197"/>
      <c r="AA624" s="197"/>
      <c r="AB624" s="197"/>
      <c r="AC624" s="197"/>
      <c r="AD624" s="197"/>
      <c r="AE624" s="197"/>
    </row>
    <row r="625" spans="1:31" hidden="1">
      <c r="A625" s="305" t="s">
        <v>392</v>
      </c>
      <c r="B625" s="249"/>
      <c r="C625" s="302">
        <v>103480.49999999997</v>
      </c>
      <c r="D625" s="376">
        <v>56</v>
      </c>
      <c r="E625" s="305" t="s">
        <v>357</v>
      </c>
      <c r="F625" s="303">
        <f>ROUND(D625*$C625/100,0)</f>
        <v>57949</v>
      </c>
      <c r="G625" s="366">
        <f>$G$549</f>
        <v>57</v>
      </c>
      <c r="H625" s="305" t="s">
        <v>357</v>
      </c>
      <c r="I625" s="303">
        <f t="shared" si="83"/>
        <v>58984</v>
      </c>
      <c r="J625" s="303"/>
      <c r="K625" s="366">
        <f>$K$549</f>
        <v>58</v>
      </c>
      <c r="L625" s="303"/>
      <c r="M625" s="303">
        <f>ROUND(K625*C625/100,0)</f>
        <v>60019</v>
      </c>
      <c r="N625" s="303"/>
      <c r="O625" s="303"/>
      <c r="P625" s="303"/>
      <c r="Q625" s="303"/>
      <c r="R625" s="197"/>
      <c r="S625" s="197"/>
      <c r="T625" s="197"/>
      <c r="U625" s="197"/>
      <c r="V625" s="197"/>
      <c r="W625" s="197"/>
      <c r="X625" s="197"/>
      <c r="Y625" s="197"/>
      <c r="Z625" s="197"/>
      <c r="AA625" s="197"/>
      <c r="AB625" s="197"/>
      <c r="AC625" s="197"/>
      <c r="AD625" s="197"/>
      <c r="AE625" s="197"/>
    </row>
    <row r="626" spans="1:31" hidden="1">
      <c r="A626" s="354" t="s">
        <v>399</v>
      </c>
      <c r="B626" s="249"/>
      <c r="C626" s="302"/>
      <c r="D626" s="320">
        <v>-0.01</v>
      </c>
      <c r="E626" s="218"/>
      <c r="F626" s="303"/>
      <c r="G626" s="320">
        <v>-0.01</v>
      </c>
      <c r="H626" s="249"/>
      <c r="I626" s="303"/>
      <c r="J626" s="303"/>
      <c r="K626" s="320">
        <v>-0.01</v>
      </c>
      <c r="L626" s="303"/>
      <c r="M626" s="303"/>
      <c r="N626" s="303"/>
      <c r="O626" s="303"/>
      <c r="P626" s="303"/>
      <c r="Q626" s="303"/>
      <c r="R626" s="197"/>
      <c r="S626" s="197"/>
      <c r="T626" s="197"/>
      <c r="U626" s="197"/>
      <c r="V626" s="197"/>
      <c r="W626" s="197"/>
      <c r="X626" s="197"/>
      <c r="Y626" s="197"/>
      <c r="Z626" s="197"/>
      <c r="AA626" s="197"/>
      <c r="AB626" s="197"/>
      <c r="AC626" s="197"/>
      <c r="AD626" s="197"/>
      <c r="AE626" s="197"/>
    </row>
    <row r="627" spans="1:31" hidden="1">
      <c r="A627" s="305" t="s">
        <v>418</v>
      </c>
      <c r="B627" s="249"/>
      <c r="C627" s="302">
        <v>0</v>
      </c>
      <c r="D627" s="274">
        <v>259</v>
      </c>
      <c r="E627" s="359"/>
      <c r="F627" s="303">
        <f>ROUND(D627*$C627*D626,0)</f>
        <v>0</v>
      </c>
      <c r="G627" s="274">
        <f>$G$555</f>
        <v>264</v>
      </c>
      <c r="H627" s="248"/>
      <c r="I627" s="303">
        <f>ROUND(G627*C627*$G$592,0)</f>
        <v>0</v>
      </c>
      <c r="J627" s="303"/>
      <c r="K627" s="274">
        <f>$K$555</f>
        <v>268</v>
      </c>
      <c r="L627" s="303"/>
      <c r="M627" s="303">
        <f>ROUND(K627*C627*$K$592,0)</f>
        <v>0</v>
      </c>
      <c r="N627" s="303"/>
      <c r="O627" s="303"/>
      <c r="P627" s="303"/>
      <c r="Q627" s="303"/>
      <c r="R627" s="197"/>
      <c r="S627" s="197"/>
      <c r="T627" s="197"/>
      <c r="U627" s="197"/>
      <c r="V627" s="197"/>
      <c r="W627" s="197"/>
      <c r="X627" s="197"/>
      <c r="Y627" s="197"/>
      <c r="Z627" s="197"/>
      <c r="AA627" s="197"/>
      <c r="AB627" s="197"/>
      <c r="AC627" s="197"/>
      <c r="AD627" s="197"/>
      <c r="AE627" s="197"/>
    </row>
    <row r="628" spans="1:31" hidden="1">
      <c r="A628" s="305" t="s">
        <v>419</v>
      </c>
      <c r="B628" s="249"/>
      <c r="C628" s="302">
        <v>16.2</v>
      </c>
      <c r="D628" s="274">
        <v>96</v>
      </c>
      <c r="E628" s="359"/>
      <c r="F628" s="303">
        <f>ROUND(D628*$C628*D626,0)</f>
        <v>-16</v>
      </c>
      <c r="G628" s="274">
        <f>$G$556</f>
        <v>98</v>
      </c>
      <c r="H628" s="248"/>
      <c r="I628" s="303">
        <f t="shared" ref="I628:I633" si="84">ROUND(G628*C628*$G$592,0)</f>
        <v>-16</v>
      </c>
      <c r="J628" s="303"/>
      <c r="K628" s="274">
        <f>$K$556</f>
        <v>100</v>
      </c>
      <c r="L628" s="303"/>
      <c r="M628" s="303">
        <f>ROUND(K628*C628*$K$592,0)</f>
        <v>-16</v>
      </c>
      <c r="N628" s="303"/>
      <c r="O628" s="303"/>
      <c r="P628" s="303"/>
      <c r="Q628" s="303"/>
      <c r="R628" s="197"/>
      <c r="S628" s="197"/>
      <c r="T628" s="197"/>
      <c r="U628" s="197"/>
      <c r="V628" s="197"/>
      <c r="W628" s="197"/>
      <c r="X628" s="197"/>
      <c r="Y628" s="197"/>
      <c r="Z628" s="197"/>
      <c r="AA628" s="197"/>
      <c r="AB628" s="197"/>
      <c r="AC628" s="197"/>
      <c r="AD628" s="197"/>
      <c r="AE628" s="197"/>
    </row>
    <row r="629" spans="1:31" hidden="1">
      <c r="A629" s="305" t="s">
        <v>420</v>
      </c>
      <c r="B629" s="249"/>
      <c r="C629" s="302">
        <v>0</v>
      </c>
      <c r="D629" s="274">
        <v>192</v>
      </c>
      <c r="E629" s="370"/>
      <c r="F629" s="303">
        <f>ROUND(D629*$C629*D626,0)</f>
        <v>0</v>
      </c>
      <c r="G629" s="274">
        <f>$G$557</f>
        <v>195</v>
      </c>
      <c r="H629" s="371"/>
      <c r="I629" s="303">
        <f t="shared" si="84"/>
        <v>0</v>
      </c>
      <c r="J629" s="303"/>
      <c r="K629" s="274">
        <f>$K$557</f>
        <v>200</v>
      </c>
      <c r="L629" s="303"/>
      <c r="M629" s="303">
        <f t="shared" ref="M629:M633" si="85">ROUND(K629*C629*$K$592,0)</f>
        <v>0</v>
      </c>
      <c r="N629" s="303"/>
      <c r="O629" s="303"/>
      <c r="P629" s="303"/>
      <c r="Q629" s="303"/>
      <c r="R629" s="197"/>
      <c r="S629" s="197"/>
      <c r="T629" s="197"/>
      <c r="U629" s="197"/>
      <c r="V629" s="197"/>
      <c r="W629" s="197"/>
      <c r="X629" s="197"/>
      <c r="Y629" s="197"/>
      <c r="Z629" s="197"/>
      <c r="AA629" s="197"/>
      <c r="AB629" s="197"/>
      <c r="AC629" s="197"/>
      <c r="AD629" s="197"/>
      <c r="AE629" s="197"/>
    </row>
    <row r="630" spans="1:31" hidden="1">
      <c r="A630" s="305" t="s">
        <v>419</v>
      </c>
      <c r="B630" s="249"/>
      <c r="C630" s="302">
        <v>2032</v>
      </c>
      <c r="D630" s="274">
        <v>1.7</v>
      </c>
      <c r="E630" s="359"/>
      <c r="F630" s="303">
        <f>ROUND(D630*$C630*D626,0)</f>
        <v>-35</v>
      </c>
      <c r="G630" s="274">
        <f>$G$558</f>
        <v>1.79</v>
      </c>
      <c r="H630" s="248"/>
      <c r="I630" s="303">
        <f t="shared" si="84"/>
        <v>-36</v>
      </c>
      <c r="J630" s="303"/>
      <c r="K630" s="274">
        <f>$K$558</f>
        <v>1.83</v>
      </c>
      <c r="L630" s="303"/>
      <c r="M630" s="303">
        <f t="shared" si="85"/>
        <v>-37</v>
      </c>
      <c r="N630" s="303"/>
      <c r="O630" s="303"/>
      <c r="P630" s="303"/>
      <c r="Q630" s="303"/>
      <c r="R630" s="197"/>
      <c r="S630" s="197"/>
      <c r="T630" s="197"/>
      <c r="U630" s="197"/>
      <c r="V630" s="197"/>
      <c r="W630" s="197"/>
      <c r="X630" s="197"/>
      <c r="Y630" s="197"/>
      <c r="Z630" s="197"/>
      <c r="AA630" s="197"/>
      <c r="AB630" s="197"/>
      <c r="AC630" s="197"/>
      <c r="AD630" s="197"/>
      <c r="AE630" s="197"/>
    </row>
    <row r="631" spans="1:31" hidden="1">
      <c r="A631" s="305" t="s">
        <v>420</v>
      </c>
      <c r="B631" s="249"/>
      <c r="C631" s="302">
        <v>0</v>
      </c>
      <c r="D631" s="274">
        <v>1.39</v>
      </c>
      <c r="E631" s="359" t="s">
        <v>105</v>
      </c>
      <c r="F631" s="303">
        <f>ROUND(D631*$C631*D626,0)</f>
        <v>0</v>
      </c>
      <c r="G631" s="274">
        <f>$G$559</f>
        <v>1.46</v>
      </c>
      <c r="H631" s="248"/>
      <c r="I631" s="303">
        <f t="shared" si="84"/>
        <v>0</v>
      </c>
      <c r="J631" s="303"/>
      <c r="K631" s="274">
        <f>$K$559</f>
        <v>1.5</v>
      </c>
      <c r="L631" s="303"/>
      <c r="M631" s="303">
        <f t="shared" si="85"/>
        <v>0</v>
      </c>
      <c r="N631" s="303"/>
      <c r="O631" s="303"/>
      <c r="P631" s="303"/>
      <c r="Q631" s="303"/>
      <c r="R631" s="197"/>
      <c r="S631" s="197"/>
      <c r="T631" s="197"/>
      <c r="U631" s="197"/>
      <c r="V631" s="197"/>
      <c r="W631" s="197"/>
      <c r="X631" s="197"/>
      <c r="Y631" s="197"/>
      <c r="Z631" s="197"/>
      <c r="AA631" s="197"/>
      <c r="AB631" s="197"/>
      <c r="AC631" s="197"/>
      <c r="AD631" s="197"/>
      <c r="AE631" s="197"/>
    </row>
    <row r="632" spans="1:31" hidden="1">
      <c r="A632" s="238" t="s">
        <v>422</v>
      </c>
      <c r="B632" s="249"/>
      <c r="C632" s="302">
        <v>1286</v>
      </c>
      <c r="D632" s="274">
        <v>4.4400000000000004</v>
      </c>
      <c r="E632" s="359" t="s">
        <v>105</v>
      </c>
      <c r="F632" s="303">
        <f>ROUND(D632*$C632*D626,0)</f>
        <v>-57</v>
      </c>
      <c r="G632" s="274">
        <f>$G$560</f>
        <v>5.47</v>
      </c>
      <c r="H632" s="248"/>
      <c r="I632" s="303">
        <f t="shared" si="84"/>
        <v>-70</v>
      </c>
      <c r="J632" s="303"/>
      <c r="K632" s="274">
        <f>$K$560</f>
        <v>5.6</v>
      </c>
      <c r="L632" s="303"/>
      <c r="M632" s="303">
        <f t="shared" si="85"/>
        <v>-72</v>
      </c>
      <c r="N632" s="303"/>
      <c r="O632" s="303"/>
      <c r="P632" s="303"/>
      <c r="Q632" s="303"/>
      <c r="R632" s="197"/>
      <c r="S632" s="197"/>
      <c r="T632" s="197"/>
      <c r="U632" s="197"/>
      <c r="V632" s="197"/>
      <c r="W632" s="197"/>
      <c r="X632" s="197"/>
      <c r="Y632" s="197"/>
      <c r="Z632" s="197"/>
      <c r="AA632" s="197"/>
      <c r="AB632" s="197"/>
      <c r="AC632" s="197"/>
      <c r="AD632" s="197"/>
      <c r="AE632" s="197"/>
    </row>
    <row r="633" spans="1:31" hidden="1">
      <c r="A633" s="238" t="s">
        <v>438</v>
      </c>
      <c r="B633" s="249"/>
      <c r="C633" s="302">
        <v>0</v>
      </c>
      <c r="D633" s="274">
        <v>4.4400000000000004</v>
      </c>
      <c r="E633" s="359" t="s">
        <v>105</v>
      </c>
      <c r="F633" s="303">
        <f>ROUND(D633*$C633*D626,0)</f>
        <v>0</v>
      </c>
      <c r="G633" s="274">
        <f>$G$561</f>
        <v>5.47</v>
      </c>
      <c r="H633" s="248"/>
      <c r="I633" s="303">
        <f t="shared" si="84"/>
        <v>0</v>
      </c>
      <c r="J633" s="303"/>
      <c r="K633" s="274">
        <f>$K$561</f>
        <v>5.6</v>
      </c>
      <c r="L633" s="303"/>
      <c r="M633" s="303">
        <f t="shared" si="85"/>
        <v>0</v>
      </c>
      <c r="N633" s="303"/>
      <c r="O633" s="303"/>
      <c r="P633" s="303"/>
      <c r="Q633" s="303"/>
      <c r="R633" s="197"/>
      <c r="S633" s="197"/>
      <c r="T633" s="197"/>
      <c r="U633" s="197"/>
      <c r="V633" s="197"/>
      <c r="W633" s="197"/>
      <c r="X633" s="197"/>
      <c r="Y633" s="197"/>
      <c r="Z633" s="197"/>
      <c r="AA633" s="197"/>
      <c r="AB633" s="197"/>
      <c r="AC633" s="197"/>
      <c r="AD633" s="197"/>
      <c r="AE633" s="197"/>
    </row>
    <row r="634" spans="1:31" hidden="1">
      <c r="A634" s="305" t="s">
        <v>424</v>
      </c>
      <c r="B634" s="249"/>
      <c r="C634" s="302">
        <v>490733.33333333302</v>
      </c>
      <c r="D634" s="372">
        <v>5.2939999999999996</v>
      </c>
      <c r="E634" s="303" t="s">
        <v>357</v>
      </c>
      <c r="F634" s="303">
        <f>ROUND(D634*$C634/100*D626,0)</f>
        <v>-260</v>
      </c>
      <c r="G634" s="372">
        <f>$G$562</f>
        <v>5.7730000000000006</v>
      </c>
      <c r="H634" s="305" t="s">
        <v>357</v>
      </c>
      <c r="I634" s="303">
        <f>ROUND(G634*C634/100*$G$592,0)</f>
        <v>-283</v>
      </c>
      <c r="J634" s="303"/>
      <c r="K634" s="372">
        <f>$K$562</f>
        <v>5.9119999999999999</v>
      </c>
      <c r="L634" s="303"/>
      <c r="M634" s="303">
        <f>ROUND(K634*C634/100*$K$592,0)</f>
        <v>-290</v>
      </c>
      <c r="N634" s="303"/>
      <c r="O634" s="303"/>
      <c r="P634" s="303"/>
      <c r="Q634" s="303"/>
      <c r="R634" s="197"/>
      <c r="S634" s="197"/>
      <c r="T634" s="197"/>
      <c r="U634" s="197"/>
      <c r="V634" s="197"/>
      <c r="W634" s="197"/>
      <c r="X634" s="197"/>
      <c r="Y634" s="197"/>
      <c r="Z634" s="197"/>
      <c r="AA634" s="197"/>
      <c r="AB634" s="197"/>
      <c r="AC634" s="197"/>
      <c r="AD634" s="197"/>
      <c r="AE634" s="197"/>
    </row>
    <row r="635" spans="1:31" hidden="1">
      <c r="A635" s="305" t="s">
        <v>391</v>
      </c>
      <c r="B635" s="249"/>
      <c r="C635" s="302">
        <v>21066.666666666977</v>
      </c>
      <c r="D635" s="372">
        <v>4.8520000000000003</v>
      </c>
      <c r="E635" s="303" t="s">
        <v>357</v>
      </c>
      <c r="F635" s="303">
        <f>ROUND(D635*$C635/100*D626,0)</f>
        <v>-10</v>
      </c>
      <c r="G635" s="372">
        <f>$G$563</f>
        <v>5.2879999999999994</v>
      </c>
      <c r="H635" s="305" t="s">
        <v>357</v>
      </c>
      <c r="I635" s="303">
        <f>ROUND(G635*C635/100*$G$592,0)</f>
        <v>-11</v>
      </c>
      <c r="J635" s="303"/>
      <c r="K635" s="372">
        <f>$K$563</f>
        <v>5.41</v>
      </c>
      <c r="L635" s="303"/>
      <c r="M635" s="303">
        <f>ROUND(K635*C635/100*$K$592,0)</f>
        <v>-11</v>
      </c>
      <c r="N635" s="303"/>
      <c r="O635" s="303"/>
      <c r="P635" s="303"/>
      <c r="Q635" s="303"/>
      <c r="R635" s="197"/>
      <c r="S635" s="197"/>
      <c r="T635" s="197"/>
      <c r="U635" s="197"/>
      <c r="V635" s="197"/>
      <c r="W635" s="197"/>
      <c r="X635" s="197"/>
      <c r="Y635" s="197"/>
      <c r="Z635" s="197"/>
      <c r="AA635" s="197"/>
      <c r="AB635" s="197"/>
      <c r="AC635" s="197"/>
      <c r="AD635" s="197"/>
      <c r="AE635" s="197"/>
    </row>
    <row r="636" spans="1:31" hidden="1">
      <c r="A636" s="305" t="s">
        <v>392</v>
      </c>
      <c r="B636" s="249"/>
      <c r="C636" s="302">
        <v>955.13333333333298</v>
      </c>
      <c r="D636" s="373">
        <v>56</v>
      </c>
      <c r="E636" s="303" t="s">
        <v>357</v>
      </c>
      <c r="F636" s="303">
        <f>ROUND(D636*$C636/100*D626,0)</f>
        <v>-5</v>
      </c>
      <c r="G636" s="373">
        <f>$G$564</f>
        <v>57</v>
      </c>
      <c r="H636" s="305" t="s">
        <v>357</v>
      </c>
      <c r="I636" s="303">
        <f>ROUND(G636*C636/100*$G$592,0)</f>
        <v>-5</v>
      </c>
      <c r="J636" s="303"/>
      <c r="K636" s="373">
        <f>$K$564</f>
        <v>58</v>
      </c>
      <c r="L636" s="303"/>
      <c r="M636" s="303">
        <f>ROUND(K636*C636/100*$K$592,0)</f>
        <v>-6</v>
      </c>
      <c r="N636" s="303"/>
      <c r="O636" s="303"/>
      <c r="P636" s="303"/>
      <c r="Q636" s="303"/>
      <c r="R636" s="197"/>
      <c r="S636" s="197"/>
      <c r="T636" s="197"/>
      <c r="U636" s="197"/>
      <c r="V636" s="197"/>
      <c r="W636" s="197"/>
      <c r="X636" s="197"/>
      <c r="Y636" s="197"/>
      <c r="Z636" s="197"/>
      <c r="AA636" s="197"/>
      <c r="AB636" s="197"/>
      <c r="AC636" s="197"/>
      <c r="AD636" s="197"/>
      <c r="AE636" s="197"/>
    </row>
    <row r="637" spans="1:31" hidden="1">
      <c r="A637" s="305" t="s">
        <v>441</v>
      </c>
      <c r="B637" s="249"/>
      <c r="C637" s="302">
        <v>16.2</v>
      </c>
      <c r="D637" s="259">
        <v>60</v>
      </c>
      <c r="E637" s="359" t="s">
        <v>105</v>
      </c>
      <c r="F637" s="303">
        <f>ROUND(D637*$C637,0)</f>
        <v>972</v>
      </c>
      <c r="G637" s="259">
        <f>$G$565</f>
        <v>60</v>
      </c>
      <c r="H637" s="249"/>
      <c r="I637" s="303">
        <f>ROUND(G637*C637,0)</f>
        <v>972</v>
      </c>
      <c r="J637" s="303"/>
      <c r="K637" s="259">
        <f>$K$565</f>
        <v>60</v>
      </c>
      <c r="L637" s="303"/>
      <c r="M637" s="303">
        <f>ROUND(K637*C637,0)</f>
        <v>972</v>
      </c>
      <c r="N637" s="303"/>
      <c r="O637" s="303"/>
      <c r="P637" s="303"/>
      <c r="Q637" s="303"/>
      <c r="R637" s="197"/>
      <c r="S637" s="197"/>
      <c r="T637" s="197"/>
      <c r="U637" s="197"/>
      <c r="V637" s="197"/>
      <c r="W637" s="197"/>
      <c r="X637" s="197"/>
      <c r="Y637" s="197"/>
      <c r="Z637" s="197"/>
      <c r="AA637" s="197"/>
      <c r="AB637" s="197"/>
      <c r="AC637" s="197"/>
      <c r="AD637" s="197"/>
      <c r="AE637" s="197"/>
    </row>
    <row r="638" spans="1:31" hidden="1">
      <c r="A638" s="305" t="s">
        <v>442</v>
      </c>
      <c r="B638" s="249"/>
      <c r="C638" s="302">
        <v>2032</v>
      </c>
      <c r="D638" s="328">
        <v>-30</v>
      </c>
      <c r="E638" s="303" t="s">
        <v>357</v>
      </c>
      <c r="F638" s="303">
        <f>ROUND(D638*$C638/100,0)</f>
        <v>-610</v>
      </c>
      <c r="G638" s="328">
        <f>$G$566</f>
        <v>-30</v>
      </c>
      <c r="H638" s="303" t="s">
        <v>357</v>
      </c>
      <c r="I638" s="303">
        <f>-ROUND(G638*C638*$G$592,0)</f>
        <v>-610</v>
      </c>
      <c r="J638" s="303"/>
      <c r="K638" s="328">
        <f>$K$566</f>
        <v>-30</v>
      </c>
      <c r="L638" s="303"/>
      <c r="M638" s="303">
        <f>-ROUND(K638*C638*$K$592,0)</f>
        <v>-610</v>
      </c>
      <c r="N638" s="303"/>
      <c r="O638" s="303"/>
      <c r="P638" s="303"/>
      <c r="Q638" s="303"/>
      <c r="R638" s="197"/>
      <c r="S638" s="197"/>
      <c r="T638" s="197"/>
      <c r="U638" s="197"/>
      <c r="V638" s="197"/>
      <c r="W638" s="197"/>
      <c r="X638" s="197"/>
      <c r="Y638" s="197"/>
      <c r="Z638" s="197"/>
      <c r="AA638" s="197"/>
      <c r="AB638" s="197"/>
      <c r="AC638" s="197"/>
      <c r="AD638" s="197"/>
      <c r="AE638" s="197"/>
    </row>
    <row r="639" spans="1:31" hidden="1">
      <c r="A639" s="249" t="s">
        <v>370</v>
      </c>
      <c r="B639" s="249"/>
      <c r="C639" s="302">
        <f>SUM(C623:C624)</f>
        <v>105202572</v>
      </c>
      <c r="D639" s="313"/>
      <c r="E639" s="218"/>
      <c r="F639" s="218">
        <f>SUM(F613:F638)</f>
        <v>7699091</v>
      </c>
      <c r="G639" s="313"/>
      <c r="H639" s="249"/>
      <c r="I639" s="218">
        <f>SUM(I613:I638)</f>
        <v>8566587</v>
      </c>
      <c r="J639" s="218"/>
      <c r="K639" s="347"/>
      <c r="L639" s="218"/>
      <c r="M639" s="218">
        <f>SUM(M613:M638)</f>
        <v>8769351</v>
      </c>
      <c r="N639" s="218"/>
      <c r="O639" s="218"/>
      <c r="P639" s="218"/>
      <c r="Q639" s="218"/>
      <c r="R639" s="197"/>
      <c r="S639" s="197"/>
      <c r="T639" s="197"/>
      <c r="U639" s="197"/>
      <c r="V639" s="197"/>
      <c r="W639" s="197"/>
      <c r="X639" s="197"/>
      <c r="Y639" s="197"/>
      <c r="Z639" s="197"/>
      <c r="AA639" s="197"/>
      <c r="AB639" s="197"/>
      <c r="AC639" s="197"/>
      <c r="AD639" s="197"/>
      <c r="AE639" s="197"/>
    </row>
    <row r="640" spans="1:31" hidden="1">
      <c r="A640" s="249" t="s">
        <v>341</v>
      </c>
      <c r="B640" s="249"/>
      <c r="C640" s="346">
        <v>327096.30737224856</v>
      </c>
      <c r="D640" s="238"/>
      <c r="E640" s="238"/>
      <c r="F640" s="291">
        <f>I640</f>
        <v>26533.50156434354</v>
      </c>
      <c r="G640" s="238"/>
      <c r="H640" s="238"/>
      <c r="I640" s="291">
        <v>26533.50156434354</v>
      </c>
      <c r="J640" s="236"/>
      <c r="K640" s="293"/>
      <c r="L640" s="236"/>
      <c r="M640" s="291">
        <v>26533.50156434354</v>
      </c>
      <c r="N640" s="236"/>
      <c r="O640" s="236"/>
      <c r="P640" s="236"/>
      <c r="Q640" s="236"/>
      <c r="R640" s="197"/>
      <c r="S640" s="197"/>
      <c r="T640" s="197"/>
      <c r="U640" s="197"/>
      <c r="V640" s="197"/>
      <c r="W640" s="197"/>
      <c r="X640" s="197"/>
      <c r="Y640" s="197"/>
      <c r="Z640" s="197"/>
      <c r="AA640" s="197"/>
      <c r="AB640" s="197"/>
      <c r="AC640" s="197"/>
      <c r="AD640" s="197"/>
      <c r="AE640" s="197"/>
    </row>
    <row r="641" spans="1:31" ht="16.5" hidden="1" thickBot="1">
      <c r="A641" s="249" t="s">
        <v>371</v>
      </c>
      <c r="B641" s="249"/>
      <c r="C641" s="360">
        <f>SUM(C639)+C640</f>
        <v>105529668.30737224</v>
      </c>
      <c r="D641" s="344"/>
      <c r="E641" s="333"/>
      <c r="F641" s="334">
        <f>F639+F640</f>
        <v>7725624.5015643435</v>
      </c>
      <c r="G641" s="344"/>
      <c r="H641" s="335"/>
      <c r="I641" s="334">
        <f>I639+I640</f>
        <v>8593120.5015643444</v>
      </c>
      <c r="J641" s="334"/>
      <c r="K641" s="344"/>
      <c r="L641" s="334"/>
      <c r="M641" s="334">
        <f>M639+M640</f>
        <v>8795884.5015643444</v>
      </c>
      <c r="N641" s="334"/>
      <c r="O641" s="334"/>
      <c r="P641" s="334"/>
      <c r="Q641" s="334"/>
      <c r="R641" s="197"/>
      <c r="S641" s="197"/>
      <c r="T641" s="197"/>
      <c r="U641" s="197"/>
      <c r="V641" s="197"/>
      <c r="W641" s="197"/>
      <c r="X641" s="197"/>
      <c r="Y641" s="197"/>
      <c r="Z641" s="197"/>
      <c r="AA641" s="197"/>
      <c r="AB641" s="197"/>
      <c r="AC641" s="197"/>
      <c r="AD641" s="197"/>
      <c r="AE641" s="197"/>
    </row>
    <row r="642" spans="1:31">
      <c r="A642" s="271"/>
      <c r="B642" s="377"/>
      <c r="C642" s="271"/>
      <c r="D642" s="249"/>
      <c r="E642" s="250"/>
      <c r="F642" s="378"/>
      <c r="G642" s="249"/>
      <c r="H642" s="271"/>
      <c r="I642" s="378"/>
      <c r="J642" s="378"/>
      <c r="K642" s="271"/>
      <c r="L642" s="378"/>
      <c r="M642" s="378"/>
      <c r="N642" s="378"/>
      <c r="O642" s="378"/>
      <c r="P642" s="378"/>
      <c r="Q642" s="378"/>
      <c r="R642" s="197"/>
      <c r="S642" s="197"/>
      <c r="T642" s="197"/>
      <c r="U642" s="197"/>
      <c r="V642" s="197"/>
      <c r="W642" s="197"/>
      <c r="X642" s="197"/>
      <c r="Y642" s="197"/>
      <c r="Z642" s="197"/>
      <c r="AA642" s="197"/>
      <c r="AB642" s="197"/>
      <c r="AC642" s="197"/>
      <c r="AD642" s="197"/>
      <c r="AE642" s="197"/>
    </row>
    <row r="643" spans="1:31">
      <c r="A643" s="248" t="s">
        <v>445</v>
      </c>
      <c r="B643" s="249"/>
      <c r="C643" s="250"/>
      <c r="D643" s="327"/>
      <c r="E643" s="218"/>
      <c r="F643" s="218"/>
      <c r="G643" s="327"/>
      <c r="H643" s="249"/>
      <c r="I643" s="218"/>
      <c r="J643" s="218"/>
      <c r="K643" s="260"/>
      <c r="L643" s="218"/>
      <c r="M643" s="218"/>
      <c r="N643" s="218"/>
      <c r="O643" s="251" t="s">
        <v>446</v>
      </c>
      <c r="P643" s="252" t="s">
        <v>380</v>
      </c>
      <c r="Q643" s="252" t="s">
        <v>350</v>
      </c>
      <c r="R643" s="197"/>
      <c r="S643" s="197"/>
      <c r="T643" s="197"/>
      <c r="U643" s="197"/>
      <c r="V643" s="197"/>
      <c r="W643" s="197"/>
      <c r="X643" s="197"/>
      <c r="Y643" s="197"/>
      <c r="Z643" s="197"/>
      <c r="AA643" s="197"/>
      <c r="AB643" s="197"/>
      <c r="AC643" s="197"/>
      <c r="AD643" s="197"/>
      <c r="AE643" s="197"/>
    </row>
    <row r="644" spans="1:31">
      <c r="A644" s="238" t="s">
        <v>447</v>
      </c>
      <c r="B644" s="249"/>
      <c r="C644" s="250"/>
      <c r="D644" s="327"/>
      <c r="E644" s="218"/>
      <c r="F644" s="218"/>
      <c r="G644" s="327"/>
      <c r="H644" s="249"/>
      <c r="I644" s="218"/>
      <c r="J644" s="218"/>
      <c r="K644" s="260"/>
      <c r="L644" s="218"/>
      <c r="M644" s="218"/>
      <c r="N644" s="218"/>
      <c r="O644" s="253" t="s">
        <v>352</v>
      </c>
      <c r="P644" s="254">
        <f>I695</f>
        <v>14013389</v>
      </c>
      <c r="Q644" s="254">
        <f>M695</f>
        <v>14342201</v>
      </c>
      <c r="R644" s="197"/>
      <c r="S644" s="197"/>
      <c r="T644" s="197"/>
      <c r="U644" s="197"/>
      <c r="V644" s="197"/>
      <c r="W644" s="197"/>
      <c r="X644" s="197"/>
      <c r="Y644" s="197"/>
      <c r="Z644" s="197"/>
      <c r="AA644" s="197"/>
      <c r="AB644" s="197"/>
      <c r="AC644" s="197"/>
      <c r="AD644" s="197"/>
      <c r="AE644" s="197"/>
    </row>
    <row r="645" spans="1:31">
      <c r="A645" s="305"/>
      <c r="B645" s="249"/>
      <c r="C645" s="250"/>
      <c r="D645" s="327"/>
      <c r="E645" s="218"/>
      <c r="F645" s="260"/>
      <c r="G645" s="327"/>
      <c r="H645" s="249"/>
      <c r="I645" s="260"/>
      <c r="J645" s="260"/>
      <c r="K645" s="260"/>
      <c r="L645" s="260"/>
      <c r="M645" s="260"/>
      <c r="N645" s="260"/>
      <c r="O645" s="253" t="s">
        <v>353</v>
      </c>
      <c r="P645" s="257">
        <f>SUM(I647:I651,I661:I662,I664:I665,I672:I676)</f>
        <v>365320</v>
      </c>
      <c r="Q645" s="257">
        <f>SUM(M647:M651,M661:M662,M664:M665,M672:M676)</f>
        <v>374021</v>
      </c>
      <c r="R645" s="197"/>
      <c r="S645" s="197"/>
      <c r="T645" s="197"/>
      <c r="U645" s="197"/>
      <c r="V645" s="197"/>
      <c r="W645" s="197"/>
      <c r="X645" s="197"/>
      <c r="Y645" s="197"/>
      <c r="Z645" s="197"/>
      <c r="AA645" s="197"/>
      <c r="AB645" s="197"/>
      <c r="AC645" s="197"/>
      <c r="AD645" s="197"/>
      <c r="AE645" s="197"/>
    </row>
    <row r="646" spans="1:31">
      <c r="A646" s="238" t="s">
        <v>448</v>
      </c>
      <c r="B646" s="249"/>
      <c r="C646" s="302"/>
      <c r="D646" s="218" t="s">
        <v>105</v>
      </c>
      <c r="E646" s="218"/>
      <c r="F646" s="249"/>
      <c r="G646" s="218" t="s">
        <v>105</v>
      </c>
      <c r="H646" s="249"/>
      <c r="I646" s="249"/>
      <c r="J646" s="249"/>
      <c r="K646" s="218" t="s">
        <v>105</v>
      </c>
      <c r="L646" s="249"/>
      <c r="M646" s="249"/>
      <c r="N646" s="249"/>
      <c r="O646" s="261" t="s">
        <v>355</v>
      </c>
      <c r="P646" s="262">
        <v>4576580.4424617374</v>
      </c>
      <c r="Q646" s="263">
        <f>P646</f>
        <v>4576580.4424617374</v>
      </c>
      <c r="R646" s="197"/>
      <c r="S646" s="197"/>
      <c r="T646" s="197"/>
      <c r="U646" s="197"/>
      <c r="Y646" s="197"/>
      <c r="Z646" s="197"/>
      <c r="AA646" s="197"/>
      <c r="AB646" s="197"/>
      <c r="AC646" s="197"/>
      <c r="AD646" s="197"/>
      <c r="AE646" s="197"/>
    </row>
    <row r="647" spans="1:31">
      <c r="A647" s="238" t="s">
        <v>449</v>
      </c>
      <c r="B647" s="249"/>
      <c r="C647" s="302">
        <f>C701+C752</f>
        <v>1019.8115973941144</v>
      </c>
      <c r="D647" s="327">
        <v>0</v>
      </c>
      <c r="E647" s="307"/>
      <c r="F647" s="303">
        <f>F701+F752</f>
        <v>0</v>
      </c>
      <c r="G647" s="327">
        <v>0</v>
      </c>
      <c r="H647" s="307"/>
      <c r="I647" s="303">
        <f>I701+I752</f>
        <v>0</v>
      </c>
      <c r="J647" s="303"/>
      <c r="K647" s="322">
        <v>0</v>
      </c>
      <c r="L647" s="303"/>
      <c r="M647" s="303">
        <f>M701+M752</f>
        <v>0</v>
      </c>
      <c r="N647" s="303"/>
      <c r="O647" s="266" t="s">
        <v>139</v>
      </c>
      <c r="P647" s="267">
        <f>P644-SUM(P645:P646)</f>
        <v>9071488.5575382635</v>
      </c>
      <c r="Q647" s="267">
        <f t="shared" ref="Q647" si="86">Q644-SUM(Q645:Q646)</f>
        <v>9391599.5575382635</v>
      </c>
      <c r="Z647" s="197"/>
      <c r="AA647" s="197"/>
      <c r="AB647" s="197"/>
      <c r="AC647" s="197"/>
      <c r="AD647" s="197"/>
      <c r="AE647" s="197"/>
    </row>
    <row r="648" spans="1:31">
      <c r="A648" s="238" t="s">
        <v>450</v>
      </c>
      <c r="B648" s="249"/>
      <c r="C648" s="302"/>
      <c r="D648" s="327"/>
      <c r="E648" s="307"/>
      <c r="F648" s="303"/>
      <c r="G648" s="327"/>
      <c r="H648" s="307"/>
      <c r="I648" s="303"/>
      <c r="J648" s="303"/>
      <c r="K648" s="322"/>
      <c r="L648" s="303"/>
      <c r="M648" s="303"/>
      <c r="N648" s="303"/>
      <c r="O648" s="253" t="s">
        <v>359</v>
      </c>
      <c r="P648" s="269">
        <f>C652</f>
        <v>5224.9278642093977</v>
      </c>
      <c r="Q648" s="258"/>
      <c r="R648" s="220"/>
      <c r="S648" s="379"/>
      <c r="T648" s="220"/>
      <c r="U648" s="220"/>
      <c r="V648" s="268"/>
      <c r="Z648" s="197"/>
      <c r="AA648" s="197"/>
      <c r="AB648" s="197"/>
      <c r="AC648" s="197"/>
      <c r="AD648" s="197"/>
      <c r="AE648" s="197"/>
    </row>
    <row r="649" spans="1:31">
      <c r="A649" s="238" t="s">
        <v>451</v>
      </c>
      <c r="B649" s="249"/>
      <c r="C649" s="302">
        <f t="shared" ref="C649:C654" si="87">C703+C754</f>
        <v>3760.393248727928</v>
      </c>
      <c r="D649" s="327">
        <v>0</v>
      </c>
      <c r="E649" s="307"/>
      <c r="F649" s="303">
        <f>F703+F754</f>
        <v>0</v>
      </c>
      <c r="G649" s="327">
        <v>0</v>
      </c>
      <c r="H649" s="307"/>
      <c r="I649" s="303">
        <f>I703+I754</f>
        <v>0</v>
      </c>
      <c r="J649" s="303"/>
      <c r="K649" s="322">
        <v>0</v>
      </c>
      <c r="L649" s="303"/>
      <c r="M649" s="303">
        <f>M703+M754</f>
        <v>0</v>
      </c>
      <c r="N649" s="303"/>
      <c r="O649" s="253" t="s">
        <v>361</v>
      </c>
      <c r="P649" s="269">
        <f>C695</f>
        <v>160874871.89494899</v>
      </c>
      <c r="Q649" s="258"/>
      <c r="R649" s="220"/>
      <c r="S649" s="379"/>
      <c r="T649" s="220"/>
      <c r="U649" s="220"/>
      <c r="V649" s="268"/>
      <c r="Z649" s="197"/>
      <c r="AA649" s="197"/>
      <c r="AB649" s="197"/>
      <c r="AC649" s="197"/>
      <c r="AD649" s="197"/>
      <c r="AE649" s="197"/>
    </row>
    <row r="650" spans="1:31">
      <c r="A650" s="238" t="s">
        <v>452</v>
      </c>
      <c r="B650" s="249"/>
      <c r="C650" s="302">
        <f t="shared" si="87"/>
        <v>431.38877405282796</v>
      </c>
      <c r="D650" s="327">
        <v>357</v>
      </c>
      <c r="E650" s="307"/>
      <c r="F650" s="303">
        <f>F704+F755</f>
        <v>154006</v>
      </c>
      <c r="G650" s="327">
        <v>370</v>
      </c>
      <c r="H650" s="307"/>
      <c r="I650" s="303">
        <f>I704+I755</f>
        <v>159614</v>
      </c>
      <c r="J650" s="303"/>
      <c r="K650" s="322">
        <v>379</v>
      </c>
      <c r="L650" s="303"/>
      <c r="M650" s="303">
        <f>M704+M755</f>
        <v>163496</v>
      </c>
      <c r="N650" s="303"/>
      <c r="O650" s="272" t="s">
        <v>363</v>
      </c>
      <c r="P650" s="273">
        <f>P647/P648</f>
        <v>1736.1940285678761</v>
      </c>
      <c r="Q650" s="273">
        <f>Q647/P648</f>
        <v>1797.4601375591124</v>
      </c>
      <c r="R650" s="220"/>
      <c r="S650" s="380"/>
      <c r="T650" s="220"/>
      <c r="U650" s="220"/>
      <c r="V650" s="381"/>
      <c r="Z650" s="197"/>
      <c r="AA650" s="197"/>
      <c r="AB650" s="197"/>
      <c r="AC650" s="197"/>
      <c r="AD650" s="197"/>
      <c r="AE650" s="197"/>
    </row>
    <row r="651" spans="1:31">
      <c r="A651" s="238" t="s">
        <v>453</v>
      </c>
      <c r="B651" s="249"/>
      <c r="C651" s="302">
        <f t="shared" si="87"/>
        <v>13.334244034527019</v>
      </c>
      <c r="D651" s="327">
        <v>1457</v>
      </c>
      <c r="E651" s="307"/>
      <c r="F651" s="303">
        <f>F705+F756</f>
        <v>19428</v>
      </c>
      <c r="G651" s="327">
        <v>1504</v>
      </c>
      <c r="H651" s="307"/>
      <c r="I651" s="303">
        <f>I705+I756</f>
        <v>20055</v>
      </c>
      <c r="J651" s="303"/>
      <c r="K651" s="322">
        <v>1539</v>
      </c>
      <c r="L651" s="303"/>
      <c r="M651" s="303">
        <f>M705+M756</f>
        <v>20521</v>
      </c>
      <c r="N651" s="303"/>
      <c r="O651" s="272" t="s">
        <v>365</v>
      </c>
      <c r="P651" s="275">
        <f>P647/$P$649</f>
        <v>5.638847416433021E-2</v>
      </c>
      <c r="Q651" s="275">
        <f t="shared" ref="Q651" si="88">Q647/$P$649</f>
        <v>5.8378287714634276E-2</v>
      </c>
      <c r="V651" s="197"/>
      <c r="Y651" s="197"/>
      <c r="Z651" s="197"/>
      <c r="AA651" s="197"/>
      <c r="AB651" s="197"/>
      <c r="AC651" s="197"/>
      <c r="AD651" s="197"/>
      <c r="AE651" s="197"/>
    </row>
    <row r="652" spans="1:31">
      <c r="A652" s="238" t="s">
        <v>339</v>
      </c>
      <c r="B652" s="249"/>
      <c r="C652" s="302">
        <f t="shared" si="87"/>
        <v>5224.9278642093977</v>
      </c>
      <c r="D652" s="327"/>
      <c r="E652" s="307"/>
      <c r="F652" s="303"/>
      <c r="G652" s="327"/>
      <c r="H652" s="307"/>
      <c r="I652" s="303"/>
      <c r="J652" s="303"/>
      <c r="K652" s="322"/>
      <c r="L652" s="303"/>
      <c r="M652" s="303"/>
      <c r="N652" s="303"/>
      <c r="O652" s="303"/>
      <c r="P652" s="303"/>
      <c r="Q652" s="303"/>
      <c r="V652" s="382"/>
      <c r="W652" s="382"/>
      <c r="X652" s="197"/>
      <c r="Y652" s="197"/>
      <c r="Z652" s="197"/>
      <c r="AA652" s="197"/>
      <c r="AB652" s="197"/>
      <c r="AC652" s="197"/>
      <c r="AD652" s="197"/>
      <c r="AE652" s="197"/>
    </row>
    <row r="653" spans="1:31">
      <c r="A653" s="238" t="s">
        <v>454</v>
      </c>
      <c r="B653" s="249"/>
      <c r="C653" s="302">
        <f t="shared" si="87"/>
        <v>39964.6016666668</v>
      </c>
      <c r="D653" s="327"/>
      <c r="E653" s="307"/>
      <c r="F653" s="303"/>
      <c r="G653" s="327"/>
      <c r="H653" s="307"/>
      <c r="I653" s="303"/>
      <c r="J653" s="303"/>
      <c r="K653" s="322"/>
      <c r="L653" s="303"/>
      <c r="M653" s="303"/>
      <c r="N653" s="303"/>
      <c r="O653" s="303"/>
      <c r="P653" s="303"/>
      <c r="Q653" s="303"/>
      <c r="X653" s="197"/>
      <c r="Y653" s="197"/>
      <c r="Z653" s="197"/>
      <c r="AA653" s="197"/>
      <c r="AB653" s="197"/>
      <c r="AC653" s="197"/>
      <c r="AD653" s="197"/>
      <c r="AE653" s="197"/>
    </row>
    <row r="654" spans="1:31">
      <c r="A654" s="238" t="s">
        <v>455</v>
      </c>
      <c r="B654" s="249"/>
      <c r="C654" s="302">
        <f t="shared" si="87"/>
        <v>5844</v>
      </c>
      <c r="D654" s="327"/>
      <c r="E654" s="303"/>
      <c r="F654" s="303"/>
      <c r="G654" s="327"/>
      <c r="H654" s="303"/>
      <c r="I654" s="303"/>
      <c r="J654" s="303"/>
      <c r="K654" s="322"/>
      <c r="L654" s="303"/>
      <c r="M654" s="303"/>
      <c r="N654" s="303"/>
      <c r="O654" s="303"/>
      <c r="P654" s="303"/>
      <c r="Q654" s="303"/>
      <c r="X654" s="197"/>
      <c r="Y654" s="197"/>
      <c r="Z654" s="197"/>
      <c r="AA654" s="197"/>
      <c r="AB654" s="197"/>
      <c r="AC654" s="197"/>
      <c r="AD654" s="197"/>
      <c r="AE654" s="197"/>
    </row>
    <row r="655" spans="1:31">
      <c r="A655" s="238" t="s">
        <v>456</v>
      </c>
      <c r="B655" s="249"/>
      <c r="C655" s="302"/>
      <c r="D655" s="327"/>
      <c r="E655" s="307"/>
      <c r="F655" s="303"/>
      <c r="G655" s="327"/>
      <c r="H655" s="307"/>
      <c r="I655" s="303"/>
      <c r="J655" s="303"/>
      <c r="K655" s="322"/>
      <c r="L655" s="303"/>
      <c r="M655" s="303"/>
      <c r="N655" s="303"/>
      <c r="O655" s="303"/>
      <c r="P655" s="303"/>
      <c r="Q655" s="303"/>
      <c r="X655" s="197"/>
      <c r="Y655" s="197"/>
      <c r="Z655" s="197"/>
      <c r="AA655" s="197"/>
      <c r="AB655" s="197"/>
      <c r="AC655" s="197"/>
      <c r="AD655" s="197"/>
      <c r="AE655" s="197"/>
    </row>
    <row r="656" spans="1:31">
      <c r="A656" s="238" t="s">
        <v>457</v>
      </c>
      <c r="B656" s="249"/>
      <c r="C656" s="302">
        <f>C710+C761</f>
        <v>3200.9016113138414</v>
      </c>
      <c r="D656" s="327">
        <v>23.87</v>
      </c>
      <c r="E656" s="307"/>
      <c r="F656" s="303">
        <f>F710+F761</f>
        <v>76406</v>
      </c>
      <c r="G656" s="327">
        <v>26.02</v>
      </c>
      <c r="H656" s="307"/>
      <c r="I656" s="303">
        <f>I710+I761</f>
        <v>83288</v>
      </c>
      <c r="J656" s="303"/>
      <c r="K656" s="322">
        <v>26.63</v>
      </c>
      <c r="L656" s="303"/>
      <c r="M656" s="303">
        <f>M710+M761</f>
        <v>85240</v>
      </c>
      <c r="N656" s="303"/>
      <c r="O656" s="303"/>
      <c r="P656" s="303"/>
      <c r="Q656" s="303"/>
      <c r="Z656" s="197"/>
      <c r="AA656" s="197"/>
      <c r="AB656" s="197"/>
      <c r="AC656" s="197"/>
      <c r="AD656" s="197"/>
      <c r="AE656" s="197"/>
    </row>
    <row r="657" spans="1:33">
      <c r="A657" s="238" t="s">
        <v>458</v>
      </c>
      <c r="B657" s="249"/>
      <c r="C657" s="302"/>
      <c r="D657" s="327"/>
      <c r="E657" s="307"/>
      <c r="F657" s="303"/>
      <c r="G657" s="327"/>
      <c r="H657" s="307"/>
      <c r="I657" s="303"/>
      <c r="J657" s="303"/>
      <c r="K657" s="322"/>
      <c r="L657" s="303"/>
      <c r="M657" s="303"/>
      <c r="N657" s="303"/>
      <c r="O657" s="303"/>
      <c r="P657" s="303"/>
      <c r="Q657" s="303"/>
      <c r="Z657" s="197"/>
      <c r="AA657" s="197"/>
      <c r="AB657" s="197"/>
      <c r="AC657" s="197"/>
      <c r="AD657" s="197"/>
      <c r="AE657" s="197"/>
    </row>
    <row r="658" spans="1:33">
      <c r="A658" s="238" t="s">
        <v>451</v>
      </c>
      <c r="B658" s="249"/>
      <c r="C658" s="302">
        <f>C712+C763</f>
        <v>53216.72760788173</v>
      </c>
      <c r="D658" s="327">
        <v>23.79</v>
      </c>
      <c r="E658" s="307"/>
      <c r="F658" s="303">
        <f>F712+F763</f>
        <v>1266026</v>
      </c>
      <c r="G658" s="327">
        <v>26.02</v>
      </c>
      <c r="H658" s="307"/>
      <c r="I658" s="303">
        <f>I712+I763</f>
        <v>1384699</v>
      </c>
      <c r="J658" s="303"/>
      <c r="K658" s="322">
        <v>26.63</v>
      </c>
      <c r="L658" s="303"/>
      <c r="M658" s="303">
        <f>M712+M763</f>
        <v>1417162</v>
      </c>
      <c r="N658" s="303"/>
      <c r="O658" s="303"/>
      <c r="P658" s="303"/>
      <c r="Q658" s="303"/>
      <c r="Z658" s="197"/>
      <c r="AA658" s="197"/>
      <c r="AB658" s="197"/>
      <c r="AC658" s="197"/>
      <c r="AD658" s="197"/>
      <c r="AE658" s="197"/>
    </row>
    <row r="659" spans="1:33">
      <c r="A659" s="238" t="s">
        <v>452</v>
      </c>
      <c r="B659" s="249"/>
      <c r="C659" s="302">
        <f>C713+C764</f>
        <v>40819.098454276304</v>
      </c>
      <c r="D659" s="327">
        <v>16.559999999999999</v>
      </c>
      <c r="E659" s="307"/>
      <c r="F659" s="303">
        <f>F713+F764</f>
        <v>675964</v>
      </c>
      <c r="G659" s="327">
        <v>18.101388370764003</v>
      </c>
      <c r="H659" s="307"/>
      <c r="I659" s="303">
        <f>I713+I764</f>
        <v>738882</v>
      </c>
      <c r="J659" s="303"/>
      <c r="K659" s="322">
        <v>18.526286850528336</v>
      </c>
      <c r="L659" s="303"/>
      <c r="M659" s="303">
        <f>M713+M764</f>
        <v>756227</v>
      </c>
      <c r="N659" s="303"/>
      <c r="O659" s="303"/>
      <c r="P659" s="303"/>
      <c r="Q659" s="303"/>
      <c r="R659" s="220"/>
      <c r="S659" s="220"/>
      <c r="T659" s="220"/>
      <c r="U659" s="220"/>
      <c r="V659" s="220"/>
      <c r="W659" s="268"/>
      <c r="X659" s="197" t="s">
        <v>105</v>
      </c>
      <c r="Y659" s="197"/>
      <c r="Z659" s="197"/>
      <c r="AA659" s="197"/>
      <c r="AB659" s="197"/>
      <c r="AC659" s="197"/>
      <c r="AD659" s="197"/>
      <c r="AE659" s="197"/>
    </row>
    <row r="660" spans="1:33">
      <c r="A660" s="238" t="s">
        <v>453</v>
      </c>
      <c r="B660" s="249" t="s">
        <v>105</v>
      </c>
      <c r="C660" s="302">
        <f>C714+C765</f>
        <v>5313.3743371072133</v>
      </c>
      <c r="D660" s="327">
        <v>12.96</v>
      </c>
      <c r="E660" s="307"/>
      <c r="F660" s="303">
        <f>F714+F765</f>
        <v>68862</v>
      </c>
      <c r="G660" s="327">
        <v>14.155824964645021</v>
      </c>
      <c r="H660" s="307"/>
      <c r="I660" s="303">
        <f>I714+I765</f>
        <v>75215</v>
      </c>
      <c r="J660" s="303"/>
      <c r="K660" s="322">
        <v>14.48810823397713</v>
      </c>
      <c r="L660" s="303"/>
      <c r="M660" s="303">
        <f>M714+M765</f>
        <v>76980</v>
      </c>
      <c r="N660" s="303"/>
      <c r="O660" s="303"/>
      <c r="P660" s="303"/>
      <c r="Q660" s="303"/>
      <c r="X660" s="197" t="s">
        <v>105</v>
      </c>
      <c r="Y660" s="197"/>
      <c r="Z660" s="197"/>
      <c r="AA660" s="197"/>
      <c r="AB660" s="197"/>
      <c r="AC660" s="197"/>
      <c r="AD660" s="197"/>
      <c r="AE660" s="197"/>
    </row>
    <row r="661" spans="1:33">
      <c r="A661" s="238" t="s">
        <v>459</v>
      </c>
      <c r="B661" s="249"/>
      <c r="C661" s="302">
        <f>C715+C766</f>
        <v>559.74429781916001</v>
      </c>
      <c r="D661" s="327">
        <v>71.61</v>
      </c>
      <c r="E661" s="307"/>
      <c r="F661" s="303">
        <f>F715+F766</f>
        <v>40084</v>
      </c>
      <c r="G661" s="327">
        <v>78.06</v>
      </c>
      <c r="H661" s="307"/>
      <c r="I661" s="303">
        <f>I715+I766</f>
        <v>43693</v>
      </c>
      <c r="J661" s="303"/>
      <c r="K661" s="322">
        <v>79.89</v>
      </c>
      <c r="L661" s="303"/>
      <c r="M661" s="303">
        <f>M715+M766</f>
        <v>44718</v>
      </c>
      <c r="N661" s="303"/>
      <c r="O661" s="303"/>
      <c r="P661" s="303"/>
      <c r="Q661" s="303"/>
      <c r="X661" s="197"/>
      <c r="Y661" s="197"/>
      <c r="Z661" s="197"/>
      <c r="AA661" s="197"/>
      <c r="AB661" s="197"/>
      <c r="AC661" s="197"/>
      <c r="AD661" s="197"/>
      <c r="AE661" s="197"/>
    </row>
    <row r="662" spans="1:33">
      <c r="A662" s="238" t="s">
        <v>460</v>
      </c>
      <c r="B662" s="249"/>
      <c r="C662" s="302">
        <f>C716+C767</f>
        <v>984.58847619077994</v>
      </c>
      <c r="D662" s="327">
        <v>142.74</v>
      </c>
      <c r="E662" s="307"/>
      <c r="F662" s="303">
        <f>F716+F767</f>
        <v>140541</v>
      </c>
      <c r="G662" s="327">
        <v>156.12</v>
      </c>
      <c r="H662" s="307"/>
      <c r="I662" s="303">
        <f>I716+I767</f>
        <v>153714</v>
      </c>
      <c r="J662" s="303"/>
      <c r="K662" s="322">
        <v>159.78</v>
      </c>
      <c r="L662" s="303"/>
      <c r="M662" s="303">
        <f>M716+M767</f>
        <v>157318</v>
      </c>
      <c r="N662" s="303"/>
      <c r="O662" s="303"/>
      <c r="P662" s="303"/>
      <c r="Q662" s="303"/>
      <c r="X662" s="197"/>
      <c r="Y662" s="197"/>
      <c r="Z662" s="197"/>
      <c r="AA662" s="197"/>
      <c r="AB662" s="197"/>
      <c r="AC662" s="197"/>
      <c r="AD662" s="197"/>
      <c r="AE662" s="197"/>
    </row>
    <row r="663" spans="1:33">
      <c r="A663" s="238" t="s">
        <v>461</v>
      </c>
      <c r="B663" s="249"/>
      <c r="C663" s="302"/>
      <c r="D663" s="327"/>
      <c r="E663" s="307"/>
      <c r="F663" s="303"/>
      <c r="G663" s="327"/>
      <c r="H663" s="307"/>
      <c r="I663" s="303"/>
      <c r="J663" s="303"/>
      <c r="K663" s="322"/>
      <c r="L663" s="303"/>
      <c r="M663" s="303"/>
      <c r="N663" s="303"/>
      <c r="O663" s="303"/>
      <c r="P663" s="303"/>
      <c r="Q663" s="303"/>
      <c r="X663" s="197"/>
      <c r="Y663" s="197"/>
      <c r="Z663" s="197"/>
      <c r="AA663" s="197"/>
      <c r="AB663" s="197"/>
      <c r="AC663" s="197"/>
      <c r="AD663" s="197"/>
      <c r="AE663" s="197"/>
    </row>
    <row r="664" spans="1:33">
      <c r="A664" s="238" t="s">
        <v>457</v>
      </c>
      <c r="B664" s="249"/>
      <c r="C664" s="302">
        <f>C718+C769</f>
        <v>40.035839968204996</v>
      </c>
      <c r="D664" s="322">
        <v>-23.87</v>
      </c>
      <c r="E664" s="307"/>
      <c r="F664" s="303">
        <f>F718+F769</f>
        <v>-955</v>
      </c>
      <c r="G664" s="322">
        <v>-26.02</v>
      </c>
      <c r="H664" s="307"/>
      <c r="I664" s="303">
        <f>I718+I769</f>
        <v>-1041</v>
      </c>
      <c r="J664" s="303"/>
      <c r="K664" s="322">
        <v>-26.63</v>
      </c>
      <c r="L664" s="303"/>
      <c r="M664" s="303">
        <f>M718+M769</f>
        <v>-1066</v>
      </c>
      <c r="N664" s="303"/>
      <c r="O664" s="303"/>
      <c r="P664" s="303"/>
      <c r="Q664" s="303"/>
      <c r="X664" s="197"/>
      <c r="Y664" s="197"/>
      <c r="Z664" s="197"/>
      <c r="AA664" s="197"/>
      <c r="AB664" s="197"/>
      <c r="AC664" s="197"/>
      <c r="AD664" s="197"/>
      <c r="AE664" s="197"/>
    </row>
    <row r="665" spans="1:33">
      <c r="A665" s="238" t="s">
        <v>462</v>
      </c>
      <c r="B665" s="249"/>
      <c r="C665" s="302">
        <f>C719+C770</f>
        <v>411.79827649787603</v>
      </c>
      <c r="D665" s="322">
        <v>-23.79</v>
      </c>
      <c r="E665" s="307"/>
      <c r="F665" s="303">
        <f>F719+F770</f>
        <v>-9797</v>
      </c>
      <c r="G665" s="322">
        <v>-26.02</v>
      </c>
      <c r="H665" s="307"/>
      <c r="I665" s="303">
        <f>I719+I770</f>
        <v>-10715</v>
      </c>
      <c r="J665" s="303"/>
      <c r="K665" s="322">
        <v>-26.63</v>
      </c>
      <c r="L665" s="303"/>
      <c r="M665" s="303">
        <f>M719+M770</f>
        <v>-10966</v>
      </c>
      <c r="N665" s="303"/>
      <c r="O665" s="303"/>
      <c r="P665" s="303"/>
      <c r="Q665" s="303"/>
      <c r="X665" s="197"/>
      <c r="Y665" s="197"/>
      <c r="Z665" s="197"/>
      <c r="AA665" s="197"/>
      <c r="AB665" s="197"/>
      <c r="AC665" s="197"/>
      <c r="AD665" s="197"/>
      <c r="AE665" s="197"/>
    </row>
    <row r="666" spans="1:33">
      <c r="A666" s="305" t="s">
        <v>423</v>
      </c>
      <c r="B666" s="249"/>
      <c r="C666" s="302">
        <f>C720+C771</f>
        <v>0</v>
      </c>
      <c r="D666" s="327"/>
      <c r="E666" s="303"/>
      <c r="F666" s="303"/>
      <c r="G666" s="327"/>
      <c r="H666" s="303"/>
      <c r="I666" s="303"/>
      <c r="J666" s="303"/>
      <c r="K666" s="322"/>
      <c r="L666" s="303"/>
      <c r="M666" s="303"/>
      <c r="N666" s="303"/>
      <c r="O666" s="303"/>
      <c r="P666" s="303"/>
      <c r="Q666" s="303"/>
      <c r="X666" s="197"/>
      <c r="Y666" s="197"/>
      <c r="Z666" s="197"/>
      <c r="AA666" s="197"/>
      <c r="AB666" s="197"/>
      <c r="AC666" s="197"/>
      <c r="AD666" s="197"/>
      <c r="AE666" s="197"/>
    </row>
    <row r="667" spans="1:33">
      <c r="A667" s="238" t="s">
        <v>463</v>
      </c>
      <c r="B667" s="249"/>
      <c r="C667" s="302">
        <f>C721+C772</f>
        <v>158323871.89494899</v>
      </c>
      <c r="D667" s="383">
        <v>6.4390000000000001</v>
      </c>
      <c r="E667" s="303" t="s">
        <v>357</v>
      </c>
      <c r="F667" s="303">
        <f>F721+F772</f>
        <v>10194474</v>
      </c>
      <c r="G667" s="383">
        <v>7.0350000000000001</v>
      </c>
      <c r="H667" s="303" t="s">
        <v>357</v>
      </c>
      <c r="I667" s="303">
        <f>I721+I772</f>
        <v>11138085</v>
      </c>
      <c r="J667" s="303"/>
      <c r="K667" s="365">
        <v>7.2030000000000003</v>
      </c>
      <c r="L667" s="303"/>
      <c r="M667" s="303">
        <f>M721+M772</f>
        <v>11404068</v>
      </c>
      <c r="N667" s="303"/>
      <c r="O667" s="303"/>
      <c r="P667" s="303"/>
      <c r="Q667" s="303"/>
      <c r="X667" s="197"/>
      <c r="Y667" s="197"/>
      <c r="Z667" s="197"/>
      <c r="AA667" s="197"/>
      <c r="AB667" s="197"/>
      <c r="AC667" s="197"/>
      <c r="AD667" s="197"/>
      <c r="AE667" s="197"/>
    </row>
    <row r="668" spans="1:33">
      <c r="A668" s="305" t="s">
        <v>392</v>
      </c>
      <c r="B668" s="249"/>
      <c r="C668" s="302">
        <f>C722+C773</f>
        <v>60236</v>
      </c>
      <c r="D668" s="384">
        <v>56</v>
      </c>
      <c r="E668" s="305" t="s">
        <v>357</v>
      </c>
      <c r="F668" s="303">
        <f>F722+F773</f>
        <v>33732</v>
      </c>
      <c r="G668" s="384">
        <v>57</v>
      </c>
      <c r="H668" s="305" t="s">
        <v>357</v>
      </c>
      <c r="I668" s="303">
        <f>I722+I773</f>
        <v>34334</v>
      </c>
      <c r="J668" s="303"/>
      <c r="K668" s="353">
        <v>58</v>
      </c>
      <c r="L668" s="303"/>
      <c r="M668" s="303">
        <f>M722+M773</f>
        <v>34937</v>
      </c>
      <c r="N668" s="303"/>
      <c r="O668" s="303"/>
      <c r="P668" s="303"/>
      <c r="Q668" s="303"/>
      <c r="X668" s="197"/>
      <c r="Y668" s="197"/>
      <c r="Z668" s="197"/>
      <c r="AA668" s="197"/>
      <c r="AB668" s="197"/>
      <c r="AC668" s="197"/>
      <c r="AD668" s="197"/>
      <c r="AE668" s="197"/>
    </row>
    <row r="669" spans="1:33" s="225" customFormat="1" hidden="1">
      <c r="A669" s="224" t="s">
        <v>464</v>
      </c>
      <c r="C669" s="315">
        <f>C667</f>
        <v>158323871.89494899</v>
      </c>
      <c r="D669" s="223"/>
      <c r="E669" s="227"/>
      <c r="F669" s="228"/>
      <c r="G669" s="223">
        <v>0</v>
      </c>
      <c r="H669" s="227"/>
      <c r="I669" s="228"/>
      <c r="J669" s="228"/>
      <c r="K669" s="316">
        <v>0</v>
      </c>
      <c r="L669" s="228"/>
      <c r="M669" s="228"/>
      <c r="N669" s="228"/>
      <c r="O669" s="228"/>
      <c r="P669" s="228"/>
      <c r="Q669" s="228"/>
      <c r="U669" s="227"/>
      <c r="V669" s="227"/>
      <c r="W669" s="227"/>
      <c r="X669" s="227"/>
      <c r="Y669" s="227"/>
      <c r="Z669" s="227"/>
      <c r="AA669" s="227"/>
      <c r="AB669" s="227"/>
      <c r="AC669" s="227"/>
      <c r="AD669" s="227"/>
      <c r="AE669" s="227"/>
      <c r="AG669" s="229"/>
    </row>
    <row r="670" spans="1:33" s="225" customFormat="1" hidden="1">
      <c r="A670" s="278" t="s">
        <v>465</v>
      </c>
      <c r="B670" s="279"/>
      <c r="C670" s="317"/>
      <c r="D670" s="281"/>
      <c r="E670" s="282"/>
      <c r="F670" s="283"/>
      <c r="G670" s="385">
        <v>7.0350000000000001</v>
      </c>
      <c r="H670" s="318" t="s">
        <v>357</v>
      </c>
      <c r="I670" s="283"/>
      <c r="J670" s="283"/>
      <c r="K670" s="286">
        <v>7.2030000000000003</v>
      </c>
      <c r="L670" s="283"/>
      <c r="M670" s="283"/>
      <c r="N670" s="283"/>
      <c r="O670" s="283"/>
      <c r="P670" s="283"/>
      <c r="Q670" s="283"/>
      <c r="U670" s="227"/>
      <c r="V670" s="227"/>
      <c r="W670" s="227"/>
      <c r="X670" s="227"/>
      <c r="Y670" s="227"/>
      <c r="Z670" s="227"/>
      <c r="AA670" s="227"/>
      <c r="AB670" s="227"/>
      <c r="AC670" s="227"/>
      <c r="AD670" s="227"/>
      <c r="AE670" s="227"/>
      <c r="AG670" s="229"/>
    </row>
    <row r="671" spans="1:33">
      <c r="A671" s="354" t="s">
        <v>399</v>
      </c>
      <c r="B671" s="249"/>
      <c r="C671" s="302"/>
      <c r="D671" s="320">
        <v>-0.01</v>
      </c>
      <c r="E671" s="218"/>
      <c r="F671" s="303"/>
      <c r="G671" s="320">
        <v>-0.01</v>
      </c>
      <c r="H671" s="249"/>
      <c r="I671" s="303"/>
      <c r="J671" s="303"/>
      <c r="K671" s="339">
        <v>-0.01</v>
      </c>
      <c r="L671" s="303"/>
      <c r="M671" s="303"/>
      <c r="N671" s="303"/>
      <c r="O671" s="303"/>
      <c r="P671" s="303"/>
      <c r="Q671" s="303"/>
      <c r="X671" s="197"/>
      <c r="Y671" s="197"/>
      <c r="Z671" s="197"/>
      <c r="AA671" s="197"/>
      <c r="AB671" s="197"/>
      <c r="AC671" s="197"/>
      <c r="AD671" s="197"/>
      <c r="AE671" s="197"/>
    </row>
    <row r="672" spans="1:33">
      <c r="A672" s="238" t="s">
        <v>383</v>
      </c>
      <c r="B672" s="249"/>
      <c r="C672" s="302">
        <f>C724+C775</f>
        <v>0</v>
      </c>
      <c r="D672" s="260">
        <v>0</v>
      </c>
      <c r="E672" s="307"/>
      <c r="F672" s="303">
        <f>F724+F775</f>
        <v>0</v>
      </c>
      <c r="G672" s="260">
        <v>0</v>
      </c>
      <c r="H672" s="307"/>
      <c r="I672" s="303">
        <f>I724+I775</f>
        <v>0</v>
      </c>
      <c r="J672" s="303"/>
      <c r="K672" s="322">
        <v>0</v>
      </c>
      <c r="L672" s="303"/>
      <c r="M672" s="303">
        <f>M724+M775</f>
        <v>0</v>
      </c>
      <c r="N672" s="303"/>
      <c r="O672" s="303"/>
      <c r="P672" s="303"/>
      <c r="Q672" s="303"/>
      <c r="X672" s="197"/>
      <c r="Y672" s="197"/>
      <c r="Z672" s="197"/>
      <c r="AA672" s="197"/>
      <c r="AB672" s="197"/>
      <c r="AC672" s="197"/>
      <c r="AD672" s="197"/>
      <c r="AE672" s="197"/>
    </row>
    <row r="673" spans="1:31">
      <c r="A673" s="238" t="s">
        <v>384</v>
      </c>
      <c r="B673" s="249"/>
      <c r="C673" s="302"/>
      <c r="D673" s="260"/>
      <c r="E673" s="307"/>
      <c r="F673" s="303"/>
      <c r="G673" s="260"/>
      <c r="H673" s="307"/>
      <c r="I673" s="303"/>
      <c r="J673" s="303"/>
      <c r="K673" s="322"/>
      <c r="L673" s="303"/>
      <c r="M673" s="303"/>
      <c r="N673" s="303"/>
      <c r="O673" s="303"/>
      <c r="P673" s="303"/>
      <c r="Q673" s="303"/>
      <c r="X673" s="197"/>
      <c r="Y673" s="197"/>
      <c r="Z673" s="197"/>
      <c r="AA673" s="197"/>
      <c r="AB673" s="197"/>
      <c r="AC673" s="197"/>
      <c r="AD673" s="197"/>
      <c r="AE673" s="197"/>
    </row>
    <row r="674" spans="1:31">
      <c r="A674" s="238" t="s">
        <v>451</v>
      </c>
      <c r="B674" s="249"/>
      <c r="C674" s="302">
        <f>C726+C777</f>
        <v>1.0000071591230999</v>
      </c>
      <c r="D674" s="260">
        <v>0</v>
      </c>
      <c r="E674" s="307"/>
      <c r="F674" s="303">
        <f>F726+F777</f>
        <v>0</v>
      </c>
      <c r="G674" s="260">
        <v>0</v>
      </c>
      <c r="H674" s="307"/>
      <c r="I674" s="303">
        <f>I726+I777</f>
        <v>0</v>
      </c>
      <c r="J674" s="303"/>
      <c r="K674" s="322">
        <v>0</v>
      </c>
      <c r="L674" s="303"/>
      <c r="M674" s="303">
        <f>M726+M777</f>
        <v>0</v>
      </c>
      <c r="N674" s="303"/>
      <c r="O674" s="303"/>
      <c r="P674" s="303"/>
      <c r="Q674" s="303"/>
      <c r="X674" s="197"/>
      <c r="Y674" s="197"/>
      <c r="Z674" s="197"/>
      <c r="AA674" s="197"/>
      <c r="AB674" s="197"/>
      <c r="AC674" s="197"/>
      <c r="AD674" s="197"/>
      <c r="AE674" s="197"/>
    </row>
    <row r="675" spans="1:31">
      <c r="A675" s="238" t="s">
        <v>452</v>
      </c>
      <c r="B675" s="249"/>
      <c r="C675" s="302">
        <f>C727+C778</f>
        <v>0</v>
      </c>
      <c r="D675" s="260">
        <v>357</v>
      </c>
      <c r="E675" s="307"/>
      <c r="F675" s="303">
        <f>F727+F778</f>
        <v>0</v>
      </c>
      <c r="G675" s="260">
        <v>370</v>
      </c>
      <c r="H675" s="307"/>
      <c r="I675" s="303">
        <f>I727+I778</f>
        <v>0</v>
      </c>
      <c r="J675" s="303"/>
      <c r="K675" s="322">
        <v>379</v>
      </c>
      <c r="L675" s="303"/>
      <c r="M675" s="303">
        <f>M727+M778</f>
        <v>0</v>
      </c>
      <c r="N675" s="303"/>
      <c r="O675" s="303"/>
      <c r="P675" s="303"/>
      <c r="Q675" s="303"/>
      <c r="X675" s="197"/>
      <c r="Y675" s="197"/>
      <c r="Z675" s="197"/>
      <c r="AA675" s="197"/>
      <c r="AB675" s="197"/>
      <c r="AC675" s="197"/>
      <c r="AD675" s="197"/>
      <c r="AE675" s="197"/>
    </row>
    <row r="676" spans="1:31">
      <c r="A676" s="238" t="s">
        <v>453</v>
      </c>
      <c r="B676" s="249"/>
      <c r="C676" s="302">
        <f>C728+C779</f>
        <v>0</v>
      </c>
      <c r="D676" s="260">
        <v>1457</v>
      </c>
      <c r="E676" s="307"/>
      <c r="F676" s="303">
        <f>F728+F779</f>
        <v>0</v>
      </c>
      <c r="G676" s="260">
        <v>1504</v>
      </c>
      <c r="H676" s="307"/>
      <c r="I676" s="303">
        <f>I728+I779</f>
        <v>0</v>
      </c>
      <c r="J676" s="303"/>
      <c r="K676" s="322">
        <v>1539</v>
      </c>
      <c r="L676" s="303"/>
      <c r="M676" s="303">
        <f>M728+M779</f>
        <v>0</v>
      </c>
      <c r="N676" s="303"/>
      <c r="O676" s="303"/>
      <c r="P676" s="303"/>
      <c r="Q676" s="303"/>
      <c r="X676" s="197"/>
      <c r="Y676" s="197"/>
      <c r="Z676" s="197"/>
      <c r="AA676" s="197"/>
      <c r="AB676" s="197"/>
      <c r="AC676" s="197"/>
      <c r="AD676" s="197"/>
      <c r="AE676" s="197"/>
    </row>
    <row r="677" spans="1:31">
      <c r="A677" s="238" t="s">
        <v>383</v>
      </c>
      <c r="B677" s="249"/>
      <c r="C677" s="302">
        <f>C729+C780</f>
        <v>0</v>
      </c>
      <c r="D677" s="260">
        <v>23.87</v>
      </c>
      <c r="E677" s="307"/>
      <c r="F677" s="303">
        <f>F729+F780</f>
        <v>0</v>
      </c>
      <c r="G677" s="260">
        <v>26.02</v>
      </c>
      <c r="H677" s="307"/>
      <c r="I677" s="303">
        <f>I729+I780</f>
        <v>0</v>
      </c>
      <c r="J677" s="303"/>
      <c r="K677" s="322">
        <v>26.63</v>
      </c>
      <c r="L677" s="303"/>
      <c r="M677" s="303">
        <f>M729+M780</f>
        <v>0</v>
      </c>
      <c r="N677" s="303"/>
      <c r="O677" s="303"/>
      <c r="P677" s="303"/>
      <c r="Q677" s="303"/>
      <c r="X677" s="197"/>
      <c r="Y677" s="197"/>
      <c r="Z677" s="197"/>
      <c r="AA677" s="197"/>
      <c r="AB677" s="197"/>
      <c r="AC677" s="197"/>
      <c r="AD677" s="197"/>
      <c r="AE677" s="197"/>
    </row>
    <row r="678" spans="1:31">
      <c r="A678" s="238" t="s">
        <v>384</v>
      </c>
      <c r="B678" s="249"/>
      <c r="C678" s="302"/>
      <c r="D678" s="260"/>
      <c r="E678" s="307"/>
      <c r="F678" s="303"/>
      <c r="G678" s="260"/>
      <c r="H678" s="307"/>
      <c r="I678" s="303"/>
      <c r="J678" s="303"/>
      <c r="K678" s="322"/>
      <c r="L678" s="303"/>
      <c r="M678" s="303"/>
      <c r="N678" s="303"/>
      <c r="O678" s="303"/>
      <c r="P678" s="303"/>
      <c r="Q678" s="303"/>
      <c r="X678" s="197"/>
      <c r="Y678" s="197"/>
      <c r="Z678" s="197"/>
      <c r="AA678" s="197"/>
      <c r="AB678" s="197"/>
      <c r="AC678" s="197"/>
      <c r="AD678" s="197"/>
      <c r="AE678" s="197"/>
    </row>
    <row r="679" spans="1:31">
      <c r="A679" s="238" t="s">
        <v>451</v>
      </c>
      <c r="B679" s="249"/>
      <c r="C679" s="302">
        <f>C731+C782</f>
        <v>38.0002720466778</v>
      </c>
      <c r="D679" s="260">
        <v>23.79</v>
      </c>
      <c r="E679" s="307"/>
      <c r="F679" s="303">
        <f>F731+F782</f>
        <v>-9</v>
      </c>
      <c r="G679" s="260">
        <v>26.02</v>
      </c>
      <c r="H679" s="307"/>
      <c r="I679" s="303">
        <f>I731+I782</f>
        <v>-10</v>
      </c>
      <c r="J679" s="303"/>
      <c r="K679" s="322">
        <v>26.63</v>
      </c>
      <c r="L679" s="303"/>
      <c r="M679" s="303">
        <f>M731+M782</f>
        <v>-10</v>
      </c>
      <c r="N679" s="303"/>
      <c r="O679" s="303"/>
      <c r="P679" s="303"/>
      <c r="Q679" s="303"/>
      <c r="X679" s="197"/>
      <c r="Y679" s="197"/>
      <c r="Z679" s="197"/>
      <c r="AA679" s="197"/>
      <c r="AB679" s="197"/>
      <c r="AC679" s="197"/>
      <c r="AD679" s="197"/>
      <c r="AE679" s="197"/>
    </row>
    <row r="680" spans="1:31">
      <c r="A680" s="238" t="s">
        <v>452</v>
      </c>
      <c r="B680" s="249"/>
      <c r="C680" s="302">
        <f>C732+C783</f>
        <v>0</v>
      </c>
      <c r="D680" s="260">
        <v>16.559999999999999</v>
      </c>
      <c r="E680" s="307"/>
      <c r="F680" s="303">
        <f>F732+F783</f>
        <v>0</v>
      </c>
      <c r="G680" s="260">
        <v>18.101388370764003</v>
      </c>
      <c r="H680" s="307"/>
      <c r="I680" s="303">
        <f>I732+I783</f>
        <v>0</v>
      </c>
      <c r="J680" s="303"/>
      <c r="K680" s="322">
        <v>18.526286850528336</v>
      </c>
      <c r="L680" s="303"/>
      <c r="M680" s="303">
        <f>M732+M783</f>
        <v>0</v>
      </c>
      <c r="N680" s="303"/>
      <c r="O680" s="303"/>
      <c r="P680" s="303"/>
      <c r="Q680" s="303"/>
      <c r="X680" s="197"/>
      <c r="Y680" s="197"/>
      <c r="Z680" s="197"/>
      <c r="AA680" s="197"/>
      <c r="AB680" s="197"/>
      <c r="AC680" s="197"/>
      <c r="AD680" s="197"/>
      <c r="AE680" s="197"/>
    </row>
    <row r="681" spans="1:31">
      <c r="A681" s="238" t="s">
        <v>453</v>
      </c>
      <c r="B681" s="249"/>
      <c r="C681" s="302">
        <f>C733+C784</f>
        <v>0</v>
      </c>
      <c r="D681" s="260">
        <v>12.96</v>
      </c>
      <c r="E681" s="307"/>
      <c r="F681" s="303">
        <f>F733+F784</f>
        <v>0</v>
      </c>
      <c r="G681" s="260">
        <v>14.155824964645021</v>
      </c>
      <c r="H681" s="307"/>
      <c r="I681" s="303">
        <f>I733+I784</f>
        <v>0</v>
      </c>
      <c r="J681" s="303"/>
      <c r="K681" s="322">
        <v>14.48810823397713</v>
      </c>
      <c r="L681" s="303"/>
      <c r="M681" s="303">
        <f>M733+M784</f>
        <v>0</v>
      </c>
      <c r="N681" s="303"/>
      <c r="O681" s="303"/>
      <c r="P681" s="303"/>
      <c r="Q681" s="303"/>
      <c r="X681" s="197"/>
      <c r="Y681" s="197"/>
      <c r="Z681" s="197"/>
      <c r="AA681" s="197"/>
      <c r="AB681" s="197"/>
      <c r="AC681" s="197"/>
      <c r="AD681" s="197"/>
      <c r="AE681" s="197"/>
    </row>
    <row r="682" spans="1:31">
      <c r="A682" s="238" t="s">
        <v>466</v>
      </c>
      <c r="B682" s="249"/>
      <c r="C682" s="302">
        <f>C734+C785</f>
        <v>0</v>
      </c>
      <c r="D682" s="322">
        <v>71.61</v>
      </c>
      <c r="E682" s="307"/>
      <c r="F682" s="303">
        <f>F734+F785</f>
        <v>0</v>
      </c>
      <c r="G682" s="322">
        <v>78.06</v>
      </c>
      <c r="H682" s="307"/>
      <c r="I682" s="303">
        <f>I734+I785</f>
        <v>0</v>
      </c>
      <c r="J682" s="303"/>
      <c r="K682" s="322">
        <v>79.89</v>
      </c>
      <c r="L682" s="303"/>
      <c r="M682" s="303">
        <f>M734+M785</f>
        <v>0</v>
      </c>
      <c r="N682" s="303"/>
      <c r="O682" s="303"/>
      <c r="P682" s="303"/>
      <c r="Q682" s="303"/>
      <c r="X682" s="197"/>
      <c r="Y682" s="197"/>
      <c r="Z682" s="197"/>
      <c r="AA682" s="197"/>
      <c r="AB682" s="197"/>
      <c r="AC682" s="197"/>
      <c r="AD682" s="197"/>
      <c r="AE682" s="197"/>
    </row>
    <row r="683" spans="1:31">
      <c r="A683" s="238" t="s">
        <v>467</v>
      </c>
      <c r="B683" s="249"/>
      <c r="C683" s="302">
        <f>C735+C786</f>
        <v>0</v>
      </c>
      <c r="D683" s="322">
        <v>142.74</v>
      </c>
      <c r="E683" s="307"/>
      <c r="F683" s="303">
        <f>F735+F786</f>
        <v>0</v>
      </c>
      <c r="G683" s="322">
        <v>156.12</v>
      </c>
      <c r="H683" s="307"/>
      <c r="I683" s="303">
        <f>I735+I786</f>
        <v>0</v>
      </c>
      <c r="J683" s="303"/>
      <c r="K683" s="322">
        <v>159.78</v>
      </c>
      <c r="L683" s="303"/>
      <c r="M683" s="303">
        <f>M735+M786</f>
        <v>0</v>
      </c>
      <c r="N683" s="303"/>
      <c r="O683" s="303"/>
      <c r="P683" s="303"/>
      <c r="Q683" s="303"/>
      <c r="X683" s="197"/>
      <c r="Y683" s="197"/>
      <c r="Z683" s="197"/>
      <c r="AA683" s="197"/>
      <c r="AB683" s="197"/>
      <c r="AC683" s="197"/>
      <c r="AD683" s="197"/>
      <c r="AE683" s="197"/>
    </row>
    <row r="684" spans="1:31">
      <c r="A684" s="238" t="s">
        <v>461</v>
      </c>
      <c r="B684" s="249"/>
      <c r="C684" s="302"/>
      <c r="D684" s="327"/>
      <c r="E684" s="307"/>
      <c r="F684" s="303"/>
      <c r="G684" s="327"/>
      <c r="H684" s="307"/>
      <c r="I684" s="303"/>
      <c r="J684" s="303"/>
      <c r="K684" s="322"/>
      <c r="L684" s="303"/>
      <c r="M684" s="303"/>
      <c r="N684" s="303"/>
      <c r="O684" s="303"/>
      <c r="P684" s="303"/>
      <c r="Q684" s="303"/>
      <c r="X684" s="197"/>
      <c r="Y684" s="197"/>
      <c r="Z684" s="197"/>
      <c r="AA684" s="197"/>
      <c r="AB684" s="197"/>
      <c r="AC684" s="197"/>
      <c r="AD684" s="197"/>
      <c r="AE684" s="197"/>
    </row>
    <row r="685" spans="1:31">
      <c r="A685" s="238" t="s">
        <v>457</v>
      </c>
      <c r="B685" s="249"/>
      <c r="C685" s="302">
        <f>C737+C788</f>
        <v>0</v>
      </c>
      <c r="D685" s="322">
        <v>-23.87</v>
      </c>
      <c r="E685" s="307"/>
      <c r="F685" s="303">
        <f>F737+F788</f>
        <v>0</v>
      </c>
      <c r="G685" s="322">
        <v>-26.02</v>
      </c>
      <c r="H685" s="307"/>
      <c r="I685" s="303">
        <f>I737+I788</f>
        <v>0</v>
      </c>
      <c r="J685" s="303"/>
      <c r="K685" s="322">
        <v>-26.63</v>
      </c>
      <c r="L685" s="303"/>
      <c r="M685" s="303">
        <f>M737+M788</f>
        <v>0</v>
      </c>
      <c r="N685" s="303"/>
      <c r="O685" s="303"/>
      <c r="P685" s="303"/>
      <c r="Q685" s="303"/>
      <c r="X685" s="197"/>
      <c r="Y685" s="197"/>
      <c r="Z685" s="197"/>
      <c r="AA685" s="197"/>
      <c r="AB685" s="197"/>
      <c r="AC685" s="197"/>
      <c r="AD685" s="197"/>
      <c r="AE685" s="197"/>
    </row>
    <row r="686" spans="1:31">
      <c r="A686" s="238" t="s">
        <v>462</v>
      </c>
      <c r="B686" s="249"/>
      <c r="C686" s="302">
        <f>C738+C789</f>
        <v>0</v>
      </c>
      <c r="D686" s="322">
        <v>-23.79</v>
      </c>
      <c r="E686" s="307"/>
      <c r="F686" s="303">
        <f>F738+F789</f>
        <v>0</v>
      </c>
      <c r="G686" s="322">
        <v>-26.02</v>
      </c>
      <c r="H686" s="307"/>
      <c r="I686" s="303">
        <f>I738+I789</f>
        <v>0</v>
      </c>
      <c r="J686" s="303"/>
      <c r="K686" s="322">
        <v>-26.63</v>
      </c>
      <c r="L686" s="303"/>
      <c r="M686" s="303">
        <f>M738+M789</f>
        <v>0</v>
      </c>
      <c r="N686" s="303"/>
      <c r="O686" s="303"/>
      <c r="P686" s="303"/>
      <c r="Q686" s="303"/>
      <c r="X686" s="197"/>
      <c r="Y686" s="197"/>
      <c r="Z686" s="197"/>
      <c r="AA686" s="197"/>
      <c r="AB686" s="197"/>
      <c r="AC686" s="197"/>
      <c r="AD686" s="197"/>
      <c r="AE686" s="197"/>
    </row>
    <row r="687" spans="1:31">
      <c r="A687" s="305" t="s">
        <v>423</v>
      </c>
      <c r="B687" s="249"/>
      <c r="C687" s="302"/>
      <c r="D687" s="260"/>
      <c r="E687" s="303"/>
      <c r="F687" s="303"/>
      <c r="G687" s="260"/>
      <c r="H687" s="303"/>
      <c r="I687" s="303"/>
      <c r="J687" s="303"/>
      <c r="K687" s="322"/>
      <c r="L687" s="303"/>
      <c r="M687" s="303"/>
      <c r="N687" s="303"/>
      <c r="O687" s="303"/>
      <c r="P687" s="303"/>
      <c r="Q687" s="303"/>
      <c r="X687" s="197"/>
      <c r="Y687" s="197"/>
      <c r="Z687" s="197"/>
      <c r="AA687" s="197"/>
      <c r="AB687" s="197"/>
      <c r="AC687" s="197"/>
      <c r="AD687" s="197"/>
      <c r="AE687" s="197"/>
    </row>
    <row r="688" spans="1:31">
      <c r="A688" s="238" t="s">
        <v>463</v>
      </c>
      <c r="B688" s="249"/>
      <c r="C688" s="302">
        <f>C740+C791</f>
        <v>10034</v>
      </c>
      <c r="D688" s="386">
        <v>6.4390000000000001</v>
      </c>
      <c r="E688" s="303" t="s">
        <v>357</v>
      </c>
      <c r="F688" s="303">
        <f>F740+F791</f>
        <v>-6</v>
      </c>
      <c r="G688" s="386">
        <v>7.0339999999999998</v>
      </c>
      <c r="H688" s="303" t="s">
        <v>357</v>
      </c>
      <c r="I688" s="303">
        <f>I740+I791</f>
        <v>-7</v>
      </c>
      <c r="J688" s="303"/>
      <c r="K688" s="387">
        <v>7.2030000000000003</v>
      </c>
      <c r="L688" s="303"/>
      <c r="M688" s="303">
        <f>M740+M791</f>
        <v>-7</v>
      </c>
      <c r="N688" s="303"/>
      <c r="O688" s="303"/>
      <c r="P688" s="303"/>
      <c r="Q688" s="303"/>
      <c r="X688" s="197"/>
      <c r="Y688" s="197"/>
      <c r="Z688" s="197"/>
      <c r="AA688" s="197"/>
      <c r="AB688" s="197"/>
      <c r="AC688" s="197"/>
      <c r="AD688" s="197"/>
      <c r="AE688" s="197"/>
    </row>
    <row r="689" spans="1:33">
      <c r="A689" s="305" t="s">
        <v>392</v>
      </c>
      <c r="B689" s="249"/>
      <c r="C689" s="302">
        <f>C741+C792</f>
        <v>0</v>
      </c>
      <c r="D689" s="373">
        <v>56</v>
      </c>
      <c r="E689" s="303" t="s">
        <v>357</v>
      </c>
      <c r="F689" s="303">
        <f>F741+F792</f>
        <v>0</v>
      </c>
      <c r="G689" s="373">
        <v>57</v>
      </c>
      <c r="H689" s="305" t="s">
        <v>357</v>
      </c>
      <c r="I689" s="303">
        <f>I741+I792</f>
        <v>0</v>
      </c>
      <c r="J689" s="303"/>
      <c r="K689" s="357">
        <v>58</v>
      </c>
      <c r="L689" s="303"/>
      <c r="M689" s="303">
        <f>M741+M792</f>
        <v>0</v>
      </c>
      <c r="N689" s="303"/>
      <c r="O689" s="303"/>
      <c r="P689" s="303"/>
      <c r="Q689" s="303"/>
      <c r="X689" s="197"/>
      <c r="Y689" s="197"/>
      <c r="Z689" s="197"/>
      <c r="AA689" s="197"/>
      <c r="AB689" s="197"/>
      <c r="AC689" s="197"/>
      <c r="AD689" s="197"/>
      <c r="AE689" s="197"/>
    </row>
    <row r="690" spans="1:33">
      <c r="A690" s="305" t="s">
        <v>441</v>
      </c>
      <c r="B690" s="249"/>
      <c r="C690" s="302">
        <f>C742+C793</f>
        <v>12</v>
      </c>
      <c r="D690" s="327">
        <v>60</v>
      </c>
      <c r="E690" s="359" t="s">
        <v>105</v>
      </c>
      <c r="F690" s="303">
        <f>F742+F793</f>
        <v>720</v>
      </c>
      <c r="G690" s="327">
        <v>60</v>
      </c>
      <c r="H690" s="249"/>
      <c r="I690" s="303">
        <f>I742+I793</f>
        <v>720</v>
      </c>
      <c r="J690" s="303"/>
      <c r="K690" s="322">
        <v>60</v>
      </c>
      <c r="L690" s="303"/>
      <c r="M690" s="303">
        <f>M742+M793</f>
        <v>720</v>
      </c>
      <c r="N690" s="303"/>
      <c r="O690" s="303"/>
      <c r="P690" s="303"/>
      <c r="Q690" s="303"/>
      <c r="X690" s="197"/>
      <c r="Y690" s="197"/>
      <c r="Z690" s="197"/>
      <c r="AA690" s="197"/>
      <c r="AB690" s="197"/>
      <c r="AC690" s="197"/>
      <c r="AD690" s="197"/>
      <c r="AE690" s="197"/>
    </row>
    <row r="691" spans="1:33">
      <c r="A691" s="305" t="s">
        <v>442</v>
      </c>
      <c r="B691" s="249"/>
      <c r="C691" s="302">
        <f>C743+C794</f>
        <v>456.00326456013363</v>
      </c>
      <c r="D691" s="384">
        <v>-30</v>
      </c>
      <c r="E691" s="303" t="s">
        <v>357</v>
      </c>
      <c r="F691" s="303">
        <f>F743+F794</f>
        <v>-13680</v>
      </c>
      <c r="G691" s="384">
        <v>-30</v>
      </c>
      <c r="H691" s="303" t="s">
        <v>357</v>
      </c>
      <c r="I691" s="303">
        <f>I743+I794</f>
        <v>-137</v>
      </c>
      <c r="J691" s="303"/>
      <c r="K691" s="353">
        <v>-30</v>
      </c>
      <c r="L691" s="303"/>
      <c r="M691" s="303">
        <f>M743+M794</f>
        <v>-137</v>
      </c>
      <c r="N691" s="303"/>
      <c r="O691" s="303"/>
      <c r="P691" s="303"/>
      <c r="Q691" s="303"/>
      <c r="X691" s="197"/>
      <c r="Y691" s="197"/>
      <c r="Z691" s="197"/>
      <c r="AA691" s="197"/>
      <c r="AB691" s="197"/>
      <c r="AC691" s="197"/>
      <c r="AD691" s="197"/>
      <c r="AE691" s="197"/>
    </row>
    <row r="692" spans="1:33" s="225" customFormat="1" hidden="1">
      <c r="A692" s="224" t="s">
        <v>464</v>
      </c>
      <c r="C692" s="315">
        <f>C688</f>
        <v>10034</v>
      </c>
      <c r="D692" s="223"/>
      <c r="E692" s="227"/>
      <c r="F692" s="228"/>
      <c r="G692" s="223">
        <v>0</v>
      </c>
      <c r="H692" s="227"/>
      <c r="I692" s="228"/>
      <c r="J692" s="228"/>
      <c r="K692" s="277">
        <v>0</v>
      </c>
      <c r="L692" s="228"/>
      <c r="M692" s="228"/>
      <c r="N692" s="228"/>
      <c r="O692" s="228"/>
      <c r="P692" s="228"/>
      <c r="Q692" s="228"/>
      <c r="U692" s="227"/>
      <c r="V692" s="227"/>
      <c r="W692" s="227"/>
      <c r="X692" s="227"/>
      <c r="Y692" s="227"/>
      <c r="Z692" s="227"/>
      <c r="AA692" s="227"/>
      <c r="AB692" s="227"/>
      <c r="AC692" s="227"/>
      <c r="AD692" s="227"/>
      <c r="AE692" s="227"/>
      <c r="AG692" s="229"/>
    </row>
    <row r="693" spans="1:33">
      <c r="A693" s="249" t="s">
        <v>370</v>
      </c>
      <c r="B693" s="249"/>
      <c r="C693" s="302">
        <f>C744+C795</f>
        <v>158323871.89494899</v>
      </c>
      <c r="D693" s="307"/>
      <c r="E693" s="218"/>
      <c r="F693" s="218">
        <f>F744+F795</f>
        <v>12645796</v>
      </c>
      <c r="G693" s="307"/>
      <c r="H693" s="305"/>
      <c r="I693" s="218">
        <f>I744+I795</f>
        <v>13820389</v>
      </c>
      <c r="J693" s="218"/>
      <c r="K693" s="218"/>
      <c r="L693" s="218"/>
      <c r="M693" s="218">
        <f>M744+M795</f>
        <v>14149201</v>
      </c>
      <c r="N693" s="218"/>
      <c r="O693" s="218"/>
      <c r="P693" s="218"/>
      <c r="Q693" s="218"/>
      <c r="X693" s="197"/>
      <c r="Y693" s="197"/>
      <c r="Z693" s="197"/>
      <c r="AA693" s="197"/>
      <c r="AB693" s="197"/>
      <c r="AC693" s="197"/>
      <c r="AD693" s="197"/>
      <c r="AE693" s="197"/>
    </row>
    <row r="694" spans="1:33" ht="14.25" customHeight="1">
      <c r="A694" s="249" t="s">
        <v>341</v>
      </c>
      <c r="B694" s="249"/>
      <c r="C694" s="329">
        <f>C745+C796</f>
        <v>2550999.9999999995</v>
      </c>
      <c r="D694" s="238"/>
      <c r="E694" s="238"/>
      <c r="F694" s="291">
        <f>I694</f>
        <v>193000</v>
      </c>
      <c r="G694" s="238"/>
      <c r="H694" s="238"/>
      <c r="I694" s="291">
        <f>I745+I796</f>
        <v>193000</v>
      </c>
      <c r="J694" s="236"/>
      <c r="K694" s="293"/>
      <c r="L694" s="236"/>
      <c r="M694" s="291">
        <f>M745+M796</f>
        <v>193000</v>
      </c>
      <c r="N694" s="236"/>
      <c r="O694" s="236"/>
      <c r="P694" s="236"/>
      <c r="Q694" s="236"/>
      <c r="X694" s="197"/>
      <c r="Y694" s="197"/>
      <c r="Z694" s="197"/>
      <c r="AA694" s="197"/>
      <c r="AB694" s="197"/>
      <c r="AC694" s="197"/>
      <c r="AD694" s="197"/>
      <c r="AE694" s="197"/>
    </row>
    <row r="695" spans="1:33" ht="17.25" customHeight="1" thickBot="1">
      <c r="A695" s="249" t="s">
        <v>371</v>
      </c>
      <c r="B695" s="249"/>
      <c r="C695" s="360">
        <f>SUM(C693:C694)</f>
        <v>160874871.89494899</v>
      </c>
      <c r="D695" s="344"/>
      <c r="E695" s="333"/>
      <c r="F695" s="334">
        <f>F693+F694</f>
        <v>12838796</v>
      </c>
      <c r="G695" s="344"/>
      <c r="H695" s="335"/>
      <c r="I695" s="334">
        <f>I693+I694</f>
        <v>14013389</v>
      </c>
      <c r="J695" s="334"/>
      <c r="K695" s="344"/>
      <c r="L695" s="334"/>
      <c r="M695" s="334">
        <f>M693+M694</f>
        <v>14342201</v>
      </c>
      <c r="N695" s="334"/>
      <c r="O695" s="334"/>
      <c r="P695" s="334"/>
      <c r="Q695" s="334"/>
      <c r="X695" s="197"/>
      <c r="Y695" s="197"/>
      <c r="Z695" s="197"/>
      <c r="AA695" s="197"/>
      <c r="AB695" s="197"/>
      <c r="AC695" s="197"/>
      <c r="AD695" s="197"/>
      <c r="AE695" s="197"/>
    </row>
    <row r="696" spans="1:33" ht="16.5" thickTop="1">
      <c r="A696" s="249"/>
      <c r="B696" s="249"/>
      <c r="C696" s="292"/>
      <c r="D696" s="321" t="s">
        <v>105</v>
      </c>
      <c r="E696" s="337"/>
      <c r="F696" s="304"/>
      <c r="G696" s="321" t="s">
        <v>105</v>
      </c>
      <c r="H696" s="293"/>
      <c r="I696" s="304"/>
      <c r="J696" s="304"/>
      <c r="K696" s="321" t="s">
        <v>105</v>
      </c>
      <c r="L696" s="304"/>
      <c r="M696" s="304"/>
      <c r="N696" s="304"/>
      <c r="O696" s="304"/>
      <c r="P696" s="304"/>
      <c r="Q696" s="304"/>
      <c r="X696" s="197"/>
      <c r="Y696" s="197"/>
      <c r="Z696" s="197"/>
      <c r="AA696" s="197"/>
      <c r="AB696" s="197"/>
      <c r="AC696" s="197"/>
      <c r="AD696" s="197"/>
      <c r="AE696" s="197"/>
    </row>
    <row r="697" spans="1:33" hidden="1">
      <c r="A697" s="248" t="s">
        <v>445</v>
      </c>
      <c r="B697" s="249"/>
      <c r="C697" s="250"/>
      <c r="D697" s="327"/>
      <c r="E697" s="218"/>
      <c r="F697" s="218"/>
      <c r="G697" s="327"/>
      <c r="H697" s="249"/>
      <c r="I697" s="218"/>
      <c r="J697" s="218"/>
      <c r="K697" s="260"/>
      <c r="L697" s="218"/>
      <c r="M697" s="218"/>
      <c r="N697" s="218"/>
      <c r="O697" s="218"/>
      <c r="P697" s="218"/>
      <c r="Q697" s="218"/>
      <c r="X697" s="197"/>
      <c r="Y697" s="197"/>
      <c r="Z697" s="197"/>
      <c r="AA697" s="197"/>
      <c r="AB697" s="197"/>
      <c r="AC697" s="197"/>
      <c r="AD697" s="197"/>
      <c r="AE697" s="197"/>
    </row>
    <row r="698" spans="1:33" hidden="1">
      <c r="A698" s="238" t="s">
        <v>468</v>
      </c>
      <c r="B698" s="249"/>
      <c r="C698" s="250"/>
      <c r="D698" s="327"/>
      <c r="E698" s="218"/>
      <c r="F698" s="218"/>
      <c r="G698" s="327"/>
      <c r="H698" s="249"/>
      <c r="I698" s="218"/>
      <c r="J698" s="218"/>
      <c r="K698" s="260"/>
      <c r="L698" s="218"/>
      <c r="M698" s="218"/>
      <c r="N698" s="218"/>
      <c r="O698" s="218"/>
      <c r="P698" s="218"/>
      <c r="Q698" s="218"/>
      <c r="X698" s="197"/>
      <c r="Y698" s="197"/>
      <c r="Z698" s="197"/>
      <c r="AA698" s="197"/>
      <c r="AB698" s="197"/>
      <c r="AC698" s="197"/>
      <c r="AD698" s="197"/>
      <c r="AE698" s="197"/>
    </row>
    <row r="699" spans="1:33" hidden="1">
      <c r="A699" s="305"/>
      <c r="B699" s="249"/>
      <c r="C699" s="250"/>
      <c r="D699" s="327"/>
      <c r="E699" s="218"/>
      <c r="F699" s="260"/>
      <c r="G699" s="327"/>
      <c r="H699" s="249"/>
      <c r="I699" s="260"/>
      <c r="J699" s="260"/>
      <c r="K699" s="260"/>
      <c r="L699" s="260"/>
      <c r="M699" s="260"/>
      <c r="N699" s="260"/>
      <c r="O699" s="260"/>
      <c r="P699" s="260"/>
      <c r="Q699" s="260"/>
      <c r="R699" s="197"/>
      <c r="S699" s="197"/>
      <c r="T699" s="197"/>
      <c r="U699" s="197"/>
      <c r="V699" s="197"/>
      <c r="W699" s="197"/>
      <c r="X699" s="197"/>
      <c r="Y699" s="197"/>
      <c r="Z699" s="197"/>
      <c r="AA699" s="197"/>
      <c r="AB699" s="197"/>
      <c r="AC699" s="197"/>
      <c r="AD699" s="197"/>
      <c r="AE699" s="197"/>
    </row>
    <row r="700" spans="1:33" hidden="1">
      <c r="A700" s="238" t="s">
        <v>448</v>
      </c>
      <c r="B700" s="249"/>
      <c r="C700" s="302"/>
      <c r="D700" s="218" t="s">
        <v>105</v>
      </c>
      <c r="E700" s="218"/>
      <c r="F700" s="249"/>
      <c r="G700" s="218" t="s">
        <v>105</v>
      </c>
      <c r="H700" s="249"/>
      <c r="I700" s="249"/>
      <c r="J700" s="249"/>
      <c r="K700" s="218" t="s">
        <v>105</v>
      </c>
      <c r="L700" s="249"/>
      <c r="M700" s="249"/>
      <c r="N700" s="249"/>
      <c r="O700" s="249"/>
      <c r="P700" s="249"/>
      <c r="Q700" s="249"/>
      <c r="R700" s="197"/>
      <c r="S700" s="197"/>
      <c r="T700" s="197"/>
      <c r="U700" s="197"/>
      <c r="V700" s="197"/>
      <c r="W700" s="197"/>
      <c r="X700" s="197"/>
      <c r="Y700" s="197"/>
      <c r="Z700" s="197"/>
      <c r="AA700" s="197"/>
      <c r="AB700" s="197"/>
      <c r="AC700" s="197"/>
      <c r="AD700" s="197"/>
      <c r="AE700" s="197"/>
    </row>
    <row r="701" spans="1:33" hidden="1">
      <c r="A701" s="238" t="s">
        <v>449</v>
      </c>
      <c r="B701" s="249"/>
      <c r="C701" s="302">
        <v>585.32901446738447</v>
      </c>
      <c r="D701" s="327">
        <v>0</v>
      </c>
      <c r="E701" s="307"/>
      <c r="F701" s="303">
        <f>ROUND(D701*$C701,0)</f>
        <v>0</v>
      </c>
      <c r="G701" s="327">
        <f>$G$647</f>
        <v>0</v>
      </c>
      <c r="H701" s="307"/>
      <c r="I701" s="303">
        <f>ROUND(G701*C701,0)</f>
        <v>0</v>
      </c>
      <c r="J701" s="303"/>
      <c r="K701" s="327">
        <f>$K$647</f>
        <v>0</v>
      </c>
      <c r="L701" s="303"/>
      <c r="M701" s="303">
        <f>ROUND(K701*C701,0)</f>
        <v>0</v>
      </c>
      <c r="N701" s="303"/>
      <c r="O701" s="303"/>
      <c r="P701" s="303"/>
      <c r="Q701" s="303"/>
      <c r="R701" s="197"/>
      <c r="S701" s="197"/>
      <c r="T701" s="197"/>
      <c r="U701" s="197"/>
      <c r="V701" s="197"/>
      <c r="W701" s="197"/>
      <c r="X701" s="197"/>
      <c r="Y701" s="197"/>
      <c r="Z701" s="197"/>
      <c r="AA701" s="197"/>
      <c r="AB701" s="197"/>
      <c r="AC701" s="197"/>
      <c r="AD701" s="197"/>
      <c r="AE701" s="197"/>
    </row>
    <row r="702" spans="1:33" hidden="1">
      <c r="A702" s="238" t="s">
        <v>450</v>
      </c>
      <c r="B702" s="249"/>
      <c r="C702" s="302"/>
      <c r="D702" s="327"/>
      <c r="E702" s="307"/>
      <c r="F702" s="303"/>
      <c r="G702" s="327"/>
      <c r="H702" s="307"/>
      <c r="I702" s="303"/>
      <c r="J702" s="303"/>
      <c r="K702" s="327"/>
      <c r="L702" s="303"/>
      <c r="M702" s="303"/>
      <c r="N702" s="303"/>
      <c r="O702" s="303"/>
      <c r="P702" s="303"/>
      <c r="Q702" s="303"/>
      <c r="R702" s="197"/>
      <c r="S702" s="197"/>
      <c r="T702" s="197"/>
      <c r="U702" s="197"/>
      <c r="V702" s="197"/>
      <c r="W702" s="197"/>
      <c r="X702" s="197"/>
      <c r="Y702" s="197"/>
      <c r="Z702" s="197"/>
      <c r="AA702" s="197"/>
      <c r="AB702" s="197"/>
      <c r="AC702" s="197"/>
      <c r="AD702" s="197"/>
      <c r="AE702" s="197"/>
    </row>
    <row r="703" spans="1:33" hidden="1">
      <c r="A703" s="238" t="s">
        <v>451</v>
      </c>
      <c r="B703" s="249"/>
      <c r="C703" s="302">
        <v>2639.7847546294379</v>
      </c>
      <c r="D703" s="327">
        <v>0</v>
      </c>
      <c r="E703" s="307"/>
      <c r="F703" s="303">
        <f>ROUND(D703*$C703,0)</f>
        <v>0</v>
      </c>
      <c r="G703" s="327">
        <f>$G$649</f>
        <v>0</v>
      </c>
      <c r="H703" s="307"/>
      <c r="I703" s="303">
        <f t="shared" ref="I703:I705" si="89">ROUND(G703*C703,0)</f>
        <v>0</v>
      </c>
      <c r="J703" s="303"/>
      <c r="K703" s="327">
        <f>$K$649</f>
        <v>0</v>
      </c>
      <c r="L703" s="303"/>
      <c r="M703" s="303">
        <f>ROUND(K703*C703,0)</f>
        <v>0</v>
      </c>
      <c r="N703" s="303"/>
      <c r="O703" s="303"/>
      <c r="P703" s="303"/>
      <c r="Q703" s="303"/>
      <c r="R703" s="197"/>
      <c r="S703" s="197"/>
      <c r="T703" s="197"/>
      <c r="U703" s="197"/>
      <c r="V703" s="197"/>
      <c r="W703" s="197"/>
      <c r="X703" s="197"/>
      <c r="Y703" s="197"/>
      <c r="Z703" s="197"/>
      <c r="AA703" s="197"/>
      <c r="AB703" s="197"/>
      <c r="AC703" s="197"/>
      <c r="AD703" s="197"/>
      <c r="AE703" s="197"/>
    </row>
    <row r="704" spans="1:33" hidden="1">
      <c r="A704" s="238" t="s">
        <v>452</v>
      </c>
      <c r="B704" s="249"/>
      <c r="C704" s="302">
        <v>314.59706558952797</v>
      </c>
      <c r="D704" s="327">
        <v>357</v>
      </c>
      <c r="E704" s="307"/>
      <c r="F704" s="303">
        <f>ROUND(D704*$C704,0)</f>
        <v>112311</v>
      </c>
      <c r="G704" s="327">
        <f>$G$650</f>
        <v>370</v>
      </c>
      <c r="H704" s="307"/>
      <c r="I704" s="303">
        <f t="shared" si="89"/>
        <v>116401</v>
      </c>
      <c r="J704" s="303"/>
      <c r="K704" s="327">
        <f>$K$650</f>
        <v>379</v>
      </c>
      <c r="L704" s="303"/>
      <c r="M704" s="303">
        <f>ROUND(K704*C704,0)</f>
        <v>119232</v>
      </c>
      <c r="N704" s="303"/>
      <c r="O704" s="303"/>
      <c r="P704" s="303"/>
      <c r="Q704" s="303"/>
      <c r="R704" s="197"/>
      <c r="S704" s="197"/>
      <c r="T704" s="197"/>
      <c r="U704" s="197"/>
      <c r="V704" s="197"/>
      <c r="W704" s="197"/>
      <c r="X704" s="197"/>
      <c r="Y704" s="197"/>
      <c r="Z704" s="197"/>
      <c r="AA704" s="197"/>
      <c r="AB704" s="197"/>
      <c r="AC704" s="197"/>
      <c r="AD704" s="197"/>
      <c r="AE704" s="197"/>
    </row>
    <row r="705" spans="1:31" hidden="1">
      <c r="A705" s="238" t="s">
        <v>453</v>
      </c>
      <c r="B705" s="249"/>
      <c r="C705" s="302">
        <v>10.9999976307206</v>
      </c>
      <c r="D705" s="327">
        <v>1457</v>
      </c>
      <c r="E705" s="307"/>
      <c r="F705" s="303">
        <f>ROUND(D705*$C705,0)</f>
        <v>16027</v>
      </c>
      <c r="G705" s="327">
        <f>$G$651</f>
        <v>1504</v>
      </c>
      <c r="H705" s="307"/>
      <c r="I705" s="303">
        <f t="shared" si="89"/>
        <v>16544</v>
      </c>
      <c r="J705" s="303"/>
      <c r="K705" s="327">
        <f>$K$651</f>
        <v>1539</v>
      </c>
      <c r="L705" s="303"/>
      <c r="M705" s="303">
        <f>ROUND(K705*C705,0)</f>
        <v>16929</v>
      </c>
      <c r="N705" s="303"/>
      <c r="O705" s="303"/>
      <c r="P705" s="303"/>
      <c r="Q705" s="303"/>
      <c r="R705" s="197"/>
      <c r="S705" s="197"/>
      <c r="T705" s="197"/>
      <c r="U705" s="197"/>
      <c r="V705" s="197"/>
      <c r="W705" s="197"/>
      <c r="X705" s="197"/>
      <c r="Y705" s="197"/>
      <c r="Z705" s="197"/>
      <c r="AA705" s="197"/>
      <c r="AB705" s="197"/>
      <c r="AC705" s="197"/>
      <c r="AD705" s="197"/>
      <c r="AE705" s="197"/>
    </row>
    <row r="706" spans="1:31" hidden="1">
      <c r="A706" s="238" t="s">
        <v>339</v>
      </c>
      <c r="B706" s="249"/>
      <c r="C706" s="302">
        <f>SUM(C701:C705)</f>
        <v>3550.7108323170714</v>
      </c>
      <c r="D706" s="327"/>
      <c r="E706" s="307"/>
      <c r="F706" s="303"/>
      <c r="G706" s="327"/>
      <c r="H706" s="307"/>
      <c r="I706" s="303"/>
      <c r="J706" s="303"/>
      <c r="K706" s="327"/>
      <c r="L706" s="303"/>
      <c r="M706" s="303"/>
      <c r="N706" s="303"/>
      <c r="O706" s="303"/>
      <c r="P706" s="303"/>
      <c r="Q706" s="303"/>
      <c r="R706" s="197"/>
      <c r="S706" s="197"/>
      <c r="T706" s="197"/>
      <c r="U706" s="197"/>
      <c r="V706" s="197"/>
      <c r="W706" s="197"/>
      <c r="X706" s="197"/>
      <c r="Y706" s="197"/>
      <c r="Z706" s="197"/>
      <c r="AA706" s="197"/>
      <c r="AB706" s="197"/>
      <c r="AC706" s="197"/>
      <c r="AD706" s="197"/>
      <c r="AE706" s="197"/>
    </row>
    <row r="707" spans="1:31" hidden="1">
      <c r="A707" s="238" t="s">
        <v>454</v>
      </c>
      <c r="B707" s="249"/>
      <c r="C707" s="302">
        <v>26978.440555555677</v>
      </c>
      <c r="D707" s="327"/>
      <c r="E707" s="303"/>
      <c r="F707" s="303"/>
      <c r="G707" s="327"/>
      <c r="H707" s="303"/>
      <c r="I707" s="303"/>
      <c r="J707" s="303"/>
      <c r="K707" s="327"/>
      <c r="L707" s="303"/>
      <c r="M707" s="303"/>
      <c r="N707" s="303"/>
      <c r="O707" s="303"/>
      <c r="P707" s="303"/>
      <c r="Q707" s="303"/>
      <c r="R707" s="197"/>
      <c r="S707" s="197"/>
      <c r="T707" s="197"/>
      <c r="U707" s="197"/>
      <c r="V707" s="197"/>
      <c r="W707" s="197"/>
      <c r="X707" s="197"/>
      <c r="Y707" s="197"/>
      <c r="Z707" s="197"/>
      <c r="AA707" s="197"/>
      <c r="AB707" s="197"/>
      <c r="AC707" s="197"/>
      <c r="AD707" s="197"/>
      <c r="AE707" s="197"/>
    </row>
    <row r="708" spans="1:31" hidden="1">
      <c r="A708" s="238" t="s">
        <v>455</v>
      </c>
      <c r="B708" s="249"/>
      <c r="C708" s="302">
        <v>3789</v>
      </c>
      <c r="D708" s="327"/>
      <c r="E708" s="303"/>
      <c r="F708" s="303"/>
      <c r="G708" s="327"/>
      <c r="H708" s="303"/>
      <c r="I708" s="303"/>
      <c r="J708" s="303"/>
      <c r="K708" s="327"/>
      <c r="L708" s="303"/>
      <c r="M708" s="303"/>
      <c r="N708" s="303"/>
      <c r="O708" s="303"/>
      <c r="P708" s="303"/>
      <c r="Q708" s="303"/>
      <c r="R708" s="197"/>
      <c r="S708" s="197"/>
      <c r="T708" s="197"/>
      <c r="U708" s="197"/>
      <c r="V708" s="197"/>
      <c r="W708" s="197"/>
      <c r="X708" s="197"/>
      <c r="Y708" s="197"/>
      <c r="Z708" s="197"/>
      <c r="AA708" s="197"/>
      <c r="AB708" s="197"/>
      <c r="AC708" s="197"/>
      <c r="AD708" s="197"/>
      <c r="AE708" s="197"/>
    </row>
    <row r="709" spans="1:31" hidden="1">
      <c r="A709" s="238" t="s">
        <v>456</v>
      </c>
      <c r="B709" s="249"/>
      <c r="C709" s="302"/>
      <c r="D709" s="327"/>
      <c r="E709" s="307"/>
      <c r="F709" s="303"/>
      <c r="G709" s="327"/>
      <c r="H709" s="307"/>
      <c r="I709" s="303"/>
      <c r="J709" s="303"/>
      <c r="K709" s="327"/>
      <c r="L709" s="303"/>
      <c r="M709" s="303"/>
      <c r="N709" s="303"/>
      <c r="O709" s="303"/>
      <c r="P709" s="303"/>
      <c r="Q709" s="303"/>
      <c r="R709" s="197"/>
      <c r="S709" s="197"/>
      <c r="T709" s="197"/>
      <c r="U709" s="197"/>
      <c r="V709" s="197"/>
      <c r="W709" s="197"/>
      <c r="X709" s="197"/>
      <c r="Y709" s="197"/>
      <c r="Z709" s="197"/>
      <c r="AA709" s="197"/>
      <c r="AB709" s="197"/>
      <c r="AC709" s="197"/>
      <c r="AD709" s="197"/>
      <c r="AE709" s="197"/>
    </row>
    <row r="710" spans="1:31" hidden="1">
      <c r="A710" s="238" t="s">
        <v>457</v>
      </c>
      <c r="B710" s="249"/>
      <c r="C710" s="302">
        <v>2076.8587101006215</v>
      </c>
      <c r="D710" s="327">
        <v>23.87</v>
      </c>
      <c r="E710" s="307"/>
      <c r="F710" s="303">
        <f>ROUND(D710*$C710,0)</f>
        <v>49575</v>
      </c>
      <c r="G710" s="327">
        <f>$G$656</f>
        <v>26.02</v>
      </c>
      <c r="H710" s="307"/>
      <c r="I710" s="303">
        <f>ROUND(G710*C710,0)</f>
        <v>54040</v>
      </c>
      <c r="J710" s="303"/>
      <c r="K710" s="327">
        <f>$K$656</f>
        <v>26.63</v>
      </c>
      <c r="L710" s="303"/>
      <c r="M710" s="303">
        <f>ROUND(K710*C710,0)</f>
        <v>55307</v>
      </c>
      <c r="N710" s="303"/>
      <c r="O710" s="303"/>
      <c r="P710" s="303"/>
      <c r="Q710" s="303"/>
      <c r="R710" s="197"/>
      <c r="S710" s="197"/>
      <c r="T710" s="197"/>
      <c r="U710" s="197"/>
      <c r="V710" s="197"/>
      <c r="W710" s="197"/>
      <c r="X710" s="197"/>
      <c r="Y710" s="197"/>
      <c r="Z710" s="197"/>
      <c r="AA710" s="197"/>
      <c r="AB710" s="197"/>
      <c r="AC710" s="197"/>
      <c r="AD710" s="197"/>
      <c r="AE710" s="197"/>
    </row>
    <row r="711" spans="1:31" hidden="1">
      <c r="A711" s="238" t="s">
        <v>458</v>
      </c>
      <c r="B711" s="249"/>
      <c r="C711" s="302"/>
      <c r="D711" s="327"/>
      <c r="E711" s="307"/>
      <c r="F711" s="303"/>
      <c r="G711" s="327"/>
      <c r="H711" s="307"/>
      <c r="I711" s="303"/>
      <c r="J711" s="303"/>
      <c r="K711" s="327"/>
      <c r="L711" s="303"/>
      <c r="M711" s="303"/>
      <c r="N711" s="303"/>
      <c r="O711" s="303"/>
      <c r="P711" s="303"/>
      <c r="Q711" s="303"/>
      <c r="R711" s="197"/>
      <c r="S711" s="197"/>
      <c r="T711" s="197"/>
      <c r="U711" s="197"/>
      <c r="V711" s="197"/>
      <c r="W711" s="197"/>
      <c r="X711" s="197"/>
      <c r="Y711" s="197"/>
      <c r="Z711" s="197"/>
      <c r="AA711" s="197"/>
      <c r="AB711" s="197"/>
      <c r="AC711" s="197"/>
      <c r="AD711" s="197"/>
      <c r="AE711" s="197"/>
    </row>
    <row r="712" spans="1:31" hidden="1">
      <c r="A712" s="238" t="s">
        <v>451</v>
      </c>
      <c r="B712" s="249"/>
      <c r="C712" s="302">
        <v>39873.252848561533</v>
      </c>
      <c r="D712" s="327">
        <v>23.79</v>
      </c>
      <c r="E712" s="307"/>
      <c r="F712" s="303">
        <f>ROUND(D712*$C712,0)</f>
        <v>948585</v>
      </c>
      <c r="G712" s="327">
        <f>$G$658</f>
        <v>26.02</v>
      </c>
      <c r="H712" s="307"/>
      <c r="I712" s="303">
        <f t="shared" ref="I712:I716" si="90">ROUND(G712*C712,0)</f>
        <v>1037502</v>
      </c>
      <c r="J712" s="303"/>
      <c r="K712" s="327">
        <f>$K$658</f>
        <v>26.63</v>
      </c>
      <c r="L712" s="303"/>
      <c r="M712" s="303">
        <f>ROUND(K712*C712,0)</f>
        <v>1061825</v>
      </c>
      <c r="N712" s="303"/>
      <c r="O712" s="303"/>
      <c r="P712" s="303"/>
      <c r="Q712" s="303"/>
      <c r="R712" s="197"/>
      <c r="S712" s="197"/>
      <c r="T712" s="197"/>
      <c r="U712" s="197"/>
      <c r="V712" s="197"/>
      <c r="W712" s="197"/>
      <c r="X712" s="197"/>
      <c r="Y712" s="197"/>
      <c r="Z712" s="197"/>
      <c r="AA712" s="197"/>
      <c r="AB712" s="197"/>
      <c r="AC712" s="197"/>
      <c r="AD712" s="197"/>
      <c r="AE712" s="197"/>
    </row>
    <row r="713" spans="1:31" hidden="1">
      <c r="A713" s="238" t="s">
        <v>452</v>
      </c>
      <c r="B713" s="249"/>
      <c r="C713" s="302">
        <v>29185.4347915853</v>
      </c>
      <c r="D713" s="327">
        <v>16.559999999999999</v>
      </c>
      <c r="E713" s="307"/>
      <c r="F713" s="303">
        <f>ROUND(D713*$C713,0)</f>
        <v>483311</v>
      </c>
      <c r="G713" s="327">
        <f>$G$659</f>
        <v>18.101388370764003</v>
      </c>
      <c r="H713" s="307"/>
      <c r="I713" s="303">
        <f t="shared" si="90"/>
        <v>528297</v>
      </c>
      <c r="J713" s="303"/>
      <c r="K713" s="327">
        <f>$K$659</f>
        <v>18.526286850528336</v>
      </c>
      <c r="L713" s="303"/>
      <c r="M713" s="303">
        <f>ROUND(K713*C713,0)</f>
        <v>540698</v>
      </c>
      <c r="N713" s="303"/>
      <c r="O713" s="303"/>
      <c r="P713" s="303"/>
      <c r="Q713" s="303"/>
      <c r="R713" s="197"/>
      <c r="S713" s="197"/>
      <c r="T713" s="197"/>
      <c r="U713" s="197"/>
      <c r="V713" s="197"/>
      <c r="W713" s="197"/>
      <c r="X713" s="197"/>
      <c r="Y713" s="197"/>
      <c r="Z713" s="197"/>
      <c r="AA713" s="197"/>
      <c r="AB713" s="197"/>
      <c r="AC713" s="197"/>
      <c r="AD713" s="197"/>
      <c r="AE713" s="197"/>
    </row>
    <row r="714" spans="1:31" hidden="1">
      <c r="A714" s="238" t="s">
        <v>453</v>
      </c>
      <c r="B714" s="249"/>
      <c r="C714" s="302">
        <v>4458.9991006743103</v>
      </c>
      <c r="D714" s="327">
        <v>12.96</v>
      </c>
      <c r="E714" s="307"/>
      <c r="F714" s="303">
        <f>ROUND(D714*$C714,0)</f>
        <v>57789</v>
      </c>
      <c r="G714" s="327">
        <f>$G$660</f>
        <v>14.155824964645021</v>
      </c>
      <c r="H714" s="307"/>
      <c r="I714" s="303">
        <f t="shared" si="90"/>
        <v>63121</v>
      </c>
      <c r="J714" s="303"/>
      <c r="K714" s="327">
        <f>$K$660</f>
        <v>14.48810823397713</v>
      </c>
      <c r="L714" s="303"/>
      <c r="M714" s="303">
        <f>ROUND(K714*C714,0)</f>
        <v>64602</v>
      </c>
      <c r="N714" s="303"/>
      <c r="O714" s="303"/>
      <c r="P714" s="303"/>
      <c r="Q714" s="303"/>
      <c r="R714" s="197"/>
      <c r="S714" s="197"/>
      <c r="T714" s="197"/>
      <c r="U714" s="197"/>
      <c r="V714" s="197"/>
      <c r="W714" s="197"/>
      <c r="X714" s="197"/>
      <c r="Y714" s="197"/>
      <c r="Z714" s="197"/>
      <c r="AA714" s="197"/>
      <c r="AB714" s="197"/>
      <c r="AC714" s="197"/>
      <c r="AD714" s="197"/>
      <c r="AE714" s="197"/>
    </row>
    <row r="715" spans="1:31" hidden="1">
      <c r="A715" s="238" t="s">
        <v>459</v>
      </c>
      <c r="B715" s="249"/>
      <c r="C715" s="302">
        <v>287.38362640647603</v>
      </c>
      <c r="D715" s="327">
        <v>71.61</v>
      </c>
      <c r="E715" s="307"/>
      <c r="F715" s="303">
        <f>ROUND(D715*$C715,0)</f>
        <v>20580</v>
      </c>
      <c r="G715" s="327">
        <f>$G$661</f>
        <v>78.06</v>
      </c>
      <c r="H715" s="307"/>
      <c r="I715" s="303">
        <f t="shared" si="90"/>
        <v>22433</v>
      </c>
      <c r="J715" s="303"/>
      <c r="K715" s="327">
        <f>$K$661</f>
        <v>79.89</v>
      </c>
      <c r="L715" s="303"/>
      <c r="M715" s="303">
        <f>ROUND(K715*C715,0)</f>
        <v>22959</v>
      </c>
      <c r="N715" s="303"/>
      <c r="O715" s="303"/>
      <c r="P715" s="303"/>
      <c r="Q715" s="303"/>
      <c r="R715" s="197"/>
      <c r="S715" s="197"/>
      <c r="T715" s="197"/>
      <c r="U715" s="197"/>
      <c r="V715" s="197"/>
      <c r="W715" s="197"/>
      <c r="X715" s="197"/>
      <c r="Y715" s="197"/>
      <c r="Z715" s="197"/>
      <c r="AA715" s="197"/>
      <c r="AB715" s="197"/>
      <c r="AC715" s="197"/>
      <c r="AD715" s="197"/>
      <c r="AE715" s="197"/>
    </row>
    <row r="716" spans="1:31" hidden="1">
      <c r="A716" s="238" t="s">
        <v>460</v>
      </c>
      <c r="B716" s="249"/>
      <c r="C716" s="302">
        <v>596.26328693931896</v>
      </c>
      <c r="D716" s="327">
        <v>142.74</v>
      </c>
      <c r="E716" s="307"/>
      <c r="F716" s="303">
        <f>ROUND(D716*$C716,0)</f>
        <v>85111</v>
      </c>
      <c r="G716" s="327">
        <f>$G$662</f>
        <v>156.12</v>
      </c>
      <c r="H716" s="307"/>
      <c r="I716" s="303">
        <f t="shared" si="90"/>
        <v>93089</v>
      </c>
      <c r="J716" s="303"/>
      <c r="K716" s="327">
        <f>$K$662</f>
        <v>159.78</v>
      </c>
      <c r="L716" s="303"/>
      <c r="M716" s="303">
        <f>ROUND(K716*C716,0)</f>
        <v>95271</v>
      </c>
      <c r="N716" s="303"/>
      <c r="O716" s="303"/>
      <c r="P716" s="303"/>
      <c r="Q716" s="303"/>
      <c r="R716" s="197"/>
      <c r="S716" s="197"/>
      <c r="T716" s="197"/>
      <c r="U716" s="197"/>
      <c r="V716" s="197"/>
      <c r="W716" s="197"/>
      <c r="X716" s="197"/>
      <c r="Y716" s="197"/>
      <c r="Z716" s="197"/>
      <c r="AA716" s="197"/>
      <c r="AB716" s="197"/>
      <c r="AC716" s="197"/>
      <c r="AD716" s="197"/>
      <c r="AE716" s="197"/>
    </row>
    <row r="717" spans="1:31" hidden="1">
      <c r="A717" s="238" t="s">
        <v>461</v>
      </c>
      <c r="B717" s="249"/>
      <c r="C717" s="302"/>
      <c r="D717" s="327"/>
      <c r="E717" s="307"/>
      <c r="F717" s="303"/>
      <c r="G717" s="327"/>
      <c r="H717" s="307"/>
      <c r="I717" s="303"/>
      <c r="J717" s="303"/>
      <c r="K717" s="327"/>
      <c r="L717" s="303"/>
      <c r="M717" s="303"/>
      <c r="N717" s="303"/>
      <c r="O717" s="303"/>
      <c r="P717" s="303"/>
      <c r="Q717" s="303"/>
      <c r="R717" s="197"/>
      <c r="S717" s="197"/>
      <c r="T717" s="197"/>
      <c r="U717" s="197"/>
      <c r="V717" s="197"/>
      <c r="W717" s="197"/>
      <c r="X717" s="197"/>
      <c r="Y717" s="197"/>
      <c r="Z717" s="197"/>
      <c r="AA717" s="197"/>
      <c r="AB717" s="197"/>
      <c r="AC717" s="197"/>
      <c r="AD717" s="197"/>
      <c r="AE717" s="197"/>
    </row>
    <row r="718" spans="1:31" hidden="1">
      <c r="A718" s="238" t="s">
        <v>457</v>
      </c>
      <c r="B718" s="249"/>
      <c r="C718" s="302">
        <v>13.885153858261599</v>
      </c>
      <c r="D718" s="322">
        <v>-23.87</v>
      </c>
      <c r="E718" s="307"/>
      <c r="F718" s="303">
        <f>ROUND(D718*$C718,0)</f>
        <v>-331</v>
      </c>
      <c r="G718" s="327">
        <f>$G$664</f>
        <v>-26.02</v>
      </c>
      <c r="H718" s="307"/>
      <c r="I718" s="303">
        <f t="shared" ref="I718:I719" si="91">ROUND(G718*C718,0)</f>
        <v>-361</v>
      </c>
      <c r="J718" s="303"/>
      <c r="K718" s="327">
        <f>$K$664</f>
        <v>-26.63</v>
      </c>
      <c r="L718" s="303"/>
      <c r="M718" s="303">
        <f>ROUND(K718*C718,0)</f>
        <v>-370</v>
      </c>
      <c r="N718" s="303"/>
      <c r="O718" s="303"/>
      <c r="P718" s="303"/>
      <c r="Q718" s="303"/>
      <c r="R718" s="197"/>
      <c r="S718" s="197"/>
      <c r="T718" s="197"/>
      <c r="U718" s="197"/>
      <c r="V718" s="197"/>
      <c r="W718" s="197"/>
      <c r="X718" s="197"/>
      <c r="Y718" s="197"/>
      <c r="Z718" s="197"/>
      <c r="AA718" s="197"/>
      <c r="AB718" s="197"/>
      <c r="AC718" s="197"/>
      <c r="AD718" s="197"/>
      <c r="AE718" s="197"/>
    </row>
    <row r="719" spans="1:31" hidden="1">
      <c r="A719" s="238" t="s">
        <v>462</v>
      </c>
      <c r="B719" s="249"/>
      <c r="C719" s="302">
        <v>218.78375922302399</v>
      </c>
      <c r="D719" s="322">
        <v>-23.79</v>
      </c>
      <c r="E719" s="307"/>
      <c r="F719" s="303">
        <f>ROUND(D719*$C719,0)</f>
        <v>-5205</v>
      </c>
      <c r="G719" s="327">
        <f>$G$665</f>
        <v>-26.02</v>
      </c>
      <c r="H719" s="307"/>
      <c r="I719" s="303">
        <f t="shared" si="91"/>
        <v>-5693</v>
      </c>
      <c r="J719" s="303"/>
      <c r="K719" s="327">
        <f>$K$665</f>
        <v>-26.63</v>
      </c>
      <c r="L719" s="303"/>
      <c r="M719" s="303">
        <f>ROUND(K719*C719,0)</f>
        <v>-5826</v>
      </c>
      <c r="N719" s="303"/>
      <c r="O719" s="303"/>
      <c r="P719" s="303"/>
      <c r="Q719" s="303"/>
      <c r="R719" s="197"/>
      <c r="S719" s="197"/>
      <c r="T719" s="197"/>
      <c r="U719" s="197"/>
      <c r="V719" s="197"/>
      <c r="W719" s="197"/>
      <c r="X719" s="197"/>
      <c r="Y719" s="197"/>
      <c r="Z719" s="197"/>
      <c r="AA719" s="197"/>
      <c r="AB719" s="197"/>
      <c r="AC719" s="197"/>
      <c r="AD719" s="197"/>
      <c r="AE719" s="197"/>
    </row>
    <row r="720" spans="1:31" hidden="1">
      <c r="A720" s="305" t="s">
        <v>423</v>
      </c>
      <c r="B720" s="249"/>
      <c r="C720" s="302" t="s">
        <v>105</v>
      </c>
      <c r="D720" s="327"/>
      <c r="E720" s="303"/>
      <c r="F720" s="303"/>
      <c r="G720" s="327"/>
      <c r="H720" s="303"/>
      <c r="I720" s="303"/>
      <c r="J720" s="303"/>
      <c r="K720" s="327"/>
      <c r="L720" s="303"/>
      <c r="M720" s="303"/>
      <c r="N720" s="303"/>
      <c r="O720" s="303"/>
      <c r="P720" s="303"/>
      <c r="Q720" s="303"/>
      <c r="R720" s="197"/>
      <c r="S720" s="197"/>
      <c r="T720" s="197"/>
      <c r="U720" s="197"/>
      <c r="V720" s="197"/>
      <c r="W720" s="197"/>
      <c r="X720" s="197"/>
      <c r="Y720" s="197"/>
      <c r="Z720" s="197"/>
      <c r="AA720" s="197"/>
      <c r="AB720" s="197"/>
      <c r="AC720" s="197"/>
      <c r="AD720" s="197"/>
      <c r="AE720" s="197"/>
    </row>
    <row r="721" spans="1:31" hidden="1">
      <c r="A721" s="238" t="s">
        <v>463</v>
      </c>
      <c r="B721" s="249"/>
      <c r="C721" s="302">
        <v>110142584.89494899</v>
      </c>
      <c r="D721" s="388">
        <v>6.4390000000000001</v>
      </c>
      <c r="E721" s="303" t="s">
        <v>357</v>
      </c>
      <c r="F721" s="303">
        <f>ROUND(D721/100*$C721,0)</f>
        <v>7092081</v>
      </c>
      <c r="G721" s="383">
        <f>$G$667</f>
        <v>7.0350000000000001</v>
      </c>
      <c r="H721" s="303" t="s">
        <v>357</v>
      </c>
      <c r="I721" s="303">
        <f>ROUND(G721/100*C721,0)</f>
        <v>7748531</v>
      </c>
      <c r="J721" s="303"/>
      <c r="K721" s="383">
        <f>$K$667</f>
        <v>7.2030000000000003</v>
      </c>
      <c r="L721" s="303"/>
      <c r="M721" s="303">
        <f>ROUND(K721/100*C721,0)</f>
        <v>7933570</v>
      </c>
      <c r="N721" s="303"/>
      <c r="O721" s="303"/>
      <c r="P721" s="303"/>
      <c r="Q721" s="303"/>
      <c r="R721" s="197"/>
      <c r="S721" s="197"/>
      <c r="T721" s="197"/>
      <c r="U721" s="197"/>
      <c r="V721" s="197"/>
      <c r="W721" s="197"/>
      <c r="X721" s="197"/>
      <c r="Y721" s="197"/>
      <c r="Z721" s="197"/>
      <c r="AA721" s="197"/>
      <c r="AB721" s="197"/>
      <c r="AC721" s="197"/>
      <c r="AD721" s="197"/>
      <c r="AE721" s="197"/>
    </row>
    <row r="722" spans="1:31" hidden="1">
      <c r="A722" s="305" t="s">
        <v>392</v>
      </c>
      <c r="B722" s="249"/>
      <c r="C722" s="302">
        <v>43439</v>
      </c>
      <c r="D722" s="328">
        <v>56</v>
      </c>
      <c r="E722" s="305" t="s">
        <v>357</v>
      </c>
      <c r="F722" s="303">
        <f>ROUND(D722*$C722/100,0)</f>
        <v>24326</v>
      </c>
      <c r="G722" s="384">
        <f>$G$668</f>
        <v>57</v>
      </c>
      <c r="H722" s="305" t="s">
        <v>357</v>
      </c>
      <c r="I722" s="303">
        <f>ROUND(G722/100*C722,0)</f>
        <v>24760</v>
      </c>
      <c r="J722" s="303"/>
      <c r="K722" s="384">
        <f>$K$668</f>
        <v>58</v>
      </c>
      <c r="L722" s="303"/>
      <c r="M722" s="303">
        <f>ROUND(K722/100*C722,0)</f>
        <v>25195</v>
      </c>
      <c r="N722" s="303"/>
      <c r="O722" s="303"/>
      <c r="P722" s="303"/>
      <c r="Q722" s="303"/>
      <c r="R722" s="197"/>
      <c r="S722" s="197"/>
      <c r="T722" s="197"/>
      <c r="U722" s="197"/>
      <c r="V722" s="197"/>
      <c r="W722" s="197"/>
      <c r="X722" s="197"/>
      <c r="Y722" s="197"/>
      <c r="Z722" s="197"/>
      <c r="AA722" s="197"/>
      <c r="AB722" s="197"/>
      <c r="AC722" s="197"/>
      <c r="AD722" s="197"/>
      <c r="AE722" s="197"/>
    </row>
    <row r="723" spans="1:31" hidden="1">
      <c r="A723" s="354" t="s">
        <v>399</v>
      </c>
      <c r="B723" s="249"/>
      <c r="C723" s="302"/>
      <c r="D723" s="320">
        <v>-0.01</v>
      </c>
      <c r="E723" s="218"/>
      <c r="F723" s="303"/>
      <c r="G723" s="320">
        <v>-0.01</v>
      </c>
      <c r="H723" s="249"/>
      <c r="I723" s="303"/>
      <c r="J723" s="303"/>
      <c r="K723" s="320">
        <v>-0.01</v>
      </c>
      <c r="L723" s="303"/>
      <c r="M723" s="303"/>
      <c r="N723" s="303"/>
      <c r="O723" s="303"/>
      <c r="P723" s="303"/>
      <c r="Q723" s="303"/>
      <c r="R723" s="197"/>
      <c r="S723" s="197"/>
      <c r="T723" s="197"/>
      <c r="U723" s="197"/>
      <c r="V723" s="197"/>
      <c r="W723" s="197"/>
      <c r="X723" s="197"/>
      <c r="Y723" s="197"/>
      <c r="Z723" s="197"/>
      <c r="AA723" s="197"/>
      <c r="AB723" s="197"/>
      <c r="AC723" s="197"/>
      <c r="AD723" s="197"/>
      <c r="AE723" s="197"/>
    </row>
    <row r="724" spans="1:31" hidden="1">
      <c r="A724" s="238" t="s">
        <v>383</v>
      </c>
      <c r="B724" s="249"/>
      <c r="C724" s="302">
        <v>0</v>
      </c>
      <c r="D724" s="260">
        <v>0</v>
      </c>
      <c r="E724" s="307"/>
      <c r="F724" s="303">
        <f>ROUND(D724*$C724*$D$671,0)</f>
        <v>0</v>
      </c>
      <c r="G724" s="260">
        <f>$G$672</f>
        <v>0</v>
      </c>
      <c r="H724" s="307"/>
      <c r="I724" s="303">
        <f>ROUND(G724*C724*$G$671,0)</f>
        <v>0</v>
      </c>
      <c r="J724" s="303"/>
      <c r="K724" s="260">
        <f>$K$672</f>
        <v>0</v>
      </c>
      <c r="L724" s="303"/>
      <c r="M724" s="303">
        <f>ROUND(K724*C724*$K$671,0)</f>
        <v>0</v>
      </c>
      <c r="N724" s="303"/>
      <c r="O724" s="303"/>
      <c r="P724" s="303"/>
      <c r="Q724" s="303"/>
      <c r="R724" s="197"/>
      <c r="S724" s="197"/>
      <c r="T724" s="197"/>
      <c r="U724" s="197"/>
      <c r="V724" s="197"/>
      <c r="W724" s="197"/>
      <c r="X724" s="197"/>
      <c r="Y724" s="197"/>
      <c r="Z724" s="197"/>
      <c r="AA724" s="197"/>
      <c r="AB724" s="197"/>
      <c r="AC724" s="197"/>
      <c r="AD724" s="197"/>
      <c r="AE724" s="197"/>
    </row>
    <row r="725" spans="1:31" hidden="1">
      <c r="A725" s="238" t="s">
        <v>384</v>
      </c>
      <c r="B725" s="249"/>
      <c r="C725" s="302"/>
      <c r="D725" s="260"/>
      <c r="E725" s="307"/>
      <c r="F725" s="303"/>
      <c r="G725" s="260"/>
      <c r="H725" s="307"/>
      <c r="I725" s="303"/>
      <c r="J725" s="303"/>
      <c r="K725" s="260"/>
      <c r="L725" s="303"/>
      <c r="M725" s="303"/>
      <c r="N725" s="303"/>
      <c r="O725" s="303"/>
      <c r="P725" s="303"/>
      <c r="Q725" s="303"/>
      <c r="R725" s="197"/>
      <c r="S725" s="197"/>
      <c r="T725" s="197"/>
      <c r="U725" s="197"/>
      <c r="V725" s="197"/>
      <c r="W725" s="197"/>
      <c r="X725" s="197"/>
      <c r="Y725" s="197"/>
      <c r="Z725" s="197"/>
      <c r="AA725" s="197"/>
      <c r="AB725" s="197"/>
      <c r="AC725" s="197"/>
      <c r="AD725" s="197"/>
      <c r="AE725" s="197"/>
    </row>
    <row r="726" spans="1:31" hidden="1">
      <c r="A726" s="238" t="s">
        <v>451</v>
      </c>
      <c r="B726" s="249"/>
      <c r="C726" s="302">
        <v>1.0000071591230999</v>
      </c>
      <c r="D726" s="260">
        <v>0</v>
      </c>
      <c r="E726" s="307"/>
      <c r="F726" s="303">
        <f>ROUND(D726*$C726*$D$671,0)</f>
        <v>0</v>
      </c>
      <c r="G726" s="260">
        <f>$G$674</f>
        <v>0</v>
      </c>
      <c r="H726" s="307"/>
      <c r="I726" s="303">
        <f t="shared" ref="I726:I729" si="92">ROUND(G726*C726*$G$671,0)</f>
        <v>0</v>
      </c>
      <c r="J726" s="303"/>
      <c r="K726" s="260">
        <f>$K$674</f>
        <v>0</v>
      </c>
      <c r="L726" s="303"/>
      <c r="M726" s="303">
        <f>ROUND(K726*C726*$K$671,0)</f>
        <v>0</v>
      </c>
      <c r="N726" s="303"/>
      <c r="O726" s="303"/>
      <c r="P726" s="303"/>
      <c r="Q726" s="303"/>
      <c r="R726" s="197"/>
      <c r="S726" s="197"/>
      <c r="T726" s="197"/>
      <c r="U726" s="197"/>
      <c r="V726" s="197"/>
      <c r="W726" s="197"/>
      <c r="X726" s="197"/>
      <c r="Y726" s="197"/>
      <c r="Z726" s="197"/>
      <c r="AA726" s="197"/>
      <c r="AB726" s="197"/>
      <c r="AC726" s="197"/>
      <c r="AD726" s="197"/>
      <c r="AE726" s="197"/>
    </row>
    <row r="727" spans="1:31" hidden="1">
      <c r="A727" s="238" t="s">
        <v>452</v>
      </c>
      <c r="B727" s="249"/>
      <c r="C727" s="302">
        <v>0</v>
      </c>
      <c r="D727" s="260">
        <v>357</v>
      </c>
      <c r="E727" s="307"/>
      <c r="F727" s="303">
        <f>ROUND(D727*$C727*$D$671,0)</f>
        <v>0</v>
      </c>
      <c r="G727" s="260">
        <f>$G$675</f>
        <v>370</v>
      </c>
      <c r="H727" s="307"/>
      <c r="I727" s="303">
        <f t="shared" si="92"/>
        <v>0</v>
      </c>
      <c r="J727" s="303"/>
      <c r="K727" s="260">
        <f>$K$675</f>
        <v>379</v>
      </c>
      <c r="L727" s="303"/>
      <c r="M727" s="303">
        <f>ROUND(K727*C727*$K$671,0)</f>
        <v>0</v>
      </c>
      <c r="N727" s="303"/>
      <c r="O727" s="303"/>
      <c r="P727" s="303"/>
      <c r="Q727" s="303"/>
      <c r="R727" s="197"/>
      <c r="S727" s="197"/>
      <c r="T727" s="197"/>
      <c r="U727" s="197"/>
      <c r="V727" s="197"/>
      <c r="W727" s="197"/>
      <c r="X727" s="197"/>
      <c r="Y727" s="197"/>
      <c r="Z727" s="197"/>
      <c r="AA727" s="197"/>
      <c r="AB727" s="197"/>
      <c r="AC727" s="197"/>
      <c r="AD727" s="197"/>
      <c r="AE727" s="197"/>
    </row>
    <row r="728" spans="1:31" hidden="1">
      <c r="A728" s="238" t="s">
        <v>453</v>
      </c>
      <c r="B728" s="249"/>
      <c r="C728" s="302">
        <v>0</v>
      </c>
      <c r="D728" s="260">
        <v>1457</v>
      </c>
      <c r="E728" s="307"/>
      <c r="F728" s="303">
        <f>ROUND(D728*$C728*$D$671,0)</f>
        <v>0</v>
      </c>
      <c r="G728" s="260">
        <f>$G$676</f>
        <v>1504</v>
      </c>
      <c r="H728" s="307"/>
      <c r="I728" s="303">
        <f t="shared" si="92"/>
        <v>0</v>
      </c>
      <c r="J728" s="303"/>
      <c r="K728" s="260">
        <f>$K$676</f>
        <v>1539</v>
      </c>
      <c r="L728" s="303"/>
      <c r="M728" s="303">
        <f>ROUND(K728*C728*$K$671,0)</f>
        <v>0</v>
      </c>
      <c r="N728" s="303"/>
      <c r="O728" s="303"/>
      <c r="P728" s="303"/>
      <c r="Q728" s="303"/>
      <c r="R728" s="197"/>
      <c r="S728" s="197"/>
      <c r="T728" s="197"/>
      <c r="U728" s="197"/>
      <c r="V728" s="197"/>
      <c r="W728" s="197"/>
      <c r="X728" s="197"/>
      <c r="Y728" s="197"/>
      <c r="Z728" s="197"/>
      <c r="AA728" s="197"/>
      <c r="AB728" s="197"/>
      <c r="AC728" s="197"/>
      <c r="AD728" s="197"/>
      <c r="AE728" s="197"/>
    </row>
    <row r="729" spans="1:31" hidden="1">
      <c r="A729" s="238" t="s">
        <v>383</v>
      </c>
      <c r="B729" s="249"/>
      <c r="C729" s="302">
        <v>0</v>
      </c>
      <c r="D729" s="260">
        <v>23.87</v>
      </c>
      <c r="E729" s="307"/>
      <c r="F729" s="303">
        <f>ROUND(D729*$C729*$D$671,0)</f>
        <v>0</v>
      </c>
      <c r="G729" s="260">
        <f>$G$677</f>
        <v>26.02</v>
      </c>
      <c r="H729" s="307"/>
      <c r="I729" s="303">
        <f t="shared" si="92"/>
        <v>0</v>
      </c>
      <c r="J729" s="303"/>
      <c r="K729" s="260">
        <f>$K$677</f>
        <v>26.63</v>
      </c>
      <c r="L729" s="303"/>
      <c r="M729" s="303">
        <f>ROUND(K729*C729*$K$671,0)</f>
        <v>0</v>
      </c>
      <c r="N729" s="303"/>
      <c r="O729" s="303"/>
      <c r="P729" s="303"/>
      <c r="Q729" s="303"/>
      <c r="R729" s="197"/>
      <c r="S729" s="197"/>
      <c r="T729" s="197"/>
      <c r="U729" s="197"/>
      <c r="V729" s="197"/>
      <c r="W729" s="197"/>
      <c r="X729" s="197"/>
      <c r="Y729" s="197"/>
      <c r="Z729" s="197"/>
      <c r="AA729" s="197"/>
      <c r="AB729" s="197"/>
      <c r="AC729" s="197"/>
      <c r="AD729" s="197"/>
      <c r="AE729" s="197"/>
    </row>
    <row r="730" spans="1:31" hidden="1">
      <c r="A730" s="238" t="s">
        <v>384</v>
      </c>
      <c r="B730" s="249"/>
      <c r="C730" s="302"/>
      <c r="D730" s="260"/>
      <c r="E730" s="307"/>
      <c r="F730" s="303"/>
      <c r="G730" s="260"/>
      <c r="H730" s="307"/>
      <c r="I730" s="303"/>
      <c r="J730" s="303"/>
      <c r="K730" s="260"/>
      <c r="L730" s="303"/>
      <c r="M730" s="303"/>
      <c r="N730" s="303"/>
      <c r="O730" s="303"/>
      <c r="P730" s="303"/>
      <c r="Q730" s="303"/>
      <c r="R730" s="197"/>
      <c r="S730" s="197"/>
      <c r="T730" s="197"/>
      <c r="U730" s="197"/>
      <c r="V730" s="197"/>
      <c r="W730" s="197"/>
      <c r="X730" s="197"/>
      <c r="Y730" s="197"/>
      <c r="Z730" s="197"/>
      <c r="AA730" s="197"/>
      <c r="AB730" s="197"/>
      <c r="AC730" s="197"/>
      <c r="AD730" s="197"/>
      <c r="AE730" s="197"/>
    </row>
    <row r="731" spans="1:31" hidden="1">
      <c r="A731" s="238" t="s">
        <v>451</v>
      </c>
      <c r="B731" s="249"/>
      <c r="C731" s="302">
        <v>38.0002720466778</v>
      </c>
      <c r="D731" s="260">
        <v>23.79</v>
      </c>
      <c r="E731" s="307"/>
      <c r="F731" s="303">
        <f>ROUND(D731*$C731*$D$671,0)</f>
        <v>-9</v>
      </c>
      <c r="G731" s="260">
        <f>$G$679</f>
        <v>26.02</v>
      </c>
      <c r="H731" s="307"/>
      <c r="I731" s="303">
        <f t="shared" ref="I731:I735" si="93">ROUND(G731*C731*$G$671,0)</f>
        <v>-10</v>
      </c>
      <c r="J731" s="303"/>
      <c r="K731" s="260">
        <f>$K$679</f>
        <v>26.63</v>
      </c>
      <c r="L731" s="303"/>
      <c r="M731" s="303">
        <f>ROUND(K731*C731*$K$671,0)</f>
        <v>-10</v>
      </c>
      <c r="N731" s="303"/>
      <c r="O731" s="303"/>
      <c r="P731" s="303"/>
      <c r="Q731" s="303"/>
      <c r="R731" s="197"/>
      <c r="S731" s="197"/>
      <c r="T731" s="197"/>
      <c r="U731" s="197"/>
      <c r="V731" s="197"/>
      <c r="W731" s="197"/>
      <c r="X731" s="197"/>
      <c r="Y731" s="197"/>
      <c r="Z731" s="197"/>
      <c r="AA731" s="197"/>
      <c r="AB731" s="197"/>
      <c r="AC731" s="197"/>
      <c r="AD731" s="197"/>
      <c r="AE731" s="197"/>
    </row>
    <row r="732" spans="1:31" hidden="1">
      <c r="A732" s="238" t="s">
        <v>452</v>
      </c>
      <c r="B732" s="249"/>
      <c r="C732" s="302">
        <v>0</v>
      </c>
      <c r="D732" s="260">
        <v>16.559999999999999</v>
      </c>
      <c r="E732" s="307"/>
      <c r="F732" s="303">
        <f>ROUND(D732*$C732*$D$671,0)</f>
        <v>0</v>
      </c>
      <c r="G732" s="260">
        <f>$G$680</f>
        <v>18.101388370764003</v>
      </c>
      <c r="H732" s="307"/>
      <c r="I732" s="303">
        <f t="shared" si="93"/>
        <v>0</v>
      </c>
      <c r="J732" s="303"/>
      <c r="K732" s="260">
        <f>$K$680</f>
        <v>18.526286850528336</v>
      </c>
      <c r="L732" s="303"/>
      <c r="M732" s="303">
        <f t="shared" ref="M732:M735" si="94">ROUND(K732*C732*$K$671,0)</f>
        <v>0</v>
      </c>
      <c r="N732" s="303"/>
      <c r="O732" s="303"/>
      <c r="P732" s="303"/>
      <c r="Q732" s="303"/>
      <c r="R732" s="197"/>
      <c r="S732" s="197"/>
      <c r="T732" s="197"/>
      <c r="U732" s="197"/>
      <c r="V732" s="197"/>
      <c r="W732" s="197"/>
      <c r="X732" s="197"/>
      <c r="Y732" s="197"/>
      <c r="Z732" s="197"/>
      <c r="AA732" s="197"/>
      <c r="AB732" s="197"/>
      <c r="AC732" s="197"/>
      <c r="AD732" s="197"/>
      <c r="AE732" s="197"/>
    </row>
    <row r="733" spans="1:31" hidden="1">
      <c r="A733" s="238" t="s">
        <v>453</v>
      </c>
      <c r="B733" s="249"/>
      <c r="C733" s="302">
        <v>0</v>
      </c>
      <c r="D733" s="260">
        <v>12.96</v>
      </c>
      <c r="E733" s="307"/>
      <c r="F733" s="303">
        <f>ROUND(D733*$C733*$D$671,0)</f>
        <v>0</v>
      </c>
      <c r="G733" s="260">
        <f>$G$681</f>
        <v>14.155824964645021</v>
      </c>
      <c r="H733" s="307"/>
      <c r="I733" s="303">
        <f t="shared" si="93"/>
        <v>0</v>
      </c>
      <c r="J733" s="303"/>
      <c r="K733" s="260">
        <f>$K$681</f>
        <v>14.48810823397713</v>
      </c>
      <c r="L733" s="303"/>
      <c r="M733" s="303">
        <f t="shared" si="94"/>
        <v>0</v>
      </c>
      <c r="N733" s="303"/>
      <c r="O733" s="303"/>
      <c r="P733" s="303"/>
      <c r="Q733" s="303"/>
      <c r="R733" s="197"/>
      <c r="S733" s="197"/>
      <c r="T733" s="197"/>
      <c r="U733" s="197"/>
      <c r="V733" s="197"/>
      <c r="W733" s="197"/>
      <c r="X733" s="197"/>
      <c r="Y733" s="197"/>
      <c r="Z733" s="197"/>
      <c r="AA733" s="197"/>
      <c r="AB733" s="197"/>
      <c r="AC733" s="197"/>
      <c r="AD733" s="197"/>
      <c r="AE733" s="197"/>
    </row>
    <row r="734" spans="1:31" hidden="1">
      <c r="A734" s="238" t="s">
        <v>466</v>
      </c>
      <c r="B734" s="249"/>
      <c r="C734" s="302">
        <v>0</v>
      </c>
      <c r="D734" s="322">
        <v>71.61</v>
      </c>
      <c r="E734" s="307"/>
      <c r="F734" s="303">
        <f>ROUND(D734*$C734*$D$671,0)</f>
        <v>0</v>
      </c>
      <c r="G734" s="260">
        <f>$G$682</f>
        <v>78.06</v>
      </c>
      <c r="H734" s="307"/>
      <c r="I734" s="303">
        <f t="shared" si="93"/>
        <v>0</v>
      </c>
      <c r="J734" s="303"/>
      <c r="K734" s="260">
        <f>$K$682</f>
        <v>79.89</v>
      </c>
      <c r="L734" s="303"/>
      <c r="M734" s="303">
        <f t="shared" si="94"/>
        <v>0</v>
      </c>
      <c r="N734" s="303"/>
      <c r="O734" s="303"/>
      <c r="P734" s="303"/>
      <c r="Q734" s="303"/>
      <c r="R734" s="197"/>
      <c r="S734" s="197"/>
      <c r="T734" s="197"/>
      <c r="U734" s="197"/>
      <c r="V734" s="197"/>
      <c r="W734" s="197"/>
      <c r="X734" s="197"/>
      <c r="Y734" s="197"/>
      <c r="Z734" s="197"/>
      <c r="AA734" s="197"/>
      <c r="AB734" s="197"/>
      <c r="AC734" s="197"/>
      <c r="AD734" s="197"/>
      <c r="AE734" s="197"/>
    </row>
    <row r="735" spans="1:31" hidden="1">
      <c r="A735" s="238" t="s">
        <v>467</v>
      </c>
      <c r="B735" s="249"/>
      <c r="C735" s="302">
        <v>0</v>
      </c>
      <c r="D735" s="322">
        <v>142.74</v>
      </c>
      <c r="E735" s="307"/>
      <c r="F735" s="303">
        <f>ROUND(D735*$C735*$D$671,0)</f>
        <v>0</v>
      </c>
      <c r="G735" s="260">
        <f>$G$683</f>
        <v>156.12</v>
      </c>
      <c r="H735" s="307"/>
      <c r="I735" s="303">
        <f t="shared" si="93"/>
        <v>0</v>
      </c>
      <c r="J735" s="303"/>
      <c r="K735" s="260">
        <f>$K$683</f>
        <v>159.78</v>
      </c>
      <c r="L735" s="303"/>
      <c r="M735" s="303">
        <f t="shared" si="94"/>
        <v>0</v>
      </c>
      <c r="N735" s="303"/>
      <c r="O735" s="303"/>
      <c r="P735" s="303"/>
      <c r="Q735" s="303"/>
      <c r="R735" s="197"/>
      <c r="S735" s="197"/>
      <c r="T735" s="197"/>
      <c r="U735" s="197"/>
      <c r="V735" s="197"/>
      <c r="W735" s="197"/>
      <c r="X735" s="197"/>
      <c r="Y735" s="197"/>
      <c r="Z735" s="197"/>
      <c r="AA735" s="197"/>
      <c r="AB735" s="197"/>
      <c r="AC735" s="197"/>
      <c r="AD735" s="197"/>
      <c r="AE735" s="197"/>
    </row>
    <row r="736" spans="1:31" hidden="1">
      <c r="A736" s="238" t="s">
        <v>461</v>
      </c>
      <c r="B736" s="249"/>
      <c r="C736" s="302"/>
      <c r="D736" s="327"/>
      <c r="E736" s="307"/>
      <c r="F736" s="303"/>
      <c r="G736" s="327"/>
      <c r="H736" s="307"/>
      <c r="I736" s="303"/>
      <c r="J736" s="303"/>
      <c r="K736" s="327"/>
      <c r="L736" s="303"/>
      <c r="M736" s="303"/>
      <c r="N736" s="303"/>
      <c r="O736" s="303"/>
      <c r="P736" s="303"/>
      <c r="Q736" s="303"/>
      <c r="R736" s="197"/>
      <c r="S736" s="197"/>
      <c r="T736" s="197"/>
      <c r="U736" s="197"/>
      <c r="V736" s="197"/>
      <c r="W736" s="197"/>
      <c r="X736" s="197"/>
      <c r="Y736" s="197"/>
      <c r="Z736" s="197"/>
      <c r="AA736" s="197"/>
      <c r="AB736" s="197"/>
      <c r="AC736" s="197"/>
      <c r="AD736" s="197"/>
      <c r="AE736" s="197"/>
    </row>
    <row r="737" spans="1:31" hidden="1">
      <c r="A737" s="238" t="s">
        <v>457</v>
      </c>
      <c r="B737" s="249"/>
      <c r="C737" s="302">
        <v>0</v>
      </c>
      <c r="D737" s="322">
        <v>-23.87</v>
      </c>
      <c r="E737" s="307"/>
      <c r="F737" s="303">
        <f>ROUND(D737*$C737*$D$671,0)</f>
        <v>0</v>
      </c>
      <c r="G737" s="260">
        <f>$G$685</f>
        <v>-26.02</v>
      </c>
      <c r="H737" s="307"/>
      <c r="I737" s="303">
        <f t="shared" ref="I737:I738" si="95">ROUND(G737*C737*$G$671,0)</f>
        <v>0</v>
      </c>
      <c r="J737" s="303"/>
      <c r="K737" s="260">
        <f>$K$685</f>
        <v>-26.63</v>
      </c>
      <c r="L737" s="303"/>
      <c r="M737" s="303">
        <f>ROUND(K737*C737*$K$671,0)</f>
        <v>0</v>
      </c>
      <c r="N737" s="303"/>
      <c r="O737" s="303"/>
      <c r="P737" s="303"/>
      <c r="Q737" s="303"/>
      <c r="R737" s="197"/>
      <c r="S737" s="197"/>
      <c r="T737" s="197"/>
      <c r="U737" s="197"/>
      <c r="V737" s="197"/>
      <c r="W737" s="197"/>
      <c r="X737" s="197"/>
      <c r="Y737" s="197"/>
      <c r="Z737" s="197"/>
      <c r="AA737" s="197"/>
      <c r="AB737" s="197"/>
      <c r="AC737" s="197"/>
      <c r="AD737" s="197"/>
      <c r="AE737" s="197"/>
    </row>
    <row r="738" spans="1:31" hidden="1">
      <c r="A738" s="238" t="s">
        <v>462</v>
      </c>
      <c r="B738" s="249"/>
      <c r="C738" s="302">
        <v>0</v>
      </c>
      <c r="D738" s="322">
        <v>-23.79</v>
      </c>
      <c r="E738" s="307"/>
      <c r="F738" s="303">
        <f>ROUND(D738*$C738*$D$671,0)</f>
        <v>0</v>
      </c>
      <c r="G738" s="260">
        <f>$G$686</f>
        <v>-26.02</v>
      </c>
      <c r="H738" s="307"/>
      <c r="I738" s="303">
        <f t="shared" si="95"/>
        <v>0</v>
      </c>
      <c r="J738" s="303"/>
      <c r="K738" s="260">
        <f>$K$686</f>
        <v>-26.63</v>
      </c>
      <c r="L738" s="303"/>
      <c r="M738" s="303">
        <f>ROUND(K738*C738*$K$671,0)</f>
        <v>0</v>
      </c>
      <c r="N738" s="303"/>
      <c r="O738" s="303"/>
      <c r="P738" s="303"/>
      <c r="Q738" s="303"/>
      <c r="R738" s="197"/>
      <c r="S738" s="197"/>
      <c r="T738" s="197"/>
      <c r="U738" s="197"/>
      <c r="V738" s="197"/>
      <c r="W738" s="197"/>
      <c r="X738" s="197"/>
      <c r="Y738" s="197"/>
      <c r="Z738" s="197"/>
      <c r="AA738" s="197"/>
      <c r="AB738" s="197"/>
      <c r="AC738" s="197"/>
      <c r="AD738" s="197"/>
      <c r="AE738" s="197"/>
    </row>
    <row r="739" spans="1:31" hidden="1">
      <c r="A739" s="305" t="s">
        <v>423</v>
      </c>
      <c r="B739" s="249"/>
      <c r="C739" s="302"/>
      <c r="D739" s="260"/>
      <c r="E739" s="303"/>
      <c r="F739" s="303"/>
      <c r="G739" s="260"/>
      <c r="H739" s="303"/>
      <c r="I739" s="303"/>
      <c r="J739" s="303"/>
      <c r="K739" s="260"/>
      <c r="L739" s="303"/>
      <c r="M739" s="303"/>
      <c r="N739" s="303"/>
      <c r="O739" s="303"/>
      <c r="P739" s="303"/>
      <c r="Q739" s="303"/>
      <c r="R739" s="197"/>
      <c r="S739" s="197"/>
      <c r="T739" s="197"/>
      <c r="U739" s="197"/>
      <c r="V739" s="197"/>
      <c r="W739" s="197"/>
      <c r="X739" s="197"/>
      <c r="Y739" s="197"/>
      <c r="Z739" s="197"/>
      <c r="AA739" s="197"/>
      <c r="AB739" s="197"/>
      <c r="AC739" s="197"/>
      <c r="AD739" s="197"/>
      <c r="AE739" s="197"/>
    </row>
    <row r="740" spans="1:31" hidden="1">
      <c r="A740" s="238" t="s">
        <v>463</v>
      </c>
      <c r="B740" s="249"/>
      <c r="C740" s="302">
        <v>10034</v>
      </c>
      <c r="D740" s="386">
        <v>6.4390000000000001</v>
      </c>
      <c r="E740" s="303" t="s">
        <v>357</v>
      </c>
      <c r="F740" s="303">
        <f>ROUND(D740/100*$C740*$D$671,0)</f>
        <v>-6</v>
      </c>
      <c r="G740" s="386">
        <f>$G$688</f>
        <v>7.0339999999999998</v>
      </c>
      <c r="H740" s="303" t="s">
        <v>357</v>
      </c>
      <c r="I740" s="303">
        <f>ROUND(G740*C740/100*G723,0)</f>
        <v>-7</v>
      </c>
      <c r="J740" s="303"/>
      <c r="K740" s="386">
        <f>$K$688</f>
        <v>7.2030000000000003</v>
      </c>
      <c r="L740" s="303"/>
      <c r="M740" s="303">
        <f>ROUND(K740*C740/100*K723,0)</f>
        <v>-7</v>
      </c>
      <c r="N740" s="303"/>
      <c r="O740" s="303"/>
      <c r="P740" s="303"/>
      <c r="Q740" s="303"/>
      <c r="R740" s="197"/>
      <c r="S740" s="197"/>
      <c r="T740" s="197"/>
      <c r="U740" s="197"/>
      <c r="V740" s="197"/>
      <c r="W740" s="197"/>
      <c r="X740" s="197"/>
      <c r="Y740" s="197"/>
      <c r="Z740" s="197"/>
      <c r="AA740" s="197"/>
      <c r="AB740" s="197"/>
      <c r="AC740" s="197"/>
      <c r="AD740" s="197"/>
      <c r="AE740" s="197"/>
    </row>
    <row r="741" spans="1:31" hidden="1">
      <c r="A741" s="305" t="s">
        <v>392</v>
      </c>
      <c r="B741" s="249"/>
      <c r="C741" s="302">
        <v>0</v>
      </c>
      <c r="D741" s="373">
        <v>56</v>
      </c>
      <c r="E741" s="303" t="s">
        <v>357</v>
      </c>
      <c r="F741" s="303">
        <f>ROUND(D741/100*$C741*$D$671,0)</f>
        <v>0</v>
      </c>
      <c r="G741" s="373">
        <f>$G$689</f>
        <v>57</v>
      </c>
      <c r="H741" s="305" t="s">
        <v>357</v>
      </c>
      <c r="I741" s="303">
        <f t="shared" ref="I741" si="96">ROUND(G741*C741,0)</f>
        <v>0</v>
      </c>
      <c r="J741" s="303"/>
      <c r="K741" s="373">
        <f>$K$689</f>
        <v>58</v>
      </c>
      <c r="L741" s="303"/>
      <c r="M741" s="303">
        <f>ROUND(K741*C741,0)</f>
        <v>0</v>
      </c>
      <c r="N741" s="303"/>
      <c r="O741" s="303"/>
      <c r="P741" s="303"/>
      <c r="Q741" s="303"/>
      <c r="R741" s="197"/>
      <c r="S741" s="197"/>
      <c r="T741" s="197"/>
      <c r="U741" s="197"/>
      <c r="V741" s="197"/>
      <c r="W741" s="197"/>
      <c r="X741" s="197"/>
      <c r="Y741" s="197"/>
      <c r="Z741" s="197"/>
      <c r="AA741" s="197"/>
      <c r="AB741" s="197"/>
      <c r="AC741" s="197"/>
      <c r="AD741" s="197"/>
      <c r="AE741" s="197"/>
    </row>
    <row r="742" spans="1:31" hidden="1">
      <c r="A742" s="305" t="s">
        <v>441</v>
      </c>
      <c r="B742" s="249"/>
      <c r="C742" s="302">
        <v>12</v>
      </c>
      <c r="D742" s="259">
        <v>60</v>
      </c>
      <c r="E742" s="359" t="s">
        <v>105</v>
      </c>
      <c r="F742" s="303">
        <f>ROUND(D742*$C742,0)</f>
        <v>720</v>
      </c>
      <c r="G742" s="327">
        <f>$G$690</f>
        <v>60</v>
      </c>
      <c r="H742" s="249"/>
      <c r="I742" s="303">
        <f>ROUND(G742*$C742,0)</f>
        <v>720</v>
      </c>
      <c r="J742" s="303"/>
      <c r="K742" s="327">
        <f>$K$690</f>
        <v>60</v>
      </c>
      <c r="L742" s="303"/>
      <c r="M742" s="303">
        <f>ROUND(K742*$C742,0)</f>
        <v>720</v>
      </c>
      <c r="N742" s="303"/>
      <c r="O742" s="303"/>
      <c r="P742" s="303"/>
      <c r="Q742" s="303"/>
      <c r="R742" s="197"/>
      <c r="S742" s="197"/>
      <c r="T742" s="197"/>
      <c r="U742" s="197"/>
      <c r="V742" s="197"/>
      <c r="W742" s="197"/>
      <c r="X742" s="197"/>
      <c r="Y742" s="197"/>
      <c r="Z742" s="197"/>
      <c r="AA742" s="197"/>
      <c r="AB742" s="197"/>
      <c r="AC742" s="197"/>
      <c r="AD742" s="197"/>
      <c r="AE742" s="197"/>
    </row>
    <row r="743" spans="1:31" hidden="1">
      <c r="A743" s="305" t="s">
        <v>442</v>
      </c>
      <c r="B743" s="249"/>
      <c r="C743" s="302">
        <v>456.00326456013363</v>
      </c>
      <c r="D743" s="328">
        <v>-30</v>
      </c>
      <c r="E743" s="303" t="s">
        <v>357</v>
      </c>
      <c r="F743" s="303">
        <f>ROUND(D743*$C743,0)</f>
        <v>-13680</v>
      </c>
      <c r="G743" s="384">
        <f>$G$691</f>
        <v>-30</v>
      </c>
      <c r="H743" s="303" t="s">
        <v>357</v>
      </c>
      <c r="I743" s="303">
        <f>ROUND(G743*$C743/100,0)</f>
        <v>-137</v>
      </c>
      <c r="J743" s="303"/>
      <c r="K743" s="384">
        <f>$K$691</f>
        <v>-30</v>
      </c>
      <c r="L743" s="303"/>
      <c r="M743" s="303">
        <f>ROUND(K743*$C743/100,0)</f>
        <v>-137</v>
      </c>
      <c r="N743" s="303"/>
      <c r="O743" s="303"/>
      <c r="P743" s="303"/>
      <c r="Q743" s="303"/>
      <c r="R743" s="197"/>
      <c r="S743" s="197"/>
      <c r="T743" s="197"/>
      <c r="U743" s="197"/>
      <c r="V743" s="197"/>
      <c r="W743" s="197"/>
      <c r="X743" s="197"/>
      <c r="Y743" s="197"/>
      <c r="Z743" s="197"/>
      <c r="AA743" s="197"/>
      <c r="AB743" s="197"/>
      <c r="AC743" s="197"/>
      <c r="AD743" s="197"/>
      <c r="AE743" s="197"/>
    </row>
    <row r="744" spans="1:31" hidden="1">
      <c r="A744" s="249" t="s">
        <v>370</v>
      </c>
      <c r="B744" s="249"/>
      <c r="C744" s="302">
        <f>SUM(C721:C721)</f>
        <v>110142584.89494899</v>
      </c>
      <c r="D744" s="313"/>
      <c r="E744" s="218"/>
      <c r="F744" s="218">
        <f>SUM(F701:F743)</f>
        <v>8871185</v>
      </c>
      <c r="G744" s="313"/>
      <c r="H744" s="305"/>
      <c r="I744" s="218">
        <f>SUM(I701:I743)</f>
        <v>9699230</v>
      </c>
      <c r="J744" s="218"/>
      <c r="K744" s="347"/>
      <c r="L744" s="218"/>
      <c r="M744" s="218">
        <f>SUM(M701:M743)</f>
        <v>9929958</v>
      </c>
      <c r="N744" s="218"/>
      <c r="O744" s="218"/>
      <c r="P744" s="218"/>
      <c r="Q744" s="218"/>
      <c r="R744" s="197"/>
      <c r="S744" s="197"/>
      <c r="T744" s="197"/>
      <c r="U744" s="197"/>
      <c r="V744" s="197"/>
      <c r="W744" s="197"/>
      <c r="X744" s="197"/>
      <c r="Y744" s="197"/>
      <c r="Z744" s="197"/>
      <c r="AA744" s="197"/>
      <c r="AB744" s="197"/>
      <c r="AC744" s="197"/>
      <c r="AD744" s="197"/>
      <c r="AE744" s="197"/>
    </row>
    <row r="745" spans="1:31" hidden="1">
      <c r="A745" s="249" t="s">
        <v>341</v>
      </c>
      <c r="B745" s="249"/>
      <c r="C745" s="346">
        <v>1885731.2072950637</v>
      </c>
      <c r="D745" s="238"/>
      <c r="E745" s="238"/>
      <c r="F745" s="291">
        <f>I745</f>
        <v>142267.21150160185</v>
      </c>
      <c r="G745" s="238"/>
      <c r="H745" s="238"/>
      <c r="I745" s="291">
        <v>142267.21150160185</v>
      </c>
      <c r="J745" s="236"/>
      <c r="K745" s="293"/>
      <c r="L745" s="236"/>
      <c r="M745" s="291">
        <v>142267.21150160185</v>
      </c>
      <c r="N745" s="236"/>
      <c r="O745" s="236"/>
      <c r="P745" s="236"/>
      <c r="Q745" s="236"/>
      <c r="R745" s="197"/>
      <c r="S745" s="197"/>
      <c r="T745" s="197"/>
      <c r="U745" s="197"/>
      <c r="V745" s="197"/>
      <c r="W745" s="197"/>
      <c r="X745" s="197"/>
      <c r="Y745" s="197"/>
      <c r="Z745" s="197"/>
      <c r="AA745" s="197"/>
      <c r="AB745" s="197"/>
      <c r="AC745" s="197"/>
      <c r="AD745" s="197"/>
      <c r="AE745" s="197"/>
    </row>
    <row r="746" spans="1:31" ht="16.5" hidden="1" thickBot="1">
      <c r="A746" s="249" t="s">
        <v>371</v>
      </c>
      <c r="B746" s="249"/>
      <c r="C746" s="360">
        <f>SUM(C744:C745)</f>
        <v>112028316.10224405</v>
      </c>
      <c r="D746" s="344"/>
      <c r="E746" s="333"/>
      <c r="F746" s="334">
        <f>F744+F745</f>
        <v>9013452.2115016021</v>
      </c>
      <c r="G746" s="344"/>
      <c r="H746" s="335"/>
      <c r="I746" s="334">
        <f>I744+I745</f>
        <v>9841497.2115016021</v>
      </c>
      <c r="J746" s="334"/>
      <c r="K746" s="344"/>
      <c r="L746" s="334"/>
      <c r="M746" s="334">
        <f>M744+M745</f>
        <v>10072225.211501602</v>
      </c>
      <c r="N746" s="334"/>
      <c r="O746" s="334"/>
      <c r="P746" s="334"/>
      <c r="Q746" s="334"/>
      <c r="R746" s="197"/>
      <c r="S746" s="197"/>
      <c r="T746" s="197"/>
      <c r="U746" s="197"/>
      <c r="V746" s="197"/>
      <c r="W746" s="197"/>
      <c r="X746" s="197"/>
      <c r="Y746" s="197"/>
      <c r="Z746" s="197"/>
      <c r="AA746" s="197"/>
      <c r="AB746" s="197"/>
      <c r="AC746" s="197"/>
      <c r="AD746" s="197"/>
      <c r="AE746" s="197"/>
    </row>
    <row r="747" spans="1:31" hidden="1">
      <c r="A747" s="249"/>
      <c r="B747" s="249"/>
      <c r="C747" s="292"/>
      <c r="D747" s="321" t="s">
        <v>105</v>
      </c>
      <c r="E747" s="337"/>
      <c r="F747" s="304"/>
      <c r="G747" s="321" t="s">
        <v>105</v>
      </c>
      <c r="H747" s="293"/>
      <c r="I747" s="304"/>
      <c r="J747" s="304"/>
      <c r="K747" s="321" t="s">
        <v>105</v>
      </c>
      <c r="L747" s="304"/>
      <c r="M747" s="304"/>
      <c r="N747" s="304"/>
      <c r="O747" s="304"/>
      <c r="P747" s="304"/>
      <c r="Q747" s="304"/>
      <c r="R747" s="197"/>
      <c r="S747" s="197"/>
      <c r="T747" s="197"/>
      <c r="U747" s="197"/>
      <c r="V747" s="197"/>
      <c r="W747" s="197"/>
      <c r="X747" s="197"/>
      <c r="Y747" s="197"/>
      <c r="Z747" s="197"/>
      <c r="AA747" s="197"/>
      <c r="AB747" s="197"/>
      <c r="AC747" s="197"/>
      <c r="AD747" s="197"/>
      <c r="AE747" s="197"/>
    </row>
    <row r="748" spans="1:31" hidden="1">
      <c r="A748" s="248" t="s">
        <v>469</v>
      </c>
      <c r="B748" s="249"/>
      <c r="C748" s="250"/>
      <c r="D748" s="327"/>
      <c r="E748" s="218"/>
      <c r="F748" s="218"/>
      <c r="G748" s="327"/>
      <c r="H748" s="249"/>
      <c r="I748" s="218"/>
      <c r="J748" s="218"/>
      <c r="K748" s="260"/>
      <c r="L748" s="218"/>
      <c r="M748" s="218"/>
      <c r="N748" s="218"/>
      <c r="O748" s="218"/>
      <c r="P748" s="218"/>
      <c r="Q748" s="218"/>
      <c r="R748" s="197"/>
      <c r="S748" s="197"/>
      <c r="T748" s="197"/>
      <c r="U748" s="197"/>
      <c r="V748" s="197"/>
      <c r="W748" s="197"/>
      <c r="X748" s="197"/>
      <c r="Y748" s="197"/>
      <c r="Z748" s="197"/>
      <c r="AA748" s="197"/>
      <c r="AB748" s="197"/>
      <c r="AC748" s="197"/>
      <c r="AD748" s="197"/>
      <c r="AE748" s="197"/>
    </row>
    <row r="749" spans="1:31" hidden="1">
      <c r="A749" s="238" t="s">
        <v>470</v>
      </c>
      <c r="B749" s="249"/>
      <c r="C749" s="250"/>
      <c r="D749" s="327"/>
      <c r="E749" s="218"/>
      <c r="F749" s="218"/>
      <c r="G749" s="327"/>
      <c r="H749" s="249"/>
      <c r="I749" s="218"/>
      <c r="J749" s="218"/>
      <c r="K749" s="260"/>
      <c r="L749" s="218"/>
      <c r="M749" s="218"/>
      <c r="N749" s="218"/>
      <c r="O749" s="218"/>
      <c r="P749" s="218"/>
      <c r="Q749" s="218"/>
      <c r="R749" s="197"/>
      <c r="S749" s="197"/>
      <c r="T749" s="197"/>
      <c r="U749" s="197"/>
      <c r="V749" s="197"/>
      <c r="W749" s="197"/>
      <c r="X749" s="197"/>
      <c r="Y749" s="197"/>
      <c r="Z749" s="197"/>
      <c r="AA749" s="197"/>
      <c r="AB749" s="197"/>
      <c r="AC749" s="197"/>
      <c r="AD749" s="197"/>
      <c r="AE749" s="197"/>
    </row>
    <row r="750" spans="1:31" hidden="1">
      <c r="A750" s="305"/>
      <c r="B750" s="249"/>
      <c r="C750" s="250"/>
      <c r="D750" s="327"/>
      <c r="E750" s="218"/>
      <c r="F750" s="260"/>
      <c r="G750" s="327"/>
      <c r="H750" s="249"/>
      <c r="I750" s="260"/>
      <c r="J750" s="260"/>
      <c r="K750" s="260"/>
      <c r="L750" s="260"/>
      <c r="M750" s="260"/>
      <c r="N750" s="260"/>
      <c r="O750" s="260"/>
      <c r="P750" s="260"/>
      <c r="Q750" s="260"/>
      <c r="R750" s="197"/>
      <c r="S750" s="197"/>
      <c r="T750" s="197"/>
      <c r="U750" s="197"/>
      <c r="V750" s="197"/>
      <c r="W750" s="197"/>
      <c r="X750" s="197"/>
      <c r="Y750" s="197"/>
      <c r="Z750" s="197"/>
      <c r="AA750" s="197"/>
      <c r="AB750" s="197"/>
      <c r="AC750" s="197"/>
      <c r="AD750" s="197"/>
      <c r="AE750" s="197"/>
    </row>
    <row r="751" spans="1:31" hidden="1">
      <c r="A751" s="238" t="s">
        <v>448</v>
      </c>
      <c r="B751" s="249"/>
      <c r="C751" s="302"/>
      <c r="D751" s="218" t="s">
        <v>105</v>
      </c>
      <c r="E751" s="218"/>
      <c r="F751" s="249"/>
      <c r="G751" s="218" t="s">
        <v>105</v>
      </c>
      <c r="H751" s="249"/>
      <c r="I751" s="249"/>
      <c r="J751" s="249"/>
      <c r="K751" s="218" t="s">
        <v>105</v>
      </c>
      <c r="L751" s="249"/>
      <c r="M751" s="249"/>
      <c r="N751" s="249"/>
      <c r="O751" s="249"/>
      <c r="P751" s="249"/>
      <c r="Q751" s="249"/>
      <c r="R751" s="197"/>
      <c r="S751" s="197"/>
      <c r="T751" s="197"/>
      <c r="U751" s="197"/>
      <c r="V751" s="197"/>
      <c r="W751" s="197"/>
      <c r="X751" s="197"/>
      <c r="Y751" s="197"/>
      <c r="Z751" s="197"/>
      <c r="AA751" s="197"/>
      <c r="AB751" s="197"/>
      <c r="AC751" s="197"/>
      <c r="AD751" s="197"/>
      <c r="AE751" s="197"/>
    </row>
    <row r="752" spans="1:31" hidden="1">
      <c r="A752" s="238" t="s">
        <v>449</v>
      </c>
      <c r="B752" s="249"/>
      <c r="C752" s="302">
        <v>434.48258292673</v>
      </c>
      <c r="D752" s="327">
        <v>0</v>
      </c>
      <c r="E752" s="307"/>
      <c r="F752" s="303">
        <f>ROUND(D752*$C752,0)</f>
        <v>0</v>
      </c>
      <c r="G752" s="327">
        <f>$G$647</f>
        <v>0</v>
      </c>
      <c r="H752" s="307"/>
      <c r="I752" s="303">
        <f>ROUND(G752*C752,0)</f>
        <v>0</v>
      </c>
      <c r="J752" s="303"/>
      <c r="K752" s="327">
        <f>$K$647</f>
        <v>0</v>
      </c>
      <c r="L752" s="303"/>
      <c r="M752" s="303">
        <f>ROUND(K752*G752,0)</f>
        <v>0</v>
      </c>
      <c r="N752" s="303"/>
      <c r="O752" s="303"/>
      <c r="P752" s="303"/>
      <c r="Q752" s="303"/>
      <c r="R752" s="197"/>
      <c r="S752" s="197"/>
      <c r="T752" s="197"/>
      <c r="U752" s="197"/>
      <c r="V752" s="197"/>
      <c r="W752" s="197"/>
      <c r="X752" s="197"/>
      <c r="Y752" s="197"/>
      <c r="Z752" s="197"/>
      <c r="AA752" s="197"/>
      <c r="AB752" s="197"/>
      <c r="AC752" s="197"/>
      <c r="AD752" s="197"/>
      <c r="AE752" s="197"/>
    </row>
    <row r="753" spans="1:31" hidden="1">
      <c r="A753" s="238" t="s">
        <v>450</v>
      </c>
      <c r="B753" s="249"/>
      <c r="C753" s="302">
        <v>0</v>
      </c>
      <c r="D753" s="327"/>
      <c r="E753" s="307"/>
      <c r="F753" s="303"/>
      <c r="G753" s="327"/>
      <c r="H753" s="307"/>
      <c r="I753" s="303"/>
      <c r="J753" s="303"/>
      <c r="K753" s="327"/>
      <c r="L753" s="303"/>
      <c r="M753" s="303"/>
      <c r="N753" s="303"/>
      <c r="O753" s="303"/>
      <c r="P753" s="303"/>
      <c r="Q753" s="303"/>
      <c r="R753" s="197"/>
      <c r="S753" s="197"/>
      <c r="T753" s="197"/>
      <c r="U753" s="197"/>
      <c r="V753" s="197"/>
      <c r="W753" s="197"/>
      <c r="X753" s="197"/>
      <c r="Y753" s="197"/>
      <c r="Z753" s="197"/>
      <c r="AA753" s="197"/>
      <c r="AB753" s="197"/>
      <c r="AC753" s="197"/>
      <c r="AD753" s="197"/>
      <c r="AE753" s="197"/>
    </row>
    <row r="754" spans="1:31" hidden="1">
      <c r="A754" s="238" t="s">
        <v>451</v>
      </c>
      <c r="B754" s="249"/>
      <c r="C754" s="302">
        <v>1120.6084940984899</v>
      </c>
      <c r="D754" s="327">
        <v>0</v>
      </c>
      <c r="E754" s="307"/>
      <c r="F754" s="303">
        <f>ROUND(D754*$C754,0)</f>
        <v>0</v>
      </c>
      <c r="G754" s="327">
        <f>$G$649</f>
        <v>0</v>
      </c>
      <c r="H754" s="307"/>
      <c r="I754" s="303">
        <f t="shared" ref="I754:I756" si="97">ROUND(G754*C754,0)</f>
        <v>0</v>
      </c>
      <c r="J754" s="303"/>
      <c r="K754" s="327">
        <f>$K$649</f>
        <v>0</v>
      </c>
      <c r="L754" s="303"/>
      <c r="M754" s="303">
        <f t="shared" ref="M754" si="98">ROUND(K754*G754,0)</f>
        <v>0</v>
      </c>
      <c r="N754" s="303"/>
      <c r="O754" s="303"/>
      <c r="P754" s="303"/>
      <c r="Q754" s="303"/>
      <c r="R754" s="197"/>
      <c r="S754" s="197"/>
      <c r="T754" s="197"/>
      <c r="U754" s="197"/>
      <c r="V754" s="197"/>
      <c r="W754" s="197"/>
      <c r="X754" s="197"/>
      <c r="Y754" s="197"/>
      <c r="Z754" s="197"/>
      <c r="AA754" s="197"/>
      <c r="AB754" s="197"/>
      <c r="AC754" s="197"/>
      <c r="AD754" s="197"/>
      <c r="AE754" s="197"/>
    </row>
    <row r="755" spans="1:31" hidden="1">
      <c r="A755" s="238" t="s">
        <v>452</v>
      </c>
      <c r="B755" s="249"/>
      <c r="C755" s="302">
        <v>116.7917084633</v>
      </c>
      <c r="D755" s="327">
        <v>357</v>
      </c>
      <c r="E755" s="307"/>
      <c r="F755" s="303">
        <f>ROUND(D755*$C755,0)</f>
        <v>41695</v>
      </c>
      <c r="G755" s="327">
        <f>$G$650</f>
        <v>370</v>
      </c>
      <c r="H755" s="307"/>
      <c r="I755" s="303">
        <f t="shared" si="97"/>
        <v>43213</v>
      </c>
      <c r="J755" s="303"/>
      <c r="K755" s="327">
        <f>$K$650</f>
        <v>379</v>
      </c>
      <c r="L755" s="303"/>
      <c r="M755" s="303">
        <f>ROUND(K755*C755,0)</f>
        <v>44264</v>
      </c>
      <c r="N755" s="303"/>
      <c r="O755" s="303"/>
      <c r="P755" s="303"/>
      <c r="Q755" s="303"/>
      <c r="R755" s="197"/>
      <c r="S755" s="197"/>
      <c r="T755" s="197"/>
      <c r="U755" s="197"/>
      <c r="V755" s="197"/>
      <c r="W755" s="197"/>
      <c r="X755" s="197"/>
      <c r="Y755" s="197"/>
      <c r="Z755" s="197"/>
      <c r="AA755" s="197"/>
      <c r="AB755" s="197"/>
      <c r="AC755" s="197"/>
      <c r="AD755" s="197"/>
      <c r="AE755" s="197"/>
    </row>
    <row r="756" spans="1:31" hidden="1">
      <c r="A756" s="238" t="s">
        <v>453</v>
      </c>
      <c r="B756" s="249"/>
      <c r="C756" s="302">
        <v>2.3342464038064201</v>
      </c>
      <c r="D756" s="327">
        <v>1457</v>
      </c>
      <c r="E756" s="307"/>
      <c r="F756" s="303">
        <f>ROUND(D756*$C756,0)</f>
        <v>3401</v>
      </c>
      <c r="G756" s="327">
        <f>$G$651</f>
        <v>1504</v>
      </c>
      <c r="H756" s="307"/>
      <c r="I756" s="303">
        <f t="shared" si="97"/>
        <v>3511</v>
      </c>
      <c r="J756" s="303"/>
      <c r="K756" s="327">
        <f>$K$651</f>
        <v>1539</v>
      </c>
      <c r="L756" s="303"/>
      <c r="M756" s="303">
        <f>ROUND(K756*C756,0)</f>
        <v>3592</v>
      </c>
      <c r="N756" s="303"/>
      <c r="O756" s="303"/>
      <c r="P756" s="303"/>
      <c r="Q756" s="303"/>
      <c r="R756" s="197"/>
      <c r="S756" s="197"/>
      <c r="T756" s="197"/>
      <c r="U756" s="197"/>
      <c r="V756" s="197"/>
      <c r="W756" s="197"/>
      <c r="X756" s="197"/>
      <c r="Y756" s="197"/>
      <c r="Z756" s="197"/>
      <c r="AA756" s="197"/>
      <c r="AB756" s="197"/>
      <c r="AC756" s="197"/>
      <c r="AD756" s="197"/>
      <c r="AE756" s="197"/>
    </row>
    <row r="757" spans="1:31" hidden="1">
      <c r="A757" s="238" t="s">
        <v>339</v>
      </c>
      <c r="B757" s="249"/>
      <c r="C757" s="302">
        <f>SUM(C752:C756)</f>
        <v>1674.2170318923263</v>
      </c>
      <c r="D757" s="327"/>
      <c r="E757" s="307"/>
      <c r="F757" s="303"/>
      <c r="G757" s="327"/>
      <c r="H757" s="307"/>
      <c r="I757" s="303"/>
      <c r="J757" s="303"/>
      <c r="K757" s="327"/>
      <c r="L757" s="303"/>
      <c r="M757" s="303"/>
      <c r="N757" s="303"/>
      <c r="O757" s="303"/>
      <c r="P757" s="303"/>
      <c r="Q757" s="303"/>
      <c r="R757" s="197"/>
      <c r="S757" s="197"/>
      <c r="T757" s="197"/>
      <c r="U757" s="197"/>
      <c r="V757" s="197"/>
      <c r="W757" s="197"/>
      <c r="X757" s="197"/>
      <c r="Y757" s="197"/>
      <c r="Z757" s="197"/>
      <c r="AA757" s="197"/>
      <c r="AB757" s="197"/>
      <c r="AC757" s="197"/>
      <c r="AD757" s="197"/>
      <c r="AE757" s="197"/>
    </row>
    <row r="758" spans="1:31" hidden="1">
      <c r="A758" s="238" t="s">
        <v>454</v>
      </c>
      <c r="B758" s="249"/>
      <c r="C758" s="302">
        <v>12986.161111111121</v>
      </c>
      <c r="D758" s="327"/>
      <c r="E758" s="303"/>
      <c r="F758" s="303"/>
      <c r="G758" s="327"/>
      <c r="H758" s="303"/>
      <c r="I758" s="303"/>
      <c r="J758" s="303"/>
      <c r="K758" s="327"/>
      <c r="L758" s="303"/>
      <c r="M758" s="303"/>
      <c r="N758" s="303"/>
      <c r="O758" s="303"/>
      <c r="P758" s="303"/>
      <c r="Q758" s="303"/>
      <c r="R758" s="197"/>
      <c r="S758" s="197"/>
      <c r="T758" s="197"/>
      <c r="U758" s="197"/>
      <c r="V758" s="197"/>
      <c r="W758" s="197"/>
      <c r="X758" s="197"/>
      <c r="Y758" s="197"/>
      <c r="Z758" s="197"/>
      <c r="AA758" s="197"/>
      <c r="AB758" s="197"/>
      <c r="AC758" s="197"/>
      <c r="AD758" s="197"/>
      <c r="AE758" s="197"/>
    </row>
    <row r="759" spans="1:31" hidden="1">
      <c r="A759" s="238" t="s">
        <v>455</v>
      </c>
      <c r="B759" s="249"/>
      <c r="C759" s="302">
        <v>2055</v>
      </c>
      <c r="D759" s="327"/>
      <c r="E759" s="303"/>
      <c r="F759" s="303"/>
      <c r="G759" s="327"/>
      <c r="H759" s="303"/>
      <c r="I759" s="303"/>
      <c r="J759" s="303"/>
      <c r="K759" s="327"/>
      <c r="L759" s="303"/>
      <c r="M759" s="303"/>
      <c r="N759" s="303"/>
      <c r="O759" s="303"/>
      <c r="P759" s="303"/>
      <c r="Q759" s="303"/>
      <c r="R759" s="197"/>
      <c r="S759" s="197"/>
      <c r="T759" s="197"/>
      <c r="U759" s="197"/>
      <c r="V759" s="197"/>
      <c r="W759" s="197"/>
      <c r="X759" s="197"/>
      <c r="Y759" s="197"/>
      <c r="Z759" s="197"/>
      <c r="AA759" s="197"/>
      <c r="AB759" s="197"/>
      <c r="AC759" s="197"/>
      <c r="AD759" s="197"/>
      <c r="AE759" s="197"/>
    </row>
    <row r="760" spans="1:31" hidden="1">
      <c r="A760" s="238" t="s">
        <v>456</v>
      </c>
      <c r="B760" s="249"/>
      <c r="C760" s="302"/>
      <c r="D760" s="327"/>
      <c r="E760" s="307"/>
      <c r="F760" s="303"/>
      <c r="G760" s="327"/>
      <c r="H760" s="307"/>
      <c r="I760" s="303"/>
      <c r="J760" s="303"/>
      <c r="K760" s="327"/>
      <c r="L760" s="303"/>
      <c r="M760" s="303"/>
      <c r="N760" s="303"/>
      <c r="O760" s="303"/>
      <c r="P760" s="303"/>
      <c r="Q760" s="303"/>
      <c r="R760" s="197"/>
      <c r="S760" s="197"/>
      <c r="T760" s="197"/>
      <c r="U760" s="197"/>
      <c r="V760" s="197"/>
      <c r="W760" s="197"/>
      <c r="X760" s="197"/>
      <c r="Y760" s="197"/>
      <c r="Z760" s="197"/>
      <c r="AA760" s="197"/>
      <c r="AB760" s="197"/>
      <c r="AC760" s="197"/>
      <c r="AD760" s="197"/>
      <c r="AE760" s="197"/>
    </row>
    <row r="761" spans="1:31" hidden="1">
      <c r="A761" s="238" t="s">
        <v>457</v>
      </c>
      <c r="B761" s="249"/>
      <c r="C761" s="302">
        <v>1124.0429012132199</v>
      </c>
      <c r="D761" s="327">
        <v>23.87</v>
      </c>
      <c r="E761" s="307"/>
      <c r="F761" s="303">
        <f>ROUND(D761*$C761,0)</f>
        <v>26831</v>
      </c>
      <c r="G761" s="327">
        <f>$G$656</f>
        <v>26.02</v>
      </c>
      <c r="H761" s="307"/>
      <c r="I761" s="303">
        <f>ROUND(G761*C761,0)</f>
        <v>29248</v>
      </c>
      <c r="J761" s="303"/>
      <c r="K761" s="327">
        <f>$K$656</f>
        <v>26.63</v>
      </c>
      <c r="L761" s="303"/>
      <c r="M761" s="303">
        <f>ROUND(K761*C761,0)</f>
        <v>29933</v>
      </c>
      <c r="N761" s="303"/>
      <c r="O761" s="303"/>
      <c r="P761" s="303"/>
      <c r="Q761" s="303"/>
      <c r="R761" s="197"/>
      <c r="S761" s="197"/>
      <c r="T761" s="197"/>
      <c r="U761" s="197"/>
      <c r="V761" s="197"/>
      <c r="W761" s="197"/>
      <c r="X761" s="197"/>
      <c r="Y761" s="197"/>
      <c r="Z761" s="197"/>
      <c r="AA761" s="197"/>
      <c r="AB761" s="197"/>
      <c r="AC761" s="197"/>
      <c r="AD761" s="197"/>
      <c r="AE761" s="197"/>
    </row>
    <row r="762" spans="1:31" hidden="1">
      <c r="A762" s="238" t="s">
        <v>458</v>
      </c>
      <c r="B762" s="249"/>
      <c r="C762" s="302"/>
      <c r="D762" s="327"/>
      <c r="E762" s="307"/>
      <c r="F762" s="303"/>
      <c r="G762" s="327"/>
      <c r="H762" s="307"/>
      <c r="I762" s="303"/>
      <c r="J762" s="303"/>
      <c r="K762" s="327"/>
      <c r="L762" s="303"/>
      <c r="M762" s="303"/>
      <c r="N762" s="303"/>
      <c r="O762" s="303"/>
      <c r="P762" s="303"/>
      <c r="Q762" s="303"/>
      <c r="R762" s="197"/>
      <c r="S762" s="197"/>
      <c r="T762" s="197"/>
      <c r="U762" s="197"/>
      <c r="V762" s="197"/>
      <c r="W762" s="197"/>
      <c r="X762" s="197"/>
      <c r="Y762" s="197"/>
      <c r="Z762" s="197"/>
      <c r="AA762" s="197"/>
      <c r="AB762" s="197"/>
      <c r="AC762" s="197"/>
      <c r="AD762" s="197"/>
      <c r="AE762" s="197"/>
    </row>
    <row r="763" spans="1:31" hidden="1">
      <c r="A763" s="238" t="s">
        <v>451</v>
      </c>
      <c r="B763" s="249"/>
      <c r="C763" s="302">
        <v>13343.474759320199</v>
      </c>
      <c r="D763" s="327">
        <v>23.79</v>
      </c>
      <c r="E763" s="307"/>
      <c r="F763" s="303">
        <f>ROUND(D763*$C763,0)</f>
        <v>317441</v>
      </c>
      <c r="G763" s="327">
        <f>$G$658</f>
        <v>26.02</v>
      </c>
      <c r="H763" s="307"/>
      <c r="I763" s="303">
        <f t="shared" ref="I763:I767" si="99">ROUND(G763*C763,0)</f>
        <v>347197</v>
      </c>
      <c r="J763" s="303"/>
      <c r="K763" s="327">
        <f>$K$658</f>
        <v>26.63</v>
      </c>
      <c r="L763" s="303"/>
      <c r="M763" s="303">
        <f>ROUND(K763*C763,0)</f>
        <v>355337</v>
      </c>
      <c r="N763" s="303"/>
      <c r="O763" s="303"/>
      <c r="P763" s="303"/>
      <c r="Q763" s="303"/>
      <c r="R763" s="197"/>
      <c r="S763" s="197"/>
      <c r="T763" s="197"/>
      <c r="U763" s="197"/>
      <c r="V763" s="197"/>
      <c r="W763" s="197"/>
      <c r="X763" s="197"/>
      <c r="Y763" s="197"/>
      <c r="Z763" s="197"/>
      <c r="AA763" s="197"/>
      <c r="AB763" s="197"/>
      <c r="AC763" s="197"/>
      <c r="AD763" s="197"/>
      <c r="AE763" s="197"/>
    </row>
    <row r="764" spans="1:31" hidden="1">
      <c r="A764" s="238" t="s">
        <v>452</v>
      </c>
      <c r="B764" s="249"/>
      <c r="C764" s="302">
        <v>11633.663662691</v>
      </c>
      <c r="D764" s="327">
        <v>16.559999999999999</v>
      </c>
      <c r="E764" s="307"/>
      <c r="F764" s="303">
        <f>ROUND(D764*$C764,0)</f>
        <v>192653</v>
      </c>
      <c r="G764" s="327">
        <f>$G$659</f>
        <v>18.101388370764003</v>
      </c>
      <c r="H764" s="307"/>
      <c r="I764" s="303">
        <f t="shared" si="99"/>
        <v>210585</v>
      </c>
      <c r="J764" s="303"/>
      <c r="K764" s="327">
        <f>$K$659</f>
        <v>18.526286850528336</v>
      </c>
      <c r="L764" s="303"/>
      <c r="M764" s="303">
        <f>ROUND(K764*C764,0)</f>
        <v>215529</v>
      </c>
      <c r="N764" s="303"/>
      <c r="O764" s="303"/>
      <c r="P764" s="303"/>
      <c r="Q764" s="303"/>
      <c r="R764" s="197"/>
      <c r="S764" s="197"/>
      <c r="T764" s="197"/>
      <c r="U764" s="197"/>
      <c r="V764" s="197"/>
      <c r="W764" s="197"/>
      <c r="X764" s="197"/>
      <c r="Y764" s="197"/>
      <c r="Z764" s="197"/>
      <c r="AA764" s="197"/>
      <c r="AB764" s="197"/>
      <c r="AC764" s="197"/>
      <c r="AD764" s="197"/>
      <c r="AE764" s="197"/>
    </row>
    <row r="765" spans="1:31" hidden="1">
      <c r="A765" s="238" t="s">
        <v>453</v>
      </c>
      <c r="B765" s="249"/>
      <c r="C765" s="302">
        <v>854.37523643290297</v>
      </c>
      <c r="D765" s="327">
        <v>12.96</v>
      </c>
      <c r="E765" s="307"/>
      <c r="F765" s="303">
        <f>ROUND(D765*$C765,0)</f>
        <v>11073</v>
      </c>
      <c r="G765" s="327">
        <f>$G$660</f>
        <v>14.155824964645021</v>
      </c>
      <c r="H765" s="307"/>
      <c r="I765" s="303">
        <f t="shared" si="99"/>
        <v>12094</v>
      </c>
      <c r="J765" s="303"/>
      <c r="K765" s="327">
        <f>$K$660</f>
        <v>14.48810823397713</v>
      </c>
      <c r="L765" s="303"/>
      <c r="M765" s="303">
        <f>ROUND(K765*C765,0)</f>
        <v>12378</v>
      </c>
      <c r="N765" s="303"/>
      <c r="O765" s="303"/>
      <c r="P765" s="303"/>
      <c r="Q765" s="303"/>
      <c r="R765" s="197"/>
      <c r="S765" s="197"/>
      <c r="T765" s="197"/>
      <c r="U765" s="197"/>
      <c r="V765" s="197"/>
      <c r="W765" s="197"/>
      <c r="X765" s="197"/>
      <c r="Y765" s="197"/>
      <c r="Z765" s="197"/>
      <c r="AA765" s="197"/>
      <c r="AB765" s="197"/>
      <c r="AC765" s="197"/>
      <c r="AD765" s="197"/>
      <c r="AE765" s="197"/>
    </row>
    <row r="766" spans="1:31" hidden="1">
      <c r="A766" s="238" t="s">
        <v>459</v>
      </c>
      <c r="B766" s="249"/>
      <c r="C766" s="302">
        <v>272.36067141268398</v>
      </c>
      <c r="D766" s="327">
        <v>71.61</v>
      </c>
      <c r="E766" s="307"/>
      <c r="F766" s="303">
        <f>ROUND(D766*$C766,0)</f>
        <v>19504</v>
      </c>
      <c r="G766" s="327">
        <f>$G$661</f>
        <v>78.06</v>
      </c>
      <c r="H766" s="307"/>
      <c r="I766" s="303">
        <f t="shared" si="99"/>
        <v>21260</v>
      </c>
      <c r="J766" s="303"/>
      <c r="K766" s="327">
        <f>$K$661</f>
        <v>79.89</v>
      </c>
      <c r="L766" s="303"/>
      <c r="M766" s="303">
        <f>ROUND(K766*C766,0)</f>
        <v>21759</v>
      </c>
      <c r="N766" s="303"/>
      <c r="O766" s="303"/>
      <c r="P766" s="303"/>
      <c r="Q766" s="303"/>
      <c r="R766" s="197"/>
      <c r="S766" s="197"/>
      <c r="T766" s="197"/>
      <c r="U766" s="197"/>
      <c r="V766" s="197"/>
      <c r="W766" s="197"/>
      <c r="X766" s="197"/>
      <c r="Y766" s="197"/>
      <c r="Z766" s="197"/>
      <c r="AA766" s="197"/>
      <c r="AB766" s="197"/>
      <c r="AC766" s="197"/>
      <c r="AD766" s="197"/>
      <c r="AE766" s="197"/>
    </row>
    <row r="767" spans="1:31" hidden="1">
      <c r="A767" s="238" t="s">
        <v>460</v>
      </c>
      <c r="B767" s="249"/>
      <c r="C767" s="302">
        <v>388.32518925146098</v>
      </c>
      <c r="D767" s="327">
        <v>142.74</v>
      </c>
      <c r="E767" s="307"/>
      <c r="F767" s="303">
        <f>ROUND(D767*$C767,0)</f>
        <v>55430</v>
      </c>
      <c r="G767" s="327">
        <f>$G$662</f>
        <v>156.12</v>
      </c>
      <c r="H767" s="307"/>
      <c r="I767" s="303">
        <f t="shared" si="99"/>
        <v>60625</v>
      </c>
      <c r="J767" s="303"/>
      <c r="K767" s="327">
        <f>$K$662</f>
        <v>159.78</v>
      </c>
      <c r="L767" s="303"/>
      <c r="M767" s="303">
        <f>ROUND(K767*C767,0)</f>
        <v>62047</v>
      </c>
      <c r="N767" s="303"/>
      <c r="O767" s="303"/>
      <c r="P767" s="303"/>
      <c r="Q767" s="303"/>
      <c r="R767" s="197"/>
      <c r="S767" s="197"/>
      <c r="T767" s="197"/>
      <c r="U767" s="197"/>
      <c r="V767" s="197"/>
      <c r="W767" s="197"/>
      <c r="X767" s="197"/>
      <c r="Y767" s="197"/>
      <c r="Z767" s="197"/>
      <c r="AA767" s="197"/>
      <c r="AB767" s="197"/>
      <c r="AC767" s="197"/>
      <c r="AD767" s="197"/>
      <c r="AE767" s="197"/>
    </row>
    <row r="768" spans="1:31" hidden="1">
      <c r="A768" s="238" t="s">
        <v>461</v>
      </c>
      <c r="B768" s="249"/>
      <c r="C768" s="302"/>
      <c r="D768" s="327"/>
      <c r="E768" s="307"/>
      <c r="F768" s="303"/>
      <c r="G768" s="327"/>
      <c r="H768" s="307"/>
      <c r="I768" s="303"/>
      <c r="J768" s="303"/>
      <c r="K768" s="327"/>
      <c r="L768" s="303"/>
      <c r="M768" s="303"/>
      <c r="N768" s="303"/>
      <c r="O768" s="303"/>
      <c r="P768" s="303"/>
      <c r="Q768" s="303"/>
      <c r="R768" s="197"/>
      <c r="S768" s="197"/>
      <c r="T768" s="197"/>
      <c r="U768" s="197"/>
      <c r="V768" s="197"/>
      <c r="W768" s="197"/>
      <c r="X768" s="197"/>
      <c r="Y768" s="197"/>
      <c r="Z768" s="197"/>
      <c r="AA768" s="197"/>
      <c r="AB768" s="197"/>
      <c r="AC768" s="197"/>
      <c r="AD768" s="197"/>
      <c r="AE768" s="197"/>
    </row>
    <row r="769" spans="1:31" hidden="1">
      <c r="A769" s="238" t="s">
        <v>457</v>
      </c>
      <c r="B769" s="249"/>
      <c r="C769" s="302">
        <v>26.1506861099434</v>
      </c>
      <c r="D769" s="322">
        <v>-23.87</v>
      </c>
      <c r="E769" s="307"/>
      <c r="F769" s="303">
        <f>ROUND(D769*$C769,0)</f>
        <v>-624</v>
      </c>
      <c r="G769" s="327">
        <f>$G$664</f>
        <v>-26.02</v>
      </c>
      <c r="H769" s="307"/>
      <c r="I769" s="303">
        <f t="shared" ref="I769:I770" si="100">ROUND(G769*C769,0)</f>
        <v>-680</v>
      </c>
      <c r="J769" s="303"/>
      <c r="K769" s="327">
        <f>$K$664</f>
        <v>-26.63</v>
      </c>
      <c r="L769" s="303"/>
      <c r="M769" s="303">
        <f>ROUND(K769*C769,0)</f>
        <v>-696</v>
      </c>
      <c r="N769" s="303"/>
      <c r="O769" s="303"/>
      <c r="P769" s="303"/>
      <c r="Q769" s="303"/>
      <c r="R769" s="197"/>
      <c r="S769" s="197"/>
      <c r="T769" s="197"/>
      <c r="U769" s="197"/>
      <c r="V769" s="197"/>
      <c r="W769" s="197"/>
      <c r="X769" s="197"/>
      <c r="Y769" s="197"/>
      <c r="Z769" s="197"/>
      <c r="AA769" s="197"/>
      <c r="AB769" s="197"/>
      <c r="AC769" s="197"/>
      <c r="AD769" s="197"/>
      <c r="AE769" s="197"/>
    </row>
    <row r="770" spans="1:31" hidden="1">
      <c r="A770" s="238" t="s">
        <v>462</v>
      </c>
      <c r="B770" s="249"/>
      <c r="C770" s="302">
        <v>193.01451727485201</v>
      </c>
      <c r="D770" s="322">
        <v>-23.79</v>
      </c>
      <c r="E770" s="307"/>
      <c r="F770" s="303">
        <f>ROUND(D770*$C770,0)</f>
        <v>-4592</v>
      </c>
      <c r="G770" s="327">
        <f>$G$665</f>
        <v>-26.02</v>
      </c>
      <c r="H770" s="307"/>
      <c r="I770" s="303">
        <f t="shared" si="100"/>
        <v>-5022</v>
      </c>
      <c r="J770" s="303"/>
      <c r="K770" s="327">
        <f>$K$665</f>
        <v>-26.63</v>
      </c>
      <c r="L770" s="303"/>
      <c r="M770" s="303">
        <f>ROUND(K770*C770,0)</f>
        <v>-5140</v>
      </c>
      <c r="N770" s="303"/>
      <c r="O770" s="303"/>
      <c r="P770" s="303"/>
      <c r="Q770" s="303"/>
      <c r="R770" s="197"/>
      <c r="S770" s="197"/>
      <c r="T770" s="197"/>
      <c r="U770" s="197"/>
      <c r="V770" s="197"/>
      <c r="W770" s="197"/>
      <c r="X770" s="197"/>
      <c r="Y770" s="197"/>
      <c r="Z770" s="197"/>
      <c r="AA770" s="197"/>
      <c r="AB770" s="197"/>
      <c r="AC770" s="197"/>
      <c r="AD770" s="197"/>
      <c r="AE770" s="197"/>
    </row>
    <row r="771" spans="1:31" hidden="1">
      <c r="A771" s="305" t="s">
        <v>423</v>
      </c>
      <c r="B771" s="249"/>
      <c r="C771" s="302"/>
      <c r="D771" s="327"/>
      <c r="E771" s="303"/>
      <c r="F771" s="303"/>
      <c r="G771" s="327"/>
      <c r="H771" s="303"/>
      <c r="I771" s="303"/>
      <c r="J771" s="303"/>
      <c r="K771" s="327"/>
      <c r="L771" s="303"/>
      <c r="M771" s="303"/>
      <c r="N771" s="303"/>
      <c r="O771" s="303"/>
      <c r="P771" s="303"/>
      <c r="Q771" s="303"/>
      <c r="R771" s="197"/>
      <c r="S771" s="197"/>
      <c r="T771" s="197"/>
      <c r="U771" s="197"/>
      <c r="V771" s="197"/>
      <c r="W771" s="197"/>
      <c r="X771" s="197"/>
      <c r="Y771" s="197"/>
      <c r="Z771" s="197"/>
      <c r="AA771" s="197"/>
      <c r="AB771" s="197"/>
      <c r="AC771" s="197"/>
      <c r="AD771" s="197"/>
      <c r="AE771" s="197"/>
    </row>
    <row r="772" spans="1:31" hidden="1">
      <c r="A772" s="238" t="s">
        <v>463</v>
      </c>
      <c r="B772" s="249"/>
      <c r="C772" s="302">
        <v>48181287</v>
      </c>
      <c r="D772" s="388">
        <v>6.4390000000000001</v>
      </c>
      <c r="E772" s="303" t="s">
        <v>357</v>
      </c>
      <c r="F772" s="303">
        <f>ROUND(D772/100*$C772,0)</f>
        <v>3102393</v>
      </c>
      <c r="G772" s="383">
        <f>$G$667</f>
        <v>7.0350000000000001</v>
      </c>
      <c r="H772" s="303" t="s">
        <v>357</v>
      </c>
      <c r="I772" s="303">
        <f>ROUND(G772/100*C772,0)</f>
        <v>3389554</v>
      </c>
      <c r="J772" s="303"/>
      <c r="K772" s="383">
        <f>$K$667</f>
        <v>7.2030000000000003</v>
      </c>
      <c r="L772" s="303"/>
      <c r="M772" s="303">
        <f>ROUND(K772/100*C772,0)</f>
        <v>3470498</v>
      </c>
      <c r="N772" s="303"/>
      <c r="O772" s="303"/>
      <c r="P772" s="303"/>
      <c r="Q772" s="303"/>
      <c r="R772" s="197"/>
      <c r="S772" s="197"/>
      <c r="T772" s="197"/>
      <c r="U772" s="197"/>
      <c r="V772" s="197"/>
      <c r="W772" s="197"/>
      <c r="X772" s="197"/>
      <c r="Y772" s="197"/>
      <c r="Z772" s="197"/>
      <c r="AA772" s="197"/>
      <c r="AB772" s="197"/>
      <c r="AC772" s="197"/>
      <c r="AD772" s="197"/>
      <c r="AE772" s="197"/>
    </row>
    <row r="773" spans="1:31" hidden="1">
      <c r="A773" s="305" t="s">
        <v>392</v>
      </c>
      <c r="B773" s="249"/>
      <c r="C773" s="302">
        <v>16797</v>
      </c>
      <c r="D773" s="328">
        <v>56</v>
      </c>
      <c r="E773" s="305" t="s">
        <v>357</v>
      </c>
      <c r="F773" s="303">
        <f>ROUND(D773*$C773/100,0)</f>
        <v>9406</v>
      </c>
      <c r="G773" s="384">
        <f>$G$668</f>
        <v>57</v>
      </c>
      <c r="H773" s="305" t="s">
        <v>357</v>
      </c>
      <c r="I773" s="303">
        <f>ROUND(G773*C773/100,0)</f>
        <v>9574</v>
      </c>
      <c r="J773" s="303"/>
      <c r="K773" s="384">
        <f>$K$668</f>
        <v>58</v>
      </c>
      <c r="L773" s="303"/>
      <c r="M773" s="303">
        <f>ROUND(K773*C773/100,0)</f>
        <v>9742</v>
      </c>
      <c r="N773" s="303"/>
      <c r="O773" s="303"/>
      <c r="P773" s="303"/>
      <c r="Q773" s="303"/>
      <c r="R773" s="197"/>
      <c r="S773" s="197"/>
      <c r="T773" s="197"/>
      <c r="U773" s="197"/>
      <c r="V773" s="197"/>
      <c r="W773" s="197"/>
      <c r="X773" s="197"/>
      <c r="Y773" s="197"/>
      <c r="Z773" s="197"/>
      <c r="AA773" s="197"/>
      <c r="AB773" s="197"/>
      <c r="AC773" s="197"/>
      <c r="AD773" s="197"/>
      <c r="AE773" s="197"/>
    </row>
    <row r="774" spans="1:31" hidden="1">
      <c r="A774" s="354" t="s">
        <v>399</v>
      </c>
      <c r="B774" s="249"/>
      <c r="C774" s="302"/>
      <c r="D774" s="320">
        <v>-0.01</v>
      </c>
      <c r="E774" s="218"/>
      <c r="F774" s="303"/>
      <c r="G774" s="320">
        <v>-0.01</v>
      </c>
      <c r="H774" s="249"/>
      <c r="I774" s="303"/>
      <c r="J774" s="303"/>
      <c r="K774" s="320">
        <v>-0.01</v>
      </c>
      <c r="L774" s="303"/>
      <c r="M774" s="303"/>
      <c r="N774" s="303"/>
      <c r="O774" s="303"/>
      <c r="P774" s="303"/>
      <c r="Q774" s="303"/>
      <c r="R774" s="197"/>
      <c r="S774" s="197"/>
      <c r="T774" s="197"/>
      <c r="U774" s="197"/>
      <c r="V774" s="197"/>
      <c r="W774" s="197"/>
      <c r="X774" s="197"/>
      <c r="Y774" s="197"/>
      <c r="Z774" s="197"/>
      <c r="AA774" s="197"/>
      <c r="AB774" s="197"/>
      <c r="AC774" s="197"/>
      <c r="AD774" s="197"/>
      <c r="AE774" s="197"/>
    </row>
    <row r="775" spans="1:31" hidden="1">
      <c r="A775" s="238" t="s">
        <v>383</v>
      </c>
      <c r="B775" s="249"/>
      <c r="C775" s="302">
        <v>0</v>
      </c>
      <c r="D775" s="260">
        <v>0</v>
      </c>
      <c r="E775" s="307"/>
      <c r="F775" s="303">
        <f>ROUND(D775*$C775*$D$671,0)</f>
        <v>0</v>
      </c>
      <c r="G775" s="260">
        <f>$G$672</f>
        <v>0</v>
      </c>
      <c r="H775" s="307"/>
      <c r="I775" s="303">
        <f>ROUND(G775*C775,0)</f>
        <v>0</v>
      </c>
      <c r="J775" s="303"/>
      <c r="K775" s="260">
        <f>$K$672</f>
        <v>0</v>
      </c>
      <c r="L775" s="303"/>
      <c r="M775" s="303">
        <f>ROUND(K775*C775,0)</f>
        <v>0</v>
      </c>
      <c r="N775" s="303"/>
      <c r="O775" s="303"/>
      <c r="P775" s="303"/>
      <c r="Q775" s="303"/>
      <c r="R775" s="197"/>
      <c r="S775" s="197"/>
      <c r="T775" s="197"/>
      <c r="U775" s="197"/>
      <c r="V775" s="197"/>
      <c r="W775" s="197"/>
      <c r="X775" s="197"/>
      <c r="Y775" s="197"/>
      <c r="Z775" s="197"/>
      <c r="AA775" s="197"/>
      <c r="AB775" s="197"/>
      <c r="AC775" s="197"/>
      <c r="AD775" s="197"/>
      <c r="AE775" s="197"/>
    </row>
    <row r="776" spans="1:31" hidden="1">
      <c r="A776" s="238" t="s">
        <v>384</v>
      </c>
      <c r="B776" s="249"/>
      <c r="C776" s="302"/>
      <c r="D776" s="260"/>
      <c r="E776" s="307"/>
      <c r="F776" s="303"/>
      <c r="G776" s="260"/>
      <c r="H776" s="307"/>
      <c r="I776" s="303"/>
      <c r="J776" s="303"/>
      <c r="K776" s="260"/>
      <c r="L776" s="303"/>
      <c r="M776" s="303"/>
      <c r="N776" s="303"/>
      <c r="O776" s="303"/>
      <c r="P776" s="303"/>
      <c r="Q776" s="303"/>
      <c r="R776" s="197"/>
      <c r="S776" s="197"/>
      <c r="T776" s="197"/>
      <c r="U776" s="197"/>
      <c r="V776" s="197"/>
      <c r="W776" s="197"/>
      <c r="X776" s="197"/>
      <c r="Y776" s="197"/>
      <c r="Z776" s="197"/>
      <c r="AA776" s="197"/>
      <c r="AB776" s="197"/>
      <c r="AC776" s="197"/>
      <c r="AD776" s="197"/>
      <c r="AE776" s="197"/>
    </row>
    <row r="777" spans="1:31" hidden="1">
      <c r="A777" s="238" t="s">
        <v>451</v>
      </c>
      <c r="B777" s="249"/>
      <c r="C777" s="302">
        <v>0</v>
      </c>
      <c r="D777" s="260">
        <v>0</v>
      </c>
      <c r="E777" s="307"/>
      <c r="F777" s="303">
        <f>ROUND(D777*$C777*$D$671,0)</f>
        <v>0</v>
      </c>
      <c r="G777" s="260">
        <f>$G$674</f>
        <v>0</v>
      </c>
      <c r="H777" s="307"/>
      <c r="I777" s="303">
        <f t="shared" ref="I777:I780" si="101">ROUND(G777*C777,0)</f>
        <v>0</v>
      </c>
      <c r="J777" s="303"/>
      <c r="K777" s="260">
        <f>$K$674</f>
        <v>0</v>
      </c>
      <c r="L777" s="303"/>
      <c r="M777" s="303">
        <f>ROUND(K777*C777,0)</f>
        <v>0</v>
      </c>
      <c r="N777" s="303"/>
      <c r="O777" s="303"/>
      <c r="P777" s="303"/>
      <c r="Q777" s="303"/>
      <c r="R777" s="197"/>
      <c r="S777" s="197"/>
      <c r="T777" s="197"/>
      <c r="U777" s="197"/>
      <c r="V777" s="197"/>
      <c r="W777" s="197"/>
      <c r="X777" s="197"/>
      <c r="Y777" s="197"/>
      <c r="Z777" s="197"/>
      <c r="AA777" s="197"/>
      <c r="AB777" s="197"/>
      <c r="AC777" s="197"/>
      <c r="AD777" s="197"/>
      <c r="AE777" s="197"/>
    </row>
    <row r="778" spans="1:31" hidden="1">
      <c r="A778" s="238" t="s">
        <v>452</v>
      </c>
      <c r="B778" s="249"/>
      <c r="C778" s="302">
        <v>0</v>
      </c>
      <c r="D778" s="260">
        <v>357</v>
      </c>
      <c r="E778" s="307"/>
      <c r="F778" s="303">
        <f>ROUND(D778*$C778*$D$671,0)</f>
        <v>0</v>
      </c>
      <c r="G778" s="260">
        <f>$G$675</f>
        <v>370</v>
      </c>
      <c r="H778" s="307"/>
      <c r="I778" s="303">
        <f t="shared" si="101"/>
        <v>0</v>
      </c>
      <c r="J778" s="303"/>
      <c r="K778" s="260">
        <f>$K$675</f>
        <v>379</v>
      </c>
      <c r="L778" s="303"/>
      <c r="M778" s="303">
        <f>ROUND(K778*C778,0)</f>
        <v>0</v>
      </c>
      <c r="N778" s="303"/>
      <c r="O778" s="303"/>
      <c r="P778" s="303"/>
      <c r="Q778" s="303"/>
      <c r="R778" s="197"/>
      <c r="S778" s="197"/>
      <c r="T778" s="197"/>
      <c r="U778" s="197"/>
      <c r="V778" s="197"/>
      <c r="W778" s="197"/>
      <c r="X778" s="197"/>
      <c r="Y778" s="197"/>
      <c r="Z778" s="197"/>
      <c r="AA778" s="197"/>
      <c r="AB778" s="197"/>
      <c r="AC778" s="197"/>
      <c r="AD778" s="197"/>
      <c r="AE778" s="197"/>
    </row>
    <row r="779" spans="1:31" hidden="1">
      <c r="A779" s="238" t="s">
        <v>453</v>
      </c>
      <c r="B779" s="249"/>
      <c r="C779" s="302">
        <v>0</v>
      </c>
      <c r="D779" s="260">
        <v>1457</v>
      </c>
      <c r="E779" s="307"/>
      <c r="F779" s="303">
        <f>ROUND(D779*$C779*$D$671,0)</f>
        <v>0</v>
      </c>
      <c r="G779" s="260">
        <f>$G$676</f>
        <v>1504</v>
      </c>
      <c r="H779" s="307"/>
      <c r="I779" s="303">
        <f t="shared" si="101"/>
        <v>0</v>
      </c>
      <c r="J779" s="303"/>
      <c r="K779" s="260">
        <f>$K$676</f>
        <v>1539</v>
      </c>
      <c r="L779" s="303"/>
      <c r="M779" s="303">
        <f>ROUND(K779*C779,0)</f>
        <v>0</v>
      </c>
      <c r="N779" s="303"/>
      <c r="O779" s="303"/>
      <c r="P779" s="303"/>
      <c r="Q779" s="303"/>
      <c r="R779" s="197"/>
      <c r="S779" s="197"/>
      <c r="T779" s="197"/>
      <c r="U779" s="197"/>
      <c r="V779" s="197"/>
      <c r="W779" s="197"/>
      <c r="X779" s="197"/>
      <c r="Y779" s="197"/>
      <c r="Z779" s="197"/>
      <c r="AA779" s="197"/>
      <c r="AB779" s="197"/>
      <c r="AC779" s="197"/>
      <c r="AD779" s="197"/>
      <c r="AE779" s="197"/>
    </row>
    <row r="780" spans="1:31" hidden="1">
      <c r="A780" s="238" t="s">
        <v>383</v>
      </c>
      <c r="B780" s="249"/>
      <c r="C780" s="302">
        <v>0</v>
      </c>
      <c r="D780" s="260">
        <v>23.87</v>
      </c>
      <c r="E780" s="307"/>
      <c r="F780" s="303">
        <f>ROUND(D780*$C780*$D$671,0)</f>
        <v>0</v>
      </c>
      <c r="G780" s="260">
        <f>$G$677</f>
        <v>26.02</v>
      </c>
      <c r="H780" s="307"/>
      <c r="I780" s="303">
        <f t="shared" si="101"/>
        <v>0</v>
      </c>
      <c r="J780" s="303"/>
      <c r="K780" s="260">
        <f>$K$677</f>
        <v>26.63</v>
      </c>
      <c r="L780" s="303"/>
      <c r="M780" s="303">
        <f>ROUND(K780*C780,0)</f>
        <v>0</v>
      </c>
      <c r="N780" s="303"/>
      <c r="O780" s="303"/>
      <c r="P780" s="303"/>
      <c r="Q780" s="303"/>
      <c r="R780" s="197"/>
      <c r="S780" s="197"/>
      <c r="T780" s="197"/>
      <c r="U780" s="197"/>
      <c r="V780" s="197"/>
      <c r="W780" s="197"/>
      <c r="X780" s="197"/>
      <c r="Y780" s="197"/>
      <c r="Z780" s="197"/>
      <c r="AA780" s="197"/>
      <c r="AB780" s="197"/>
      <c r="AC780" s="197"/>
      <c r="AD780" s="197"/>
      <c r="AE780" s="197"/>
    </row>
    <row r="781" spans="1:31" hidden="1">
      <c r="A781" s="238" t="s">
        <v>384</v>
      </c>
      <c r="B781" s="249"/>
      <c r="C781" s="302"/>
      <c r="D781" s="260"/>
      <c r="E781" s="307"/>
      <c r="F781" s="303"/>
      <c r="G781" s="260"/>
      <c r="H781" s="307"/>
      <c r="I781" s="303"/>
      <c r="J781" s="303"/>
      <c r="K781" s="260"/>
      <c r="L781" s="303"/>
      <c r="M781" s="303"/>
      <c r="N781" s="303"/>
      <c r="O781" s="303"/>
      <c r="P781" s="303"/>
      <c r="Q781" s="303"/>
      <c r="R781" s="197"/>
      <c r="S781" s="197"/>
      <c r="T781" s="197"/>
      <c r="U781" s="197"/>
      <c r="V781" s="197"/>
      <c r="W781" s="197"/>
      <c r="X781" s="197"/>
      <c r="Y781" s="197"/>
      <c r="Z781" s="197"/>
      <c r="AA781" s="197"/>
      <c r="AB781" s="197"/>
      <c r="AC781" s="197"/>
      <c r="AD781" s="197"/>
      <c r="AE781" s="197"/>
    </row>
    <row r="782" spans="1:31" hidden="1">
      <c r="A782" s="238" t="s">
        <v>451</v>
      </c>
      <c r="B782" s="249"/>
      <c r="C782" s="302">
        <v>0</v>
      </c>
      <c r="D782" s="260">
        <v>23.79</v>
      </c>
      <c r="E782" s="307"/>
      <c r="F782" s="303">
        <f>ROUND(D782*$C782*$D$671,0)</f>
        <v>0</v>
      </c>
      <c r="G782" s="260">
        <f>$G$679</f>
        <v>26.02</v>
      </c>
      <c r="H782" s="307"/>
      <c r="I782" s="303">
        <f>ROUND(G782*$C782*$G$671,0)</f>
        <v>0</v>
      </c>
      <c r="J782" s="303"/>
      <c r="K782" s="260">
        <f>$K$679</f>
        <v>26.63</v>
      </c>
      <c r="L782" s="303"/>
      <c r="M782" s="303">
        <f>ROUND(K782*$C782*$K$671,0)</f>
        <v>0</v>
      </c>
      <c r="N782" s="303"/>
      <c r="O782" s="303"/>
      <c r="P782" s="303"/>
      <c r="Q782" s="303"/>
      <c r="R782" s="197"/>
      <c r="S782" s="197"/>
      <c r="T782" s="197"/>
      <c r="U782" s="197"/>
      <c r="V782" s="197"/>
      <c r="W782" s="197"/>
      <c r="X782" s="197"/>
      <c r="Y782" s="197"/>
      <c r="Z782" s="197"/>
      <c r="AA782" s="197"/>
      <c r="AB782" s="197"/>
      <c r="AC782" s="197"/>
      <c r="AD782" s="197"/>
      <c r="AE782" s="197"/>
    </row>
    <row r="783" spans="1:31" hidden="1">
      <c r="A783" s="238" t="s">
        <v>452</v>
      </c>
      <c r="B783" s="249"/>
      <c r="C783" s="302">
        <v>0</v>
      </c>
      <c r="D783" s="260">
        <v>16.559999999999999</v>
      </c>
      <c r="E783" s="307"/>
      <c r="F783" s="303">
        <f>ROUND(D783*$C783*$D$671,0)</f>
        <v>0</v>
      </c>
      <c r="G783" s="260">
        <f>$G$680</f>
        <v>18.101388370764003</v>
      </c>
      <c r="H783" s="307"/>
      <c r="I783" s="303">
        <f t="shared" ref="I783:I786" si="102">ROUND(G783*$C783*$G$671,0)</f>
        <v>0</v>
      </c>
      <c r="J783" s="303"/>
      <c r="K783" s="260">
        <f>$K$680</f>
        <v>18.526286850528336</v>
      </c>
      <c r="L783" s="303"/>
      <c r="M783" s="303">
        <f t="shared" ref="M783:M786" si="103">ROUND(K783*$C783*$K$671,0)</f>
        <v>0</v>
      </c>
      <c r="N783" s="303"/>
      <c r="O783" s="303"/>
      <c r="P783" s="303"/>
      <c r="Q783" s="303"/>
      <c r="R783" s="197"/>
      <c r="S783" s="197"/>
      <c r="T783" s="197"/>
      <c r="U783" s="197"/>
      <c r="V783" s="197"/>
      <c r="W783" s="197"/>
      <c r="X783" s="197"/>
      <c r="Y783" s="197"/>
      <c r="Z783" s="197"/>
      <c r="AA783" s="197"/>
      <c r="AB783" s="197"/>
      <c r="AC783" s="197"/>
      <c r="AD783" s="197"/>
      <c r="AE783" s="197"/>
    </row>
    <row r="784" spans="1:31" hidden="1">
      <c r="A784" s="238" t="s">
        <v>453</v>
      </c>
      <c r="B784" s="249"/>
      <c r="C784" s="302">
        <v>0</v>
      </c>
      <c r="D784" s="260">
        <v>12.96</v>
      </c>
      <c r="E784" s="307"/>
      <c r="F784" s="303">
        <f>ROUND(D784*$C784*$D$671,0)</f>
        <v>0</v>
      </c>
      <c r="G784" s="260">
        <f>$G$681</f>
        <v>14.155824964645021</v>
      </c>
      <c r="H784" s="307"/>
      <c r="I784" s="303">
        <f t="shared" si="102"/>
        <v>0</v>
      </c>
      <c r="J784" s="303"/>
      <c r="K784" s="260">
        <f>$K$681</f>
        <v>14.48810823397713</v>
      </c>
      <c r="L784" s="303"/>
      <c r="M784" s="303">
        <f t="shared" si="103"/>
        <v>0</v>
      </c>
      <c r="N784" s="303"/>
      <c r="O784" s="303"/>
      <c r="P784" s="303"/>
      <c r="Q784" s="303"/>
      <c r="R784" s="197"/>
      <c r="S784" s="197"/>
      <c r="T784" s="197"/>
      <c r="U784" s="197"/>
      <c r="V784" s="197"/>
      <c r="W784" s="197"/>
      <c r="X784" s="197"/>
      <c r="Y784" s="197"/>
      <c r="Z784" s="197"/>
      <c r="AA784" s="197"/>
      <c r="AB784" s="197"/>
      <c r="AC784" s="197"/>
      <c r="AD784" s="197"/>
      <c r="AE784" s="197"/>
    </row>
    <row r="785" spans="1:31" hidden="1">
      <c r="A785" s="238" t="s">
        <v>466</v>
      </c>
      <c r="B785" s="249"/>
      <c r="C785" s="302">
        <v>0</v>
      </c>
      <c r="D785" s="322">
        <v>71.61</v>
      </c>
      <c r="E785" s="307"/>
      <c r="F785" s="303">
        <f>ROUND(D785*$C785*$D$671,0)</f>
        <v>0</v>
      </c>
      <c r="G785" s="260">
        <f>$G$682</f>
        <v>78.06</v>
      </c>
      <c r="H785" s="307"/>
      <c r="I785" s="303">
        <f t="shared" si="102"/>
        <v>0</v>
      </c>
      <c r="J785" s="303"/>
      <c r="K785" s="260">
        <f>$K$682</f>
        <v>79.89</v>
      </c>
      <c r="L785" s="303"/>
      <c r="M785" s="303">
        <f t="shared" si="103"/>
        <v>0</v>
      </c>
      <c r="N785" s="303"/>
      <c r="O785" s="303"/>
      <c r="P785" s="303"/>
      <c r="Q785" s="303"/>
      <c r="R785" s="197"/>
      <c r="S785" s="197"/>
      <c r="T785" s="197"/>
      <c r="U785" s="197"/>
      <c r="V785" s="197"/>
      <c r="W785" s="197"/>
      <c r="X785" s="197"/>
      <c r="Y785" s="197"/>
      <c r="Z785" s="197"/>
      <c r="AA785" s="197"/>
      <c r="AB785" s="197"/>
      <c r="AC785" s="197"/>
      <c r="AD785" s="197"/>
      <c r="AE785" s="197"/>
    </row>
    <row r="786" spans="1:31" hidden="1">
      <c r="A786" s="238" t="s">
        <v>467</v>
      </c>
      <c r="B786" s="249"/>
      <c r="C786" s="302">
        <v>0</v>
      </c>
      <c r="D786" s="322">
        <v>142.74</v>
      </c>
      <c r="E786" s="307"/>
      <c r="F786" s="303">
        <f>ROUND(D786*$C786*$D$671,0)</f>
        <v>0</v>
      </c>
      <c r="G786" s="260">
        <f>$G$683</f>
        <v>156.12</v>
      </c>
      <c r="H786" s="307"/>
      <c r="I786" s="303">
        <f t="shared" si="102"/>
        <v>0</v>
      </c>
      <c r="J786" s="303"/>
      <c r="K786" s="260">
        <f>$K$683</f>
        <v>159.78</v>
      </c>
      <c r="L786" s="303"/>
      <c r="M786" s="303">
        <f t="shared" si="103"/>
        <v>0</v>
      </c>
      <c r="N786" s="303"/>
      <c r="O786" s="303"/>
      <c r="P786" s="303"/>
      <c r="Q786" s="303"/>
      <c r="R786" s="197"/>
      <c r="S786" s="197"/>
      <c r="T786" s="197"/>
      <c r="U786" s="197"/>
      <c r="V786" s="197"/>
      <c r="W786" s="197"/>
      <c r="X786" s="197"/>
      <c r="Y786" s="197"/>
      <c r="Z786" s="197"/>
      <c r="AA786" s="197"/>
      <c r="AB786" s="197"/>
      <c r="AC786" s="197"/>
      <c r="AD786" s="197"/>
      <c r="AE786" s="197"/>
    </row>
    <row r="787" spans="1:31" hidden="1">
      <c r="A787" s="238" t="s">
        <v>461</v>
      </c>
      <c r="B787" s="249"/>
      <c r="C787" s="302"/>
      <c r="D787" s="327"/>
      <c r="E787" s="307"/>
      <c r="F787" s="303"/>
      <c r="G787" s="327"/>
      <c r="H787" s="307"/>
      <c r="I787" s="303"/>
      <c r="J787" s="303"/>
      <c r="K787" s="327"/>
      <c r="L787" s="303"/>
      <c r="M787" s="303"/>
      <c r="N787" s="303"/>
      <c r="O787" s="303"/>
      <c r="P787" s="303"/>
      <c r="Q787" s="303"/>
      <c r="R787" s="197"/>
      <c r="S787" s="197"/>
      <c r="T787" s="197"/>
      <c r="U787" s="197"/>
      <c r="V787" s="197"/>
      <c r="W787" s="197"/>
      <c r="X787" s="197"/>
      <c r="Y787" s="197"/>
      <c r="Z787" s="197"/>
      <c r="AA787" s="197"/>
      <c r="AB787" s="197"/>
      <c r="AC787" s="197"/>
      <c r="AD787" s="197"/>
      <c r="AE787" s="197"/>
    </row>
    <row r="788" spans="1:31" hidden="1">
      <c r="A788" s="238" t="s">
        <v>457</v>
      </c>
      <c r="B788" s="249"/>
      <c r="C788" s="302">
        <v>0</v>
      </c>
      <c r="D788" s="322">
        <v>-23.87</v>
      </c>
      <c r="E788" s="307"/>
      <c r="F788" s="303">
        <f>ROUND(D788*$C788*$D$671,0)</f>
        <v>0</v>
      </c>
      <c r="G788" s="260">
        <f>$G$685</f>
        <v>-26.02</v>
      </c>
      <c r="H788" s="307"/>
      <c r="I788" s="303">
        <f t="shared" ref="I788:I789" si="104">ROUND(G788*$C788*$G$671,0)</f>
        <v>0</v>
      </c>
      <c r="J788" s="303"/>
      <c r="K788" s="260">
        <f>$K$685</f>
        <v>-26.63</v>
      </c>
      <c r="L788" s="303"/>
      <c r="M788" s="303">
        <f>ROUND(K788*$C788*$K$671,0)</f>
        <v>0</v>
      </c>
      <c r="N788" s="303"/>
      <c r="O788" s="303"/>
      <c r="P788" s="303"/>
      <c r="Q788" s="303"/>
      <c r="R788" s="197"/>
      <c r="S788" s="197"/>
      <c r="T788" s="197"/>
      <c r="U788" s="197"/>
      <c r="V788" s="197"/>
      <c r="W788" s="197"/>
      <c r="X788" s="197"/>
      <c r="Y788" s="197"/>
      <c r="Z788" s="197"/>
      <c r="AA788" s="197"/>
      <c r="AB788" s="197"/>
      <c r="AC788" s="197"/>
      <c r="AD788" s="197"/>
      <c r="AE788" s="197"/>
    </row>
    <row r="789" spans="1:31" hidden="1">
      <c r="A789" s="238" t="s">
        <v>462</v>
      </c>
      <c r="B789" s="249"/>
      <c r="C789" s="302">
        <v>0</v>
      </c>
      <c r="D789" s="322">
        <v>-23.79</v>
      </c>
      <c r="E789" s="307"/>
      <c r="F789" s="303">
        <f>ROUND(D789*$C789*$D$671,0)</f>
        <v>0</v>
      </c>
      <c r="G789" s="260">
        <f>$G$686</f>
        <v>-26.02</v>
      </c>
      <c r="H789" s="307"/>
      <c r="I789" s="303">
        <f t="shared" si="104"/>
        <v>0</v>
      </c>
      <c r="J789" s="303"/>
      <c r="K789" s="260">
        <f>$K$686</f>
        <v>-26.63</v>
      </c>
      <c r="L789" s="303"/>
      <c r="M789" s="303">
        <f>ROUND(K789*$C789*$K$671,0)</f>
        <v>0</v>
      </c>
      <c r="N789" s="303"/>
      <c r="O789" s="303"/>
      <c r="P789" s="303"/>
      <c r="Q789" s="303"/>
      <c r="R789" s="197"/>
      <c r="S789" s="197"/>
      <c r="T789" s="197"/>
      <c r="U789" s="197"/>
      <c r="V789" s="197"/>
      <c r="W789" s="197"/>
      <c r="X789" s="197"/>
      <c r="Y789" s="197"/>
      <c r="Z789" s="197"/>
      <c r="AA789" s="197"/>
      <c r="AB789" s="197"/>
      <c r="AC789" s="197"/>
      <c r="AD789" s="197"/>
      <c r="AE789" s="197"/>
    </row>
    <row r="790" spans="1:31" hidden="1">
      <c r="A790" s="305" t="s">
        <v>423</v>
      </c>
      <c r="B790" s="249"/>
      <c r="C790" s="302"/>
      <c r="D790" s="260"/>
      <c r="E790" s="303"/>
      <c r="F790" s="303"/>
      <c r="G790" s="260"/>
      <c r="H790" s="303"/>
      <c r="I790" s="303"/>
      <c r="J790" s="303"/>
      <c r="K790" s="260"/>
      <c r="L790" s="303"/>
      <c r="M790" s="303"/>
      <c r="N790" s="303"/>
      <c r="O790" s="303"/>
      <c r="P790" s="303"/>
      <c r="Q790" s="303"/>
      <c r="R790" s="197"/>
      <c r="S790" s="197"/>
      <c r="T790" s="197"/>
      <c r="U790" s="197"/>
      <c r="V790" s="197"/>
      <c r="W790" s="197"/>
      <c r="X790" s="197"/>
      <c r="Y790" s="197"/>
      <c r="Z790" s="197"/>
      <c r="AA790" s="197"/>
      <c r="AB790" s="197"/>
      <c r="AC790" s="197"/>
      <c r="AD790" s="197"/>
      <c r="AE790" s="197"/>
    </row>
    <row r="791" spans="1:31" hidden="1">
      <c r="A791" s="238" t="s">
        <v>463</v>
      </c>
      <c r="B791" s="249"/>
      <c r="C791" s="302">
        <v>0</v>
      </c>
      <c r="D791" s="386">
        <v>6.4390000000000001</v>
      </c>
      <c r="E791" s="303" t="s">
        <v>357</v>
      </c>
      <c r="F791" s="303">
        <f>ROUND(D791/100*$C791*$D$671,0)</f>
        <v>0</v>
      </c>
      <c r="G791" s="386">
        <f>$G$688</f>
        <v>7.0339999999999998</v>
      </c>
      <c r="H791" s="303" t="s">
        <v>357</v>
      </c>
      <c r="I791" s="303">
        <f>ROUND(G791/100*C791*$G$671,0)</f>
        <v>0</v>
      </c>
      <c r="J791" s="303"/>
      <c r="K791" s="386">
        <f>$K$688</f>
        <v>7.2030000000000003</v>
      </c>
      <c r="L791" s="303"/>
      <c r="M791" s="303">
        <f>ROUND(K791/100*C791*$K$671,0)</f>
        <v>0</v>
      </c>
      <c r="N791" s="303"/>
      <c r="O791" s="303"/>
      <c r="P791" s="303"/>
      <c r="Q791" s="303"/>
      <c r="R791" s="197"/>
      <c r="S791" s="197"/>
      <c r="T791" s="197"/>
      <c r="U791" s="197"/>
      <c r="V791" s="197"/>
      <c r="W791" s="197"/>
      <c r="X791" s="197"/>
      <c r="Y791" s="197"/>
      <c r="Z791" s="197"/>
      <c r="AA791" s="197"/>
      <c r="AB791" s="197"/>
      <c r="AC791" s="197"/>
      <c r="AD791" s="197"/>
      <c r="AE791" s="197"/>
    </row>
    <row r="792" spans="1:31" hidden="1">
      <c r="A792" s="305" t="s">
        <v>392</v>
      </c>
      <c r="B792" s="249"/>
      <c r="C792" s="302">
        <v>0</v>
      </c>
      <c r="D792" s="373">
        <v>56</v>
      </c>
      <c r="E792" s="303" t="s">
        <v>357</v>
      </c>
      <c r="F792" s="303">
        <f>ROUND(D792/100*$C792*$D$671,0)</f>
        <v>0</v>
      </c>
      <c r="G792" s="373">
        <f>$G$689</f>
        <v>57</v>
      </c>
      <c r="H792" s="305" t="s">
        <v>357</v>
      </c>
      <c r="I792" s="303">
        <f>ROUND(G792/100*C792*$G$671,0)</f>
        <v>0</v>
      </c>
      <c r="J792" s="303"/>
      <c r="K792" s="373">
        <f>$K$689</f>
        <v>58</v>
      </c>
      <c r="L792" s="303"/>
      <c r="M792" s="303">
        <f>ROUND(K792/100*C792*$K$671,0)</f>
        <v>0</v>
      </c>
      <c r="N792" s="303"/>
      <c r="O792" s="303"/>
      <c r="P792" s="303"/>
      <c r="Q792" s="303"/>
      <c r="R792" s="197"/>
      <c r="S792" s="197"/>
      <c r="T792" s="197"/>
      <c r="U792" s="197"/>
      <c r="V792" s="197"/>
      <c r="W792" s="197"/>
      <c r="X792" s="197"/>
      <c r="Y792" s="197"/>
      <c r="Z792" s="197"/>
      <c r="AA792" s="197"/>
      <c r="AB792" s="197"/>
      <c r="AC792" s="197"/>
      <c r="AD792" s="197"/>
      <c r="AE792" s="197"/>
    </row>
    <row r="793" spans="1:31" hidden="1">
      <c r="A793" s="305" t="s">
        <v>441</v>
      </c>
      <c r="B793" s="249"/>
      <c r="C793" s="302">
        <v>0</v>
      </c>
      <c r="D793" s="259">
        <v>60</v>
      </c>
      <c r="E793" s="359" t="s">
        <v>105</v>
      </c>
      <c r="F793" s="303">
        <f>ROUND(D793*$C793,0)</f>
        <v>0</v>
      </c>
      <c r="G793" s="327">
        <f>$G$690</f>
        <v>60</v>
      </c>
      <c r="H793" s="249"/>
      <c r="I793" s="303">
        <f>ROUND(G793*$C793,0)</f>
        <v>0</v>
      </c>
      <c r="J793" s="303"/>
      <c r="K793" s="327">
        <f>$K$690</f>
        <v>60</v>
      </c>
      <c r="L793" s="303"/>
      <c r="M793" s="303">
        <f>ROUND(K793*$C793,0)</f>
        <v>0</v>
      </c>
      <c r="N793" s="303"/>
      <c r="O793" s="303"/>
      <c r="P793" s="303"/>
      <c r="Q793" s="303"/>
      <c r="R793" s="197"/>
      <c r="S793" s="197"/>
      <c r="T793" s="197"/>
      <c r="U793" s="197"/>
      <c r="V793" s="197"/>
      <c r="W793" s="197"/>
      <c r="X793" s="197"/>
      <c r="Y793" s="197"/>
      <c r="Z793" s="197"/>
      <c r="AA793" s="197"/>
      <c r="AB793" s="197"/>
      <c r="AC793" s="197"/>
      <c r="AD793" s="197"/>
      <c r="AE793" s="197"/>
    </row>
    <row r="794" spans="1:31" hidden="1">
      <c r="A794" s="305" t="s">
        <v>442</v>
      </c>
      <c r="B794" s="249"/>
      <c r="C794" s="302">
        <v>0</v>
      </c>
      <c r="D794" s="328">
        <v>-30</v>
      </c>
      <c r="E794" s="303" t="s">
        <v>357</v>
      </c>
      <c r="F794" s="303">
        <f>ROUND(D794*$C794/100,0)</f>
        <v>0</v>
      </c>
      <c r="G794" s="384">
        <f>$G$691</f>
        <v>-30</v>
      </c>
      <c r="H794" s="303" t="s">
        <v>357</v>
      </c>
      <c r="I794" s="303">
        <f>ROUND(G794*$C794/100,0)</f>
        <v>0</v>
      </c>
      <c r="J794" s="303"/>
      <c r="K794" s="384">
        <f>$K$691</f>
        <v>-30</v>
      </c>
      <c r="L794" s="303"/>
      <c r="M794" s="303">
        <f>ROUND(K794*$C794/100,0)</f>
        <v>0</v>
      </c>
      <c r="N794" s="303"/>
      <c r="O794" s="303"/>
      <c r="P794" s="303"/>
      <c r="Q794" s="303"/>
      <c r="R794" s="197"/>
      <c r="S794" s="197"/>
      <c r="T794" s="197"/>
      <c r="U794" s="197"/>
      <c r="V794" s="197"/>
      <c r="W794" s="197"/>
      <c r="X794" s="197"/>
      <c r="Y794" s="197"/>
      <c r="Z794" s="197"/>
      <c r="AA794" s="197"/>
      <c r="AB794" s="197"/>
      <c r="AC794" s="197"/>
      <c r="AD794" s="197"/>
      <c r="AE794" s="197"/>
    </row>
    <row r="795" spans="1:31" hidden="1">
      <c r="A795" s="249" t="s">
        <v>370</v>
      </c>
      <c r="B795" s="249"/>
      <c r="C795" s="302">
        <f>SUM(C772:C772)</f>
        <v>48181287</v>
      </c>
      <c r="D795" s="313"/>
      <c r="E795" s="218"/>
      <c r="F795" s="218">
        <f>SUM(F752:F794)</f>
        <v>3774611</v>
      </c>
      <c r="G795" s="313"/>
      <c r="H795" s="305"/>
      <c r="I795" s="218">
        <f>SUM(I752:I794)</f>
        <v>4121159</v>
      </c>
      <c r="J795" s="218"/>
      <c r="K795" s="218"/>
      <c r="L795" s="218"/>
      <c r="M795" s="218">
        <f>SUM(M752:M794)</f>
        <v>4219243</v>
      </c>
      <c r="N795" s="218"/>
      <c r="O795" s="218"/>
      <c r="P795" s="218"/>
      <c r="Q795" s="218"/>
      <c r="R795" s="197"/>
      <c r="S795" s="197"/>
      <c r="T795" s="197"/>
      <c r="U795" s="197"/>
      <c r="V795" s="197"/>
      <c r="W795" s="197"/>
      <c r="X795" s="197"/>
      <c r="Y795" s="197"/>
      <c r="Z795" s="197"/>
      <c r="AA795" s="197"/>
      <c r="AB795" s="197"/>
      <c r="AC795" s="197"/>
      <c r="AD795" s="197"/>
      <c r="AE795" s="197"/>
    </row>
    <row r="796" spans="1:31" hidden="1">
      <c r="A796" s="249" t="s">
        <v>341</v>
      </c>
      <c r="B796" s="249"/>
      <c r="C796" s="346">
        <v>665268.792704936</v>
      </c>
      <c r="D796" s="238"/>
      <c r="E796" s="238"/>
      <c r="F796" s="291">
        <f>I796</f>
        <v>50732.788498398135</v>
      </c>
      <c r="G796" s="238"/>
      <c r="H796" s="238"/>
      <c r="I796" s="291">
        <v>50732.788498398135</v>
      </c>
      <c r="J796" s="236"/>
      <c r="K796" s="236"/>
      <c r="L796" s="236"/>
      <c r="M796" s="291">
        <v>50732.788498398135</v>
      </c>
      <c r="N796" s="236"/>
      <c r="O796" s="236"/>
      <c r="P796" s="236"/>
      <c r="Q796" s="236"/>
      <c r="R796" s="197"/>
      <c r="S796" s="197"/>
      <c r="T796" s="197"/>
      <c r="U796" s="197"/>
      <c r="V796" s="197"/>
      <c r="W796" s="197"/>
      <c r="X796" s="197"/>
      <c r="Y796" s="197"/>
      <c r="Z796" s="197"/>
      <c r="AA796" s="197"/>
      <c r="AB796" s="197"/>
      <c r="AC796" s="197"/>
      <c r="AD796" s="197"/>
      <c r="AE796" s="197"/>
    </row>
    <row r="797" spans="1:31" ht="16.5" hidden="1" thickBot="1">
      <c r="A797" s="249" t="s">
        <v>371</v>
      </c>
      <c r="B797" s="249"/>
      <c r="C797" s="360">
        <f>SUM(C795:C796)</f>
        <v>48846555.792704932</v>
      </c>
      <c r="D797" s="344"/>
      <c r="E797" s="333"/>
      <c r="F797" s="334">
        <f>F795+F796</f>
        <v>3825343.7884983979</v>
      </c>
      <c r="G797" s="344"/>
      <c r="H797" s="335"/>
      <c r="I797" s="334">
        <f>I795+I796</f>
        <v>4171891.7884983979</v>
      </c>
      <c r="J797" s="334"/>
      <c r="K797" s="334"/>
      <c r="L797" s="334"/>
      <c r="M797" s="334">
        <f>M795+M796</f>
        <v>4269975.7884983979</v>
      </c>
      <c r="N797" s="334"/>
      <c r="O797" s="334"/>
      <c r="P797" s="334"/>
      <c r="Q797" s="334"/>
      <c r="R797" s="197"/>
      <c r="S797" s="197"/>
      <c r="T797" s="197"/>
      <c r="U797" s="197"/>
      <c r="V797" s="197"/>
      <c r="W797" s="197"/>
      <c r="X797" s="197"/>
      <c r="Y797" s="197"/>
      <c r="Z797" s="197"/>
      <c r="AA797" s="197"/>
      <c r="AB797" s="197"/>
      <c r="AC797" s="197"/>
      <c r="AD797" s="197"/>
      <c r="AE797" s="197"/>
    </row>
    <row r="798" spans="1:31" hidden="1">
      <c r="A798" s="249"/>
      <c r="B798" s="249"/>
      <c r="C798" s="292"/>
      <c r="D798" s="321"/>
      <c r="E798" s="337"/>
      <c r="F798" s="304"/>
      <c r="G798" s="321"/>
      <c r="H798" s="293"/>
      <c r="I798" s="304"/>
      <c r="J798" s="304"/>
      <c r="K798" s="304"/>
      <c r="L798" s="304"/>
      <c r="M798" s="304"/>
      <c r="N798" s="304"/>
      <c r="O798" s="304"/>
      <c r="P798" s="304"/>
      <c r="Q798" s="304"/>
      <c r="R798" s="197"/>
      <c r="S798" s="197"/>
      <c r="T798" s="197"/>
      <c r="U798" s="197"/>
      <c r="V798" s="197"/>
      <c r="W798" s="197"/>
      <c r="X798" s="197"/>
      <c r="Y798" s="197"/>
      <c r="Z798" s="197"/>
      <c r="AA798" s="197"/>
      <c r="AB798" s="197"/>
      <c r="AC798" s="197"/>
      <c r="AD798" s="197"/>
      <c r="AE798" s="197"/>
    </row>
    <row r="799" spans="1:31">
      <c r="A799" s="249"/>
      <c r="B799" s="249"/>
      <c r="C799" s="292"/>
      <c r="D799" s="321"/>
      <c r="E799" s="337"/>
      <c r="F799" s="304"/>
      <c r="G799" s="321"/>
      <c r="H799" s="293"/>
      <c r="I799" s="304"/>
      <c r="J799" s="304"/>
      <c r="K799" s="304"/>
      <c r="L799" s="304"/>
      <c r="M799" s="304"/>
      <c r="N799" s="304"/>
      <c r="O799" s="304"/>
      <c r="P799" s="304"/>
      <c r="Q799" s="304"/>
      <c r="R799" s="197"/>
      <c r="S799" s="197"/>
      <c r="T799" s="197"/>
      <c r="U799" s="197"/>
      <c r="V799" s="197"/>
      <c r="W799" s="197"/>
      <c r="X799" s="197"/>
      <c r="Y799" s="197"/>
      <c r="Z799" s="197"/>
      <c r="AA799" s="197"/>
      <c r="AB799" s="197"/>
      <c r="AC799" s="197"/>
      <c r="AD799" s="197"/>
      <c r="AE799" s="197"/>
    </row>
    <row r="800" spans="1:31">
      <c r="A800" s="271"/>
      <c r="B800" s="377"/>
      <c r="C800" s="271"/>
      <c r="D800" s="249"/>
      <c r="E800" s="250"/>
      <c r="F800" s="378"/>
      <c r="G800" s="249"/>
      <c r="H800" s="271"/>
      <c r="I800" s="378" t="s">
        <v>105</v>
      </c>
      <c r="J800" s="378"/>
      <c r="K800" s="378"/>
      <c r="L800" s="378"/>
      <c r="M800" s="378"/>
      <c r="N800" s="378"/>
      <c r="O800" s="378"/>
      <c r="P800" s="378"/>
      <c r="Q800" s="378"/>
      <c r="R800" s="197"/>
      <c r="S800" s="197"/>
      <c r="T800" s="197"/>
      <c r="U800" s="197"/>
      <c r="V800" s="197"/>
      <c r="W800" s="197"/>
      <c r="X800" s="197"/>
      <c r="Y800" s="197"/>
      <c r="Z800" s="197"/>
      <c r="AA800" s="197"/>
      <c r="AB800" s="197"/>
      <c r="AC800" s="197"/>
      <c r="AD800" s="197"/>
      <c r="AE800" s="197"/>
    </row>
  </sheetData>
  <mergeCells count="4">
    <mergeCell ref="A1:P1"/>
    <mergeCell ref="A2:P2"/>
    <mergeCell ref="A3:P3"/>
    <mergeCell ref="A4:P4"/>
  </mergeCells>
  <printOptions horizontalCentered="1"/>
  <pageMargins left="0" right="0" top="0.25" bottom="0.05" header="0.5" footer="0.25"/>
  <pageSetup scale="54" fitToHeight="10" orientation="landscape" r:id="rId1"/>
  <headerFooter alignWithMargins="0"/>
  <rowBreaks count="5" manualBreakCount="5">
    <brk id="67" max="16" man="1"/>
    <brk id="117" max="16" man="1"/>
    <brk id="198" max="16" man="1"/>
    <brk id="532" max="16" man="1"/>
    <brk id="64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2"/>
  <sheetViews>
    <sheetView view="pageBreakPreview" zoomScale="90" zoomScaleNormal="70" zoomScaleSheetLayoutView="90" workbookViewId="0">
      <pane ySplit="6" topLeftCell="A7" activePane="bottomLeft" state="frozen"/>
      <selection activeCell="H8064" sqref="H8064:H8066"/>
      <selection pane="bottomLeft" activeCell="A7" sqref="A7"/>
    </sheetView>
  </sheetViews>
  <sheetFormatPr defaultRowHeight="15.75"/>
  <cols>
    <col min="1" max="1" width="1.7109375" style="85" customWidth="1"/>
    <col min="2" max="2" width="5.7109375" style="85" customWidth="1"/>
    <col min="3" max="3" width="8.5703125" style="23" bestFit="1" customWidth="1"/>
    <col min="4" max="4" width="35" style="85" customWidth="1"/>
    <col min="5" max="5" width="17.5703125" style="23" customWidth="1"/>
    <col min="6" max="6" width="13.28515625" style="23" bestFit="1" customWidth="1"/>
    <col min="7" max="7" width="16.85546875" style="23" bestFit="1" customWidth="1"/>
    <col min="8" max="11" width="14" style="23" bestFit="1" customWidth="1"/>
    <col min="12" max="12" width="15.140625" style="23" bestFit="1" customWidth="1"/>
    <col min="13" max="18" width="14" style="23" bestFit="1" customWidth="1"/>
    <col min="19" max="20" width="15.7109375" style="23" bestFit="1" customWidth="1"/>
    <col min="21" max="21" width="9.140625" style="23"/>
    <col min="22" max="22" width="11.85546875" style="23" bestFit="1" customWidth="1"/>
    <col min="23" max="16384" width="9.140625" style="23"/>
  </cols>
  <sheetData>
    <row r="1" spans="1:22">
      <c r="A1" s="20"/>
      <c r="B1" s="21"/>
      <c r="C1" s="22"/>
      <c r="D1" s="21"/>
      <c r="E1" s="22"/>
      <c r="F1" s="22"/>
      <c r="G1" s="22"/>
      <c r="H1" s="22"/>
      <c r="I1" s="22"/>
      <c r="J1" s="22"/>
      <c r="K1" s="22"/>
      <c r="L1" s="22"/>
      <c r="M1" s="22"/>
      <c r="N1" s="22"/>
      <c r="O1" s="22"/>
      <c r="P1" s="22"/>
      <c r="Q1" s="22"/>
      <c r="R1" s="22"/>
      <c r="S1" s="22"/>
      <c r="T1" s="22"/>
      <c r="V1" s="24"/>
    </row>
    <row r="2" spans="1:22" ht="21">
      <c r="A2" s="25" t="s">
        <v>102</v>
      </c>
      <c r="B2" s="25"/>
      <c r="C2" s="25"/>
      <c r="D2" s="25"/>
      <c r="E2" s="25"/>
      <c r="F2" s="25"/>
      <c r="G2" s="25"/>
      <c r="H2" s="25"/>
      <c r="I2" s="25"/>
      <c r="J2" s="25"/>
      <c r="K2" s="25"/>
      <c r="L2" s="25"/>
      <c r="M2" s="25"/>
      <c r="N2" s="25"/>
      <c r="O2" s="25"/>
      <c r="P2" s="25"/>
      <c r="Q2" s="25"/>
      <c r="R2" s="25"/>
      <c r="S2" s="25"/>
      <c r="T2" s="25"/>
      <c r="V2" s="24"/>
    </row>
    <row r="3" spans="1:22">
      <c r="A3" s="26"/>
      <c r="B3" s="27"/>
      <c r="C3" s="28"/>
      <c r="D3" s="27"/>
      <c r="E3" s="29" t="s">
        <v>103</v>
      </c>
      <c r="F3" s="28"/>
      <c r="G3" s="28"/>
      <c r="H3" s="28"/>
      <c r="I3" s="28"/>
      <c r="J3" s="28"/>
      <c r="K3" s="28"/>
      <c r="L3" s="28"/>
      <c r="M3" s="28"/>
      <c r="N3" s="28"/>
      <c r="O3" s="28"/>
      <c r="P3" s="28"/>
      <c r="Q3" s="28"/>
      <c r="R3" s="28"/>
      <c r="S3" s="28"/>
      <c r="T3" s="28"/>
    </row>
    <row r="4" spans="1:22">
      <c r="A4" s="26"/>
      <c r="B4" s="27"/>
      <c r="C4" s="22"/>
      <c r="D4" s="30" t="s">
        <v>104</v>
      </c>
      <c r="E4" s="31">
        <v>42185</v>
      </c>
      <c r="F4" s="22"/>
      <c r="G4" s="155" t="s">
        <v>278</v>
      </c>
      <c r="H4" s="156"/>
      <c r="I4" s="156"/>
      <c r="J4" s="157"/>
      <c r="K4" s="158" t="s">
        <v>279</v>
      </c>
      <c r="L4" s="159"/>
      <c r="M4" s="159"/>
      <c r="N4" s="159"/>
      <c r="O4" s="159"/>
      <c r="P4" s="159"/>
      <c r="Q4" s="159"/>
      <c r="R4" s="159"/>
      <c r="S4" s="160"/>
    </row>
    <row r="5" spans="1:22">
      <c r="A5" s="21"/>
      <c r="B5" s="20"/>
      <c r="C5" s="32"/>
      <c r="D5" s="30" t="s">
        <v>105</v>
      </c>
      <c r="E5" s="33"/>
      <c r="F5" s="32"/>
      <c r="G5" s="34" t="s">
        <v>307</v>
      </c>
      <c r="H5" s="35"/>
      <c r="I5" s="35"/>
      <c r="J5" s="35"/>
      <c r="K5" s="35"/>
      <c r="L5" s="35"/>
      <c r="M5" s="35"/>
      <c r="N5" s="35"/>
      <c r="O5" s="35"/>
      <c r="P5" s="36"/>
      <c r="Q5" s="588" t="s">
        <v>306</v>
      </c>
      <c r="R5" s="589"/>
      <c r="S5" s="598"/>
      <c r="T5" s="36"/>
    </row>
    <row r="6" spans="1:22">
      <c r="A6" s="21"/>
      <c r="B6" s="21"/>
      <c r="C6" s="37" t="s">
        <v>106</v>
      </c>
      <c r="D6" s="38" t="s">
        <v>105</v>
      </c>
      <c r="E6" s="39" t="s">
        <v>105</v>
      </c>
      <c r="F6" s="37" t="s">
        <v>107</v>
      </c>
      <c r="G6" s="148" t="s">
        <v>235</v>
      </c>
      <c r="H6" s="37" t="s">
        <v>108</v>
      </c>
      <c r="I6" s="37" t="s">
        <v>109</v>
      </c>
      <c r="J6" s="37" t="s">
        <v>110</v>
      </c>
      <c r="K6" s="37" t="s">
        <v>111</v>
      </c>
      <c r="L6" s="37" t="s">
        <v>112</v>
      </c>
      <c r="M6" s="37" t="s">
        <v>113</v>
      </c>
      <c r="N6" s="37" t="s">
        <v>114</v>
      </c>
      <c r="O6" s="37" t="s">
        <v>115</v>
      </c>
      <c r="P6" s="37" t="s">
        <v>116</v>
      </c>
      <c r="Q6" s="37" t="s">
        <v>117</v>
      </c>
      <c r="R6" s="37" t="s">
        <v>118</v>
      </c>
      <c r="S6" s="148" t="s">
        <v>236</v>
      </c>
      <c r="T6" s="40" t="s">
        <v>101</v>
      </c>
    </row>
    <row r="7" spans="1:22">
      <c r="A7" s="21"/>
      <c r="B7" s="41" t="s">
        <v>119</v>
      </c>
      <c r="C7" s="42" t="s">
        <v>120</v>
      </c>
      <c r="D7" s="43" t="s">
        <v>121</v>
      </c>
      <c r="E7" s="44" t="s">
        <v>122</v>
      </c>
      <c r="F7" s="42" t="s">
        <v>123</v>
      </c>
      <c r="G7" s="42" t="s">
        <v>133</v>
      </c>
      <c r="H7" s="42" t="s">
        <v>134</v>
      </c>
      <c r="I7" s="42" t="s">
        <v>135</v>
      </c>
      <c r="J7" s="42" t="s">
        <v>124</v>
      </c>
      <c r="K7" s="42" t="s">
        <v>125</v>
      </c>
      <c r="L7" s="42" t="s">
        <v>126</v>
      </c>
      <c r="M7" s="42" t="s">
        <v>127</v>
      </c>
      <c r="N7" s="42" t="s">
        <v>128</v>
      </c>
      <c r="O7" s="42" t="s">
        <v>129</v>
      </c>
      <c r="P7" s="42" t="s">
        <v>130</v>
      </c>
      <c r="Q7" s="42" t="s">
        <v>131</v>
      </c>
      <c r="R7" s="42" t="s">
        <v>132</v>
      </c>
      <c r="S7" s="42" t="s">
        <v>136</v>
      </c>
      <c r="T7" s="42" t="s">
        <v>292</v>
      </c>
    </row>
    <row r="8" spans="1:22">
      <c r="A8" s="21"/>
      <c r="B8" s="20" t="s">
        <v>137</v>
      </c>
      <c r="C8" s="45"/>
      <c r="D8" s="46"/>
      <c r="E8" s="47"/>
      <c r="F8" s="45"/>
      <c r="G8" s="48">
        <v>201609</v>
      </c>
      <c r="H8" s="48">
        <v>201610</v>
      </c>
      <c r="I8" s="48">
        <v>201611</v>
      </c>
      <c r="J8" s="48">
        <v>201612</v>
      </c>
      <c r="K8" s="48">
        <v>201701</v>
      </c>
      <c r="L8" s="48">
        <v>201702</v>
      </c>
      <c r="M8" s="48">
        <v>201703</v>
      </c>
      <c r="N8" s="48">
        <v>201704</v>
      </c>
      <c r="O8" s="48">
        <v>201705</v>
      </c>
      <c r="P8" s="48">
        <v>201706</v>
      </c>
      <c r="Q8" s="48">
        <v>201707</v>
      </c>
      <c r="R8" s="48">
        <v>201708</v>
      </c>
      <c r="S8" s="48">
        <v>201709</v>
      </c>
      <c r="T8" s="45"/>
    </row>
    <row r="9" spans="1:22">
      <c r="A9" s="21"/>
      <c r="B9" s="21"/>
      <c r="C9" s="49" t="s">
        <v>119</v>
      </c>
      <c r="D9" s="50" t="s">
        <v>138</v>
      </c>
      <c r="E9" s="51">
        <v>105258.64978493931</v>
      </c>
      <c r="F9" s="52"/>
      <c r="G9" s="53">
        <f>SUM(SUMIFS(tblRVNTRANS[Cust],tblRVNTRANS[Rate],{"02RESD0016","02NETMT135","02RESD0017","02RESD0018","02RESD018X"},tblRVNTRANS[Accounting Period],G$8))</f>
        <v>14079.474248407665</v>
      </c>
      <c r="H9" s="53">
        <f>SUM(SUMIFS(tblRVNTRANS[Cust],tblRVNTRANS[Rate],{"02RESD0016","02NETMT135","02RESD0017","02RESD0018","02RESD018X"},tblRVNTRANS[Accounting Period],H$8))</f>
        <v>92894.116525541584</v>
      </c>
      <c r="I9" s="53">
        <f>SUM(SUMIFS(tblRVN[305 Avg  Billing Count],tblRVN[Rate],{"02RESD0016","02NETMT135","02RESD0017","02RESD0018","02RESD018X"},tblRVN[Accounting Period],I$8,tblRVN[Rate Group Cd],"R"))</f>
        <v>106787</v>
      </c>
      <c r="J9" s="53">
        <f>SUM(SUMIFS(tblRVN[305 Avg  Billing Count],tblRVN[Rate],{"02RESD0016","02NETMT135","02RESD0017","02RESD0018","02RESD018X"},tblRVN[Accounting Period],J$8,tblRVN[Rate Group Cd],"R"))</f>
        <v>107036</v>
      </c>
      <c r="K9" s="53">
        <f>SUM(SUMIFS(tblRVN[305 Avg  Billing Count],tblRVN[Rate],{"02RESD0016","02NETMT135","02RESD0017","02RESD0018","02RESD018X"},tblRVN[Accounting Period],K$8,tblRVN[Rate Group Cd],"R"))</f>
        <v>107015</v>
      </c>
      <c r="L9" s="53">
        <f>SUM(SUMIFS(tblRVN[305 Avg  Billing Count],tblRVN[Rate],{"02RESD0016","02NETMT135","02RESD0017","02RESD0018","02RESD018X"},tblRVN[Accounting Period],L$8,tblRVN[Rate Group Cd],"R"))</f>
        <v>106964</v>
      </c>
      <c r="M9" s="53">
        <f>SUM(SUMIFS(tblRVN[305 Avg  Billing Count],tblRVN[Rate],{"02RESD0016","02NETMT135","02RESD0017","02RESD0018","02RESD018X"},tblRVN[Accounting Period],M$8,tblRVN[Rate Group Cd],"R"))</f>
        <v>107102</v>
      </c>
      <c r="N9" s="53">
        <f>SUM(SUMIFS(tblRVN[305 Avg  Billing Count],tblRVN[Rate],{"02RESD0016","02NETMT135","02RESD0017","02RESD0018","02RESD018X"},tblRVN[Accounting Period],N$8,tblRVN[Rate Group Cd],"R"))</f>
        <v>107082</v>
      </c>
      <c r="O9" s="53">
        <f>SUM(SUMIFS(tblRVN[305 Avg  Billing Count],tblRVN[Rate],{"02RESD0016","02NETMT135","02RESD0017","02RESD0018","02RESD018X"},tblRVN[Accounting Period],O$8,tblRVN[Rate Group Cd],"R"))</f>
        <v>107063</v>
      </c>
      <c r="P9" s="53">
        <f>SUM(SUMIFS(tblRVN[305 Avg  Billing Count],tblRVN[Rate],{"02RESD0016","02NETMT135","02RESD0017","02RESD0018","02RESD018X"},tblRVN[Accounting Period],P$8,tblRVN[Rate Group Cd],"R"))</f>
        <v>106972</v>
      </c>
      <c r="Q9" s="53">
        <f>SUM(SUMIFS(tblRVN[305 Avg  Billing Count],tblRVN[Rate],{"02RESD0016","02NETMT135","02RESD0017","02RESD0018","02RESD018X"},tblRVN[Accounting Period],Q$8,tblRVN[Rate Group Cd],"R"))</f>
        <v>107013</v>
      </c>
      <c r="R9" s="53">
        <f>SUM(SUMIFS(tblRVN[305 Avg  Billing Count],tblRVN[Rate],{"02RESD0016","02NETMT135","02RESD0017","02RESD0018","02RESD018X"},tblRVN[Accounting Period],R$8,tblRVN[Rate Group Cd],"R"))</f>
        <v>106899</v>
      </c>
      <c r="S9" s="53">
        <f>SUM(SUMIFS(tblRVN[305 Avg  Billing Count],tblRVN[Rate],{"02RESD0016","02NETMT135","02RESD0017","02RESD0018","02RESD018X"},tblRVN[Accounting Period],S$8,tblRVN[Rate Group Cd],"R"))</f>
        <v>106973</v>
      </c>
      <c r="T9" s="52"/>
    </row>
    <row r="10" spans="1:22">
      <c r="A10" s="21"/>
      <c r="B10" s="21"/>
      <c r="C10" s="49" t="s">
        <v>120</v>
      </c>
      <c r="D10" s="54" t="s">
        <v>238</v>
      </c>
      <c r="E10" s="149">
        <f>E11/E9</f>
        <v>758.04754710531631</v>
      </c>
      <c r="F10" s="56"/>
      <c r="G10" s="57">
        <v>54.481662303549477</v>
      </c>
      <c r="H10" s="57">
        <v>51.844532235719285</v>
      </c>
      <c r="I10" s="57">
        <v>56.176241232657986</v>
      </c>
      <c r="J10" s="57">
        <v>103.71374473579486</v>
      </c>
      <c r="K10" s="57">
        <v>100.20639832306884</v>
      </c>
      <c r="L10" s="57">
        <v>87.46131215513131</v>
      </c>
      <c r="M10" s="57">
        <v>70.530488208613519</v>
      </c>
      <c r="N10" s="57">
        <v>52.662917166168903</v>
      </c>
      <c r="O10" s="57">
        <v>42.594919314348893</v>
      </c>
      <c r="P10" s="57">
        <v>34.927472210888808</v>
      </c>
      <c r="Q10" s="57">
        <v>44.259812522639457</v>
      </c>
      <c r="R10" s="57">
        <v>59.188046696735015</v>
      </c>
      <c r="S10" s="57">
        <v>54.481662303549477</v>
      </c>
      <c r="T10" s="58"/>
    </row>
    <row r="11" spans="1:22">
      <c r="A11" s="21"/>
      <c r="B11" s="21"/>
      <c r="C11" s="49" t="s">
        <v>121</v>
      </c>
      <c r="D11" s="54" t="s">
        <v>139</v>
      </c>
      <c r="E11" s="55">
        <v>79791061.281090766</v>
      </c>
      <c r="F11" s="59" t="s">
        <v>140</v>
      </c>
      <c r="G11" s="56">
        <f>G10*G9</f>
        <v>767073.16141326749</v>
      </c>
      <c r="H11" s="56">
        <f t="shared" ref="H11:P11" si="0">H10*H9</f>
        <v>4816052.0187171046</v>
      </c>
      <c r="I11" s="56">
        <f t="shared" si="0"/>
        <v>5998892.2725118482</v>
      </c>
      <c r="J11" s="56">
        <f t="shared" si="0"/>
        <v>11101104.381540539</v>
      </c>
      <c r="K11" s="56">
        <f t="shared" si="0"/>
        <v>10723587.716543213</v>
      </c>
      <c r="L11" s="56">
        <f>L10*L9</f>
        <v>9355211.7933614645</v>
      </c>
      <c r="M11" s="56">
        <f>M10*M9</f>
        <v>7553956.3481189255</v>
      </c>
      <c r="N11" s="56">
        <f t="shared" si="0"/>
        <v>5639250.4959876984</v>
      </c>
      <c r="O11" s="56">
        <f t="shared" si="0"/>
        <v>4560339.8465521354</v>
      </c>
      <c r="P11" s="56">
        <f t="shared" si="0"/>
        <v>3736261.5573431975</v>
      </c>
      <c r="Q11" s="56">
        <f>Q10*Q9</f>
        <v>4736375.3174852161</v>
      </c>
      <c r="R11" s="56">
        <f>R10*R9</f>
        <v>6327143.0038342765</v>
      </c>
      <c r="S11" s="56">
        <f>S10*S9</f>
        <v>5828066.8615975985</v>
      </c>
      <c r="T11" s="56">
        <f>SUM(G11:S11)</f>
        <v>81143314.775006488</v>
      </c>
    </row>
    <row r="12" spans="1:22">
      <c r="A12" s="21"/>
      <c r="B12" s="21"/>
      <c r="C12" s="60"/>
      <c r="D12" s="54"/>
      <c r="E12" s="51"/>
      <c r="F12" s="61"/>
      <c r="G12" s="61"/>
      <c r="H12" s="61"/>
      <c r="I12" s="61"/>
      <c r="J12" s="61"/>
      <c r="K12" s="61"/>
      <c r="L12" s="61"/>
      <c r="M12" s="61"/>
      <c r="N12" s="61"/>
      <c r="O12" s="61"/>
      <c r="P12" s="61"/>
      <c r="Q12" s="61"/>
      <c r="R12" s="61"/>
      <c r="S12" s="61"/>
      <c r="T12" s="61"/>
    </row>
    <row r="13" spans="1:22">
      <c r="A13" s="21"/>
      <c r="B13" s="21"/>
      <c r="C13" s="49" t="s">
        <v>122</v>
      </c>
      <c r="D13" s="50" t="s">
        <v>141</v>
      </c>
      <c r="E13" s="51">
        <v>1569786637.4891768</v>
      </c>
      <c r="F13" s="62"/>
      <c r="G13" s="53">
        <f>SUM(SUMIFS(tblRVNTRANS[kWh],tblRVNTRANS[Rate],{"02RESD0016","02NETMT135","02RESD0017","02RESD0018","02RESD018X"},tblRVNTRANS[Accounting Period],G$8))</f>
        <v>12651805.999999998</v>
      </c>
      <c r="H13" s="53">
        <f>SUM(SUMIFS(tblRVNTRANS[kWh],tblRVNTRANS[Rate],{"02RESD0016","02NETMT135","02RESD0017","02RESD0018","02RESD018X"},tblRVNTRANS[Accounting Period],H$8))</f>
        <v>77489899.999999985</v>
      </c>
      <c r="I13" s="53">
        <f>SUM(SUMIFS(tblRVN[kWh],tblRVN[Rate],{"02RESD0016","02NETMT135","02RESD0017","02RESD0018","02RESD018X"},tblRVN[Accounting Period],I$8,tblRVN[Rate Group Cd],"R"))</f>
        <v>109071422</v>
      </c>
      <c r="J13" s="53">
        <f>SUM(SUMIFS(tblRVN[kWh],tblRVN[Rate],{"02RESD0016","02NETMT135","02RESD0017","02RESD0018","02RESD018X"},tblRVN[Accounting Period],J$8,tblRVN[Rate Group Cd],"R"))</f>
        <v>177328261</v>
      </c>
      <c r="K13" s="53">
        <f>SUM(SUMIFS(tblRVN[kWh],tblRVN[Rate],{"02RESD0016","02NETMT135","02RESD0017","02RESD0018","02RESD018X"},tblRVN[Accounting Period],K$8,tblRVN[Rate Group Cd],"R"))</f>
        <v>251229307</v>
      </c>
      <c r="L13" s="53">
        <f>SUM(SUMIFS(tblRVN[kWh],tblRVN[Rate],{"02RESD0016","02NETMT135","02RESD0017","02RESD0018","02RESD018X"},tblRVN[Accounting Period],L$8,tblRVN[Rate Group Cd],"R"))</f>
        <v>206799635</v>
      </c>
      <c r="M13" s="53">
        <f>SUM(SUMIFS(tblRVN[kWh],tblRVN[Rate],{"02RESD0016","02NETMT135","02RESD0017","02RESD0018","02RESD018X"},tblRVN[Accounting Period],M$8,tblRVN[Rate Group Cd],"R"))</f>
        <v>154940456</v>
      </c>
      <c r="N13" s="53">
        <f>SUM(SUMIFS(tblRVN[kWh],tblRVN[Rate],{"02RESD0016","02NETMT135","02RESD0017","02RESD0018","02RESD018X"},tblRVN[Accounting Period],N$8,tblRVN[Rate Group Cd],"R"))</f>
        <v>112617962</v>
      </c>
      <c r="O13" s="53">
        <f>SUM(SUMIFS(tblRVN[kWh],tblRVN[Rate],{"02RESD0016","02NETMT135","02RESD0017","02RESD0018","02RESD018X"},tblRVN[Accounting Period],O$8,tblRVN[Rate Group Cd],"R"))</f>
        <v>93726266</v>
      </c>
      <c r="P13" s="53">
        <f>SUM(SUMIFS(tblRVN[kWh],tblRVN[Rate],{"02RESD0016","02NETMT135","02RESD0017","02RESD0018","02RESD018X"},tblRVN[Accounting Period],P$8,tblRVN[Rate Group Cd],"R"))</f>
        <v>95715205</v>
      </c>
      <c r="Q13" s="53">
        <f>SUM(SUMIFS(tblRVN[kWh],tblRVN[Rate],{"02RESD0016","02NETMT135","02RESD0017","02RESD0018","02RESD018X"},tblRVN[Accounting Period],Q$8,tblRVN[Rate Group Cd],"R"))</f>
        <v>118220473</v>
      </c>
      <c r="R13" s="53">
        <f>SUM(SUMIFS(tblRVN[kWh],tblRVN[Rate],{"02RESD0016","02NETMT135","02RESD0017","02RESD0018","02RESD018X"},tblRVN[Accounting Period],R$8,tblRVN[Rate Group Cd],"R"))</f>
        <v>133230327</v>
      </c>
      <c r="S13" s="53">
        <f>SUM(SUMIFS(tblRVN[kWh],tblRVN[Rate],{"02RESD0016","02NETMT135","02RESD0017","02RESD0018","02RESD018X"},tblRVN[Accounting Period],S$8,tblRVN[Rate Group Cd],"R"))</f>
        <v>113647797</v>
      </c>
      <c r="T13" s="62">
        <f>SUM(G13:S13)</f>
        <v>1656668817</v>
      </c>
    </row>
    <row r="14" spans="1:22">
      <c r="A14" s="21"/>
      <c r="B14" s="21"/>
      <c r="C14" s="49" t="s">
        <v>123</v>
      </c>
      <c r="D14" s="54" t="s">
        <v>237</v>
      </c>
      <c r="E14" s="63">
        <f>E11/E13</f>
        <v>5.0829239704010987E-2</v>
      </c>
      <c r="F14" s="64"/>
      <c r="G14" s="65">
        <f t="shared" ref="G14:S14" si="1">$E$14</f>
        <v>5.0829239704010987E-2</v>
      </c>
      <c r="H14" s="65">
        <f t="shared" si="1"/>
        <v>5.0829239704010987E-2</v>
      </c>
      <c r="I14" s="65">
        <f t="shared" si="1"/>
        <v>5.0829239704010987E-2</v>
      </c>
      <c r="J14" s="65">
        <f t="shared" si="1"/>
        <v>5.0829239704010987E-2</v>
      </c>
      <c r="K14" s="65">
        <f t="shared" si="1"/>
        <v>5.0829239704010987E-2</v>
      </c>
      <c r="L14" s="65">
        <f t="shared" si="1"/>
        <v>5.0829239704010987E-2</v>
      </c>
      <c r="M14" s="65">
        <f t="shared" si="1"/>
        <v>5.0829239704010987E-2</v>
      </c>
      <c r="N14" s="65">
        <f t="shared" si="1"/>
        <v>5.0829239704010987E-2</v>
      </c>
      <c r="O14" s="65">
        <f t="shared" si="1"/>
        <v>5.0829239704010987E-2</v>
      </c>
      <c r="P14" s="65">
        <f t="shared" si="1"/>
        <v>5.0829239704010987E-2</v>
      </c>
      <c r="Q14" s="65">
        <f>$E$14</f>
        <v>5.0829239704010987E-2</v>
      </c>
      <c r="R14" s="65">
        <f t="shared" si="1"/>
        <v>5.0829239704010987E-2</v>
      </c>
      <c r="S14" s="65">
        <f t="shared" si="1"/>
        <v>5.0829239704010987E-2</v>
      </c>
      <c r="T14" s="65"/>
    </row>
    <row r="15" spans="1:22">
      <c r="A15" s="21"/>
      <c r="B15" s="21"/>
      <c r="C15" s="49" t="s">
        <v>133</v>
      </c>
      <c r="D15" s="54" t="s">
        <v>142</v>
      </c>
      <c r="E15" s="55" t="s">
        <v>105</v>
      </c>
      <c r="F15" s="66" t="s">
        <v>143</v>
      </c>
      <c r="G15" s="67">
        <f>G13*G14</f>
        <v>643081.67986264429</v>
      </c>
      <c r="H15" s="67">
        <f t="shared" ref="H15:P15" si="2">H13*H14</f>
        <v>3938752.7017398402</v>
      </c>
      <c r="I15" s="67">
        <f t="shared" si="2"/>
        <v>5544017.4536953373</v>
      </c>
      <c r="J15" s="67">
        <f t="shared" si="2"/>
        <v>9013460.6846644226</v>
      </c>
      <c r="K15" s="67">
        <f t="shared" si="2"/>
        <v>12769794.666175565</v>
      </c>
      <c r="L15" s="67">
        <f t="shared" si="2"/>
        <v>10511468.21811698</v>
      </c>
      <c r="M15" s="67">
        <f t="shared" si="2"/>
        <v>7875505.5778727671</v>
      </c>
      <c r="N15" s="67">
        <f t="shared" si="2"/>
        <v>5724285.3854752006</v>
      </c>
      <c r="O15" s="67">
        <f t="shared" si="2"/>
        <v>4764034.8410758954</v>
      </c>
      <c r="P15" s="67">
        <f t="shared" si="2"/>
        <v>4865131.0982635505</v>
      </c>
      <c r="Q15" s="67">
        <f>Q13*Q14</f>
        <v>6009056.7600385584</v>
      </c>
      <c r="R15" s="67">
        <f>R13*R14</f>
        <v>6771996.2269267673</v>
      </c>
      <c r="S15" s="67">
        <f>S13*S14</f>
        <v>5776631.1155457804</v>
      </c>
      <c r="T15" s="56">
        <f>SUM(G15:S15)</f>
        <v>84207216.409453318</v>
      </c>
    </row>
    <row r="16" spans="1:22">
      <c r="A16" s="21"/>
      <c r="B16" s="21"/>
      <c r="C16" s="60"/>
      <c r="D16" s="54"/>
      <c r="E16" s="68"/>
      <c r="F16" s="61"/>
      <c r="G16" s="61"/>
      <c r="H16" s="61"/>
      <c r="I16" s="61"/>
      <c r="J16" s="61"/>
      <c r="K16" s="61"/>
      <c r="L16" s="61"/>
      <c r="M16" s="61"/>
      <c r="N16" s="61"/>
      <c r="O16" s="61"/>
      <c r="P16" s="61"/>
      <c r="Q16" s="61"/>
      <c r="R16" s="61"/>
      <c r="S16" s="61"/>
      <c r="T16" s="61"/>
    </row>
    <row r="17" spans="1:23">
      <c r="A17" s="21"/>
      <c r="B17" s="21"/>
      <c r="C17" s="49" t="s">
        <v>134</v>
      </c>
      <c r="D17" s="46" t="s">
        <v>144</v>
      </c>
      <c r="E17" s="69"/>
      <c r="F17" s="70" t="s">
        <v>145</v>
      </c>
      <c r="G17" s="71">
        <f>G15-G11</f>
        <v>-123991.4815506232</v>
      </c>
      <c r="H17" s="71">
        <f>H15-H11</f>
        <v>-877299.31697726436</v>
      </c>
      <c r="I17" s="71">
        <f t="shared" ref="I17:P17" si="3">I15-I11</f>
        <v>-454874.81881651096</v>
      </c>
      <c r="J17" s="71">
        <f t="shared" si="3"/>
        <v>-2087643.6968761161</v>
      </c>
      <c r="K17" s="71">
        <f t="shared" si="3"/>
        <v>2046206.9496323522</v>
      </c>
      <c r="L17" s="71">
        <f t="shared" si="3"/>
        <v>1156256.4247555155</v>
      </c>
      <c r="M17" s="71">
        <f t="shared" si="3"/>
        <v>321549.22975384165</v>
      </c>
      <c r="N17" s="71">
        <f t="shared" si="3"/>
        <v>85034.889487502165</v>
      </c>
      <c r="O17" s="71">
        <f t="shared" si="3"/>
        <v>203694.99452375993</v>
      </c>
      <c r="P17" s="71">
        <f t="shared" si="3"/>
        <v>1128869.540920353</v>
      </c>
      <c r="Q17" s="71">
        <f>Q15-Q11</f>
        <v>1272681.4425533423</v>
      </c>
      <c r="R17" s="71">
        <f>R15-R11</f>
        <v>444853.22309249081</v>
      </c>
      <c r="S17" s="71">
        <f>S15-S11</f>
        <v>-51435.746051818132</v>
      </c>
      <c r="T17" s="71">
        <f>SUM(G17:S17)</f>
        <v>3063901.6344468249</v>
      </c>
    </row>
    <row r="18" spans="1:23">
      <c r="A18" s="21"/>
      <c r="B18" s="21"/>
      <c r="C18" s="49" t="s">
        <v>135</v>
      </c>
      <c r="D18" s="46" t="s">
        <v>285</v>
      </c>
      <c r="E18" s="69"/>
      <c r="F18" s="72"/>
      <c r="G18" s="71">
        <f>(G17/2)*0.035/12</f>
        <v>-180.82091059465884</v>
      </c>
      <c r="H18" s="71">
        <f t="shared" ref="H18:J18" si="4">(G19+H17/2)*0.035/12</f>
        <v>-1641.5640527703961</v>
      </c>
      <c r="I18" s="71">
        <f t="shared" si="4"/>
        <v>-3226.9366804450133</v>
      </c>
      <c r="J18" s="71">
        <f t="shared" si="4"/>
        <v>-4380.6105114771244</v>
      </c>
      <c r="K18" s="71">
        <f>(J19+K17/2)*0.003</f>
        <v>-3206.7624977142514</v>
      </c>
      <c r="L18" s="71">
        <f>(K19+L17/2)*0.0027</f>
        <v>7077.0466786834686</v>
      </c>
      <c r="M18" s="71">
        <f>(L19+M17/2)*0.003</f>
        <v>3972.3242589333595</v>
      </c>
      <c r="N18" s="71">
        <f>(M19+N17/2)*0.003</f>
        <v>1104.1169962695783</v>
      </c>
      <c r="O18" s="71">
        <f>(N19+O17/2)*0.0032</f>
        <v>601.55681198608545</v>
      </c>
      <c r="P18" s="71">
        <f>(O19+P17/2)*0.003</f>
        <v>2306.1939653877675</v>
      </c>
      <c r="Q18" s="71">
        <f>(P19+Q17/2)*0.0034</f>
        <v>6009.5559509522</v>
      </c>
      <c r="R18" s="71">
        <f>(Q19+R17/2)*0.0034</f>
        <v>5103.7998741718357</v>
      </c>
      <c r="S18" s="71">
        <v>0</v>
      </c>
      <c r="T18" s="71">
        <f>SUM(G18:S18)</f>
        <v>13537.899883382852</v>
      </c>
    </row>
    <row r="19" spans="1:23">
      <c r="A19" s="73"/>
      <c r="B19" s="73"/>
      <c r="C19" s="49" t="s">
        <v>124</v>
      </c>
      <c r="D19" s="30" t="s">
        <v>147</v>
      </c>
      <c r="E19" s="69"/>
      <c r="F19" s="74" t="s">
        <v>148</v>
      </c>
      <c r="G19" s="75">
        <f>G17+G18</f>
        <v>-124172.30246121786</v>
      </c>
      <c r="H19" s="75">
        <f t="shared" ref="H19:P19" si="5">H17+H18</f>
        <v>-878940.88103003474</v>
      </c>
      <c r="I19" s="75">
        <f t="shared" si="5"/>
        <v>-458101.755496956</v>
      </c>
      <c r="J19" s="75">
        <f t="shared" si="5"/>
        <v>-2092024.3073875932</v>
      </c>
      <c r="K19" s="75">
        <f t="shared" si="5"/>
        <v>2043000.187134638</v>
      </c>
      <c r="L19" s="75">
        <f t="shared" si="5"/>
        <v>1163333.471434199</v>
      </c>
      <c r="M19" s="75">
        <f t="shared" si="5"/>
        <v>325521.55401277501</v>
      </c>
      <c r="N19" s="75">
        <f t="shared" si="5"/>
        <v>86139.006483771736</v>
      </c>
      <c r="O19" s="75">
        <f t="shared" si="5"/>
        <v>204296.55133574601</v>
      </c>
      <c r="P19" s="75">
        <f t="shared" si="5"/>
        <v>1131175.7348857408</v>
      </c>
      <c r="Q19" s="75">
        <f>Q17+Q18</f>
        <v>1278690.9985042945</v>
      </c>
      <c r="R19" s="75">
        <f>R17+R18</f>
        <v>449957.02296666265</v>
      </c>
      <c r="S19" s="75">
        <f>S17+S18</f>
        <v>-51435.746051818132</v>
      </c>
      <c r="T19" s="71">
        <f>SUM(G19:S19)</f>
        <v>3077439.5343302079</v>
      </c>
    </row>
    <row r="20" spans="1:23">
      <c r="A20" s="73"/>
      <c r="B20" s="73"/>
      <c r="C20" s="49" t="s">
        <v>125</v>
      </c>
      <c r="D20" s="30" t="s">
        <v>149</v>
      </c>
      <c r="E20" s="69"/>
      <c r="F20" s="74"/>
      <c r="G20" s="75"/>
      <c r="H20" s="75"/>
      <c r="I20" s="75"/>
      <c r="J20" s="75"/>
      <c r="K20" s="75"/>
      <c r="L20" s="75"/>
      <c r="M20" s="75"/>
      <c r="N20" s="75"/>
      <c r="O20" s="75"/>
      <c r="P20" s="75"/>
      <c r="Q20" s="75"/>
      <c r="R20" s="75"/>
      <c r="S20" s="75"/>
      <c r="T20" s="76">
        <f>-ROUND(E11*0.025,0)</f>
        <v>-1994777</v>
      </c>
    </row>
    <row r="21" spans="1:23">
      <c r="A21" s="73"/>
      <c r="B21" s="73"/>
      <c r="C21" s="49" t="s">
        <v>126</v>
      </c>
      <c r="D21" s="30" t="s">
        <v>150</v>
      </c>
      <c r="E21" s="69"/>
      <c r="F21" s="74"/>
      <c r="G21" s="75"/>
      <c r="H21" s="75"/>
      <c r="I21" s="75"/>
      <c r="J21" s="75"/>
      <c r="K21" s="75"/>
      <c r="L21" s="75"/>
      <c r="M21" s="75"/>
      <c r="N21" s="75"/>
      <c r="O21" s="75"/>
      <c r="P21" s="75"/>
      <c r="Q21" s="75"/>
      <c r="R21" s="75"/>
      <c r="S21" s="75"/>
      <c r="T21" s="75" t="s">
        <v>151</v>
      </c>
    </row>
    <row r="22" spans="1:23">
      <c r="A22" s="73"/>
      <c r="B22" s="73"/>
      <c r="C22" s="49" t="s">
        <v>127</v>
      </c>
      <c r="D22" s="30" t="s">
        <v>152</v>
      </c>
      <c r="E22" s="69"/>
      <c r="F22" s="74"/>
      <c r="G22" s="75"/>
      <c r="H22" s="75"/>
      <c r="I22" s="75"/>
      <c r="J22" s="75"/>
      <c r="K22" s="75"/>
      <c r="L22" s="75"/>
      <c r="M22" s="75"/>
      <c r="N22" s="75"/>
      <c r="O22" s="75"/>
      <c r="P22" s="75"/>
      <c r="Q22" s="75"/>
      <c r="R22" s="75"/>
      <c r="S22" s="75"/>
      <c r="T22" s="76" t="s">
        <v>105</v>
      </c>
    </row>
    <row r="23" spans="1:23">
      <c r="A23" s="77"/>
      <c r="B23" s="77"/>
      <c r="C23" s="78" t="s">
        <v>128</v>
      </c>
      <c r="D23" s="38" t="s">
        <v>153</v>
      </c>
      <c r="E23" s="79"/>
      <c r="F23" s="80"/>
      <c r="G23" s="81"/>
      <c r="H23" s="81"/>
      <c r="I23" s="81"/>
      <c r="J23" s="81"/>
      <c r="K23" s="81"/>
      <c r="L23" s="81"/>
      <c r="M23" s="81"/>
      <c r="N23" s="81"/>
      <c r="O23" s="81"/>
      <c r="P23" s="81"/>
      <c r="Q23" s="81"/>
      <c r="R23" s="81"/>
      <c r="S23" s="81"/>
      <c r="T23" s="81" t="s">
        <v>151</v>
      </c>
    </row>
    <row r="24" spans="1:23">
      <c r="A24" s="21"/>
      <c r="B24" s="20" t="s">
        <v>154</v>
      </c>
      <c r="C24" s="45"/>
      <c r="D24" s="46"/>
      <c r="E24" s="47"/>
      <c r="F24" s="45"/>
      <c r="G24" s="45"/>
      <c r="H24" s="45"/>
      <c r="I24" s="45"/>
      <c r="J24" s="45"/>
      <c r="K24" s="45"/>
      <c r="L24" s="45"/>
      <c r="M24" s="45"/>
      <c r="N24" s="45"/>
      <c r="O24" s="45"/>
      <c r="P24" s="45"/>
      <c r="Q24" s="45"/>
      <c r="R24" s="45"/>
      <c r="S24" s="45"/>
      <c r="T24" s="45"/>
    </row>
    <row r="25" spans="1:23">
      <c r="A25" s="21"/>
      <c r="B25" s="21"/>
      <c r="C25" s="49" t="s">
        <v>119</v>
      </c>
      <c r="D25" s="50" t="s">
        <v>138</v>
      </c>
      <c r="E25" s="51">
        <v>19046.041792326934</v>
      </c>
      <c r="F25" s="52"/>
      <c r="G25" s="53">
        <f>SUM(SUMIFS(tblRVNTRANS[Cust],tblRVNTRANS[Rate],{"02GNSB0024","02GNSB024F","02GNSB24FP","02GNSV0024","02NMT24135","02GNSV024F","02RGNSB024"},tblRVNTRANS[Accounting Period],G$8))</f>
        <v>2551.0763479554439</v>
      </c>
      <c r="H25" s="53">
        <f>SUM(SUMIFS(tblRVNTRANS[Cust],tblRVNTRANS[Rate],{"02GNSB0024","02GNSB024F","02GNSB24FP","02GNSV0024","02NMT24135","02GNSV024F","02RGNSB024"},tblRVNTRANS[Accounting Period],H$8))</f>
        <v>16919.164272868478</v>
      </c>
      <c r="I25" s="53">
        <f>SUM(SUMIFS(tblRVN[305 Avg  Billing Count],tblRVN[Rate],{"02GNSB0024","02GNSB024F","02GNSB24FP","02GNSV0024","02NMT24135","02GNSV024F","02RGNSB024"},tblRVN[Accounting Period],I$8,tblRVN[Rate Group Cd],"R"))</f>
        <v>19480</v>
      </c>
      <c r="J25" s="53">
        <f>SUM(SUMIFS(tblRVN[305 Avg  Billing Count],tblRVN[Rate],{"02GNSB0024","02GNSB024F","02GNSB24FP","02GNSV0024","02NMT24135","02GNSV024F","02RGNSB024"},tblRVN[Accounting Period],J$8,tblRVN[Rate Group Cd],"R"))</f>
        <v>19499</v>
      </c>
      <c r="K25" s="53">
        <f>SUM(SUMIFS(tblRVN[305 Avg  Billing Count],tblRVN[Rate],{"02GNSB0024","02GNSB024F","02GNSB24FP","02GNSV0024","02NMT24135","02GNSV024F","02RGNSB024"},tblRVN[Accounting Period],K$8,tblRVN[Rate Group Cd],"R"))</f>
        <v>19478</v>
      </c>
      <c r="L25" s="53">
        <f>SUM(SUMIFS(tblRVN[305 Avg  Billing Count],tblRVN[Rate],{"02GNSB0024","02GNSB024F","02GNSB24FP","02GNSV0024","02NMT24135","02GNSV024F","02RGNSB024","02RNM24135"},tblRVN[Accounting Period],L$8,tblRVN[Rate Group Cd],"R"))</f>
        <v>19452</v>
      </c>
      <c r="M25" s="53">
        <f>SUM(SUMIFS(tblRVN[305 Avg  Billing Count],tblRVN[Rate],{"02GNSB0024","02GNSB024F","02GNSB24FP","02GNSV0024","02NMT24135","02GNSV024F","02RGNSB024","02RNM24135"},tblRVN[Accounting Period],M$8,tblRVN[Rate Group Cd],"R"))</f>
        <v>19481</v>
      </c>
      <c r="N25" s="53">
        <f>SUM(SUMIFS(tblRVN[305 Avg  Billing Count],tblRVN[Rate],{"02GNSB0024","02GNSB024F","02GNSB24FP","02GNSV0024","02NMT24135","02GNSV024F","02RGNSB024","02RNM24135"},tblRVN[Accounting Period],N$8,tblRVN[Rate Group Cd],"R"))</f>
        <v>19499</v>
      </c>
      <c r="O25" s="53">
        <f>SUM(SUMIFS(tblRVN[305 Avg  Billing Count],tblRVN[Rate],{"02GNSB0024","02GNSB024F","02GNSB24FP","02GNSV0024","02NMT24135","02GNSV024F","02RGNSB024","02RNM24135"},tblRVN[Accounting Period],O$8,tblRVN[Rate Group Cd],"R"))</f>
        <v>19506</v>
      </c>
      <c r="P25" s="53">
        <f>SUM(SUMIFS(tblRVN[305 Avg  Billing Count],tblRVN[Rate],{"02GNSB0024","02GNSB024F","02GNSB24FP","02GNSV0024","02NMT24135","02GNSV024F","02RGNSB024","02RNM24135"},tblRVN[Accounting Period],P$8,tblRVN[Rate Group Cd],"R"))</f>
        <v>19527</v>
      </c>
      <c r="Q25" s="53">
        <f>SUM(SUMIFS(tblRVN[305 Avg  Billing Count],tblRVN[Rate],{"02GNSB0024","02GNSB024F","02GNSB24FP","02GNSV0024","02NMT24135","02GNSV024F","02RGNSB024","02RNM24135"},tblRVN[Accounting Period],Q$8,tblRVN[Rate Group Cd],"R"))</f>
        <v>19538</v>
      </c>
      <c r="R25" s="53">
        <f>SUM(SUMIFS(tblRVN[305 Avg  Billing Count],tblRVN[Rate],{"02GNSB0024","02GNSB024F","02GNSB24FP","02GNSV0024","02NMT24135","02GNSV024F","02RGNSB024","02RNM24135"},tblRVN[Accounting Period],R$8,tblRVN[Rate Group Cd],"R"))</f>
        <v>19542</v>
      </c>
      <c r="S25" s="53">
        <f>SUM(SUMIFS(tblRVN[305 Avg  Billing Count],tblRVN[Rate],{"02GNSB0024","02GNSB024F","02GNSB24FP","02GNSV0024","02NMT24135","02GNSV024F","02RGNSB024","02RNM24135"},tblRVN[Accounting Period],S$8,tblRVN[Rate Group Cd],"R"))</f>
        <v>19543</v>
      </c>
      <c r="T25" s="52"/>
    </row>
    <row r="26" spans="1:23">
      <c r="A26" s="21"/>
      <c r="B26" s="21"/>
      <c r="C26" s="49" t="s">
        <v>120</v>
      </c>
      <c r="D26" s="54" t="s">
        <v>238</v>
      </c>
      <c r="E26" s="55">
        <f>E27/E25</f>
        <v>1544.7788852104136</v>
      </c>
      <c r="F26" s="56"/>
      <c r="G26" s="57">
        <v>135.59107531434915</v>
      </c>
      <c r="H26" s="57">
        <v>122.68835754335855</v>
      </c>
      <c r="I26" s="57">
        <v>119.20995264344855</v>
      </c>
      <c r="J26" s="57">
        <v>153.68805798169771</v>
      </c>
      <c r="K26" s="57">
        <v>148.50554156871721</v>
      </c>
      <c r="L26" s="57">
        <v>133.6748978472381</v>
      </c>
      <c r="M26" s="57">
        <v>120.24635752648467</v>
      </c>
      <c r="N26" s="57">
        <v>112.27787325830866</v>
      </c>
      <c r="O26" s="57">
        <v>108.027479495817</v>
      </c>
      <c r="P26" s="57">
        <v>118.21806956879941</v>
      </c>
      <c r="Q26" s="57">
        <v>126.62388883750609</v>
      </c>
      <c r="R26" s="57">
        <v>146.02733362468854</v>
      </c>
      <c r="S26" s="57">
        <v>135.59107531434915</v>
      </c>
      <c r="T26" s="56"/>
    </row>
    <row r="27" spans="1:23">
      <c r="A27" s="21"/>
      <c r="B27" s="21"/>
      <c r="C27" s="49" t="s">
        <v>121</v>
      </c>
      <c r="D27" s="54" t="s">
        <v>139</v>
      </c>
      <c r="E27" s="55">
        <v>29421923.207621749</v>
      </c>
      <c r="F27" s="59" t="s">
        <v>140</v>
      </c>
      <c r="G27" s="56">
        <f>G26*G25</f>
        <v>345903.18522828136</v>
      </c>
      <c r="H27" s="56">
        <f t="shared" ref="H27:P27" si="6">H26*H25</f>
        <v>2075784.4756445058</v>
      </c>
      <c r="I27" s="56">
        <f t="shared" si="6"/>
        <v>2322209.8774943775</v>
      </c>
      <c r="J27" s="56">
        <f t="shared" si="6"/>
        <v>2996763.4425851237</v>
      </c>
      <c r="K27" s="56">
        <f t="shared" si="6"/>
        <v>2892590.9386754739</v>
      </c>
      <c r="L27" s="56">
        <f t="shared" si="6"/>
        <v>2600244.1129244757</v>
      </c>
      <c r="M27" s="56">
        <f t="shared" si="6"/>
        <v>2342519.2909734477</v>
      </c>
      <c r="N27" s="56">
        <f t="shared" si="6"/>
        <v>2189306.2506637606</v>
      </c>
      <c r="O27" s="56">
        <f t="shared" si="6"/>
        <v>2107184.0150454063</v>
      </c>
      <c r="P27" s="56">
        <f t="shared" si="6"/>
        <v>2308444.2444699463</v>
      </c>
      <c r="Q27" s="56">
        <f>Q26*Q25</f>
        <v>2473977.5401071939</v>
      </c>
      <c r="R27" s="56">
        <f>R26*R25</f>
        <v>2853666.1536936634</v>
      </c>
      <c r="S27" s="56">
        <f>S26*S25</f>
        <v>2649856.3848683257</v>
      </c>
      <c r="T27" s="56">
        <f>SUM(G27:S27)</f>
        <v>30158449.912373982</v>
      </c>
    </row>
    <row r="28" spans="1:23">
      <c r="A28" s="21"/>
      <c r="B28" s="21"/>
      <c r="C28" s="60"/>
      <c r="D28" s="54"/>
      <c r="E28" s="51"/>
      <c r="F28" s="61"/>
      <c r="G28" s="61"/>
      <c r="H28" s="61"/>
      <c r="I28" s="61"/>
      <c r="J28" s="61"/>
      <c r="K28" s="61"/>
      <c r="L28" s="61"/>
      <c r="M28" s="61"/>
      <c r="N28" s="61"/>
      <c r="O28" s="61"/>
      <c r="P28" s="61"/>
      <c r="Q28" s="61"/>
      <c r="R28" s="61"/>
      <c r="S28" s="61"/>
      <c r="T28" s="61"/>
    </row>
    <row r="29" spans="1:23">
      <c r="A29" s="21"/>
      <c r="B29" s="21"/>
      <c r="C29" s="49" t="s">
        <v>122</v>
      </c>
      <c r="D29" s="50" t="s">
        <v>141</v>
      </c>
      <c r="E29" s="51">
        <v>536266600.35221505</v>
      </c>
      <c r="F29" s="62"/>
      <c r="G29" s="53">
        <f>SUM(SUMIFS(tblRVNTRANS[kWh],tblRVNTRANS[Rate],{"02GNSB0024","02GNSB024F","02GNSB24FP","02GNSV0024","02NMT24135","02GNSV024F","02RGNSB024"},tblRVNTRANS[Accounting Period],G$8))</f>
        <v>5651577.4666666677</v>
      </c>
      <c r="H29" s="53">
        <f>SUM(SUMIFS(tblRVNTRANS[kWh],tblRVNTRANS[Rate],{"02GNSB0024","02GNSB024F","02GNSB24FP","02GNSV0024","02NMT24135","02GNSV024F","02RGNSB024"},tblRVNTRANS[Accounting Period],H$8))</f>
        <v>36234668.799999997</v>
      </c>
      <c r="I29" s="53">
        <f>SUM(SUMIFS(tblRVN[kWh],tblRVN[Rate],{"02GNSB0024","02GNSB024F","02GNSB24FP","02GNSV0024","02NMT24135","02GNSV024F","02RGNSB024"},tblRVN[Accounting Period],I$8,tblRVN[Rate Group Cd],"R"))</f>
        <v>39998111</v>
      </c>
      <c r="J29" s="53">
        <f>SUM(SUMIFS(tblRVN[kWh],tblRVN[Rate],{"02GNSB0024","02GNSB024F","02GNSB24FP","02GNSV0024","02NMT24135","02GNSV024F","02RGNSB024"},tblRVN[Accounting Period],J$8,tblRVN[Rate Group Cd],"R"))</f>
        <v>49512632</v>
      </c>
      <c r="K29" s="53">
        <f>SUM(SUMIFS(tblRVN[kWh],tblRVN[Rate],{"02GNSB0024","02GNSB024F","02GNSB24FP","02GNSV0024","02NMT24135","02GNSV024F","02RGNSB024"},tblRVN[Accounting Period],K$8,tblRVN[Rate Group Cd],"R"))</f>
        <v>59285309</v>
      </c>
      <c r="L29" s="53">
        <f>SUM(SUMIFS(tblRVN[kWh],tblRVN[Rate],{"02GNSB0024","02GNSB024F","02GNSB24FP","02GNSV0024","02NMT24135","02GNSV024F","02RGNSB024","02RNM24135"},tblRVN[Accounting Period],L$8,tblRVN[Rate Group Cd],"R"))</f>
        <v>51941019</v>
      </c>
      <c r="M29" s="53">
        <f>SUM(SUMIFS(tblRVN[kWh],tblRVN[Rate],{"02GNSB0024","02GNSB024F","02GNSB24FP","02GNSV0024","02NMT24135","02GNSV024F","02RGNSB024","02RNM24135"},tblRVN[Accounting Period],M$8,tblRVN[Rate Group Cd],"R"))</f>
        <v>45181796</v>
      </c>
      <c r="N29" s="53">
        <f>SUM(SUMIFS(tblRVN[kWh],tblRVN[Rate],{"02GNSB0024","02GNSB024F","02GNSB24FP","02GNSV0024","02NMT24135","02GNSV024F","02RGNSB024","02RNM24135"},tblRVN[Accounting Period],N$8,tblRVN[Rate Group Cd],"R"))</f>
        <v>38941210</v>
      </c>
      <c r="O29" s="53">
        <f>SUM(SUMIFS(tblRVN[kWh],tblRVN[Rate],{"02GNSB0024","02GNSB024F","02GNSB24FP","02GNSV0024","02NMT24135","02GNSV024F","02RGNSB024","02RNM24135"},tblRVN[Accounting Period],O$8,tblRVN[Rate Group Cd],"R"))</f>
        <v>38017522</v>
      </c>
      <c r="P29" s="53">
        <f>SUM(SUMIFS(tblRVN[kWh],tblRVN[Rate],{"02GNSB0024","02GNSB024F","02GNSB24FP","02GNSV0024","02NMT24135","02GNSV024F","02RGNSB024","02RNM24135"},tblRVN[Accounting Period],P$8,tblRVN[Rate Group Cd],"R"))</f>
        <v>42437015</v>
      </c>
      <c r="Q29" s="53">
        <f>SUM(SUMIFS(tblRVN[kWh],tblRVN[Rate],{"02GNSB0024","02GNSB024F","02GNSB24FP","02GNSV0024","02NMT24135","02GNSV024F","02RGNSB024","02RNM24135"},tblRVN[Accounting Period],Q$8,tblRVN[Rate Group Cd],"R"))</f>
        <v>47725824</v>
      </c>
      <c r="R29" s="53">
        <f>SUM(SUMIFS(tblRVN[kWh],tblRVN[Rate],{"02GNSB0024","02GNSB024F","02GNSB24FP","02GNSV0024","02NMT24135","02GNSV024F","02RGNSB024","02RNM24135"},tblRVN[Accounting Period],R$8,tblRVN[Rate Group Cd],"R"))</f>
        <v>53254670</v>
      </c>
      <c r="S29" s="53">
        <f>SUM(SUMIFS(tblRVN[kWh],tblRVN[Rate],{"02GNSB0024","02GNSB024F","02GNSB24FP","02GNSV0024","02NMT24135","02GNSV024F","02RGNSB024","02RNM24135"},tblRVN[Accounting Period],S$8,tblRVN[Rate Group Cd],"R"))</f>
        <v>49611517</v>
      </c>
      <c r="T29" s="62">
        <f>SUM(G29:S29)</f>
        <v>557792871.26666665</v>
      </c>
      <c r="W29" s="23" t="s">
        <v>105</v>
      </c>
    </row>
    <row r="30" spans="1:23">
      <c r="A30" s="21"/>
      <c r="B30" s="21"/>
      <c r="C30" s="49" t="s">
        <v>123</v>
      </c>
      <c r="D30" s="54" t="s">
        <v>237</v>
      </c>
      <c r="E30" s="63">
        <f>E27/E29</f>
        <v>5.486435886236006E-2</v>
      </c>
      <c r="F30" s="64"/>
      <c r="G30" s="65">
        <f t="shared" ref="G30:S30" si="7">$E$30</f>
        <v>5.486435886236006E-2</v>
      </c>
      <c r="H30" s="65">
        <f t="shared" si="7"/>
        <v>5.486435886236006E-2</v>
      </c>
      <c r="I30" s="65">
        <f t="shared" si="7"/>
        <v>5.486435886236006E-2</v>
      </c>
      <c r="J30" s="65">
        <f t="shared" si="7"/>
        <v>5.486435886236006E-2</v>
      </c>
      <c r="K30" s="65">
        <f t="shared" si="7"/>
        <v>5.486435886236006E-2</v>
      </c>
      <c r="L30" s="65">
        <f t="shared" si="7"/>
        <v>5.486435886236006E-2</v>
      </c>
      <c r="M30" s="65">
        <f t="shared" si="7"/>
        <v>5.486435886236006E-2</v>
      </c>
      <c r="N30" s="65">
        <f t="shared" si="7"/>
        <v>5.486435886236006E-2</v>
      </c>
      <c r="O30" s="65">
        <f t="shared" si="7"/>
        <v>5.486435886236006E-2</v>
      </c>
      <c r="P30" s="65">
        <f t="shared" si="7"/>
        <v>5.486435886236006E-2</v>
      </c>
      <c r="Q30" s="65">
        <f>$E$30</f>
        <v>5.486435886236006E-2</v>
      </c>
      <c r="R30" s="65">
        <f t="shared" si="7"/>
        <v>5.486435886236006E-2</v>
      </c>
      <c r="S30" s="65">
        <f t="shared" si="7"/>
        <v>5.486435886236006E-2</v>
      </c>
      <c r="T30" s="64"/>
    </row>
    <row r="31" spans="1:23">
      <c r="A31" s="21"/>
      <c r="B31" s="21"/>
      <c r="C31" s="49" t="s">
        <v>133</v>
      </c>
      <c r="D31" s="54" t="s">
        <v>142</v>
      </c>
      <c r="E31" s="55" t="s">
        <v>105</v>
      </c>
      <c r="F31" s="66" t="s">
        <v>143</v>
      </c>
      <c r="G31" s="67">
        <f>G29*G30</f>
        <v>310070.17426962784</v>
      </c>
      <c r="H31" s="67">
        <f t="shared" ref="H31:P31" si="8">H29*H30</f>
        <v>1987991.8723019613</v>
      </c>
      <c r="I31" s="67">
        <f t="shared" si="8"/>
        <v>2194470.7157205115</v>
      </c>
      <c r="J31" s="67">
        <f t="shared" si="8"/>
        <v>2716478.8102679723</v>
      </c>
      <c r="K31" s="67">
        <f t="shared" si="8"/>
        <v>3252650.4682419049</v>
      </c>
      <c r="L31" s="67">
        <f t="shared" si="8"/>
        <v>2849710.7060926622</v>
      </c>
      <c r="M31" s="67">
        <f t="shared" si="8"/>
        <v>2478870.2697899444</v>
      </c>
      <c r="N31" s="67">
        <f t="shared" si="8"/>
        <v>2136484.5199745242</v>
      </c>
      <c r="O31" s="67">
        <f t="shared" si="8"/>
        <v>2085806.9700656685</v>
      </c>
      <c r="P31" s="67">
        <f t="shared" si="8"/>
        <v>2328279.6200073566</v>
      </c>
      <c r="Q31" s="67">
        <f>Q29*Q30</f>
        <v>2618446.7349378364</v>
      </c>
      <c r="R31" s="67">
        <f>R29*R30</f>
        <v>2921783.3259765604</v>
      </c>
      <c r="S31" s="67">
        <f>S29*S30</f>
        <v>2721904.0723940767</v>
      </c>
      <c r="T31" s="56">
        <f>SUM(G31:S31)</f>
        <v>30602948.260040607</v>
      </c>
    </row>
    <row r="32" spans="1:23">
      <c r="A32" s="21"/>
      <c r="B32" s="21"/>
      <c r="C32" s="49"/>
      <c r="D32" s="54"/>
      <c r="E32" s="55"/>
      <c r="F32" s="66"/>
      <c r="G32" s="67"/>
      <c r="H32" s="67"/>
      <c r="I32" s="67"/>
      <c r="J32" s="67"/>
      <c r="K32" s="67"/>
      <c r="L32" s="67"/>
      <c r="M32" s="67"/>
      <c r="N32" s="67"/>
      <c r="O32" s="67"/>
      <c r="P32" s="67"/>
      <c r="Q32" s="67"/>
      <c r="R32" s="67"/>
      <c r="S32" s="67"/>
      <c r="T32" s="56"/>
    </row>
    <row r="33" spans="1:21">
      <c r="A33" s="21"/>
      <c r="B33" s="21"/>
      <c r="C33" s="49" t="s">
        <v>134</v>
      </c>
      <c r="D33" s="46" t="s">
        <v>144</v>
      </c>
      <c r="E33" s="69"/>
      <c r="F33" s="70" t="s">
        <v>145</v>
      </c>
      <c r="G33" s="71">
        <f>G31-G27</f>
        <v>-35833.010958653525</v>
      </c>
      <c r="H33" s="71">
        <f>H31-H27</f>
        <v>-87792.60334254452</v>
      </c>
      <c r="I33" s="71">
        <f t="shared" ref="I33:P33" si="9">I31-I27</f>
        <v>-127739.16177386604</v>
      </c>
      <c r="J33" s="71">
        <f t="shared" si="9"/>
        <v>-280284.63231715141</v>
      </c>
      <c r="K33" s="71">
        <f t="shared" si="9"/>
        <v>360059.52956643095</v>
      </c>
      <c r="L33" s="71">
        <f t="shared" si="9"/>
        <v>249466.59316818649</v>
      </c>
      <c r="M33" s="71">
        <f t="shared" si="9"/>
        <v>136350.97881649667</v>
      </c>
      <c r="N33" s="71">
        <f t="shared" si="9"/>
        <v>-52821.730689236429</v>
      </c>
      <c r="O33" s="71">
        <f t="shared" si="9"/>
        <v>-21377.044979737839</v>
      </c>
      <c r="P33" s="71">
        <f t="shared" si="9"/>
        <v>19835.375537410378</v>
      </c>
      <c r="Q33" s="71">
        <f>Q31-Q27</f>
        <v>144469.19483064255</v>
      </c>
      <c r="R33" s="71">
        <f>R31-R27</f>
        <v>68117.172282896936</v>
      </c>
      <c r="S33" s="71">
        <f>S31-S27</f>
        <v>72047.687525751069</v>
      </c>
      <c r="T33" s="71">
        <f>SUM(G33:S33)</f>
        <v>444498.34766662528</v>
      </c>
    </row>
    <row r="34" spans="1:21">
      <c r="A34" s="21"/>
      <c r="B34" s="21"/>
      <c r="C34" s="49" t="s">
        <v>135</v>
      </c>
      <c r="D34" s="46" t="s">
        <v>146</v>
      </c>
      <c r="E34" s="69"/>
      <c r="F34" s="72"/>
      <c r="G34" s="71">
        <f>(G33/2)*0.035/12</f>
        <v>-52.256474314703063</v>
      </c>
      <c r="H34" s="71">
        <f t="shared" ref="H34:J34" si="10">(G35+H33/2)*0.035/12</f>
        <v>-232.6962432207014</v>
      </c>
      <c r="I34" s="71">
        <f t="shared" si="10"/>
        <v>-443.02673471203661</v>
      </c>
      <c r="J34" s="71">
        <f t="shared" si="10"/>
        <v>-782.613138612532</v>
      </c>
      <c r="K34" s="71">
        <f>(J35+K33/2)*0.003</f>
        <v>-303.11244201764544</v>
      </c>
      <c r="L34" s="71">
        <f>(K35+L33/2)*0.0027</f>
        <v>1308.1222270129676</v>
      </c>
      <c r="M34" s="71">
        <f>(L35+M33/2)*0.003</f>
        <v>956.8506144103435</v>
      </c>
      <c r="N34" s="71">
        <f>(M35+N33/2)*0.003</f>
        <v>332.69089225886637</v>
      </c>
      <c r="O34" s="71">
        <f>(N35+O33/2)*0.0032</f>
        <v>-202.16819931790877</v>
      </c>
      <c r="P34" s="71">
        <f>(O35+P33/2)*0.003</f>
        <v>-34.984576231051676</v>
      </c>
      <c r="Q34" s="71">
        <f>(P35+Q33/2)*0.0034</f>
        <v>312.91896048010204</v>
      </c>
      <c r="R34" s="71">
        <f>(Q35+R33/2)*0.0034</f>
        <v>608.05837977074179</v>
      </c>
      <c r="S34" s="71">
        <v>0</v>
      </c>
      <c r="T34" s="71">
        <f>SUM(G34:S34)</f>
        <v>1467.7832655064424</v>
      </c>
    </row>
    <row r="35" spans="1:21">
      <c r="A35" s="73"/>
      <c r="B35" s="73"/>
      <c r="C35" s="49" t="s">
        <v>124</v>
      </c>
      <c r="D35" s="30" t="s">
        <v>147</v>
      </c>
      <c r="E35" s="69"/>
      <c r="F35" s="74" t="s">
        <v>148</v>
      </c>
      <c r="G35" s="75">
        <f>G33+G34</f>
        <v>-35885.267432968227</v>
      </c>
      <c r="H35" s="75">
        <f t="shared" ref="H35:P35" si="11">H33+H34</f>
        <v>-88025.299585765228</v>
      </c>
      <c r="I35" s="75">
        <f t="shared" si="11"/>
        <v>-128182.18850857808</v>
      </c>
      <c r="J35" s="75">
        <f t="shared" si="11"/>
        <v>-281067.24545576394</v>
      </c>
      <c r="K35" s="75">
        <f t="shared" si="11"/>
        <v>359756.4171244133</v>
      </c>
      <c r="L35" s="75">
        <f t="shared" si="11"/>
        <v>250774.71539519946</v>
      </c>
      <c r="M35" s="75">
        <f t="shared" si="11"/>
        <v>137307.829430907</v>
      </c>
      <c r="N35" s="75">
        <f t="shared" si="11"/>
        <v>-52489.039796977566</v>
      </c>
      <c r="O35" s="75">
        <f t="shared" si="11"/>
        <v>-21579.213179055747</v>
      </c>
      <c r="P35" s="75">
        <f t="shared" si="11"/>
        <v>19800.390961179328</v>
      </c>
      <c r="Q35" s="75">
        <f>Q33+Q34</f>
        <v>144782.11379112265</v>
      </c>
      <c r="R35" s="75">
        <f>R33+R34</f>
        <v>68725.230662667673</v>
      </c>
      <c r="S35" s="75">
        <f>S33+S34</f>
        <v>72047.687525751069</v>
      </c>
      <c r="T35" s="71">
        <f>SUM(G35:S35)</f>
        <v>445966.13093213167</v>
      </c>
    </row>
    <row r="36" spans="1:21">
      <c r="A36" s="73"/>
      <c r="B36" s="73"/>
      <c r="C36" s="49" t="s">
        <v>125</v>
      </c>
      <c r="D36" s="30" t="s">
        <v>149</v>
      </c>
      <c r="E36" s="69"/>
      <c r="F36" s="74"/>
      <c r="G36" s="75"/>
      <c r="H36" s="75"/>
      <c r="I36" s="75"/>
      <c r="J36" s="75"/>
      <c r="K36" s="75"/>
      <c r="L36" s="75"/>
      <c r="M36" s="75"/>
      <c r="N36" s="75"/>
      <c r="O36" s="75"/>
      <c r="P36" s="75"/>
      <c r="Q36" s="75"/>
      <c r="R36" s="75"/>
      <c r="S36" s="75"/>
      <c r="T36" s="76">
        <f>-ROUND(E27*0.025,0)</f>
        <v>-735548</v>
      </c>
    </row>
    <row r="37" spans="1:21">
      <c r="A37" s="73"/>
      <c r="B37" s="73"/>
      <c r="C37" s="49" t="s">
        <v>126</v>
      </c>
      <c r="D37" s="30" t="s">
        <v>150</v>
      </c>
      <c r="E37" s="69"/>
      <c r="F37" s="74"/>
      <c r="G37" s="75"/>
      <c r="H37" s="75"/>
      <c r="I37" s="75"/>
      <c r="J37" s="75"/>
      <c r="K37" s="75"/>
      <c r="L37" s="75"/>
      <c r="M37" s="75"/>
      <c r="N37" s="75"/>
      <c r="O37" s="75"/>
      <c r="P37" s="75"/>
      <c r="Q37" s="75"/>
      <c r="R37" s="75"/>
      <c r="S37" s="75"/>
      <c r="T37" s="75" t="s">
        <v>151</v>
      </c>
    </row>
    <row r="38" spans="1:21">
      <c r="A38" s="73"/>
      <c r="B38" s="73"/>
      <c r="C38" s="49" t="s">
        <v>127</v>
      </c>
      <c r="D38" s="30" t="s">
        <v>152</v>
      </c>
      <c r="E38" s="69"/>
      <c r="F38" s="74"/>
      <c r="G38" s="75"/>
      <c r="H38" s="75"/>
      <c r="I38" s="75"/>
      <c r="J38" s="75"/>
      <c r="K38" s="75"/>
      <c r="L38" s="75"/>
      <c r="M38" s="75"/>
      <c r="N38" s="75"/>
      <c r="O38" s="75"/>
      <c r="P38" s="75"/>
      <c r="Q38" s="75"/>
      <c r="R38" s="75"/>
      <c r="S38" s="75"/>
      <c r="T38" s="76" t="s">
        <v>105</v>
      </c>
    </row>
    <row r="39" spans="1:21">
      <c r="A39" s="77"/>
      <c r="B39" s="77"/>
      <c r="C39" s="78" t="s">
        <v>128</v>
      </c>
      <c r="D39" s="38" t="s">
        <v>153</v>
      </c>
      <c r="E39" s="79"/>
      <c r="F39" s="80"/>
      <c r="G39" s="81"/>
      <c r="H39" s="81"/>
      <c r="I39" s="81"/>
      <c r="J39" s="81"/>
      <c r="K39" s="81"/>
      <c r="L39" s="81"/>
      <c r="M39" s="81"/>
      <c r="N39" s="81"/>
      <c r="O39" s="81"/>
      <c r="P39" s="81"/>
      <c r="Q39" s="81"/>
      <c r="R39" s="81"/>
      <c r="S39" s="81"/>
      <c r="T39" s="81" t="s">
        <v>151</v>
      </c>
    </row>
    <row r="40" spans="1:21">
      <c r="A40" s="21"/>
      <c r="B40" s="20" t="s">
        <v>155</v>
      </c>
      <c r="C40" s="45"/>
      <c r="D40" s="46"/>
      <c r="E40" s="47"/>
      <c r="F40" s="45"/>
      <c r="G40" s="45"/>
      <c r="H40" s="45"/>
      <c r="I40" s="45"/>
      <c r="J40" s="45"/>
      <c r="K40" s="45"/>
      <c r="L40" s="45"/>
      <c r="M40" s="45"/>
      <c r="N40" s="45"/>
      <c r="O40" s="45"/>
      <c r="P40" s="45"/>
      <c r="Q40" s="45"/>
      <c r="R40" s="45"/>
      <c r="S40" s="45"/>
      <c r="T40" s="45"/>
    </row>
    <row r="41" spans="1:21">
      <c r="A41" s="21"/>
      <c r="B41" s="21"/>
      <c r="C41" s="49" t="s">
        <v>119</v>
      </c>
      <c r="D41" s="50" t="s">
        <v>138</v>
      </c>
      <c r="E41" s="51">
        <v>1085.852777777774</v>
      </c>
      <c r="F41" s="52"/>
      <c r="G41" s="53">
        <f>SUM(SUMIFS(tblRVNTRANS[Cust],tblRVNTRANS[Rate],{"02LGSB0036","02LGSV0036","02NMT36135"},tblRVNTRANS[Accounting Period],G$8))</f>
        <v>158.75311699497746</v>
      </c>
      <c r="H41" s="53">
        <f>SUM(SUMIFS(tblRVNTRANS[Cust],tblRVNTRANS[Rate],{"02LGSB0036","02LGSV0036","02NMT36135"},tblRVNTRANS[Accounting Period],H$8))</f>
        <v>952.01788690476201</v>
      </c>
      <c r="I41" s="53">
        <f>SUM(SUMIFS(tblRVN[305 Avg  Billing Count],tblRVN[Rate],{"02LGSB0036","02LGSV0036","02NMT36135"},tblRVN[Accounting Period],I$8,tblRVN[Rate Group Cd],"R"))</f>
        <v>1090</v>
      </c>
      <c r="J41" s="53">
        <f>SUM(SUMIFS(tblRVN[305 Avg  Billing Count],tblRVN[Rate],{"02LGSB0036","02LGSV0036","02NMT36135"},tblRVN[Accounting Period],J$8,tblRVN[Rate Group Cd],"R"))</f>
        <v>1092</v>
      </c>
      <c r="K41" s="53">
        <f>SUM(SUMIFS(tblRVN[305 Avg  Billing Count],tblRVN[Rate],{"02LGSB0036","02LGSV0036","02NMT36135"},tblRVN[Accounting Period],K$8,tblRVN[Rate Group Cd],"R"))</f>
        <v>1093</v>
      </c>
      <c r="L41" s="53">
        <f>SUM(SUMIFS(tblRVN[305 Avg  Billing Count],tblRVN[Rate],{"02LGSB0036","02LGSV0036","02NMT36135","02RGNSB036"},tblRVN[Accounting Period],L$8,tblRVN[Rate Group Cd],"R"))</f>
        <v>1108</v>
      </c>
      <c r="M41" s="53">
        <f>SUM(SUMIFS(tblRVN[305 Avg  Billing Count],tblRVN[Rate],{"02LGSB0036","02LGSV0036","02NMT36135","02RGNSB036"},tblRVN[Accounting Period],M$8,tblRVN[Rate Group Cd],"R"))</f>
        <v>1108</v>
      </c>
      <c r="N41" s="53">
        <f>SUM(SUMIFS(tblRVN[305 Avg  Billing Count],tblRVN[Rate],{"02LGSB0036","02LGSV0036","02NMT36135","02RGNSB036"},tblRVN[Accounting Period],N$8,tblRVN[Rate Group Cd],"R"))</f>
        <v>1105</v>
      </c>
      <c r="O41" s="53">
        <f>SUM(SUMIFS(tblRVN[305 Avg  Billing Count],tblRVN[Rate],{"02LGSB0036","02LGSV0036","02NMT36135","02RGNSB036"},tblRVN[Accounting Period],O$8,tblRVN[Rate Group Cd],"R"))</f>
        <v>1113</v>
      </c>
      <c r="P41" s="53">
        <f>SUM(SUMIFS(tblRVN[305 Avg  Billing Count],tblRVN[Rate],{"02LGSB0036","02LGSV0036","02NMT36135","02RGNSB036"},tblRVN[Accounting Period],P$8,tblRVN[Rate Group Cd],"R"))</f>
        <v>1106</v>
      </c>
      <c r="Q41" s="53">
        <f>SUM(SUMIFS(tblRVN[305 Avg  Billing Count],tblRVN[Rate],{"02LGSB0036","02LGSV0036","02NMT36135","02RGNSB036"},tblRVN[Accounting Period],Q$8,tblRVN[Rate Group Cd],"R"))</f>
        <v>1103</v>
      </c>
      <c r="R41" s="53">
        <f>SUM(SUMIFS(tblRVN[305 Avg  Billing Count],tblRVN[Rate],{"02LGSB0036","02LGSV0036","02NMT36135","02RGNSB036"},tblRVN[Accounting Period],R$8,tblRVN[Rate Group Cd],"R"))</f>
        <v>1097</v>
      </c>
      <c r="S41" s="53">
        <f>SUM(SUMIFS(tblRVN[305 Avg  Billing Count],tblRVN[Rate],{"02LGSB0036","02LGSV0036","02NMT36135","02RGNSB036"},tblRVN[Accounting Period],S$8,tblRVN[Rate Group Cd],"R"))</f>
        <v>1095</v>
      </c>
      <c r="T41" s="52" t="s">
        <v>105</v>
      </c>
    </row>
    <row r="42" spans="1:21">
      <c r="A42" s="21"/>
      <c r="B42" s="21"/>
      <c r="C42" s="49" t="s">
        <v>120</v>
      </c>
      <c r="D42" s="54" t="s">
        <v>238</v>
      </c>
      <c r="E42" s="55">
        <f>E43/E41</f>
        <v>40300.907211828242</v>
      </c>
      <c r="F42" s="56"/>
      <c r="G42" s="57">
        <v>3668.7870819512195</v>
      </c>
      <c r="H42" s="57">
        <v>3934.649469050371</v>
      </c>
      <c r="I42" s="57">
        <v>3747.9318956696561</v>
      </c>
      <c r="J42" s="57">
        <v>3881.2060682846013</v>
      </c>
      <c r="K42" s="57">
        <v>3533.9079992974475</v>
      </c>
      <c r="L42" s="57">
        <v>3254.2176655309149</v>
      </c>
      <c r="M42" s="57">
        <v>3072.5551820493106</v>
      </c>
      <c r="N42" s="57">
        <v>2992.0837392333192</v>
      </c>
      <c r="O42" s="57">
        <v>2879.4954048397472</v>
      </c>
      <c r="P42" s="57">
        <v>3060.0781490404993</v>
      </c>
      <c r="Q42" s="57">
        <v>2995.0761892015616</v>
      </c>
      <c r="R42" s="57">
        <v>3280.918367679596</v>
      </c>
      <c r="S42" s="57">
        <v>3668.7870819512195</v>
      </c>
      <c r="T42" s="56"/>
    </row>
    <row r="43" spans="1:21">
      <c r="A43" s="21"/>
      <c r="B43" s="21"/>
      <c r="C43" s="49" t="s">
        <v>121</v>
      </c>
      <c r="D43" s="54" t="s">
        <v>139</v>
      </c>
      <c r="E43" s="55">
        <v>43760852.042928025</v>
      </c>
      <c r="F43" s="59" t="s">
        <v>140</v>
      </c>
      <c r="G43" s="56">
        <f>G42*G41</f>
        <v>582431.38485066395</v>
      </c>
      <c r="H43" s="56">
        <f t="shared" ref="H43:P43" si="12">H42*H41</f>
        <v>3745856.6732362779</v>
      </c>
      <c r="I43" s="56">
        <f t="shared" si="12"/>
        <v>4085245.7662799251</v>
      </c>
      <c r="J43" s="56">
        <f t="shared" si="12"/>
        <v>4238277.0265667848</v>
      </c>
      <c r="K43" s="56">
        <f t="shared" si="12"/>
        <v>3862561.4432321102</v>
      </c>
      <c r="L43" s="56">
        <f t="shared" si="12"/>
        <v>3605673.1734082536</v>
      </c>
      <c r="M43" s="56">
        <f t="shared" si="12"/>
        <v>3404391.1417106362</v>
      </c>
      <c r="N43" s="56">
        <f t="shared" si="12"/>
        <v>3306252.5318528176</v>
      </c>
      <c r="O43" s="56">
        <f t="shared" si="12"/>
        <v>3204878.3855866385</v>
      </c>
      <c r="P43" s="56">
        <f t="shared" si="12"/>
        <v>3384446.432838792</v>
      </c>
      <c r="Q43" s="56">
        <f>Q42*Q41</f>
        <v>3303569.0366893224</v>
      </c>
      <c r="R43" s="56">
        <f>R42*R41</f>
        <v>3599167.4493445167</v>
      </c>
      <c r="S43" s="56">
        <f>S42*S41</f>
        <v>4017321.8547365852</v>
      </c>
      <c r="T43" s="56">
        <f>SUM(G43:S43)</f>
        <v>44340072.300333321</v>
      </c>
    </row>
    <row r="44" spans="1:21">
      <c r="A44" s="21"/>
      <c r="B44" s="21"/>
      <c r="C44" s="60"/>
      <c r="D44" s="54"/>
      <c r="E44" s="51"/>
      <c r="F44" s="61"/>
      <c r="G44" s="61"/>
      <c r="H44" s="61"/>
      <c r="I44" s="61"/>
      <c r="J44" s="61"/>
      <c r="K44" s="61"/>
      <c r="L44" s="61"/>
      <c r="M44" s="61"/>
      <c r="N44" s="61"/>
      <c r="O44" s="61"/>
      <c r="P44" s="61"/>
      <c r="Q44" s="61"/>
      <c r="R44" s="61"/>
      <c r="S44" s="61"/>
      <c r="T44" s="61"/>
    </row>
    <row r="45" spans="1:21">
      <c r="A45" s="21"/>
      <c r="B45" s="21"/>
      <c r="C45" s="49" t="s">
        <v>122</v>
      </c>
      <c r="D45" s="50" t="s">
        <v>141</v>
      </c>
      <c r="E45" s="51">
        <v>928614077.90582776</v>
      </c>
      <c r="F45" s="62"/>
      <c r="G45" s="53">
        <f>SUM(SUMIFS(tblRVNTRANS[kWh],tblRVNTRANS[Rate],{"02LGSB0036","02LGSV0036","02NMT36135"},tblRVNTRANS[Accounting Period],G$8))</f>
        <v>13597004.6</v>
      </c>
      <c r="H45" s="53">
        <f>SUM(SUMIFS(tblRVNTRANS[kWh],tblRVNTRANS[Rate],{"02LGSB0036","02LGSV0036","02NMT36135"},tblRVNTRANS[Accounting Period],H$8))</f>
        <v>77026972.766666651</v>
      </c>
      <c r="I45" s="53">
        <f>SUM(SUMIFS(tblRVN[kWh],tblRVN[Rate],{"02LGSB0036","02LGSV0036","02NMT36135"},tblRVN[Accounting Period],I$8,tblRVN[Rate Group Cd],"R"))</f>
        <v>81817713</v>
      </c>
      <c r="J45" s="53">
        <f>SUM(SUMIFS(tblRVN[kWh],tblRVN[Rate],{"02LGSB0036","02LGSV0036","02NMT36135"},tblRVN[Accounting Period],J$8,tblRVN[Rate Group Cd],"R"))</f>
        <v>84396702</v>
      </c>
      <c r="K45" s="53">
        <f>SUM(SUMIFS(tblRVN[kWh],tblRVN[Rate],{"02LGSB0036","02LGSV0036","02NMT36135"},tblRVN[Accounting Period],K$8,tblRVN[Rate Group Cd],"R"))</f>
        <v>84169764</v>
      </c>
      <c r="L45" s="53">
        <f>SUM(SUMIFS(tblRVN[kWh],tblRVN[Rate],{"02LGSB0036","02LGSV0036","02NMT36135","02RGNSB036"},tblRVN[Accounting Period],L$8,tblRVN[Rate Group Cd],"R"))</f>
        <v>81248825</v>
      </c>
      <c r="M45" s="53">
        <f>SUM(SUMIFS(tblRVN[kWh],tblRVN[Rate],{"02LGSB0036","02LGSV0036","02NMT36135","02RGNSB036"},tblRVN[Accounting Period],M$8,tblRVN[Rate Group Cd],"R"))</f>
        <v>74381586</v>
      </c>
      <c r="N45" s="53">
        <f>SUM(SUMIFS(tblRVN[kWh],tblRVN[Rate],{"02LGSB0036","02LGSV0036","02NMT36135","02RGNSB036"},tblRVN[Accounting Period],N$8,tblRVN[Rate Group Cd],"R"))</f>
        <v>62358171</v>
      </c>
      <c r="O45" s="53">
        <f>SUM(SUMIFS(tblRVN[kWh],tblRVN[Rate],{"02LGSB0036","02LGSV0036","02NMT36135","02RGNSB036"},tblRVN[Accounting Period],O$8,tblRVN[Rate Group Cd],"R"))</f>
        <v>72629757</v>
      </c>
      <c r="P45" s="53">
        <f>SUM(SUMIFS(tblRVN[kWh],tblRVN[Rate],{"02LGSB0036","02LGSV0036","02NMT36135","02RGNSB036"},tblRVN[Accounting Period],P$8,tblRVN[Rate Group Cd],"R"))</f>
        <v>71753983</v>
      </c>
      <c r="Q45" s="53">
        <f>SUM(SUMIFS(tblRVN[kWh],tblRVN[Rate],{"02LGSB0036","02LGSV0036","02NMT36135","02RGNSB036"},tblRVN[Accounting Period],Q$8,tblRVN[Rate Group Cd],"R"))</f>
        <v>76041378</v>
      </c>
      <c r="R45" s="53">
        <f>SUM(SUMIFS(tblRVN[kWh],tblRVN[Rate],{"02LGSB0036","02LGSV0036","02NMT36135","02RGNSB036"},tblRVN[Accounting Period],R$8,tblRVN[Rate Group Cd],"R"))</f>
        <v>81973561</v>
      </c>
      <c r="S45" s="53">
        <f>SUM(SUMIFS(tblRVN[kWh],tblRVN[Rate],{"02LGSB0036","02LGSV0036","02NMT36135","02RGNSB036"},tblRVN[Accounting Period],S$8,tblRVN[Rate Group Cd],"R"))</f>
        <v>85581318</v>
      </c>
      <c r="T45" s="62">
        <f>SUM(G45:S45)</f>
        <v>946976735.36666667</v>
      </c>
      <c r="U45" s="23" t="s">
        <v>105</v>
      </c>
    </row>
    <row r="46" spans="1:21">
      <c r="A46" s="21"/>
      <c r="B46" s="21"/>
      <c r="C46" s="49" t="s">
        <v>123</v>
      </c>
      <c r="D46" s="54" t="s">
        <v>237</v>
      </c>
      <c r="E46" s="63">
        <f>E43/E45</f>
        <v>4.7124906981397159E-2</v>
      </c>
      <c r="F46" s="64"/>
      <c r="G46" s="65">
        <f t="shared" ref="G46:S46" si="13">$E$46</f>
        <v>4.7124906981397159E-2</v>
      </c>
      <c r="H46" s="65">
        <f t="shared" si="13"/>
        <v>4.7124906981397159E-2</v>
      </c>
      <c r="I46" s="65">
        <f t="shared" si="13"/>
        <v>4.7124906981397159E-2</v>
      </c>
      <c r="J46" s="65">
        <f t="shared" si="13"/>
        <v>4.7124906981397159E-2</v>
      </c>
      <c r="K46" s="65">
        <f t="shared" si="13"/>
        <v>4.7124906981397159E-2</v>
      </c>
      <c r="L46" s="65">
        <f t="shared" si="13"/>
        <v>4.7124906981397159E-2</v>
      </c>
      <c r="M46" s="65">
        <f t="shared" si="13"/>
        <v>4.7124906981397159E-2</v>
      </c>
      <c r="N46" s="65">
        <f t="shared" si="13"/>
        <v>4.7124906981397159E-2</v>
      </c>
      <c r="O46" s="65">
        <f t="shared" si="13"/>
        <v>4.7124906981397159E-2</v>
      </c>
      <c r="P46" s="65">
        <f t="shared" si="13"/>
        <v>4.7124906981397159E-2</v>
      </c>
      <c r="Q46" s="65">
        <f>$E$46</f>
        <v>4.7124906981397159E-2</v>
      </c>
      <c r="R46" s="65">
        <f t="shared" si="13"/>
        <v>4.7124906981397159E-2</v>
      </c>
      <c r="S46" s="65">
        <f t="shared" si="13"/>
        <v>4.7124906981397159E-2</v>
      </c>
      <c r="T46" s="64"/>
    </row>
    <row r="47" spans="1:21">
      <c r="A47" s="21"/>
      <c r="B47" s="21"/>
      <c r="C47" s="49" t="s">
        <v>133</v>
      </c>
      <c r="D47" s="54" t="s">
        <v>142</v>
      </c>
      <c r="E47" s="55" t="s">
        <v>105</v>
      </c>
      <c r="F47" s="66" t="s">
        <v>143</v>
      </c>
      <c r="G47" s="67">
        <f>G45*G46</f>
        <v>640757.57700062927</v>
      </c>
      <c r="H47" s="67">
        <f t="shared" ref="H47:P47" si="14">H45*H46</f>
        <v>3629888.926687778</v>
      </c>
      <c r="I47" s="67">
        <f t="shared" si="14"/>
        <v>3855652.114555649</v>
      </c>
      <c r="J47" s="67">
        <f t="shared" si="14"/>
        <v>3977186.7312866957</v>
      </c>
      <c r="K47" s="67">
        <f t="shared" si="14"/>
        <v>3966492.2991461512</v>
      </c>
      <c r="L47" s="67">
        <f t="shared" si="14"/>
        <v>3828843.320472816</v>
      </c>
      <c r="M47" s="67">
        <f t="shared" si="14"/>
        <v>3505225.3213787931</v>
      </c>
      <c r="N47" s="67">
        <f t="shared" si="14"/>
        <v>2938623.0079050581</v>
      </c>
      <c r="O47" s="67">
        <f t="shared" si="14"/>
        <v>3422670.5427064793</v>
      </c>
      <c r="P47" s="67">
        <f t="shared" si="14"/>
        <v>3381399.7744197529</v>
      </c>
      <c r="Q47" s="67">
        <f>Q45*Q46</f>
        <v>3583442.8649872602</v>
      </c>
      <c r="R47" s="67">
        <f>R45*R46</f>
        <v>3862996.437058886</v>
      </c>
      <c r="S47" s="67">
        <f>S45*S46</f>
        <v>4033011.6500953701</v>
      </c>
      <c r="T47" s="56">
        <f>SUM(G47:S47)</f>
        <v>44626190.567701325</v>
      </c>
    </row>
    <row r="48" spans="1:21">
      <c r="A48" s="21"/>
      <c r="B48" s="21"/>
      <c r="C48" s="60"/>
      <c r="D48" s="54"/>
      <c r="E48" s="68"/>
      <c r="F48" s="61"/>
      <c r="G48" s="61"/>
      <c r="H48" s="61"/>
      <c r="I48" s="61"/>
      <c r="J48" s="61"/>
      <c r="K48" s="61"/>
      <c r="L48" s="61"/>
      <c r="M48" s="61"/>
      <c r="N48" s="61"/>
      <c r="O48" s="61"/>
      <c r="P48" s="61"/>
      <c r="Q48" s="61"/>
      <c r="R48" s="61"/>
      <c r="S48" s="61"/>
      <c r="T48" s="61"/>
    </row>
    <row r="49" spans="1:16382">
      <c r="A49" s="21"/>
      <c r="B49" s="21"/>
      <c r="C49" s="49" t="s">
        <v>134</v>
      </c>
      <c r="D49" s="46" t="s">
        <v>144</v>
      </c>
      <c r="E49" s="69"/>
      <c r="F49" s="70" t="s">
        <v>145</v>
      </c>
      <c r="G49" s="71">
        <f>G47-G43</f>
        <v>58326.192149965325</v>
      </c>
      <c r="H49" s="71">
        <f t="shared" ref="H49:P49" si="15">H47-H43</f>
        <v>-115967.74654849991</v>
      </c>
      <c r="I49" s="71">
        <f t="shared" si="15"/>
        <v>-229593.65172427613</v>
      </c>
      <c r="J49" s="71">
        <f t="shared" si="15"/>
        <v>-261090.29528008914</v>
      </c>
      <c r="K49" s="71">
        <f t="shared" si="15"/>
        <v>103930.85591404093</v>
      </c>
      <c r="L49" s="71">
        <f t="shared" si="15"/>
        <v>223170.14706456242</v>
      </c>
      <c r="M49" s="71">
        <f t="shared" si="15"/>
        <v>100834.1796681569</v>
      </c>
      <c r="N49" s="71">
        <f t="shared" si="15"/>
        <v>-367629.52394775953</v>
      </c>
      <c r="O49" s="71">
        <f t="shared" si="15"/>
        <v>217792.15711984085</v>
      </c>
      <c r="P49" s="71">
        <f t="shared" si="15"/>
        <v>-3046.6584190391004</v>
      </c>
      <c r="Q49" s="71">
        <f>Q47-Q43</f>
        <v>279873.82829793775</v>
      </c>
      <c r="R49" s="71">
        <f>R47-R43</f>
        <v>263828.98771436932</v>
      </c>
      <c r="S49" s="71">
        <f>S47-S43</f>
        <v>15689.795358784962</v>
      </c>
      <c r="T49" s="71">
        <f>SUM(G49:S49)</f>
        <v>286118.26736799465</v>
      </c>
    </row>
    <row r="50" spans="1:16382">
      <c r="A50" s="21"/>
      <c r="B50" s="21"/>
      <c r="C50" s="49" t="s">
        <v>135</v>
      </c>
      <c r="D50" s="46" t="s">
        <v>146</v>
      </c>
      <c r="E50" s="69"/>
      <c r="F50" s="72"/>
      <c r="G50" s="71">
        <f>(G49/2)*0.035/12</f>
        <v>85.059030218699448</v>
      </c>
      <c r="H50" s="71">
        <f t="shared" ref="H50:J50" si="16">(G51+H49/2)*0.035/12</f>
        <v>1.2465188923076951</v>
      </c>
      <c r="I50" s="71">
        <f t="shared" si="16"/>
        <v>-673.05970051759164</v>
      </c>
      <c r="J50" s="71">
        <f t="shared" si="16"/>
        <v>-1052.3679222724452</v>
      </c>
      <c r="K50" s="71">
        <f>(J51+K49/2)*0.003</f>
        <v>-630.53170573602335</v>
      </c>
      <c r="L50" s="71">
        <f>(K51+L49/2)*0.0027</f>
        <v>580.19057389958255</v>
      </c>
      <c r="M50" s="71">
        <f>(L51+M49/2)*0.003</f>
        <v>822.50228241762125</v>
      </c>
      <c r="N50" s="71">
        <f>(M51+N49/2)*0.003</f>
        <v>-246.47424006991574</v>
      </c>
      <c r="O50" s="71">
        <f>(N51+O49/2)*0.0032</f>
        <v>-828.73574280930893</v>
      </c>
      <c r="P50" s="71">
        <f>(O51+P49/2)*0.003</f>
        <v>646.32027650253599</v>
      </c>
      <c r="Q50" s="71">
        <f>(P51+Q49/2)*0.0034</f>
        <v>467.62435842186989</v>
      </c>
      <c r="R50" s="71">
        <f>(Q51+R49/2)*0.0034</f>
        <v>1401.6702181460505</v>
      </c>
      <c r="S50" s="71">
        <v>0</v>
      </c>
      <c r="T50" s="71">
        <f>SUM(G50:S50)</f>
        <v>573.44394709338212</v>
      </c>
    </row>
    <row r="51" spans="1:16382">
      <c r="A51" s="73"/>
      <c r="B51" s="73"/>
      <c r="C51" s="49" t="s">
        <v>124</v>
      </c>
      <c r="D51" s="30" t="s">
        <v>147</v>
      </c>
      <c r="E51" s="69"/>
      <c r="F51" s="74" t="s">
        <v>148</v>
      </c>
      <c r="G51" s="75">
        <f>G49+G50</f>
        <v>58411.251180184023</v>
      </c>
      <c r="H51" s="75">
        <f t="shared" ref="H51:P51" si="17">H49+H50</f>
        <v>-115966.5000296076</v>
      </c>
      <c r="I51" s="75">
        <f t="shared" si="17"/>
        <v>-230266.71142479373</v>
      </c>
      <c r="J51" s="75">
        <f t="shared" si="17"/>
        <v>-262142.66320236158</v>
      </c>
      <c r="K51" s="75">
        <f t="shared" si="17"/>
        <v>103300.32420830491</v>
      </c>
      <c r="L51" s="75">
        <f t="shared" si="17"/>
        <v>223750.33763846199</v>
      </c>
      <c r="M51" s="75">
        <f t="shared" si="17"/>
        <v>101656.68195057452</v>
      </c>
      <c r="N51" s="75">
        <f t="shared" si="17"/>
        <v>-367875.99818782945</v>
      </c>
      <c r="O51" s="75">
        <f t="shared" si="17"/>
        <v>216963.42137703154</v>
      </c>
      <c r="P51" s="75">
        <f t="shared" si="17"/>
        <v>-2400.3381425365642</v>
      </c>
      <c r="Q51" s="75">
        <f>Q49+Q50</f>
        <v>280341.45265635964</v>
      </c>
      <c r="R51" s="75">
        <f>R49+R50</f>
        <v>265230.65793251537</v>
      </c>
      <c r="S51" s="75">
        <f>S49+S50</f>
        <v>15689.795358784962</v>
      </c>
      <c r="T51" s="75">
        <f>SUM(G51:S51)</f>
        <v>286691.71131508809</v>
      </c>
    </row>
    <row r="52" spans="1:16382">
      <c r="A52" s="73"/>
      <c r="B52" s="73"/>
      <c r="C52" s="49" t="s">
        <v>125</v>
      </c>
      <c r="D52" s="30" t="s">
        <v>149</v>
      </c>
      <c r="E52" s="69"/>
      <c r="F52" s="74"/>
      <c r="G52" s="75"/>
      <c r="H52" s="75"/>
      <c r="I52" s="75"/>
      <c r="J52" s="75"/>
      <c r="K52" s="75"/>
      <c r="L52" s="75"/>
      <c r="M52" s="75"/>
      <c r="N52" s="75"/>
      <c r="O52" s="75"/>
      <c r="P52" s="75"/>
      <c r="Q52" s="75"/>
      <c r="R52" s="75"/>
      <c r="S52" s="75"/>
      <c r="T52" s="75">
        <f>-ROUND(E43*0.025,0)</f>
        <v>-1094021</v>
      </c>
    </row>
    <row r="53" spans="1:16382">
      <c r="A53" s="73"/>
      <c r="B53" s="49"/>
      <c r="C53" s="82" t="s">
        <v>126</v>
      </c>
      <c r="D53" s="69" t="s">
        <v>150</v>
      </c>
      <c r="E53" s="74"/>
      <c r="F53" s="75"/>
      <c r="G53" s="75"/>
      <c r="H53" s="75"/>
      <c r="I53" s="75"/>
      <c r="J53" s="75"/>
      <c r="K53" s="75"/>
      <c r="L53" s="75"/>
      <c r="M53" s="75"/>
      <c r="N53" s="75"/>
      <c r="O53" s="75"/>
      <c r="P53" s="76"/>
      <c r="Q53" s="75"/>
      <c r="R53" s="75"/>
      <c r="S53" s="75"/>
      <c r="T53" s="83" t="s">
        <v>151</v>
      </c>
      <c r="U53" s="49"/>
      <c r="V53" s="30"/>
      <c r="W53" s="69"/>
      <c r="X53" s="74"/>
      <c r="Y53" s="75"/>
      <c r="Z53" s="75"/>
      <c r="AA53" s="75"/>
      <c r="AB53" s="75"/>
      <c r="AC53" s="75"/>
      <c r="AD53" s="75"/>
      <c r="AE53" s="75"/>
      <c r="AF53" s="75"/>
      <c r="AG53" s="75"/>
      <c r="AH53" s="75"/>
      <c r="AI53" s="75"/>
      <c r="AJ53" s="75"/>
      <c r="AK53" s="76"/>
      <c r="AL53" s="73"/>
      <c r="AM53" s="49"/>
      <c r="AN53" s="30"/>
      <c r="AO53" s="69"/>
      <c r="AP53" s="74"/>
      <c r="AQ53" s="75"/>
      <c r="AR53" s="75"/>
      <c r="AS53" s="75"/>
      <c r="AT53" s="75"/>
      <c r="AU53" s="75"/>
      <c r="AV53" s="75"/>
      <c r="AW53" s="75"/>
      <c r="AX53" s="75"/>
      <c r="AY53" s="75"/>
      <c r="AZ53" s="75"/>
      <c r="BA53" s="75"/>
      <c r="BB53" s="75"/>
      <c r="BC53" s="76"/>
      <c r="BD53" s="73"/>
      <c r="BE53" s="49"/>
      <c r="BF53" s="30"/>
      <c r="BG53" s="69"/>
      <c r="BH53" s="74"/>
      <c r="BI53" s="75"/>
      <c r="BJ53" s="75"/>
      <c r="BK53" s="75"/>
      <c r="BL53" s="75"/>
      <c r="BM53" s="75"/>
      <c r="BN53" s="75"/>
      <c r="BO53" s="75"/>
      <c r="BP53" s="75"/>
      <c r="BQ53" s="75"/>
      <c r="BR53" s="75"/>
      <c r="BS53" s="75"/>
      <c r="BT53" s="75"/>
      <c r="BU53" s="76"/>
      <c r="BV53" s="73"/>
      <c r="BW53" s="49"/>
      <c r="BX53" s="30"/>
      <c r="BY53" s="69"/>
      <c r="BZ53" s="74"/>
      <c r="CA53" s="75"/>
      <c r="CB53" s="75"/>
      <c r="CC53" s="75"/>
      <c r="CD53" s="75"/>
      <c r="CE53" s="75"/>
      <c r="CF53" s="75"/>
      <c r="CG53" s="75"/>
      <c r="CH53" s="75"/>
      <c r="CI53" s="75"/>
      <c r="CJ53" s="75"/>
      <c r="CK53" s="75"/>
      <c r="CL53" s="75"/>
      <c r="CM53" s="76"/>
      <c r="CN53" s="73"/>
      <c r="CO53" s="49"/>
      <c r="CP53" s="30"/>
      <c r="CQ53" s="69"/>
      <c r="CR53" s="74"/>
      <c r="CS53" s="75"/>
      <c r="CT53" s="75"/>
      <c r="CU53" s="75"/>
      <c r="CV53" s="75"/>
      <c r="CW53" s="75"/>
      <c r="CX53" s="75"/>
      <c r="CY53" s="75"/>
      <c r="CZ53" s="75"/>
      <c r="DA53" s="75"/>
      <c r="DB53" s="75"/>
      <c r="DC53" s="75"/>
      <c r="DD53" s="75"/>
      <c r="DE53" s="76"/>
      <c r="DF53" s="73"/>
      <c r="DG53" s="49"/>
      <c r="DH53" s="30"/>
      <c r="DI53" s="69"/>
      <c r="DJ53" s="74"/>
      <c r="DK53" s="75"/>
      <c r="DL53" s="75"/>
      <c r="DM53" s="75"/>
      <c r="DN53" s="75"/>
      <c r="DO53" s="75"/>
      <c r="DP53" s="75"/>
      <c r="DQ53" s="75"/>
      <c r="DR53" s="75"/>
      <c r="DS53" s="75"/>
      <c r="DT53" s="75"/>
      <c r="DU53" s="75"/>
      <c r="DV53" s="75"/>
      <c r="DW53" s="76"/>
      <c r="DX53" s="73"/>
      <c r="DY53" s="49"/>
      <c r="DZ53" s="30"/>
      <c r="EA53" s="69"/>
      <c r="EB53" s="74"/>
      <c r="EC53" s="75"/>
      <c r="ED53" s="75"/>
      <c r="EE53" s="75"/>
      <c r="EF53" s="75"/>
      <c r="EG53" s="75"/>
      <c r="EH53" s="75"/>
      <c r="EI53" s="75"/>
      <c r="EJ53" s="75"/>
      <c r="EK53" s="75"/>
      <c r="EL53" s="75"/>
      <c r="EM53" s="75"/>
      <c r="EN53" s="75"/>
      <c r="EO53" s="76"/>
      <c r="EP53" s="73"/>
      <c r="EQ53" s="49"/>
      <c r="ER53" s="30"/>
      <c r="ES53" s="69"/>
      <c r="ET53" s="74"/>
      <c r="EU53" s="75"/>
      <c r="EV53" s="75"/>
      <c r="EW53" s="75"/>
      <c r="EX53" s="75"/>
      <c r="EY53" s="75"/>
      <c r="EZ53" s="75"/>
      <c r="FA53" s="75"/>
      <c r="FB53" s="75"/>
      <c r="FC53" s="75"/>
      <c r="FD53" s="75"/>
      <c r="FE53" s="75"/>
      <c r="FF53" s="75"/>
      <c r="FG53" s="76"/>
      <c r="FH53" s="73"/>
      <c r="FI53" s="49"/>
      <c r="FJ53" s="30"/>
      <c r="FK53" s="69"/>
      <c r="FL53" s="74"/>
      <c r="FM53" s="75"/>
      <c r="FN53" s="75"/>
      <c r="FO53" s="75"/>
      <c r="FP53" s="75"/>
      <c r="FQ53" s="75"/>
      <c r="FR53" s="75"/>
      <c r="FS53" s="75"/>
      <c r="FT53" s="75"/>
      <c r="FU53" s="75"/>
      <c r="FV53" s="75"/>
      <c r="FW53" s="75"/>
      <c r="FX53" s="75"/>
      <c r="FY53" s="76"/>
      <c r="FZ53" s="73"/>
      <c r="GA53" s="49"/>
      <c r="GB53" s="30"/>
      <c r="GC53" s="69"/>
      <c r="GD53" s="74"/>
      <c r="GE53" s="75"/>
      <c r="GF53" s="75"/>
      <c r="GG53" s="75"/>
      <c r="GH53" s="75"/>
      <c r="GI53" s="75"/>
      <c r="GJ53" s="75"/>
      <c r="GK53" s="75"/>
      <c r="GL53" s="75"/>
      <c r="GM53" s="75"/>
      <c r="GN53" s="75"/>
      <c r="GO53" s="75"/>
      <c r="GP53" s="75"/>
      <c r="GQ53" s="76"/>
      <c r="GR53" s="73"/>
      <c r="GS53" s="49"/>
      <c r="GT53" s="30"/>
      <c r="GU53" s="69"/>
      <c r="GV53" s="74"/>
      <c r="GW53" s="75"/>
      <c r="GX53" s="75"/>
      <c r="GY53" s="75"/>
      <c r="GZ53" s="75"/>
      <c r="HA53" s="75"/>
      <c r="HB53" s="75"/>
      <c r="HC53" s="75"/>
      <c r="HD53" s="75"/>
      <c r="HE53" s="75"/>
      <c r="HF53" s="75"/>
      <c r="HG53" s="75"/>
      <c r="HH53" s="75"/>
      <c r="HI53" s="76"/>
      <c r="HJ53" s="73"/>
      <c r="HK53" s="49"/>
      <c r="HL53" s="30"/>
      <c r="HM53" s="69"/>
      <c r="HN53" s="74"/>
      <c r="HO53" s="75"/>
      <c r="HP53" s="75"/>
      <c r="HQ53" s="75"/>
      <c r="HR53" s="75"/>
      <c r="HS53" s="75"/>
      <c r="HT53" s="75"/>
      <c r="HU53" s="75"/>
      <c r="HV53" s="75"/>
      <c r="HW53" s="75"/>
      <c r="HX53" s="75"/>
      <c r="HY53" s="75"/>
      <c r="HZ53" s="75"/>
      <c r="IA53" s="76"/>
      <c r="IB53" s="73"/>
      <c r="IC53" s="49"/>
      <c r="ID53" s="30"/>
      <c r="IE53" s="69"/>
      <c r="IF53" s="74"/>
      <c r="IG53" s="75"/>
      <c r="IH53" s="75"/>
      <c r="II53" s="75"/>
      <c r="IJ53" s="75"/>
      <c r="IK53" s="75"/>
      <c r="IL53" s="75"/>
      <c r="IM53" s="75"/>
      <c r="IN53" s="75"/>
      <c r="IO53" s="75"/>
      <c r="IP53" s="75"/>
      <c r="IQ53" s="75"/>
      <c r="IR53" s="75"/>
      <c r="IS53" s="76"/>
      <c r="IT53" s="73"/>
      <c r="IU53" s="49"/>
      <c r="IV53" s="30"/>
      <c r="IW53" s="69"/>
      <c r="IX53" s="74"/>
      <c r="IY53" s="75"/>
      <c r="IZ53" s="75"/>
      <c r="JA53" s="75"/>
      <c r="JB53" s="75"/>
      <c r="JC53" s="75"/>
      <c r="JD53" s="75"/>
      <c r="JE53" s="75"/>
      <c r="JF53" s="75"/>
      <c r="JG53" s="75"/>
      <c r="JH53" s="75"/>
      <c r="JI53" s="75"/>
      <c r="JJ53" s="75"/>
      <c r="JK53" s="76"/>
      <c r="JL53" s="73"/>
      <c r="JM53" s="49"/>
      <c r="JN53" s="30"/>
      <c r="JO53" s="69"/>
      <c r="JP53" s="74"/>
      <c r="JQ53" s="75"/>
      <c r="JR53" s="75"/>
      <c r="JS53" s="75"/>
      <c r="JT53" s="75"/>
      <c r="JU53" s="75"/>
      <c r="JV53" s="75"/>
      <c r="JW53" s="75"/>
      <c r="JX53" s="75"/>
      <c r="JY53" s="75"/>
      <c r="JZ53" s="75"/>
      <c r="KA53" s="75"/>
      <c r="KB53" s="75"/>
      <c r="KC53" s="76"/>
      <c r="KD53" s="73"/>
      <c r="KE53" s="49"/>
      <c r="KF53" s="30"/>
      <c r="KG53" s="69"/>
      <c r="KH53" s="74"/>
      <c r="KI53" s="75"/>
      <c r="KJ53" s="75"/>
      <c r="KK53" s="75"/>
      <c r="KL53" s="75"/>
      <c r="KM53" s="75"/>
      <c r="KN53" s="75"/>
      <c r="KO53" s="75"/>
      <c r="KP53" s="75"/>
      <c r="KQ53" s="75"/>
      <c r="KR53" s="75"/>
      <c r="KS53" s="75"/>
      <c r="KT53" s="75"/>
      <c r="KU53" s="76"/>
      <c r="KV53" s="73"/>
      <c r="KW53" s="49"/>
      <c r="KX53" s="30"/>
      <c r="KY53" s="69"/>
      <c r="KZ53" s="74"/>
      <c r="LA53" s="75"/>
      <c r="LB53" s="75"/>
      <c r="LC53" s="75"/>
      <c r="LD53" s="75"/>
      <c r="LE53" s="75"/>
      <c r="LF53" s="75"/>
      <c r="LG53" s="75"/>
      <c r="LH53" s="75"/>
      <c r="LI53" s="75"/>
      <c r="LJ53" s="75"/>
      <c r="LK53" s="75"/>
      <c r="LL53" s="75"/>
      <c r="LM53" s="76"/>
      <c r="LN53" s="73"/>
      <c r="LO53" s="49"/>
      <c r="LP53" s="30"/>
      <c r="LQ53" s="69"/>
      <c r="LR53" s="74"/>
      <c r="LS53" s="75"/>
      <c r="LT53" s="75"/>
      <c r="LU53" s="75"/>
      <c r="LV53" s="75"/>
      <c r="LW53" s="75"/>
      <c r="LX53" s="75"/>
      <c r="LY53" s="75"/>
      <c r="LZ53" s="75"/>
      <c r="MA53" s="75"/>
      <c r="MB53" s="75"/>
      <c r="MC53" s="75"/>
      <c r="MD53" s="75"/>
      <c r="ME53" s="76"/>
      <c r="MF53" s="73"/>
      <c r="MG53" s="49"/>
      <c r="MH53" s="30"/>
      <c r="MI53" s="69"/>
      <c r="MJ53" s="74"/>
      <c r="MK53" s="75"/>
      <c r="ML53" s="75"/>
      <c r="MM53" s="75"/>
      <c r="MN53" s="75"/>
      <c r="MO53" s="75"/>
      <c r="MP53" s="75"/>
      <c r="MQ53" s="75"/>
      <c r="MR53" s="75"/>
      <c r="MS53" s="75"/>
      <c r="MT53" s="75"/>
      <c r="MU53" s="75"/>
      <c r="MV53" s="75"/>
      <c r="MW53" s="76"/>
      <c r="MX53" s="73"/>
      <c r="MY53" s="49"/>
      <c r="MZ53" s="30"/>
      <c r="NA53" s="69"/>
      <c r="NB53" s="74"/>
      <c r="NC53" s="75"/>
      <c r="ND53" s="75"/>
      <c r="NE53" s="75"/>
      <c r="NF53" s="75"/>
      <c r="NG53" s="75"/>
      <c r="NH53" s="75"/>
      <c r="NI53" s="75"/>
      <c r="NJ53" s="75"/>
      <c r="NK53" s="75"/>
      <c r="NL53" s="75"/>
      <c r="NM53" s="75"/>
      <c r="NN53" s="75"/>
      <c r="NO53" s="76"/>
      <c r="NP53" s="73"/>
      <c r="NQ53" s="49"/>
      <c r="NR53" s="30"/>
      <c r="NS53" s="69"/>
      <c r="NT53" s="74"/>
      <c r="NU53" s="75"/>
      <c r="NV53" s="75"/>
      <c r="NW53" s="75"/>
      <c r="NX53" s="75"/>
      <c r="NY53" s="75"/>
      <c r="NZ53" s="75"/>
      <c r="OA53" s="75"/>
      <c r="OB53" s="75"/>
      <c r="OC53" s="75"/>
      <c r="OD53" s="75"/>
      <c r="OE53" s="75"/>
      <c r="OF53" s="75"/>
      <c r="OG53" s="76"/>
      <c r="OH53" s="73"/>
      <c r="OI53" s="49"/>
      <c r="OJ53" s="30"/>
      <c r="OK53" s="69"/>
      <c r="OL53" s="74"/>
      <c r="OM53" s="75"/>
      <c r="ON53" s="75"/>
      <c r="OO53" s="75"/>
      <c r="OP53" s="75"/>
      <c r="OQ53" s="75"/>
      <c r="OR53" s="75"/>
      <c r="OS53" s="75"/>
      <c r="OT53" s="75"/>
      <c r="OU53" s="75"/>
      <c r="OV53" s="75"/>
      <c r="OW53" s="75"/>
      <c r="OX53" s="75"/>
      <c r="OY53" s="76"/>
      <c r="OZ53" s="73"/>
      <c r="PA53" s="49"/>
      <c r="PB53" s="30"/>
      <c r="PC53" s="69"/>
      <c r="PD53" s="74"/>
      <c r="PE53" s="75"/>
      <c r="PF53" s="75"/>
      <c r="PG53" s="75"/>
      <c r="PH53" s="75"/>
      <c r="PI53" s="75"/>
      <c r="PJ53" s="75"/>
      <c r="PK53" s="75"/>
      <c r="PL53" s="75"/>
      <c r="PM53" s="75"/>
      <c r="PN53" s="75"/>
      <c r="PO53" s="75"/>
      <c r="PP53" s="75"/>
      <c r="PQ53" s="76"/>
      <c r="PR53" s="73"/>
      <c r="PS53" s="49"/>
      <c r="PT53" s="30"/>
      <c r="PU53" s="69"/>
      <c r="PV53" s="74"/>
      <c r="PW53" s="75"/>
      <c r="PX53" s="75"/>
      <c r="PY53" s="75"/>
      <c r="PZ53" s="75"/>
      <c r="QA53" s="75"/>
      <c r="QB53" s="75"/>
      <c r="QC53" s="75"/>
      <c r="QD53" s="75"/>
      <c r="QE53" s="75"/>
      <c r="QF53" s="75"/>
      <c r="QG53" s="75"/>
      <c r="QH53" s="75"/>
      <c r="QI53" s="76"/>
      <c r="QJ53" s="73"/>
      <c r="QK53" s="49"/>
      <c r="QL53" s="30"/>
      <c r="QM53" s="69"/>
      <c r="QN53" s="74"/>
      <c r="QO53" s="75"/>
      <c r="QP53" s="75"/>
      <c r="QQ53" s="75"/>
      <c r="QR53" s="75"/>
      <c r="QS53" s="75"/>
      <c r="QT53" s="75"/>
      <c r="QU53" s="75"/>
      <c r="QV53" s="75"/>
      <c r="QW53" s="75"/>
      <c r="QX53" s="75"/>
      <c r="QY53" s="75"/>
      <c r="QZ53" s="75"/>
      <c r="RA53" s="76"/>
      <c r="RB53" s="73"/>
      <c r="RC53" s="49"/>
      <c r="RD53" s="30"/>
      <c r="RE53" s="69"/>
      <c r="RF53" s="74"/>
      <c r="RG53" s="75"/>
      <c r="RH53" s="75"/>
      <c r="RI53" s="75"/>
      <c r="RJ53" s="75"/>
      <c r="RK53" s="75"/>
      <c r="RL53" s="75"/>
      <c r="RM53" s="75"/>
      <c r="RN53" s="75"/>
      <c r="RO53" s="75"/>
      <c r="RP53" s="75"/>
      <c r="RQ53" s="75"/>
      <c r="RR53" s="75"/>
      <c r="RS53" s="76"/>
      <c r="RT53" s="73"/>
      <c r="RU53" s="49"/>
      <c r="RV53" s="30"/>
      <c r="RW53" s="69"/>
      <c r="RX53" s="74"/>
      <c r="RY53" s="75"/>
      <c r="RZ53" s="75"/>
      <c r="SA53" s="75"/>
      <c r="SB53" s="75"/>
      <c r="SC53" s="75"/>
      <c r="SD53" s="75"/>
      <c r="SE53" s="75"/>
      <c r="SF53" s="75"/>
      <c r="SG53" s="75"/>
      <c r="SH53" s="75"/>
      <c r="SI53" s="75"/>
      <c r="SJ53" s="75"/>
      <c r="SK53" s="76"/>
      <c r="SL53" s="73"/>
      <c r="SM53" s="49"/>
      <c r="SN53" s="30"/>
      <c r="SO53" s="69"/>
      <c r="SP53" s="74"/>
      <c r="SQ53" s="75"/>
      <c r="SR53" s="75"/>
      <c r="SS53" s="75"/>
      <c r="ST53" s="75"/>
      <c r="SU53" s="75"/>
      <c r="SV53" s="75"/>
      <c r="SW53" s="75"/>
      <c r="SX53" s="75"/>
      <c r="SY53" s="75"/>
      <c r="SZ53" s="75"/>
      <c r="TA53" s="75"/>
      <c r="TB53" s="75"/>
      <c r="TC53" s="76"/>
      <c r="TD53" s="73"/>
      <c r="TE53" s="49"/>
      <c r="TF53" s="30"/>
      <c r="TG53" s="69"/>
      <c r="TH53" s="74"/>
      <c r="TI53" s="75"/>
      <c r="TJ53" s="75"/>
      <c r="TK53" s="75"/>
      <c r="TL53" s="75"/>
      <c r="TM53" s="75"/>
      <c r="TN53" s="75"/>
      <c r="TO53" s="75"/>
      <c r="TP53" s="75"/>
      <c r="TQ53" s="75"/>
      <c r="TR53" s="75"/>
      <c r="TS53" s="75"/>
      <c r="TT53" s="75"/>
      <c r="TU53" s="76"/>
      <c r="TV53" s="73"/>
      <c r="TW53" s="49"/>
      <c r="TX53" s="30"/>
      <c r="TY53" s="69"/>
      <c r="TZ53" s="74"/>
      <c r="UA53" s="75"/>
      <c r="UB53" s="75"/>
      <c r="UC53" s="75"/>
      <c r="UD53" s="75"/>
      <c r="UE53" s="75"/>
      <c r="UF53" s="75"/>
      <c r="UG53" s="75"/>
      <c r="UH53" s="75"/>
      <c r="UI53" s="75"/>
      <c r="UJ53" s="75"/>
      <c r="UK53" s="75"/>
      <c r="UL53" s="75"/>
      <c r="UM53" s="76"/>
      <c r="UN53" s="73"/>
      <c r="UO53" s="49"/>
      <c r="UP53" s="30"/>
      <c r="UQ53" s="69"/>
      <c r="UR53" s="74"/>
      <c r="US53" s="75"/>
      <c r="UT53" s="75"/>
      <c r="UU53" s="75"/>
      <c r="UV53" s="75"/>
      <c r="UW53" s="75"/>
      <c r="UX53" s="75"/>
      <c r="UY53" s="75"/>
      <c r="UZ53" s="75"/>
      <c r="VA53" s="75"/>
      <c r="VB53" s="75"/>
      <c r="VC53" s="75"/>
      <c r="VD53" s="75"/>
      <c r="VE53" s="76"/>
      <c r="VF53" s="73"/>
      <c r="VG53" s="49"/>
      <c r="VH53" s="30"/>
      <c r="VI53" s="69"/>
      <c r="VJ53" s="74"/>
      <c r="VK53" s="75"/>
      <c r="VL53" s="75"/>
      <c r="VM53" s="75"/>
      <c r="VN53" s="75"/>
      <c r="VO53" s="75"/>
      <c r="VP53" s="75"/>
      <c r="VQ53" s="75"/>
      <c r="VR53" s="75"/>
      <c r="VS53" s="75"/>
      <c r="VT53" s="75"/>
      <c r="VU53" s="75"/>
      <c r="VV53" s="75"/>
      <c r="VW53" s="76"/>
      <c r="VX53" s="73"/>
      <c r="VY53" s="49"/>
      <c r="VZ53" s="30"/>
      <c r="WA53" s="69"/>
      <c r="WB53" s="74"/>
      <c r="WC53" s="75"/>
      <c r="WD53" s="75"/>
      <c r="WE53" s="75"/>
      <c r="WF53" s="75"/>
      <c r="WG53" s="75"/>
      <c r="WH53" s="75"/>
      <c r="WI53" s="75"/>
      <c r="WJ53" s="75"/>
      <c r="WK53" s="75"/>
      <c r="WL53" s="75"/>
      <c r="WM53" s="75"/>
      <c r="WN53" s="75"/>
      <c r="WO53" s="76"/>
      <c r="WP53" s="73"/>
      <c r="WQ53" s="49"/>
      <c r="WR53" s="30"/>
      <c r="WS53" s="69"/>
      <c r="WT53" s="74"/>
      <c r="WU53" s="75"/>
      <c r="WV53" s="75"/>
      <c r="WW53" s="75"/>
      <c r="WX53" s="75"/>
      <c r="WY53" s="75"/>
      <c r="WZ53" s="75"/>
      <c r="XA53" s="75"/>
      <c r="XB53" s="75"/>
      <c r="XC53" s="75"/>
      <c r="XD53" s="75"/>
      <c r="XE53" s="75"/>
      <c r="XF53" s="75"/>
      <c r="XG53" s="76"/>
      <c r="XH53" s="73"/>
      <c r="XI53" s="49"/>
      <c r="XJ53" s="30"/>
      <c r="XK53" s="69"/>
      <c r="XL53" s="74"/>
      <c r="XM53" s="75"/>
      <c r="XN53" s="75"/>
      <c r="XO53" s="75"/>
      <c r="XP53" s="75"/>
      <c r="XQ53" s="75"/>
      <c r="XR53" s="75"/>
      <c r="XS53" s="75"/>
      <c r="XT53" s="75"/>
      <c r="XU53" s="75"/>
      <c r="XV53" s="75"/>
      <c r="XW53" s="75"/>
      <c r="XX53" s="75"/>
      <c r="XY53" s="76"/>
      <c r="XZ53" s="73"/>
      <c r="YA53" s="49"/>
      <c r="YB53" s="30"/>
      <c r="YC53" s="69"/>
      <c r="YD53" s="74"/>
      <c r="YE53" s="75"/>
      <c r="YF53" s="75"/>
      <c r="YG53" s="75"/>
      <c r="YH53" s="75"/>
      <c r="YI53" s="75"/>
      <c r="YJ53" s="75"/>
      <c r="YK53" s="75"/>
      <c r="YL53" s="75"/>
      <c r="YM53" s="75"/>
      <c r="YN53" s="75"/>
      <c r="YO53" s="75"/>
      <c r="YP53" s="75"/>
      <c r="YQ53" s="76"/>
      <c r="YR53" s="73"/>
      <c r="YS53" s="49"/>
      <c r="YT53" s="30"/>
      <c r="YU53" s="69"/>
      <c r="YV53" s="74"/>
      <c r="YW53" s="75"/>
      <c r="YX53" s="75"/>
      <c r="YY53" s="75"/>
      <c r="YZ53" s="75"/>
      <c r="ZA53" s="75"/>
      <c r="ZB53" s="75"/>
      <c r="ZC53" s="75"/>
      <c r="ZD53" s="75"/>
      <c r="ZE53" s="75"/>
      <c r="ZF53" s="75"/>
      <c r="ZG53" s="75"/>
      <c r="ZH53" s="75"/>
      <c r="ZI53" s="76"/>
      <c r="ZJ53" s="73"/>
      <c r="ZK53" s="49"/>
      <c r="ZL53" s="30"/>
      <c r="ZM53" s="69"/>
      <c r="ZN53" s="74"/>
      <c r="ZO53" s="75"/>
      <c r="ZP53" s="75"/>
      <c r="ZQ53" s="75"/>
      <c r="ZR53" s="75"/>
      <c r="ZS53" s="75"/>
      <c r="ZT53" s="75"/>
      <c r="ZU53" s="75"/>
      <c r="ZV53" s="75"/>
      <c r="ZW53" s="75"/>
      <c r="ZX53" s="75"/>
      <c r="ZY53" s="75"/>
      <c r="ZZ53" s="75"/>
      <c r="AAA53" s="76"/>
      <c r="AAB53" s="73"/>
      <c r="AAC53" s="49"/>
      <c r="AAD53" s="30"/>
      <c r="AAE53" s="69"/>
      <c r="AAF53" s="74"/>
      <c r="AAG53" s="75"/>
      <c r="AAH53" s="75"/>
      <c r="AAI53" s="75"/>
      <c r="AAJ53" s="75"/>
      <c r="AAK53" s="75"/>
      <c r="AAL53" s="75"/>
      <c r="AAM53" s="75"/>
      <c r="AAN53" s="75"/>
      <c r="AAO53" s="75"/>
      <c r="AAP53" s="75"/>
      <c r="AAQ53" s="75"/>
      <c r="AAR53" s="75"/>
      <c r="AAS53" s="76"/>
      <c r="AAT53" s="73"/>
      <c r="AAU53" s="49"/>
      <c r="AAV53" s="30"/>
      <c r="AAW53" s="69"/>
      <c r="AAX53" s="74"/>
      <c r="AAY53" s="75"/>
      <c r="AAZ53" s="75"/>
      <c r="ABA53" s="75"/>
      <c r="ABB53" s="75"/>
      <c r="ABC53" s="75"/>
      <c r="ABD53" s="75"/>
      <c r="ABE53" s="75"/>
      <c r="ABF53" s="75"/>
      <c r="ABG53" s="75"/>
      <c r="ABH53" s="75"/>
      <c r="ABI53" s="75"/>
      <c r="ABJ53" s="75"/>
      <c r="ABK53" s="76"/>
      <c r="ABL53" s="73"/>
      <c r="ABM53" s="49"/>
      <c r="ABN53" s="30"/>
      <c r="ABO53" s="69"/>
      <c r="ABP53" s="74"/>
      <c r="ABQ53" s="75"/>
      <c r="ABR53" s="75"/>
      <c r="ABS53" s="75"/>
      <c r="ABT53" s="75"/>
      <c r="ABU53" s="75"/>
      <c r="ABV53" s="75"/>
      <c r="ABW53" s="75"/>
      <c r="ABX53" s="75"/>
      <c r="ABY53" s="75"/>
      <c r="ABZ53" s="75"/>
      <c r="ACA53" s="75"/>
      <c r="ACB53" s="75"/>
      <c r="ACC53" s="76"/>
      <c r="ACD53" s="73"/>
      <c r="ACE53" s="49"/>
      <c r="ACF53" s="30"/>
      <c r="ACG53" s="69"/>
      <c r="ACH53" s="74"/>
      <c r="ACI53" s="75"/>
      <c r="ACJ53" s="75"/>
      <c r="ACK53" s="75"/>
      <c r="ACL53" s="75"/>
      <c r="ACM53" s="75"/>
      <c r="ACN53" s="75"/>
      <c r="ACO53" s="75"/>
      <c r="ACP53" s="75"/>
      <c r="ACQ53" s="75"/>
      <c r="ACR53" s="75"/>
      <c r="ACS53" s="75"/>
      <c r="ACT53" s="75"/>
      <c r="ACU53" s="76"/>
      <c r="ACV53" s="73"/>
      <c r="ACW53" s="49"/>
      <c r="ACX53" s="30"/>
      <c r="ACY53" s="69"/>
      <c r="ACZ53" s="74"/>
      <c r="ADA53" s="75"/>
      <c r="ADB53" s="75"/>
      <c r="ADC53" s="75"/>
      <c r="ADD53" s="75"/>
      <c r="ADE53" s="75"/>
      <c r="ADF53" s="75"/>
      <c r="ADG53" s="75"/>
      <c r="ADH53" s="75"/>
      <c r="ADI53" s="75"/>
      <c r="ADJ53" s="75"/>
      <c r="ADK53" s="75"/>
      <c r="ADL53" s="75"/>
      <c r="ADM53" s="76"/>
      <c r="ADN53" s="73"/>
      <c r="ADO53" s="49"/>
      <c r="ADP53" s="30"/>
      <c r="ADQ53" s="69"/>
      <c r="ADR53" s="74"/>
      <c r="ADS53" s="75"/>
      <c r="ADT53" s="75"/>
      <c r="ADU53" s="75"/>
      <c r="ADV53" s="75"/>
      <c r="ADW53" s="75"/>
      <c r="ADX53" s="75"/>
      <c r="ADY53" s="75"/>
      <c r="ADZ53" s="75"/>
      <c r="AEA53" s="75"/>
      <c r="AEB53" s="75"/>
      <c r="AEC53" s="75"/>
      <c r="AED53" s="75"/>
      <c r="AEE53" s="76"/>
      <c r="AEF53" s="73"/>
      <c r="AEG53" s="49"/>
      <c r="AEH53" s="30"/>
      <c r="AEI53" s="69"/>
      <c r="AEJ53" s="74"/>
      <c r="AEK53" s="75"/>
      <c r="AEL53" s="75"/>
      <c r="AEM53" s="75"/>
      <c r="AEN53" s="75"/>
      <c r="AEO53" s="75"/>
      <c r="AEP53" s="75"/>
      <c r="AEQ53" s="75"/>
      <c r="AER53" s="75"/>
      <c r="AES53" s="75"/>
      <c r="AET53" s="75"/>
      <c r="AEU53" s="75"/>
      <c r="AEV53" s="75"/>
      <c r="AEW53" s="76"/>
      <c r="AEX53" s="73"/>
      <c r="AEY53" s="49"/>
      <c r="AEZ53" s="30"/>
      <c r="AFA53" s="69"/>
      <c r="AFB53" s="74"/>
      <c r="AFC53" s="75"/>
      <c r="AFD53" s="75"/>
      <c r="AFE53" s="75"/>
      <c r="AFF53" s="75"/>
      <c r="AFG53" s="75"/>
      <c r="AFH53" s="75"/>
      <c r="AFI53" s="75"/>
      <c r="AFJ53" s="75"/>
      <c r="AFK53" s="75"/>
      <c r="AFL53" s="75"/>
      <c r="AFM53" s="75"/>
      <c r="AFN53" s="75"/>
      <c r="AFO53" s="76"/>
      <c r="AFP53" s="73"/>
      <c r="AFQ53" s="49"/>
      <c r="AFR53" s="30"/>
      <c r="AFS53" s="69"/>
      <c r="AFT53" s="74"/>
      <c r="AFU53" s="75"/>
      <c r="AFV53" s="75"/>
      <c r="AFW53" s="75"/>
      <c r="AFX53" s="75"/>
      <c r="AFY53" s="75"/>
      <c r="AFZ53" s="75"/>
      <c r="AGA53" s="75"/>
      <c r="AGB53" s="75"/>
      <c r="AGC53" s="75"/>
      <c r="AGD53" s="75"/>
      <c r="AGE53" s="75"/>
      <c r="AGF53" s="75"/>
      <c r="AGG53" s="76"/>
      <c r="AGH53" s="73"/>
      <c r="AGI53" s="49"/>
      <c r="AGJ53" s="30"/>
      <c r="AGK53" s="69"/>
      <c r="AGL53" s="74"/>
      <c r="AGM53" s="75"/>
      <c r="AGN53" s="75"/>
      <c r="AGO53" s="75"/>
      <c r="AGP53" s="75"/>
      <c r="AGQ53" s="75"/>
      <c r="AGR53" s="75"/>
      <c r="AGS53" s="75"/>
      <c r="AGT53" s="75"/>
      <c r="AGU53" s="75"/>
      <c r="AGV53" s="75"/>
      <c r="AGW53" s="75"/>
      <c r="AGX53" s="75"/>
      <c r="AGY53" s="76"/>
      <c r="AGZ53" s="73"/>
      <c r="AHA53" s="49"/>
      <c r="AHB53" s="30"/>
      <c r="AHC53" s="69"/>
      <c r="AHD53" s="74"/>
      <c r="AHE53" s="75"/>
      <c r="AHF53" s="75"/>
      <c r="AHG53" s="75"/>
      <c r="AHH53" s="75"/>
      <c r="AHI53" s="75"/>
      <c r="AHJ53" s="75"/>
      <c r="AHK53" s="75"/>
      <c r="AHL53" s="75"/>
      <c r="AHM53" s="75"/>
      <c r="AHN53" s="75"/>
      <c r="AHO53" s="75"/>
      <c r="AHP53" s="75"/>
      <c r="AHQ53" s="76"/>
      <c r="AHR53" s="73"/>
      <c r="AHS53" s="49"/>
      <c r="AHT53" s="30"/>
      <c r="AHU53" s="69"/>
      <c r="AHV53" s="74"/>
      <c r="AHW53" s="75"/>
      <c r="AHX53" s="75"/>
      <c r="AHY53" s="75"/>
      <c r="AHZ53" s="75"/>
      <c r="AIA53" s="75"/>
      <c r="AIB53" s="75"/>
      <c r="AIC53" s="75"/>
      <c r="AID53" s="75"/>
      <c r="AIE53" s="75"/>
      <c r="AIF53" s="75"/>
      <c r="AIG53" s="75"/>
      <c r="AIH53" s="75"/>
      <c r="AII53" s="76"/>
      <c r="AIJ53" s="73"/>
      <c r="AIK53" s="49"/>
      <c r="AIL53" s="30"/>
      <c r="AIM53" s="69"/>
      <c r="AIN53" s="74"/>
      <c r="AIO53" s="75"/>
      <c r="AIP53" s="75"/>
      <c r="AIQ53" s="75"/>
      <c r="AIR53" s="75"/>
      <c r="AIS53" s="75"/>
      <c r="AIT53" s="75"/>
      <c r="AIU53" s="75"/>
      <c r="AIV53" s="75"/>
      <c r="AIW53" s="75"/>
      <c r="AIX53" s="75"/>
      <c r="AIY53" s="75"/>
      <c r="AIZ53" s="75"/>
      <c r="AJA53" s="76"/>
      <c r="AJB53" s="73"/>
      <c r="AJC53" s="49"/>
      <c r="AJD53" s="30"/>
      <c r="AJE53" s="69"/>
      <c r="AJF53" s="74"/>
      <c r="AJG53" s="75"/>
      <c r="AJH53" s="75"/>
      <c r="AJI53" s="75"/>
      <c r="AJJ53" s="75"/>
      <c r="AJK53" s="75"/>
      <c r="AJL53" s="75"/>
      <c r="AJM53" s="75"/>
      <c r="AJN53" s="75"/>
      <c r="AJO53" s="75"/>
      <c r="AJP53" s="75"/>
      <c r="AJQ53" s="75"/>
      <c r="AJR53" s="75"/>
      <c r="AJS53" s="76"/>
      <c r="AJT53" s="73"/>
      <c r="AJU53" s="49"/>
      <c r="AJV53" s="30"/>
      <c r="AJW53" s="69"/>
      <c r="AJX53" s="74"/>
      <c r="AJY53" s="75"/>
      <c r="AJZ53" s="75"/>
      <c r="AKA53" s="75"/>
      <c r="AKB53" s="75"/>
      <c r="AKC53" s="75"/>
      <c r="AKD53" s="75"/>
      <c r="AKE53" s="75"/>
      <c r="AKF53" s="75"/>
      <c r="AKG53" s="75"/>
      <c r="AKH53" s="75"/>
      <c r="AKI53" s="75"/>
      <c r="AKJ53" s="75"/>
      <c r="AKK53" s="76"/>
      <c r="AKL53" s="73"/>
      <c r="AKM53" s="49"/>
      <c r="AKN53" s="30"/>
      <c r="AKO53" s="69"/>
      <c r="AKP53" s="74"/>
      <c r="AKQ53" s="75"/>
      <c r="AKR53" s="75"/>
      <c r="AKS53" s="75"/>
      <c r="AKT53" s="75"/>
      <c r="AKU53" s="75"/>
      <c r="AKV53" s="75"/>
      <c r="AKW53" s="75"/>
      <c r="AKX53" s="75"/>
      <c r="AKY53" s="75"/>
      <c r="AKZ53" s="75"/>
      <c r="ALA53" s="75"/>
      <c r="ALB53" s="75"/>
      <c r="ALC53" s="76"/>
      <c r="ALD53" s="73"/>
      <c r="ALE53" s="49"/>
      <c r="ALF53" s="30"/>
      <c r="ALG53" s="69"/>
      <c r="ALH53" s="74"/>
      <c r="ALI53" s="75"/>
      <c r="ALJ53" s="75"/>
      <c r="ALK53" s="75"/>
      <c r="ALL53" s="75"/>
      <c r="ALM53" s="75"/>
      <c r="ALN53" s="75"/>
      <c r="ALO53" s="75"/>
      <c r="ALP53" s="75"/>
      <c r="ALQ53" s="75"/>
      <c r="ALR53" s="75"/>
      <c r="ALS53" s="75"/>
      <c r="ALT53" s="75"/>
      <c r="ALU53" s="76"/>
      <c r="ALV53" s="73"/>
      <c r="ALW53" s="49"/>
      <c r="ALX53" s="30"/>
      <c r="ALY53" s="69"/>
      <c r="ALZ53" s="74"/>
      <c r="AMA53" s="75"/>
      <c r="AMB53" s="75"/>
      <c r="AMC53" s="75"/>
      <c r="AMD53" s="75"/>
      <c r="AME53" s="75"/>
      <c r="AMF53" s="75"/>
      <c r="AMG53" s="75"/>
      <c r="AMH53" s="75"/>
      <c r="AMI53" s="75"/>
      <c r="AMJ53" s="75"/>
      <c r="AMK53" s="75"/>
      <c r="AML53" s="75"/>
      <c r="AMM53" s="76"/>
      <c r="AMN53" s="73"/>
      <c r="AMO53" s="49"/>
      <c r="AMP53" s="30"/>
      <c r="AMQ53" s="69"/>
      <c r="AMR53" s="74"/>
      <c r="AMS53" s="75"/>
      <c r="AMT53" s="75"/>
      <c r="AMU53" s="75"/>
      <c r="AMV53" s="75"/>
      <c r="AMW53" s="75"/>
      <c r="AMX53" s="75"/>
      <c r="AMY53" s="75"/>
      <c r="AMZ53" s="75"/>
      <c r="ANA53" s="75"/>
      <c r="ANB53" s="75"/>
      <c r="ANC53" s="75"/>
      <c r="AND53" s="75"/>
      <c r="ANE53" s="76"/>
      <c r="ANF53" s="73"/>
      <c r="ANG53" s="49"/>
      <c r="ANH53" s="30"/>
      <c r="ANI53" s="69"/>
      <c r="ANJ53" s="74"/>
      <c r="ANK53" s="75"/>
      <c r="ANL53" s="75"/>
      <c r="ANM53" s="75"/>
      <c r="ANN53" s="75"/>
      <c r="ANO53" s="75"/>
      <c r="ANP53" s="75"/>
      <c r="ANQ53" s="75"/>
      <c r="ANR53" s="75"/>
      <c r="ANS53" s="75"/>
      <c r="ANT53" s="75"/>
      <c r="ANU53" s="75"/>
      <c r="ANV53" s="75"/>
      <c r="ANW53" s="76"/>
      <c r="ANX53" s="73"/>
      <c r="ANY53" s="49"/>
      <c r="ANZ53" s="30"/>
      <c r="AOA53" s="69"/>
      <c r="AOB53" s="74"/>
      <c r="AOC53" s="75"/>
      <c r="AOD53" s="75"/>
      <c r="AOE53" s="75"/>
      <c r="AOF53" s="75"/>
      <c r="AOG53" s="75"/>
      <c r="AOH53" s="75"/>
      <c r="AOI53" s="75"/>
      <c r="AOJ53" s="75"/>
      <c r="AOK53" s="75"/>
      <c r="AOL53" s="75"/>
      <c r="AOM53" s="75"/>
      <c r="AON53" s="75"/>
      <c r="AOO53" s="76"/>
      <c r="AOP53" s="73"/>
      <c r="AOQ53" s="49"/>
      <c r="AOR53" s="30"/>
      <c r="AOS53" s="69"/>
      <c r="AOT53" s="74"/>
      <c r="AOU53" s="75"/>
      <c r="AOV53" s="75"/>
      <c r="AOW53" s="75"/>
      <c r="AOX53" s="75"/>
      <c r="AOY53" s="75"/>
      <c r="AOZ53" s="75"/>
      <c r="APA53" s="75"/>
      <c r="APB53" s="75"/>
      <c r="APC53" s="75"/>
      <c r="APD53" s="75"/>
      <c r="APE53" s="75"/>
      <c r="APF53" s="75"/>
      <c r="APG53" s="76"/>
      <c r="APH53" s="73"/>
      <c r="API53" s="49"/>
      <c r="APJ53" s="30"/>
      <c r="APK53" s="69"/>
      <c r="APL53" s="74"/>
      <c r="APM53" s="75"/>
      <c r="APN53" s="75"/>
      <c r="APO53" s="75"/>
      <c r="APP53" s="75"/>
      <c r="APQ53" s="75"/>
      <c r="APR53" s="75"/>
      <c r="APS53" s="75"/>
      <c r="APT53" s="75"/>
      <c r="APU53" s="75"/>
      <c r="APV53" s="75"/>
      <c r="APW53" s="75"/>
      <c r="APX53" s="75"/>
      <c r="APY53" s="76"/>
      <c r="APZ53" s="73"/>
      <c r="AQA53" s="49"/>
      <c r="AQB53" s="30"/>
      <c r="AQC53" s="69"/>
      <c r="AQD53" s="74"/>
      <c r="AQE53" s="75"/>
      <c r="AQF53" s="75"/>
      <c r="AQG53" s="75"/>
      <c r="AQH53" s="75"/>
      <c r="AQI53" s="75"/>
      <c r="AQJ53" s="75"/>
      <c r="AQK53" s="75"/>
      <c r="AQL53" s="75"/>
      <c r="AQM53" s="75"/>
      <c r="AQN53" s="75"/>
      <c r="AQO53" s="75"/>
      <c r="AQP53" s="75"/>
      <c r="AQQ53" s="76"/>
      <c r="AQR53" s="73"/>
      <c r="AQS53" s="49"/>
      <c r="AQT53" s="30"/>
      <c r="AQU53" s="69"/>
      <c r="AQV53" s="74"/>
      <c r="AQW53" s="75"/>
      <c r="AQX53" s="75"/>
      <c r="AQY53" s="75"/>
      <c r="AQZ53" s="75"/>
      <c r="ARA53" s="75"/>
      <c r="ARB53" s="75"/>
      <c r="ARC53" s="75"/>
      <c r="ARD53" s="75"/>
      <c r="ARE53" s="75"/>
      <c r="ARF53" s="75"/>
      <c r="ARG53" s="75"/>
      <c r="ARH53" s="75"/>
      <c r="ARI53" s="76"/>
      <c r="ARJ53" s="73"/>
      <c r="ARK53" s="49"/>
      <c r="ARL53" s="30"/>
      <c r="ARM53" s="69"/>
      <c r="ARN53" s="74"/>
      <c r="ARO53" s="75"/>
      <c r="ARP53" s="75"/>
      <c r="ARQ53" s="75"/>
      <c r="ARR53" s="75"/>
      <c r="ARS53" s="75"/>
      <c r="ART53" s="75"/>
      <c r="ARU53" s="75"/>
      <c r="ARV53" s="75"/>
      <c r="ARW53" s="75"/>
      <c r="ARX53" s="75"/>
      <c r="ARY53" s="75"/>
      <c r="ARZ53" s="75"/>
      <c r="ASA53" s="76"/>
      <c r="ASB53" s="73"/>
      <c r="ASC53" s="49"/>
      <c r="ASD53" s="30"/>
      <c r="ASE53" s="69"/>
      <c r="ASF53" s="74"/>
      <c r="ASG53" s="75"/>
      <c r="ASH53" s="75"/>
      <c r="ASI53" s="75"/>
      <c r="ASJ53" s="75"/>
      <c r="ASK53" s="75"/>
      <c r="ASL53" s="75"/>
      <c r="ASM53" s="75"/>
      <c r="ASN53" s="75"/>
      <c r="ASO53" s="75"/>
      <c r="ASP53" s="75"/>
      <c r="ASQ53" s="75"/>
      <c r="ASR53" s="75"/>
      <c r="ASS53" s="76"/>
      <c r="AST53" s="73"/>
      <c r="ASU53" s="49"/>
      <c r="ASV53" s="30"/>
      <c r="ASW53" s="69"/>
      <c r="ASX53" s="74"/>
      <c r="ASY53" s="75"/>
      <c r="ASZ53" s="75"/>
      <c r="ATA53" s="75"/>
      <c r="ATB53" s="75"/>
      <c r="ATC53" s="75"/>
      <c r="ATD53" s="75"/>
      <c r="ATE53" s="75"/>
      <c r="ATF53" s="75"/>
      <c r="ATG53" s="75"/>
      <c r="ATH53" s="75"/>
      <c r="ATI53" s="75"/>
      <c r="ATJ53" s="75"/>
      <c r="ATK53" s="76"/>
      <c r="ATL53" s="73"/>
      <c r="ATM53" s="49"/>
      <c r="ATN53" s="30"/>
      <c r="ATO53" s="69"/>
      <c r="ATP53" s="74"/>
      <c r="ATQ53" s="75"/>
      <c r="ATR53" s="75"/>
      <c r="ATS53" s="75"/>
      <c r="ATT53" s="75"/>
      <c r="ATU53" s="75"/>
      <c r="ATV53" s="75"/>
      <c r="ATW53" s="75"/>
      <c r="ATX53" s="75"/>
      <c r="ATY53" s="75"/>
      <c r="ATZ53" s="75"/>
      <c r="AUA53" s="75"/>
      <c r="AUB53" s="75"/>
      <c r="AUC53" s="76"/>
      <c r="AUD53" s="73"/>
      <c r="AUE53" s="49"/>
      <c r="AUF53" s="30"/>
      <c r="AUG53" s="69"/>
      <c r="AUH53" s="74"/>
      <c r="AUI53" s="75"/>
      <c r="AUJ53" s="75"/>
      <c r="AUK53" s="75"/>
      <c r="AUL53" s="75"/>
      <c r="AUM53" s="75"/>
      <c r="AUN53" s="75"/>
      <c r="AUO53" s="75"/>
      <c r="AUP53" s="75"/>
      <c r="AUQ53" s="75"/>
      <c r="AUR53" s="75"/>
      <c r="AUS53" s="75"/>
      <c r="AUT53" s="75"/>
      <c r="AUU53" s="76"/>
      <c r="AUV53" s="73"/>
      <c r="AUW53" s="49"/>
      <c r="AUX53" s="30"/>
      <c r="AUY53" s="69"/>
      <c r="AUZ53" s="74"/>
      <c r="AVA53" s="75"/>
      <c r="AVB53" s="75"/>
      <c r="AVC53" s="75"/>
      <c r="AVD53" s="75"/>
      <c r="AVE53" s="75"/>
      <c r="AVF53" s="75"/>
      <c r="AVG53" s="75"/>
      <c r="AVH53" s="75"/>
      <c r="AVI53" s="75"/>
      <c r="AVJ53" s="75"/>
      <c r="AVK53" s="75"/>
      <c r="AVL53" s="75"/>
      <c r="AVM53" s="76"/>
      <c r="AVN53" s="73"/>
      <c r="AVO53" s="49"/>
      <c r="AVP53" s="30"/>
      <c r="AVQ53" s="69"/>
      <c r="AVR53" s="74"/>
      <c r="AVS53" s="75"/>
      <c r="AVT53" s="75"/>
      <c r="AVU53" s="75"/>
      <c r="AVV53" s="75"/>
      <c r="AVW53" s="75"/>
      <c r="AVX53" s="75"/>
      <c r="AVY53" s="75"/>
      <c r="AVZ53" s="75"/>
      <c r="AWA53" s="75"/>
      <c r="AWB53" s="75"/>
      <c r="AWC53" s="75"/>
      <c r="AWD53" s="75"/>
      <c r="AWE53" s="76"/>
      <c r="AWF53" s="73"/>
      <c r="AWG53" s="49"/>
      <c r="AWH53" s="30"/>
      <c r="AWI53" s="69"/>
      <c r="AWJ53" s="74"/>
      <c r="AWK53" s="75"/>
      <c r="AWL53" s="75"/>
      <c r="AWM53" s="75"/>
      <c r="AWN53" s="75"/>
      <c r="AWO53" s="75"/>
      <c r="AWP53" s="75"/>
      <c r="AWQ53" s="75"/>
      <c r="AWR53" s="75"/>
      <c r="AWS53" s="75"/>
      <c r="AWT53" s="75"/>
      <c r="AWU53" s="75"/>
      <c r="AWV53" s="75"/>
      <c r="AWW53" s="76"/>
      <c r="AWX53" s="73"/>
      <c r="AWY53" s="49"/>
      <c r="AWZ53" s="30"/>
      <c r="AXA53" s="69"/>
      <c r="AXB53" s="74"/>
      <c r="AXC53" s="75"/>
      <c r="AXD53" s="75"/>
      <c r="AXE53" s="75"/>
      <c r="AXF53" s="75"/>
      <c r="AXG53" s="75"/>
      <c r="AXH53" s="75"/>
      <c r="AXI53" s="75"/>
      <c r="AXJ53" s="75"/>
      <c r="AXK53" s="75"/>
      <c r="AXL53" s="75"/>
      <c r="AXM53" s="75"/>
      <c r="AXN53" s="75"/>
      <c r="AXO53" s="76"/>
      <c r="AXP53" s="73"/>
      <c r="AXQ53" s="49"/>
      <c r="AXR53" s="30"/>
      <c r="AXS53" s="69"/>
      <c r="AXT53" s="74"/>
      <c r="AXU53" s="75"/>
      <c r="AXV53" s="75"/>
      <c r="AXW53" s="75"/>
      <c r="AXX53" s="75"/>
      <c r="AXY53" s="75"/>
      <c r="AXZ53" s="75"/>
      <c r="AYA53" s="75"/>
      <c r="AYB53" s="75"/>
      <c r="AYC53" s="75"/>
      <c r="AYD53" s="75"/>
      <c r="AYE53" s="75"/>
      <c r="AYF53" s="75"/>
      <c r="AYG53" s="76"/>
      <c r="AYH53" s="73"/>
      <c r="AYI53" s="49"/>
      <c r="AYJ53" s="30"/>
      <c r="AYK53" s="69"/>
      <c r="AYL53" s="74"/>
      <c r="AYM53" s="75"/>
      <c r="AYN53" s="75"/>
      <c r="AYO53" s="75"/>
      <c r="AYP53" s="75"/>
      <c r="AYQ53" s="75"/>
      <c r="AYR53" s="75"/>
      <c r="AYS53" s="75"/>
      <c r="AYT53" s="75"/>
      <c r="AYU53" s="75"/>
      <c r="AYV53" s="75"/>
      <c r="AYW53" s="75"/>
      <c r="AYX53" s="75"/>
      <c r="AYY53" s="76"/>
      <c r="AYZ53" s="73"/>
      <c r="AZA53" s="49"/>
      <c r="AZB53" s="30"/>
      <c r="AZC53" s="69"/>
      <c r="AZD53" s="74"/>
      <c r="AZE53" s="75"/>
      <c r="AZF53" s="75"/>
      <c r="AZG53" s="75"/>
      <c r="AZH53" s="75"/>
      <c r="AZI53" s="75"/>
      <c r="AZJ53" s="75"/>
      <c r="AZK53" s="75"/>
      <c r="AZL53" s="75"/>
      <c r="AZM53" s="75"/>
      <c r="AZN53" s="75"/>
      <c r="AZO53" s="75"/>
      <c r="AZP53" s="75"/>
      <c r="AZQ53" s="76"/>
      <c r="AZR53" s="73"/>
      <c r="AZS53" s="49"/>
      <c r="AZT53" s="30"/>
      <c r="AZU53" s="69"/>
      <c r="AZV53" s="74"/>
      <c r="AZW53" s="75"/>
      <c r="AZX53" s="75"/>
      <c r="AZY53" s="75"/>
      <c r="AZZ53" s="75"/>
      <c r="BAA53" s="75"/>
      <c r="BAB53" s="75"/>
      <c r="BAC53" s="75"/>
      <c r="BAD53" s="75"/>
      <c r="BAE53" s="75"/>
      <c r="BAF53" s="75"/>
      <c r="BAG53" s="75"/>
      <c r="BAH53" s="75"/>
      <c r="BAI53" s="76"/>
      <c r="BAJ53" s="73"/>
      <c r="BAK53" s="49"/>
      <c r="BAL53" s="30"/>
      <c r="BAM53" s="69"/>
      <c r="BAN53" s="74"/>
      <c r="BAO53" s="75"/>
      <c r="BAP53" s="75"/>
      <c r="BAQ53" s="75"/>
      <c r="BAR53" s="75"/>
      <c r="BAS53" s="75"/>
      <c r="BAT53" s="75"/>
      <c r="BAU53" s="75"/>
      <c r="BAV53" s="75"/>
      <c r="BAW53" s="75"/>
      <c r="BAX53" s="75"/>
      <c r="BAY53" s="75"/>
      <c r="BAZ53" s="75"/>
      <c r="BBA53" s="76"/>
      <c r="BBB53" s="73"/>
      <c r="BBC53" s="49"/>
      <c r="BBD53" s="30"/>
      <c r="BBE53" s="69"/>
      <c r="BBF53" s="74"/>
      <c r="BBG53" s="75"/>
      <c r="BBH53" s="75"/>
      <c r="BBI53" s="75"/>
      <c r="BBJ53" s="75"/>
      <c r="BBK53" s="75"/>
      <c r="BBL53" s="75"/>
      <c r="BBM53" s="75"/>
      <c r="BBN53" s="75"/>
      <c r="BBO53" s="75"/>
      <c r="BBP53" s="75"/>
      <c r="BBQ53" s="75"/>
      <c r="BBR53" s="75"/>
      <c r="BBS53" s="76"/>
      <c r="BBT53" s="73"/>
      <c r="BBU53" s="49"/>
      <c r="BBV53" s="30"/>
      <c r="BBW53" s="69"/>
      <c r="BBX53" s="74"/>
      <c r="BBY53" s="75"/>
      <c r="BBZ53" s="75"/>
      <c r="BCA53" s="75"/>
      <c r="BCB53" s="75"/>
      <c r="BCC53" s="75"/>
      <c r="BCD53" s="75"/>
      <c r="BCE53" s="75"/>
      <c r="BCF53" s="75"/>
      <c r="BCG53" s="75"/>
      <c r="BCH53" s="75"/>
      <c r="BCI53" s="75"/>
      <c r="BCJ53" s="75"/>
      <c r="BCK53" s="76"/>
      <c r="BCL53" s="73"/>
      <c r="BCM53" s="49"/>
      <c r="BCN53" s="30"/>
      <c r="BCO53" s="69"/>
      <c r="BCP53" s="74"/>
      <c r="BCQ53" s="75"/>
      <c r="BCR53" s="75"/>
      <c r="BCS53" s="75"/>
      <c r="BCT53" s="75"/>
      <c r="BCU53" s="75"/>
      <c r="BCV53" s="75"/>
      <c r="BCW53" s="75"/>
      <c r="BCX53" s="75"/>
      <c r="BCY53" s="75"/>
      <c r="BCZ53" s="75"/>
      <c r="BDA53" s="75"/>
      <c r="BDB53" s="75"/>
      <c r="BDC53" s="76"/>
      <c r="BDD53" s="73"/>
      <c r="BDE53" s="49"/>
      <c r="BDF53" s="30"/>
      <c r="BDG53" s="69"/>
      <c r="BDH53" s="74"/>
      <c r="BDI53" s="75"/>
      <c r="BDJ53" s="75"/>
      <c r="BDK53" s="75"/>
      <c r="BDL53" s="75"/>
      <c r="BDM53" s="75"/>
      <c r="BDN53" s="75"/>
      <c r="BDO53" s="75"/>
      <c r="BDP53" s="75"/>
      <c r="BDQ53" s="75"/>
      <c r="BDR53" s="75"/>
      <c r="BDS53" s="75"/>
      <c r="BDT53" s="75"/>
      <c r="BDU53" s="76"/>
      <c r="BDV53" s="73"/>
      <c r="BDW53" s="49"/>
      <c r="BDX53" s="30"/>
      <c r="BDY53" s="69"/>
      <c r="BDZ53" s="74"/>
      <c r="BEA53" s="75"/>
      <c r="BEB53" s="75"/>
      <c r="BEC53" s="75"/>
      <c r="BED53" s="75"/>
      <c r="BEE53" s="75"/>
      <c r="BEF53" s="75"/>
      <c r="BEG53" s="75"/>
      <c r="BEH53" s="75"/>
      <c r="BEI53" s="75"/>
      <c r="BEJ53" s="75"/>
      <c r="BEK53" s="75"/>
      <c r="BEL53" s="75"/>
      <c r="BEM53" s="76"/>
      <c r="BEN53" s="73"/>
      <c r="BEO53" s="49"/>
      <c r="BEP53" s="30"/>
      <c r="BEQ53" s="69"/>
      <c r="BER53" s="74"/>
      <c r="BES53" s="75"/>
      <c r="BET53" s="75"/>
      <c r="BEU53" s="75"/>
      <c r="BEV53" s="75"/>
      <c r="BEW53" s="75"/>
      <c r="BEX53" s="75"/>
      <c r="BEY53" s="75"/>
      <c r="BEZ53" s="75"/>
      <c r="BFA53" s="75"/>
      <c r="BFB53" s="75"/>
      <c r="BFC53" s="75"/>
      <c r="BFD53" s="75"/>
      <c r="BFE53" s="76"/>
      <c r="BFF53" s="73"/>
      <c r="BFG53" s="49"/>
      <c r="BFH53" s="30"/>
      <c r="BFI53" s="69"/>
      <c r="BFJ53" s="74"/>
      <c r="BFK53" s="75"/>
      <c r="BFL53" s="75"/>
      <c r="BFM53" s="75"/>
      <c r="BFN53" s="75"/>
      <c r="BFO53" s="75"/>
      <c r="BFP53" s="75"/>
      <c r="BFQ53" s="75"/>
      <c r="BFR53" s="75"/>
      <c r="BFS53" s="75"/>
      <c r="BFT53" s="75"/>
      <c r="BFU53" s="75"/>
      <c r="BFV53" s="75"/>
      <c r="BFW53" s="76"/>
      <c r="BFX53" s="73"/>
      <c r="BFY53" s="49"/>
      <c r="BFZ53" s="30"/>
      <c r="BGA53" s="69"/>
      <c r="BGB53" s="74"/>
      <c r="BGC53" s="75"/>
      <c r="BGD53" s="75"/>
      <c r="BGE53" s="75"/>
      <c r="BGF53" s="75"/>
      <c r="BGG53" s="75"/>
      <c r="BGH53" s="75"/>
      <c r="BGI53" s="75"/>
      <c r="BGJ53" s="75"/>
      <c r="BGK53" s="75"/>
      <c r="BGL53" s="75"/>
      <c r="BGM53" s="75"/>
      <c r="BGN53" s="75"/>
      <c r="BGO53" s="76"/>
      <c r="BGP53" s="73"/>
      <c r="BGQ53" s="49"/>
      <c r="BGR53" s="30"/>
      <c r="BGS53" s="69"/>
      <c r="BGT53" s="74"/>
      <c r="BGU53" s="75"/>
      <c r="BGV53" s="75"/>
      <c r="BGW53" s="75"/>
      <c r="BGX53" s="75"/>
      <c r="BGY53" s="75"/>
      <c r="BGZ53" s="75"/>
      <c r="BHA53" s="75"/>
      <c r="BHB53" s="75"/>
      <c r="BHC53" s="75"/>
      <c r="BHD53" s="75"/>
      <c r="BHE53" s="75"/>
      <c r="BHF53" s="75"/>
      <c r="BHG53" s="76"/>
      <c r="BHH53" s="73"/>
      <c r="BHI53" s="49"/>
      <c r="BHJ53" s="30"/>
      <c r="BHK53" s="69"/>
      <c r="BHL53" s="74"/>
      <c r="BHM53" s="75"/>
      <c r="BHN53" s="75"/>
      <c r="BHO53" s="75"/>
      <c r="BHP53" s="75"/>
      <c r="BHQ53" s="75"/>
      <c r="BHR53" s="75"/>
      <c r="BHS53" s="75"/>
      <c r="BHT53" s="75"/>
      <c r="BHU53" s="75"/>
      <c r="BHV53" s="75"/>
      <c r="BHW53" s="75"/>
      <c r="BHX53" s="75"/>
      <c r="BHY53" s="76"/>
      <c r="BHZ53" s="73"/>
      <c r="BIA53" s="49"/>
      <c r="BIB53" s="30"/>
      <c r="BIC53" s="69"/>
      <c r="BID53" s="74"/>
      <c r="BIE53" s="75"/>
      <c r="BIF53" s="75"/>
      <c r="BIG53" s="75"/>
      <c r="BIH53" s="75"/>
      <c r="BII53" s="75"/>
      <c r="BIJ53" s="75"/>
      <c r="BIK53" s="75"/>
      <c r="BIL53" s="75"/>
      <c r="BIM53" s="75"/>
      <c r="BIN53" s="75"/>
      <c r="BIO53" s="75"/>
      <c r="BIP53" s="75"/>
      <c r="BIQ53" s="76"/>
      <c r="BIR53" s="73"/>
      <c r="BIS53" s="49"/>
      <c r="BIT53" s="30"/>
      <c r="BIU53" s="69"/>
      <c r="BIV53" s="74"/>
      <c r="BIW53" s="75"/>
      <c r="BIX53" s="75"/>
      <c r="BIY53" s="75"/>
      <c r="BIZ53" s="75"/>
      <c r="BJA53" s="75"/>
      <c r="BJB53" s="75"/>
      <c r="BJC53" s="75"/>
      <c r="BJD53" s="75"/>
      <c r="BJE53" s="75"/>
      <c r="BJF53" s="75"/>
      <c r="BJG53" s="75"/>
      <c r="BJH53" s="75"/>
      <c r="BJI53" s="76"/>
      <c r="BJJ53" s="73"/>
      <c r="BJK53" s="49"/>
      <c r="BJL53" s="30"/>
      <c r="BJM53" s="69"/>
      <c r="BJN53" s="74"/>
      <c r="BJO53" s="75"/>
      <c r="BJP53" s="75"/>
      <c r="BJQ53" s="75"/>
      <c r="BJR53" s="75"/>
      <c r="BJS53" s="75"/>
      <c r="BJT53" s="75"/>
      <c r="BJU53" s="75"/>
      <c r="BJV53" s="75"/>
      <c r="BJW53" s="75"/>
      <c r="BJX53" s="75"/>
      <c r="BJY53" s="75"/>
      <c r="BJZ53" s="75"/>
      <c r="BKA53" s="76"/>
      <c r="BKB53" s="73"/>
      <c r="BKC53" s="49"/>
      <c r="BKD53" s="30"/>
      <c r="BKE53" s="69"/>
      <c r="BKF53" s="74"/>
      <c r="BKG53" s="75"/>
      <c r="BKH53" s="75"/>
      <c r="BKI53" s="75"/>
      <c r="BKJ53" s="75"/>
      <c r="BKK53" s="75"/>
      <c r="BKL53" s="75"/>
      <c r="BKM53" s="75"/>
      <c r="BKN53" s="75"/>
      <c r="BKO53" s="75"/>
      <c r="BKP53" s="75"/>
      <c r="BKQ53" s="75"/>
      <c r="BKR53" s="75"/>
      <c r="BKS53" s="76"/>
      <c r="BKT53" s="73"/>
      <c r="BKU53" s="49"/>
      <c r="BKV53" s="30"/>
      <c r="BKW53" s="69"/>
      <c r="BKX53" s="74"/>
      <c r="BKY53" s="75"/>
      <c r="BKZ53" s="75"/>
      <c r="BLA53" s="75"/>
      <c r="BLB53" s="75"/>
      <c r="BLC53" s="75"/>
      <c r="BLD53" s="75"/>
      <c r="BLE53" s="75"/>
      <c r="BLF53" s="75"/>
      <c r="BLG53" s="75"/>
      <c r="BLH53" s="75"/>
      <c r="BLI53" s="75"/>
      <c r="BLJ53" s="75"/>
      <c r="BLK53" s="76"/>
      <c r="BLL53" s="73"/>
      <c r="BLM53" s="49"/>
      <c r="BLN53" s="30"/>
      <c r="BLO53" s="69"/>
      <c r="BLP53" s="74"/>
      <c r="BLQ53" s="75"/>
      <c r="BLR53" s="75"/>
      <c r="BLS53" s="75"/>
      <c r="BLT53" s="75"/>
      <c r="BLU53" s="75"/>
      <c r="BLV53" s="75"/>
      <c r="BLW53" s="75"/>
      <c r="BLX53" s="75"/>
      <c r="BLY53" s="75"/>
      <c r="BLZ53" s="75"/>
      <c r="BMA53" s="75"/>
      <c r="BMB53" s="75"/>
      <c r="BMC53" s="76"/>
      <c r="BMD53" s="73"/>
      <c r="BME53" s="49"/>
      <c r="BMF53" s="30"/>
      <c r="BMG53" s="69"/>
      <c r="BMH53" s="74"/>
      <c r="BMI53" s="75"/>
      <c r="BMJ53" s="75"/>
      <c r="BMK53" s="75"/>
      <c r="BML53" s="75"/>
      <c r="BMM53" s="75"/>
      <c r="BMN53" s="75"/>
      <c r="BMO53" s="75"/>
      <c r="BMP53" s="75"/>
      <c r="BMQ53" s="75"/>
      <c r="BMR53" s="75"/>
      <c r="BMS53" s="75"/>
      <c r="BMT53" s="75"/>
      <c r="BMU53" s="76"/>
      <c r="BMV53" s="73"/>
      <c r="BMW53" s="49"/>
      <c r="BMX53" s="30"/>
      <c r="BMY53" s="69"/>
      <c r="BMZ53" s="74"/>
      <c r="BNA53" s="75"/>
      <c r="BNB53" s="75"/>
      <c r="BNC53" s="75"/>
      <c r="BND53" s="75"/>
      <c r="BNE53" s="75"/>
      <c r="BNF53" s="75"/>
      <c r="BNG53" s="75"/>
      <c r="BNH53" s="75"/>
      <c r="BNI53" s="75"/>
      <c r="BNJ53" s="75"/>
      <c r="BNK53" s="75"/>
      <c r="BNL53" s="75"/>
      <c r="BNM53" s="76"/>
      <c r="BNN53" s="73"/>
      <c r="BNO53" s="49"/>
      <c r="BNP53" s="30"/>
      <c r="BNQ53" s="69"/>
      <c r="BNR53" s="74"/>
      <c r="BNS53" s="75"/>
      <c r="BNT53" s="75"/>
      <c r="BNU53" s="75"/>
      <c r="BNV53" s="75"/>
      <c r="BNW53" s="75"/>
      <c r="BNX53" s="75"/>
      <c r="BNY53" s="75"/>
      <c r="BNZ53" s="75"/>
      <c r="BOA53" s="75"/>
      <c r="BOB53" s="75"/>
      <c r="BOC53" s="75"/>
      <c r="BOD53" s="75"/>
      <c r="BOE53" s="76"/>
      <c r="BOF53" s="73"/>
      <c r="BOG53" s="49"/>
      <c r="BOH53" s="30"/>
      <c r="BOI53" s="69"/>
      <c r="BOJ53" s="74"/>
      <c r="BOK53" s="75"/>
      <c r="BOL53" s="75"/>
      <c r="BOM53" s="75"/>
      <c r="BON53" s="75"/>
      <c r="BOO53" s="75"/>
      <c r="BOP53" s="75"/>
      <c r="BOQ53" s="75"/>
      <c r="BOR53" s="75"/>
      <c r="BOS53" s="75"/>
      <c r="BOT53" s="75"/>
      <c r="BOU53" s="75"/>
      <c r="BOV53" s="75"/>
      <c r="BOW53" s="76"/>
      <c r="BOX53" s="73"/>
      <c r="BOY53" s="49"/>
      <c r="BOZ53" s="30"/>
      <c r="BPA53" s="69"/>
      <c r="BPB53" s="74"/>
      <c r="BPC53" s="75"/>
      <c r="BPD53" s="75"/>
      <c r="BPE53" s="75"/>
      <c r="BPF53" s="75"/>
      <c r="BPG53" s="75"/>
      <c r="BPH53" s="75"/>
      <c r="BPI53" s="75"/>
      <c r="BPJ53" s="75"/>
      <c r="BPK53" s="75"/>
      <c r="BPL53" s="75"/>
      <c r="BPM53" s="75"/>
      <c r="BPN53" s="75"/>
      <c r="BPO53" s="76"/>
      <c r="BPP53" s="73"/>
      <c r="BPQ53" s="49"/>
      <c r="BPR53" s="30"/>
      <c r="BPS53" s="69"/>
      <c r="BPT53" s="74"/>
      <c r="BPU53" s="75"/>
      <c r="BPV53" s="75"/>
      <c r="BPW53" s="75"/>
      <c r="BPX53" s="75"/>
      <c r="BPY53" s="75"/>
      <c r="BPZ53" s="75"/>
      <c r="BQA53" s="75"/>
      <c r="BQB53" s="75"/>
      <c r="BQC53" s="75"/>
      <c r="BQD53" s="75"/>
      <c r="BQE53" s="75"/>
      <c r="BQF53" s="75"/>
      <c r="BQG53" s="76"/>
      <c r="BQH53" s="73"/>
      <c r="BQI53" s="49"/>
      <c r="BQJ53" s="30"/>
      <c r="BQK53" s="69"/>
      <c r="BQL53" s="74"/>
      <c r="BQM53" s="75"/>
      <c r="BQN53" s="75"/>
      <c r="BQO53" s="75"/>
      <c r="BQP53" s="75"/>
      <c r="BQQ53" s="75"/>
      <c r="BQR53" s="75"/>
      <c r="BQS53" s="75"/>
      <c r="BQT53" s="75"/>
      <c r="BQU53" s="75"/>
      <c r="BQV53" s="75"/>
      <c r="BQW53" s="75"/>
      <c r="BQX53" s="75"/>
      <c r="BQY53" s="76"/>
      <c r="BQZ53" s="73"/>
      <c r="BRA53" s="49"/>
      <c r="BRB53" s="30"/>
      <c r="BRC53" s="69"/>
      <c r="BRD53" s="74"/>
      <c r="BRE53" s="75"/>
      <c r="BRF53" s="75"/>
      <c r="BRG53" s="75"/>
      <c r="BRH53" s="75"/>
      <c r="BRI53" s="75"/>
      <c r="BRJ53" s="75"/>
      <c r="BRK53" s="75"/>
      <c r="BRL53" s="75"/>
      <c r="BRM53" s="75"/>
      <c r="BRN53" s="75"/>
      <c r="BRO53" s="75"/>
      <c r="BRP53" s="75"/>
      <c r="BRQ53" s="76"/>
      <c r="BRR53" s="73"/>
      <c r="BRS53" s="49"/>
      <c r="BRT53" s="30"/>
      <c r="BRU53" s="69"/>
      <c r="BRV53" s="74"/>
      <c r="BRW53" s="75"/>
      <c r="BRX53" s="75"/>
      <c r="BRY53" s="75"/>
      <c r="BRZ53" s="75"/>
      <c r="BSA53" s="75"/>
      <c r="BSB53" s="75"/>
      <c r="BSC53" s="75"/>
      <c r="BSD53" s="75"/>
      <c r="BSE53" s="75"/>
      <c r="BSF53" s="75"/>
      <c r="BSG53" s="75"/>
      <c r="BSH53" s="75"/>
      <c r="BSI53" s="76"/>
      <c r="BSJ53" s="73"/>
      <c r="BSK53" s="49"/>
      <c r="BSL53" s="30"/>
      <c r="BSM53" s="69"/>
      <c r="BSN53" s="74"/>
      <c r="BSO53" s="75"/>
      <c r="BSP53" s="75"/>
      <c r="BSQ53" s="75"/>
      <c r="BSR53" s="75"/>
      <c r="BSS53" s="75"/>
      <c r="BST53" s="75"/>
      <c r="BSU53" s="75"/>
      <c r="BSV53" s="75"/>
      <c r="BSW53" s="75"/>
      <c r="BSX53" s="75"/>
      <c r="BSY53" s="75"/>
      <c r="BSZ53" s="75"/>
      <c r="BTA53" s="76"/>
      <c r="BTB53" s="73"/>
      <c r="BTC53" s="49"/>
      <c r="BTD53" s="30"/>
      <c r="BTE53" s="69"/>
      <c r="BTF53" s="74"/>
      <c r="BTG53" s="75"/>
      <c r="BTH53" s="75"/>
      <c r="BTI53" s="75"/>
      <c r="BTJ53" s="75"/>
      <c r="BTK53" s="75"/>
      <c r="BTL53" s="75"/>
      <c r="BTM53" s="75"/>
      <c r="BTN53" s="75"/>
      <c r="BTO53" s="75"/>
      <c r="BTP53" s="75"/>
      <c r="BTQ53" s="75"/>
      <c r="BTR53" s="75"/>
      <c r="BTS53" s="76"/>
      <c r="BTT53" s="73"/>
      <c r="BTU53" s="49"/>
      <c r="BTV53" s="30"/>
      <c r="BTW53" s="69"/>
      <c r="BTX53" s="74"/>
      <c r="BTY53" s="75"/>
      <c r="BTZ53" s="75"/>
      <c r="BUA53" s="75"/>
      <c r="BUB53" s="75"/>
      <c r="BUC53" s="75"/>
      <c r="BUD53" s="75"/>
      <c r="BUE53" s="75"/>
      <c r="BUF53" s="75"/>
      <c r="BUG53" s="75"/>
      <c r="BUH53" s="75"/>
      <c r="BUI53" s="75"/>
      <c r="BUJ53" s="75"/>
      <c r="BUK53" s="76"/>
      <c r="BUL53" s="73"/>
      <c r="BUM53" s="49"/>
      <c r="BUN53" s="30"/>
      <c r="BUO53" s="69"/>
      <c r="BUP53" s="74"/>
      <c r="BUQ53" s="75"/>
      <c r="BUR53" s="75"/>
      <c r="BUS53" s="75"/>
      <c r="BUT53" s="75"/>
      <c r="BUU53" s="75"/>
      <c r="BUV53" s="75"/>
      <c r="BUW53" s="75"/>
      <c r="BUX53" s="75"/>
      <c r="BUY53" s="75"/>
      <c r="BUZ53" s="75"/>
      <c r="BVA53" s="75"/>
      <c r="BVB53" s="75"/>
      <c r="BVC53" s="76"/>
      <c r="BVD53" s="73"/>
      <c r="BVE53" s="49"/>
      <c r="BVF53" s="30"/>
      <c r="BVG53" s="69"/>
      <c r="BVH53" s="74"/>
      <c r="BVI53" s="75"/>
      <c r="BVJ53" s="75"/>
      <c r="BVK53" s="75"/>
      <c r="BVL53" s="75"/>
      <c r="BVM53" s="75"/>
      <c r="BVN53" s="75"/>
      <c r="BVO53" s="75"/>
      <c r="BVP53" s="75"/>
      <c r="BVQ53" s="75"/>
      <c r="BVR53" s="75"/>
      <c r="BVS53" s="75"/>
      <c r="BVT53" s="75"/>
      <c r="BVU53" s="76"/>
      <c r="BVV53" s="73"/>
      <c r="BVW53" s="49"/>
      <c r="BVX53" s="30"/>
      <c r="BVY53" s="69"/>
      <c r="BVZ53" s="74"/>
      <c r="BWA53" s="75"/>
      <c r="BWB53" s="75"/>
      <c r="BWC53" s="75"/>
      <c r="BWD53" s="75"/>
      <c r="BWE53" s="75"/>
      <c r="BWF53" s="75"/>
      <c r="BWG53" s="75"/>
      <c r="BWH53" s="75"/>
      <c r="BWI53" s="75"/>
      <c r="BWJ53" s="75"/>
      <c r="BWK53" s="75"/>
      <c r="BWL53" s="75"/>
      <c r="BWM53" s="76"/>
      <c r="BWN53" s="73"/>
      <c r="BWO53" s="49"/>
      <c r="BWP53" s="30"/>
      <c r="BWQ53" s="69"/>
      <c r="BWR53" s="74"/>
      <c r="BWS53" s="75"/>
      <c r="BWT53" s="75"/>
      <c r="BWU53" s="75"/>
      <c r="BWV53" s="75"/>
      <c r="BWW53" s="75"/>
      <c r="BWX53" s="75"/>
      <c r="BWY53" s="75"/>
      <c r="BWZ53" s="75"/>
      <c r="BXA53" s="75"/>
      <c r="BXB53" s="75"/>
      <c r="BXC53" s="75"/>
      <c r="BXD53" s="75"/>
      <c r="BXE53" s="76"/>
      <c r="BXF53" s="73"/>
      <c r="BXG53" s="49"/>
      <c r="BXH53" s="30"/>
      <c r="BXI53" s="69"/>
      <c r="BXJ53" s="74"/>
      <c r="BXK53" s="75"/>
      <c r="BXL53" s="75"/>
      <c r="BXM53" s="75"/>
      <c r="BXN53" s="75"/>
      <c r="BXO53" s="75"/>
      <c r="BXP53" s="75"/>
      <c r="BXQ53" s="75"/>
      <c r="BXR53" s="75"/>
      <c r="BXS53" s="75"/>
      <c r="BXT53" s="75"/>
      <c r="BXU53" s="75"/>
      <c r="BXV53" s="75"/>
      <c r="BXW53" s="76"/>
      <c r="BXX53" s="73"/>
      <c r="BXY53" s="49"/>
      <c r="BXZ53" s="30"/>
      <c r="BYA53" s="69"/>
      <c r="BYB53" s="74"/>
      <c r="BYC53" s="75"/>
      <c r="BYD53" s="75"/>
      <c r="BYE53" s="75"/>
      <c r="BYF53" s="75"/>
      <c r="BYG53" s="75"/>
      <c r="BYH53" s="75"/>
      <c r="BYI53" s="75"/>
      <c r="BYJ53" s="75"/>
      <c r="BYK53" s="75"/>
      <c r="BYL53" s="75"/>
      <c r="BYM53" s="75"/>
      <c r="BYN53" s="75"/>
      <c r="BYO53" s="76"/>
      <c r="BYP53" s="73"/>
      <c r="BYQ53" s="49"/>
      <c r="BYR53" s="30"/>
      <c r="BYS53" s="69"/>
      <c r="BYT53" s="74"/>
      <c r="BYU53" s="75"/>
      <c r="BYV53" s="75"/>
      <c r="BYW53" s="75"/>
      <c r="BYX53" s="75"/>
      <c r="BYY53" s="75"/>
      <c r="BYZ53" s="75"/>
      <c r="BZA53" s="75"/>
      <c r="BZB53" s="75"/>
      <c r="BZC53" s="75"/>
      <c r="BZD53" s="75"/>
      <c r="BZE53" s="75"/>
      <c r="BZF53" s="75"/>
      <c r="BZG53" s="76"/>
      <c r="BZH53" s="73"/>
      <c r="BZI53" s="49"/>
      <c r="BZJ53" s="30"/>
      <c r="BZK53" s="69"/>
      <c r="BZL53" s="74"/>
      <c r="BZM53" s="75"/>
      <c r="BZN53" s="75"/>
      <c r="BZO53" s="75"/>
      <c r="BZP53" s="75"/>
      <c r="BZQ53" s="75"/>
      <c r="BZR53" s="75"/>
      <c r="BZS53" s="75"/>
      <c r="BZT53" s="75"/>
      <c r="BZU53" s="75"/>
      <c r="BZV53" s="75"/>
      <c r="BZW53" s="75"/>
      <c r="BZX53" s="75"/>
      <c r="BZY53" s="76"/>
      <c r="BZZ53" s="73"/>
      <c r="CAA53" s="49"/>
      <c r="CAB53" s="30"/>
      <c r="CAC53" s="69"/>
      <c r="CAD53" s="74"/>
      <c r="CAE53" s="75"/>
      <c r="CAF53" s="75"/>
      <c r="CAG53" s="75"/>
      <c r="CAH53" s="75"/>
      <c r="CAI53" s="75"/>
      <c r="CAJ53" s="75"/>
      <c r="CAK53" s="75"/>
      <c r="CAL53" s="75"/>
      <c r="CAM53" s="75"/>
      <c r="CAN53" s="75"/>
      <c r="CAO53" s="75"/>
      <c r="CAP53" s="75"/>
      <c r="CAQ53" s="76"/>
      <c r="CAR53" s="73"/>
      <c r="CAS53" s="49"/>
      <c r="CAT53" s="30"/>
      <c r="CAU53" s="69"/>
      <c r="CAV53" s="74"/>
      <c r="CAW53" s="75"/>
      <c r="CAX53" s="75"/>
      <c r="CAY53" s="75"/>
      <c r="CAZ53" s="75"/>
      <c r="CBA53" s="75"/>
      <c r="CBB53" s="75"/>
      <c r="CBC53" s="75"/>
      <c r="CBD53" s="75"/>
      <c r="CBE53" s="75"/>
      <c r="CBF53" s="75"/>
      <c r="CBG53" s="75"/>
      <c r="CBH53" s="75"/>
      <c r="CBI53" s="76"/>
      <c r="CBJ53" s="73"/>
      <c r="CBK53" s="49"/>
      <c r="CBL53" s="30"/>
      <c r="CBM53" s="69"/>
      <c r="CBN53" s="74"/>
      <c r="CBO53" s="75"/>
      <c r="CBP53" s="75"/>
      <c r="CBQ53" s="75"/>
      <c r="CBR53" s="75"/>
      <c r="CBS53" s="75"/>
      <c r="CBT53" s="75"/>
      <c r="CBU53" s="75"/>
      <c r="CBV53" s="75"/>
      <c r="CBW53" s="75"/>
      <c r="CBX53" s="75"/>
      <c r="CBY53" s="75"/>
      <c r="CBZ53" s="75"/>
      <c r="CCA53" s="76"/>
      <c r="CCB53" s="73"/>
      <c r="CCC53" s="49"/>
      <c r="CCD53" s="30"/>
      <c r="CCE53" s="69"/>
      <c r="CCF53" s="74"/>
      <c r="CCG53" s="75"/>
      <c r="CCH53" s="75"/>
      <c r="CCI53" s="75"/>
      <c r="CCJ53" s="75"/>
      <c r="CCK53" s="75"/>
      <c r="CCL53" s="75"/>
      <c r="CCM53" s="75"/>
      <c r="CCN53" s="75"/>
      <c r="CCO53" s="75"/>
      <c r="CCP53" s="75"/>
      <c r="CCQ53" s="75"/>
      <c r="CCR53" s="75"/>
      <c r="CCS53" s="76"/>
      <c r="CCT53" s="73"/>
      <c r="CCU53" s="49"/>
      <c r="CCV53" s="30"/>
      <c r="CCW53" s="69"/>
      <c r="CCX53" s="74"/>
      <c r="CCY53" s="75"/>
      <c r="CCZ53" s="75"/>
      <c r="CDA53" s="75"/>
      <c r="CDB53" s="75"/>
      <c r="CDC53" s="75"/>
      <c r="CDD53" s="75"/>
      <c r="CDE53" s="75"/>
      <c r="CDF53" s="75"/>
      <c r="CDG53" s="75"/>
      <c r="CDH53" s="75"/>
      <c r="CDI53" s="75"/>
      <c r="CDJ53" s="75"/>
      <c r="CDK53" s="76"/>
      <c r="CDL53" s="73"/>
      <c r="CDM53" s="49"/>
      <c r="CDN53" s="30"/>
      <c r="CDO53" s="69"/>
      <c r="CDP53" s="74"/>
      <c r="CDQ53" s="75"/>
      <c r="CDR53" s="75"/>
      <c r="CDS53" s="75"/>
      <c r="CDT53" s="75"/>
      <c r="CDU53" s="75"/>
      <c r="CDV53" s="75"/>
      <c r="CDW53" s="75"/>
      <c r="CDX53" s="75"/>
      <c r="CDY53" s="75"/>
      <c r="CDZ53" s="75"/>
      <c r="CEA53" s="75"/>
      <c r="CEB53" s="75"/>
      <c r="CEC53" s="76"/>
      <c r="CED53" s="73"/>
      <c r="CEE53" s="49"/>
      <c r="CEF53" s="30"/>
      <c r="CEG53" s="69"/>
      <c r="CEH53" s="74"/>
      <c r="CEI53" s="75"/>
      <c r="CEJ53" s="75"/>
      <c r="CEK53" s="75"/>
      <c r="CEL53" s="75"/>
      <c r="CEM53" s="75"/>
      <c r="CEN53" s="75"/>
      <c r="CEO53" s="75"/>
      <c r="CEP53" s="75"/>
      <c r="CEQ53" s="75"/>
      <c r="CER53" s="75"/>
      <c r="CES53" s="75"/>
      <c r="CET53" s="75"/>
      <c r="CEU53" s="76"/>
      <c r="CEV53" s="73"/>
      <c r="CEW53" s="49"/>
      <c r="CEX53" s="30"/>
      <c r="CEY53" s="69"/>
      <c r="CEZ53" s="74"/>
      <c r="CFA53" s="75"/>
      <c r="CFB53" s="75"/>
      <c r="CFC53" s="75"/>
      <c r="CFD53" s="75"/>
      <c r="CFE53" s="75"/>
      <c r="CFF53" s="75"/>
      <c r="CFG53" s="75"/>
      <c r="CFH53" s="75"/>
      <c r="CFI53" s="75"/>
      <c r="CFJ53" s="75"/>
      <c r="CFK53" s="75"/>
      <c r="CFL53" s="75"/>
      <c r="CFM53" s="76"/>
      <c r="CFN53" s="73"/>
      <c r="CFO53" s="49"/>
      <c r="CFP53" s="30"/>
      <c r="CFQ53" s="69"/>
      <c r="CFR53" s="74"/>
      <c r="CFS53" s="75"/>
      <c r="CFT53" s="75"/>
      <c r="CFU53" s="75"/>
      <c r="CFV53" s="75"/>
      <c r="CFW53" s="75"/>
      <c r="CFX53" s="75"/>
      <c r="CFY53" s="75"/>
      <c r="CFZ53" s="75"/>
      <c r="CGA53" s="75"/>
      <c r="CGB53" s="75"/>
      <c r="CGC53" s="75"/>
      <c r="CGD53" s="75"/>
      <c r="CGE53" s="76"/>
      <c r="CGF53" s="73"/>
      <c r="CGG53" s="49"/>
      <c r="CGH53" s="30"/>
      <c r="CGI53" s="69"/>
      <c r="CGJ53" s="74"/>
      <c r="CGK53" s="75"/>
      <c r="CGL53" s="75"/>
      <c r="CGM53" s="75"/>
      <c r="CGN53" s="75"/>
      <c r="CGO53" s="75"/>
      <c r="CGP53" s="75"/>
      <c r="CGQ53" s="75"/>
      <c r="CGR53" s="75"/>
      <c r="CGS53" s="75"/>
      <c r="CGT53" s="75"/>
      <c r="CGU53" s="75"/>
      <c r="CGV53" s="75"/>
      <c r="CGW53" s="76"/>
      <c r="CGX53" s="73"/>
      <c r="CGY53" s="49"/>
      <c r="CGZ53" s="30"/>
      <c r="CHA53" s="69"/>
      <c r="CHB53" s="74"/>
      <c r="CHC53" s="75"/>
      <c r="CHD53" s="75"/>
      <c r="CHE53" s="75"/>
      <c r="CHF53" s="75"/>
      <c r="CHG53" s="75"/>
      <c r="CHH53" s="75"/>
      <c r="CHI53" s="75"/>
      <c r="CHJ53" s="75"/>
      <c r="CHK53" s="75"/>
      <c r="CHL53" s="75"/>
      <c r="CHM53" s="75"/>
      <c r="CHN53" s="75"/>
      <c r="CHO53" s="76"/>
      <c r="CHP53" s="73"/>
      <c r="CHQ53" s="49"/>
      <c r="CHR53" s="30"/>
      <c r="CHS53" s="69"/>
      <c r="CHT53" s="74"/>
      <c r="CHU53" s="75"/>
      <c r="CHV53" s="75"/>
      <c r="CHW53" s="75"/>
      <c r="CHX53" s="75"/>
      <c r="CHY53" s="75"/>
      <c r="CHZ53" s="75"/>
      <c r="CIA53" s="75"/>
      <c r="CIB53" s="75"/>
      <c r="CIC53" s="75"/>
      <c r="CID53" s="75"/>
      <c r="CIE53" s="75"/>
      <c r="CIF53" s="75"/>
      <c r="CIG53" s="76"/>
      <c r="CIH53" s="73"/>
      <c r="CII53" s="49"/>
      <c r="CIJ53" s="30"/>
      <c r="CIK53" s="69"/>
      <c r="CIL53" s="74"/>
      <c r="CIM53" s="75"/>
      <c r="CIN53" s="75"/>
      <c r="CIO53" s="75"/>
      <c r="CIP53" s="75"/>
      <c r="CIQ53" s="75"/>
      <c r="CIR53" s="75"/>
      <c r="CIS53" s="75"/>
      <c r="CIT53" s="75"/>
      <c r="CIU53" s="75"/>
      <c r="CIV53" s="75"/>
      <c r="CIW53" s="75"/>
      <c r="CIX53" s="75"/>
      <c r="CIY53" s="76"/>
      <c r="CIZ53" s="73"/>
      <c r="CJA53" s="49"/>
      <c r="CJB53" s="30"/>
      <c r="CJC53" s="69"/>
      <c r="CJD53" s="74"/>
      <c r="CJE53" s="75"/>
      <c r="CJF53" s="75"/>
      <c r="CJG53" s="75"/>
      <c r="CJH53" s="75"/>
      <c r="CJI53" s="75"/>
      <c r="CJJ53" s="75"/>
      <c r="CJK53" s="75"/>
      <c r="CJL53" s="75"/>
      <c r="CJM53" s="75"/>
      <c r="CJN53" s="75"/>
      <c r="CJO53" s="75"/>
      <c r="CJP53" s="75"/>
      <c r="CJQ53" s="76"/>
      <c r="CJR53" s="73"/>
      <c r="CJS53" s="49"/>
      <c r="CJT53" s="30"/>
      <c r="CJU53" s="69"/>
      <c r="CJV53" s="74"/>
      <c r="CJW53" s="75"/>
      <c r="CJX53" s="75"/>
      <c r="CJY53" s="75"/>
      <c r="CJZ53" s="75"/>
      <c r="CKA53" s="75"/>
      <c r="CKB53" s="75"/>
      <c r="CKC53" s="75"/>
      <c r="CKD53" s="75"/>
      <c r="CKE53" s="75"/>
      <c r="CKF53" s="75"/>
      <c r="CKG53" s="75"/>
      <c r="CKH53" s="75"/>
      <c r="CKI53" s="76"/>
      <c r="CKJ53" s="73"/>
      <c r="CKK53" s="49"/>
      <c r="CKL53" s="30"/>
      <c r="CKM53" s="69"/>
      <c r="CKN53" s="74"/>
      <c r="CKO53" s="75"/>
      <c r="CKP53" s="75"/>
      <c r="CKQ53" s="75"/>
      <c r="CKR53" s="75"/>
      <c r="CKS53" s="75"/>
      <c r="CKT53" s="75"/>
      <c r="CKU53" s="75"/>
      <c r="CKV53" s="75"/>
      <c r="CKW53" s="75"/>
      <c r="CKX53" s="75"/>
      <c r="CKY53" s="75"/>
      <c r="CKZ53" s="75"/>
      <c r="CLA53" s="76"/>
      <c r="CLB53" s="73"/>
      <c r="CLC53" s="49"/>
      <c r="CLD53" s="30"/>
      <c r="CLE53" s="69"/>
      <c r="CLF53" s="74"/>
      <c r="CLG53" s="75"/>
      <c r="CLH53" s="75"/>
      <c r="CLI53" s="75"/>
      <c r="CLJ53" s="75"/>
      <c r="CLK53" s="75"/>
      <c r="CLL53" s="75"/>
      <c r="CLM53" s="75"/>
      <c r="CLN53" s="75"/>
      <c r="CLO53" s="75"/>
      <c r="CLP53" s="75"/>
      <c r="CLQ53" s="75"/>
      <c r="CLR53" s="75"/>
      <c r="CLS53" s="76"/>
      <c r="CLT53" s="73"/>
      <c r="CLU53" s="49"/>
      <c r="CLV53" s="30"/>
      <c r="CLW53" s="69"/>
      <c r="CLX53" s="74"/>
      <c r="CLY53" s="75"/>
      <c r="CLZ53" s="75"/>
      <c r="CMA53" s="75"/>
      <c r="CMB53" s="75"/>
      <c r="CMC53" s="75"/>
      <c r="CMD53" s="75"/>
      <c r="CME53" s="75"/>
      <c r="CMF53" s="75"/>
      <c r="CMG53" s="75"/>
      <c r="CMH53" s="75"/>
      <c r="CMI53" s="75"/>
      <c r="CMJ53" s="75"/>
      <c r="CMK53" s="76"/>
      <c r="CML53" s="73"/>
      <c r="CMM53" s="49"/>
      <c r="CMN53" s="30"/>
      <c r="CMO53" s="69"/>
      <c r="CMP53" s="74"/>
      <c r="CMQ53" s="75"/>
      <c r="CMR53" s="75"/>
      <c r="CMS53" s="75"/>
      <c r="CMT53" s="75"/>
      <c r="CMU53" s="75"/>
      <c r="CMV53" s="75"/>
      <c r="CMW53" s="75"/>
      <c r="CMX53" s="75"/>
      <c r="CMY53" s="75"/>
      <c r="CMZ53" s="75"/>
      <c r="CNA53" s="75"/>
      <c r="CNB53" s="75"/>
      <c r="CNC53" s="76"/>
      <c r="CND53" s="73"/>
      <c r="CNE53" s="49"/>
      <c r="CNF53" s="30"/>
      <c r="CNG53" s="69"/>
      <c r="CNH53" s="74"/>
      <c r="CNI53" s="75"/>
      <c r="CNJ53" s="75"/>
      <c r="CNK53" s="75"/>
      <c r="CNL53" s="75"/>
      <c r="CNM53" s="75"/>
      <c r="CNN53" s="75"/>
      <c r="CNO53" s="75"/>
      <c r="CNP53" s="75"/>
      <c r="CNQ53" s="75"/>
      <c r="CNR53" s="75"/>
      <c r="CNS53" s="75"/>
      <c r="CNT53" s="75"/>
      <c r="CNU53" s="76"/>
      <c r="CNV53" s="73"/>
      <c r="CNW53" s="49"/>
      <c r="CNX53" s="30"/>
      <c r="CNY53" s="69"/>
      <c r="CNZ53" s="74"/>
      <c r="COA53" s="75"/>
      <c r="COB53" s="75"/>
      <c r="COC53" s="75"/>
      <c r="COD53" s="75"/>
      <c r="COE53" s="75"/>
      <c r="COF53" s="75"/>
      <c r="COG53" s="75"/>
      <c r="COH53" s="75"/>
      <c r="COI53" s="75"/>
      <c r="COJ53" s="75"/>
      <c r="COK53" s="75"/>
      <c r="COL53" s="75"/>
      <c r="COM53" s="76"/>
      <c r="CON53" s="73"/>
      <c r="COO53" s="49"/>
      <c r="COP53" s="30"/>
      <c r="COQ53" s="69"/>
      <c r="COR53" s="74"/>
      <c r="COS53" s="75"/>
      <c r="COT53" s="75"/>
      <c r="COU53" s="75"/>
      <c r="COV53" s="75"/>
      <c r="COW53" s="75"/>
      <c r="COX53" s="75"/>
      <c r="COY53" s="75"/>
      <c r="COZ53" s="75"/>
      <c r="CPA53" s="75"/>
      <c r="CPB53" s="75"/>
      <c r="CPC53" s="75"/>
      <c r="CPD53" s="75"/>
      <c r="CPE53" s="76"/>
      <c r="CPF53" s="73"/>
      <c r="CPG53" s="49"/>
      <c r="CPH53" s="30"/>
      <c r="CPI53" s="69"/>
      <c r="CPJ53" s="74"/>
      <c r="CPK53" s="75"/>
      <c r="CPL53" s="75"/>
      <c r="CPM53" s="75"/>
      <c r="CPN53" s="75"/>
      <c r="CPO53" s="75"/>
      <c r="CPP53" s="75"/>
      <c r="CPQ53" s="75"/>
      <c r="CPR53" s="75"/>
      <c r="CPS53" s="75"/>
      <c r="CPT53" s="75"/>
      <c r="CPU53" s="75"/>
      <c r="CPV53" s="75"/>
      <c r="CPW53" s="76"/>
      <c r="CPX53" s="73"/>
      <c r="CPY53" s="49"/>
      <c r="CPZ53" s="30"/>
      <c r="CQA53" s="69"/>
      <c r="CQB53" s="74"/>
      <c r="CQC53" s="75"/>
      <c r="CQD53" s="75"/>
      <c r="CQE53" s="75"/>
      <c r="CQF53" s="75"/>
      <c r="CQG53" s="75"/>
      <c r="CQH53" s="75"/>
      <c r="CQI53" s="75"/>
      <c r="CQJ53" s="75"/>
      <c r="CQK53" s="75"/>
      <c r="CQL53" s="75"/>
      <c r="CQM53" s="75"/>
      <c r="CQN53" s="75"/>
      <c r="CQO53" s="76"/>
      <c r="CQP53" s="73"/>
      <c r="CQQ53" s="49"/>
      <c r="CQR53" s="30"/>
      <c r="CQS53" s="69"/>
      <c r="CQT53" s="74"/>
      <c r="CQU53" s="75"/>
      <c r="CQV53" s="75"/>
      <c r="CQW53" s="75"/>
      <c r="CQX53" s="75"/>
      <c r="CQY53" s="75"/>
      <c r="CQZ53" s="75"/>
      <c r="CRA53" s="75"/>
      <c r="CRB53" s="75"/>
      <c r="CRC53" s="75"/>
      <c r="CRD53" s="75"/>
      <c r="CRE53" s="75"/>
      <c r="CRF53" s="75"/>
      <c r="CRG53" s="76"/>
      <c r="CRH53" s="73"/>
      <c r="CRI53" s="49"/>
      <c r="CRJ53" s="30"/>
      <c r="CRK53" s="69"/>
      <c r="CRL53" s="74"/>
      <c r="CRM53" s="75"/>
      <c r="CRN53" s="75"/>
      <c r="CRO53" s="75"/>
      <c r="CRP53" s="75"/>
      <c r="CRQ53" s="75"/>
      <c r="CRR53" s="75"/>
      <c r="CRS53" s="75"/>
      <c r="CRT53" s="75"/>
      <c r="CRU53" s="75"/>
      <c r="CRV53" s="75"/>
      <c r="CRW53" s="75"/>
      <c r="CRX53" s="75"/>
      <c r="CRY53" s="76"/>
      <c r="CRZ53" s="73"/>
      <c r="CSA53" s="49"/>
      <c r="CSB53" s="30"/>
      <c r="CSC53" s="69"/>
      <c r="CSD53" s="74"/>
      <c r="CSE53" s="75"/>
      <c r="CSF53" s="75"/>
      <c r="CSG53" s="75"/>
      <c r="CSH53" s="75"/>
      <c r="CSI53" s="75"/>
      <c r="CSJ53" s="75"/>
      <c r="CSK53" s="75"/>
      <c r="CSL53" s="75"/>
      <c r="CSM53" s="75"/>
      <c r="CSN53" s="75"/>
      <c r="CSO53" s="75"/>
      <c r="CSP53" s="75"/>
      <c r="CSQ53" s="76"/>
      <c r="CSR53" s="73"/>
      <c r="CSS53" s="49"/>
      <c r="CST53" s="30"/>
      <c r="CSU53" s="69"/>
      <c r="CSV53" s="74"/>
      <c r="CSW53" s="75"/>
      <c r="CSX53" s="75"/>
      <c r="CSY53" s="75"/>
      <c r="CSZ53" s="75"/>
      <c r="CTA53" s="75"/>
      <c r="CTB53" s="75"/>
      <c r="CTC53" s="75"/>
      <c r="CTD53" s="75"/>
      <c r="CTE53" s="75"/>
      <c r="CTF53" s="75"/>
      <c r="CTG53" s="75"/>
      <c r="CTH53" s="75"/>
      <c r="CTI53" s="76"/>
      <c r="CTJ53" s="73"/>
      <c r="CTK53" s="49"/>
      <c r="CTL53" s="30"/>
      <c r="CTM53" s="69"/>
      <c r="CTN53" s="74"/>
      <c r="CTO53" s="75"/>
      <c r="CTP53" s="75"/>
      <c r="CTQ53" s="75"/>
      <c r="CTR53" s="75"/>
      <c r="CTS53" s="75"/>
      <c r="CTT53" s="75"/>
      <c r="CTU53" s="75"/>
      <c r="CTV53" s="75"/>
      <c r="CTW53" s="75"/>
      <c r="CTX53" s="75"/>
      <c r="CTY53" s="75"/>
      <c r="CTZ53" s="75"/>
      <c r="CUA53" s="76"/>
      <c r="CUB53" s="73"/>
      <c r="CUC53" s="49"/>
      <c r="CUD53" s="30"/>
      <c r="CUE53" s="69"/>
      <c r="CUF53" s="74"/>
      <c r="CUG53" s="75"/>
      <c r="CUH53" s="75"/>
      <c r="CUI53" s="75"/>
      <c r="CUJ53" s="75"/>
      <c r="CUK53" s="75"/>
      <c r="CUL53" s="75"/>
      <c r="CUM53" s="75"/>
      <c r="CUN53" s="75"/>
      <c r="CUO53" s="75"/>
      <c r="CUP53" s="75"/>
      <c r="CUQ53" s="75"/>
      <c r="CUR53" s="75"/>
      <c r="CUS53" s="76"/>
      <c r="CUT53" s="73"/>
      <c r="CUU53" s="49"/>
      <c r="CUV53" s="30"/>
      <c r="CUW53" s="69"/>
      <c r="CUX53" s="74"/>
      <c r="CUY53" s="75"/>
      <c r="CUZ53" s="75"/>
      <c r="CVA53" s="75"/>
      <c r="CVB53" s="75"/>
      <c r="CVC53" s="75"/>
      <c r="CVD53" s="75"/>
      <c r="CVE53" s="75"/>
      <c r="CVF53" s="75"/>
      <c r="CVG53" s="75"/>
      <c r="CVH53" s="75"/>
      <c r="CVI53" s="75"/>
      <c r="CVJ53" s="75"/>
      <c r="CVK53" s="76"/>
      <c r="CVL53" s="73"/>
      <c r="CVM53" s="49"/>
      <c r="CVN53" s="30"/>
      <c r="CVO53" s="69"/>
      <c r="CVP53" s="74"/>
      <c r="CVQ53" s="75"/>
      <c r="CVR53" s="75"/>
      <c r="CVS53" s="75"/>
      <c r="CVT53" s="75"/>
      <c r="CVU53" s="75"/>
      <c r="CVV53" s="75"/>
      <c r="CVW53" s="75"/>
      <c r="CVX53" s="75"/>
      <c r="CVY53" s="75"/>
      <c r="CVZ53" s="75"/>
      <c r="CWA53" s="75"/>
      <c r="CWB53" s="75"/>
      <c r="CWC53" s="76"/>
      <c r="CWD53" s="73"/>
      <c r="CWE53" s="49"/>
      <c r="CWF53" s="30"/>
      <c r="CWG53" s="69"/>
      <c r="CWH53" s="74"/>
      <c r="CWI53" s="75"/>
      <c r="CWJ53" s="75"/>
      <c r="CWK53" s="75"/>
      <c r="CWL53" s="75"/>
      <c r="CWM53" s="75"/>
      <c r="CWN53" s="75"/>
      <c r="CWO53" s="75"/>
      <c r="CWP53" s="75"/>
      <c r="CWQ53" s="75"/>
      <c r="CWR53" s="75"/>
      <c r="CWS53" s="75"/>
      <c r="CWT53" s="75"/>
      <c r="CWU53" s="76"/>
      <c r="CWV53" s="73"/>
      <c r="CWW53" s="49"/>
      <c r="CWX53" s="30"/>
      <c r="CWY53" s="69"/>
      <c r="CWZ53" s="74"/>
      <c r="CXA53" s="75"/>
      <c r="CXB53" s="75"/>
      <c r="CXC53" s="75"/>
      <c r="CXD53" s="75"/>
      <c r="CXE53" s="75"/>
      <c r="CXF53" s="75"/>
      <c r="CXG53" s="75"/>
      <c r="CXH53" s="75"/>
      <c r="CXI53" s="75"/>
      <c r="CXJ53" s="75"/>
      <c r="CXK53" s="75"/>
      <c r="CXL53" s="75"/>
      <c r="CXM53" s="76"/>
      <c r="CXN53" s="73"/>
      <c r="CXO53" s="49"/>
      <c r="CXP53" s="30"/>
      <c r="CXQ53" s="69"/>
      <c r="CXR53" s="74"/>
      <c r="CXS53" s="75"/>
      <c r="CXT53" s="75"/>
      <c r="CXU53" s="75"/>
      <c r="CXV53" s="75"/>
      <c r="CXW53" s="75"/>
      <c r="CXX53" s="75"/>
      <c r="CXY53" s="75"/>
      <c r="CXZ53" s="75"/>
      <c r="CYA53" s="75"/>
      <c r="CYB53" s="75"/>
      <c r="CYC53" s="75"/>
      <c r="CYD53" s="75"/>
      <c r="CYE53" s="76"/>
      <c r="CYF53" s="73"/>
      <c r="CYG53" s="49"/>
      <c r="CYH53" s="30"/>
      <c r="CYI53" s="69"/>
      <c r="CYJ53" s="74"/>
      <c r="CYK53" s="75"/>
      <c r="CYL53" s="75"/>
      <c r="CYM53" s="75"/>
      <c r="CYN53" s="75"/>
      <c r="CYO53" s="75"/>
      <c r="CYP53" s="75"/>
      <c r="CYQ53" s="75"/>
      <c r="CYR53" s="75"/>
      <c r="CYS53" s="75"/>
      <c r="CYT53" s="75"/>
      <c r="CYU53" s="75"/>
      <c r="CYV53" s="75"/>
      <c r="CYW53" s="76"/>
      <c r="CYX53" s="73"/>
      <c r="CYY53" s="49"/>
      <c r="CYZ53" s="30"/>
      <c r="CZA53" s="69"/>
      <c r="CZB53" s="74"/>
      <c r="CZC53" s="75"/>
      <c r="CZD53" s="75"/>
      <c r="CZE53" s="75"/>
      <c r="CZF53" s="75"/>
      <c r="CZG53" s="75"/>
      <c r="CZH53" s="75"/>
      <c r="CZI53" s="75"/>
      <c r="CZJ53" s="75"/>
      <c r="CZK53" s="75"/>
      <c r="CZL53" s="75"/>
      <c r="CZM53" s="75"/>
      <c r="CZN53" s="75"/>
      <c r="CZO53" s="76"/>
      <c r="CZP53" s="73"/>
      <c r="CZQ53" s="49"/>
      <c r="CZR53" s="30"/>
      <c r="CZS53" s="69"/>
      <c r="CZT53" s="74"/>
      <c r="CZU53" s="75"/>
      <c r="CZV53" s="75"/>
      <c r="CZW53" s="75"/>
      <c r="CZX53" s="75"/>
      <c r="CZY53" s="75"/>
      <c r="CZZ53" s="75"/>
      <c r="DAA53" s="75"/>
      <c r="DAB53" s="75"/>
      <c r="DAC53" s="75"/>
      <c r="DAD53" s="75"/>
      <c r="DAE53" s="75"/>
      <c r="DAF53" s="75"/>
      <c r="DAG53" s="76"/>
      <c r="DAH53" s="73"/>
      <c r="DAI53" s="49"/>
      <c r="DAJ53" s="30"/>
      <c r="DAK53" s="69"/>
      <c r="DAL53" s="74"/>
      <c r="DAM53" s="75"/>
      <c r="DAN53" s="75"/>
      <c r="DAO53" s="75"/>
      <c r="DAP53" s="75"/>
      <c r="DAQ53" s="75"/>
      <c r="DAR53" s="75"/>
      <c r="DAS53" s="75"/>
      <c r="DAT53" s="75"/>
      <c r="DAU53" s="75"/>
      <c r="DAV53" s="75"/>
      <c r="DAW53" s="75"/>
      <c r="DAX53" s="75"/>
      <c r="DAY53" s="76"/>
      <c r="DAZ53" s="73"/>
      <c r="DBA53" s="49"/>
      <c r="DBB53" s="30"/>
      <c r="DBC53" s="69"/>
      <c r="DBD53" s="74"/>
      <c r="DBE53" s="75"/>
      <c r="DBF53" s="75"/>
      <c r="DBG53" s="75"/>
      <c r="DBH53" s="75"/>
      <c r="DBI53" s="75"/>
      <c r="DBJ53" s="75"/>
      <c r="DBK53" s="75"/>
      <c r="DBL53" s="75"/>
      <c r="DBM53" s="75"/>
      <c r="DBN53" s="75"/>
      <c r="DBO53" s="75"/>
      <c r="DBP53" s="75"/>
      <c r="DBQ53" s="76"/>
      <c r="DBR53" s="73"/>
      <c r="DBS53" s="49"/>
      <c r="DBT53" s="30"/>
      <c r="DBU53" s="69"/>
      <c r="DBV53" s="74"/>
      <c r="DBW53" s="75"/>
      <c r="DBX53" s="75"/>
      <c r="DBY53" s="75"/>
      <c r="DBZ53" s="75"/>
      <c r="DCA53" s="75"/>
      <c r="DCB53" s="75"/>
      <c r="DCC53" s="75"/>
      <c r="DCD53" s="75"/>
      <c r="DCE53" s="75"/>
      <c r="DCF53" s="75"/>
      <c r="DCG53" s="75"/>
      <c r="DCH53" s="75"/>
      <c r="DCI53" s="76"/>
      <c r="DCJ53" s="73"/>
      <c r="DCK53" s="49"/>
      <c r="DCL53" s="30"/>
      <c r="DCM53" s="69"/>
      <c r="DCN53" s="74"/>
      <c r="DCO53" s="75"/>
      <c r="DCP53" s="75"/>
      <c r="DCQ53" s="75"/>
      <c r="DCR53" s="75"/>
      <c r="DCS53" s="75"/>
      <c r="DCT53" s="75"/>
      <c r="DCU53" s="75"/>
      <c r="DCV53" s="75"/>
      <c r="DCW53" s="75"/>
      <c r="DCX53" s="75"/>
      <c r="DCY53" s="75"/>
      <c r="DCZ53" s="75"/>
      <c r="DDA53" s="76"/>
      <c r="DDB53" s="73"/>
      <c r="DDC53" s="49"/>
      <c r="DDD53" s="30"/>
      <c r="DDE53" s="69"/>
      <c r="DDF53" s="74"/>
      <c r="DDG53" s="75"/>
      <c r="DDH53" s="75"/>
      <c r="DDI53" s="75"/>
      <c r="DDJ53" s="75"/>
      <c r="DDK53" s="75"/>
      <c r="DDL53" s="75"/>
      <c r="DDM53" s="75"/>
      <c r="DDN53" s="75"/>
      <c r="DDO53" s="75"/>
      <c r="DDP53" s="75"/>
      <c r="DDQ53" s="75"/>
      <c r="DDR53" s="75"/>
      <c r="DDS53" s="76"/>
      <c r="DDT53" s="73"/>
      <c r="DDU53" s="49"/>
      <c r="DDV53" s="30"/>
      <c r="DDW53" s="69"/>
      <c r="DDX53" s="74"/>
      <c r="DDY53" s="75"/>
      <c r="DDZ53" s="75"/>
      <c r="DEA53" s="75"/>
      <c r="DEB53" s="75"/>
      <c r="DEC53" s="75"/>
      <c r="DED53" s="75"/>
      <c r="DEE53" s="75"/>
      <c r="DEF53" s="75"/>
      <c r="DEG53" s="75"/>
      <c r="DEH53" s="75"/>
      <c r="DEI53" s="75"/>
      <c r="DEJ53" s="75"/>
      <c r="DEK53" s="76"/>
      <c r="DEL53" s="73"/>
      <c r="DEM53" s="49"/>
      <c r="DEN53" s="30"/>
      <c r="DEO53" s="69"/>
      <c r="DEP53" s="74"/>
      <c r="DEQ53" s="75"/>
      <c r="DER53" s="75"/>
      <c r="DES53" s="75"/>
      <c r="DET53" s="75"/>
      <c r="DEU53" s="75"/>
      <c r="DEV53" s="75"/>
      <c r="DEW53" s="75"/>
      <c r="DEX53" s="75"/>
      <c r="DEY53" s="75"/>
      <c r="DEZ53" s="75"/>
      <c r="DFA53" s="75"/>
      <c r="DFB53" s="75"/>
      <c r="DFC53" s="76"/>
      <c r="DFD53" s="73"/>
      <c r="DFE53" s="49"/>
      <c r="DFF53" s="30"/>
      <c r="DFG53" s="69"/>
      <c r="DFH53" s="74"/>
      <c r="DFI53" s="75"/>
      <c r="DFJ53" s="75"/>
      <c r="DFK53" s="75"/>
      <c r="DFL53" s="75"/>
      <c r="DFM53" s="75"/>
      <c r="DFN53" s="75"/>
      <c r="DFO53" s="75"/>
      <c r="DFP53" s="75"/>
      <c r="DFQ53" s="75"/>
      <c r="DFR53" s="75"/>
      <c r="DFS53" s="75"/>
      <c r="DFT53" s="75"/>
      <c r="DFU53" s="76"/>
      <c r="DFV53" s="73"/>
      <c r="DFW53" s="49"/>
      <c r="DFX53" s="30"/>
      <c r="DFY53" s="69"/>
      <c r="DFZ53" s="74"/>
      <c r="DGA53" s="75"/>
      <c r="DGB53" s="75"/>
      <c r="DGC53" s="75"/>
      <c r="DGD53" s="75"/>
      <c r="DGE53" s="75"/>
      <c r="DGF53" s="75"/>
      <c r="DGG53" s="75"/>
      <c r="DGH53" s="75"/>
      <c r="DGI53" s="75"/>
      <c r="DGJ53" s="75"/>
      <c r="DGK53" s="75"/>
      <c r="DGL53" s="75"/>
      <c r="DGM53" s="76"/>
      <c r="DGN53" s="73"/>
      <c r="DGO53" s="49"/>
      <c r="DGP53" s="30"/>
      <c r="DGQ53" s="69"/>
      <c r="DGR53" s="74"/>
      <c r="DGS53" s="75"/>
      <c r="DGT53" s="75"/>
      <c r="DGU53" s="75"/>
      <c r="DGV53" s="75"/>
      <c r="DGW53" s="75"/>
      <c r="DGX53" s="75"/>
      <c r="DGY53" s="75"/>
      <c r="DGZ53" s="75"/>
      <c r="DHA53" s="75"/>
      <c r="DHB53" s="75"/>
      <c r="DHC53" s="75"/>
      <c r="DHD53" s="75"/>
      <c r="DHE53" s="76"/>
      <c r="DHF53" s="73"/>
      <c r="DHG53" s="49"/>
      <c r="DHH53" s="30"/>
      <c r="DHI53" s="69"/>
      <c r="DHJ53" s="74"/>
      <c r="DHK53" s="75"/>
      <c r="DHL53" s="75"/>
      <c r="DHM53" s="75"/>
      <c r="DHN53" s="75"/>
      <c r="DHO53" s="75"/>
      <c r="DHP53" s="75"/>
      <c r="DHQ53" s="75"/>
      <c r="DHR53" s="75"/>
      <c r="DHS53" s="75"/>
      <c r="DHT53" s="75"/>
      <c r="DHU53" s="75"/>
      <c r="DHV53" s="75"/>
      <c r="DHW53" s="76"/>
      <c r="DHX53" s="73"/>
      <c r="DHY53" s="49"/>
      <c r="DHZ53" s="30"/>
      <c r="DIA53" s="69"/>
      <c r="DIB53" s="74"/>
      <c r="DIC53" s="75"/>
      <c r="DID53" s="75"/>
      <c r="DIE53" s="75"/>
      <c r="DIF53" s="75"/>
      <c r="DIG53" s="75"/>
      <c r="DIH53" s="75"/>
      <c r="DII53" s="75"/>
      <c r="DIJ53" s="75"/>
      <c r="DIK53" s="75"/>
      <c r="DIL53" s="75"/>
      <c r="DIM53" s="75"/>
      <c r="DIN53" s="75"/>
      <c r="DIO53" s="76"/>
      <c r="DIP53" s="73"/>
      <c r="DIQ53" s="49"/>
      <c r="DIR53" s="30"/>
      <c r="DIS53" s="69"/>
      <c r="DIT53" s="74"/>
      <c r="DIU53" s="75"/>
      <c r="DIV53" s="75"/>
      <c r="DIW53" s="75"/>
      <c r="DIX53" s="75"/>
      <c r="DIY53" s="75"/>
      <c r="DIZ53" s="75"/>
      <c r="DJA53" s="75"/>
      <c r="DJB53" s="75"/>
      <c r="DJC53" s="75"/>
      <c r="DJD53" s="75"/>
      <c r="DJE53" s="75"/>
      <c r="DJF53" s="75"/>
      <c r="DJG53" s="76"/>
      <c r="DJH53" s="73"/>
      <c r="DJI53" s="49"/>
      <c r="DJJ53" s="30"/>
      <c r="DJK53" s="69"/>
      <c r="DJL53" s="74"/>
      <c r="DJM53" s="75"/>
      <c r="DJN53" s="75"/>
      <c r="DJO53" s="75"/>
      <c r="DJP53" s="75"/>
      <c r="DJQ53" s="75"/>
      <c r="DJR53" s="75"/>
      <c r="DJS53" s="75"/>
      <c r="DJT53" s="75"/>
      <c r="DJU53" s="75"/>
      <c r="DJV53" s="75"/>
      <c r="DJW53" s="75"/>
      <c r="DJX53" s="75"/>
      <c r="DJY53" s="76"/>
      <c r="DJZ53" s="73"/>
      <c r="DKA53" s="49"/>
      <c r="DKB53" s="30"/>
      <c r="DKC53" s="69"/>
      <c r="DKD53" s="74"/>
      <c r="DKE53" s="75"/>
      <c r="DKF53" s="75"/>
      <c r="DKG53" s="75"/>
      <c r="DKH53" s="75"/>
      <c r="DKI53" s="75"/>
      <c r="DKJ53" s="75"/>
      <c r="DKK53" s="75"/>
      <c r="DKL53" s="75"/>
      <c r="DKM53" s="75"/>
      <c r="DKN53" s="75"/>
      <c r="DKO53" s="75"/>
      <c r="DKP53" s="75"/>
      <c r="DKQ53" s="76"/>
      <c r="DKR53" s="73"/>
      <c r="DKS53" s="49"/>
      <c r="DKT53" s="30"/>
      <c r="DKU53" s="69"/>
      <c r="DKV53" s="74"/>
      <c r="DKW53" s="75"/>
      <c r="DKX53" s="75"/>
      <c r="DKY53" s="75"/>
      <c r="DKZ53" s="75"/>
      <c r="DLA53" s="75"/>
      <c r="DLB53" s="75"/>
      <c r="DLC53" s="75"/>
      <c r="DLD53" s="75"/>
      <c r="DLE53" s="75"/>
      <c r="DLF53" s="75"/>
      <c r="DLG53" s="75"/>
      <c r="DLH53" s="75"/>
      <c r="DLI53" s="76"/>
      <c r="DLJ53" s="73"/>
      <c r="DLK53" s="49"/>
      <c r="DLL53" s="30"/>
      <c r="DLM53" s="69"/>
      <c r="DLN53" s="74"/>
      <c r="DLO53" s="75"/>
      <c r="DLP53" s="75"/>
      <c r="DLQ53" s="75"/>
      <c r="DLR53" s="75"/>
      <c r="DLS53" s="75"/>
      <c r="DLT53" s="75"/>
      <c r="DLU53" s="75"/>
      <c r="DLV53" s="75"/>
      <c r="DLW53" s="75"/>
      <c r="DLX53" s="75"/>
      <c r="DLY53" s="75"/>
      <c r="DLZ53" s="75"/>
      <c r="DMA53" s="76"/>
      <c r="DMB53" s="73"/>
      <c r="DMC53" s="49"/>
      <c r="DMD53" s="30"/>
      <c r="DME53" s="69"/>
      <c r="DMF53" s="74"/>
      <c r="DMG53" s="75"/>
      <c r="DMH53" s="75"/>
      <c r="DMI53" s="75"/>
      <c r="DMJ53" s="75"/>
      <c r="DMK53" s="75"/>
      <c r="DML53" s="75"/>
      <c r="DMM53" s="75"/>
      <c r="DMN53" s="75"/>
      <c r="DMO53" s="75"/>
      <c r="DMP53" s="75"/>
      <c r="DMQ53" s="75"/>
      <c r="DMR53" s="75"/>
      <c r="DMS53" s="76"/>
      <c r="DMT53" s="73"/>
      <c r="DMU53" s="49"/>
      <c r="DMV53" s="30"/>
      <c r="DMW53" s="69"/>
      <c r="DMX53" s="74"/>
      <c r="DMY53" s="75"/>
      <c r="DMZ53" s="75"/>
      <c r="DNA53" s="75"/>
      <c r="DNB53" s="75"/>
      <c r="DNC53" s="75"/>
      <c r="DND53" s="75"/>
      <c r="DNE53" s="75"/>
      <c r="DNF53" s="75"/>
      <c r="DNG53" s="75"/>
      <c r="DNH53" s="75"/>
      <c r="DNI53" s="75"/>
      <c r="DNJ53" s="75"/>
      <c r="DNK53" s="76"/>
      <c r="DNL53" s="73"/>
      <c r="DNM53" s="49"/>
      <c r="DNN53" s="30"/>
      <c r="DNO53" s="69"/>
      <c r="DNP53" s="74"/>
      <c r="DNQ53" s="75"/>
      <c r="DNR53" s="75"/>
      <c r="DNS53" s="75"/>
      <c r="DNT53" s="75"/>
      <c r="DNU53" s="75"/>
      <c r="DNV53" s="75"/>
      <c r="DNW53" s="75"/>
      <c r="DNX53" s="75"/>
      <c r="DNY53" s="75"/>
      <c r="DNZ53" s="75"/>
      <c r="DOA53" s="75"/>
      <c r="DOB53" s="75"/>
      <c r="DOC53" s="76"/>
      <c r="DOD53" s="73"/>
      <c r="DOE53" s="49"/>
      <c r="DOF53" s="30"/>
      <c r="DOG53" s="69"/>
      <c r="DOH53" s="74"/>
      <c r="DOI53" s="75"/>
      <c r="DOJ53" s="75"/>
      <c r="DOK53" s="75"/>
      <c r="DOL53" s="75"/>
      <c r="DOM53" s="75"/>
      <c r="DON53" s="75"/>
      <c r="DOO53" s="75"/>
      <c r="DOP53" s="75"/>
      <c r="DOQ53" s="75"/>
      <c r="DOR53" s="75"/>
      <c r="DOS53" s="75"/>
      <c r="DOT53" s="75"/>
      <c r="DOU53" s="76"/>
      <c r="DOV53" s="73"/>
      <c r="DOW53" s="49"/>
      <c r="DOX53" s="30"/>
      <c r="DOY53" s="69"/>
      <c r="DOZ53" s="74"/>
      <c r="DPA53" s="75"/>
      <c r="DPB53" s="75"/>
      <c r="DPC53" s="75"/>
      <c r="DPD53" s="75"/>
      <c r="DPE53" s="75"/>
      <c r="DPF53" s="75"/>
      <c r="DPG53" s="75"/>
      <c r="DPH53" s="75"/>
      <c r="DPI53" s="75"/>
      <c r="DPJ53" s="75"/>
      <c r="DPK53" s="75"/>
      <c r="DPL53" s="75"/>
      <c r="DPM53" s="76"/>
      <c r="DPN53" s="73"/>
      <c r="DPO53" s="49"/>
      <c r="DPP53" s="30"/>
      <c r="DPQ53" s="69"/>
      <c r="DPR53" s="74"/>
      <c r="DPS53" s="75"/>
      <c r="DPT53" s="75"/>
      <c r="DPU53" s="75"/>
      <c r="DPV53" s="75"/>
      <c r="DPW53" s="75"/>
      <c r="DPX53" s="75"/>
      <c r="DPY53" s="75"/>
      <c r="DPZ53" s="75"/>
      <c r="DQA53" s="75"/>
      <c r="DQB53" s="75"/>
      <c r="DQC53" s="75"/>
      <c r="DQD53" s="75"/>
      <c r="DQE53" s="76"/>
      <c r="DQF53" s="73"/>
      <c r="DQG53" s="49"/>
      <c r="DQH53" s="30"/>
      <c r="DQI53" s="69"/>
      <c r="DQJ53" s="74"/>
      <c r="DQK53" s="75"/>
      <c r="DQL53" s="75"/>
      <c r="DQM53" s="75"/>
      <c r="DQN53" s="75"/>
      <c r="DQO53" s="75"/>
      <c r="DQP53" s="75"/>
      <c r="DQQ53" s="75"/>
      <c r="DQR53" s="75"/>
      <c r="DQS53" s="75"/>
      <c r="DQT53" s="75"/>
      <c r="DQU53" s="75"/>
      <c r="DQV53" s="75"/>
      <c r="DQW53" s="76"/>
      <c r="DQX53" s="73"/>
      <c r="DQY53" s="49"/>
      <c r="DQZ53" s="30"/>
      <c r="DRA53" s="69"/>
      <c r="DRB53" s="74"/>
      <c r="DRC53" s="75"/>
      <c r="DRD53" s="75"/>
      <c r="DRE53" s="75"/>
      <c r="DRF53" s="75"/>
      <c r="DRG53" s="75"/>
      <c r="DRH53" s="75"/>
      <c r="DRI53" s="75"/>
      <c r="DRJ53" s="75"/>
      <c r="DRK53" s="75"/>
      <c r="DRL53" s="75"/>
      <c r="DRM53" s="75"/>
      <c r="DRN53" s="75"/>
      <c r="DRO53" s="76"/>
      <c r="DRP53" s="73"/>
      <c r="DRQ53" s="49"/>
      <c r="DRR53" s="30"/>
      <c r="DRS53" s="69"/>
      <c r="DRT53" s="74"/>
      <c r="DRU53" s="75"/>
      <c r="DRV53" s="75"/>
      <c r="DRW53" s="75"/>
      <c r="DRX53" s="75"/>
      <c r="DRY53" s="75"/>
      <c r="DRZ53" s="75"/>
      <c r="DSA53" s="75"/>
      <c r="DSB53" s="75"/>
      <c r="DSC53" s="75"/>
      <c r="DSD53" s="75"/>
      <c r="DSE53" s="75"/>
      <c r="DSF53" s="75"/>
      <c r="DSG53" s="76"/>
      <c r="DSH53" s="73"/>
      <c r="DSI53" s="49"/>
      <c r="DSJ53" s="30"/>
      <c r="DSK53" s="69"/>
      <c r="DSL53" s="74"/>
      <c r="DSM53" s="75"/>
      <c r="DSN53" s="75"/>
      <c r="DSO53" s="75"/>
      <c r="DSP53" s="75"/>
      <c r="DSQ53" s="75"/>
      <c r="DSR53" s="75"/>
      <c r="DSS53" s="75"/>
      <c r="DST53" s="75"/>
      <c r="DSU53" s="75"/>
      <c r="DSV53" s="75"/>
      <c r="DSW53" s="75"/>
      <c r="DSX53" s="75"/>
      <c r="DSY53" s="76"/>
      <c r="DSZ53" s="73"/>
      <c r="DTA53" s="49"/>
      <c r="DTB53" s="30"/>
      <c r="DTC53" s="69"/>
      <c r="DTD53" s="74"/>
      <c r="DTE53" s="75"/>
      <c r="DTF53" s="75"/>
      <c r="DTG53" s="75"/>
      <c r="DTH53" s="75"/>
      <c r="DTI53" s="75"/>
      <c r="DTJ53" s="75"/>
      <c r="DTK53" s="75"/>
      <c r="DTL53" s="75"/>
      <c r="DTM53" s="75"/>
      <c r="DTN53" s="75"/>
      <c r="DTO53" s="75"/>
      <c r="DTP53" s="75"/>
      <c r="DTQ53" s="76"/>
      <c r="DTR53" s="73"/>
      <c r="DTS53" s="49"/>
      <c r="DTT53" s="30"/>
      <c r="DTU53" s="69"/>
      <c r="DTV53" s="74"/>
      <c r="DTW53" s="75"/>
      <c r="DTX53" s="75"/>
      <c r="DTY53" s="75"/>
      <c r="DTZ53" s="75"/>
      <c r="DUA53" s="75"/>
      <c r="DUB53" s="75"/>
      <c r="DUC53" s="75"/>
      <c r="DUD53" s="75"/>
      <c r="DUE53" s="75"/>
      <c r="DUF53" s="75"/>
      <c r="DUG53" s="75"/>
      <c r="DUH53" s="75"/>
      <c r="DUI53" s="76"/>
      <c r="DUJ53" s="73"/>
      <c r="DUK53" s="49"/>
      <c r="DUL53" s="30"/>
      <c r="DUM53" s="69"/>
      <c r="DUN53" s="74"/>
      <c r="DUO53" s="75"/>
      <c r="DUP53" s="75"/>
      <c r="DUQ53" s="75"/>
      <c r="DUR53" s="75"/>
      <c r="DUS53" s="75"/>
      <c r="DUT53" s="75"/>
      <c r="DUU53" s="75"/>
      <c r="DUV53" s="75"/>
      <c r="DUW53" s="75"/>
      <c r="DUX53" s="75"/>
      <c r="DUY53" s="75"/>
      <c r="DUZ53" s="75"/>
      <c r="DVA53" s="76"/>
      <c r="DVB53" s="73"/>
      <c r="DVC53" s="49"/>
      <c r="DVD53" s="30"/>
      <c r="DVE53" s="69"/>
      <c r="DVF53" s="74"/>
      <c r="DVG53" s="75"/>
      <c r="DVH53" s="75"/>
      <c r="DVI53" s="75"/>
      <c r="DVJ53" s="75"/>
      <c r="DVK53" s="75"/>
      <c r="DVL53" s="75"/>
      <c r="DVM53" s="75"/>
      <c r="DVN53" s="75"/>
      <c r="DVO53" s="75"/>
      <c r="DVP53" s="75"/>
      <c r="DVQ53" s="75"/>
      <c r="DVR53" s="75"/>
      <c r="DVS53" s="76"/>
      <c r="DVT53" s="73"/>
      <c r="DVU53" s="49"/>
      <c r="DVV53" s="30"/>
      <c r="DVW53" s="69"/>
      <c r="DVX53" s="74"/>
      <c r="DVY53" s="75"/>
      <c r="DVZ53" s="75"/>
      <c r="DWA53" s="75"/>
      <c r="DWB53" s="75"/>
      <c r="DWC53" s="75"/>
      <c r="DWD53" s="75"/>
      <c r="DWE53" s="75"/>
      <c r="DWF53" s="75"/>
      <c r="DWG53" s="75"/>
      <c r="DWH53" s="75"/>
      <c r="DWI53" s="75"/>
      <c r="DWJ53" s="75"/>
      <c r="DWK53" s="76"/>
      <c r="DWL53" s="73"/>
      <c r="DWM53" s="49"/>
      <c r="DWN53" s="30"/>
      <c r="DWO53" s="69"/>
      <c r="DWP53" s="74"/>
      <c r="DWQ53" s="75"/>
      <c r="DWR53" s="75"/>
      <c r="DWS53" s="75"/>
      <c r="DWT53" s="75"/>
      <c r="DWU53" s="75"/>
      <c r="DWV53" s="75"/>
      <c r="DWW53" s="75"/>
      <c r="DWX53" s="75"/>
      <c r="DWY53" s="75"/>
      <c r="DWZ53" s="75"/>
      <c r="DXA53" s="75"/>
      <c r="DXB53" s="75"/>
      <c r="DXC53" s="76"/>
      <c r="DXD53" s="73"/>
      <c r="DXE53" s="49"/>
      <c r="DXF53" s="30"/>
      <c r="DXG53" s="69"/>
      <c r="DXH53" s="74"/>
      <c r="DXI53" s="75"/>
      <c r="DXJ53" s="75"/>
      <c r="DXK53" s="75"/>
      <c r="DXL53" s="75"/>
      <c r="DXM53" s="75"/>
      <c r="DXN53" s="75"/>
      <c r="DXO53" s="75"/>
      <c r="DXP53" s="75"/>
      <c r="DXQ53" s="75"/>
      <c r="DXR53" s="75"/>
      <c r="DXS53" s="75"/>
      <c r="DXT53" s="75"/>
      <c r="DXU53" s="76"/>
      <c r="DXV53" s="73"/>
      <c r="DXW53" s="49"/>
      <c r="DXX53" s="30"/>
      <c r="DXY53" s="69"/>
      <c r="DXZ53" s="74"/>
      <c r="DYA53" s="75"/>
      <c r="DYB53" s="75"/>
      <c r="DYC53" s="75"/>
      <c r="DYD53" s="75"/>
      <c r="DYE53" s="75"/>
      <c r="DYF53" s="75"/>
      <c r="DYG53" s="75"/>
      <c r="DYH53" s="75"/>
      <c r="DYI53" s="75"/>
      <c r="DYJ53" s="75"/>
      <c r="DYK53" s="75"/>
      <c r="DYL53" s="75"/>
      <c r="DYM53" s="76"/>
      <c r="DYN53" s="73"/>
      <c r="DYO53" s="49"/>
      <c r="DYP53" s="30"/>
      <c r="DYQ53" s="69"/>
      <c r="DYR53" s="74"/>
      <c r="DYS53" s="75"/>
      <c r="DYT53" s="75"/>
      <c r="DYU53" s="75"/>
      <c r="DYV53" s="75"/>
      <c r="DYW53" s="75"/>
      <c r="DYX53" s="75"/>
      <c r="DYY53" s="75"/>
      <c r="DYZ53" s="75"/>
      <c r="DZA53" s="75"/>
      <c r="DZB53" s="75"/>
      <c r="DZC53" s="75"/>
      <c r="DZD53" s="75"/>
      <c r="DZE53" s="76"/>
      <c r="DZF53" s="73"/>
      <c r="DZG53" s="49"/>
      <c r="DZH53" s="30"/>
      <c r="DZI53" s="69"/>
      <c r="DZJ53" s="74"/>
      <c r="DZK53" s="75"/>
      <c r="DZL53" s="75"/>
      <c r="DZM53" s="75"/>
      <c r="DZN53" s="75"/>
      <c r="DZO53" s="75"/>
      <c r="DZP53" s="75"/>
      <c r="DZQ53" s="75"/>
      <c r="DZR53" s="75"/>
      <c r="DZS53" s="75"/>
      <c r="DZT53" s="75"/>
      <c r="DZU53" s="75"/>
      <c r="DZV53" s="75"/>
      <c r="DZW53" s="76"/>
      <c r="DZX53" s="73"/>
      <c r="DZY53" s="49"/>
      <c r="DZZ53" s="30"/>
      <c r="EAA53" s="69"/>
      <c r="EAB53" s="74"/>
      <c r="EAC53" s="75"/>
      <c r="EAD53" s="75"/>
      <c r="EAE53" s="75"/>
      <c r="EAF53" s="75"/>
      <c r="EAG53" s="75"/>
      <c r="EAH53" s="75"/>
      <c r="EAI53" s="75"/>
      <c r="EAJ53" s="75"/>
      <c r="EAK53" s="75"/>
      <c r="EAL53" s="75"/>
      <c r="EAM53" s="75"/>
      <c r="EAN53" s="75"/>
      <c r="EAO53" s="76"/>
      <c r="EAP53" s="73"/>
      <c r="EAQ53" s="49"/>
      <c r="EAR53" s="30"/>
      <c r="EAS53" s="69"/>
      <c r="EAT53" s="74"/>
      <c r="EAU53" s="75"/>
      <c r="EAV53" s="75"/>
      <c r="EAW53" s="75"/>
      <c r="EAX53" s="75"/>
      <c r="EAY53" s="75"/>
      <c r="EAZ53" s="75"/>
      <c r="EBA53" s="75"/>
      <c r="EBB53" s="75"/>
      <c r="EBC53" s="75"/>
      <c r="EBD53" s="75"/>
      <c r="EBE53" s="75"/>
      <c r="EBF53" s="75"/>
      <c r="EBG53" s="76"/>
      <c r="EBH53" s="73"/>
      <c r="EBI53" s="49"/>
      <c r="EBJ53" s="30"/>
      <c r="EBK53" s="69"/>
      <c r="EBL53" s="74"/>
      <c r="EBM53" s="75"/>
      <c r="EBN53" s="75"/>
      <c r="EBO53" s="75"/>
      <c r="EBP53" s="75"/>
      <c r="EBQ53" s="75"/>
      <c r="EBR53" s="75"/>
      <c r="EBS53" s="75"/>
      <c r="EBT53" s="75"/>
      <c r="EBU53" s="75"/>
      <c r="EBV53" s="75"/>
      <c r="EBW53" s="75"/>
      <c r="EBX53" s="75"/>
      <c r="EBY53" s="76"/>
      <c r="EBZ53" s="73"/>
      <c r="ECA53" s="49"/>
      <c r="ECB53" s="30"/>
      <c r="ECC53" s="69"/>
      <c r="ECD53" s="74"/>
      <c r="ECE53" s="75"/>
      <c r="ECF53" s="75"/>
      <c r="ECG53" s="75"/>
      <c r="ECH53" s="75"/>
      <c r="ECI53" s="75"/>
      <c r="ECJ53" s="75"/>
      <c r="ECK53" s="75"/>
      <c r="ECL53" s="75"/>
      <c r="ECM53" s="75"/>
      <c r="ECN53" s="75"/>
      <c r="ECO53" s="75"/>
      <c r="ECP53" s="75"/>
      <c r="ECQ53" s="76"/>
      <c r="ECR53" s="73"/>
      <c r="ECS53" s="49"/>
      <c r="ECT53" s="30"/>
      <c r="ECU53" s="69"/>
      <c r="ECV53" s="74"/>
      <c r="ECW53" s="75"/>
      <c r="ECX53" s="75"/>
      <c r="ECY53" s="75"/>
      <c r="ECZ53" s="75"/>
      <c r="EDA53" s="75"/>
      <c r="EDB53" s="75"/>
      <c r="EDC53" s="75"/>
      <c r="EDD53" s="75"/>
      <c r="EDE53" s="75"/>
      <c r="EDF53" s="75"/>
      <c r="EDG53" s="75"/>
      <c r="EDH53" s="75"/>
      <c r="EDI53" s="76"/>
      <c r="EDJ53" s="73"/>
      <c r="EDK53" s="49"/>
      <c r="EDL53" s="30"/>
      <c r="EDM53" s="69"/>
      <c r="EDN53" s="74"/>
      <c r="EDO53" s="75"/>
      <c r="EDP53" s="75"/>
      <c r="EDQ53" s="75"/>
      <c r="EDR53" s="75"/>
      <c r="EDS53" s="75"/>
      <c r="EDT53" s="75"/>
      <c r="EDU53" s="75"/>
      <c r="EDV53" s="75"/>
      <c r="EDW53" s="75"/>
      <c r="EDX53" s="75"/>
      <c r="EDY53" s="75"/>
      <c r="EDZ53" s="75"/>
      <c r="EEA53" s="76"/>
      <c r="EEB53" s="73"/>
      <c r="EEC53" s="49"/>
      <c r="EED53" s="30"/>
      <c r="EEE53" s="69"/>
      <c r="EEF53" s="74"/>
      <c r="EEG53" s="75"/>
      <c r="EEH53" s="75"/>
      <c r="EEI53" s="75"/>
      <c r="EEJ53" s="75"/>
      <c r="EEK53" s="75"/>
      <c r="EEL53" s="75"/>
      <c r="EEM53" s="75"/>
      <c r="EEN53" s="75"/>
      <c r="EEO53" s="75"/>
      <c r="EEP53" s="75"/>
      <c r="EEQ53" s="75"/>
      <c r="EER53" s="75"/>
      <c r="EES53" s="76"/>
      <c r="EET53" s="73"/>
      <c r="EEU53" s="49"/>
      <c r="EEV53" s="30"/>
      <c r="EEW53" s="69"/>
      <c r="EEX53" s="74"/>
      <c r="EEY53" s="75"/>
      <c r="EEZ53" s="75"/>
      <c r="EFA53" s="75"/>
      <c r="EFB53" s="75"/>
      <c r="EFC53" s="75"/>
      <c r="EFD53" s="75"/>
      <c r="EFE53" s="75"/>
      <c r="EFF53" s="75"/>
      <c r="EFG53" s="75"/>
      <c r="EFH53" s="75"/>
      <c r="EFI53" s="75"/>
      <c r="EFJ53" s="75"/>
      <c r="EFK53" s="76"/>
      <c r="EFL53" s="73"/>
      <c r="EFM53" s="49"/>
      <c r="EFN53" s="30"/>
      <c r="EFO53" s="69"/>
      <c r="EFP53" s="74"/>
      <c r="EFQ53" s="75"/>
      <c r="EFR53" s="75"/>
      <c r="EFS53" s="75"/>
      <c r="EFT53" s="75"/>
      <c r="EFU53" s="75"/>
      <c r="EFV53" s="75"/>
      <c r="EFW53" s="75"/>
      <c r="EFX53" s="75"/>
      <c r="EFY53" s="75"/>
      <c r="EFZ53" s="75"/>
      <c r="EGA53" s="75"/>
      <c r="EGB53" s="75"/>
      <c r="EGC53" s="76"/>
      <c r="EGD53" s="73"/>
      <c r="EGE53" s="49"/>
      <c r="EGF53" s="30"/>
      <c r="EGG53" s="69"/>
      <c r="EGH53" s="74"/>
      <c r="EGI53" s="75"/>
      <c r="EGJ53" s="75"/>
      <c r="EGK53" s="75"/>
      <c r="EGL53" s="75"/>
      <c r="EGM53" s="75"/>
      <c r="EGN53" s="75"/>
      <c r="EGO53" s="75"/>
      <c r="EGP53" s="75"/>
      <c r="EGQ53" s="75"/>
      <c r="EGR53" s="75"/>
      <c r="EGS53" s="75"/>
      <c r="EGT53" s="75"/>
      <c r="EGU53" s="76"/>
      <c r="EGV53" s="73"/>
      <c r="EGW53" s="49"/>
      <c r="EGX53" s="30"/>
      <c r="EGY53" s="69"/>
      <c r="EGZ53" s="74"/>
      <c r="EHA53" s="75"/>
      <c r="EHB53" s="75"/>
      <c r="EHC53" s="75"/>
      <c r="EHD53" s="75"/>
      <c r="EHE53" s="75"/>
      <c r="EHF53" s="75"/>
      <c r="EHG53" s="75"/>
      <c r="EHH53" s="75"/>
      <c r="EHI53" s="75"/>
      <c r="EHJ53" s="75"/>
      <c r="EHK53" s="75"/>
      <c r="EHL53" s="75"/>
      <c r="EHM53" s="76"/>
      <c r="EHN53" s="73"/>
      <c r="EHO53" s="49"/>
      <c r="EHP53" s="30"/>
      <c r="EHQ53" s="69"/>
      <c r="EHR53" s="74"/>
      <c r="EHS53" s="75"/>
      <c r="EHT53" s="75"/>
      <c r="EHU53" s="75"/>
      <c r="EHV53" s="75"/>
      <c r="EHW53" s="75"/>
      <c r="EHX53" s="75"/>
      <c r="EHY53" s="75"/>
      <c r="EHZ53" s="75"/>
      <c r="EIA53" s="75"/>
      <c r="EIB53" s="75"/>
      <c r="EIC53" s="75"/>
      <c r="EID53" s="75"/>
      <c r="EIE53" s="76"/>
      <c r="EIF53" s="73"/>
      <c r="EIG53" s="49"/>
      <c r="EIH53" s="30"/>
      <c r="EII53" s="69"/>
      <c r="EIJ53" s="74"/>
      <c r="EIK53" s="75"/>
      <c r="EIL53" s="75"/>
      <c r="EIM53" s="75"/>
      <c r="EIN53" s="75"/>
      <c r="EIO53" s="75"/>
      <c r="EIP53" s="75"/>
      <c r="EIQ53" s="75"/>
      <c r="EIR53" s="75"/>
      <c r="EIS53" s="75"/>
      <c r="EIT53" s="75"/>
      <c r="EIU53" s="75"/>
      <c r="EIV53" s="75"/>
      <c r="EIW53" s="76"/>
      <c r="EIX53" s="73"/>
      <c r="EIY53" s="49"/>
      <c r="EIZ53" s="30"/>
      <c r="EJA53" s="69"/>
      <c r="EJB53" s="74"/>
      <c r="EJC53" s="75"/>
      <c r="EJD53" s="75"/>
      <c r="EJE53" s="75"/>
      <c r="EJF53" s="75"/>
      <c r="EJG53" s="75"/>
      <c r="EJH53" s="75"/>
      <c r="EJI53" s="75"/>
      <c r="EJJ53" s="75"/>
      <c r="EJK53" s="75"/>
      <c r="EJL53" s="75"/>
      <c r="EJM53" s="75"/>
      <c r="EJN53" s="75"/>
      <c r="EJO53" s="76"/>
      <c r="EJP53" s="73"/>
      <c r="EJQ53" s="49"/>
      <c r="EJR53" s="30"/>
      <c r="EJS53" s="69"/>
      <c r="EJT53" s="74"/>
      <c r="EJU53" s="75"/>
      <c r="EJV53" s="75"/>
      <c r="EJW53" s="75"/>
      <c r="EJX53" s="75"/>
      <c r="EJY53" s="75"/>
      <c r="EJZ53" s="75"/>
      <c r="EKA53" s="75"/>
      <c r="EKB53" s="75"/>
      <c r="EKC53" s="75"/>
      <c r="EKD53" s="75"/>
      <c r="EKE53" s="75"/>
      <c r="EKF53" s="75"/>
      <c r="EKG53" s="76"/>
      <c r="EKH53" s="73"/>
      <c r="EKI53" s="49"/>
      <c r="EKJ53" s="30"/>
      <c r="EKK53" s="69"/>
      <c r="EKL53" s="74"/>
      <c r="EKM53" s="75"/>
      <c r="EKN53" s="75"/>
      <c r="EKO53" s="75"/>
      <c r="EKP53" s="75"/>
      <c r="EKQ53" s="75"/>
      <c r="EKR53" s="75"/>
      <c r="EKS53" s="75"/>
      <c r="EKT53" s="75"/>
      <c r="EKU53" s="75"/>
      <c r="EKV53" s="75"/>
      <c r="EKW53" s="75"/>
      <c r="EKX53" s="75"/>
      <c r="EKY53" s="76"/>
      <c r="EKZ53" s="73"/>
      <c r="ELA53" s="49"/>
      <c r="ELB53" s="30"/>
      <c r="ELC53" s="69"/>
      <c r="ELD53" s="74"/>
      <c r="ELE53" s="75"/>
      <c r="ELF53" s="75"/>
      <c r="ELG53" s="75"/>
      <c r="ELH53" s="75"/>
      <c r="ELI53" s="75"/>
      <c r="ELJ53" s="75"/>
      <c r="ELK53" s="75"/>
      <c r="ELL53" s="75"/>
      <c r="ELM53" s="75"/>
      <c r="ELN53" s="75"/>
      <c r="ELO53" s="75"/>
      <c r="ELP53" s="75"/>
      <c r="ELQ53" s="76"/>
      <c r="ELR53" s="73"/>
      <c r="ELS53" s="49"/>
      <c r="ELT53" s="30"/>
      <c r="ELU53" s="69"/>
      <c r="ELV53" s="74"/>
      <c r="ELW53" s="75"/>
      <c r="ELX53" s="75"/>
      <c r="ELY53" s="75"/>
      <c r="ELZ53" s="75"/>
      <c r="EMA53" s="75"/>
      <c r="EMB53" s="75"/>
      <c r="EMC53" s="75"/>
      <c r="EMD53" s="75"/>
      <c r="EME53" s="75"/>
      <c r="EMF53" s="75"/>
      <c r="EMG53" s="75"/>
      <c r="EMH53" s="75"/>
      <c r="EMI53" s="76"/>
      <c r="EMJ53" s="73"/>
      <c r="EMK53" s="49"/>
      <c r="EML53" s="30"/>
      <c r="EMM53" s="69"/>
      <c r="EMN53" s="74"/>
      <c r="EMO53" s="75"/>
      <c r="EMP53" s="75"/>
      <c r="EMQ53" s="75"/>
      <c r="EMR53" s="75"/>
      <c r="EMS53" s="75"/>
      <c r="EMT53" s="75"/>
      <c r="EMU53" s="75"/>
      <c r="EMV53" s="75"/>
      <c r="EMW53" s="75"/>
      <c r="EMX53" s="75"/>
      <c r="EMY53" s="75"/>
      <c r="EMZ53" s="75"/>
      <c r="ENA53" s="76"/>
      <c r="ENB53" s="73"/>
      <c r="ENC53" s="49"/>
      <c r="END53" s="30"/>
      <c r="ENE53" s="69"/>
      <c r="ENF53" s="74"/>
      <c r="ENG53" s="75"/>
      <c r="ENH53" s="75"/>
      <c r="ENI53" s="75"/>
      <c r="ENJ53" s="75"/>
      <c r="ENK53" s="75"/>
      <c r="ENL53" s="75"/>
      <c r="ENM53" s="75"/>
      <c r="ENN53" s="75"/>
      <c r="ENO53" s="75"/>
      <c r="ENP53" s="75"/>
      <c r="ENQ53" s="75"/>
      <c r="ENR53" s="75"/>
      <c r="ENS53" s="76"/>
      <c r="ENT53" s="73"/>
      <c r="ENU53" s="49"/>
      <c r="ENV53" s="30"/>
      <c r="ENW53" s="69"/>
      <c r="ENX53" s="74"/>
      <c r="ENY53" s="75"/>
      <c r="ENZ53" s="75"/>
      <c r="EOA53" s="75"/>
      <c r="EOB53" s="75"/>
      <c r="EOC53" s="75"/>
      <c r="EOD53" s="75"/>
      <c r="EOE53" s="75"/>
      <c r="EOF53" s="75"/>
      <c r="EOG53" s="75"/>
      <c r="EOH53" s="75"/>
      <c r="EOI53" s="75"/>
      <c r="EOJ53" s="75"/>
      <c r="EOK53" s="76"/>
      <c r="EOL53" s="73"/>
      <c r="EOM53" s="49"/>
      <c r="EON53" s="30"/>
      <c r="EOO53" s="69"/>
      <c r="EOP53" s="74"/>
      <c r="EOQ53" s="75"/>
      <c r="EOR53" s="75"/>
      <c r="EOS53" s="75"/>
      <c r="EOT53" s="75"/>
      <c r="EOU53" s="75"/>
      <c r="EOV53" s="75"/>
      <c r="EOW53" s="75"/>
      <c r="EOX53" s="75"/>
      <c r="EOY53" s="75"/>
      <c r="EOZ53" s="75"/>
      <c r="EPA53" s="75"/>
      <c r="EPB53" s="75"/>
      <c r="EPC53" s="76"/>
      <c r="EPD53" s="73"/>
      <c r="EPE53" s="49"/>
      <c r="EPF53" s="30"/>
      <c r="EPG53" s="69"/>
      <c r="EPH53" s="74"/>
      <c r="EPI53" s="75"/>
      <c r="EPJ53" s="75"/>
      <c r="EPK53" s="75"/>
      <c r="EPL53" s="75"/>
      <c r="EPM53" s="75"/>
      <c r="EPN53" s="75"/>
      <c r="EPO53" s="75"/>
      <c r="EPP53" s="75"/>
      <c r="EPQ53" s="75"/>
      <c r="EPR53" s="75"/>
      <c r="EPS53" s="75"/>
      <c r="EPT53" s="75"/>
      <c r="EPU53" s="76"/>
      <c r="EPV53" s="73"/>
      <c r="EPW53" s="49"/>
      <c r="EPX53" s="30"/>
      <c r="EPY53" s="69"/>
      <c r="EPZ53" s="74"/>
      <c r="EQA53" s="75"/>
      <c r="EQB53" s="75"/>
      <c r="EQC53" s="75"/>
      <c r="EQD53" s="75"/>
      <c r="EQE53" s="75"/>
      <c r="EQF53" s="75"/>
      <c r="EQG53" s="75"/>
      <c r="EQH53" s="75"/>
      <c r="EQI53" s="75"/>
      <c r="EQJ53" s="75"/>
      <c r="EQK53" s="75"/>
      <c r="EQL53" s="75"/>
      <c r="EQM53" s="76"/>
      <c r="EQN53" s="73"/>
      <c r="EQO53" s="49"/>
      <c r="EQP53" s="30"/>
      <c r="EQQ53" s="69"/>
      <c r="EQR53" s="74"/>
      <c r="EQS53" s="75"/>
      <c r="EQT53" s="75"/>
      <c r="EQU53" s="75"/>
      <c r="EQV53" s="75"/>
      <c r="EQW53" s="75"/>
      <c r="EQX53" s="75"/>
      <c r="EQY53" s="75"/>
      <c r="EQZ53" s="75"/>
      <c r="ERA53" s="75"/>
      <c r="ERB53" s="75"/>
      <c r="ERC53" s="75"/>
      <c r="ERD53" s="75"/>
      <c r="ERE53" s="76"/>
      <c r="ERF53" s="73"/>
      <c r="ERG53" s="49"/>
      <c r="ERH53" s="30"/>
      <c r="ERI53" s="69"/>
      <c r="ERJ53" s="74"/>
      <c r="ERK53" s="75"/>
      <c r="ERL53" s="75"/>
      <c r="ERM53" s="75"/>
      <c r="ERN53" s="75"/>
      <c r="ERO53" s="75"/>
      <c r="ERP53" s="75"/>
      <c r="ERQ53" s="75"/>
      <c r="ERR53" s="75"/>
      <c r="ERS53" s="75"/>
      <c r="ERT53" s="75"/>
      <c r="ERU53" s="75"/>
      <c r="ERV53" s="75"/>
      <c r="ERW53" s="76"/>
      <c r="ERX53" s="73"/>
      <c r="ERY53" s="49"/>
      <c r="ERZ53" s="30"/>
      <c r="ESA53" s="69"/>
      <c r="ESB53" s="74"/>
      <c r="ESC53" s="75"/>
      <c r="ESD53" s="75"/>
      <c r="ESE53" s="75"/>
      <c r="ESF53" s="75"/>
      <c r="ESG53" s="75"/>
      <c r="ESH53" s="75"/>
      <c r="ESI53" s="75"/>
      <c r="ESJ53" s="75"/>
      <c r="ESK53" s="75"/>
      <c r="ESL53" s="75"/>
      <c r="ESM53" s="75"/>
      <c r="ESN53" s="75"/>
      <c r="ESO53" s="76"/>
      <c r="ESP53" s="73"/>
      <c r="ESQ53" s="49"/>
      <c r="ESR53" s="30"/>
      <c r="ESS53" s="69"/>
      <c r="EST53" s="74"/>
      <c r="ESU53" s="75"/>
      <c r="ESV53" s="75"/>
      <c r="ESW53" s="75"/>
      <c r="ESX53" s="75"/>
      <c r="ESY53" s="75"/>
      <c r="ESZ53" s="75"/>
      <c r="ETA53" s="75"/>
      <c r="ETB53" s="75"/>
      <c r="ETC53" s="75"/>
      <c r="ETD53" s="75"/>
      <c r="ETE53" s="75"/>
      <c r="ETF53" s="75"/>
      <c r="ETG53" s="76"/>
      <c r="ETH53" s="73"/>
      <c r="ETI53" s="49"/>
      <c r="ETJ53" s="30"/>
      <c r="ETK53" s="69"/>
      <c r="ETL53" s="74"/>
      <c r="ETM53" s="75"/>
      <c r="ETN53" s="75"/>
      <c r="ETO53" s="75"/>
      <c r="ETP53" s="75"/>
      <c r="ETQ53" s="75"/>
      <c r="ETR53" s="75"/>
      <c r="ETS53" s="75"/>
      <c r="ETT53" s="75"/>
      <c r="ETU53" s="75"/>
      <c r="ETV53" s="75"/>
      <c r="ETW53" s="75"/>
      <c r="ETX53" s="75"/>
      <c r="ETY53" s="76"/>
      <c r="ETZ53" s="73"/>
      <c r="EUA53" s="49"/>
      <c r="EUB53" s="30"/>
      <c r="EUC53" s="69"/>
      <c r="EUD53" s="74"/>
      <c r="EUE53" s="75"/>
      <c r="EUF53" s="75"/>
      <c r="EUG53" s="75"/>
      <c r="EUH53" s="75"/>
      <c r="EUI53" s="75"/>
      <c r="EUJ53" s="75"/>
      <c r="EUK53" s="75"/>
      <c r="EUL53" s="75"/>
      <c r="EUM53" s="75"/>
      <c r="EUN53" s="75"/>
      <c r="EUO53" s="75"/>
      <c r="EUP53" s="75"/>
      <c r="EUQ53" s="76"/>
      <c r="EUR53" s="73"/>
      <c r="EUS53" s="49"/>
      <c r="EUT53" s="30"/>
      <c r="EUU53" s="69"/>
      <c r="EUV53" s="74"/>
      <c r="EUW53" s="75"/>
      <c r="EUX53" s="75"/>
      <c r="EUY53" s="75"/>
      <c r="EUZ53" s="75"/>
      <c r="EVA53" s="75"/>
      <c r="EVB53" s="75"/>
      <c r="EVC53" s="75"/>
      <c r="EVD53" s="75"/>
      <c r="EVE53" s="75"/>
      <c r="EVF53" s="75"/>
      <c r="EVG53" s="75"/>
      <c r="EVH53" s="75"/>
      <c r="EVI53" s="76"/>
      <c r="EVJ53" s="73"/>
      <c r="EVK53" s="49"/>
      <c r="EVL53" s="30"/>
      <c r="EVM53" s="69"/>
      <c r="EVN53" s="74"/>
      <c r="EVO53" s="75"/>
      <c r="EVP53" s="75"/>
      <c r="EVQ53" s="75"/>
      <c r="EVR53" s="75"/>
      <c r="EVS53" s="75"/>
      <c r="EVT53" s="75"/>
      <c r="EVU53" s="75"/>
      <c r="EVV53" s="75"/>
      <c r="EVW53" s="75"/>
      <c r="EVX53" s="75"/>
      <c r="EVY53" s="75"/>
      <c r="EVZ53" s="75"/>
      <c r="EWA53" s="76"/>
      <c r="EWB53" s="73"/>
      <c r="EWC53" s="49"/>
      <c r="EWD53" s="30"/>
      <c r="EWE53" s="69"/>
      <c r="EWF53" s="74"/>
      <c r="EWG53" s="75"/>
      <c r="EWH53" s="75"/>
      <c r="EWI53" s="75"/>
      <c r="EWJ53" s="75"/>
      <c r="EWK53" s="75"/>
      <c r="EWL53" s="75"/>
      <c r="EWM53" s="75"/>
      <c r="EWN53" s="75"/>
      <c r="EWO53" s="75"/>
      <c r="EWP53" s="75"/>
      <c r="EWQ53" s="75"/>
      <c r="EWR53" s="75"/>
      <c r="EWS53" s="76"/>
      <c r="EWT53" s="73"/>
      <c r="EWU53" s="49"/>
      <c r="EWV53" s="30"/>
      <c r="EWW53" s="69"/>
      <c r="EWX53" s="74"/>
      <c r="EWY53" s="75"/>
      <c r="EWZ53" s="75"/>
      <c r="EXA53" s="75"/>
      <c r="EXB53" s="75"/>
      <c r="EXC53" s="75"/>
      <c r="EXD53" s="75"/>
      <c r="EXE53" s="75"/>
      <c r="EXF53" s="75"/>
      <c r="EXG53" s="75"/>
      <c r="EXH53" s="75"/>
      <c r="EXI53" s="75"/>
      <c r="EXJ53" s="75"/>
      <c r="EXK53" s="76"/>
      <c r="EXL53" s="73"/>
      <c r="EXM53" s="49"/>
      <c r="EXN53" s="30"/>
      <c r="EXO53" s="69"/>
      <c r="EXP53" s="74"/>
      <c r="EXQ53" s="75"/>
      <c r="EXR53" s="75"/>
      <c r="EXS53" s="75"/>
      <c r="EXT53" s="75"/>
      <c r="EXU53" s="75"/>
      <c r="EXV53" s="75"/>
      <c r="EXW53" s="75"/>
      <c r="EXX53" s="75"/>
      <c r="EXY53" s="75"/>
      <c r="EXZ53" s="75"/>
      <c r="EYA53" s="75"/>
      <c r="EYB53" s="75"/>
      <c r="EYC53" s="76"/>
      <c r="EYD53" s="73"/>
      <c r="EYE53" s="49"/>
      <c r="EYF53" s="30"/>
      <c r="EYG53" s="69"/>
      <c r="EYH53" s="74"/>
      <c r="EYI53" s="75"/>
      <c r="EYJ53" s="75"/>
      <c r="EYK53" s="75"/>
      <c r="EYL53" s="75"/>
      <c r="EYM53" s="75"/>
      <c r="EYN53" s="75"/>
      <c r="EYO53" s="75"/>
      <c r="EYP53" s="75"/>
      <c r="EYQ53" s="75"/>
      <c r="EYR53" s="75"/>
      <c r="EYS53" s="75"/>
      <c r="EYT53" s="75"/>
      <c r="EYU53" s="76"/>
      <c r="EYV53" s="73"/>
      <c r="EYW53" s="49"/>
      <c r="EYX53" s="30"/>
      <c r="EYY53" s="69"/>
      <c r="EYZ53" s="74"/>
      <c r="EZA53" s="75"/>
      <c r="EZB53" s="75"/>
      <c r="EZC53" s="75"/>
      <c r="EZD53" s="75"/>
      <c r="EZE53" s="75"/>
      <c r="EZF53" s="75"/>
      <c r="EZG53" s="75"/>
      <c r="EZH53" s="75"/>
      <c r="EZI53" s="75"/>
      <c r="EZJ53" s="75"/>
      <c r="EZK53" s="75"/>
      <c r="EZL53" s="75"/>
      <c r="EZM53" s="76"/>
      <c r="EZN53" s="73"/>
      <c r="EZO53" s="49"/>
      <c r="EZP53" s="30"/>
      <c r="EZQ53" s="69"/>
      <c r="EZR53" s="74"/>
      <c r="EZS53" s="75"/>
      <c r="EZT53" s="75"/>
      <c r="EZU53" s="75"/>
      <c r="EZV53" s="75"/>
      <c r="EZW53" s="75"/>
      <c r="EZX53" s="75"/>
      <c r="EZY53" s="75"/>
      <c r="EZZ53" s="75"/>
      <c r="FAA53" s="75"/>
      <c r="FAB53" s="75"/>
      <c r="FAC53" s="75"/>
      <c r="FAD53" s="75"/>
      <c r="FAE53" s="76"/>
      <c r="FAF53" s="73"/>
      <c r="FAG53" s="49"/>
      <c r="FAH53" s="30"/>
      <c r="FAI53" s="69"/>
      <c r="FAJ53" s="74"/>
      <c r="FAK53" s="75"/>
      <c r="FAL53" s="75"/>
      <c r="FAM53" s="75"/>
      <c r="FAN53" s="75"/>
      <c r="FAO53" s="75"/>
      <c r="FAP53" s="75"/>
      <c r="FAQ53" s="75"/>
      <c r="FAR53" s="75"/>
      <c r="FAS53" s="75"/>
      <c r="FAT53" s="75"/>
      <c r="FAU53" s="75"/>
      <c r="FAV53" s="75"/>
      <c r="FAW53" s="76"/>
      <c r="FAX53" s="73"/>
      <c r="FAY53" s="49"/>
      <c r="FAZ53" s="30"/>
      <c r="FBA53" s="69"/>
      <c r="FBB53" s="74"/>
      <c r="FBC53" s="75"/>
      <c r="FBD53" s="75"/>
      <c r="FBE53" s="75"/>
      <c r="FBF53" s="75"/>
      <c r="FBG53" s="75"/>
      <c r="FBH53" s="75"/>
      <c r="FBI53" s="75"/>
      <c r="FBJ53" s="75"/>
      <c r="FBK53" s="75"/>
      <c r="FBL53" s="75"/>
      <c r="FBM53" s="75"/>
      <c r="FBN53" s="75"/>
      <c r="FBO53" s="76"/>
      <c r="FBP53" s="73"/>
      <c r="FBQ53" s="49"/>
      <c r="FBR53" s="30"/>
      <c r="FBS53" s="69"/>
      <c r="FBT53" s="74"/>
      <c r="FBU53" s="75"/>
      <c r="FBV53" s="75"/>
      <c r="FBW53" s="75"/>
      <c r="FBX53" s="75"/>
      <c r="FBY53" s="75"/>
      <c r="FBZ53" s="75"/>
      <c r="FCA53" s="75"/>
      <c r="FCB53" s="75"/>
      <c r="FCC53" s="75"/>
      <c r="FCD53" s="75"/>
      <c r="FCE53" s="75"/>
      <c r="FCF53" s="75"/>
      <c r="FCG53" s="76"/>
      <c r="FCH53" s="73"/>
      <c r="FCI53" s="49"/>
      <c r="FCJ53" s="30"/>
      <c r="FCK53" s="69"/>
      <c r="FCL53" s="74"/>
      <c r="FCM53" s="75"/>
      <c r="FCN53" s="75"/>
      <c r="FCO53" s="75"/>
      <c r="FCP53" s="75"/>
      <c r="FCQ53" s="75"/>
      <c r="FCR53" s="75"/>
      <c r="FCS53" s="75"/>
      <c r="FCT53" s="75"/>
      <c r="FCU53" s="75"/>
      <c r="FCV53" s="75"/>
      <c r="FCW53" s="75"/>
      <c r="FCX53" s="75"/>
      <c r="FCY53" s="76"/>
      <c r="FCZ53" s="73"/>
      <c r="FDA53" s="49"/>
      <c r="FDB53" s="30"/>
      <c r="FDC53" s="69"/>
      <c r="FDD53" s="74"/>
      <c r="FDE53" s="75"/>
      <c r="FDF53" s="75"/>
      <c r="FDG53" s="75"/>
      <c r="FDH53" s="75"/>
      <c r="FDI53" s="75"/>
      <c r="FDJ53" s="75"/>
      <c r="FDK53" s="75"/>
      <c r="FDL53" s="75"/>
      <c r="FDM53" s="75"/>
      <c r="FDN53" s="75"/>
      <c r="FDO53" s="75"/>
      <c r="FDP53" s="75"/>
      <c r="FDQ53" s="76"/>
      <c r="FDR53" s="73"/>
      <c r="FDS53" s="49"/>
      <c r="FDT53" s="30"/>
      <c r="FDU53" s="69"/>
      <c r="FDV53" s="74"/>
      <c r="FDW53" s="75"/>
      <c r="FDX53" s="75"/>
      <c r="FDY53" s="75"/>
      <c r="FDZ53" s="75"/>
      <c r="FEA53" s="75"/>
      <c r="FEB53" s="75"/>
      <c r="FEC53" s="75"/>
      <c r="FED53" s="75"/>
      <c r="FEE53" s="75"/>
      <c r="FEF53" s="75"/>
      <c r="FEG53" s="75"/>
      <c r="FEH53" s="75"/>
      <c r="FEI53" s="76"/>
      <c r="FEJ53" s="73"/>
      <c r="FEK53" s="49"/>
      <c r="FEL53" s="30"/>
      <c r="FEM53" s="69"/>
      <c r="FEN53" s="74"/>
      <c r="FEO53" s="75"/>
      <c r="FEP53" s="75"/>
      <c r="FEQ53" s="75"/>
      <c r="FER53" s="75"/>
      <c r="FES53" s="75"/>
      <c r="FET53" s="75"/>
      <c r="FEU53" s="75"/>
      <c r="FEV53" s="75"/>
      <c r="FEW53" s="75"/>
      <c r="FEX53" s="75"/>
      <c r="FEY53" s="75"/>
      <c r="FEZ53" s="75"/>
      <c r="FFA53" s="76"/>
      <c r="FFB53" s="73"/>
      <c r="FFC53" s="49"/>
      <c r="FFD53" s="30"/>
      <c r="FFE53" s="69"/>
      <c r="FFF53" s="74"/>
      <c r="FFG53" s="75"/>
      <c r="FFH53" s="75"/>
      <c r="FFI53" s="75"/>
      <c r="FFJ53" s="75"/>
      <c r="FFK53" s="75"/>
      <c r="FFL53" s="75"/>
      <c r="FFM53" s="75"/>
      <c r="FFN53" s="75"/>
      <c r="FFO53" s="75"/>
      <c r="FFP53" s="75"/>
      <c r="FFQ53" s="75"/>
      <c r="FFR53" s="75"/>
      <c r="FFS53" s="76"/>
      <c r="FFT53" s="73"/>
      <c r="FFU53" s="49"/>
      <c r="FFV53" s="30"/>
      <c r="FFW53" s="69"/>
      <c r="FFX53" s="74"/>
      <c r="FFY53" s="75"/>
      <c r="FFZ53" s="75"/>
      <c r="FGA53" s="75"/>
      <c r="FGB53" s="75"/>
      <c r="FGC53" s="75"/>
      <c r="FGD53" s="75"/>
      <c r="FGE53" s="75"/>
      <c r="FGF53" s="75"/>
      <c r="FGG53" s="75"/>
      <c r="FGH53" s="75"/>
      <c r="FGI53" s="75"/>
      <c r="FGJ53" s="75"/>
      <c r="FGK53" s="76"/>
      <c r="FGL53" s="73"/>
      <c r="FGM53" s="49"/>
      <c r="FGN53" s="30"/>
      <c r="FGO53" s="69"/>
      <c r="FGP53" s="74"/>
      <c r="FGQ53" s="75"/>
      <c r="FGR53" s="75"/>
      <c r="FGS53" s="75"/>
      <c r="FGT53" s="75"/>
      <c r="FGU53" s="75"/>
      <c r="FGV53" s="75"/>
      <c r="FGW53" s="75"/>
      <c r="FGX53" s="75"/>
      <c r="FGY53" s="75"/>
      <c r="FGZ53" s="75"/>
      <c r="FHA53" s="75"/>
      <c r="FHB53" s="75"/>
      <c r="FHC53" s="76"/>
      <c r="FHD53" s="73"/>
      <c r="FHE53" s="49"/>
      <c r="FHF53" s="30"/>
      <c r="FHG53" s="69"/>
      <c r="FHH53" s="74"/>
      <c r="FHI53" s="75"/>
      <c r="FHJ53" s="75"/>
      <c r="FHK53" s="75"/>
      <c r="FHL53" s="75"/>
      <c r="FHM53" s="75"/>
      <c r="FHN53" s="75"/>
      <c r="FHO53" s="75"/>
      <c r="FHP53" s="75"/>
      <c r="FHQ53" s="75"/>
      <c r="FHR53" s="75"/>
      <c r="FHS53" s="75"/>
      <c r="FHT53" s="75"/>
      <c r="FHU53" s="76"/>
      <c r="FHV53" s="73"/>
      <c r="FHW53" s="49"/>
      <c r="FHX53" s="30"/>
      <c r="FHY53" s="69"/>
      <c r="FHZ53" s="74"/>
      <c r="FIA53" s="75"/>
      <c r="FIB53" s="75"/>
      <c r="FIC53" s="75"/>
      <c r="FID53" s="75"/>
      <c r="FIE53" s="75"/>
      <c r="FIF53" s="75"/>
      <c r="FIG53" s="75"/>
      <c r="FIH53" s="75"/>
      <c r="FII53" s="75"/>
      <c r="FIJ53" s="75"/>
      <c r="FIK53" s="75"/>
      <c r="FIL53" s="75"/>
      <c r="FIM53" s="76"/>
      <c r="FIN53" s="73"/>
      <c r="FIO53" s="49"/>
      <c r="FIP53" s="30"/>
      <c r="FIQ53" s="69"/>
      <c r="FIR53" s="74"/>
      <c r="FIS53" s="75"/>
      <c r="FIT53" s="75"/>
      <c r="FIU53" s="75"/>
      <c r="FIV53" s="75"/>
      <c r="FIW53" s="75"/>
      <c r="FIX53" s="75"/>
      <c r="FIY53" s="75"/>
      <c r="FIZ53" s="75"/>
      <c r="FJA53" s="75"/>
      <c r="FJB53" s="75"/>
      <c r="FJC53" s="75"/>
      <c r="FJD53" s="75"/>
      <c r="FJE53" s="76"/>
      <c r="FJF53" s="73"/>
      <c r="FJG53" s="49"/>
      <c r="FJH53" s="30"/>
      <c r="FJI53" s="69"/>
      <c r="FJJ53" s="74"/>
      <c r="FJK53" s="75"/>
      <c r="FJL53" s="75"/>
      <c r="FJM53" s="75"/>
      <c r="FJN53" s="75"/>
      <c r="FJO53" s="75"/>
      <c r="FJP53" s="75"/>
      <c r="FJQ53" s="75"/>
      <c r="FJR53" s="75"/>
      <c r="FJS53" s="75"/>
      <c r="FJT53" s="75"/>
      <c r="FJU53" s="75"/>
      <c r="FJV53" s="75"/>
      <c r="FJW53" s="76"/>
      <c r="FJX53" s="73"/>
      <c r="FJY53" s="49"/>
      <c r="FJZ53" s="30"/>
      <c r="FKA53" s="69"/>
      <c r="FKB53" s="74"/>
      <c r="FKC53" s="75"/>
      <c r="FKD53" s="75"/>
      <c r="FKE53" s="75"/>
      <c r="FKF53" s="75"/>
      <c r="FKG53" s="75"/>
      <c r="FKH53" s="75"/>
      <c r="FKI53" s="75"/>
      <c r="FKJ53" s="75"/>
      <c r="FKK53" s="75"/>
      <c r="FKL53" s="75"/>
      <c r="FKM53" s="75"/>
      <c r="FKN53" s="75"/>
      <c r="FKO53" s="76"/>
      <c r="FKP53" s="73"/>
      <c r="FKQ53" s="49"/>
      <c r="FKR53" s="30"/>
      <c r="FKS53" s="69"/>
      <c r="FKT53" s="74"/>
      <c r="FKU53" s="75"/>
      <c r="FKV53" s="75"/>
      <c r="FKW53" s="75"/>
      <c r="FKX53" s="75"/>
      <c r="FKY53" s="75"/>
      <c r="FKZ53" s="75"/>
      <c r="FLA53" s="75"/>
      <c r="FLB53" s="75"/>
      <c r="FLC53" s="75"/>
      <c r="FLD53" s="75"/>
      <c r="FLE53" s="75"/>
      <c r="FLF53" s="75"/>
      <c r="FLG53" s="76"/>
      <c r="FLH53" s="73"/>
      <c r="FLI53" s="49"/>
      <c r="FLJ53" s="30"/>
      <c r="FLK53" s="69"/>
      <c r="FLL53" s="74"/>
      <c r="FLM53" s="75"/>
      <c r="FLN53" s="75"/>
      <c r="FLO53" s="75"/>
      <c r="FLP53" s="75"/>
      <c r="FLQ53" s="75"/>
      <c r="FLR53" s="75"/>
      <c r="FLS53" s="75"/>
      <c r="FLT53" s="75"/>
      <c r="FLU53" s="75"/>
      <c r="FLV53" s="75"/>
      <c r="FLW53" s="75"/>
      <c r="FLX53" s="75"/>
      <c r="FLY53" s="76"/>
      <c r="FLZ53" s="73"/>
      <c r="FMA53" s="49"/>
      <c r="FMB53" s="30"/>
      <c r="FMC53" s="69"/>
      <c r="FMD53" s="74"/>
      <c r="FME53" s="75"/>
      <c r="FMF53" s="75"/>
      <c r="FMG53" s="75"/>
      <c r="FMH53" s="75"/>
      <c r="FMI53" s="75"/>
      <c r="FMJ53" s="75"/>
      <c r="FMK53" s="75"/>
      <c r="FML53" s="75"/>
      <c r="FMM53" s="75"/>
      <c r="FMN53" s="75"/>
      <c r="FMO53" s="75"/>
      <c r="FMP53" s="75"/>
      <c r="FMQ53" s="76"/>
      <c r="FMR53" s="73"/>
      <c r="FMS53" s="49"/>
      <c r="FMT53" s="30"/>
      <c r="FMU53" s="69"/>
      <c r="FMV53" s="74"/>
      <c r="FMW53" s="75"/>
      <c r="FMX53" s="75"/>
      <c r="FMY53" s="75"/>
      <c r="FMZ53" s="75"/>
      <c r="FNA53" s="75"/>
      <c r="FNB53" s="75"/>
      <c r="FNC53" s="75"/>
      <c r="FND53" s="75"/>
      <c r="FNE53" s="75"/>
      <c r="FNF53" s="75"/>
      <c r="FNG53" s="75"/>
      <c r="FNH53" s="75"/>
      <c r="FNI53" s="76"/>
      <c r="FNJ53" s="73"/>
      <c r="FNK53" s="49"/>
      <c r="FNL53" s="30"/>
      <c r="FNM53" s="69"/>
      <c r="FNN53" s="74"/>
      <c r="FNO53" s="75"/>
      <c r="FNP53" s="75"/>
      <c r="FNQ53" s="75"/>
      <c r="FNR53" s="75"/>
      <c r="FNS53" s="75"/>
      <c r="FNT53" s="75"/>
      <c r="FNU53" s="75"/>
      <c r="FNV53" s="75"/>
      <c r="FNW53" s="75"/>
      <c r="FNX53" s="75"/>
      <c r="FNY53" s="75"/>
      <c r="FNZ53" s="75"/>
      <c r="FOA53" s="76"/>
      <c r="FOB53" s="73"/>
      <c r="FOC53" s="49"/>
      <c r="FOD53" s="30"/>
      <c r="FOE53" s="69"/>
      <c r="FOF53" s="74"/>
      <c r="FOG53" s="75"/>
      <c r="FOH53" s="75"/>
      <c r="FOI53" s="75"/>
      <c r="FOJ53" s="75"/>
      <c r="FOK53" s="75"/>
      <c r="FOL53" s="75"/>
      <c r="FOM53" s="75"/>
      <c r="FON53" s="75"/>
      <c r="FOO53" s="75"/>
      <c r="FOP53" s="75"/>
      <c r="FOQ53" s="75"/>
      <c r="FOR53" s="75"/>
      <c r="FOS53" s="76"/>
      <c r="FOT53" s="73"/>
      <c r="FOU53" s="49"/>
      <c r="FOV53" s="30"/>
      <c r="FOW53" s="69"/>
      <c r="FOX53" s="74"/>
      <c r="FOY53" s="75"/>
      <c r="FOZ53" s="75"/>
      <c r="FPA53" s="75"/>
      <c r="FPB53" s="75"/>
      <c r="FPC53" s="75"/>
      <c r="FPD53" s="75"/>
      <c r="FPE53" s="75"/>
      <c r="FPF53" s="75"/>
      <c r="FPG53" s="75"/>
      <c r="FPH53" s="75"/>
      <c r="FPI53" s="75"/>
      <c r="FPJ53" s="75"/>
      <c r="FPK53" s="76"/>
      <c r="FPL53" s="73"/>
      <c r="FPM53" s="49"/>
      <c r="FPN53" s="30"/>
      <c r="FPO53" s="69"/>
      <c r="FPP53" s="74"/>
      <c r="FPQ53" s="75"/>
      <c r="FPR53" s="75"/>
      <c r="FPS53" s="75"/>
      <c r="FPT53" s="75"/>
      <c r="FPU53" s="75"/>
      <c r="FPV53" s="75"/>
      <c r="FPW53" s="75"/>
      <c r="FPX53" s="75"/>
      <c r="FPY53" s="75"/>
      <c r="FPZ53" s="75"/>
      <c r="FQA53" s="75"/>
      <c r="FQB53" s="75"/>
      <c r="FQC53" s="76"/>
      <c r="FQD53" s="73"/>
      <c r="FQE53" s="49"/>
      <c r="FQF53" s="30"/>
      <c r="FQG53" s="69"/>
      <c r="FQH53" s="74"/>
      <c r="FQI53" s="75"/>
      <c r="FQJ53" s="75"/>
      <c r="FQK53" s="75"/>
      <c r="FQL53" s="75"/>
      <c r="FQM53" s="75"/>
      <c r="FQN53" s="75"/>
      <c r="FQO53" s="75"/>
      <c r="FQP53" s="75"/>
      <c r="FQQ53" s="75"/>
      <c r="FQR53" s="75"/>
      <c r="FQS53" s="75"/>
      <c r="FQT53" s="75"/>
      <c r="FQU53" s="76"/>
      <c r="FQV53" s="73"/>
      <c r="FQW53" s="49"/>
      <c r="FQX53" s="30"/>
      <c r="FQY53" s="69"/>
      <c r="FQZ53" s="74"/>
      <c r="FRA53" s="75"/>
      <c r="FRB53" s="75"/>
      <c r="FRC53" s="75"/>
      <c r="FRD53" s="75"/>
      <c r="FRE53" s="75"/>
      <c r="FRF53" s="75"/>
      <c r="FRG53" s="75"/>
      <c r="FRH53" s="75"/>
      <c r="FRI53" s="75"/>
      <c r="FRJ53" s="75"/>
      <c r="FRK53" s="75"/>
      <c r="FRL53" s="75"/>
      <c r="FRM53" s="76"/>
      <c r="FRN53" s="73"/>
      <c r="FRO53" s="49"/>
      <c r="FRP53" s="30"/>
      <c r="FRQ53" s="69"/>
      <c r="FRR53" s="74"/>
      <c r="FRS53" s="75"/>
      <c r="FRT53" s="75"/>
      <c r="FRU53" s="75"/>
      <c r="FRV53" s="75"/>
      <c r="FRW53" s="75"/>
      <c r="FRX53" s="75"/>
      <c r="FRY53" s="75"/>
      <c r="FRZ53" s="75"/>
      <c r="FSA53" s="75"/>
      <c r="FSB53" s="75"/>
      <c r="FSC53" s="75"/>
      <c r="FSD53" s="75"/>
      <c r="FSE53" s="76"/>
      <c r="FSF53" s="73"/>
      <c r="FSG53" s="49"/>
      <c r="FSH53" s="30"/>
      <c r="FSI53" s="69"/>
      <c r="FSJ53" s="74"/>
      <c r="FSK53" s="75"/>
      <c r="FSL53" s="75"/>
      <c r="FSM53" s="75"/>
      <c r="FSN53" s="75"/>
      <c r="FSO53" s="75"/>
      <c r="FSP53" s="75"/>
      <c r="FSQ53" s="75"/>
      <c r="FSR53" s="75"/>
      <c r="FSS53" s="75"/>
      <c r="FST53" s="75"/>
      <c r="FSU53" s="75"/>
      <c r="FSV53" s="75"/>
      <c r="FSW53" s="76"/>
      <c r="FSX53" s="73"/>
      <c r="FSY53" s="49"/>
      <c r="FSZ53" s="30"/>
      <c r="FTA53" s="69"/>
      <c r="FTB53" s="74"/>
      <c r="FTC53" s="75"/>
      <c r="FTD53" s="75"/>
      <c r="FTE53" s="75"/>
      <c r="FTF53" s="75"/>
      <c r="FTG53" s="75"/>
      <c r="FTH53" s="75"/>
      <c r="FTI53" s="75"/>
      <c r="FTJ53" s="75"/>
      <c r="FTK53" s="75"/>
      <c r="FTL53" s="75"/>
      <c r="FTM53" s="75"/>
      <c r="FTN53" s="75"/>
      <c r="FTO53" s="76"/>
      <c r="FTP53" s="73"/>
      <c r="FTQ53" s="49"/>
      <c r="FTR53" s="30"/>
      <c r="FTS53" s="69"/>
      <c r="FTT53" s="74"/>
      <c r="FTU53" s="75"/>
      <c r="FTV53" s="75"/>
      <c r="FTW53" s="75"/>
      <c r="FTX53" s="75"/>
      <c r="FTY53" s="75"/>
      <c r="FTZ53" s="75"/>
      <c r="FUA53" s="75"/>
      <c r="FUB53" s="75"/>
      <c r="FUC53" s="75"/>
      <c r="FUD53" s="75"/>
      <c r="FUE53" s="75"/>
      <c r="FUF53" s="75"/>
      <c r="FUG53" s="76"/>
      <c r="FUH53" s="73"/>
      <c r="FUI53" s="49"/>
      <c r="FUJ53" s="30"/>
      <c r="FUK53" s="69"/>
      <c r="FUL53" s="74"/>
      <c r="FUM53" s="75"/>
      <c r="FUN53" s="75"/>
      <c r="FUO53" s="75"/>
      <c r="FUP53" s="75"/>
      <c r="FUQ53" s="75"/>
      <c r="FUR53" s="75"/>
      <c r="FUS53" s="75"/>
      <c r="FUT53" s="75"/>
      <c r="FUU53" s="75"/>
      <c r="FUV53" s="75"/>
      <c r="FUW53" s="75"/>
      <c r="FUX53" s="75"/>
      <c r="FUY53" s="76"/>
      <c r="FUZ53" s="73"/>
      <c r="FVA53" s="49"/>
      <c r="FVB53" s="30"/>
      <c r="FVC53" s="69"/>
      <c r="FVD53" s="74"/>
      <c r="FVE53" s="75"/>
      <c r="FVF53" s="75"/>
      <c r="FVG53" s="75"/>
      <c r="FVH53" s="75"/>
      <c r="FVI53" s="75"/>
      <c r="FVJ53" s="75"/>
      <c r="FVK53" s="75"/>
      <c r="FVL53" s="75"/>
      <c r="FVM53" s="75"/>
      <c r="FVN53" s="75"/>
      <c r="FVO53" s="75"/>
      <c r="FVP53" s="75"/>
      <c r="FVQ53" s="76"/>
      <c r="FVR53" s="73"/>
      <c r="FVS53" s="49"/>
      <c r="FVT53" s="30"/>
      <c r="FVU53" s="69"/>
      <c r="FVV53" s="74"/>
      <c r="FVW53" s="75"/>
      <c r="FVX53" s="75"/>
      <c r="FVY53" s="75"/>
      <c r="FVZ53" s="75"/>
      <c r="FWA53" s="75"/>
      <c r="FWB53" s="75"/>
      <c r="FWC53" s="75"/>
      <c r="FWD53" s="75"/>
      <c r="FWE53" s="75"/>
      <c r="FWF53" s="75"/>
      <c r="FWG53" s="75"/>
      <c r="FWH53" s="75"/>
      <c r="FWI53" s="76"/>
      <c r="FWJ53" s="73"/>
      <c r="FWK53" s="49"/>
      <c r="FWL53" s="30"/>
      <c r="FWM53" s="69"/>
      <c r="FWN53" s="74"/>
      <c r="FWO53" s="75"/>
      <c r="FWP53" s="75"/>
      <c r="FWQ53" s="75"/>
      <c r="FWR53" s="75"/>
      <c r="FWS53" s="75"/>
      <c r="FWT53" s="75"/>
      <c r="FWU53" s="75"/>
      <c r="FWV53" s="75"/>
      <c r="FWW53" s="75"/>
      <c r="FWX53" s="75"/>
      <c r="FWY53" s="75"/>
      <c r="FWZ53" s="75"/>
      <c r="FXA53" s="76"/>
      <c r="FXB53" s="73"/>
      <c r="FXC53" s="49"/>
      <c r="FXD53" s="30"/>
      <c r="FXE53" s="69"/>
      <c r="FXF53" s="74"/>
      <c r="FXG53" s="75"/>
      <c r="FXH53" s="75"/>
      <c r="FXI53" s="75"/>
      <c r="FXJ53" s="75"/>
      <c r="FXK53" s="75"/>
      <c r="FXL53" s="75"/>
      <c r="FXM53" s="75"/>
      <c r="FXN53" s="75"/>
      <c r="FXO53" s="75"/>
      <c r="FXP53" s="75"/>
      <c r="FXQ53" s="75"/>
      <c r="FXR53" s="75"/>
      <c r="FXS53" s="76"/>
      <c r="FXT53" s="73"/>
      <c r="FXU53" s="49"/>
      <c r="FXV53" s="30"/>
      <c r="FXW53" s="69"/>
      <c r="FXX53" s="74"/>
      <c r="FXY53" s="75"/>
      <c r="FXZ53" s="75"/>
      <c r="FYA53" s="75"/>
      <c r="FYB53" s="75"/>
      <c r="FYC53" s="75"/>
      <c r="FYD53" s="75"/>
      <c r="FYE53" s="75"/>
      <c r="FYF53" s="75"/>
      <c r="FYG53" s="75"/>
      <c r="FYH53" s="75"/>
      <c r="FYI53" s="75"/>
      <c r="FYJ53" s="75"/>
      <c r="FYK53" s="76"/>
      <c r="FYL53" s="73"/>
      <c r="FYM53" s="49"/>
      <c r="FYN53" s="30"/>
      <c r="FYO53" s="69"/>
      <c r="FYP53" s="74"/>
      <c r="FYQ53" s="75"/>
      <c r="FYR53" s="75"/>
      <c r="FYS53" s="75"/>
      <c r="FYT53" s="75"/>
      <c r="FYU53" s="75"/>
      <c r="FYV53" s="75"/>
      <c r="FYW53" s="75"/>
      <c r="FYX53" s="75"/>
      <c r="FYY53" s="75"/>
      <c r="FYZ53" s="75"/>
      <c r="FZA53" s="75"/>
      <c r="FZB53" s="75"/>
      <c r="FZC53" s="76"/>
      <c r="FZD53" s="73"/>
      <c r="FZE53" s="49"/>
      <c r="FZF53" s="30"/>
      <c r="FZG53" s="69"/>
      <c r="FZH53" s="74"/>
      <c r="FZI53" s="75"/>
      <c r="FZJ53" s="75"/>
      <c r="FZK53" s="75"/>
      <c r="FZL53" s="75"/>
      <c r="FZM53" s="75"/>
      <c r="FZN53" s="75"/>
      <c r="FZO53" s="75"/>
      <c r="FZP53" s="75"/>
      <c r="FZQ53" s="75"/>
      <c r="FZR53" s="75"/>
      <c r="FZS53" s="75"/>
      <c r="FZT53" s="75"/>
      <c r="FZU53" s="76"/>
      <c r="FZV53" s="73"/>
      <c r="FZW53" s="49"/>
      <c r="FZX53" s="30"/>
      <c r="FZY53" s="69"/>
      <c r="FZZ53" s="74"/>
      <c r="GAA53" s="75"/>
      <c r="GAB53" s="75"/>
      <c r="GAC53" s="75"/>
      <c r="GAD53" s="75"/>
      <c r="GAE53" s="75"/>
      <c r="GAF53" s="75"/>
      <c r="GAG53" s="75"/>
      <c r="GAH53" s="75"/>
      <c r="GAI53" s="75"/>
      <c r="GAJ53" s="75"/>
      <c r="GAK53" s="75"/>
      <c r="GAL53" s="75"/>
      <c r="GAM53" s="76"/>
      <c r="GAN53" s="73"/>
      <c r="GAO53" s="49"/>
      <c r="GAP53" s="30"/>
      <c r="GAQ53" s="69"/>
      <c r="GAR53" s="74"/>
      <c r="GAS53" s="75"/>
      <c r="GAT53" s="75"/>
      <c r="GAU53" s="75"/>
      <c r="GAV53" s="75"/>
      <c r="GAW53" s="75"/>
      <c r="GAX53" s="75"/>
      <c r="GAY53" s="75"/>
      <c r="GAZ53" s="75"/>
      <c r="GBA53" s="75"/>
      <c r="GBB53" s="75"/>
      <c r="GBC53" s="75"/>
      <c r="GBD53" s="75"/>
      <c r="GBE53" s="76"/>
      <c r="GBF53" s="73"/>
      <c r="GBG53" s="49"/>
      <c r="GBH53" s="30"/>
      <c r="GBI53" s="69"/>
      <c r="GBJ53" s="74"/>
      <c r="GBK53" s="75"/>
      <c r="GBL53" s="75"/>
      <c r="GBM53" s="75"/>
      <c r="GBN53" s="75"/>
      <c r="GBO53" s="75"/>
      <c r="GBP53" s="75"/>
      <c r="GBQ53" s="75"/>
      <c r="GBR53" s="75"/>
      <c r="GBS53" s="75"/>
      <c r="GBT53" s="75"/>
      <c r="GBU53" s="75"/>
      <c r="GBV53" s="75"/>
      <c r="GBW53" s="76"/>
      <c r="GBX53" s="73"/>
      <c r="GBY53" s="49"/>
      <c r="GBZ53" s="30"/>
      <c r="GCA53" s="69"/>
      <c r="GCB53" s="74"/>
      <c r="GCC53" s="75"/>
      <c r="GCD53" s="75"/>
      <c r="GCE53" s="75"/>
      <c r="GCF53" s="75"/>
      <c r="GCG53" s="75"/>
      <c r="GCH53" s="75"/>
      <c r="GCI53" s="75"/>
      <c r="GCJ53" s="75"/>
      <c r="GCK53" s="75"/>
      <c r="GCL53" s="75"/>
      <c r="GCM53" s="75"/>
      <c r="GCN53" s="75"/>
      <c r="GCO53" s="76"/>
      <c r="GCP53" s="73"/>
      <c r="GCQ53" s="49"/>
      <c r="GCR53" s="30"/>
      <c r="GCS53" s="69"/>
      <c r="GCT53" s="74"/>
      <c r="GCU53" s="75"/>
      <c r="GCV53" s="75"/>
      <c r="GCW53" s="75"/>
      <c r="GCX53" s="75"/>
      <c r="GCY53" s="75"/>
      <c r="GCZ53" s="75"/>
      <c r="GDA53" s="75"/>
      <c r="GDB53" s="75"/>
      <c r="GDC53" s="75"/>
      <c r="GDD53" s="75"/>
      <c r="GDE53" s="75"/>
      <c r="GDF53" s="75"/>
      <c r="GDG53" s="76"/>
      <c r="GDH53" s="73"/>
      <c r="GDI53" s="49"/>
      <c r="GDJ53" s="30"/>
      <c r="GDK53" s="69"/>
      <c r="GDL53" s="74"/>
      <c r="GDM53" s="75"/>
      <c r="GDN53" s="75"/>
      <c r="GDO53" s="75"/>
      <c r="GDP53" s="75"/>
      <c r="GDQ53" s="75"/>
      <c r="GDR53" s="75"/>
      <c r="GDS53" s="75"/>
      <c r="GDT53" s="75"/>
      <c r="GDU53" s="75"/>
      <c r="GDV53" s="75"/>
      <c r="GDW53" s="75"/>
      <c r="GDX53" s="75"/>
      <c r="GDY53" s="76"/>
      <c r="GDZ53" s="73"/>
      <c r="GEA53" s="49"/>
      <c r="GEB53" s="30"/>
      <c r="GEC53" s="69"/>
      <c r="GED53" s="74"/>
      <c r="GEE53" s="75"/>
      <c r="GEF53" s="75"/>
      <c r="GEG53" s="75"/>
      <c r="GEH53" s="75"/>
      <c r="GEI53" s="75"/>
      <c r="GEJ53" s="75"/>
      <c r="GEK53" s="75"/>
      <c r="GEL53" s="75"/>
      <c r="GEM53" s="75"/>
      <c r="GEN53" s="75"/>
      <c r="GEO53" s="75"/>
      <c r="GEP53" s="75"/>
      <c r="GEQ53" s="76"/>
      <c r="GER53" s="73"/>
      <c r="GES53" s="49"/>
      <c r="GET53" s="30"/>
      <c r="GEU53" s="69"/>
      <c r="GEV53" s="74"/>
      <c r="GEW53" s="75"/>
      <c r="GEX53" s="75"/>
      <c r="GEY53" s="75"/>
      <c r="GEZ53" s="75"/>
      <c r="GFA53" s="75"/>
      <c r="GFB53" s="75"/>
      <c r="GFC53" s="75"/>
      <c r="GFD53" s="75"/>
      <c r="GFE53" s="75"/>
      <c r="GFF53" s="75"/>
      <c r="GFG53" s="75"/>
      <c r="GFH53" s="75"/>
      <c r="GFI53" s="76"/>
      <c r="GFJ53" s="73"/>
      <c r="GFK53" s="49"/>
      <c r="GFL53" s="30"/>
      <c r="GFM53" s="69"/>
      <c r="GFN53" s="74"/>
      <c r="GFO53" s="75"/>
      <c r="GFP53" s="75"/>
      <c r="GFQ53" s="75"/>
      <c r="GFR53" s="75"/>
      <c r="GFS53" s="75"/>
      <c r="GFT53" s="75"/>
      <c r="GFU53" s="75"/>
      <c r="GFV53" s="75"/>
      <c r="GFW53" s="75"/>
      <c r="GFX53" s="75"/>
      <c r="GFY53" s="75"/>
      <c r="GFZ53" s="75"/>
      <c r="GGA53" s="76"/>
      <c r="GGB53" s="73"/>
      <c r="GGC53" s="49"/>
      <c r="GGD53" s="30"/>
      <c r="GGE53" s="69"/>
      <c r="GGF53" s="74"/>
      <c r="GGG53" s="75"/>
      <c r="GGH53" s="75"/>
      <c r="GGI53" s="75"/>
      <c r="GGJ53" s="75"/>
      <c r="GGK53" s="75"/>
      <c r="GGL53" s="75"/>
      <c r="GGM53" s="75"/>
      <c r="GGN53" s="75"/>
      <c r="GGO53" s="75"/>
      <c r="GGP53" s="75"/>
      <c r="GGQ53" s="75"/>
      <c r="GGR53" s="75"/>
      <c r="GGS53" s="76"/>
      <c r="GGT53" s="73"/>
      <c r="GGU53" s="49"/>
      <c r="GGV53" s="30"/>
      <c r="GGW53" s="69"/>
      <c r="GGX53" s="74"/>
      <c r="GGY53" s="75"/>
      <c r="GGZ53" s="75"/>
      <c r="GHA53" s="75"/>
      <c r="GHB53" s="75"/>
      <c r="GHC53" s="75"/>
      <c r="GHD53" s="75"/>
      <c r="GHE53" s="75"/>
      <c r="GHF53" s="75"/>
      <c r="GHG53" s="75"/>
      <c r="GHH53" s="75"/>
      <c r="GHI53" s="75"/>
      <c r="GHJ53" s="75"/>
      <c r="GHK53" s="76"/>
      <c r="GHL53" s="73"/>
      <c r="GHM53" s="49"/>
      <c r="GHN53" s="30"/>
      <c r="GHO53" s="69"/>
      <c r="GHP53" s="74"/>
      <c r="GHQ53" s="75"/>
      <c r="GHR53" s="75"/>
      <c r="GHS53" s="75"/>
      <c r="GHT53" s="75"/>
      <c r="GHU53" s="75"/>
      <c r="GHV53" s="75"/>
      <c r="GHW53" s="75"/>
      <c r="GHX53" s="75"/>
      <c r="GHY53" s="75"/>
      <c r="GHZ53" s="75"/>
      <c r="GIA53" s="75"/>
      <c r="GIB53" s="75"/>
      <c r="GIC53" s="76"/>
      <c r="GID53" s="73"/>
      <c r="GIE53" s="49"/>
      <c r="GIF53" s="30"/>
      <c r="GIG53" s="69"/>
      <c r="GIH53" s="74"/>
      <c r="GII53" s="75"/>
      <c r="GIJ53" s="75"/>
      <c r="GIK53" s="75"/>
      <c r="GIL53" s="75"/>
      <c r="GIM53" s="75"/>
      <c r="GIN53" s="75"/>
      <c r="GIO53" s="75"/>
      <c r="GIP53" s="75"/>
      <c r="GIQ53" s="75"/>
      <c r="GIR53" s="75"/>
      <c r="GIS53" s="75"/>
      <c r="GIT53" s="75"/>
      <c r="GIU53" s="76"/>
      <c r="GIV53" s="73"/>
      <c r="GIW53" s="49"/>
      <c r="GIX53" s="30"/>
      <c r="GIY53" s="69"/>
      <c r="GIZ53" s="74"/>
      <c r="GJA53" s="75"/>
      <c r="GJB53" s="75"/>
      <c r="GJC53" s="75"/>
      <c r="GJD53" s="75"/>
      <c r="GJE53" s="75"/>
      <c r="GJF53" s="75"/>
      <c r="GJG53" s="75"/>
      <c r="GJH53" s="75"/>
      <c r="GJI53" s="75"/>
      <c r="GJJ53" s="75"/>
      <c r="GJK53" s="75"/>
      <c r="GJL53" s="75"/>
      <c r="GJM53" s="76"/>
      <c r="GJN53" s="73"/>
      <c r="GJO53" s="49"/>
      <c r="GJP53" s="30"/>
      <c r="GJQ53" s="69"/>
      <c r="GJR53" s="74"/>
      <c r="GJS53" s="75"/>
      <c r="GJT53" s="75"/>
      <c r="GJU53" s="75"/>
      <c r="GJV53" s="75"/>
      <c r="GJW53" s="75"/>
      <c r="GJX53" s="75"/>
      <c r="GJY53" s="75"/>
      <c r="GJZ53" s="75"/>
      <c r="GKA53" s="75"/>
      <c r="GKB53" s="75"/>
      <c r="GKC53" s="75"/>
      <c r="GKD53" s="75"/>
      <c r="GKE53" s="76"/>
      <c r="GKF53" s="73"/>
      <c r="GKG53" s="49"/>
      <c r="GKH53" s="30"/>
      <c r="GKI53" s="69"/>
      <c r="GKJ53" s="74"/>
      <c r="GKK53" s="75"/>
      <c r="GKL53" s="75"/>
      <c r="GKM53" s="75"/>
      <c r="GKN53" s="75"/>
      <c r="GKO53" s="75"/>
      <c r="GKP53" s="75"/>
      <c r="GKQ53" s="75"/>
      <c r="GKR53" s="75"/>
      <c r="GKS53" s="75"/>
      <c r="GKT53" s="75"/>
      <c r="GKU53" s="75"/>
      <c r="GKV53" s="75"/>
      <c r="GKW53" s="76"/>
      <c r="GKX53" s="73"/>
      <c r="GKY53" s="49"/>
      <c r="GKZ53" s="30"/>
      <c r="GLA53" s="69"/>
      <c r="GLB53" s="74"/>
      <c r="GLC53" s="75"/>
      <c r="GLD53" s="75"/>
      <c r="GLE53" s="75"/>
      <c r="GLF53" s="75"/>
      <c r="GLG53" s="75"/>
      <c r="GLH53" s="75"/>
      <c r="GLI53" s="75"/>
      <c r="GLJ53" s="75"/>
      <c r="GLK53" s="75"/>
      <c r="GLL53" s="75"/>
      <c r="GLM53" s="75"/>
      <c r="GLN53" s="75"/>
      <c r="GLO53" s="76"/>
      <c r="GLP53" s="73"/>
      <c r="GLQ53" s="49"/>
      <c r="GLR53" s="30"/>
      <c r="GLS53" s="69"/>
      <c r="GLT53" s="74"/>
      <c r="GLU53" s="75"/>
      <c r="GLV53" s="75"/>
      <c r="GLW53" s="75"/>
      <c r="GLX53" s="75"/>
      <c r="GLY53" s="75"/>
      <c r="GLZ53" s="75"/>
      <c r="GMA53" s="75"/>
      <c r="GMB53" s="75"/>
      <c r="GMC53" s="75"/>
      <c r="GMD53" s="75"/>
      <c r="GME53" s="75"/>
      <c r="GMF53" s="75"/>
      <c r="GMG53" s="76"/>
      <c r="GMH53" s="73"/>
      <c r="GMI53" s="49"/>
      <c r="GMJ53" s="30"/>
      <c r="GMK53" s="69"/>
      <c r="GML53" s="74"/>
      <c r="GMM53" s="75"/>
      <c r="GMN53" s="75"/>
      <c r="GMO53" s="75"/>
      <c r="GMP53" s="75"/>
      <c r="GMQ53" s="75"/>
      <c r="GMR53" s="75"/>
      <c r="GMS53" s="75"/>
      <c r="GMT53" s="75"/>
      <c r="GMU53" s="75"/>
      <c r="GMV53" s="75"/>
      <c r="GMW53" s="75"/>
      <c r="GMX53" s="75"/>
      <c r="GMY53" s="76"/>
      <c r="GMZ53" s="73"/>
      <c r="GNA53" s="49"/>
      <c r="GNB53" s="30"/>
      <c r="GNC53" s="69"/>
      <c r="GND53" s="74"/>
      <c r="GNE53" s="75"/>
      <c r="GNF53" s="75"/>
      <c r="GNG53" s="75"/>
      <c r="GNH53" s="75"/>
      <c r="GNI53" s="75"/>
      <c r="GNJ53" s="75"/>
      <c r="GNK53" s="75"/>
      <c r="GNL53" s="75"/>
      <c r="GNM53" s="75"/>
      <c r="GNN53" s="75"/>
      <c r="GNO53" s="75"/>
      <c r="GNP53" s="75"/>
      <c r="GNQ53" s="76"/>
      <c r="GNR53" s="73"/>
      <c r="GNS53" s="49"/>
      <c r="GNT53" s="30"/>
      <c r="GNU53" s="69"/>
      <c r="GNV53" s="74"/>
      <c r="GNW53" s="75"/>
      <c r="GNX53" s="75"/>
      <c r="GNY53" s="75"/>
      <c r="GNZ53" s="75"/>
      <c r="GOA53" s="75"/>
      <c r="GOB53" s="75"/>
      <c r="GOC53" s="75"/>
      <c r="GOD53" s="75"/>
      <c r="GOE53" s="75"/>
      <c r="GOF53" s="75"/>
      <c r="GOG53" s="75"/>
      <c r="GOH53" s="75"/>
      <c r="GOI53" s="76"/>
      <c r="GOJ53" s="73"/>
      <c r="GOK53" s="49"/>
      <c r="GOL53" s="30"/>
      <c r="GOM53" s="69"/>
      <c r="GON53" s="74"/>
      <c r="GOO53" s="75"/>
      <c r="GOP53" s="75"/>
      <c r="GOQ53" s="75"/>
      <c r="GOR53" s="75"/>
      <c r="GOS53" s="75"/>
      <c r="GOT53" s="75"/>
      <c r="GOU53" s="75"/>
      <c r="GOV53" s="75"/>
      <c r="GOW53" s="75"/>
      <c r="GOX53" s="75"/>
      <c r="GOY53" s="75"/>
      <c r="GOZ53" s="75"/>
      <c r="GPA53" s="76"/>
      <c r="GPB53" s="73"/>
      <c r="GPC53" s="49"/>
      <c r="GPD53" s="30"/>
      <c r="GPE53" s="69"/>
      <c r="GPF53" s="74"/>
      <c r="GPG53" s="75"/>
      <c r="GPH53" s="75"/>
      <c r="GPI53" s="75"/>
      <c r="GPJ53" s="75"/>
      <c r="GPK53" s="75"/>
      <c r="GPL53" s="75"/>
      <c r="GPM53" s="75"/>
      <c r="GPN53" s="75"/>
      <c r="GPO53" s="75"/>
      <c r="GPP53" s="75"/>
      <c r="GPQ53" s="75"/>
      <c r="GPR53" s="75"/>
      <c r="GPS53" s="76"/>
      <c r="GPT53" s="73"/>
      <c r="GPU53" s="49"/>
      <c r="GPV53" s="30"/>
      <c r="GPW53" s="69"/>
      <c r="GPX53" s="74"/>
      <c r="GPY53" s="75"/>
      <c r="GPZ53" s="75"/>
      <c r="GQA53" s="75"/>
      <c r="GQB53" s="75"/>
      <c r="GQC53" s="75"/>
      <c r="GQD53" s="75"/>
      <c r="GQE53" s="75"/>
      <c r="GQF53" s="75"/>
      <c r="GQG53" s="75"/>
      <c r="GQH53" s="75"/>
      <c r="GQI53" s="75"/>
      <c r="GQJ53" s="75"/>
      <c r="GQK53" s="76"/>
      <c r="GQL53" s="73"/>
      <c r="GQM53" s="49"/>
      <c r="GQN53" s="30"/>
      <c r="GQO53" s="69"/>
      <c r="GQP53" s="74"/>
      <c r="GQQ53" s="75"/>
      <c r="GQR53" s="75"/>
      <c r="GQS53" s="75"/>
      <c r="GQT53" s="75"/>
      <c r="GQU53" s="75"/>
      <c r="GQV53" s="75"/>
      <c r="GQW53" s="75"/>
      <c r="GQX53" s="75"/>
      <c r="GQY53" s="75"/>
      <c r="GQZ53" s="75"/>
      <c r="GRA53" s="75"/>
      <c r="GRB53" s="75"/>
      <c r="GRC53" s="76"/>
      <c r="GRD53" s="73"/>
      <c r="GRE53" s="49"/>
      <c r="GRF53" s="30"/>
      <c r="GRG53" s="69"/>
      <c r="GRH53" s="74"/>
      <c r="GRI53" s="75"/>
      <c r="GRJ53" s="75"/>
      <c r="GRK53" s="75"/>
      <c r="GRL53" s="75"/>
      <c r="GRM53" s="75"/>
      <c r="GRN53" s="75"/>
      <c r="GRO53" s="75"/>
      <c r="GRP53" s="75"/>
      <c r="GRQ53" s="75"/>
      <c r="GRR53" s="75"/>
      <c r="GRS53" s="75"/>
      <c r="GRT53" s="75"/>
      <c r="GRU53" s="76"/>
      <c r="GRV53" s="73"/>
      <c r="GRW53" s="49"/>
      <c r="GRX53" s="30"/>
      <c r="GRY53" s="69"/>
      <c r="GRZ53" s="74"/>
      <c r="GSA53" s="75"/>
      <c r="GSB53" s="75"/>
      <c r="GSC53" s="75"/>
      <c r="GSD53" s="75"/>
      <c r="GSE53" s="75"/>
      <c r="GSF53" s="75"/>
      <c r="GSG53" s="75"/>
      <c r="GSH53" s="75"/>
      <c r="GSI53" s="75"/>
      <c r="GSJ53" s="75"/>
      <c r="GSK53" s="75"/>
      <c r="GSL53" s="75"/>
      <c r="GSM53" s="76"/>
      <c r="GSN53" s="73"/>
      <c r="GSO53" s="49"/>
      <c r="GSP53" s="30"/>
      <c r="GSQ53" s="69"/>
      <c r="GSR53" s="74"/>
      <c r="GSS53" s="75"/>
      <c r="GST53" s="75"/>
      <c r="GSU53" s="75"/>
      <c r="GSV53" s="75"/>
      <c r="GSW53" s="75"/>
      <c r="GSX53" s="75"/>
      <c r="GSY53" s="75"/>
      <c r="GSZ53" s="75"/>
      <c r="GTA53" s="75"/>
      <c r="GTB53" s="75"/>
      <c r="GTC53" s="75"/>
      <c r="GTD53" s="75"/>
      <c r="GTE53" s="76"/>
      <c r="GTF53" s="73"/>
      <c r="GTG53" s="49"/>
      <c r="GTH53" s="30"/>
      <c r="GTI53" s="69"/>
      <c r="GTJ53" s="74"/>
      <c r="GTK53" s="75"/>
      <c r="GTL53" s="75"/>
      <c r="GTM53" s="75"/>
      <c r="GTN53" s="75"/>
      <c r="GTO53" s="75"/>
      <c r="GTP53" s="75"/>
      <c r="GTQ53" s="75"/>
      <c r="GTR53" s="75"/>
      <c r="GTS53" s="75"/>
      <c r="GTT53" s="75"/>
      <c r="GTU53" s="75"/>
      <c r="GTV53" s="75"/>
      <c r="GTW53" s="76"/>
      <c r="GTX53" s="73"/>
      <c r="GTY53" s="49"/>
      <c r="GTZ53" s="30"/>
      <c r="GUA53" s="69"/>
      <c r="GUB53" s="74"/>
      <c r="GUC53" s="75"/>
      <c r="GUD53" s="75"/>
      <c r="GUE53" s="75"/>
      <c r="GUF53" s="75"/>
      <c r="GUG53" s="75"/>
      <c r="GUH53" s="75"/>
      <c r="GUI53" s="75"/>
      <c r="GUJ53" s="75"/>
      <c r="GUK53" s="75"/>
      <c r="GUL53" s="75"/>
      <c r="GUM53" s="75"/>
      <c r="GUN53" s="75"/>
      <c r="GUO53" s="76"/>
      <c r="GUP53" s="73"/>
      <c r="GUQ53" s="49"/>
      <c r="GUR53" s="30"/>
      <c r="GUS53" s="69"/>
      <c r="GUT53" s="74"/>
      <c r="GUU53" s="75"/>
      <c r="GUV53" s="75"/>
      <c r="GUW53" s="75"/>
      <c r="GUX53" s="75"/>
      <c r="GUY53" s="75"/>
      <c r="GUZ53" s="75"/>
      <c r="GVA53" s="75"/>
      <c r="GVB53" s="75"/>
      <c r="GVC53" s="75"/>
      <c r="GVD53" s="75"/>
      <c r="GVE53" s="75"/>
      <c r="GVF53" s="75"/>
      <c r="GVG53" s="76"/>
      <c r="GVH53" s="73"/>
      <c r="GVI53" s="49"/>
      <c r="GVJ53" s="30"/>
      <c r="GVK53" s="69"/>
      <c r="GVL53" s="74"/>
      <c r="GVM53" s="75"/>
      <c r="GVN53" s="75"/>
      <c r="GVO53" s="75"/>
      <c r="GVP53" s="75"/>
      <c r="GVQ53" s="75"/>
      <c r="GVR53" s="75"/>
      <c r="GVS53" s="75"/>
      <c r="GVT53" s="75"/>
      <c r="GVU53" s="75"/>
      <c r="GVV53" s="75"/>
      <c r="GVW53" s="75"/>
      <c r="GVX53" s="75"/>
      <c r="GVY53" s="76"/>
      <c r="GVZ53" s="73"/>
      <c r="GWA53" s="49"/>
      <c r="GWB53" s="30"/>
      <c r="GWC53" s="69"/>
      <c r="GWD53" s="74"/>
      <c r="GWE53" s="75"/>
      <c r="GWF53" s="75"/>
      <c r="GWG53" s="75"/>
      <c r="GWH53" s="75"/>
      <c r="GWI53" s="75"/>
      <c r="GWJ53" s="75"/>
      <c r="GWK53" s="75"/>
      <c r="GWL53" s="75"/>
      <c r="GWM53" s="75"/>
      <c r="GWN53" s="75"/>
      <c r="GWO53" s="75"/>
      <c r="GWP53" s="75"/>
      <c r="GWQ53" s="76"/>
      <c r="GWR53" s="73"/>
      <c r="GWS53" s="49"/>
      <c r="GWT53" s="30"/>
      <c r="GWU53" s="69"/>
      <c r="GWV53" s="74"/>
      <c r="GWW53" s="75"/>
      <c r="GWX53" s="75"/>
      <c r="GWY53" s="75"/>
      <c r="GWZ53" s="75"/>
      <c r="GXA53" s="75"/>
      <c r="GXB53" s="75"/>
      <c r="GXC53" s="75"/>
      <c r="GXD53" s="75"/>
      <c r="GXE53" s="75"/>
      <c r="GXF53" s="75"/>
      <c r="GXG53" s="75"/>
      <c r="GXH53" s="75"/>
      <c r="GXI53" s="76"/>
      <c r="GXJ53" s="73"/>
      <c r="GXK53" s="49"/>
      <c r="GXL53" s="30"/>
      <c r="GXM53" s="69"/>
      <c r="GXN53" s="74"/>
      <c r="GXO53" s="75"/>
      <c r="GXP53" s="75"/>
      <c r="GXQ53" s="75"/>
      <c r="GXR53" s="75"/>
      <c r="GXS53" s="75"/>
      <c r="GXT53" s="75"/>
      <c r="GXU53" s="75"/>
      <c r="GXV53" s="75"/>
      <c r="GXW53" s="75"/>
      <c r="GXX53" s="75"/>
      <c r="GXY53" s="75"/>
      <c r="GXZ53" s="75"/>
      <c r="GYA53" s="76"/>
      <c r="GYB53" s="73"/>
      <c r="GYC53" s="49"/>
      <c r="GYD53" s="30"/>
      <c r="GYE53" s="69"/>
      <c r="GYF53" s="74"/>
      <c r="GYG53" s="75"/>
      <c r="GYH53" s="75"/>
      <c r="GYI53" s="75"/>
      <c r="GYJ53" s="75"/>
      <c r="GYK53" s="75"/>
      <c r="GYL53" s="75"/>
      <c r="GYM53" s="75"/>
      <c r="GYN53" s="75"/>
      <c r="GYO53" s="75"/>
      <c r="GYP53" s="75"/>
      <c r="GYQ53" s="75"/>
      <c r="GYR53" s="75"/>
      <c r="GYS53" s="76"/>
      <c r="GYT53" s="73"/>
      <c r="GYU53" s="49"/>
      <c r="GYV53" s="30"/>
      <c r="GYW53" s="69"/>
      <c r="GYX53" s="74"/>
      <c r="GYY53" s="75"/>
      <c r="GYZ53" s="75"/>
      <c r="GZA53" s="75"/>
      <c r="GZB53" s="75"/>
      <c r="GZC53" s="75"/>
      <c r="GZD53" s="75"/>
      <c r="GZE53" s="75"/>
      <c r="GZF53" s="75"/>
      <c r="GZG53" s="75"/>
      <c r="GZH53" s="75"/>
      <c r="GZI53" s="75"/>
      <c r="GZJ53" s="75"/>
      <c r="GZK53" s="76"/>
      <c r="GZL53" s="73"/>
      <c r="GZM53" s="49"/>
      <c r="GZN53" s="30"/>
      <c r="GZO53" s="69"/>
      <c r="GZP53" s="74"/>
      <c r="GZQ53" s="75"/>
      <c r="GZR53" s="75"/>
      <c r="GZS53" s="75"/>
      <c r="GZT53" s="75"/>
      <c r="GZU53" s="75"/>
      <c r="GZV53" s="75"/>
      <c r="GZW53" s="75"/>
      <c r="GZX53" s="75"/>
      <c r="GZY53" s="75"/>
      <c r="GZZ53" s="75"/>
      <c r="HAA53" s="75"/>
      <c r="HAB53" s="75"/>
      <c r="HAC53" s="76"/>
      <c r="HAD53" s="73"/>
      <c r="HAE53" s="49"/>
      <c r="HAF53" s="30"/>
      <c r="HAG53" s="69"/>
      <c r="HAH53" s="74"/>
      <c r="HAI53" s="75"/>
      <c r="HAJ53" s="75"/>
      <c r="HAK53" s="75"/>
      <c r="HAL53" s="75"/>
      <c r="HAM53" s="75"/>
      <c r="HAN53" s="75"/>
      <c r="HAO53" s="75"/>
      <c r="HAP53" s="75"/>
      <c r="HAQ53" s="75"/>
      <c r="HAR53" s="75"/>
      <c r="HAS53" s="75"/>
      <c r="HAT53" s="75"/>
      <c r="HAU53" s="76"/>
      <c r="HAV53" s="73"/>
      <c r="HAW53" s="49"/>
      <c r="HAX53" s="30"/>
      <c r="HAY53" s="69"/>
      <c r="HAZ53" s="74"/>
      <c r="HBA53" s="75"/>
      <c r="HBB53" s="75"/>
      <c r="HBC53" s="75"/>
      <c r="HBD53" s="75"/>
      <c r="HBE53" s="75"/>
      <c r="HBF53" s="75"/>
      <c r="HBG53" s="75"/>
      <c r="HBH53" s="75"/>
      <c r="HBI53" s="75"/>
      <c r="HBJ53" s="75"/>
      <c r="HBK53" s="75"/>
      <c r="HBL53" s="75"/>
      <c r="HBM53" s="76"/>
      <c r="HBN53" s="73"/>
      <c r="HBO53" s="49"/>
      <c r="HBP53" s="30"/>
      <c r="HBQ53" s="69"/>
      <c r="HBR53" s="74"/>
      <c r="HBS53" s="75"/>
      <c r="HBT53" s="75"/>
      <c r="HBU53" s="75"/>
      <c r="HBV53" s="75"/>
      <c r="HBW53" s="75"/>
      <c r="HBX53" s="75"/>
      <c r="HBY53" s="75"/>
      <c r="HBZ53" s="75"/>
      <c r="HCA53" s="75"/>
      <c r="HCB53" s="75"/>
      <c r="HCC53" s="75"/>
      <c r="HCD53" s="75"/>
      <c r="HCE53" s="76"/>
      <c r="HCF53" s="73"/>
      <c r="HCG53" s="49"/>
      <c r="HCH53" s="30"/>
      <c r="HCI53" s="69"/>
      <c r="HCJ53" s="74"/>
      <c r="HCK53" s="75"/>
      <c r="HCL53" s="75"/>
      <c r="HCM53" s="75"/>
      <c r="HCN53" s="75"/>
      <c r="HCO53" s="75"/>
      <c r="HCP53" s="75"/>
      <c r="HCQ53" s="75"/>
      <c r="HCR53" s="75"/>
      <c r="HCS53" s="75"/>
      <c r="HCT53" s="75"/>
      <c r="HCU53" s="75"/>
      <c r="HCV53" s="75"/>
      <c r="HCW53" s="76"/>
      <c r="HCX53" s="73"/>
      <c r="HCY53" s="49"/>
      <c r="HCZ53" s="30"/>
      <c r="HDA53" s="69"/>
      <c r="HDB53" s="74"/>
      <c r="HDC53" s="75"/>
      <c r="HDD53" s="75"/>
      <c r="HDE53" s="75"/>
      <c r="HDF53" s="75"/>
      <c r="HDG53" s="75"/>
      <c r="HDH53" s="75"/>
      <c r="HDI53" s="75"/>
      <c r="HDJ53" s="75"/>
      <c r="HDK53" s="75"/>
      <c r="HDL53" s="75"/>
      <c r="HDM53" s="75"/>
      <c r="HDN53" s="75"/>
      <c r="HDO53" s="76"/>
      <c r="HDP53" s="73"/>
      <c r="HDQ53" s="49"/>
      <c r="HDR53" s="30"/>
      <c r="HDS53" s="69"/>
      <c r="HDT53" s="74"/>
      <c r="HDU53" s="75"/>
      <c r="HDV53" s="75"/>
      <c r="HDW53" s="75"/>
      <c r="HDX53" s="75"/>
      <c r="HDY53" s="75"/>
      <c r="HDZ53" s="75"/>
      <c r="HEA53" s="75"/>
      <c r="HEB53" s="75"/>
      <c r="HEC53" s="75"/>
      <c r="HED53" s="75"/>
      <c r="HEE53" s="75"/>
      <c r="HEF53" s="75"/>
      <c r="HEG53" s="76"/>
      <c r="HEH53" s="73"/>
      <c r="HEI53" s="49"/>
      <c r="HEJ53" s="30"/>
      <c r="HEK53" s="69"/>
      <c r="HEL53" s="74"/>
      <c r="HEM53" s="75"/>
      <c r="HEN53" s="75"/>
      <c r="HEO53" s="75"/>
      <c r="HEP53" s="75"/>
      <c r="HEQ53" s="75"/>
      <c r="HER53" s="75"/>
      <c r="HES53" s="75"/>
      <c r="HET53" s="75"/>
      <c r="HEU53" s="75"/>
      <c r="HEV53" s="75"/>
      <c r="HEW53" s="75"/>
      <c r="HEX53" s="75"/>
      <c r="HEY53" s="76"/>
      <c r="HEZ53" s="73"/>
      <c r="HFA53" s="49"/>
      <c r="HFB53" s="30"/>
      <c r="HFC53" s="69"/>
      <c r="HFD53" s="74"/>
      <c r="HFE53" s="75"/>
      <c r="HFF53" s="75"/>
      <c r="HFG53" s="75"/>
      <c r="HFH53" s="75"/>
      <c r="HFI53" s="75"/>
      <c r="HFJ53" s="75"/>
      <c r="HFK53" s="75"/>
      <c r="HFL53" s="75"/>
      <c r="HFM53" s="75"/>
      <c r="HFN53" s="75"/>
      <c r="HFO53" s="75"/>
      <c r="HFP53" s="75"/>
      <c r="HFQ53" s="76"/>
      <c r="HFR53" s="73"/>
      <c r="HFS53" s="49"/>
      <c r="HFT53" s="30"/>
      <c r="HFU53" s="69"/>
      <c r="HFV53" s="74"/>
      <c r="HFW53" s="75"/>
      <c r="HFX53" s="75"/>
      <c r="HFY53" s="75"/>
      <c r="HFZ53" s="75"/>
      <c r="HGA53" s="75"/>
      <c r="HGB53" s="75"/>
      <c r="HGC53" s="75"/>
      <c r="HGD53" s="75"/>
      <c r="HGE53" s="75"/>
      <c r="HGF53" s="75"/>
      <c r="HGG53" s="75"/>
      <c r="HGH53" s="75"/>
      <c r="HGI53" s="76"/>
      <c r="HGJ53" s="73"/>
      <c r="HGK53" s="49"/>
      <c r="HGL53" s="30"/>
      <c r="HGM53" s="69"/>
      <c r="HGN53" s="74"/>
      <c r="HGO53" s="75"/>
      <c r="HGP53" s="75"/>
      <c r="HGQ53" s="75"/>
      <c r="HGR53" s="75"/>
      <c r="HGS53" s="75"/>
      <c r="HGT53" s="75"/>
      <c r="HGU53" s="75"/>
      <c r="HGV53" s="75"/>
      <c r="HGW53" s="75"/>
      <c r="HGX53" s="75"/>
      <c r="HGY53" s="75"/>
      <c r="HGZ53" s="75"/>
      <c r="HHA53" s="76"/>
      <c r="HHB53" s="73"/>
      <c r="HHC53" s="49"/>
      <c r="HHD53" s="30"/>
      <c r="HHE53" s="69"/>
      <c r="HHF53" s="74"/>
      <c r="HHG53" s="75"/>
      <c r="HHH53" s="75"/>
      <c r="HHI53" s="75"/>
      <c r="HHJ53" s="75"/>
      <c r="HHK53" s="75"/>
      <c r="HHL53" s="75"/>
      <c r="HHM53" s="75"/>
      <c r="HHN53" s="75"/>
      <c r="HHO53" s="75"/>
      <c r="HHP53" s="75"/>
      <c r="HHQ53" s="75"/>
      <c r="HHR53" s="75"/>
      <c r="HHS53" s="76"/>
      <c r="HHT53" s="73"/>
      <c r="HHU53" s="49"/>
      <c r="HHV53" s="30"/>
      <c r="HHW53" s="69"/>
      <c r="HHX53" s="74"/>
      <c r="HHY53" s="75"/>
      <c r="HHZ53" s="75"/>
      <c r="HIA53" s="75"/>
      <c r="HIB53" s="75"/>
      <c r="HIC53" s="75"/>
      <c r="HID53" s="75"/>
      <c r="HIE53" s="75"/>
      <c r="HIF53" s="75"/>
      <c r="HIG53" s="75"/>
      <c r="HIH53" s="75"/>
      <c r="HII53" s="75"/>
      <c r="HIJ53" s="75"/>
      <c r="HIK53" s="76"/>
      <c r="HIL53" s="73"/>
      <c r="HIM53" s="49"/>
      <c r="HIN53" s="30"/>
      <c r="HIO53" s="69"/>
      <c r="HIP53" s="74"/>
      <c r="HIQ53" s="75"/>
      <c r="HIR53" s="75"/>
      <c r="HIS53" s="75"/>
      <c r="HIT53" s="75"/>
      <c r="HIU53" s="75"/>
      <c r="HIV53" s="75"/>
      <c r="HIW53" s="75"/>
      <c r="HIX53" s="75"/>
      <c r="HIY53" s="75"/>
      <c r="HIZ53" s="75"/>
      <c r="HJA53" s="75"/>
      <c r="HJB53" s="75"/>
      <c r="HJC53" s="76"/>
      <c r="HJD53" s="73"/>
      <c r="HJE53" s="49"/>
      <c r="HJF53" s="30"/>
      <c r="HJG53" s="69"/>
      <c r="HJH53" s="74"/>
      <c r="HJI53" s="75"/>
      <c r="HJJ53" s="75"/>
      <c r="HJK53" s="75"/>
      <c r="HJL53" s="75"/>
      <c r="HJM53" s="75"/>
      <c r="HJN53" s="75"/>
      <c r="HJO53" s="75"/>
      <c r="HJP53" s="75"/>
      <c r="HJQ53" s="75"/>
      <c r="HJR53" s="75"/>
      <c r="HJS53" s="75"/>
      <c r="HJT53" s="75"/>
      <c r="HJU53" s="76"/>
      <c r="HJV53" s="73"/>
      <c r="HJW53" s="49"/>
      <c r="HJX53" s="30"/>
      <c r="HJY53" s="69"/>
      <c r="HJZ53" s="74"/>
      <c r="HKA53" s="75"/>
      <c r="HKB53" s="75"/>
      <c r="HKC53" s="75"/>
      <c r="HKD53" s="75"/>
      <c r="HKE53" s="75"/>
      <c r="HKF53" s="75"/>
      <c r="HKG53" s="75"/>
      <c r="HKH53" s="75"/>
      <c r="HKI53" s="75"/>
      <c r="HKJ53" s="75"/>
      <c r="HKK53" s="75"/>
      <c r="HKL53" s="75"/>
      <c r="HKM53" s="76"/>
      <c r="HKN53" s="73"/>
      <c r="HKO53" s="49"/>
      <c r="HKP53" s="30"/>
      <c r="HKQ53" s="69"/>
      <c r="HKR53" s="74"/>
      <c r="HKS53" s="75"/>
      <c r="HKT53" s="75"/>
      <c r="HKU53" s="75"/>
      <c r="HKV53" s="75"/>
      <c r="HKW53" s="75"/>
      <c r="HKX53" s="75"/>
      <c r="HKY53" s="75"/>
      <c r="HKZ53" s="75"/>
      <c r="HLA53" s="75"/>
      <c r="HLB53" s="75"/>
      <c r="HLC53" s="75"/>
      <c r="HLD53" s="75"/>
      <c r="HLE53" s="76"/>
      <c r="HLF53" s="73"/>
      <c r="HLG53" s="49"/>
      <c r="HLH53" s="30"/>
      <c r="HLI53" s="69"/>
      <c r="HLJ53" s="74"/>
      <c r="HLK53" s="75"/>
      <c r="HLL53" s="75"/>
      <c r="HLM53" s="75"/>
      <c r="HLN53" s="75"/>
      <c r="HLO53" s="75"/>
      <c r="HLP53" s="75"/>
      <c r="HLQ53" s="75"/>
      <c r="HLR53" s="75"/>
      <c r="HLS53" s="75"/>
      <c r="HLT53" s="75"/>
      <c r="HLU53" s="75"/>
      <c r="HLV53" s="75"/>
      <c r="HLW53" s="76"/>
      <c r="HLX53" s="73"/>
      <c r="HLY53" s="49"/>
      <c r="HLZ53" s="30"/>
      <c r="HMA53" s="69"/>
      <c r="HMB53" s="74"/>
      <c r="HMC53" s="75"/>
      <c r="HMD53" s="75"/>
      <c r="HME53" s="75"/>
      <c r="HMF53" s="75"/>
      <c r="HMG53" s="75"/>
      <c r="HMH53" s="75"/>
      <c r="HMI53" s="75"/>
      <c r="HMJ53" s="75"/>
      <c r="HMK53" s="75"/>
      <c r="HML53" s="75"/>
      <c r="HMM53" s="75"/>
      <c r="HMN53" s="75"/>
      <c r="HMO53" s="76"/>
      <c r="HMP53" s="73"/>
      <c r="HMQ53" s="49"/>
      <c r="HMR53" s="30"/>
      <c r="HMS53" s="69"/>
      <c r="HMT53" s="74"/>
      <c r="HMU53" s="75"/>
      <c r="HMV53" s="75"/>
      <c r="HMW53" s="75"/>
      <c r="HMX53" s="75"/>
      <c r="HMY53" s="75"/>
      <c r="HMZ53" s="75"/>
      <c r="HNA53" s="75"/>
      <c r="HNB53" s="75"/>
      <c r="HNC53" s="75"/>
      <c r="HND53" s="75"/>
      <c r="HNE53" s="75"/>
      <c r="HNF53" s="75"/>
      <c r="HNG53" s="76"/>
      <c r="HNH53" s="73"/>
      <c r="HNI53" s="49"/>
      <c r="HNJ53" s="30"/>
      <c r="HNK53" s="69"/>
      <c r="HNL53" s="74"/>
      <c r="HNM53" s="75"/>
      <c r="HNN53" s="75"/>
      <c r="HNO53" s="75"/>
      <c r="HNP53" s="75"/>
      <c r="HNQ53" s="75"/>
      <c r="HNR53" s="75"/>
      <c r="HNS53" s="75"/>
      <c r="HNT53" s="75"/>
      <c r="HNU53" s="75"/>
      <c r="HNV53" s="75"/>
      <c r="HNW53" s="75"/>
      <c r="HNX53" s="75"/>
      <c r="HNY53" s="76"/>
      <c r="HNZ53" s="73"/>
      <c r="HOA53" s="49"/>
      <c r="HOB53" s="30"/>
      <c r="HOC53" s="69"/>
      <c r="HOD53" s="74"/>
      <c r="HOE53" s="75"/>
      <c r="HOF53" s="75"/>
      <c r="HOG53" s="75"/>
      <c r="HOH53" s="75"/>
      <c r="HOI53" s="75"/>
      <c r="HOJ53" s="75"/>
      <c r="HOK53" s="75"/>
      <c r="HOL53" s="75"/>
      <c r="HOM53" s="75"/>
      <c r="HON53" s="75"/>
      <c r="HOO53" s="75"/>
      <c r="HOP53" s="75"/>
      <c r="HOQ53" s="76"/>
      <c r="HOR53" s="73"/>
      <c r="HOS53" s="49"/>
      <c r="HOT53" s="30"/>
      <c r="HOU53" s="69"/>
      <c r="HOV53" s="74"/>
      <c r="HOW53" s="75"/>
      <c r="HOX53" s="75"/>
      <c r="HOY53" s="75"/>
      <c r="HOZ53" s="75"/>
      <c r="HPA53" s="75"/>
      <c r="HPB53" s="75"/>
      <c r="HPC53" s="75"/>
      <c r="HPD53" s="75"/>
      <c r="HPE53" s="75"/>
      <c r="HPF53" s="75"/>
      <c r="HPG53" s="75"/>
      <c r="HPH53" s="75"/>
      <c r="HPI53" s="76"/>
      <c r="HPJ53" s="73"/>
      <c r="HPK53" s="49"/>
      <c r="HPL53" s="30"/>
      <c r="HPM53" s="69"/>
      <c r="HPN53" s="74"/>
      <c r="HPO53" s="75"/>
      <c r="HPP53" s="75"/>
      <c r="HPQ53" s="75"/>
      <c r="HPR53" s="75"/>
      <c r="HPS53" s="75"/>
      <c r="HPT53" s="75"/>
      <c r="HPU53" s="75"/>
      <c r="HPV53" s="75"/>
      <c r="HPW53" s="75"/>
      <c r="HPX53" s="75"/>
      <c r="HPY53" s="75"/>
      <c r="HPZ53" s="75"/>
      <c r="HQA53" s="76"/>
      <c r="HQB53" s="73"/>
      <c r="HQC53" s="49"/>
      <c r="HQD53" s="30"/>
      <c r="HQE53" s="69"/>
      <c r="HQF53" s="74"/>
      <c r="HQG53" s="75"/>
      <c r="HQH53" s="75"/>
      <c r="HQI53" s="75"/>
      <c r="HQJ53" s="75"/>
      <c r="HQK53" s="75"/>
      <c r="HQL53" s="75"/>
      <c r="HQM53" s="75"/>
      <c r="HQN53" s="75"/>
      <c r="HQO53" s="75"/>
      <c r="HQP53" s="75"/>
      <c r="HQQ53" s="75"/>
      <c r="HQR53" s="75"/>
      <c r="HQS53" s="76"/>
      <c r="HQT53" s="73"/>
      <c r="HQU53" s="49"/>
      <c r="HQV53" s="30"/>
      <c r="HQW53" s="69"/>
      <c r="HQX53" s="74"/>
      <c r="HQY53" s="75"/>
      <c r="HQZ53" s="75"/>
      <c r="HRA53" s="75"/>
      <c r="HRB53" s="75"/>
      <c r="HRC53" s="75"/>
      <c r="HRD53" s="75"/>
      <c r="HRE53" s="75"/>
      <c r="HRF53" s="75"/>
      <c r="HRG53" s="75"/>
      <c r="HRH53" s="75"/>
      <c r="HRI53" s="75"/>
      <c r="HRJ53" s="75"/>
      <c r="HRK53" s="76"/>
      <c r="HRL53" s="73"/>
      <c r="HRM53" s="49"/>
      <c r="HRN53" s="30"/>
      <c r="HRO53" s="69"/>
      <c r="HRP53" s="74"/>
      <c r="HRQ53" s="75"/>
      <c r="HRR53" s="75"/>
      <c r="HRS53" s="75"/>
      <c r="HRT53" s="75"/>
      <c r="HRU53" s="75"/>
      <c r="HRV53" s="75"/>
      <c r="HRW53" s="75"/>
      <c r="HRX53" s="75"/>
      <c r="HRY53" s="75"/>
      <c r="HRZ53" s="75"/>
      <c r="HSA53" s="75"/>
      <c r="HSB53" s="75"/>
      <c r="HSC53" s="76"/>
      <c r="HSD53" s="73"/>
      <c r="HSE53" s="49"/>
      <c r="HSF53" s="30"/>
      <c r="HSG53" s="69"/>
      <c r="HSH53" s="74"/>
      <c r="HSI53" s="75"/>
      <c r="HSJ53" s="75"/>
      <c r="HSK53" s="75"/>
      <c r="HSL53" s="75"/>
      <c r="HSM53" s="75"/>
      <c r="HSN53" s="75"/>
      <c r="HSO53" s="75"/>
      <c r="HSP53" s="75"/>
      <c r="HSQ53" s="75"/>
      <c r="HSR53" s="75"/>
      <c r="HSS53" s="75"/>
      <c r="HST53" s="75"/>
      <c r="HSU53" s="76"/>
      <c r="HSV53" s="73"/>
      <c r="HSW53" s="49"/>
      <c r="HSX53" s="30"/>
      <c r="HSY53" s="69"/>
      <c r="HSZ53" s="74"/>
      <c r="HTA53" s="75"/>
      <c r="HTB53" s="75"/>
      <c r="HTC53" s="75"/>
      <c r="HTD53" s="75"/>
      <c r="HTE53" s="75"/>
      <c r="HTF53" s="75"/>
      <c r="HTG53" s="75"/>
      <c r="HTH53" s="75"/>
      <c r="HTI53" s="75"/>
      <c r="HTJ53" s="75"/>
      <c r="HTK53" s="75"/>
      <c r="HTL53" s="75"/>
      <c r="HTM53" s="76"/>
      <c r="HTN53" s="73"/>
      <c r="HTO53" s="49"/>
      <c r="HTP53" s="30"/>
      <c r="HTQ53" s="69"/>
      <c r="HTR53" s="74"/>
      <c r="HTS53" s="75"/>
      <c r="HTT53" s="75"/>
      <c r="HTU53" s="75"/>
      <c r="HTV53" s="75"/>
      <c r="HTW53" s="75"/>
      <c r="HTX53" s="75"/>
      <c r="HTY53" s="75"/>
      <c r="HTZ53" s="75"/>
      <c r="HUA53" s="75"/>
      <c r="HUB53" s="75"/>
      <c r="HUC53" s="75"/>
      <c r="HUD53" s="75"/>
      <c r="HUE53" s="76"/>
      <c r="HUF53" s="73"/>
      <c r="HUG53" s="49"/>
      <c r="HUH53" s="30"/>
      <c r="HUI53" s="69"/>
      <c r="HUJ53" s="74"/>
      <c r="HUK53" s="75"/>
      <c r="HUL53" s="75"/>
      <c r="HUM53" s="75"/>
      <c r="HUN53" s="75"/>
      <c r="HUO53" s="75"/>
      <c r="HUP53" s="75"/>
      <c r="HUQ53" s="75"/>
      <c r="HUR53" s="75"/>
      <c r="HUS53" s="75"/>
      <c r="HUT53" s="75"/>
      <c r="HUU53" s="75"/>
      <c r="HUV53" s="75"/>
      <c r="HUW53" s="76"/>
      <c r="HUX53" s="73"/>
      <c r="HUY53" s="49"/>
      <c r="HUZ53" s="30"/>
      <c r="HVA53" s="69"/>
      <c r="HVB53" s="74"/>
      <c r="HVC53" s="75"/>
      <c r="HVD53" s="75"/>
      <c r="HVE53" s="75"/>
      <c r="HVF53" s="75"/>
      <c r="HVG53" s="75"/>
      <c r="HVH53" s="75"/>
      <c r="HVI53" s="75"/>
      <c r="HVJ53" s="75"/>
      <c r="HVK53" s="75"/>
      <c r="HVL53" s="75"/>
      <c r="HVM53" s="75"/>
      <c r="HVN53" s="75"/>
      <c r="HVO53" s="76"/>
      <c r="HVP53" s="73"/>
      <c r="HVQ53" s="49"/>
      <c r="HVR53" s="30"/>
      <c r="HVS53" s="69"/>
      <c r="HVT53" s="74"/>
      <c r="HVU53" s="75"/>
      <c r="HVV53" s="75"/>
      <c r="HVW53" s="75"/>
      <c r="HVX53" s="75"/>
      <c r="HVY53" s="75"/>
      <c r="HVZ53" s="75"/>
      <c r="HWA53" s="75"/>
      <c r="HWB53" s="75"/>
      <c r="HWC53" s="75"/>
      <c r="HWD53" s="75"/>
      <c r="HWE53" s="75"/>
      <c r="HWF53" s="75"/>
      <c r="HWG53" s="76"/>
      <c r="HWH53" s="73"/>
      <c r="HWI53" s="49"/>
      <c r="HWJ53" s="30"/>
      <c r="HWK53" s="69"/>
      <c r="HWL53" s="74"/>
      <c r="HWM53" s="75"/>
      <c r="HWN53" s="75"/>
      <c r="HWO53" s="75"/>
      <c r="HWP53" s="75"/>
      <c r="HWQ53" s="75"/>
      <c r="HWR53" s="75"/>
      <c r="HWS53" s="75"/>
      <c r="HWT53" s="75"/>
      <c r="HWU53" s="75"/>
      <c r="HWV53" s="75"/>
      <c r="HWW53" s="75"/>
      <c r="HWX53" s="75"/>
      <c r="HWY53" s="76"/>
      <c r="HWZ53" s="73"/>
      <c r="HXA53" s="49"/>
      <c r="HXB53" s="30"/>
      <c r="HXC53" s="69"/>
      <c r="HXD53" s="74"/>
      <c r="HXE53" s="75"/>
      <c r="HXF53" s="75"/>
      <c r="HXG53" s="75"/>
      <c r="HXH53" s="75"/>
      <c r="HXI53" s="75"/>
      <c r="HXJ53" s="75"/>
      <c r="HXK53" s="75"/>
      <c r="HXL53" s="75"/>
      <c r="HXM53" s="75"/>
      <c r="HXN53" s="75"/>
      <c r="HXO53" s="75"/>
      <c r="HXP53" s="75"/>
      <c r="HXQ53" s="76"/>
      <c r="HXR53" s="73"/>
      <c r="HXS53" s="49"/>
      <c r="HXT53" s="30"/>
      <c r="HXU53" s="69"/>
      <c r="HXV53" s="74"/>
      <c r="HXW53" s="75"/>
      <c r="HXX53" s="75"/>
      <c r="HXY53" s="75"/>
      <c r="HXZ53" s="75"/>
      <c r="HYA53" s="75"/>
      <c r="HYB53" s="75"/>
      <c r="HYC53" s="75"/>
      <c r="HYD53" s="75"/>
      <c r="HYE53" s="75"/>
      <c r="HYF53" s="75"/>
      <c r="HYG53" s="75"/>
      <c r="HYH53" s="75"/>
      <c r="HYI53" s="76"/>
      <c r="HYJ53" s="73"/>
      <c r="HYK53" s="49"/>
      <c r="HYL53" s="30"/>
      <c r="HYM53" s="69"/>
      <c r="HYN53" s="74"/>
      <c r="HYO53" s="75"/>
      <c r="HYP53" s="75"/>
      <c r="HYQ53" s="75"/>
      <c r="HYR53" s="75"/>
      <c r="HYS53" s="75"/>
      <c r="HYT53" s="75"/>
      <c r="HYU53" s="75"/>
      <c r="HYV53" s="75"/>
      <c r="HYW53" s="75"/>
      <c r="HYX53" s="75"/>
      <c r="HYY53" s="75"/>
      <c r="HYZ53" s="75"/>
      <c r="HZA53" s="76"/>
      <c r="HZB53" s="73"/>
      <c r="HZC53" s="49"/>
      <c r="HZD53" s="30"/>
      <c r="HZE53" s="69"/>
      <c r="HZF53" s="74"/>
      <c r="HZG53" s="75"/>
      <c r="HZH53" s="75"/>
      <c r="HZI53" s="75"/>
      <c r="HZJ53" s="75"/>
      <c r="HZK53" s="75"/>
      <c r="HZL53" s="75"/>
      <c r="HZM53" s="75"/>
      <c r="HZN53" s="75"/>
      <c r="HZO53" s="75"/>
      <c r="HZP53" s="75"/>
      <c r="HZQ53" s="75"/>
      <c r="HZR53" s="75"/>
      <c r="HZS53" s="76"/>
      <c r="HZT53" s="73"/>
      <c r="HZU53" s="49"/>
      <c r="HZV53" s="30"/>
      <c r="HZW53" s="69"/>
      <c r="HZX53" s="74"/>
      <c r="HZY53" s="75"/>
      <c r="HZZ53" s="75"/>
      <c r="IAA53" s="75"/>
      <c r="IAB53" s="75"/>
      <c r="IAC53" s="75"/>
      <c r="IAD53" s="75"/>
      <c r="IAE53" s="75"/>
      <c r="IAF53" s="75"/>
      <c r="IAG53" s="75"/>
      <c r="IAH53" s="75"/>
      <c r="IAI53" s="75"/>
      <c r="IAJ53" s="75"/>
      <c r="IAK53" s="76"/>
      <c r="IAL53" s="73"/>
      <c r="IAM53" s="49"/>
      <c r="IAN53" s="30"/>
      <c r="IAO53" s="69"/>
      <c r="IAP53" s="74"/>
      <c r="IAQ53" s="75"/>
      <c r="IAR53" s="75"/>
      <c r="IAS53" s="75"/>
      <c r="IAT53" s="75"/>
      <c r="IAU53" s="75"/>
      <c r="IAV53" s="75"/>
      <c r="IAW53" s="75"/>
      <c r="IAX53" s="75"/>
      <c r="IAY53" s="75"/>
      <c r="IAZ53" s="75"/>
      <c r="IBA53" s="75"/>
      <c r="IBB53" s="75"/>
      <c r="IBC53" s="76"/>
      <c r="IBD53" s="73"/>
      <c r="IBE53" s="49"/>
      <c r="IBF53" s="30"/>
      <c r="IBG53" s="69"/>
      <c r="IBH53" s="74"/>
      <c r="IBI53" s="75"/>
      <c r="IBJ53" s="75"/>
      <c r="IBK53" s="75"/>
      <c r="IBL53" s="75"/>
      <c r="IBM53" s="75"/>
      <c r="IBN53" s="75"/>
      <c r="IBO53" s="75"/>
      <c r="IBP53" s="75"/>
      <c r="IBQ53" s="75"/>
      <c r="IBR53" s="75"/>
      <c r="IBS53" s="75"/>
      <c r="IBT53" s="75"/>
      <c r="IBU53" s="76"/>
      <c r="IBV53" s="73"/>
      <c r="IBW53" s="49"/>
      <c r="IBX53" s="30"/>
      <c r="IBY53" s="69"/>
      <c r="IBZ53" s="74"/>
      <c r="ICA53" s="75"/>
      <c r="ICB53" s="75"/>
      <c r="ICC53" s="75"/>
      <c r="ICD53" s="75"/>
      <c r="ICE53" s="75"/>
      <c r="ICF53" s="75"/>
      <c r="ICG53" s="75"/>
      <c r="ICH53" s="75"/>
      <c r="ICI53" s="75"/>
      <c r="ICJ53" s="75"/>
      <c r="ICK53" s="75"/>
      <c r="ICL53" s="75"/>
      <c r="ICM53" s="76"/>
      <c r="ICN53" s="73"/>
      <c r="ICO53" s="49"/>
      <c r="ICP53" s="30"/>
      <c r="ICQ53" s="69"/>
      <c r="ICR53" s="74"/>
      <c r="ICS53" s="75"/>
      <c r="ICT53" s="75"/>
      <c r="ICU53" s="75"/>
      <c r="ICV53" s="75"/>
      <c r="ICW53" s="75"/>
      <c r="ICX53" s="75"/>
      <c r="ICY53" s="75"/>
      <c r="ICZ53" s="75"/>
      <c r="IDA53" s="75"/>
      <c r="IDB53" s="75"/>
      <c r="IDC53" s="75"/>
      <c r="IDD53" s="75"/>
      <c r="IDE53" s="76"/>
      <c r="IDF53" s="73"/>
      <c r="IDG53" s="49"/>
      <c r="IDH53" s="30"/>
      <c r="IDI53" s="69"/>
      <c r="IDJ53" s="74"/>
      <c r="IDK53" s="75"/>
      <c r="IDL53" s="75"/>
      <c r="IDM53" s="75"/>
      <c r="IDN53" s="75"/>
      <c r="IDO53" s="75"/>
      <c r="IDP53" s="75"/>
      <c r="IDQ53" s="75"/>
      <c r="IDR53" s="75"/>
      <c r="IDS53" s="75"/>
      <c r="IDT53" s="75"/>
      <c r="IDU53" s="75"/>
      <c r="IDV53" s="75"/>
      <c r="IDW53" s="76"/>
      <c r="IDX53" s="73"/>
      <c r="IDY53" s="49"/>
      <c r="IDZ53" s="30"/>
      <c r="IEA53" s="69"/>
      <c r="IEB53" s="74"/>
      <c r="IEC53" s="75"/>
      <c r="IED53" s="75"/>
      <c r="IEE53" s="75"/>
      <c r="IEF53" s="75"/>
      <c r="IEG53" s="75"/>
      <c r="IEH53" s="75"/>
      <c r="IEI53" s="75"/>
      <c r="IEJ53" s="75"/>
      <c r="IEK53" s="75"/>
      <c r="IEL53" s="75"/>
      <c r="IEM53" s="75"/>
      <c r="IEN53" s="75"/>
      <c r="IEO53" s="76"/>
      <c r="IEP53" s="73"/>
      <c r="IEQ53" s="49"/>
      <c r="IER53" s="30"/>
      <c r="IES53" s="69"/>
      <c r="IET53" s="74"/>
      <c r="IEU53" s="75"/>
      <c r="IEV53" s="75"/>
      <c r="IEW53" s="75"/>
      <c r="IEX53" s="75"/>
      <c r="IEY53" s="75"/>
      <c r="IEZ53" s="75"/>
      <c r="IFA53" s="75"/>
      <c r="IFB53" s="75"/>
      <c r="IFC53" s="75"/>
      <c r="IFD53" s="75"/>
      <c r="IFE53" s="75"/>
      <c r="IFF53" s="75"/>
      <c r="IFG53" s="76"/>
      <c r="IFH53" s="73"/>
      <c r="IFI53" s="49"/>
      <c r="IFJ53" s="30"/>
      <c r="IFK53" s="69"/>
      <c r="IFL53" s="74"/>
      <c r="IFM53" s="75"/>
      <c r="IFN53" s="75"/>
      <c r="IFO53" s="75"/>
      <c r="IFP53" s="75"/>
      <c r="IFQ53" s="75"/>
      <c r="IFR53" s="75"/>
      <c r="IFS53" s="75"/>
      <c r="IFT53" s="75"/>
      <c r="IFU53" s="75"/>
      <c r="IFV53" s="75"/>
      <c r="IFW53" s="75"/>
      <c r="IFX53" s="75"/>
      <c r="IFY53" s="76"/>
      <c r="IFZ53" s="73"/>
      <c r="IGA53" s="49"/>
      <c r="IGB53" s="30"/>
      <c r="IGC53" s="69"/>
      <c r="IGD53" s="74"/>
      <c r="IGE53" s="75"/>
      <c r="IGF53" s="75"/>
      <c r="IGG53" s="75"/>
      <c r="IGH53" s="75"/>
      <c r="IGI53" s="75"/>
      <c r="IGJ53" s="75"/>
      <c r="IGK53" s="75"/>
      <c r="IGL53" s="75"/>
      <c r="IGM53" s="75"/>
      <c r="IGN53" s="75"/>
      <c r="IGO53" s="75"/>
      <c r="IGP53" s="75"/>
      <c r="IGQ53" s="76"/>
      <c r="IGR53" s="73"/>
      <c r="IGS53" s="49"/>
      <c r="IGT53" s="30"/>
      <c r="IGU53" s="69"/>
      <c r="IGV53" s="74"/>
      <c r="IGW53" s="75"/>
      <c r="IGX53" s="75"/>
      <c r="IGY53" s="75"/>
      <c r="IGZ53" s="75"/>
      <c r="IHA53" s="75"/>
      <c r="IHB53" s="75"/>
      <c r="IHC53" s="75"/>
      <c r="IHD53" s="75"/>
      <c r="IHE53" s="75"/>
      <c r="IHF53" s="75"/>
      <c r="IHG53" s="75"/>
      <c r="IHH53" s="75"/>
      <c r="IHI53" s="76"/>
      <c r="IHJ53" s="73"/>
      <c r="IHK53" s="49"/>
      <c r="IHL53" s="30"/>
      <c r="IHM53" s="69"/>
      <c r="IHN53" s="74"/>
      <c r="IHO53" s="75"/>
      <c r="IHP53" s="75"/>
      <c r="IHQ53" s="75"/>
      <c r="IHR53" s="75"/>
      <c r="IHS53" s="75"/>
      <c r="IHT53" s="75"/>
      <c r="IHU53" s="75"/>
      <c r="IHV53" s="75"/>
      <c r="IHW53" s="75"/>
      <c r="IHX53" s="75"/>
      <c r="IHY53" s="75"/>
      <c r="IHZ53" s="75"/>
      <c r="IIA53" s="76"/>
      <c r="IIB53" s="73"/>
      <c r="IIC53" s="49"/>
      <c r="IID53" s="30"/>
      <c r="IIE53" s="69"/>
      <c r="IIF53" s="74"/>
      <c r="IIG53" s="75"/>
      <c r="IIH53" s="75"/>
      <c r="III53" s="75"/>
      <c r="IIJ53" s="75"/>
      <c r="IIK53" s="75"/>
      <c r="IIL53" s="75"/>
      <c r="IIM53" s="75"/>
      <c r="IIN53" s="75"/>
      <c r="IIO53" s="75"/>
      <c r="IIP53" s="75"/>
      <c r="IIQ53" s="75"/>
      <c r="IIR53" s="75"/>
      <c r="IIS53" s="76"/>
      <c r="IIT53" s="73"/>
      <c r="IIU53" s="49"/>
      <c r="IIV53" s="30"/>
      <c r="IIW53" s="69"/>
      <c r="IIX53" s="74"/>
      <c r="IIY53" s="75"/>
      <c r="IIZ53" s="75"/>
      <c r="IJA53" s="75"/>
      <c r="IJB53" s="75"/>
      <c r="IJC53" s="75"/>
      <c r="IJD53" s="75"/>
      <c r="IJE53" s="75"/>
      <c r="IJF53" s="75"/>
      <c r="IJG53" s="75"/>
      <c r="IJH53" s="75"/>
      <c r="IJI53" s="75"/>
      <c r="IJJ53" s="75"/>
      <c r="IJK53" s="76"/>
      <c r="IJL53" s="73"/>
      <c r="IJM53" s="49"/>
      <c r="IJN53" s="30"/>
      <c r="IJO53" s="69"/>
      <c r="IJP53" s="74"/>
      <c r="IJQ53" s="75"/>
      <c r="IJR53" s="75"/>
      <c r="IJS53" s="75"/>
      <c r="IJT53" s="75"/>
      <c r="IJU53" s="75"/>
      <c r="IJV53" s="75"/>
      <c r="IJW53" s="75"/>
      <c r="IJX53" s="75"/>
      <c r="IJY53" s="75"/>
      <c r="IJZ53" s="75"/>
      <c r="IKA53" s="75"/>
      <c r="IKB53" s="75"/>
      <c r="IKC53" s="76"/>
      <c r="IKD53" s="73"/>
      <c r="IKE53" s="49"/>
      <c r="IKF53" s="30"/>
      <c r="IKG53" s="69"/>
      <c r="IKH53" s="74"/>
      <c r="IKI53" s="75"/>
      <c r="IKJ53" s="75"/>
      <c r="IKK53" s="75"/>
      <c r="IKL53" s="75"/>
      <c r="IKM53" s="75"/>
      <c r="IKN53" s="75"/>
      <c r="IKO53" s="75"/>
      <c r="IKP53" s="75"/>
      <c r="IKQ53" s="75"/>
      <c r="IKR53" s="75"/>
      <c r="IKS53" s="75"/>
      <c r="IKT53" s="75"/>
      <c r="IKU53" s="76"/>
      <c r="IKV53" s="73"/>
      <c r="IKW53" s="49"/>
      <c r="IKX53" s="30"/>
      <c r="IKY53" s="69"/>
      <c r="IKZ53" s="74"/>
      <c r="ILA53" s="75"/>
      <c r="ILB53" s="75"/>
      <c r="ILC53" s="75"/>
      <c r="ILD53" s="75"/>
      <c r="ILE53" s="75"/>
      <c r="ILF53" s="75"/>
      <c r="ILG53" s="75"/>
      <c r="ILH53" s="75"/>
      <c r="ILI53" s="75"/>
      <c r="ILJ53" s="75"/>
      <c r="ILK53" s="75"/>
      <c r="ILL53" s="75"/>
      <c r="ILM53" s="76"/>
      <c r="ILN53" s="73"/>
      <c r="ILO53" s="49"/>
      <c r="ILP53" s="30"/>
      <c r="ILQ53" s="69"/>
      <c r="ILR53" s="74"/>
      <c r="ILS53" s="75"/>
      <c r="ILT53" s="75"/>
      <c r="ILU53" s="75"/>
      <c r="ILV53" s="75"/>
      <c r="ILW53" s="75"/>
      <c r="ILX53" s="75"/>
      <c r="ILY53" s="75"/>
      <c r="ILZ53" s="75"/>
      <c r="IMA53" s="75"/>
      <c r="IMB53" s="75"/>
      <c r="IMC53" s="75"/>
      <c r="IMD53" s="75"/>
      <c r="IME53" s="76"/>
      <c r="IMF53" s="73"/>
      <c r="IMG53" s="49"/>
      <c r="IMH53" s="30"/>
      <c r="IMI53" s="69"/>
      <c r="IMJ53" s="74"/>
      <c r="IMK53" s="75"/>
      <c r="IML53" s="75"/>
      <c r="IMM53" s="75"/>
      <c r="IMN53" s="75"/>
      <c r="IMO53" s="75"/>
      <c r="IMP53" s="75"/>
      <c r="IMQ53" s="75"/>
      <c r="IMR53" s="75"/>
      <c r="IMS53" s="75"/>
      <c r="IMT53" s="75"/>
      <c r="IMU53" s="75"/>
      <c r="IMV53" s="75"/>
      <c r="IMW53" s="76"/>
      <c r="IMX53" s="73"/>
      <c r="IMY53" s="49"/>
      <c r="IMZ53" s="30"/>
      <c r="INA53" s="69"/>
      <c r="INB53" s="74"/>
      <c r="INC53" s="75"/>
      <c r="IND53" s="75"/>
      <c r="INE53" s="75"/>
      <c r="INF53" s="75"/>
      <c r="ING53" s="75"/>
      <c r="INH53" s="75"/>
      <c r="INI53" s="75"/>
      <c r="INJ53" s="75"/>
      <c r="INK53" s="75"/>
      <c r="INL53" s="75"/>
      <c r="INM53" s="75"/>
      <c r="INN53" s="75"/>
      <c r="INO53" s="76"/>
      <c r="INP53" s="73"/>
      <c r="INQ53" s="49"/>
      <c r="INR53" s="30"/>
      <c r="INS53" s="69"/>
      <c r="INT53" s="74"/>
      <c r="INU53" s="75"/>
      <c r="INV53" s="75"/>
      <c r="INW53" s="75"/>
      <c r="INX53" s="75"/>
      <c r="INY53" s="75"/>
      <c r="INZ53" s="75"/>
      <c r="IOA53" s="75"/>
      <c r="IOB53" s="75"/>
      <c r="IOC53" s="75"/>
      <c r="IOD53" s="75"/>
      <c r="IOE53" s="75"/>
      <c r="IOF53" s="75"/>
      <c r="IOG53" s="76"/>
      <c r="IOH53" s="73"/>
      <c r="IOI53" s="49"/>
      <c r="IOJ53" s="30"/>
      <c r="IOK53" s="69"/>
      <c r="IOL53" s="74"/>
      <c r="IOM53" s="75"/>
      <c r="ION53" s="75"/>
      <c r="IOO53" s="75"/>
      <c r="IOP53" s="75"/>
      <c r="IOQ53" s="75"/>
      <c r="IOR53" s="75"/>
      <c r="IOS53" s="75"/>
      <c r="IOT53" s="75"/>
      <c r="IOU53" s="75"/>
      <c r="IOV53" s="75"/>
      <c r="IOW53" s="75"/>
      <c r="IOX53" s="75"/>
      <c r="IOY53" s="76"/>
      <c r="IOZ53" s="73"/>
      <c r="IPA53" s="49"/>
      <c r="IPB53" s="30"/>
      <c r="IPC53" s="69"/>
      <c r="IPD53" s="74"/>
      <c r="IPE53" s="75"/>
      <c r="IPF53" s="75"/>
      <c r="IPG53" s="75"/>
      <c r="IPH53" s="75"/>
      <c r="IPI53" s="75"/>
      <c r="IPJ53" s="75"/>
      <c r="IPK53" s="75"/>
      <c r="IPL53" s="75"/>
      <c r="IPM53" s="75"/>
      <c r="IPN53" s="75"/>
      <c r="IPO53" s="75"/>
      <c r="IPP53" s="75"/>
      <c r="IPQ53" s="76"/>
      <c r="IPR53" s="73"/>
      <c r="IPS53" s="49"/>
      <c r="IPT53" s="30"/>
      <c r="IPU53" s="69"/>
      <c r="IPV53" s="74"/>
      <c r="IPW53" s="75"/>
      <c r="IPX53" s="75"/>
      <c r="IPY53" s="75"/>
      <c r="IPZ53" s="75"/>
      <c r="IQA53" s="75"/>
      <c r="IQB53" s="75"/>
      <c r="IQC53" s="75"/>
      <c r="IQD53" s="75"/>
      <c r="IQE53" s="75"/>
      <c r="IQF53" s="75"/>
      <c r="IQG53" s="75"/>
      <c r="IQH53" s="75"/>
      <c r="IQI53" s="76"/>
      <c r="IQJ53" s="73"/>
      <c r="IQK53" s="49"/>
      <c r="IQL53" s="30"/>
      <c r="IQM53" s="69"/>
      <c r="IQN53" s="74"/>
      <c r="IQO53" s="75"/>
      <c r="IQP53" s="75"/>
      <c r="IQQ53" s="75"/>
      <c r="IQR53" s="75"/>
      <c r="IQS53" s="75"/>
      <c r="IQT53" s="75"/>
      <c r="IQU53" s="75"/>
      <c r="IQV53" s="75"/>
      <c r="IQW53" s="75"/>
      <c r="IQX53" s="75"/>
      <c r="IQY53" s="75"/>
      <c r="IQZ53" s="75"/>
      <c r="IRA53" s="76"/>
      <c r="IRB53" s="73"/>
      <c r="IRC53" s="49"/>
      <c r="IRD53" s="30"/>
      <c r="IRE53" s="69"/>
      <c r="IRF53" s="74"/>
      <c r="IRG53" s="75"/>
      <c r="IRH53" s="75"/>
      <c r="IRI53" s="75"/>
      <c r="IRJ53" s="75"/>
      <c r="IRK53" s="75"/>
      <c r="IRL53" s="75"/>
      <c r="IRM53" s="75"/>
      <c r="IRN53" s="75"/>
      <c r="IRO53" s="75"/>
      <c r="IRP53" s="75"/>
      <c r="IRQ53" s="75"/>
      <c r="IRR53" s="75"/>
      <c r="IRS53" s="76"/>
      <c r="IRT53" s="73"/>
      <c r="IRU53" s="49"/>
      <c r="IRV53" s="30"/>
      <c r="IRW53" s="69"/>
      <c r="IRX53" s="74"/>
      <c r="IRY53" s="75"/>
      <c r="IRZ53" s="75"/>
      <c r="ISA53" s="75"/>
      <c r="ISB53" s="75"/>
      <c r="ISC53" s="75"/>
      <c r="ISD53" s="75"/>
      <c r="ISE53" s="75"/>
      <c r="ISF53" s="75"/>
      <c r="ISG53" s="75"/>
      <c r="ISH53" s="75"/>
      <c r="ISI53" s="75"/>
      <c r="ISJ53" s="75"/>
      <c r="ISK53" s="76"/>
      <c r="ISL53" s="73"/>
      <c r="ISM53" s="49"/>
      <c r="ISN53" s="30"/>
      <c r="ISO53" s="69"/>
      <c r="ISP53" s="74"/>
      <c r="ISQ53" s="75"/>
      <c r="ISR53" s="75"/>
      <c r="ISS53" s="75"/>
      <c r="IST53" s="75"/>
      <c r="ISU53" s="75"/>
      <c r="ISV53" s="75"/>
      <c r="ISW53" s="75"/>
      <c r="ISX53" s="75"/>
      <c r="ISY53" s="75"/>
      <c r="ISZ53" s="75"/>
      <c r="ITA53" s="75"/>
      <c r="ITB53" s="75"/>
      <c r="ITC53" s="76"/>
      <c r="ITD53" s="73"/>
      <c r="ITE53" s="49"/>
      <c r="ITF53" s="30"/>
      <c r="ITG53" s="69"/>
      <c r="ITH53" s="74"/>
      <c r="ITI53" s="75"/>
      <c r="ITJ53" s="75"/>
      <c r="ITK53" s="75"/>
      <c r="ITL53" s="75"/>
      <c r="ITM53" s="75"/>
      <c r="ITN53" s="75"/>
      <c r="ITO53" s="75"/>
      <c r="ITP53" s="75"/>
      <c r="ITQ53" s="75"/>
      <c r="ITR53" s="75"/>
      <c r="ITS53" s="75"/>
      <c r="ITT53" s="75"/>
      <c r="ITU53" s="76"/>
      <c r="ITV53" s="73"/>
      <c r="ITW53" s="49"/>
      <c r="ITX53" s="30"/>
      <c r="ITY53" s="69"/>
      <c r="ITZ53" s="74"/>
      <c r="IUA53" s="75"/>
      <c r="IUB53" s="75"/>
      <c r="IUC53" s="75"/>
      <c r="IUD53" s="75"/>
      <c r="IUE53" s="75"/>
      <c r="IUF53" s="75"/>
      <c r="IUG53" s="75"/>
      <c r="IUH53" s="75"/>
      <c r="IUI53" s="75"/>
      <c r="IUJ53" s="75"/>
      <c r="IUK53" s="75"/>
      <c r="IUL53" s="75"/>
      <c r="IUM53" s="76"/>
      <c r="IUN53" s="73"/>
      <c r="IUO53" s="49"/>
      <c r="IUP53" s="30"/>
      <c r="IUQ53" s="69"/>
      <c r="IUR53" s="74"/>
      <c r="IUS53" s="75"/>
      <c r="IUT53" s="75"/>
      <c r="IUU53" s="75"/>
      <c r="IUV53" s="75"/>
      <c r="IUW53" s="75"/>
      <c r="IUX53" s="75"/>
      <c r="IUY53" s="75"/>
      <c r="IUZ53" s="75"/>
      <c r="IVA53" s="75"/>
      <c r="IVB53" s="75"/>
      <c r="IVC53" s="75"/>
      <c r="IVD53" s="75"/>
      <c r="IVE53" s="76"/>
      <c r="IVF53" s="73"/>
      <c r="IVG53" s="49"/>
      <c r="IVH53" s="30"/>
      <c r="IVI53" s="69"/>
      <c r="IVJ53" s="74"/>
      <c r="IVK53" s="75"/>
      <c r="IVL53" s="75"/>
      <c r="IVM53" s="75"/>
      <c r="IVN53" s="75"/>
      <c r="IVO53" s="75"/>
      <c r="IVP53" s="75"/>
      <c r="IVQ53" s="75"/>
      <c r="IVR53" s="75"/>
      <c r="IVS53" s="75"/>
      <c r="IVT53" s="75"/>
      <c r="IVU53" s="75"/>
      <c r="IVV53" s="75"/>
      <c r="IVW53" s="76"/>
      <c r="IVX53" s="73"/>
      <c r="IVY53" s="49"/>
      <c r="IVZ53" s="30"/>
      <c r="IWA53" s="69"/>
      <c r="IWB53" s="74"/>
      <c r="IWC53" s="75"/>
      <c r="IWD53" s="75"/>
      <c r="IWE53" s="75"/>
      <c r="IWF53" s="75"/>
      <c r="IWG53" s="75"/>
      <c r="IWH53" s="75"/>
      <c r="IWI53" s="75"/>
      <c r="IWJ53" s="75"/>
      <c r="IWK53" s="75"/>
      <c r="IWL53" s="75"/>
      <c r="IWM53" s="75"/>
      <c r="IWN53" s="75"/>
      <c r="IWO53" s="76"/>
      <c r="IWP53" s="73"/>
      <c r="IWQ53" s="49"/>
      <c r="IWR53" s="30"/>
      <c r="IWS53" s="69"/>
      <c r="IWT53" s="74"/>
      <c r="IWU53" s="75"/>
      <c r="IWV53" s="75"/>
      <c r="IWW53" s="75"/>
      <c r="IWX53" s="75"/>
      <c r="IWY53" s="75"/>
      <c r="IWZ53" s="75"/>
      <c r="IXA53" s="75"/>
      <c r="IXB53" s="75"/>
      <c r="IXC53" s="75"/>
      <c r="IXD53" s="75"/>
      <c r="IXE53" s="75"/>
      <c r="IXF53" s="75"/>
      <c r="IXG53" s="76"/>
      <c r="IXH53" s="73"/>
      <c r="IXI53" s="49"/>
      <c r="IXJ53" s="30"/>
      <c r="IXK53" s="69"/>
      <c r="IXL53" s="74"/>
      <c r="IXM53" s="75"/>
      <c r="IXN53" s="75"/>
      <c r="IXO53" s="75"/>
      <c r="IXP53" s="75"/>
      <c r="IXQ53" s="75"/>
      <c r="IXR53" s="75"/>
      <c r="IXS53" s="75"/>
      <c r="IXT53" s="75"/>
      <c r="IXU53" s="75"/>
      <c r="IXV53" s="75"/>
      <c r="IXW53" s="75"/>
      <c r="IXX53" s="75"/>
      <c r="IXY53" s="76"/>
      <c r="IXZ53" s="73"/>
      <c r="IYA53" s="49"/>
      <c r="IYB53" s="30"/>
      <c r="IYC53" s="69"/>
      <c r="IYD53" s="74"/>
      <c r="IYE53" s="75"/>
      <c r="IYF53" s="75"/>
      <c r="IYG53" s="75"/>
      <c r="IYH53" s="75"/>
      <c r="IYI53" s="75"/>
      <c r="IYJ53" s="75"/>
      <c r="IYK53" s="75"/>
      <c r="IYL53" s="75"/>
      <c r="IYM53" s="75"/>
      <c r="IYN53" s="75"/>
      <c r="IYO53" s="75"/>
      <c r="IYP53" s="75"/>
      <c r="IYQ53" s="76"/>
      <c r="IYR53" s="73"/>
      <c r="IYS53" s="49"/>
      <c r="IYT53" s="30"/>
      <c r="IYU53" s="69"/>
      <c r="IYV53" s="74"/>
      <c r="IYW53" s="75"/>
      <c r="IYX53" s="75"/>
      <c r="IYY53" s="75"/>
      <c r="IYZ53" s="75"/>
      <c r="IZA53" s="75"/>
      <c r="IZB53" s="75"/>
      <c r="IZC53" s="75"/>
      <c r="IZD53" s="75"/>
      <c r="IZE53" s="75"/>
      <c r="IZF53" s="75"/>
      <c r="IZG53" s="75"/>
      <c r="IZH53" s="75"/>
      <c r="IZI53" s="76"/>
      <c r="IZJ53" s="73"/>
      <c r="IZK53" s="49"/>
      <c r="IZL53" s="30"/>
      <c r="IZM53" s="69"/>
      <c r="IZN53" s="74"/>
      <c r="IZO53" s="75"/>
      <c r="IZP53" s="75"/>
      <c r="IZQ53" s="75"/>
      <c r="IZR53" s="75"/>
      <c r="IZS53" s="75"/>
      <c r="IZT53" s="75"/>
      <c r="IZU53" s="75"/>
      <c r="IZV53" s="75"/>
      <c r="IZW53" s="75"/>
      <c r="IZX53" s="75"/>
      <c r="IZY53" s="75"/>
      <c r="IZZ53" s="75"/>
      <c r="JAA53" s="76"/>
      <c r="JAB53" s="73"/>
      <c r="JAC53" s="49"/>
      <c r="JAD53" s="30"/>
      <c r="JAE53" s="69"/>
      <c r="JAF53" s="74"/>
      <c r="JAG53" s="75"/>
      <c r="JAH53" s="75"/>
      <c r="JAI53" s="75"/>
      <c r="JAJ53" s="75"/>
      <c r="JAK53" s="75"/>
      <c r="JAL53" s="75"/>
      <c r="JAM53" s="75"/>
      <c r="JAN53" s="75"/>
      <c r="JAO53" s="75"/>
      <c r="JAP53" s="75"/>
      <c r="JAQ53" s="75"/>
      <c r="JAR53" s="75"/>
      <c r="JAS53" s="76"/>
      <c r="JAT53" s="73"/>
      <c r="JAU53" s="49"/>
      <c r="JAV53" s="30"/>
      <c r="JAW53" s="69"/>
      <c r="JAX53" s="74"/>
      <c r="JAY53" s="75"/>
      <c r="JAZ53" s="75"/>
      <c r="JBA53" s="75"/>
      <c r="JBB53" s="75"/>
      <c r="JBC53" s="75"/>
      <c r="JBD53" s="75"/>
      <c r="JBE53" s="75"/>
      <c r="JBF53" s="75"/>
      <c r="JBG53" s="75"/>
      <c r="JBH53" s="75"/>
      <c r="JBI53" s="75"/>
      <c r="JBJ53" s="75"/>
      <c r="JBK53" s="76"/>
      <c r="JBL53" s="73"/>
      <c r="JBM53" s="49"/>
      <c r="JBN53" s="30"/>
      <c r="JBO53" s="69"/>
      <c r="JBP53" s="74"/>
      <c r="JBQ53" s="75"/>
      <c r="JBR53" s="75"/>
      <c r="JBS53" s="75"/>
      <c r="JBT53" s="75"/>
      <c r="JBU53" s="75"/>
      <c r="JBV53" s="75"/>
      <c r="JBW53" s="75"/>
      <c r="JBX53" s="75"/>
      <c r="JBY53" s="75"/>
      <c r="JBZ53" s="75"/>
      <c r="JCA53" s="75"/>
      <c r="JCB53" s="75"/>
      <c r="JCC53" s="76"/>
      <c r="JCD53" s="73"/>
      <c r="JCE53" s="49"/>
      <c r="JCF53" s="30"/>
      <c r="JCG53" s="69"/>
      <c r="JCH53" s="74"/>
      <c r="JCI53" s="75"/>
      <c r="JCJ53" s="75"/>
      <c r="JCK53" s="75"/>
      <c r="JCL53" s="75"/>
      <c r="JCM53" s="75"/>
      <c r="JCN53" s="75"/>
      <c r="JCO53" s="75"/>
      <c r="JCP53" s="75"/>
      <c r="JCQ53" s="75"/>
      <c r="JCR53" s="75"/>
      <c r="JCS53" s="75"/>
      <c r="JCT53" s="75"/>
      <c r="JCU53" s="76"/>
      <c r="JCV53" s="73"/>
      <c r="JCW53" s="49"/>
      <c r="JCX53" s="30"/>
      <c r="JCY53" s="69"/>
      <c r="JCZ53" s="74"/>
      <c r="JDA53" s="75"/>
      <c r="JDB53" s="75"/>
      <c r="JDC53" s="75"/>
      <c r="JDD53" s="75"/>
      <c r="JDE53" s="75"/>
      <c r="JDF53" s="75"/>
      <c r="JDG53" s="75"/>
      <c r="JDH53" s="75"/>
      <c r="JDI53" s="75"/>
      <c r="JDJ53" s="75"/>
      <c r="JDK53" s="75"/>
      <c r="JDL53" s="75"/>
      <c r="JDM53" s="76"/>
      <c r="JDN53" s="73"/>
      <c r="JDO53" s="49"/>
      <c r="JDP53" s="30"/>
      <c r="JDQ53" s="69"/>
      <c r="JDR53" s="74"/>
      <c r="JDS53" s="75"/>
      <c r="JDT53" s="75"/>
      <c r="JDU53" s="75"/>
      <c r="JDV53" s="75"/>
      <c r="JDW53" s="75"/>
      <c r="JDX53" s="75"/>
      <c r="JDY53" s="75"/>
      <c r="JDZ53" s="75"/>
      <c r="JEA53" s="75"/>
      <c r="JEB53" s="75"/>
      <c r="JEC53" s="75"/>
      <c r="JED53" s="75"/>
      <c r="JEE53" s="76"/>
      <c r="JEF53" s="73"/>
      <c r="JEG53" s="49"/>
      <c r="JEH53" s="30"/>
      <c r="JEI53" s="69"/>
      <c r="JEJ53" s="74"/>
      <c r="JEK53" s="75"/>
      <c r="JEL53" s="75"/>
      <c r="JEM53" s="75"/>
      <c r="JEN53" s="75"/>
      <c r="JEO53" s="75"/>
      <c r="JEP53" s="75"/>
      <c r="JEQ53" s="75"/>
      <c r="JER53" s="75"/>
      <c r="JES53" s="75"/>
      <c r="JET53" s="75"/>
      <c r="JEU53" s="75"/>
      <c r="JEV53" s="75"/>
      <c r="JEW53" s="76"/>
      <c r="JEX53" s="73"/>
      <c r="JEY53" s="49"/>
      <c r="JEZ53" s="30"/>
      <c r="JFA53" s="69"/>
      <c r="JFB53" s="74"/>
      <c r="JFC53" s="75"/>
      <c r="JFD53" s="75"/>
      <c r="JFE53" s="75"/>
      <c r="JFF53" s="75"/>
      <c r="JFG53" s="75"/>
      <c r="JFH53" s="75"/>
      <c r="JFI53" s="75"/>
      <c r="JFJ53" s="75"/>
      <c r="JFK53" s="75"/>
      <c r="JFL53" s="75"/>
      <c r="JFM53" s="75"/>
      <c r="JFN53" s="75"/>
      <c r="JFO53" s="76"/>
      <c r="JFP53" s="73"/>
      <c r="JFQ53" s="49"/>
      <c r="JFR53" s="30"/>
      <c r="JFS53" s="69"/>
      <c r="JFT53" s="74"/>
      <c r="JFU53" s="75"/>
      <c r="JFV53" s="75"/>
      <c r="JFW53" s="75"/>
      <c r="JFX53" s="75"/>
      <c r="JFY53" s="75"/>
      <c r="JFZ53" s="75"/>
      <c r="JGA53" s="75"/>
      <c r="JGB53" s="75"/>
      <c r="JGC53" s="75"/>
      <c r="JGD53" s="75"/>
      <c r="JGE53" s="75"/>
      <c r="JGF53" s="75"/>
      <c r="JGG53" s="76"/>
      <c r="JGH53" s="73"/>
      <c r="JGI53" s="49"/>
      <c r="JGJ53" s="30"/>
      <c r="JGK53" s="69"/>
      <c r="JGL53" s="74"/>
      <c r="JGM53" s="75"/>
      <c r="JGN53" s="75"/>
      <c r="JGO53" s="75"/>
      <c r="JGP53" s="75"/>
      <c r="JGQ53" s="75"/>
      <c r="JGR53" s="75"/>
      <c r="JGS53" s="75"/>
      <c r="JGT53" s="75"/>
      <c r="JGU53" s="75"/>
      <c r="JGV53" s="75"/>
      <c r="JGW53" s="75"/>
      <c r="JGX53" s="75"/>
      <c r="JGY53" s="76"/>
      <c r="JGZ53" s="73"/>
      <c r="JHA53" s="49"/>
      <c r="JHB53" s="30"/>
      <c r="JHC53" s="69"/>
      <c r="JHD53" s="74"/>
      <c r="JHE53" s="75"/>
      <c r="JHF53" s="75"/>
      <c r="JHG53" s="75"/>
      <c r="JHH53" s="75"/>
      <c r="JHI53" s="75"/>
      <c r="JHJ53" s="75"/>
      <c r="JHK53" s="75"/>
      <c r="JHL53" s="75"/>
      <c r="JHM53" s="75"/>
      <c r="JHN53" s="75"/>
      <c r="JHO53" s="75"/>
      <c r="JHP53" s="75"/>
      <c r="JHQ53" s="76"/>
      <c r="JHR53" s="73"/>
      <c r="JHS53" s="49"/>
      <c r="JHT53" s="30"/>
      <c r="JHU53" s="69"/>
      <c r="JHV53" s="74"/>
      <c r="JHW53" s="75"/>
      <c r="JHX53" s="75"/>
      <c r="JHY53" s="75"/>
      <c r="JHZ53" s="75"/>
      <c r="JIA53" s="75"/>
      <c r="JIB53" s="75"/>
      <c r="JIC53" s="75"/>
      <c r="JID53" s="75"/>
      <c r="JIE53" s="75"/>
      <c r="JIF53" s="75"/>
      <c r="JIG53" s="75"/>
      <c r="JIH53" s="75"/>
      <c r="JII53" s="76"/>
      <c r="JIJ53" s="73"/>
      <c r="JIK53" s="49"/>
      <c r="JIL53" s="30"/>
      <c r="JIM53" s="69"/>
      <c r="JIN53" s="74"/>
      <c r="JIO53" s="75"/>
      <c r="JIP53" s="75"/>
      <c r="JIQ53" s="75"/>
      <c r="JIR53" s="75"/>
      <c r="JIS53" s="75"/>
      <c r="JIT53" s="75"/>
      <c r="JIU53" s="75"/>
      <c r="JIV53" s="75"/>
      <c r="JIW53" s="75"/>
      <c r="JIX53" s="75"/>
      <c r="JIY53" s="75"/>
      <c r="JIZ53" s="75"/>
      <c r="JJA53" s="76"/>
      <c r="JJB53" s="73"/>
      <c r="JJC53" s="49"/>
      <c r="JJD53" s="30"/>
      <c r="JJE53" s="69"/>
      <c r="JJF53" s="74"/>
      <c r="JJG53" s="75"/>
      <c r="JJH53" s="75"/>
      <c r="JJI53" s="75"/>
      <c r="JJJ53" s="75"/>
      <c r="JJK53" s="75"/>
      <c r="JJL53" s="75"/>
      <c r="JJM53" s="75"/>
      <c r="JJN53" s="75"/>
      <c r="JJO53" s="75"/>
      <c r="JJP53" s="75"/>
      <c r="JJQ53" s="75"/>
      <c r="JJR53" s="75"/>
      <c r="JJS53" s="76"/>
      <c r="JJT53" s="73"/>
      <c r="JJU53" s="49"/>
      <c r="JJV53" s="30"/>
      <c r="JJW53" s="69"/>
      <c r="JJX53" s="74"/>
      <c r="JJY53" s="75"/>
      <c r="JJZ53" s="75"/>
      <c r="JKA53" s="75"/>
      <c r="JKB53" s="75"/>
      <c r="JKC53" s="75"/>
      <c r="JKD53" s="75"/>
      <c r="JKE53" s="75"/>
      <c r="JKF53" s="75"/>
      <c r="JKG53" s="75"/>
      <c r="JKH53" s="75"/>
      <c r="JKI53" s="75"/>
      <c r="JKJ53" s="75"/>
      <c r="JKK53" s="76"/>
      <c r="JKL53" s="73"/>
      <c r="JKM53" s="49"/>
      <c r="JKN53" s="30"/>
      <c r="JKO53" s="69"/>
      <c r="JKP53" s="74"/>
      <c r="JKQ53" s="75"/>
      <c r="JKR53" s="75"/>
      <c r="JKS53" s="75"/>
      <c r="JKT53" s="75"/>
      <c r="JKU53" s="75"/>
      <c r="JKV53" s="75"/>
      <c r="JKW53" s="75"/>
      <c r="JKX53" s="75"/>
      <c r="JKY53" s="75"/>
      <c r="JKZ53" s="75"/>
      <c r="JLA53" s="75"/>
      <c r="JLB53" s="75"/>
      <c r="JLC53" s="76"/>
      <c r="JLD53" s="73"/>
      <c r="JLE53" s="49"/>
      <c r="JLF53" s="30"/>
      <c r="JLG53" s="69"/>
      <c r="JLH53" s="74"/>
      <c r="JLI53" s="75"/>
      <c r="JLJ53" s="75"/>
      <c r="JLK53" s="75"/>
      <c r="JLL53" s="75"/>
      <c r="JLM53" s="75"/>
      <c r="JLN53" s="75"/>
      <c r="JLO53" s="75"/>
      <c r="JLP53" s="75"/>
      <c r="JLQ53" s="75"/>
      <c r="JLR53" s="75"/>
      <c r="JLS53" s="75"/>
      <c r="JLT53" s="75"/>
      <c r="JLU53" s="76"/>
      <c r="JLV53" s="73"/>
      <c r="JLW53" s="49"/>
      <c r="JLX53" s="30"/>
      <c r="JLY53" s="69"/>
      <c r="JLZ53" s="74"/>
      <c r="JMA53" s="75"/>
      <c r="JMB53" s="75"/>
      <c r="JMC53" s="75"/>
      <c r="JMD53" s="75"/>
      <c r="JME53" s="75"/>
      <c r="JMF53" s="75"/>
      <c r="JMG53" s="75"/>
      <c r="JMH53" s="75"/>
      <c r="JMI53" s="75"/>
      <c r="JMJ53" s="75"/>
      <c r="JMK53" s="75"/>
      <c r="JML53" s="75"/>
      <c r="JMM53" s="76"/>
      <c r="JMN53" s="73"/>
      <c r="JMO53" s="49"/>
      <c r="JMP53" s="30"/>
      <c r="JMQ53" s="69"/>
      <c r="JMR53" s="74"/>
      <c r="JMS53" s="75"/>
      <c r="JMT53" s="75"/>
      <c r="JMU53" s="75"/>
      <c r="JMV53" s="75"/>
      <c r="JMW53" s="75"/>
      <c r="JMX53" s="75"/>
      <c r="JMY53" s="75"/>
      <c r="JMZ53" s="75"/>
      <c r="JNA53" s="75"/>
      <c r="JNB53" s="75"/>
      <c r="JNC53" s="75"/>
      <c r="JND53" s="75"/>
      <c r="JNE53" s="76"/>
      <c r="JNF53" s="73"/>
      <c r="JNG53" s="49"/>
      <c r="JNH53" s="30"/>
      <c r="JNI53" s="69"/>
      <c r="JNJ53" s="74"/>
      <c r="JNK53" s="75"/>
      <c r="JNL53" s="75"/>
      <c r="JNM53" s="75"/>
      <c r="JNN53" s="75"/>
      <c r="JNO53" s="75"/>
      <c r="JNP53" s="75"/>
      <c r="JNQ53" s="75"/>
      <c r="JNR53" s="75"/>
      <c r="JNS53" s="75"/>
      <c r="JNT53" s="75"/>
      <c r="JNU53" s="75"/>
      <c r="JNV53" s="75"/>
      <c r="JNW53" s="76"/>
      <c r="JNX53" s="73"/>
      <c r="JNY53" s="49"/>
      <c r="JNZ53" s="30"/>
      <c r="JOA53" s="69"/>
      <c r="JOB53" s="74"/>
      <c r="JOC53" s="75"/>
      <c r="JOD53" s="75"/>
      <c r="JOE53" s="75"/>
      <c r="JOF53" s="75"/>
      <c r="JOG53" s="75"/>
      <c r="JOH53" s="75"/>
      <c r="JOI53" s="75"/>
      <c r="JOJ53" s="75"/>
      <c r="JOK53" s="75"/>
      <c r="JOL53" s="75"/>
      <c r="JOM53" s="75"/>
      <c r="JON53" s="75"/>
      <c r="JOO53" s="76"/>
      <c r="JOP53" s="73"/>
      <c r="JOQ53" s="49"/>
      <c r="JOR53" s="30"/>
      <c r="JOS53" s="69"/>
      <c r="JOT53" s="74"/>
      <c r="JOU53" s="75"/>
      <c r="JOV53" s="75"/>
      <c r="JOW53" s="75"/>
      <c r="JOX53" s="75"/>
      <c r="JOY53" s="75"/>
      <c r="JOZ53" s="75"/>
      <c r="JPA53" s="75"/>
      <c r="JPB53" s="75"/>
      <c r="JPC53" s="75"/>
      <c r="JPD53" s="75"/>
      <c r="JPE53" s="75"/>
      <c r="JPF53" s="75"/>
      <c r="JPG53" s="76"/>
      <c r="JPH53" s="73"/>
      <c r="JPI53" s="49"/>
      <c r="JPJ53" s="30"/>
      <c r="JPK53" s="69"/>
      <c r="JPL53" s="74"/>
      <c r="JPM53" s="75"/>
      <c r="JPN53" s="75"/>
      <c r="JPO53" s="75"/>
      <c r="JPP53" s="75"/>
      <c r="JPQ53" s="75"/>
      <c r="JPR53" s="75"/>
      <c r="JPS53" s="75"/>
      <c r="JPT53" s="75"/>
      <c r="JPU53" s="75"/>
      <c r="JPV53" s="75"/>
      <c r="JPW53" s="75"/>
      <c r="JPX53" s="75"/>
      <c r="JPY53" s="76"/>
      <c r="JPZ53" s="73"/>
      <c r="JQA53" s="49"/>
      <c r="JQB53" s="30"/>
      <c r="JQC53" s="69"/>
      <c r="JQD53" s="74"/>
      <c r="JQE53" s="75"/>
      <c r="JQF53" s="75"/>
      <c r="JQG53" s="75"/>
      <c r="JQH53" s="75"/>
      <c r="JQI53" s="75"/>
      <c r="JQJ53" s="75"/>
      <c r="JQK53" s="75"/>
      <c r="JQL53" s="75"/>
      <c r="JQM53" s="75"/>
      <c r="JQN53" s="75"/>
      <c r="JQO53" s="75"/>
      <c r="JQP53" s="75"/>
      <c r="JQQ53" s="76"/>
      <c r="JQR53" s="73"/>
      <c r="JQS53" s="49"/>
      <c r="JQT53" s="30"/>
      <c r="JQU53" s="69"/>
      <c r="JQV53" s="74"/>
      <c r="JQW53" s="75"/>
      <c r="JQX53" s="75"/>
      <c r="JQY53" s="75"/>
      <c r="JQZ53" s="75"/>
      <c r="JRA53" s="75"/>
      <c r="JRB53" s="75"/>
      <c r="JRC53" s="75"/>
      <c r="JRD53" s="75"/>
      <c r="JRE53" s="75"/>
      <c r="JRF53" s="75"/>
      <c r="JRG53" s="75"/>
      <c r="JRH53" s="75"/>
      <c r="JRI53" s="76"/>
      <c r="JRJ53" s="73"/>
      <c r="JRK53" s="49"/>
      <c r="JRL53" s="30"/>
      <c r="JRM53" s="69"/>
      <c r="JRN53" s="74"/>
      <c r="JRO53" s="75"/>
      <c r="JRP53" s="75"/>
      <c r="JRQ53" s="75"/>
      <c r="JRR53" s="75"/>
      <c r="JRS53" s="75"/>
      <c r="JRT53" s="75"/>
      <c r="JRU53" s="75"/>
      <c r="JRV53" s="75"/>
      <c r="JRW53" s="75"/>
      <c r="JRX53" s="75"/>
      <c r="JRY53" s="75"/>
      <c r="JRZ53" s="75"/>
      <c r="JSA53" s="76"/>
      <c r="JSB53" s="73"/>
      <c r="JSC53" s="49"/>
      <c r="JSD53" s="30"/>
      <c r="JSE53" s="69"/>
      <c r="JSF53" s="74"/>
      <c r="JSG53" s="75"/>
      <c r="JSH53" s="75"/>
      <c r="JSI53" s="75"/>
      <c r="JSJ53" s="75"/>
      <c r="JSK53" s="75"/>
      <c r="JSL53" s="75"/>
      <c r="JSM53" s="75"/>
      <c r="JSN53" s="75"/>
      <c r="JSO53" s="75"/>
      <c r="JSP53" s="75"/>
      <c r="JSQ53" s="75"/>
      <c r="JSR53" s="75"/>
      <c r="JSS53" s="76"/>
      <c r="JST53" s="73"/>
      <c r="JSU53" s="49"/>
      <c r="JSV53" s="30"/>
      <c r="JSW53" s="69"/>
      <c r="JSX53" s="74"/>
      <c r="JSY53" s="75"/>
      <c r="JSZ53" s="75"/>
      <c r="JTA53" s="75"/>
      <c r="JTB53" s="75"/>
      <c r="JTC53" s="75"/>
      <c r="JTD53" s="75"/>
      <c r="JTE53" s="75"/>
      <c r="JTF53" s="75"/>
      <c r="JTG53" s="75"/>
      <c r="JTH53" s="75"/>
      <c r="JTI53" s="75"/>
      <c r="JTJ53" s="75"/>
      <c r="JTK53" s="76"/>
      <c r="JTL53" s="73"/>
      <c r="JTM53" s="49"/>
      <c r="JTN53" s="30"/>
      <c r="JTO53" s="69"/>
      <c r="JTP53" s="74"/>
      <c r="JTQ53" s="75"/>
      <c r="JTR53" s="75"/>
      <c r="JTS53" s="75"/>
      <c r="JTT53" s="75"/>
      <c r="JTU53" s="75"/>
      <c r="JTV53" s="75"/>
      <c r="JTW53" s="75"/>
      <c r="JTX53" s="75"/>
      <c r="JTY53" s="75"/>
      <c r="JTZ53" s="75"/>
      <c r="JUA53" s="75"/>
      <c r="JUB53" s="75"/>
      <c r="JUC53" s="76"/>
      <c r="JUD53" s="73"/>
      <c r="JUE53" s="49"/>
      <c r="JUF53" s="30"/>
      <c r="JUG53" s="69"/>
      <c r="JUH53" s="74"/>
      <c r="JUI53" s="75"/>
      <c r="JUJ53" s="75"/>
      <c r="JUK53" s="75"/>
      <c r="JUL53" s="75"/>
      <c r="JUM53" s="75"/>
      <c r="JUN53" s="75"/>
      <c r="JUO53" s="75"/>
      <c r="JUP53" s="75"/>
      <c r="JUQ53" s="75"/>
      <c r="JUR53" s="75"/>
      <c r="JUS53" s="75"/>
      <c r="JUT53" s="75"/>
      <c r="JUU53" s="76"/>
      <c r="JUV53" s="73"/>
      <c r="JUW53" s="49"/>
      <c r="JUX53" s="30"/>
      <c r="JUY53" s="69"/>
      <c r="JUZ53" s="74"/>
      <c r="JVA53" s="75"/>
      <c r="JVB53" s="75"/>
      <c r="JVC53" s="75"/>
      <c r="JVD53" s="75"/>
      <c r="JVE53" s="75"/>
      <c r="JVF53" s="75"/>
      <c r="JVG53" s="75"/>
      <c r="JVH53" s="75"/>
      <c r="JVI53" s="75"/>
      <c r="JVJ53" s="75"/>
      <c r="JVK53" s="75"/>
      <c r="JVL53" s="75"/>
      <c r="JVM53" s="76"/>
      <c r="JVN53" s="73"/>
      <c r="JVO53" s="49"/>
      <c r="JVP53" s="30"/>
      <c r="JVQ53" s="69"/>
      <c r="JVR53" s="74"/>
      <c r="JVS53" s="75"/>
      <c r="JVT53" s="75"/>
      <c r="JVU53" s="75"/>
      <c r="JVV53" s="75"/>
      <c r="JVW53" s="75"/>
      <c r="JVX53" s="75"/>
      <c r="JVY53" s="75"/>
      <c r="JVZ53" s="75"/>
      <c r="JWA53" s="75"/>
      <c r="JWB53" s="75"/>
      <c r="JWC53" s="75"/>
      <c r="JWD53" s="75"/>
      <c r="JWE53" s="76"/>
      <c r="JWF53" s="73"/>
      <c r="JWG53" s="49"/>
      <c r="JWH53" s="30"/>
      <c r="JWI53" s="69"/>
      <c r="JWJ53" s="74"/>
      <c r="JWK53" s="75"/>
      <c r="JWL53" s="75"/>
      <c r="JWM53" s="75"/>
      <c r="JWN53" s="75"/>
      <c r="JWO53" s="75"/>
      <c r="JWP53" s="75"/>
      <c r="JWQ53" s="75"/>
      <c r="JWR53" s="75"/>
      <c r="JWS53" s="75"/>
      <c r="JWT53" s="75"/>
      <c r="JWU53" s="75"/>
      <c r="JWV53" s="75"/>
      <c r="JWW53" s="76"/>
      <c r="JWX53" s="73"/>
      <c r="JWY53" s="49"/>
      <c r="JWZ53" s="30"/>
      <c r="JXA53" s="69"/>
      <c r="JXB53" s="74"/>
      <c r="JXC53" s="75"/>
      <c r="JXD53" s="75"/>
      <c r="JXE53" s="75"/>
      <c r="JXF53" s="75"/>
      <c r="JXG53" s="75"/>
      <c r="JXH53" s="75"/>
      <c r="JXI53" s="75"/>
      <c r="JXJ53" s="75"/>
      <c r="JXK53" s="75"/>
      <c r="JXL53" s="75"/>
      <c r="JXM53" s="75"/>
      <c r="JXN53" s="75"/>
      <c r="JXO53" s="76"/>
      <c r="JXP53" s="73"/>
      <c r="JXQ53" s="49"/>
      <c r="JXR53" s="30"/>
      <c r="JXS53" s="69"/>
      <c r="JXT53" s="74"/>
      <c r="JXU53" s="75"/>
      <c r="JXV53" s="75"/>
      <c r="JXW53" s="75"/>
      <c r="JXX53" s="75"/>
      <c r="JXY53" s="75"/>
      <c r="JXZ53" s="75"/>
      <c r="JYA53" s="75"/>
      <c r="JYB53" s="75"/>
      <c r="JYC53" s="75"/>
      <c r="JYD53" s="75"/>
      <c r="JYE53" s="75"/>
      <c r="JYF53" s="75"/>
      <c r="JYG53" s="76"/>
      <c r="JYH53" s="73"/>
      <c r="JYI53" s="49"/>
      <c r="JYJ53" s="30"/>
      <c r="JYK53" s="69"/>
      <c r="JYL53" s="74"/>
      <c r="JYM53" s="75"/>
      <c r="JYN53" s="75"/>
      <c r="JYO53" s="75"/>
      <c r="JYP53" s="75"/>
      <c r="JYQ53" s="75"/>
      <c r="JYR53" s="75"/>
      <c r="JYS53" s="75"/>
      <c r="JYT53" s="75"/>
      <c r="JYU53" s="75"/>
      <c r="JYV53" s="75"/>
      <c r="JYW53" s="75"/>
      <c r="JYX53" s="75"/>
      <c r="JYY53" s="76"/>
      <c r="JYZ53" s="73"/>
      <c r="JZA53" s="49"/>
      <c r="JZB53" s="30"/>
      <c r="JZC53" s="69"/>
      <c r="JZD53" s="74"/>
      <c r="JZE53" s="75"/>
      <c r="JZF53" s="75"/>
      <c r="JZG53" s="75"/>
      <c r="JZH53" s="75"/>
      <c r="JZI53" s="75"/>
      <c r="JZJ53" s="75"/>
      <c r="JZK53" s="75"/>
      <c r="JZL53" s="75"/>
      <c r="JZM53" s="75"/>
      <c r="JZN53" s="75"/>
      <c r="JZO53" s="75"/>
      <c r="JZP53" s="75"/>
      <c r="JZQ53" s="76"/>
      <c r="JZR53" s="73"/>
      <c r="JZS53" s="49"/>
      <c r="JZT53" s="30"/>
      <c r="JZU53" s="69"/>
      <c r="JZV53" s="74"/>
      <c r="JZW53" s="75"/>
      <c r="JZX53" s="75"/>
      <c r="JZY53" s="75"/>
      <c r="JZZ53" s="75"/>
      <c r="KAA53" s="75"/>
      <c r="KAB53" s="75"/>
      <c r="KAC53" s="75"/>
      <c r="KAD53" s="75"/>
      <c r="KAE53" s="75"/>
      <c r="KAF53" s="75"/>
      <c r="KAG53" s="75"/>
      <c r="KAH53" s="75"/>
      <c r="KAI53" s="76"/>
      <c r="KAJ53" s="73"/>
      <c r="KAK53" s="49"/>
      <c r="KAL53" s="30"/>
      <c r="KAM53" s="69"/>
      <c r="KAN53" s="74"/>
      <c r="KAO53" s="75"/>
      <c r="KAP53" s="75"/>
      <c r="KAQ53" s="75"/>
      <c r="KAR53" s="75"/>
      <c r="KAS53" s="75"/>
      <c r="KAT53" s="75"/>
      <c r="KAU53" s="75"/>
      <c r="KAV53" s="75"/>
      <c r="KAW53" s="75"/>
      <c r="KAX53" s="75"/>
      <c r="KAY53" s="75"/>
      <c r="KAZ53" s="75"/>
      <c r="KBA53" s="76"/>
      <c r="KBB53" s="73"/>
      <c r="KBC53" s="49"/>
      <c r="KBD53" s="30"/>
      <c r="KBE53" s="69"/>
      <c r="KBF53" s="74"/>
      <c r="KBG53" s="75"/>
      <c r="KBH53" s="75"/>
      <c r="KBI53" s="75"/>
      <c r="KBJ53" s="75"/>
      <c r="KBK53" s="75"/>
      <c r="KBL53" s="75"/>
      <c r="KBM53" s="75"/>
      <c r="KBN53" s="75"/>
      <c r="KBO53" s="75"/>
      <c r="KBP53" s="75"/>
      <c r="KBQ53" s="75"/>
      <c r="KBR53" s="75"/>
      <c r="KBS53" s="76"/>
      <c r="KBT53" s="73"/>
      <c r="KBU53" s="49"/>
      <c r="KBV53" s="30"/>
      <c r="KBW53" s="69"/>
      <c r="KBX53" s="74"/>
      <c r="KBY53" s="75"/>
      <c r="KBZ53" s="75"/>
      <c r="KCA53" s="75"/>
      <c r="KCB53" s="75"/>
      <c r="KCC53" s="75"/>
      <c r="KCD53" s="75"/>
      <c r="KCE53" s="75"/>
      <c r="KCF53" s="75"/>
      <c r="KCG53" s="75"/>
      <c r="KCH53" s="75"/>
      <c r="KCI53" s="75"/>
      <c r="KCJ53" s="75"/>
      <c r="KCK53" s="76"/>
      <c r="KCL53" s="73"/>
      <c r="KCM53" s="49"/>
      <c r="KCN53" s="30"/>
      <c r="KCO53" s="69"/>
      <c r="KCP53" s="74"/>
      <c r="KCQ53" s="75"/>
      <c r="KCR53" s="75"/>
      <c r="KCS53" s="75"/>
      <c r="KCT53" s="75"/>
      <c r="KCU53" s="75"/>
      <c r="KCV53" s="75"/>
      <c r="KCW53" s="75"/>
      <c r="KCX53" s="75"/>
      <c r="KCY53" s="75"/>
      <c r="KCZ53" s="75"/>
      <c r="KDA53" s="75"/>
      <c r="KDB53" s="75"/>
      <c r="KDC53" s="76"/>
      <c r="KDD53" s="73"/>
      <c r="KDE53" s="49"/>
      <c r="KDF53" s="30"/>
      <c r="KDG53" s="69"/>
      <c r="KDH53" s="74"/>
      <c r="KDI53" s="75"/>
      <c r="KDJ53" s="75"/>
      <c r="KDK53" s="75"/>
      <c r="KDL53" s="75"/>
      <c r="KDM53" s="75"/>
      <c r="KDN53" s="75"/>
      <c r="KDO53" s="75"/>
      <c r="KDP53" s="75"/>
      <c r="KDQ53" s="75"/>
      <c r="KDR53" s="75"/>
      <c r="KDS53" s="75"/>
      <c r="KDT53" s="75"/>
      <c r="KDU53" s="76"/>
      <c r="KDV53" s="73"/>
      <c r="KDW53" s="49"/>
      <c r="KDX53" s="30"/>
      <c r="KDY53" s="69"/>
      <c r="KDZ53" s="74"/>
      <c r="KEA53" s="75"/>
      <c r="KEB53" s="75"/>
      <c r="KEC53" s="75"/>
      <c r="KED53" s="75"/>
      <c r="KEE53" s="75"/>
      <c r="KEF53" s="75"/>
      <c r="KEG53" s="75"/>
      <c r="KEH53" s="75"/>
      <c r="KEI53" s="75"/>
      <c r="KEJ53" s="75"/>
      <c r="KEK53" s="75"/>
      <c r="KEL53" s="75"/>
      <c r="KEM53" s="76"/>
      <c r="KEN53" s="73"/>
      <c r="KEO53" s="49"/>
      <c r="KEP53" s="30"/>
      <c r="KEQ53" s="69"/>
      <c r="KER53" s="74"/>
      <c r="KES53" s="75"/>
      <c r="KET53" s="75"/>
      <c r="KEU53" s="75"/>
      <c r="KEV53" s="75"/>
      <c r="KEW53" s="75"/>
      <c r="KEX53" s="75"/>
      <c r="KEY53" s="75"/>
      <c r="KEZ53" s="75"/>
      <c r="KFA53" s="75"/>
      <c r="KFB53" s="75"/>
      <c r="KFC53" s="75"/>
      <c r="KFD53" s="75"/>
      <c r="KFE53" s="76"/>
      <c r="KFF53" s="73"/>
      <c r="KFG53" s="49"/>
      <c r="KFH53" s="30"/>
      <c r="KFI53" s="69"/>
      <c r="KFJ53" s="74"/>
      <c r="KFK53" s="75"/>
      <c r="KFL53" s="75"/>
      <c r="KFM53" s="75"/>
      <c r="KFN53" s="75"/>
      <c r="KFO53" s="75"/>
      <c r="KFP53" s="75"/>
      <c r="KFQ53" s="75"/>
      <c r="KFR53" s="75"/>
      <c r="KFS53" s="75"/>
      <c r="KFT53" s="75"/>
      <c r="KFU53" s="75"/>
      <c r="KFV53" s="75"/>
      <c r="KFW53" s="76"/>
      <c r="KFX53" s="73"/>
      <c r="KFY53" s="49"/>
      <c r="KFZ53" s="30"/>
      <c r="KGA53" s="69"/>
      <c r="KGB53" s="74"/>
      <c r="KGC53" s="75"/>
      <c r="KGD53" s="75"/>
      <c r="KGE53" s="75"/>
      <c r="KGF53" s="75"/>
      <c r="KGG53" s="75"/>
      <c r="KGH53" s="75"/>
      <c r="KGI53" s="75"/>
      <c r="KGJ53" s="75"/>
      <c r="KGK53" s="75"/>
      <c r="KGL53" s="75"/>
      <c r="KGM53" s="75"/>
      <c r="KGN53" s="75"/>
      <c r="KGO53" s="76"/>
      <c r="KGP53" s="73"/>
      <c r="KGQ53" s="49"/>
      <c r="KGR53" s="30"/>
      <c r="KGS53" s="69"/>
      <c r="KGT53" s="74"/>
      <c r="KGU53" s="75"/>
      <c r="KGV53" s="75"/>
      <c r="KGW53" s="75"/>
      <c r="KGX53" s="75"/>
      <c r="KGY53" s="75"/>
      <c r="KGZ53" s="75"/>
      <c r="KHA53" s="75"/>
      <c r="KHB53" s="75"/>
      <c r="KHC53" s="75"/>
      <c r="KHD53" s="75"/>
      <c r="KHE53" s="75"/>
      <c r="KHF53" s="75"/>
      <c r="KHG53" s="76"/>
      <c r="KHH53" s="73"/>
      <c r="KHI53" s="49"/>
      <c r="KHJ53" s="30"/>
      <c r="KHK53" s="69"/>
      <c r="KHL53" s="74"/>
      <c r="KHM53" s="75"/>
      <c r="KHN53" s="75"/>
      <c r="KHO53" s="75"/>
      <c r="KHP53" s="75"/>
      <c r="KHQ53" s="75"/>
      <c r="KHR53" s="75"/>
      <c r="KHS53" s="75"/>
      <c r="KHT53" s="75"/>
      <c r="KHU53" s="75"/>
      <c r="KHV53" s="75"/>
      <c r="KHW53" s="75"/>
      <c r="KHX53" s="75"/>
      <c r="KHY53" s="76"/>
      <c r="KHZ53" s="73"/>
      <c r="KIA53" s="49"/>
      <c r="KIB53" s="30"/>
      <c r="KIC53" s="69"/>
      <c r="KID53" s="74"/>
      <c r="KIE53" s="75"/>
      <c r="KIF53" s="75"/>
      <c r="KIG53" s="75"/>
      <c r="KIH53" s="75"/>
      <c r="KII53" s="75"/>
      <c r="KIJ53" s="75"/>
      <c r="KIK53" s="75"/>
      <c r="KIL53" s="75"/>
      <c r="KIM53" s="75"/>
      <c r="KIN53" s="75"/>
      <c r="KIO53" s="75"/>
      <c r="KIP53" s="75"/>
      <c r="KIQ53" s="76"/>
      <c r="KIR53" s="73"/>
      <c r="KIS53" s="49"/>
      <c r="KIT53" s="30"/>
      <c r="KIU53" s="69"/>
      <c r="KIV53" s="74"/>
      <c r="KIW53" s="75"/>
      <c r="KIX53" s="75"/>
      <c r="KIY53" s="75"/>
      <c r="KIZ53" s="75"/>
      <c r="KJA53" s="75"/>
      <c r="KJB53" s="75"/>
      <c r="KJC53" s="75"/>
      <c r="KJD53" s="75"/>
      <c r="KJE53" s="75"/>
      <c r="KJF53" s="75"/>
      <c r="KJG53" s="75"/>
      <c r="KJH53" s="75"/>
      <c r="KJI53" s="76"/>
      <c r="KJJ53" s="73"/>
      <c r="KJK53" s="49"/>
      <c r="KJL53" s="30"/>
      <c r="KJM53" s="69"/>
      <c r="KJN53" s="74"/>
      <c r="KJO53" s="75"/>
      <c r="KJP53" s="75"/>
      <c r="KJQ53" s="75"/>
      <c r="KJR53" s="75"/>
      <c r="KJS53" s="75"/>
      <c r="KJT53" s="75"/>
      <c r="KJU53" s="75"/>
      <c r="KJV53" s="75"/>
      <c r="KJW53" s="75"/>
      <c r="KJX53" s="75"/>
      <c r="KJY53" s="75"/>
      <c r="KJZ53" s="75"/>
      <c r="KKA53" s="76"/>
      <c r="KKB53" s="73"/>
      <c r="KKC53" s="49"/>
      <c r="KKD53" s="30"/>
      <c r="KKE53" s="69"/>
      <c r="KKF53" s="74"/>
      <c r="KKG53" s="75"/>
      <c r="KKH53" s="75"/>
      <c r="KKI53" s="75"/>
      <c r="KKJ53" s="75"/>
      <c r="KKK53" s="75"/>
      <c r="KKL53" s="75"/>
      <c r="KKM53" s="75"/>
      <c r="KKN53" s="75"/>
      <c r="KKO53" s="75"/>
      <c r="KKP53" s="75"/>
      <c r="KKQ53" s="75"/>
      <c r="KKR53" s="75"/>
      <c r="KKS53" s="76"/>
      <c r="KKT53" s="73"/>
      <c r="KKU53" s="49"/>
      <c r="KKV53" s="30"/>
      <c r="KKW53" s="69"/>
      <c r="KKX53" s="74"/>
      <c r="KKY53" s="75"/>
      <c r="KKZ53" s="75"/>
      <c r="KLA53" s="75"/>
      <c r="KLB53" s="75"/>
      <c r="KLC53" s="75"/>
      <c r="KLD53" s="75"/>
      <c r="KLE53" s="75"/>
      <c r="KLF53" s="75"/>
      <c r="KLG53" s="75"/>
      <c r="KLH53" s="75"/>
      <c r="KLI53" s="75"/>
      <c r="KLJ53" s="75"/>
      <c r="KLK53" s="76"/>
      <c r="KLL53" s="73"/>
      <c r="KLM53" s="49"/>
      <c r="KLN53" s="30"/>
      <c r="KLO53" s="69"/>
      <c r="KLP53" s="74"/>
      <c r="KLQ53" s="75"/>
      <c r="KLR53" s="75"/>
      <c r="KLS53" s="75"/>
      <c r="KLT53" s="75"/>
      <c r="KLU53" s="75"/>
      <c r="KLV53" s="75"/>
      <c r="KLW53" s="75"/>
      <c r="KLX53" s="75"/>
      <c r="KLY53" s="75"/>
      <c r="KLZ53" s="75"/>
      <c r="KMA53" s="75"/>
      <c r="KMB53" s="75"/>
      <c r="KMC53" s="76"/>
      <c r="KMD53" s="73"/>
      <c r="KME53" s="49"/>
      <c r="KMF53" s="30"/>
      <c r="KMG53" s="69"/>
      <c r="KMH53" s="74"/>
      <c r="KMI53" s="75"/>
      <c r="KMJ53" s="75"/>
      <c r="KMK53" s="75"/>
      <c r="KML53" s="75"/>
      <c r="KMM53" s="75"/>
      <c r="KMN53" s="75"/>
      <c r="KMO53" s="75"/>
      <c r="KMP53" s="75"/>
      <c r="KMQ53" s="75"/>
      <c r="KMR53" s="75"/>
      <c r="KMS53" s="75"/>
      <c r="KMT53" s="75"/>
      <c r="KMU53" s="76"/>
      <c r="KMV53" s="73"/>
      <c r="KMW53" s="49"/>
      <c r="KMX53" s="30"/>
      <c r="KMY53" s="69"/>
      <c r="KMZ53" s="74"/>
      <c r="KNA53" s="75"/>
      <c r="KNB53" s="75"/>
      <c r="KNC53" s="75"/>
      <c r="KND53" s="75"/>
      <c r="KNE53" s="75"/>
      <c r="KNF53" s="75"/>
      <c r="KNG53" s="75"/>
      <c r="KNH53" s="75"/>
      <c r="KNI53" s="75"/>
      <c r="KNJ53" s="75"/>
      <c r="KNK53" s="75"/>
      <c r="KNL53" s="75"/>
      <c r="KNM53" s="76"/>
      <c r="KNN53" s="73"/>
      <c r="KNO53" s="49"/>
      <c r="KNP53" s="30"/>
      <c r="KNQ53" s="69"/>
      <c r="KNR53" s="74"/>
      <c r="KNS53" s="75"/>
      <c r="KNT53" s="75"/>
      <c r="KNU53" s="75"/>
      <c r="KNV53" s="75"/>
      <c r="KNW53" s="75"/>
      <c r="KNX53" s="75"/>
      <c r="KNY53" s="75"/>
      <c r="KNZ53" s="75"/>
      <c r="KOA53" s="75"/>
      <c r="KOB53" s="75"/>
      <c r="KOC53" s="75"/>
      <c r="KOD53" s="75"/>
      <c r="KOE53" s="76"/>
      <c r="KOF53" s="73"/>
      <c r="KOG53" s="49"/>
      <c r="KOH53" s="30"/>
      <c r="KOI53" s="69"/>
      <c r="KOJ53" s="74"/>
      <c r="KOK53" s="75"/>
      <c r="KOL53" s="75"/>
      <c r="KOM53" s="75"/>
      <c r="KON53" s="75"/>
      <c r="KOO53" s="75"/>
      <c r="KOP53" s="75"/>
      <c r="KOQ53" s="75"/>
      <c r="KOR53" s="75"/>
      <c r="KOS53" s="75"/>
      <c r="KOT53" s="75"/>
      <c r="KOU53" s="75"/>
      <c r="KOV53" s="75"/>
      <c r="KOW53" s="76"/>
      <c r="KOX53" s="73"/>
      <c r="KOY53" s="49"/>
      <c r="KOZ53" s="30"/>
      <c r="KPA53" s="69"/>
      <c r="KPB53" s="74"/>
      <c r="KPC53" s="75"/>
      <c r="KPD53" s="75"/>
      <c r="KPE53" s="75"/>
      <c r="KPF53" s="75"/>
      <c r="KPG53" s="75"/>
      <c r="KPH53" s="75"/>
      <c r="KPI53" s="75"/>
      <c r="KPJ53" s="75"/>
      <c r="KPK53" s="75"/>
      <c r="KPL53" s="75"/>
      <c r="KPM53" s="75"/>
      <c r="KPN53" s="75"/>
      <c r="KPO53" s="76"/>
      <c r="KPP53" s="73"/>
      <c r="KPQ53" s="49"/>
      <c r="KPR53" s="30"/>
      <c r="KPS53" s="69"/>
      <c r="KPT53" s="74"/>
      <c r="KPU53" s="75"/>
      <c r="KPV53" s="75"/>
      <c r="KPW53" s="75"/>
      <c r="KPX53" s="75"/>
      <c r="KPY53" s="75"/>
      <c r="KPZ53" s="75"/>
      <c r="KQA53" s="75"/>
      <c r="KQB53" s="75"/>
      <c r="KQC53" s="75"/>
      <c r="KQD53" s="75"/>
      <c r="KQE53" s="75"/>
      <c r="KQF53" s="75"/>
      <c r="KQG53" s="76"/>
      <c r="KQH53" s="73"/>
      <c r="KQI53" s="49"/>
      <c r="KQJ53" s="30"/>
      <c r="KQK53" s="69"/>
      <c r="KQL53" s="74"/>
      <c r="KQM53" s="75"/>
      <c r="KQN53" s="75"/>
      <c r="KQO53" s="75"/>
      <c r="KQP53" s="75"/>
      <c r="KQQ53" s="75"/>
      <c r="KQR53" s="75"/>
      <c r="KQS53" s="75"/>
      <c r="KQT53" s="75"/>
      <c r="KQU53" s="75"/>
      <c r="KQV53" s="75"/>
      <c r="KQW53" s="75"/>
      <c r="KQX53" s="75"/>
      <c r="KQY53" s="76"/>
      <c r="KQZ53" s="73"/>
      <c r="KRA53" s="49"/>
      <c r="KRB53" s="30"/>
      <c r="KRC53" s="69"/>
      <c r="KRD53" s="74"/>
      <c r="KRE53" s="75"/>
      <c r="KRF53" s="75"/>
      <c r="KRG53" s="75"/>
      <c r="KRH53" s="75"/>
      <c r="KRI53" s="75"/>
      <c r="KRJ53" s="75"/>
      <c r="KRK53" s="75"/>
      <c r="KRL53" s="75"/>
      <c r="KRM53" s="75"/>
      <c r="KRN53" s="75"/>
      <c r="KRO53" s="75"/>
      <c r="KRP53" s="75"/>
      <c r="KRQ53" s="76"/>
      <c r="KRR53" s="73"/>
      <c r="KRS53" s="49"/>
      <c r="KRT53" s="30"/>
      <c r="KRU53" s="69"/>
      <c r="KRV53" s="74"/>
      <c r="KRW53" s="75"/>
      <c r="KRX53" s="75"/>
      <c r="KRY53" s="75"/>
      <c r="KRZ53" s="75"/>
      <c r="KSA53" s="75"/>
      <c r="KSB53" s="75"/>
      <c r="KSC53" s="75"/>
      <c r="KSD53" s="75"/>
      <c r="KSE53" s="75"/>
      <c r="KSF53" s="75"/>
      <c r="KSG53" s="75"/>
      <c r="KSH53" s="75"/>
      <c r="KSI53" s="76"/>
      <c r="KSJ53" s="73"/>
      <c r="KSK53" s="49"/>
      <c r="KSL53" s="30"/>
      <c r="KSM53" s="69"/>
      <c r="KSN53" s="74"/>
      <c r="KSO53" s="75"/>
      <c r="KSP53" s="75"/>
      <c r="KSQ53" s="75"/>
      <c r="KSR53" s="75"/>
      <c r="KSS53" s="75"/>
      <c r="KST53" s="75"/>
      <c r="KSU53" s="75"/>
      <c r="KSV53" s="75"/>
      <c r="KSW53" s="75"/>
      <c r="KSX53" s="75"/>
      <c r="KSY53" s="75"/>
      <c r="KSZ53" s="75"/>
      <c r="KTA53" s="76"/>
      <c r="KTB53" s="73"/>
      <c r="KTC53" s="49"/>
      <c r="KTD53" s="30"/>
      <c r="KTE53" s="69"/>
      <c r="KTF53" s="74"/>
      <c r="KTG53" s="75"/>
      <c r="KTH53" s="75"/>
      <c r="KTI53" s="75"/>
      <c r="KTJ53" s="75"/>
      <c r="KTK53" s="75"/>
      <c r="KTL53" s="75"/>
      <c r="KTM53" s="75"/>
      <c r="KTN53" s="75"/>
      <c r="KTO53" s="75"/>
      <c r="KTP53" s="75"/>
      <c r="KTQ53" s="75"/>
      <c r="KTR53" s="75"/>
      <c r="KTS53" s="76"/>
      <c r="KTT53" s="73"/>
      <c r="KTU53" s="49"/>
      <c r="KTV53" s="30"/>
      <c r="KTW53" s="69"/>
      <c r="KTX53" s="74"/>
      <c r="KTY53" s="75"/>
      <c r="KTZ53" s="75"/>
      <c r="KUA53" s="75"/>
      <c r="KUB53" s="75"/>
      <c r="KUC53" s="75"/>
      <c r="KUD53" s="75"/>
      <c r="KUE53" s="75"/>
      <c r="KUF53" s="75"/>
      <c r="KUG53" s="75"/>
      <c r="KUH53" s="75"/>
      <c r="KUI53" s="75"/>
      <c r="KUJ53" s="75"/>
      <c r="KUK53" s="76"/>
      <c r="KUL53" s="73"/>
      <c r="KUM53" s="49"/>
      <c r="KUN53" s="30"/>
      <c r="KUO53" s="69"/>
      <c r="KUP53" s="74"/>
      <c r="KUQ53" s="75"/>
      <c r="KUR53" s="75"/>
      <c r="KUS53" s="75"/>
      <c r="KUT53" s="75"/>
      <c r="KUU53" s="75"/>
      <c r="KUV53" s="75"/>
      <c r="KUW53" s="75"/>
      <c r="KUX53" s="75"/>
      <c r="KUY53" s="75"/>
      <c r="KUZ53" s="75"/>
      <c r="KVA53" s="75"/>
      <c r="KVB53" s="75"/>
      <c r="KVC53" s="76"/>
      <c r="KVD53" s="73"/>
      <c r="KVE53" s="49"/>
      <c r="KVF53" s="30"/>
      <c r="KVG53" s="69"/>
      <c r="KVH53" s="74"/>
      <c r="KVI53" s="75"/>
      <c r="KVJ53" s="75"/>
      <c r="KVK53" s="75"/>
      <c r="KVL53" s="75"/>
      <c r="KVM53" s="75"/>
      <c r="KVN53" s="75"/>
      <c r="KVO53" s="75"/>
      <c r="KVP53" s="75"/>
      <c r="KVQ53" s="75"/>
      <c r="KVR53" s="75"/>
      <c r="KVS53" s="75"/>
      <c r="KVT53" s="75"/>
      <c r="KVU53" s="76"/>
      <c r="KVV53" s="73"/>
      <c r="KVW53" s="49"/>
      <c r="KVX53" s="30"/>
      <c r="KVY53" s="69"/>
      <c r="KVZ53" s="74"/>
      <c r="KWA53" s="75"/>
      <c r="KWB53" s="75"/>
      <c r="KWC53" s="75"/>
      <c r="KWD53" s="75"/>
      <c r="KWE53" s="75"/>
      <c r="KWF53" s="75"/>
      <c r="KWG53" s="75"/>
      <c r="KWH53" s="75"/>
      <c r="KWI53" s="75"/>
      <c r="KWJ53" s="75"/>
      <c r="KWK53" s="75"/>
      <c r="KWL53" s="75"/>
      <c r="KWM53" s="76"/>
      <c r="KWN53" s="73"/>
      <c r="KWO53" s="49"/>
      <c r="KWP53" s="30"/>
      <c r="KWQ53" s="69"/>
      <c r="KWR53" s="74"/>
      <c r="KWS53" s="75"/>
      <c r="KWT53" s="75"/>
      <c r="KWU53" s="75"/>
      <c r="KWV53" s="75"/>
      <c r="KWW53" s="75"/>
      <c r="KWX53" s="75"/>
      <c r="KWY53" s="75"/>
      <c r="KWZ53" s="75"/>
      <c r="KXA53" s="75"/>
      <c r="KXB53" s="75"/>
      <c r="KXC53" s="75"/>
      <c r="KXD53" s="75"/>
      <c r="KXE53" s="76"/>
      <c r="KXF53" s="73"/>
      <c r="KXG53" s="49"/>
      <c r="KXH53" s="30"/>
      <c r="KXI53" s="69"/>
      <c r="KXJ53" s="74"/>
      <c r="KXK53" s="75"/>
      <c r="KXL53" s="75"/>
      <c r="KXM53" s="75"/>
      <c r="KXN53" s="75"/>
      <c r="KXO53" s="75"/>
      <c r="KXP53" s="75"/>
      <c r="KXQ53" s="75"/>
      <c r="KXR53" s="75"/>
      <c r="KXS53" s="75"/>
      <c r="KXT53" s="75"/>
      <c r="KXU53" s="75"/>
      <c r="KXV53" s="75"/>
      <c r="KXW53" s="76"/>
      <c r="KXX53" s="73"/>
      <c r="KXY53" s="49"/>
      <c r="KXZ53" s="30"/>
      <c r="KYA53" s="69"/>
      <c r="KYB53" s="74"/>
      <c r="KYC53" s="75"/>
      <c r="KYD53" s="75"/>
      <c r="KYE53" s="75"/>
      <c r="KYF53" s="75"/>
      <c r="KYG53" s="75"/>
      <c r="KYH53" s="75"/>
      <c r="KYI53" s="75"/>
      <c r="KYJ53" s="75"/>
      <c r="KYK53" s="75"/>
      <c r="KYL53" s="75"/>
      <c r="KYM53" s="75"/>
      <c r="KYN53" s="75"/>
      <c r="KYO53" s="76"/>
      <c r="KYP53" s="73"/>
      <c r="KYQ53" s="49"/>
      <c r="KYR53" s="30"/>
      <c r="KYS53" s="69"/>
      <c r="KYT53" s="74"/>
      <c r="KYU53" s="75"/>
      <c r="KYV53" s="75"/>
      <c r="KYW53" s="75"/>
      <c r="KYX53" s="75"/>
      <c r="KYY53" s="75"/>
      <c r="KYZ53" s="75"/>
      <c r="KZA53" s="75"/>
      <c r="KZB53" s="75"/>
      <c r="KZC53" s="75"/>
      <c r="KZD53" s="75"/>
      <c r="KZE53" s="75"/>
      <c r="KZF53" s="75"/>
      <c r="KZG53" s="76"/>
      <c r="KZH53" s="73"/>
      <c r="KZI53" s="49"/>
      <c r="KZJ53" s="30"/>
      <c r="KZK53" s="69"/>
      <c r="KZL53" s="74"/>
      <c r="KZM53" s="75"/>
      <c r="KZN53" s="75"/>
      <c r="KZO53" s="75"/>
      <c r="KZP53" s="75"/>
      <c r="KZQ53" s="75"/>
      <c r="KZR53" s="75"/>
      <c r="KZS53" s="75"/>
      <c r="KZT53" s="75"/>
      <c r="KZU53" s="75"/>
      <c r="KZV53" s="75"/>
      <c r="KZW53" s="75"/>
      <c r="KZX53" s="75"/>
      <c r="KZY53" s="76"/>
      <c r="KZZ53" s="73"/>
      <c r="LAA53" s="49"/>
      <c r="LAB53" s="30"/>
      <c r="LAC53" s="69"/>
      <c r="LAD53" s="74"/>
      <c r="LAE53" s="75"/>
      <c r="LAF53" s="75"/>
      <c r="LAG53" s="75"/>
      <c r="LAH53" s="75"/>
      <c r="LAI53" s="75"/>
      <c r="LAJ53" s="75"/>
      <c r="LAK53" s="75"/>
      <c r="LAL53" s="75"/>
      <c r="LAM53" s="75"/>
      <c r="LAN53" s="75"/>
      <c r="LAO53" s="75"/>
      <c r="LAP53" s="75"/>
      <c r="LAQ53" s="76"/>
      <c r="LAR53" s="73"/>
      <c r="LAS53" s="49"/>
      <c r="LAT53" s="30"/>
      <c r="LAU53" s="69"/>
      <c r="LAV53" s="74"/>
      <c r="LAW53" s="75"/>
      <c r="LAX53" s="75"/>
      <c r="LAY53" s="75"/>
      <c r="LAZ53" s="75"/>
      <c r="LBA53" s="75"/>
      <c r="LBB53" s="75"/>
      <c r="LBC53" s="75"/>
      <c r="LBD53" s="75"/>
      <c r="LBE53" s="75"/>
      <c r="LBF53" s="75"/>
      <c r="LBG53" s="75"/>
      <c r="LBH53" s="75"/>
      <c r="LBI53" s="76"/>
      <c r="LBJ53" s="73"/>
      <c r="LBK53" s="49"/>
      <c r="LBL53" s="30"/>
      <c r="LBM53" s="69"/>
      <c r="LBN53" s="74"/>
      <c r="LBO53" s="75"/>
      <c r="LBP53" s="75"/>
      <c r="LBQ53" s="75"/>
      <c r="LBR53" s="75"/>
      <c r="LBS53" s="75"/>
      <c r="LBT53" s="75"/>
      <c r="LBU53" s="75"/>
      <c r="LBV53" s="75"/>
      <c r="LBW53" s="75"/>
      <c r="LBX53" s="75"/>
      <c r="LBY53" s="75"/>
      <c r="LBZ53" s="75"/>
      <c r="LCA53" s="76"/>
      <c r="LCB53" s="73"/>
      <c r="LCC53" s="49"/>
      <c r="LCD53" s="30"/>
      <c r="LCE53" s="69"/>
      <c r="LCF53" s="74"/>
      <c r="LCG53" s="75"/>
      <c r="LCH53" s="75"/>
      <c r="LCI53" s="75"/>
      <c r="LCJ53" s="75"/>
      <c r="LCK53" s="75"/>
      <c r="LCL53" s="75"/>
      <c r="LCM53" s="75"/>
      <c r="LCN53" s="75"/>
      <c r="LCO53" s="75"/>
      <c r="LCP53" s="75"/>
      <c r="LCQ53" s="75"/>
      <c r="LCR53" s="75"/>
      <c r="LCS53" s="76"/>
      <c r="LCT53" s="73"/>
      <c r="LCU53" s="49"/>
      <c r="LCV53" s="30"/>
      <c r="LCW53" s="69"/>
      <c r="LCX53" s="74"/>
      <c r="LCY53" s="75"/>
      <c r="LCZ53" s="75"/>
      <c r="LDA53" s="75"/>
      <c r="LDB53" s="75"/>
      <c r="LDC53" s="75"/>
      <c r="LDD53" s="75"/>
      <c r="LDE53" s="75"/>
      <c r="LDF53" s="75"/>
      <c r="LDG53" s="75"/>
      <c r="LDH53" s="75"/>
      <c r="LDI53" s="75"/>
      <c r="LDJ53" s="75"/>
      <c r="LDK53" s="76"/>
      <c r="LDL53" s="73"/>
      <c r="LDM53" s="49"/>
      <c r="LDN53" s="30"/>
      <c r="LDO53" s="69"/>
      <c r="LDP53" s="74"/>
      <c r="LDQ53" s="75"/>
      <c r="LDR53" s="75"/>
      <c r="LDS53" s="75"/>
      <c r="LDT53" s="75"/>
      <c r="LDU53" s="75"/>
      <c r="LDV53" s="75"/>
      <c r="LDW53" s="75"/>
      <c r="LDX53" s="75"/>
      <c r="LDY53" s="75"/>
      <c r="LDZ53" s="75"/>
      <c r="LEA53" s="75"/>
      <c r="LEB53" s="75"/>
      <c r="LEC53" s="76"/>
      <c r="LED53" s="73"/>
      <c r="LEE53" s="49"/>
      <c r="LEF53" s="30"/>
      <c r="LEG53" s="69"/>
      <c r="LEH53" s="74"/>
      <c r="LEI53" s="75"/>
      <c r="LEJ53" s="75"/>
      <c r="LEK53" s="75"/>
      <c r="LEL53" s="75"/>
      <c r="LEM53" s="75"/>
      <c r="LEN53" s="75"/>
      <c r="LEO53" s="75"/>
      <c r="LEP53" s="75"/>
      <c r="LEQ53" s="75"/>
      <c r="LER53" s="75"/>
      <c r="LES53" s="75"/>
      <c r="LET53" s="75"/>
      <c r="LEU53" s="76"/>
      <c r="LEV53" s="73"/>
      <c r="LEW53" s="49"/>
      <c r="LEX53" s="30"/>
      <c r="LEY53" s="69"/>
      <c r="LEZ53" s="74"/>
      <c r="LFA53" s="75"/>
      <c r="LFB53" s="75"/>
      <c r="LFC53" s="75"/>
      <c r="LFD53" s="75"/>
      <c r="LFE53" s="75"/>
      <c r="LFF53" s="75"/>
      <c r="LFG53" s="75"/>
      <c r="LFH53" s="75"/>
      <c r="LFI53" s="75"/>
      <c r="LFJ53" s="75"/>
      <c r="LFK53" s="75"/>
      <c r="LFL53" s="75"/>
      <c r="LFM53" s="76"/>
      <c r="LFN53" s="73"/>
      <c r="LFO53" s="49"/>
      <c r="LFP53" s="30"/>
      <c r="LFQ53" s="69"/>
      <c r="LFR53" s="74"/>
      <c r="LFS53" s="75"/>
      <c r="LFT53" s="75"/>
      <c r="LFU53" s="75"/>
      <c r="LFV53" s="75"/>
      <c r="LFW53" s="75"/>
      <c r="LFX53" s="75"/>
      <c r="LFY53" s="75"/>
      <c r="LFZ53" s="75"/>
      <c r="LGA53" s="75"/>
      <c r="LGB53" s="75"/>
      <c r="LGC53" s="75"/>
      <c r="LGD53" s="75"/>
      <c r="LGE53" s="76"/>
      <c r="LGF53" s="73"/>
      <c r="LGG53" s="49"/>
      <c r="LGH53" s="30"/>
      <c r="LGI53" s="69"/>
      <c r="LGJ53" s="74"/>
      <c r="LGK53" s="75"/>
      <c r="LGL53" s="75"/>
      <c r="LGM53" s="75"/>
      <c r="LGN53" s="75"/>
      <c r="LGO53" s="75"/>
      <c r="LGP53" s="75"/>
      <c r="LGQ53" s="75"/>
      <c r="LGR53" s="75"/>
      <c r="LGS53" s="75"/>
      <c r="LGT53" s="75"/>
      <c r="LGU53" s="75"/>
      <c r="LGV53" s="75"/>
      <c r="LGW53" s="76"/>
      <c r="LGX53" s="73"/>
      <c r="LGY53" s="49"/>
      <c r="LGZ53" s="30"/>
      <c r="LHA53" s="69"/>
      <c r="LHB53" s="74"/>
      <c r="LHC53" s="75"/>
      <c r="LHD53" s="75"/>
      <c r="LHE53" s="75"/>
      <c r="LHF53" s="75"/>
      <c r="LHG53" s="75"/>
      <c r="LHH53" s="75"/>
      <c r="LHI53" s="75"/>
      <c r="LHJ53" s="75"/>
      <c r="LHK53" s="75"/>
      <c r="LHL53" s="75"/>
      <c r="LHM53" s="75"/>
      <c r="LHN53" s="75"/>
      <c r="LHO53" s="76"/>
      <c r="LHP53" s="73"/>
      <c r="LHQ53" s="49"/>
      <c r="LHR53" s="30"/>
      <c r="LHS53" s="69"/>
      <c r="LHT53" s="74"/>
      <c r="LHU53" s="75"/>
      <c r="LHV53" s="75"/>
      <c r="LHW53" s="75"/>
      <c r="LHX53" s="75"/>
      <c r="LHY53" s="75"/>
      <c r="LHZ53" s="75"/>
      <c r="LIA53" s="75"/>
      <c r="LIB53" s="75"/>
      <c r="LIC53" s="75"/>
      <c r="LID53" s="75"/>
      <c r="LIE53" s="75"/>
      <c r="LIF53" s="75"/>
      <c r="LIG53" s="76"/>
      <c r="LIH53" s="73"/>
      <c r="LII53" s="49"/>
      <c r="LIJ53" s="30"/>
      <c r="LIK53" s="69"/>
      <c r="LIL53" s="74"/>
      <c r="LIM53" s="75"/>
      <c r="LIN53" s="75"/>
      <c r="LIO53" s="75"/>
      <c r="LIP53" s="75"/>
      <c r="LIQ53" s="75"/>
      <c r="LIR53" s="75"/>
      <c r="LIS53" s="75"/>
      <c r="LIT53" s="75"/>
      <c r="LIU53" s="75"/>
      <c r="LIV53" s="75"/>
      <c r="LIW53" s="75"/>
      <c r="LIX53" s="75"/>
      <c r="LIY53" s="76"/>
      <c r="LIZ53" s="73"/>
      <c r="LJA53" s="49"/>
      <c r="LJB53" s="30"/>
      <c r="LJC53" s="69"/>
      <c r="LJD53" s="74"/>
      <c r="LJE53" s="75"/>
      <c r="LJF53" s="75"/>
      <c r="LJG53" s="75"/>
      <c r="LJH53" s="75"/>
      <c r="LJI53" s="75"/>
      <c r="LJJ53" s="75"/>
      <c r="LJK53" s="75"/>
      <c r="LJL53" s="75"/>
      <c r="LJM53" s="75"/>
      <c r="LJN53" s="75"/>
      <c r="LJO53" s="75"/>
      <c r="LJP53" s="75"/>
      <c r="LJQ53" s="76"/>
      <c r="LJR53" s="73"/>
      <c r="LJS53" s="49"/>
      <c r="LJT53" s="30"/>
      <c r="LJU53" s="69"/>
      <c r="LJV53" s="74"/>
      <c r="LJW53" s="75"/>
      <c r="LJX53" s="75"/>
      <c r="LJY53" s="75"/>
      <c r="LJZ53" s="75"/>
      <c r="LKA53" s="75"/>
      <c r="LKB53" s="75"/>
      <c r="LKC53" s="75"/>
      <c r="LKD53" s="75"/>
      <c r="LKE53" s="75"/>
      <c r="LKF53" s="75"/>
      <c r="LKG53" s="75"/>
      <c r="LKH53" s="75"/>
      <c r="LKI53" s="76"/>
      <c r="LKJ53" s="73"/>
      <c r="LKK53" s="49"/>
      <c r="LKL53" s="30"/>
      <c r="LKM53" s="69"/>
      <c r="LKN53" s="74"/>
      <c r="LKO53" s="75"/>
      <c r="LKP53" s="75"/>
      <c r="LKQ53" s="75"/>
      <c r="LKR53" s="75"/>
      <c r="LKS53" s="75"/>
      <c r="LKT53" s="75"/>
      <c r="LKU53" s="75"/>
      <c r="LKV53" s="75"/>
      <c r="LKW53" s="75"/>
      <c r="LKX53" s="75"/>
      <c r="LKY53" s="75"/>
      <c r="LKZ53" s="75"/>
      <c r="LLA53" s="76"/>
      <c r="LLB53" s="73"/>
      <c r="LLC53" s="49"/>
      <c r="LLD53" s="30"/>
      <c r="LLE53" s="69"/>
      <c r="LLF53" s="74"/>
      <c r="LLG53" s="75"/>
      <c r="LLH53" s="75"/>
      <c r="LLI53" s="75"/>
      <c r="LLJ53" s="75"/>
      <c r="LLK53" s="75"/>
      <c r="LLL53" s="75"/>
      <c r="LLM53" s="75"/>
      <c r="LLN53" s="75"/>
      <c r="LLO53" s="75"/>
      <c r="LLP53" s="75"/>
      <c r="LLQ53" s="75"/>
      <c r="LLR53" s="75"/>
      <c r="LLS53" s="76"/>
      <c r="LLT53" s="73"/>
      <c r="LLU53" s="49"/>
      <c r="LLV53" s="30"/>
      <c r="LLW53" s="69"/>
      <c r="LLX53" s="74"/>
      <c r="LLY53" s="75"/>
      <c r="LLZ53" s="75"/>
      <c r="LMA53" s="75"/>
      <c r="LMB53" s="75"/>
      <c r="LMC53" s="75"/>
      <c r="LMD53" s="75"/>
      <c r="LME53" s="75"/>
      <c r="LMF53" s="75"/>
      <c r="LMG53" s="75"/>
      <c r="LMH53" s="75"/>
      <c r="LMI53" s="75"/>
      <c r="LMJ53" s="75"/>
      <c r="LMK53" s="76"/>
      <c r="LML53" s="73"/>
      <c r="LMM53" s="49"/>
      <c r="LMN53" s="30"/>
      <c r="LMO53" s="69"/>
      <c r="LMP53" s="74"/>
      <c r="LMQ53" s="75"/>
      <c r="LMR53" s="75"/>
      <c r="LMS53" s="75"/>
      <c r="LMT53" s="75"/>
      <c r="LMU53" s="75"/>
      <c r="LMV53" s="75"/>
      <c r="LMW53" s="75"/>
      <c r="LMX53" s="75"/>
      <c r="LMY53" s="75"/>
      <c r="LMZ53" s="75"/>
      <c r="LNA53" s="75"/>
      <c r="LNB53" s="75"/>
      <c r="LNC53" s="76"/>
      <c r="LND53" s="73"/>
      <c r="LNE53" s="49"/>
      <c r="LNF53" s="30"/>
      <c r="LNG53" s="69"/>
      <c r="LNH53" s="74"/>
      <c r="LNI53" s="75"/>
      <c r="LNJ53" s="75"/>
      <c r="LNK53" s="75"/>
      <c r="LNL53" s="75"/>
      <c r="LNM53" s="75"/>
      <c r="LNN53" s="75"/>
      <c r="LNO53" s="75"/>
      <c r="LNP53" s="75"/>
      <c r="LNQ53" s="75"/>
      <c r="LNR53" s="75"/>
      <c r="LNS53" s="75"/>
      <c r="LNT53" s="75"/>
      <c r="LNU53" s="76"/>
      <c r="LNV53" s="73"/>
      <c r="LNW53" s="49"/>
      <c r="LNX53" s="30"/>
      <c r="LNY53" s="69"/>
      <c r="LNZ53" s="74"/>
      <c r="LOA53" s="75"/>
      <c r="LOB53" s="75"/>
      <c r="LOC53" s="75"/>
      <c r="LOD53" s="75"/>
      <c r="LOE53" s="75"/>
      <c r="LOF53" s="75"/>
      <c r="LOG53" s="75"/>
      <c r="LOH53" s="75"/>
      <c r="LOI53" s="75"/>
      <c r="LOJ53" s="75"/>
      <c r="LOK53" s="75"/>
      <c r="LOL53" s="75"/>
      <c r="LOM53" s="76"/>
      <c r="LON53" s="73"/>
      <c r="LOO53" s="49"/>
      <c r="LOP53" s="30"/>
      <c r="LOQ53" s="69"/>
      <c r="LOR53" s="74"/>
      <c r="LOS53" s="75"/>
      <c r="LOT53" s="75"/>
      <c r="LOU53" s="75"/>
      <c r="LOV53" s="75"/>
      <c r="LOW53" s="75"/>
      <c r="LOX53" s="75"/>
      <c r="LOY53" s="75"/>
      <c r="LOZ53" s="75"/>
      <c r="LPA53" s="75"/>
      <c r="LPB53" s="75"/>
      <c r="LPC53" s="75"/>
      <c r="LPD53" s="75"/>
      <c r="LPE53" s="76"/>
      <c r="LPF53" s="73"/>
      <c r="LPG53" s="49"/>
      <c r="LPH53" s="30"/>
      <c r="LPI53" s="69"/>
      <c r="LPJ53" s="74"/>
      <c r="LPK53" s="75"/>
      <c r="LPL53" s="75"/>
      <c r="LPM53" s="75"/>
      <c r="LPN53" s="75"/>
      <c r="LPO53" s="75"/>
      <c r="LPP53" s="75"/>
      <c r="LPQ53" s="75"/>
      <c r="LPR53" s="75"/>
      <c r="LPS53" s="75"/>
      <c r="LPT53" s="75"/>
      <c r="LPU53" s="75"/>
      <c r="LPV53" s="75"/>
      <c r="LPW53" s="76"/>
      <c r="LPX53" s="73"/>
      <c r="LPY53" s="49"/>
      <c r="LPZ53" s="30"/>
      <c r="LQA53" s="69"/>
      <c r="LQB53" s="74"/>
      <c r="LQC53" s="75"/>
      <c r="LQD53" s="75"/>
      <c r="LQE53" s="75"/>
      <c r="LQF53" s="75"/>
      <c r="LQG53" s="75"/>
      <c r="LQH53" s="75"/>
      <c r="LQI53" s="75"/>
      <c r="LQJ53" s="75"/>
      <c r="LQK53" s="75"/>
      <c r="LQL53" s="75"/>
      <c r="LQM53" s="75"/>
      <c r="LQN53" s="75"/>
      <c r="LQO53" s="76"/>
      <c r="LQP53" s="73"/>
      <c r="LQQ53" s="49"/>
      <c r="LQR53" s="30"/>
      <c r="LQS53" s="69"/>
      <c r="LQT53" s="74"/>
      <c r="LQU53" s="75"/>
      <c r="LQV53" s="75"/>
      <c r="LQW53" s="75"/>
      <c r="LQX53" s="75"/>
      <c r="LQY53" s="75"/>
      <c r="LQZ53" s="75"/>
      <c r="LRA53" s="75"/>
      <c r="LRB53" s="75"/>
      <c r="LRC53" s="75"/>
      <c r="LRD53" s="75"/>
      <c r="LRE53" s="75"/>
      <c r="LRF53" s="75"/>
      <c r="LRG53" s="76"/>
      <c r="LRH53" s="73"/>
      <c r="LRI53" s="49"/>
      <c r="LRJ53" s="30"/>
      <c r="LRK53" s="69"/>
      <c r="LRL53" s="74"/>
      <c r="LRM53" s="75"/>
      <c r="LRN53" s="75"/>
      <c r="LRO53" s="75"/>
      <c r="LRP53" s="75"/>
      <c r="LRQ53" s="75"/>
      <c r="LRR53" s="75"/>
      <c r="LRS53" s="75"/>
      <c r="LRT53" s="75"/>
      <c r="LRU53" s="75"/>
      <c r="LRV53" s="75"/>
      <c r="LRW53" s="75"/>
      <c r="LRX53" s="75"/>
      <c r="LRY53" s="76"/>
      <c r="LRZ53" s="73"/>
      <c r="LSA53" s="49"/>
      <c r="LSB53" s="30"/>
      <c r="LSC53" s="69"/>
      <c r="LSD53" s="74"/>
      <c r="LSE53" s="75"/>
      <c r="LSF53" s="75"/>
      <c r="LSG53" s="75"/>
      <c r="LSH53" s="75"/>
      <c r="LSI53" s="75"/>
      <c r="LSJ53" s="75"/>
      <c r="LSK53" s="75"/>
      <c r="LSL53" s="75"/>
      <c r="LSM53" s="75"/>
      <c r="LSN53" s="75"/>
      <c r="LSO53" s="75"/>
      <c r="LSP53" s="75"/>
      <c r="LSQ53" s="76"/>
      <c r="LSR53" s="73"/>
      <c r="LSS53" s="49"/>
      <c r="LST53" s="30"/>
      <c r="LSU53" s="69"/>
      <c r="LSV53" s="74"/>
      <c r="LSW53" s="75"/>
      <c r="LSX53" s="75"/>
      <c r="LSY53" s="75"/>
      <c r="LSZ53" s="75"/>
      <c r="LTA53" s="75"/>
      <c r="LTB53" s="75"/>
      <c r="LTC53" s="75"/>
      <c r="LTD53" s="75"/>
      <c r="LTE53" s="75"/>
      <c r="LTF53" s="75"/>
      <c r="LTG53" s="75"/>
      <c r="LTH53" s="75"/>
      <c r="LTI53" s="76"/>
      <c r="LTJ53" s="73"/>
      <c r="LTK53" s="49"/>
      <c r="LTL53" s="30"/>
      <c r="LTM53" s="69"/>
      <c r="LTN53" s="74"/>
      <c r="LTO53" s="75"/>
      <c r="LTP53" s="75"/>
      <c r="LTQ53" s="75"/>
      <c r="LTR53" s="75"/>
      <c r="LTS53" s="75"/>
      <c r="LTT53" s="75"/>
      <c r="LTU53" s="75"/>
      <c r="LTV53" s="75"/>
      <c r="LTW53" s="75"/>
      <c r="LTX53" s="75"/>
      <c r="LTY53" s="75"/>
      <c r="LTZ53" s="75"/>
      <c r="LUA53" s="76"/>
      <c r="LUB53" s="73"/>
      <c r="LUC53" s="49"/>
      <c r="LUD53" s="30"/>
      <c r="LUE53" s="69"/>
      <c r="LUF53" s="74"/>
      <c r="LUG53" s="75"/>
      <c r="LUH53" s="75"/>
      <c r="LUI53" s="75"/>
      <c r="LUJ53" s="75"/>
      <c r="LUK53" s="75"/>
      <c r="LUL53" s="75"/>
      <c r="LUM53" s="75"/>
      <c r="LUN53" s="75"/>
      <c r="LUO53" s="75"/>
      <c r="LUP53" s="75"/>
      <c r="LUQ53" s="75"/>
      <c r="LUR53" s="75"/>
      <c r="LUS53" s="76"/>
      <c r="LUT53" s="73"/>
      <c r="LUU53" s="49"/>
      <c r="LUV53" s="30"/>
      <c r="LUW53" s="69"/>
      <c r="LUX53" s="74"/>
      <c r="LUY53" s="75"/>
      <c r="LUZ53" s="75"/>
      <c r="LVA53" s="75"/>
      <c r="LVB53" s="75"/>
      <c r="LVC53" s="75"/>
      <c r="LVD53" s="75"/>
      <c r="LVE53" s="75"/>
      <c r="LVF53" s="75"/>
      <c r="LVG53" s="75"/>
      <c r="LVH53" s="75"/>
      <c r="LVI53" s="75"/>
      <c r="LVJ53" s="75"/>
      <c r="LVK53" s="76"/>
      <c r="LVL53" s="73"/>
      <c r="LVM53" s="49"/>
      <c r="LVN53" s="30"/>
      <c r="LVO53" s="69"/>
      <c r="LVP53" s="74"/>
      <c r="LVQ53" s="75"/>
      <c r="LVR53" s="75"/>
      <c r="LVS53" s="75"/>
      <c r="LVT53" s="75"/>
      <c r="LVU53" s="75"/>
      <c r="LVV53" s="75"/>
      <c r="LVW53" s="75"/>
      <c r="LVX53" s="75"/>
      <c r="LVY53" s="75"/>
      <c r="LVZ53" s="75"/>
      <c r="LWA53" s="75"/>
      <c r="LWB53" s="75"/>
      <c r="LWC53" s="76"/>
      <c r="LWD53" s="73"/>
      <c r="LWE53" s="49"/>
      <c r="LWF53" s="30"/>
      <c r="LWG53" s="69"/>
      <c r="LWH53" s="74"/>
      <c r="LWI53" s="75"/>
      <c r="LWJ53" s="75"/>
      <c r="LWK53" s="75"/>
      <c r="LWL53" s="75"/>
      <c r="LWM53" s="75"/>
      <c r="LWN53" s="75"/>
      <c r="LWO53" s="75"/>
      <c r="LWP53" s="75"/>
      <c r="LWQ53" s="75"/>
      <c r="LWR53" s="75"/>
      <c r="LWS53" s="75"/>
      <c r="LWT53" s="75"/>
      <c r="LWU53" s="76"/>
      <c r="LWV53" s="73"/>
      <c r="LWW53" s="49"/>
      <c r="LWX53" s="30"/>
      <c r="LWY53" s="69"/>
      <c r="LWZ53" s="74"/>
      <c r="LXA53" s="75"/>
      <c r="LXB53" s="75"/>
      <c r="LXC53" s="75"/>
      <c r="LXD53" s="75"/>
      <c r="LXE53" s="75"/>
      <c r="LXF53" s="75"/>
      <c r="LXG53" s="75"/>
      <c r="LXH53" s="75"/>
      <c r="LXI53" s="75"/>
      <c r="LXJ53" s="75"/>
      <c r="LXK53" s="75"/>
      <c r="LXL53" s="75"/>
      <c r="LXM53" s="76"/>
      <c r="LXN53" s="73"/>
      <c r="LXO53" s="49"/>
      <c r="LXP53" s="30"/>
      <c r="LXQ53" s="69"/>
      <c r="LXR53" s="74"/>
      <c r="LXS53" s="75"/>
      <c r="LXT53" s="75"/>
      <c r="LXU53" s="75"/>
      <c r="LXV53" s="75"/>
      <c r="LXW53" s="75"/>
      <c r="LXX53" s="75"/>
      <c r="LXY53" s="75"/>
      <c r="LXZ53" s="75"/>
      <c r="LYA53" s="75"/>
      <c r="LYB53" s="75"/>
      <c r="LYC53" s="75"/>
      <c r="LYD53" s="75"/>
      <c r="LYE53" s="76"/>
      <c r="LYF53" s="73"/>
      <c r="LYG53" s="49"/>
      <c r="LYH53" s="30"/>
      <c r="LYI53" s="69"/>
      <c r="LYJ53" s="74"/>
      <c r="LYK53" s="75"/>
      <c r="LYL53" s="75"/>
      <c r="LYM53" s="75"/>
      <c r="LYN53" s="75"/>
      <c r="LYO53" s="75"/>
      <c r="LYP53" s="75"/>
      <c r="LYQ53" s="75"/>
      <c r="LYR53" s="75"/>
      <c r="LYS53" s="75"/>
      <c r="LYT53" s="75"/>
      <c r="LYU53" s="75"/>
      <c r="LYV53" s="75"/>
      <c r="LYW53" s="76"/>
      <c r="LYX53" s="73"/>
      <c r="LYY53" s="49"/>
      <c r="LYZ53" s="30"/>
      <c r="LZA53" s="69"/>
      <c r="LZB53" s="74"/>
      <c r="LZC53" s="75"/>
      <c r="LZD53" s="75"/>
      <c r="LZE53" s="75"/>
      <c r="LZF53" s="75"/>
      <c r="LZG53" s="75"/>
      <c r="LZH53" s="75"/>
      <c r="LZI53" s="75"/>
      <c r="LZJ53" s="75"/>
      <c r="LZK53" s="75"/>
      <c r="LZL53" s="75"/>
      <c r="LZM53" s="75"/>
      <c r="LZN53" s="75"/>
      <c r="LZO53" s="76"/>
      <c r="LZP53" s="73"/>
      <c r="LZQ53" s="49"/>
      <c r="LZR53" s="30"/>
      <c r="LZS53" s="69"/>
      <c r="LZT53" s="74"/>
      <c r="LZU53" s="75"/>
      <c r="LZV53" s="75"/>
      <c r="LZW53" s="75"/>
      <c r="LZX53" s="75"/>
      <c r="LZY53" s="75"/>
      <c r="LZZ53" s="75"/>
      <c r="MAA53" s="75"/>
      <c r="MAB53" s="75"/>
      <c r="MAC53" s="75"/>
      <c r="MAD53" s="75"/>
      <c r="MAE53" s="75"/>
      <c r="MAF53" s="75"/>
      <c r="MAG53" s="76"/>
      <c r="MAH53" s="73"/>
      <c r="MAI53" s="49"/>
      <c r="MAJ53" s="30"/>
      <c r="MAK53" s="69"/>
      <c r="MAL53" s="74"/>
      <c r="MAM53" s="75"/>
      <c r="MAN53" s="75"/>
      <c r="MAO53" s="75"/>
      <c r="MAP53" s="75"/>
      <c r="MAQ53" s="75"/>
      <c r="MAR53" s="75"/>
      <c r="MAS53" s="75"/>
      <c r="MAT53" s="75"/>
      <c r="MAU53" s="75"/>
      <c r="MAV53" s="75"/>
      <c r="MAW53" s="75"/>
      <c r="MAX53" s="75"/>
      <c r="MAY53" s="76"/>
      <c r="MAZ53" s="73"/>
      <c r="MBA53" s="49"/>
      <c r="MBB53" s="30"/>
      <c r="MBC53" s="69"/>
      <c r="MBD53" s="74"/>
      <c r="MBE53" s="75"/>
      <c r="MBF53" s="75"/>
      <c r="MBG53" s="75"/>
      <c r="MBH53" s="75"/>
      <c r="MBI53" s="75"/>
      <c r="MBJ53" s="75"/>
      <c r="MBK53" s="75"/>
      <c r="MBL53" s="75"/>
      <c r="MBM53" s="75"/>
      <c r="MBN53" s="75"/>
      <c r="MBO53" s="75"/>
      <c r="MBP53" s="75"/>
      <c r="MBQ53" s="76"/>
      <c r="MBR53" s="73"/>
      <c r="MBS53" s="49"/>
      <c r="MBT53" s="30"/>
      <c r="MBU53" s="69"/>
      <c r="MBV53" s="74"/>
      <c r="MBW53" s="75"/>
      <c r="MBX53" s="75"/>
      <c r="MBY53" s="75"/>
      <c r="MBZ53" s="75"/>
      <c r="MCA53" s="75"/>
      <c r="MCB53" s="75"/>
      <c r="MCC53" s="75"/>
      <c r="MCD53" s="75"/>
      <c r="MCE53" s="75"/>
      <c r="MCF53" s="75"/>
      <c r="MCG53" s="75"/>
      <c r="MCH53" s="75"/>
      <c r="MCI53" s="76"/>
      <c r="MCJ53" s="73"/>
      <c r="MCK53" s="49"/>
      <c r="MCL53" s="30"/>
      <c r="MCM53" s="69"/>
      <c r="MCN53" s="74"/>
      <c r="MCO53" s="75"/>
      <c r="MCP53" s="75"/>
      <c r="MCQ53" s="75"/>
      <c r="MCR53" s="75"/>
      <c r="MCS53" s="75"/>
      <c r="MCT53" s="75"/>
      <c r="MCU53" s="75"/>
      <c r="MCV53" s="75"/>
      <c r="MCW53" s="75"/>
      <c r="MCX53" s="75"/>
      <c r="MCY53" s="75"/>
      <c r="MCZ53" s="75"/>
      <c r="MDA53" s="76"/>
      <c r="MDB53" s="73"/>
      <c r="MDC53" s="49"/>
      <c r="MDD53" s="30"/>
      <c r="MDE53" s="69"/>
      <c r="MDF53" s="74"/>
      <c r="MDG53" s="75"/>
      <c r="MDH53" s="75"/>
      <c r="MDI53" s="75"/>
      <c r="MDJ53" s="75"/>
      <c r="MDK53" s="75"/>
      <c r="MDL53" s="75"/>
      <c r="MDM53" s="75"/>
      <c r="MDN53" s="75"/>
      <c r="MDO53" s="75"/>
      <c r="MDP53" s="75"/>
      <c r="MDQ53" s="75"/>
      <c r="MDR53" s="75"/>
      <c r="MDS53" s="76"/>
      <c r="MDT53" s="73"/>
      <c r="MDU53" s="49"/>
      <c r="MDV53" s="30"/>
      <c r="MDW53" s="69"/>
      <c r="MDX53" s="74"/>
      <c r="MDY53" s="75"/>
      <c r="MDZ53" s="75"/>
      <c r="MEA53" s="75"/>
      <c r="MEB53" s="75"/>
      <c r="MEC53" s="75"/>
      <c r="MED53" s="75"/>
      <c r="MEE53" s="75"/>
      <c r="MEF53" s="75"/>
      <c r="MEG53" s="75"/>
      <c r="MEH53" s="75"/>
      <c r="MEI53" s="75"/>
      <c r="MEJ53" s="75"/>
      <c r="MEK53" s="76"/>
      <c r="MEL53" s="73"/>
      <c r="MEM53" s="49"/>
      <c r="MEN53" s="30"/>
      <c r="MEO53" s="69"/>
      <c r="MEP53" s="74"/>
      <c r="MEQ53" s="75"/>
      <c r="MER53" s="75"/>
      <c r="MES53" s="75"/>
      <c r="MET53" s="75"/>
      <c r="MEU53" s="75"/>
      <c r="MEV53" s="75"/>
      <c r="MEW53" s="75"/>
      <c r="MEX53" s="75"/>
      <c r="MEY53" s="75"/>
      <c r="MEZ53" s="75"/>
      <c r="MFA53" s="75"/>
      <c r="MFB53" s="75"/>
      <c r="MFC53" s="76"/>
      <c r="MFD53" s="73"/>
      <c r="MFE53" s="49"/>
      <c r="MFF53" s="30"/>
      <c r="MFG53" s="69"/>
      <c r="MFH53" s="74"/>
      <c r="MFI53" s="75"/>
      <c r="MFJ53" s="75"/>
      <c r="MFK53" s="75"/>
      <c r="MFL53" s="75"/>
      <c r="MFM53" s="75"/>
      <c r="MFN53" s="75"/>
      <c r="MFO53" s="75"/>
      <c r="MFP53" s="75"/>
      <c r="MFQ53" s="75"/>
      <c r="MFR53" s="75"/>
      <c r="MFS53" s="75"/>
      <c r="MFT53" s="75"/>
      <c r="MFU53" s="76"/>
      <c r="MFV53" s="73"/>
      <c r="MFW53" s="49"/>
      <c r="MFX53" s="30"/>
      <c r="MFY53" s="69"/>
      <c r="MFZ53" s="74"/>
      <c r="MGA53" s="75"/>
      <c r="MGB53" s="75"/>
      <c r="MGC53" s="75"/>
      <c r="MGD53" s="75"/>
      <c r="MGE53" s="75"/>
      <c r="MGF53" s="75"/>
      <c r="MGG53" s="75"/>
      <c r="MGH53" s="75"/>
      <c r="MGI53" s="75"/>
      <c r="MGJ53" s="75"/>
      <c r="MGK53" s="75"/>
      <c r="MGL53" s="75"/>
      <c r="MGM53" s="76"/>
      <c r="MGN53" s="73"/>
      <c r="MGO53" s="49"/>
      <c r="MGP53" s="30"/>
      <c r="MGQ53" s="69"/>
      <c r="MGR53" s="74"/>
      <c r="MGS53" s="75"/>
      <c r="MGT53" s="75"/>
      <c r="MGU53" s="75"/>
      <c r="MGV53" s="75"/>
      <c r="MGW53" s="75"/>
      <c r="MGX53" s="75"/>
      <c r="MGY53" s="75"/>
      <c r="MGZ53" s="75"/>
      <c r="MHA53" s="75"/>
      <c r="MHB53" s="75"/>
      <c r="MHC53" s="75"/>
      <c r="MHD53" s="75"/>
      <c r="MHE53" s="76"/>
      <c r="MHF53" s="73"/>
      <c r="MHG53" s="49"/>
      <c r="MHH53" s="30"/>
      <c r="MHI53" s="69"/>
      <c r="MHJ53" s="74"/>
      <c r="MHK53" s="75"/>
      <c r="MHL53" s="75"/>
      <c r="MHM53" s="75"/>
      <c r="MHN53" s="75"/>
      <c r="MHO53" s="75"/>
      <c r="MHP53" s="75"/>
      <c r="MHQ53" s="75"/>
      <c r="MHR53" s="75"/>
      <c r="MHS53" s="75"/>
      <c r="MHT53" s="75"/>
      <c r="MHU53" s="75"/>
      <c r="MHV53" s="75"/>
      <c r="MHW53" s="76"/>
      <c r="MHX53" s="73"/>
      <c r="MHY53" s="49"/>
      <c r="MHZ53" s="30"/>
      <c r="MIA53" s="69"/>
      <c r="MIB53" s="74"/>
      <c r="MIC53" s="75"/>
      <c r="MID53" s="75"/>
      <c r="MIE53" s="75"/>
      <c r="MIF53" s="75"/>
      <c r="MIG53" s="75"/>
      <c r="MIH53" s="75"/>
      <c r="MII53" s="75"/>
      <c r="MIJ53" s="75"/>
      <c r="MIK53" s="75"/>
      <c r="MIL53" s="75"/>
      <c r="MIM53" s="75"/>
      <c r="MIN53" s="75"/>
      <c r="MIO53" s="76"/>
      <c r="MIP53" s="73"/>
      <c r="MIQ53" s="49"/>
      <c r="MIR53" s="30"/>
      <c r="MIS53" s="69"/>
      <c r="MIT53" s="74"/>
      <c r="MIU53" s="75"/>
      <c r="MIV53" s="75"/>
      <c r="MIW53" s="75"/>
      <c r="MIX53" s="75"/>
      <c r="MIY53" s="75"/>
      <c r="MIZ53" s="75"/>
      <c r="MJA53" s="75"/>
      <c r="MJB53" s="75"/>
      <c r="MJC53" s="75"/>
      <c r="MJD53" s="75"/>
      <c r="MJE53" s="75"/>
      <c r="MJF53" s="75"/>
      <c r="MJG53" s="76"/>
      <c r="MJH53" s="73"/>
      <c r="MJI53" s="49"/>
      <c r="MJJ53" s="30"/>
      <c r="MJK53" s="69"/>
      <c r="MJL53" s="74"/>
      <c r="MJM53" s="75"/>
      <c r="MJN53" s="75"/>
      <c r="MJO53" s="75"/>
      <c r="MJP53" s="75"/>
      <c r="MJQ53" s="75"/>
      <c r="MJR53" s="75"/>
      <c r="MJS53" s="75"/>
      <c r="MJT53" s="75"/>
      <c r="MJU53" s="75"/>
      <c r="MJV53" s="75"/>
      <c r="MJW53" s="75"/>
      <c r="MJX53" s="75"/>
      <c r="MJY53" s="76"/>
      <c r="MJZ53" s="73"/>
      <c r="MKA53" s="49"/>
      <c r="MKB53" s="30"/>
      <c r="MKC53" s="69"/>
      <c r="MKD53" s="74"/>
      <c r="MKE53" s="75"/>
      <c r="MKF53" s="75"/>
      <c r="MKG53" s="75"/>
      <c r="MKH53" s="75"/>
      <c r="MKI53" s="75"/>
      <c r="MKJ53" s="75"/>
      <c r="MKK53" s="75"/>
      <c r="MKL53" s="75"/>
      <c r="MKM53" s="75"/>
      <c r="MKN53" s="75"/>
      <c r="MKO53" s="75"/>
      <c r="MKP53" s="75"/>
      <c r="MKQ53" s="76"/>
      <c r="MKR53" s="73"/>
      <c r="MKS53" s="49"/>
      <c r="MKT53" s="30"/>
      <c r="MKU53" s="69"/>
      <c r="MKV53" s="74"/>
      <c r="MKW53" s="75"/>
      <c r="MKX53" s="75"/>
      <c r="MKY53" s="75"/>
      <c r="MKZ53" s="75"/>
      <c r="MLA53" s="75"/>
      <c r="MLB53" s="75"/>
      <c r="MLC53" s="75"/>
      <c r="MLD53" s="75"/>
      <c r="MLE53" s="75"/>
      <c r="MLF53" s="75"/>
      <c r="MLG53" s="75"/>
      <c r="MLH53" s="75"/>
      <c r="MLI53" s="76"/>
      <c r="MLJ53" s="73"/>
      <c r="MLK53" s="49"/>
      <c r="MLL53" s="30"/>
      <c r="MLM53" s="69"/>
      <c r="MLN53" s="74"/>
      <c r="MLO53" s="75"/>
      <c r="MLP53" s="75"/>
      <c r="MLQ53" s="75"/>
      <c r="MLR53" s="75"/>
      <c r="MLS53" s="75"/>
      <c r="MLT53" s="75"/>
      <c r="MLU53" s="75"/>
      <c r="MLV53" s="75"/>
      <c r="MLW53" s="75"/>
      <c r="MLX53" s="75"/>
      <c r="MLY53" s="75"/>
      <c r="MLZ53" s="75"/>
      <c r="MMA53" s="76"/>
      <c r="MMB53" s="73"/>
      <c r="MMC53" s="49"/>
      <c r="MMD53" s="30"/>
      <c r="MME53" s="69"/>
      <c r="MMF53" s="74"/>
      <c r="MMG53" s="75"/>
      <c r="MMH53" s="75"/>
      <c r="MMI53" s="75"/>
      <c r="MMJ53" s="75"/>
      <c r="MMK53" s="75"/>
      <c r="MML53" s="75"/>
      <c r="MMM53" s="75"/>
      <c r="MMN53" s="75"/>
      <c r="MMO53" s="75"/>
      <c r="MMP53" s="75"/>
      <c r="MMQ53" s="75"/>
      <c r="MMR53" s="75"/>
      <c r="MMS53" s="76"/>
      <c r="MMT53" s="73"/>
      <c r="MMU53" s="49"/>
      <c r="MMV53" s="30"/>
      <c r="MMW53" s="69"/>
      <c r="MMX53" s="74"/>
      <c r="MMY53" s="75"/>
      <c r="MMZ53" s="75"/>
      <c r="MNA53" s="75"/>
      <c r="MNB53" s="75"/>
      <c r="MNC53" s="75"/>
      <c r="MND53" s="75"/>
      <c r="MNE53" s="75"/>
      <c r="MNF53" s="75"/>
      <c r="MNG53" s="75"/>
      <c r="MNH53" s="75"/>
      <c r="MNI53" s="75"/>
      <c r="MNJ53" s="75"/>
      <c r="MNK53" s="76"/>
      <c r="MNL53" s="73"/>
      <c r="MNM53" s="49"/>
      <c r="MNN53" s="30"/>
      <c r="MNO53" s="69"/>
      <c r="MNP53" s="74"/>
      <c r="MNQ53" s="75"/>
      <c r="MNR53" s="75"/>
      <c r="MNS53" s="75"/>
      <c r="MNT53" s="75"/>
      <c r="MNU53" s="75"/>
      <c r="MNV53" s="75"/>
      <c r="MNW53" s="75"/>
      <c r="MNX53" s="75"/>
      <c r="MNY53" s="75"/>
      <c r="MNZ53" s="75"/>
      <c r="MOA53" s="75"/>
      <c r="MOB53" s="75"/>
      <c r="MOC53" s="76"/>
      <c r="MOD53" s="73"/>
      <c r="MOE53" s="49"/>
      <c r="MOF53" s="30"/>
      <c r="MOG53" s="69"/>
      <c r="MOH53" s="74"/>
      <c r="MOI53" s="75"/>
      <c r="MOJ53" s="75"/>
      <c r="MOK53" s="75"/>
      <c r="MOL53" s="75"/>
      <c r="MOM53" s="75"/>
      <c r="MON53" s="75"/>
      <c r="MOO53" s="75"/>
      <c r="MOP53" s="75"/>
      <c r="MOQ53" s="75"/>
      <c r="MOR53" s="75"/>
      <c r="MOS53" s="75"/>
      <c r="MOT53" s="75"/>
      <c r="MOU53" s="76"/>
      <c r="MOV53" s="73"/>
      <c r="MOW53" s="49"/>
      <c r="MOX53" s="30"/>
      <c r="MOY53" s="69"/>
      <c r="MOZ53" s="74"/>
      <c r="MPA53" s="75"/>
      <c r="MPB53" s="75"/>
      <c r="MPC53" s="75"/>
      <c r="MPD53" s="75"/>
      <c r="MPE53" s="75"/>
      <c r="MPF53" s="75"/>
      <c r="MPG53" s="75"/>
      <c r="MPH53" s="75"/>
      <c r="MPI53" s="75"/>
      <c r="MPJ53" s="75"/>
      <c r="MPK53" s="75"/>
      <c r="MPL53" s="75"/>
      <c r="MPM53" s="76"/>
      <c r="MPN53" s="73"/>
      <c r="MPO53" s="49"/>
      <c r="MPP53" s="30"/>
      <c r="MPQ53" s="69"/>
      <c r="MPR53" s="74"/>
      <c r="MPS53" s="75"/>
      <c r="MPT53" s="75"/>
      <c r="MPU53" s="75"/>
      <c r="MPV53" s="75"/>
      <c r="MPW53" s="75"/>
      <c r="MPX53" s="75"/>
      <c r="MPY53" s="75"/>
      <c r="MPZ53" s="75"/>
      <c r="MQA53" s="75"/>
      <c r="MQB53" s="75"/>
      <c r="MQC53" s="75"/>
      <c r="MQD53" s="75"/>
      <c r="MQE53" s="76"/>
      <c r="MQF53" s="73"/>
      <c r="MQG53" s="49"/>
      <c r="MQH53" s="30"/>
      <c r="MQI53" s="69"/>
      <c r="MQJ53" s="74"/>
      <c r="MQK53" s="75"/>
      <c r="MQL53" s="75"/>
      <c r="MQM53" s="75"/>
      <c r="MQN53" s="75"/>
      <c r="MQO53" s="75"/>
      <c r="MQP53" s="75"/>
      <c r="MQQ53" s="75"/>
      <c r="MQR53" s="75"/>
      <c r="MQS53" s="75"/>
      <c r="MQT53" s="75"/>
      <c r="MQU53" s="75"/>
      <c r="MQV53" s="75"/>
      <c r="MQW53" s="76"/>
      <c r="MQX53" s="73"/>
      <c r="MQY53" s="49"/>
      <c r="MQZ53" s="30"/>
      <c r="MRA53" s="69"/>
      <c r="MRB53" s="74"/>
      <c r="MRC53" s="75"/>
      <c r="MRD53" s="75"/>
      <c r="MRE53" s="75"/>
      <c r="MRF53" s="75"/>
      <c r="MRG53" s="75"/>
      <c r="MRH53" s="75"/>
      <c r="MRI53" s="75"/>
      <c r="MRJ53" s="75"/>
      <c r="MRK53" s="75"/>
      <c r="MRL53" s="75"/>
      <c r="MRM53" s="75"/>
      <c r="MRN53" s="75"/>
      <c r="MRO53" s="76"/>
      <c r="MRP53" s="73"/>
      <c r="MRQ53" s="49"/>
      <c r="MRR53" s="30"/>
      <c r="MRS53" s="69"/>
      <c r="MRT53" s="74"/>
      <c r="MRU53" s="75"/>
      <c r="MRV53" s="75"/>
      <c r="MRW53" s="75"/>
      <c r="MRX53" s="75"/>
      <c r="MRY53" s="75"/>
      <c r="MRZ53" s="75"/>
      <c r="MSA53" s="75"/>
      <c r="MSB53" s="75"/>
      <c r="MSC53" s="75"/>
      <c r="MSD53" s="75"/>
      <c r="MSE53" s="75"/>
      <c r="MSF53" s="75"/>
      <c r="MSG53" s="76"/>
      <c r="MSH53" s="73"/>
      <c r="MSI53" s="49"/>
      <c r="MSJ53" s="30"/>
      <c r="MSK53" s="69"/>
      <c r="MSL53" s="74"/>
      <c r="MSM53" s="75"/>
      <c r="MSN53" s="75"/>
      <c r="MSO53" s="75"/>
      <c r="MSP53" s="75"/>
      <c r="MSQ53" s="75"/>
      <c r="MSR53" s="75"/>
      <c r="MSS53" s="75"/>
      <c r="MST53" s="75"/>
      <c r="MSU53" s="75"/>
      <c r="MSV53" s="75"/>
      <c r="MSW53" s="75"/>
      <c r="MSX53" s="75"/>
      <c r="MSY53" s="76"/>
      <c r="MSZ53" s="73"/>
      <c r="MTA53" s="49"/>
      <c r="MTB53" s="30"/>
      <c r="MTC53" s="69"/>
      <c r="MTD53" s="74"/>
      <c r="MTE53" s="75"/>
      <c r="MTF53" s="75"/>
      <c r="MTG53" s="75"/>
      <c r="MTH53" s="75"/>
      <c r="MTI53" s="75"/>
      <c r="MTJ53" s="75"/>
      <c r="MTK53" s="75"/>
      <c r="MTL53" s="75"/>
      <c r="MTM53" s="75"/>
      <c r="MTN53" s="75"/>
      <c r="MTO53" s="75"/>
      <c r="MTP53" s="75"/>
      <c r="MTQ53" s="76"/>
      <c r="MTR53" s="73"/>
      <c r="MTS53" s="49"/>
      <c r="MTT53" s="30"/>
      <c r="MTU53" s="69"/>
      <c r="MTV53" s="74"/>
      <c r="MTW53" s="75"/>
      <c r="MTX53" s="75"/>
      <c r="MTY53" s="75"/>
      <c r="MTZ53" s="75"/>
      <c r="MUA53" s="75"/>
      <c r="MUB53" s="75"/>
      <c r="MUC53" s="75"/>
      <c r="MUD53" s="75"/>
      <c r="MUE53" s="75"/>
      <c r="MUF53" s="75"/>
      <c r="MUG53" s="75"/>
      <c r="MUH53" s="75"/>
      <c r="MUI53" s="76"/>
      <c r="MUJ53" s="73"/>
      <c r="MUK53" s="49"/>
      <c r="MUL53" s="30"/>
      <c r="MUM53" s="69"/>
      <c r="MUN53" s="74"/>
      <c r="MUO53" s="75"/>
      <c r="MUP53" s="75"/>
      <c r="MUQ53" s="75"/>
      <c r="MUR53" s="75"/>
      <c r="MUS53" s="75"/>
      <c r="MUT53" s="75"/>
      <c r="MUU53" s="75"/>
      <c r="MUV53" s="75"/>
      <c r="MUW53" s="75"/>
      <c r="MUX53" s="75"/>
      <c r="MUY53" s="75"/>
      <c r="MUZ53" s="75"/>
      <c r="MVA53" s="76"/>
      <c r="MVB53" s="73"/>
      <c r="MVC53" s="49"/>
      <c r="MVD53" s="30"/>
      <c r="MVE53" s="69"/>
      <c r="MVF53" s="74"/>
      <c r="MVG53" s="75"/>
      <c r="MVH53" s="75"/>
      <c r="MVI53" s="75"/>
      <c r="MVJ53" s="75"/>
      <c r="MVK53" s="75"/>
      <c r="MVL53" s="75"/>
      <c r="MVM53" s="75"/>
      <c r="MVN53" s="75"/>
      <c r="MVO53" s="75"/>
      <c r="MVP53" s="75"/>
      <c r="MVQ53" s="75"/>
      <c r="MVR53" s="75"/>
      <c r="MVS53" s="76"/>
      <c r="MVT53" s="73"/>
      <c r="MVU53" s="49"/>
      <c r="MVV53" s="30"/>
      <c r="MVW53" s="69"/>
      <c r="MVX53" s="74"/>
      <c r="MVY53" s="75"/>
      <c r="MVZ53" s="75"/>
      <c r="MWA53" s="75"/>
      <c r="MWB53" s="75"/>
      <c r="MWC53" s="75"/>
      <c r="MWD53" s="75"/>
      <c r="MWE53" s="75"/>
      <c r="MWF53" s="75"/>
      <c r="MWG53" s="75"/>
      <c r="MWH53" s="75"/>
      <c r="MWI53" s="75"/>
      <c r="MWJ53" s="75"/>
      <c r="MWK53" s="76"/>
      <c r="MWL53" s="73"/>
      <c r="MWM53" s="49"/>
      <c r="MWN53" s="30"/>
      <c r="MWO53" s="69"/>
      <c r="MWP53" s="74"/>
      <c r="MWQ53" s="75"/>
      <c r="MWR53" s="75"/>
      <c r="MWS53" s="75"/>
      <c r="MWT53" s="75"/>
      <c r="MWU53" s="75"/>
      <c r="MWV53" s="75"/>
      <c r="MWW53" s="75"/>
      <c r="MWX53" s="75"/>
      <c r="MWY53" s="75"/>
      <c r="MWZ53" s="75"/>
      <c r="MXA53" s="75"/>
      <c r="MXB53" s="75"/>
      <c r="MXC53" s="76"/>
      <c r="MXD53" s="73"/>
      <c r="MXE53" s="49"/>
      <c r="MXF53" s="30"/>
      <c r="MXG53" s="69"/>
      <c r="MXH53" s="74"/>
      <c r="MXI53" s="75"/>
      <c r="MXJ53" s="75"/>
      <c r="MXK53" s="75"/>
      <c r="MXL53" s="75"/>
      <c r="MXM53" s="75"/>
      <c r="MXN53" s="75"/>
      <c r="MXO53" s="75"/>
      <c r="MXP53" s="75"/>
      <c r="MXQ53" s="75"/>
      <c r="MXR53" s="75"/>
      <c r="MXS53" s="75"/>
      <c r="MXT53" s="75"/>
      <c r="MXU53" s="76"/>
      <c r="MXV53" s="73"/>
      <c r="MXW53" s="49"/>
      <c r="MXX53" s="30"/>
      <c r="MXY53" s="69"/>
      <c r="MXZ53" s="74"/>
      <c r="MYA53" s="75"/>
      <c r="MYB53" s="75"/>
      <c r="MYC53" s="75"/>
      <c r="MYD53" s="75"/>
      <c r="MYE53" s="75"/>
      <c r="MYF53" s="75"/>
      <c r="MYG53" s="75"/>
      <c r="MYH53" s="75"/>
      <c r="MYI53" s="75"/>
      <c r="MYJ53" s="75"/>
      <c r="MYK53" s="75"/>
      <c r="MYL53" s="75"/>
      <c r="MYM53" s="76"/>
      <c r="MYN53" s="73"/>
      <c r="MYO53" s="49"/>
      <c r="MYP53" s="30"/>
      <c r="MYQ53" s="69"/>
      <c r="MYR53" s="74"/>
      <c r="MYS53" s="75"/>
      <c r="MYT53" s="75"/>
      <c r="MYU53" s="75"/>
      <c r="MYV53" s="75"/>
      <c r="MYW53" s="75"/>
      <c r="MYX53" s="75"/>
      <c r="MYY53" s="75"/>
      <c r="MYZ53" s="75"/>
      <c r="MZA53" s="75"/>
      <c r="MZB53" s="75"/>
      <c r="MZC53" s="75"/>
      <c r="MZD53" s="75"/>
      <c r="MZE53" s="76"/>
      <c r="MZF53" s="73"/>
      <c r="MZG53" s="49"/>
      <c r="MZH53" s="30"/>
      <c r="MZI53" s="69"/>
      <c r="MZJ53" s="74"/>
      <c r="MZK53" s="75"/>
      <c r="MZL53" s="75"/>
      <c r="MZM53" s="75"/>
      <c r="MZN53" s="75"/>
      <c r="MZO53" s="75"/>
      <c r="MZP53" s="75"/>
      <c r="MZQ53" s="75"/>
      <c r="MZR53" s="75"/>
      <c r="MZS53" s="75"/>
      <c r="MZT53" s="75"/>
      <c r="MZU53" s="75"/>
      <c r="MZV53" s="75"/>
      <c r="MZW53" s="76"/>
      <c r="MZX53" s="73"/>
      <c r="MZY53" s="49"/>
      <c r="MZZ53" s="30"/>
      <c r="NAA53" s="69"/>
      <c r="NAB53" s="74"/>
      <c r="NAC53" s="75"/>
      <c r="NAD53" s="75"/>
      <c r="NAE53" s="75"/>
      <c r="NAF53" s="75"/>
      <c r="NAG53" s="75"/>
      <c r="NAH53" s="75"/>
      <c r="NAI53" s="75"/>
      <c r="NAJ53" s="75"/>
      <c r="NAK53" s="75"/>
      <c r="NAL53" s="75"/>
      <c r="NAM53" s="75"/>
      <c r="NAN53" s="75"/>
      <c r="NAO53" s="76"/>
      <c r="NAP53" s="73"/>
      <c r="NAQ53" s="49"/>
      <c r="NAR53" s="30"/>
      <c r="NAS53" s="69"/>
      <c r="NAT53" s="74"/>
      <c r="NAU53" s="75"/>
      <c r="NAV53" s="75"/>
      <c r="NAW53" s="75"/>
      <c r="NAX53" s="75"/>
      <c r="NAY53" s="75"/>
      <c r="NAZ53" s="75"/>
      <c r="NBA53" s="75"/>
      <c r="NBB53" s="75"/>
      <c r="NBC53" s="75"/>
      <c r="NBD53" s="75"/>
      <c r="NBE53" s="75"/>
      <c r="NBF53" s="75"/>
      <c r="NBG53" s="76"/>
      <c r="NBH53" s="73"/>
      <c r="NBI53" s="49"/>
      <c r="NBJ53" s="30"/>
      <c r="NBK53" s="69"/>
      <c r="NBL53" s="74"/>
      <c r="NBM53" s="75"/>
      <c r="NBN53" s="75"/>
      <c r="NBO53" s="75"/>
      <c r="NBP53" s="75"/>
      <c r="NBQ53" s="75"/>
      <c r="NBR53" s="75"/>
      <c r="NBS53" s="75"/>
      <c r="NBT53" s="75"/>
      <c r="NBU53" s="75"/>
      <c r="NBV53" s="75"/>
      <c r="NBW53" s="75"/>
      <c r="NBX53" s="75"/>
      <c r="NBY53" s="76"/>
      <c r="NBZ53" s="73"/>
      <c r="NCA53" s="49"/>
      <c r="NCB53" s="30"/>
      <c r="NCC53" s="69"/>
      <c r="NCD53" s="74"/>
      <c r="NCE53" s="75"/>
      <c r="NCF53" s="75"/>
      <c r="NCG53" s="75"/>
      <c r="NCH53" s="75"/>
      <c r="NCI53" s="75"/>
      <c r="NCJ53" s="75"/>
      <c r="NCK53" s="75"/>
      <c r="NCL53" s="75"/>
      <c r="NCM53" s="75"/>
      <c r="NCN53" s="75"/>
      <c r="NCO53" s="75"/>
      <c r="NCP53" s="75"/>
      <c r="NCQ53" s="76"/>
      <c r="NCR53" s="73"/>
      <c r="NCS53" s="49"/>
      <c r="NCT53" s="30"/>
      <c r="NCU53" s="69"/>
      <c r="NCV53" s="74"/>
      <c r="NCW53" s="75"/>
      <c r="NCX53" s="75"/>
      <c r="NCY53" s="75"/>
      <c r="NCZ53" s="75"/>
      <c r="NDA53" s="75"/>
      <c r="NDB53" s="75"/>
      <c r="NDC53" s="75"/>
      <c r="NDD53" s="75"/>
      <c r="NDE53" s="75"/>
      <c r="NDF53" s="75"/>
      <c r="NDG53" s="75"/>
      <c r="NDH53" s="75"/>
      <c r="NDI53" s="76"/>
      <c r="NDJ53" s="73"/>
      <c r="NDK53" s="49"/>
      <c r="NDL53" s="30"/>
      <c r="NDM53" s="69"/>
      <c r="NDN53" s="74"/>
      <c r="NDO53" s="75"/>
      <c r="NDP53" s="75"/>
      <c r="NDQ53" s="75"/>
      <c r="NDR53" s="75"/>
      <c r="NDS53" s="75"/>
      <c r="NDT53" s="75"/>
      <c r="NDU53" s="75"/>
      <c r="NDV53" s="75"/>
      <c r="NDW53" s="75"/>
      <c r="NDX53" s="75"/>
      <c r="NDY53" s="75"/>
      <c r="NDZ53" s="75"/>
      <c r="NEA53" s="76"/>
      <c r="NEB53" s="73"/>
      <c r="NEC53" s="49"/>
      <c r="NED53" s="30"/>
      <c r="NEE53" s="69"/>
      <c r="NEF53" s="74"/>
      <c r="NEG53" s="75"/>
      <c r="NEH53" s="75"/>
      <c r="NEI53" s="75"/>
      <c r="NEJ53" s="75"/>
      <c r="NEK53" s="75"/>
      <c r="NEL53" s="75"/>
      <c r="NEM53" s="75"/>
      <c r="NEN53" s="75"/>
      <c r="NEO53" s="75"/>
      <c r="NEP53" s="75"/>
      <c r="NEQ53" s="75"/>
      <c r="NER53" s="75"/>
      <c r="NES53" s="76"/>
      <c r="NET53" s="73"/>
      <c r="NEU53" s="49"/>
      <c r="NEV53" s="30"/>
      <c r="NEW53" s="69"/>
      <c r="NEX53" s="74"/>
      <c r="NEY53" s="75"/>
      <c r="NEZ53" s="75"/>
      <c r="NFA53" s="75"/>
      <c r="NFB53" s="75"/>
      <c r="NFC53" s="75"/>
      <c r="NFD53" s="75"/>
      <c r="NFE53" s="75"/>
      <c r="NFF53" s="75"/>
      <c r="NFG53" s="75"/>
      <c r="NFH53" s="75"/>
      <c r="NFI53" s="75"/>
      <c r="NFJ53" s="75"/>
      <c r="NFK53" s="76"/>
      <c r="NFL53" s="73"/>
      <c r="NFM53" s="49"/>
      <c r="NFN53" s="30"/>
      <c r="NFO53" s="69"/>
      <c r="NFP53" s="74"/>
      <c r="NFQ53" s="75"/>
      <c r="NFR53" s="75"/>
      <c r="NFS53" s="75"/>
      <c r="NFT53" s="75"/>
      <c r="NFU53" s="75"/>
      <c r="NFV53" s="75"/>
      <c r="NFW53" s="75"/>
      <c r="NFX53" s="75"/>
      <c r="NFY53" s="75"/>
      <c r="NFZ53" s="75"/>
      <c r="NGA53" s="75"/>
      <c r="NGB53" s="75"/>
      <c r="NGC53" s="76"/>
      <c r="NGD53" s="73"/>
      <c r="NGE53" s="49"/>
      <c r="NGF53" s="30"/>
      <c r="NGG53" s="69"/>
      <c r="NGH53" s="74"/>
      <c r="NGI53" s="75"/>
      <c r="NGJ53" s="75"/>
      <c r="NGK53" s="75"/>
      <c r="NGL53" s="75"/>
      <c r="NGM53" s="75"/>
      <c r="NGN53" s="75"/>
      <c r="NGO53" s="75"/>
      <c r="NGP53" s="75"/>
      <c r="NGQ53" s="75"/>
      <c r="NGR53" s="75"/>
      <c r="NGS53" s="75"/>
      <c r="NGT53" s="75"/>
      <c r="NGU53" s="76"/>
      <c r="NGV53" s="73"/>
      <c r="NGW53" s="49"/>
      <c r="NGX53" s="30"/>
      <c r="NGY53" s="69"/>
      <c r="NGZ53" s="74"/>
      <c r="NHA53" s="75"/>
      <c r="NHB53" s="75"/>
      <c r="NHC53" s="75"/>
      <c r="NHD53" s="75"/>
      <c r="NHE53" s="75"/>
      <c r="NHF53" s="75"/>
      <c r="NHG53" s="75"/>
      <c r="NHH53" s="75"/>
      <c r="NHI53" s="75"/>
      <c r="NHJ53" s="75"/>
      <c r="NHK53" s="75"/>
      <c r="NHL53" s="75"/>
      <c r="NHM53" s="76"/>
      <c r="NHN53" s="73"/>
      <c r="NHO53" s="49"/>
      <c r="NHP53" s="30"/>
      <c r="NHQ53" s="69"/>
      <c r="NHR53" s="74"/>
      <c r="NHS53" s="75"/>
      <c r="NHT53" s="75"/>
      <c r="NHU53" s="75"/>
      <c r="NHV53" s="75"/>
      <c r="NHW53" s="75"/>
      <c r="NHX53" s="75"/>
      <c r="NHY53" s="75"/>
      <c r="NHZ53" s="75"/>
      <c r="NIA53" s="75"/>
      <c r="NIB53" s="75"/>
      <c r="NIC53" s="75"/>
      <c r="NID53" s="75"/>
      <c r="NIE53" s="76"/>
      <c r="NIF53" s="73"/>
      <c r="NIG53" s="49"/>
      <c r="NIH53" s="30"/>
      <c r="NII53" s="69"/>
      <c r="NIJ53" s="74"/>
      <c r="NIK53" s="75"/>
      <c r="NIL53" s="75"/>
      <c r="NIM53" s="75"/>
      <c r="NIN53" s="75"/>
      <c r="NIO53" s="75"/>
      <c r="NIP53" s="75"/>
      <c r="NIQ53" s="75"/>
      <c r="NIR53" s="75"/>
      <c r="NIS53" s="75"/>
      <c r="NIT53" s="75"/>
      <c r="NIU53" s="75"/>
      <c r="NIV53" s="75"/>
      <c r="NIW53" s="76"/>
      <c r="NIX53" s="73"/>
      <c r="NIY53" s="49"/>
      <c r="NIZ53" s="30"/>
      <c r="NJA53" s="69"/>
      <c r="NJB53" s="74"/>
      <c r="NJC53" s="75"/>
      <c r="NJD53" s="75"/>
      <c r="NJE53" s="75"/>
      <c r="NJF53" s="75"/>
      <c r="NJG53" s="75"/>
      <c r="NJH53" s="75"/>
      <c r="NJI53" s="75"/>
      <c r="NJJ53" s="75"/>
      <c r="NJK53" s="75"/>
      <c r="NJL53" s="75"/>
      <c r="NJM53" s="75"/>
      <c r="NJN53" s="75"/>
      <c r="NJO53" s="76"/>
      <c r="NJP53" s="73"/>
      <c r="NJQ53" s="49"/>
      <c r="NJR53" s="30"/>
      <c r="NJS53" s="69"/>
      <c r="NJT53" s="74"/>
      <c r="NJU53" s="75"/>
      <c r="NJV53" s="75"/>
      <c r="NJW53" s="75"/>
      <c r="NJX53" s="75"/>
      <c r="NJY53" s="75"/>
      <c r="NJZ53" s="75"/>
      <c r="NKA53" s="75"/>
      <c r="NKB53" s="75"/>
      <c r="NKC53" s="75"/>
      <c r="NKD53" s="75"/>
      <c r="NKE53" s="75"/>
      <c r="NKF53" s="75"/>
      <c r="NKG53" s="76"/>
      <c r="NKH53" s="73"/>
      <c r="NKI53" s="49"/>
      <c r="NKJ53" s="30"/>
      <c r="NKK53" s="69"/>
      <c r="NKL53" s="74"/>
      <c r="NKM53" s="75"/>
      <c r="NKN53" s="75"/>
      <c r="NKO53" s="75"/>
      <c r="NKP53" s="75"/>
      <c r="NKQ53" s="75"/>
      <c r="NKR53" s="75"/>
      <c r="NKS53" s="75"/>
      <c r="NKT53" s="75"/>
      <c r="NKU53" s="75"/>
      <c r="NKV53" s="75"/>
      <c r="NKW53" s="75"/>
      <c r="NKX53" s="75"/>
      <c r="NKY53" s="76"/>
      <c r="NKZ53" s="73"/>
      <c r="NLA53" s="49"/>
      <c r="NLB53" s="30"/>
      <c r="NLC53" s="69"/>
      <c r="NLD53" s="74"/>
      <c r="NLE53" s="75"/>
      <c r="NLF53" s="75"/>
      <c r="NLG53" s="75"/>
      <c r="NLH53" s="75"/>
      <c r="NLI53" s="75"/>
      <c r="NLJ53" s="75"/>
      <c r="NLK53" s="75"/>
      <c r="NLL53" s="75"/>
      <c r="NLM53" s="75"/>
      <c r="NLN53" s="75"/>
      <c r="NLO53" s="75"/>
      <c r="NLP53" s="75"/>
      <c r="NLQ53" s="76"/>
      <c r="NLR53" s="73"/>
      <c r="NLS53" s="49"/>
      <c r="NLT53" s="30"/>
      <c r="NLU53" s="69"/>
      <c r="NLV53" s="74"/>
      <c r="NLW53" s="75"/>
      <c r="NLX53" s="75"/>
      <c r="NLY53" s="75"/>
      <c r="NLZ53" s="75"/>
      <c r="NMA53" s="75"/>
      <c r="NMB53" s="75"/>
      <c r="NMC53" s="75"/>
      <c r="NMD53" s="75"/>
      <c r="NME53" s="75"/>
      <c r="NMF53" s="75"/>
      <c r="NMG53" s="75"/>
      <c r="NMH53" s="75"/>
      <c r="NMI53" s="76"/>
      <c r="NMJ53" s="73"/>
      <c r="NMK53" s="49"/>
      <c r="NML53" s="30"/>
      <c r="NMM53" s="69"/>
      <c r="NMN53" s="74"/>
      <c r="NMO53" s="75"/>
      <c r="NMP53" s="75"/>
      <c r="NMQ53" s="75"/>
      <c r="NMR53" s="75"/>
      <c r="NMS53" s="75"/>
      <c r="NMT53" s="75"/>
      <c r="NMU53" s="75"/>
      <c r="NMV53" s="75"/>
      <c r="NMW53" s="75"/>
      <c r="NMX53" s="75"/>
      <c r="NMY53" s="75"/>
      <c r="NMZ53" s="75"/>
      <c r="NNA53" s="76"/>
      <c r="NNB53" s="73"/>
      <c r="NNC53" s="49"/>
      <c r="NND53" s="30"/>
      <c r="NNE53" s="69"/>
      <c r="NNF53" s="74"/>
      <c r="NNG53" s="75"/>
      <c r="NNH53" s="75"/>
      <c r="NNI53" s="75"/>
      <c r="NNJ53" s="75"/>
      <c r="NNK53" s="75"/>
      <c r="NNL53" s="75"/>
      <c r="NNM53" s="75"/>
      <c r="NNN53" s="75"/>
      <c r="NNO53" s="75"/>
      <c r="NNP53" s="75"/>
      <c r="NNQ53" s="75"/>
      <c r="NNR53" s="75"/>
      <c r="NNS53" s="76"/>
      <c r="NNT53" s="73"/>
      <c r="NNU53" s="49"/>
      <c r="NNV53" s="30"/>
      <c r="NNW53" s="69"/>
      <c r="NNX53" s="74"/>
      <c r="NNY53" s="75"/>
      <c r="NNZ53" s="75"/>
      <c r="NOA53" s="75"/>
      <c r="NOB53" s="75"/>
      <c r="NOC53" s="75"/>
      <c r="NOD53" s="75"/>
      <c r="NOE53" s="75"/>
      <c r="NOF53" s="75"/>
      <c r="NOG53" s="75"/>
      <c r="NOH53" s="75"/>
      <c r="NOI53" s="75"/>
      <c r="NOJ53" s="75"/>
      <c r="NOK53" s="76"/>
      <c r="NOL53" s="73"/>
      <c r="NOM53" s="49"/>
      <c r="NON53" s="30"/>
      <c r="NOO53" s="69"/>
      <c r="NOP53" s="74"/>
      <c r="NOQ53" s="75"/>
      <c r="NOR53" s="75"/>
      <c r="NOS53" s="75"/>
      <c r="NOT53" s="75"/>
      <c r="NOU53" s="75"/>
      <c r="NOV53" s="75"/>
      <c r="NOW53" s="75"/>
      <c r="NOX53" s="75"/>
      <c r="NOY53" s="75"/>
      <c r="NOZ53" s="75"/>
      <c r="NPA53" s="75"/>
      <c r="NPB53" s="75"/>
      <c r="NPC53" s="76"/>
      <c r="NPD53" s="73"/>
      <c r="NPE53" s="49"/>
      <c r="NPF53" s="30"/>
      <c r="NPG53" s="69"/>
      <c r="NPH53" s="74"/>
      <c r="NPI53" s="75"/>
      <c r="NPJ53" s="75"/>
      <c r="NPK53" s="75"/>
      <c r="NPL53" s="75"/>
      <c r="NPM53" s="75"/>
      <c r="NPN53" s="75"/>
      <c r="NPO53" s="75"/>
      <c r="NPP53" s="75"/>
      <c r="NPQ53" s="75"/>
      <c r="NPR53" s="75"/>
      <c r="NPS53" s="75"/>
      <c r="NPT53" s="75"/>
      <c r="NPU53" s="76"/>
      <c r="NPV53" s="73"/>
      <c r="NPW53" s="49"/>
      <c r="NPX53" s="30"/>
      <c r="NPY53" s="69"/>
      <c r="NPZ53" s="74"/>
      <c r="NQA53" s="75"/>
      <c r="NQB53" s="75"/>
      <c r="NQC53" s="75"/>
      <c r="NQD53" s="75"/>
      <c r="NQE53" s="75"/>
      <c r="NQF53" s="75"/>
      <c r="NQG53" s="75"/>
      <c r="NQH53" s="75"/>
      <c r="NQI53" s="75"/>
      <c r="NQJ53" s="75"/>
      <c r="NQK53" s="75"/>
      <c r="NQL53" s="75"/>
      <c r="NQM53" s="76"/>
      <c r="NQN53" s="73"/>
      <c r="NQO53" s="49"/>
      <c r="NQP53" s="30"/>
      <c r="NQQ53" s="69"/>
      <c r="NQR53" s="74"/>
      <c r="NQS53" s="75"/>
      <c r="NQT53" s="75"/>
      <c r="NQU53" s="75"/>
      <c r="NQV53" s="75"/>
      <c r="NQW53" s="75"/>
      <c r="NQX53" s="75"/>
      <c r="NQY53" s="75"/>
      <c r="NQZ53" s="75"/>
      <c r="NRA53" s="75"/>
      <c r="NRB53" s="75"/>
      <c r="NRC53" s="75"/>
      <c r="NRD53" s="75"/>
      <c r="NRE53" s="76"/>
      <c r="NRF53" s="73"/>
      <c r="NRG53" s="49"/>
      <c r="NRH53" s="30"/>
      <c r="NRI53" s="69"/>
      <c r="NRJ53" s="74"/>
      <c r="NRK53" s="75"/>
      <c r="NRL53" s="75"/>
      <c r="NRM53" s="75"/>
      <c r="NRN53" s="75"/>
      <c r="NRO53" s="75"/>
      <c r="NRP53" s="75"/>
      <c r="NRQ53" s="75"/>
      <c r="NRR53" s="75"/>
      <c r="NRS53" s="75"/>
      <c r="NRT53" s="75"/>
      <c r="NRU53" s="75"/>
      <c r="NRV53" s="75"/>
      <c r="NRW53" s="76"/>
      <c r="NRX53" s="73"/>
      <c r="NRY53" s="49"/>
      <c r="NRZ53" s="30"/>
      <c r="NSA53" s="69"/>
      <c r="NSB53" s="74"/>
      <c r="NSC53" s="75"/>
      <c r="NSD53" s="75"/>
      <c r="NSE53" s="75"/>
      <c r="NSF53" s="75"/>
      <c r="NSG53" s="75"/>
      <c r="NSH53" s="75"/>
      <c r="NSI53" s="75"/>
      <c r="NSJ53" s="75"/>
      <c r="NSK53" s="75"/>
      <c r="NSL53" s="75"/>
      <c r="NSM53" s="75"/>
      <c r="NSN53" s="75"/>
      <c r="NSO53" s="76"/>
      <c r="NSP53" s="73"/>
      <c r="NSQ53" s="49"/>
      <c r="NSR53" s="30"/>
      <c r="NSS53" s="69"/>
      <c r="NST53" s="74"/>
      <c r="NSU53" s="75"/>
      <c r="NSV53" s="75"/>
      <c r="NSW53" s="75"/>
      <c r="NSX53" s="75"/>
      <c r="NSY53" s="75"/>
      <c r="NSZ53" s="75"/>
      <c r="NTA53" s="75"/>
      <c r="NTB53" s="75"/>
      <c r="NTC53" s="75"/>
      <c r="NTD53" s="75"/>
      <c r="NTE53" s="75"/>
      <c r="NTF53" s="75"/>
      <c r="NTG53" s="76"/>
      <c r="NTH53" s="73"/>
      <c r="NTI53" s="49"/>
      <c r="NTJ53" s="30"/>
      <c r="NTK53" s="69"/>
      <c r="NTL53" s="74"/>
      <c r="NTM53" s="75"/>
      <c r="NTN53" s="75"/>
      <c r="NTO53" s="75"/>
      <c r="NTP53" s="75"/>
      <c r="NTQ53" s="75"/>
      <c r="NTR53" s="75"/>
      <c r="NTS53" s="75"/>
      <c r="NTT53" s="75"/>
      <c r="NTU53" s="75"/>
      <c r="NTV53" s="75"/>
      <c r="NTW53" s="75"/>
      <c r="NTX53" s="75"/>
      <c r="NTY53" s="76"/>
      <c r="NTZ53" s="73"/>
      <c r="NUA53" s="49"/>
      <c r="NUB53" s="30"/>
      <c r="NUC53" s="69"/>
      <c r="NUD53" s="74"/>
      <c r="NUE53" s="75"/>
      <c r="NUF53" s="75"/>
      <c r="NUG53" s="75"/>
      <c r="NUH53" s="75"/>
      <c r="NUI53" s="75"/>
      <c r="NUJ53" s="75"/>
      <c r="NUK53" s="75"/>
      <c r="NUL53" s="75"/>
      <c r="NUM53" s="75"/>
      <c r="NUN53" s="75"/>
      <c r="NUO53" s="75"/>
      <c r="NUP53" s="75"/>
      <c r="NUQ53" s="76"/>
      <c r="NUR53" s="73"/>
      <c r="NUS53" s="49"/>
      <c r="NUT53" s="30"/>
      <c r="NUU53" s="69"/>
      <c r="NUV53" s="74"/>
      <c r="NUW53" s="75"/>
      <c r="NUX53" s="75"/>
      <c r="NUY53" s="75"/>
      <c r="NUZ53" s="75"/>
      <c r="NVA53" s="75"/>
      <c r="NVB53" s="75"/>
      <c r="NVC53" s="75"/>
      <c r="NVD53" s="75"/>
      <c r="NVE53" s="75"/>
      <c r="NVF53" s="75"/>
      <c r="NVG53" s="75"/>
      <c r="NVH53" s="75"/>
      <c r="NVI53" s="76"/>
      <c r="NVJ53" s="73"/>
      <c r="NVK53" s="49"/>
      <c r="NVL53" s="30"/>
      <c r="NVM53" s="69"/>
      <c r="NVN53" s="74"/>
      <c r="NVO53" s="75"/>
      <c r="NVP53" s="75"/>
      <c r="NVQ53" s="75"/>
      <c r="NVR53" s="75"/>
      <c r="NVS53" s="75"/>
      <c r="NVT53" s="75"/>
      <c r="NVU53" s="75"/>
      <c r="NVV53" s="75"/>
      <c r="NVW53" s="75"/>
      <c r="NVX53" s="75"/>
      <c r="NVY53" s="75"/>
      <c r="NVZ53" s="75"/>
      <c r="NWA53" s="76"/>
      <c r="NWB53" s="73"/>
      <c r="NWC53" s="49"/>
      <c r="NWD53" s="30"/>
      <c r="NWE53" s="69"/>
      <c r="NWF53" s="74"/>
      <c r="NWG53" s="75"/>
      <c r="NWH53" s="75"/>
      <c r="NWI53" s="75"/>
      <c r="NWJ53" s="75"/>
      <c r="NWK53" s="75"/>
      <c r="NWL53" s="75"/>
      <c r="NWM53" s="75"/>
      <c r="NWN53" s="75"/>
      <c r="NWO53" s="75"/>
      <c r="NWP53" s="75"/>
      <c r="NWQ53" s="75"/>
      <c r="NWR53" s="75"/>
      <c r="NWS53" s="76"/>
      <c r="NWT53" s="73"/>
      <c r="NWU53" s="49"/>
      <c r="NWV53" s="30"/>
      <c r="NWW53" s="69"/>
      <c r="NWX53" s="74"/>
      <c r="NWY53" s="75"/>
      <c r="NWZ53" s="75"/>
      <c r="NXA53" s="75"/>
      <c r="NXB53" s="75"/>
      <c r="NXC53" s="75"/>
      <c r="NXD53" s="75"/>
      <c r="NXE53" s="75"/>
      <c r="NXF53" s="75"/>
      <c r="NXG53" s="75"/>
      <c r="NXH53" s="75"/>
      <c r="NXI53" s="75"/>
      <c r="NXJ53" s="75"/>
      <c r="NXK53" s="76"/>
      <c r="NXL53" s="73"/>
      <c r="NXM53" s="49"/>
      <c r="NXN53" s="30"/>
      <c r="NXO53" s="69"/>
      <c r="NXP53" s="74"/>
      <c r="NXQ53" s="75"/>
      <c r="NXR53" s="75"/>
      <c r="NXS53" s="75"/>
      <c r="NXT53" s="75"/>
      <c r="NXU53" s="75"/>
      <c r="NXV53" s="75"/>
      <c r="NXW53" s="75"/>
      <c r="NXX53" s="75"/>
      <c r="NXY53" s="75"/>
      <c r="NXZ53" s="75"/>
      <c r="NYA53" s="75"/>
      <c r="NYB53" s="75"/>
      <c r="NYC53" s="76"/>
      <c r="NYD53" s="73"/>
      <c r="NYE53" s="49"/>
      <c r="NYF53" s="30"/>
      <c r="NYG53" s="69"/>
      <c r="NYH53" s="74"/>
      <c r="NYI53" s="75"/>
      <c r="NYJ53" s="75"/>
      <c r="NYK53" s="75"/>
      <c r="NYL53" s="75"/>
      <c r="NYM53" s="75"/>
      <c r="NYN53" s="75"/>
      <c r="NYO53" s="75"/>
      <c r="NYP53" s="75"/>
      <c r="NYQ53" s="75"/>
      <c r="NYR53" s="75"/>
      <c r="NYS53" s="75"/>
      <c r="NYT53" s="75"/>
      <c r="NYU53" s="76"/>
      <c r="NYV53" s="73"/>
      <c r="NYW53" s="49"/>
      <c r="NYX53" s="30"/>
      <c r="NYY53" s="69"/>
      <c r="NYZ53" s="74"/>
      <c r="NZA53" s="75"/>
      <c r="NZB53" s="75"/>
      <c r="NZC53" s="75"/>
      <c r="NZD53" s="75"/>
      <c r="NZE53" s="75"/>
      <c r="NZF53" s="75"/>
      <c r="NZG53" s="75"/>
      <c r="NZH53" s="75"/>
      <c r="NZI53" s="75"/>
      <c r="NZJ53" s="75"/>
      <c r="NZK53" s="75"/>
      <c r="NZL53" s="75"/>
      <c r="NZM53" s="76"/>
      <c r="NZN53" s="73"/>
      <c r="NZO53" s="49"/>
      <c r="NZP53" s="30"/>
      <c r="NZQ53" s="69"/>
      <c r="NZR53" s="74"/>
      <c r="NZS53" s="75"/>
      <c r="NZT53" s="75"/>
      <c r="NZU53" s="75"/>
      <c r="NZV53" s="75"/>
      <c r="NZW53" s="75"/>
      <c r="NZX53" s="75"/>
      <c r="NZY53" s="75"/>
      <c r="NZZ53" s="75"/>
      <c r="OAA53" s="75"/>
      <c r="OAB53" s="75"/>
      <c r="OAC53" s="75"/>
      <c r="OAD53" s="75"/>
      <c r="OAE53" s="76"/>
      <c r="OAF53" s="73"/>
      <c r="OAG53" s="49"/>
      <c r="OAH53" s="30"/>
      <c r="OAI53" s="69"/>
      <c r="OAJ53" s="74"/>
      <c r="OAK53" s="75"/>
      <c r="OAL53" s="75"/>
      <c r="OAM53" s="75"/>
      <c r="OAN53" s="75"/>
      <c r="OAO53" s="75"/>
      <c r="OAP53" s="75"/>
      <c r="OAQ53" s="75"/>
      <c r="OAR53" s="75"/>
      <c r="OAS53" s="75"/>
      <c r="OAT53" s="75"/>
      <c r="OAU53" s="75"/>
      <c r="OAV53" s="75"/>
      <c r="OAW53" s="76"/>
      <c r="OAX53" s="73"/>
      <c r="OAY53" s="49"/>
      <c r="OAZ53" s="30"/>
      <c r="OBA53" s="69"/>
      <c r="OBB53" s="74"/>
      <c r="OBC53" s="75"/>
      <c r="OBD53" s="75"/>
      <c r="OBE53" s="75"/>
      <c r="OBF53" s="75"/>
      <c r="OBG53" s="75"/>
      <c r="OBH53" s="75"/>
      <c r="OBI53" s="75"/>
      <c r="OBJ53" s="75"/>
      <c r="OBK53" s="75"/>
      <c r="OBL53" s="75"/>
      <c r="OBM53" s="75"/>
      <c r="OBN53" s="75"/>
      <c r="OBO53" s="76"/>
      <c r="OBP53" s="73"/>
      <c r="OBQ53" s="49"/>
      <c r="OBR53" s="30"/>
      <c r="OBS53" s="69"/>
      <c r="OBT53" s="74"/>
      <c r="OBU53" s="75"/>
      <c r="OBV53" s="75"/>
      <c r="OBW53" s="75"/>
      <c r="OBX53" s="75"/>
      <c r="OBY53" s="75"/>
      <c r="OBZ53" s="75"/>
      <c r="OCA53" s="75"/>
      <c r="OCB53" s="75"/>
      <c r="OCC53" s="75"/>
      <c r="OCD53" s="75"/>
      <c r="OCE53" s="75"/>
      <c r="OCF53" s="75"/>
      <c r="OCG53" s="76"/>
      <c r="OCH53" s="73"/>
      <c r="OCI53" s="49"/>
      <c r="OCJ53" s="30"/>
      <c r="OCK53" s="69"/>
      <c r="OCL53" s="74"/>
      <c r="OCM53" s="75"/>
      <c r="OCN53" s="75"/>
      <c r="OCO53" s="75"/>
      <c r="OCP53" s="75"/>
      <c r="OCQ53" s="75"/>
      <c r="OCR53" s="75"/>
      <c r="OCS53" s="75"/>
      <c r="OCT53" s="75"/>
      <c r="OCU53" s="75"/>
      <c r="OCV53" s="75"/>
      <c r="OCW53" s="75"/>
      <c r="OCX53" s="75"/>
      <c r="OCY53" s="76"/>
      <c r="OCZ53" s="73"/>
      <c r="ODA53" s="49"/>
      <c r="ODB53" s="30"/>
      <c r="ODC53" s="69"/>
      <c r="ODD53" s="74"/>
      <c r="ODE53" s="75"/>
      <c r="ODF53" s="75"/>
      <c r="ODG53" s="75"/>
      <c r="ODH53" s="75"/>
      <c r="ODI53" s="75"/>
      <c r="ODJ53" s="75"/>
      <c r="ODK53" s="75"/>
      <c r="ODL53" s="75"/>
      <c r="ODM53" s="75"/>
      <c r="ODN53" s="75"/>
      <c r="ODO53" s="75"/>
      <c r="ODP53" s="75"/>
      <c r="ODQ53" s="76"/>
      <c r="ODR53" s="73"/>
      <c r="ODS53" s="49"/>
      <c r="ODT53" s="30"/>
      <c r="ODU53" s="69"/>
      <c r="ODV53" s="74"/>
      <c r="ODW53" s="75"/>
      <c r="ODX53" s="75"/>
      <c r="ODY53" s="75"/>
      <c r="ODZ53" s="75"/>
      <c r="OEA53" s="75"/>
      <c r="OEB53" s="75"/>
      <c r="OEC53" s="75"/>
      <c r="OED53" s="75"/>
      <c r="OEE53" s="75"/>
      <c r="OEF53" s="75"/>
      <c r="OEG53" s="75"/>
      <c r="OEH53" s="75"/>
      <c r="OEI53" s="76"/>
      <c r="OEJ53" s="73"/>
      <c r="OEK53" s="49"/>
      <c r="OEL53" s="30"/>
      <c r="OEM53" s="69"/>
      <c r="OEN53" s="74"/>
      <c r="OEO53" s="75"/>
      <c r="OEP53" s="75"/>
      <c r="OEQ53" s="75"/>
      <c r="OER53" s="75"/>
      <c r="OES53" s="75"/>
      <c r="OET53" s="75"/>
      <c r="OEU53" s="75"/>
      <c r="OEV53" s="75"/>
      <c r="OEW53" s="75"/>
      <c r="OEX53" s="75"/>
      <c r="OEY53" s="75"/>
      <c r="OEZ53" s="75"/>
      <c r="OFA53" s="76"/>
      <c r="OFB53" s="73"/>
      <c r="OFC53" s="49"/>
      <c r="OFD53" s="30"/>
      <c r="OFE53" s="69"/>
      <c r="OFF53" s="74"/>
      <c r="OFG53" s="75"/>
      <c r="OFH53" s="75"/>
      <c r="OFI53" s="75"/>
      <c r="OFJ53" s="75"/>
      <c r="OFK53" s="75"/>
      <c r="OFL53" s="75"/>
      <c r="OFM53" s="75"/>
      <c r="OFN53" s="75"/>
      <c r="OFO53" s="75"/>
      <c r="OFP53" s="75"/>
      <c r="OFQ53" s="75"/>
      <c r="OFR53" s="75"/>
      <c r="OFS53" s="76"/>
      <c r="OFT53" s="73"/>
      <c r="OFU53" s="49"/>
      <c r="OFV53" s="30"/>
      <c r="OFW53" s="69"/>
      <c r="OFX53" s="74"/>
      <c r="OFY53" s="75"/>
      <c r="OFZ53" s="75"/>
      <c r="OGA53" s="75"/>
      <c r="OGB53" s="75"/>
      <c r="OGC53" s="75"/>
      <c r="OGD53" s="75"/>
      <c r="OGE53" s="75"/>
      <c r="OGF53" s="75"/>
      <c r="OGG53" s="75"/>
      <c r="OGH53" s="75"/>
      <c r="OGI53" s="75"/>
      <c r="OGJ53" s="75"/>
      <c r="OGK53" s="76"/>
      <c r="OGL53" s="73"/>
      <c r="OGM53" s="49"/>
      <c r="OGN53" s="30"/>
      <c r="OGO53" s="69"/>
      <c r="OGP53" s="74"/>
      <c r="OGQ53" s="75"/>
      <c r="OGR53" s="75"/>
      <c r="OGS53" s="75"/>
      <c r="OGT53" s="75"/>
      <c r="OGU53" s="75"/>
      <c r="OGV53" s="75"/>
      <c r="OGW53" s="75"/>
      <c r="OGX53" s="75"/>
      <c r="OGY53" s="75"/>
      <c r="OGZ53" s="75"/>
      <c r="OHA53" s="75"/>
      <c r="OHB53" s="75"/>
      <c r="OHC53" s="76"/>
      <c r="OHD53" s="73"/>
      <c r="OHE53" s="49"/>
      <c r="OHF53" s="30"/>
      <c r="OHG53" s="69"/>
      <c r="OHH53" s="74"/>
      <c r="OHI53" s="75"/>
      <c r="OHJ53" s="75"/>
      <c r="OHK53" s="75"/>
      <c r="OHL53" s="75"/>
      <c r="OHM53" s="75"/>
      <c r="OHN53" s="75"/>
      <c r="OHO53" s="75"/>
      <c r="OHP53" s="75"/>
      <c r="OHQ53" s="75"/>
      <c r="OHR53" s="75"/>
      <c r="OHS53" s="75"/>
      <c r="OHT53" s="75"/>
      <c r="OHU53" s="76"/>
      <c r="OHV53" s="73"/>
      <c r="OHW53" s="49"/>
      <c r="OHX53" s="30"/>
      <c r="OHY53" s="69"/>
      <c r="OHZ53" s="74"/>
      <c r="OIA53" s="75"/>
      <c r="OIB53" s="75"/>
      <c r="OIC53" s="75"/>
      <c r="OID53" s="75"/>
      <c r="OIE53" s="75"/>
      <c r="OIF53" s="75"/>
      <c r="OIG53" s="75"/>
      <c r="OIH53" s="75"/>
      <c r="OII53" s="75"/>
      <c r="OIJ53" s="75"/>
      <c r="OIK53" s="75"/>
      <c r="OIL53" s="75"/>
      <c r="OIM53" s="76"/>
      <c r="OIN53" s="73"/>
      <c r="OIO53" s="49"/>
      <c r="OIP53" s="30"/>
      <c r="OIQ53" s="69"/>
      <c r="OIR53" s="74"/>
      <c r="OIS53" s="75"/>
      <c r="OIT53" s="75"/>
      <c r="OIU53" s="75"/>
      <c r="OIV53" s="75"/>
      <c r="OIW53" s="75"/>
      <c r="OIX53" s="75"/>
      <c r="OIY53" s="75"/>
      <c r="OIZ53" s="75"/>
      <c r="OJA53" s="75"/>
      <c r="OJB53" s="75"/>
      <c r="OJC53" s="75"/>
      <c r="OJD53" s="75"/>
      <c r="OJE53" s="76"/>
      <c r="OJF53" s="73"/>
      <c r="OJG53" s="49"/>
      <c r="OJH53" s="30"/>
      <c r="OJI53" s="69"/>
      <c r="OJJ53" s="74"/>
      <c r="OJK53" s="75"/>
      <c r="OJL53" s="75"/>
      <c r="OJM53" s="75"/>
      <c r="OJN53" s="75"/>
      <c r="OJO53" s="75"/>
      <c r="OJP53" s="75"/>
      <c r="OJQ53" s="75"/>
      <c r="OJR53" s="75"/>
      <c r="OJS53" s="75"/>
      <c r="OJT53" s="75"/>
      <c r="OJU53" s="75"/>
      <c r="OJV53" s="75"/>
      <c r="OJW53" s="76"/>
      <c r="OJX53" s="73"/>
      <c r="OJY53" s="49"/>
      <c r="OJZ53" s="30"/>
      <c r="OKA53" s="69"/>
      <c r="OKB53" s="74"/>
      <c r="OKC53" s="75"/>
      <c r="OKD53" s="75"/>
      <c r="OKE53" s="75"/>
      <c r="OKF53" s="75"/>
      <c r="OKG53" s="75"/>
      <c r="OKH53" s="75"/>
      <c r="OKI53" s="75"/>
      <c r="OKJ53" s="75"/>
      <c r="OKK53" s="75"/>
      <c r="OKL53" s="75"/>
      <c r="OKM53" s="75"/>
      <c r="OKN53" s="75"/>
      <c r="OKO53" s="76"/>
      <c r="OKP53" s="73"/>
      <c r="OKQ53" s="49"/>
      <c r="OKR53" s="30"/>
      <c r="OKS53" s="69"/>
      <c r="OKT53" s="74"/>
      <c r="OKU53" s="75"/>
      <c r="OKV53" s="75"/>
      <c r="OKW53" s="75"/>
      <c r="OKX53" s="75"/>
      <c r="OKY53" s="75"/>
      <c r="OKZ53" s="75"/>
      <c r="OLA53" s="75"/>
      <c r="OLB53" s="75"/>
      <c r="OLC53" s="75"/>
      <c r="OLD53" s="75"/>
      <c r="OLE53" s="75"/>
      <c r="OLF53" s="75"/>
      <c r="OLG53" s="76"/>
      <c r="OLH53" s="73"/>
      <c r="OLI53" s="49"/>
      <c r="OLJ53" s="30"/>
      <c r="OLK53" s="69"/>
      <c r="OLL53" s="74"/>
      <c r="OLM53" s="75"/>
      <c r="OLN53" s="75"/>
      <c r="OLO53" s="75"/>
      <c r="OLP53" s="75"/>
      <c r="OLQ53" s="75"/>
      <c r="OLR53" s="75"/>
      <c r="OLS53" s="75"/>
      <c r="OLT53" s="75"/>
      <c r="OLU53" s="75"/>
      <c r="OLV53" s="75"/>
      <c r="OLW53" s="75"/>
      <c r="OLX53" s="75"/>
      <c r="OLY53" s="76"/>
      <c r="OLZ53" s="73"/>
      <c r="OMA53" s="49"/>
      <c r="OMB53" s="30"/>
      <c r="OMC53" s="69"/>
      <c r="OMD53" s="74"/>
      <c r="OME53" s="75"/>
      <c r="OMF53" s="75"/>
      <c r="OMG53" s="75"/>
      <c r="OMH53" s="75"/>
      <c r="OMI53" s="75"/>
      <c r="OMJ53" s="75"/>
      <c r="OMK53" s="75"/>
      <c r="OML53" s="75"/>
      <c r="OMM53" s="75"/>
      <c r="OMN53" s="75"/>
      <c r="OMO53" s="75"/>
      <c r="OMP53" s="75"/>
      <c r="OMQ53" s="76"/>
      <c r="OMR53" s="73"/>
      <c r="OMS53" s="49"/>
      <c r="OMT53" s="30"/>
      <c r="OMU53" s="69"/>
      <c r="OMV53" s="74"/>
      <c r="OMW53" s="75"/>
      <c r="OMX53" s="75"/>
      <c r="OMY53" s="75"/>
      <c r="OMZ53" s="75"/>
      <c r="ONA53" s="75"/>
      <c r="ONB53" s="75"/>
      <c r="ONC53" s="75"/>
      <c r="OND53" s="75"/>
      <c r="ONE53" s="75"/>
      <c r="ONF53" s="75"/>
      <c r="ONG53" s="75"/>
      <c r="ONH53" s="75"/>
      <c r="ONI53" s="76"/>
      <c r="ONJ53" s="73"/>
      <c r="ONK53" s="49"/>
      <c r="ONL53" s="30"/>
      <c r="ONM53" s="69"/>
      <c r="ONN53" s="74"/>
      <c r="ONO53" s="75"/>
      <c r="ONP53" s="75"/>
      <c r="ONQ53" s="75"/>
      <c r="ONR53" s="75"/>
      <c r="ONS53" s="75"/>
      <c r="ONT53" s="75"/>
      <c r="ONU53" s="75"/>
      <c r="ONV53" s="75"/>
      <c r="ONW53" s="75"/>
      <c r="ONX53" s="75"/>
      <c r="ONY53" s="75"/>
      <c r="ONZ53" s="75"/>
      <c r="OOA53" s="76"/>
      <c r="OOB53" s="73"/>
      <c r="OOC53" s="49"/>
      <c r="OOD53" s="30"/>
      <c r="OOE53" s="69"/>
      <c r="OOF53" s="74"/>
      <c r="OOG53" s="75"/>
      <c r="OOH53" s="75"/>
      <c r="OOI53" s="75"/>
      <c r="OOJ53" s="75"/>
      <c r="OOK53" s="75"/>
      <c r="OOL53" s="75"/>
      <c r="OOM53" s="75"/>
      <c r="OON53" s="75"/>
      <c r="OOO53" s="75"/>
      <c r="OOP53" s="75"/>
      <c r="OOQ53" s="75"/>
      <c r="OOR53" s="75"/>
      <c r="OOS53" s="76"/>
      <c r="OOT53" s="73"/>
      <c r="OOU53" s="49"/>
      <c r="OOV53" s="30"/>
      <c r="OOW53" s="69"/>
      <c r="OOX53" s="74"/>
      <c r="OOY53" s="75"/>
      <c r="OOZ53" s="75"/>
      <c r="OPA53" s="75"/>
      <c r="OPB53" s="75"/>
      <c r="OPC53" s="75"/>
      <c r="OPD53" s="75"/>
      <c r="OPE53" s="75"/>
      <c r="OPF53" s="75"/>
      <c r="OPG53" s="75"/>
      <c r="OPH53" s="75"/>
      <c r="OPI53" s="75"/>
      <c r="OPJ53" s="75"/>
      <c r="OPK53" s="76"/>
      <c r="OPL53" s="73"/>
      <c r="OPM53" s="49"/>
      <c r="OPN53" s="30"/>
      <c r="OPO53" s="69"/>
      <c r="OPP53" s="74"/>
      <c r="OPQ53" s="75"/>
      <c r="OPR53" s="75"/>
      <c r="OPS53" s="75"/>
      <c r="OPT53" s="75"/>
      <c r="OPU53" s="75"/>
      <c r="OPV53" s="75"/>
      <c r="OPW53" s="75"/>
      <c r="OPX53" s="75"/>
      <c r="OPY53" s="75"/>
      <c r="OPZ53" s="75"/>
      <c r="OQA53" s="75"/>
      <c r="OQB53" s="75"/>
      <c r="OQC53" s="76"/>
      <c r="OQD53" s="73"/>
      <c r="OQE53" s="49"/>
      <c r="OQF53" s="30"/>
      <c r="OQG53" s="69"/>
      <c r="OQH53" s="74"/>
      <c r="OQI53" s="75"/>
      <c r="OQJ53" s="75"/>
      <c r="OQK53" s="75"/>
      <c r="OQL53" s="75"/>
      <c r="OQM53" s="75"/>
      <c r="OQN53" s="75"/>
      <c r="OQO53" s="75"/>
      <c r="OQP53" s="75"/>
      <c r="OQQ53" s="75"/>
      <c r="OQR53" s="75"/>
      <c r="OQS53" s="75"/>
      <c r="OQT53" s="75"/>
      <c r="OQU53" s="76"/>
      <c r="OQV53" s="73"/>
      <c r="OQW53" s="49"/>
      <c r="OQX53" s="30"/>
      <c r="OQY53" s="69"/>
      <c r="OQZ53" s="74"/>
      <c r="ORA53" s="75"/>
      <c r="ORB53" s="75"/>
      <c r="ORC53" s="75"/>
      <c r="ORD53" s="75"/>
      <c r="ORE53" s="75"/>
      <c r="ORF53" s="75"/>
      <c r="ORG53" s="75"/>
      <c r="ORH53" s="75"/>
      <c r="ORI53" s="75"/>
      <c r="ORJ53" s="75"/>
      <c r="ORK53" s="75"/>
      <c r="ORL53" s="75"/>
      <c r="ORM53" s="76"/>
      <c r="ORN53" s="73"/>
      <c r="ORO53" s="49"/>
      <c r="ORP53" s="30"/>
      <c r="ORQ53" s="69"/>
      <c r="ORR53" s="74"/>
      <c r="ORS53" s="75"/>
      <c r="ORT53" s="75"/>
      <c r="ORU53" s="75"/>
      <c r="ORV53" s="75"/>
      <c r="ORW53" s="75"/>
      <c r="ORX53" s="75"/>
      <c r="ORY53" s="75"/>
      <c r="ORZ53" s="75"/>
      <c r="OSA53" s="75"/>
      <c r="OSB53" s="75"/>
      <c r="OSC53" s="75"/>
      <c r="OSD53" s="75"/>
      <c r="OSE53" s="76"/>
      <c r="OSF53" s="73"/>
      <c r="OSG53" s="49"/>
      <c r="OSH53" s="30"/>
      <c r="OSI53" s="69"/>
      <c r="OSJ53" s="74"/>
      <c r="OSK53" s="75"/>
      <c r="OSL53" s="75"/>
      <c r="OSM53" s="75"/>
      <c r="OSN53" s="75"/>
      <c r="OSO53" s="75"/>
      <c r="OSP53" s="75"/>
      <c r="OSQ53" s="75"/>
      <c r="OSR53" s="75"/>
      <c r="OSS53" s="75"/>
      <c r="OST53" s="75"/>
      <c r="OSU53" s="75"/>
      <c r="OSV53" s="75"/>
      <c r="OSW53" s="76"/>
      <c r="OSX53" s="73"/>
      <c r="OSY53" s="49"/>
      <c r="OSZ53" s="30"/>
      <c r="OTA53" s="69"/>
      <c r="OTB53" s="74"/>
      <c r="OTC53" s="75"/>
      <c r="OTD53" s="75"/>
      <c r="OTE53" s="75"/>
      <c r="OTF53" s="75"/>
      <c r="OTG53" s="75"/>
      <c r="OTH53" s="75"/>
      <c r="OTI53" s="75"/>
      <c r="OTJ53" s="75"/>
      <c r="OTK53" s="75"/>
      <c r="OTL53" s="75"/>
      <c r="OTM53" s="75"/>
      <c r="OTN53" s="75"/>
      <c r="OTO53" s="76"/>
      <c r="OTP53" s="73"/>
      <c r="OTQ53" s="49"/>
      <c r="OTR53" s="30"/>
      <c r="OTS53" s="69"/>
      <c r="OTT53" s="74"/>
      <c r="OTU53" s="75"/>
      <c r="OTV53" s="75"/>
      <c r="OTW53" s="75"/>
      <c r="OTX53" s="75"/>
      <c r="OTY53" s="75"/>
      <c r="OTZ53" s="75"/>
      <c r="OUA53" s="75"/>
      <c r="OUB53" s="75"/>
      <c r="OUC53" s="75"/>
      <c r="OUD53" s="75"/>
      <c r="OUE53" s="75"/>
      <c r="OUF53" s="75"/>
      <c r="OUG53" s="76"/>
      <c r="OUH53" s="73"/>
      <c r="OUI53" s="49"/>
      <c r="OUJ53" s="30"/>
      <c r="OUK53" s="69"/>
      <c r="OUL53" s="74"/>
      <c r="OUM53" s="75"/>
      <c r="OUN53" s="75"/>
      <c r="OUO53" s="75"/>
      <c r="OUP53" s="75"/>
      <c r="OUQ53" s="75"/>
      <c r="OUR53" s="75"/>
      <c r="OUS53" s="75"/>
      <c r="OUT53" s="75"/>
      <c r="OUU53" s="75"/>
      <c r="OUV53" s="75"/>
      <c r="OUW53" s="75"/>
      <c r="OUX53" s="75"/>
      <c r="OUY53" s="76"/>
      <c r="OUZ53" s="73"/>
      <c r="OVA53" s="49"/>
      <c r="OVB53" s="30"/>
      <c r="OVC53" s="69"/>
      <c r="OVD53" s="74"/>
      <c r="OVE53" s="75"/>
      <c r="OVF53" s="75"/>
      <c r="OVG53" s="75"/>
      <c r="OVH53" s="75"/>
      <c r="OVI53" s="75"/>
      <c r="OVJ53" s="75"/>
      <c r="OVK53" s="75"/>
      <c r="OVL53" s="75"/>
      <c r="OVM53" s="75"/>
      <c r="OVN53" s="75"/>
      <c r="OVO53" s="75"/>
      <c r="OVP53" s="75"/>
      <c r="OVQ53" s="76"/>
      <c r="OVR53" s="73"/>
      <c r="OVS53" s="49"/>
      <c r="OVT53" s="30"/>
      <c r="OVU53" s="69"/>
      <c r="OVV53" s="74"/>
      <c r="OVW53" s="75"/>
      <c r="OVX53" s="75"/>
      <c r="OVY53" s="75"/>
      <c r="OVZ53" s="75"/>
      <c r="OWA53" s="75"/>
      <c r="OWB53" s="75"/>
      <c r="OWC53" s="75"/>
      <c r="OWD53" s="75"/>
      <c r="OWE53" s="75"/>
      <c r="OWF53" s="75"/>
      <c r="OWG53" s="75"/>
      <c r="OWH53" s="75"/>
      <c r="OWI53" s="76"/>
      <c r="OWJ53" s="73"/>
      <c r="OWK53" s="49"/>
      <c r="OWL53" s="30"/>
      <c r="OWM53" s="69"/>
      <c r="OWN53" s="74"/>
      <c r="OWO53" s="75"/>
      <c r="OWP53" s="75"/>
      <c r="OWQ53" s="75"/>
      <c r="OWR53" s="75"/>
      <c r="OWS53" s="75"/>
      <c r="OWT53" s="75"/>
      <c r="OWU53" s="75"/>
      <c r="OWV53" s="75"/>
      <c r="OWW53" s="75"/>
      <c r="OWX53" s="75"/>
      <c r="OWY53" s="75"/>
      <c r="OWZ53" s="75"/>
      <c r="OXA53" s="76"/>
      <c r="OXB53" s="73"/>
      <c r="OXC53" s="49"/>
      <c r="OXD53" s="30"/>
      <c r="OXE53" s="69"/>
      <c r="OXF53" s="74"/>
      <c r="OXG53" s="75"/>
      <c r="OXH53" s="75"/>
      <c r="OXI53" s="75"/>
      <c r="OXJ53" s="75"/>
      <c r="OXK53" s="75"/>
      <c r="OXL53" s="75"/>
      <c r="OXM53" s="75"/>
      <c r="OXN53" s="75"/>
      <c r="OXO53" s="75"/>
      <c r="OXP53" s="75"/>
      <c r="OXQ53" s="75"/>
      <c r="OXR53" s="75"/>
      <c r="OXS53" s="76"/>
      <c r="OXT53" s="73"/>
      <c r="OXU53" s="49"/>
      <c r="OXV53" s="30"/>
      <c r="OXW53" s="69"/>
      <c r="OXX53" s="74"/>
      <c r="OXY53" s="75"/>
      <c r="OXZ53" s="75"/>
      <c r="OYA53" s="75"/>
      <c r="OYB53" s="75"/>
      <c r="OYC53" s="75"/>
      <c r="OYD53" s="75"/>
      <c r="OYE53" s="75"/>
      <c r="OYF53" s="75"/>
      <c r="OYG53" s="75"/>
      <c r="OYH53" s="75"/>
      <c r="OYI53" s="75"/>
      <c r="OYJ53" s="75"/>
      <c r="OYK53" s="76"/>
      <c r="OYL53" s="73"/>
      <c r="OYM53" s="49"/>
      <c r="OYN53" s="30"/>
      <c r="OYO53" s="69"/>
      <c r="OYP53" s="74"/>
      <c r="OYQ53" s="75"/>
      <c r="OYR53" s="75"/>
      <c r="OYS53" s="75"/>
      <c r="OYT53" s="75"/>
      <c r="OYU53" s="75"/>
      <c r="OYV53" s="75"/>
      <c r="OYW53" s="75"/>
      <c r="OYX53" s="75"/>
      <c r="OYY53" s="75"/>
      <c r="OYZ53" s="75"/>
      <c r="OZA53" s="75"/>
      <c r="OZB53" s="75"/>
      <c r="OZC53" s="76"/>
      <c r="OZD53" s="73"/>
      <c r="OZE53" s="49"/>
      <c r="OZF53" s="30"/>
      <c r="OZG53" s="69"/>
      <c r="OZH53" s="74"/>
      <c r="OZI53" s="75"/>
      <c r="OZJ53" s="75"/>
      <c r="OZK53" s="75"/>
      <c r="OZL53" s="75"/>
      <c r="OZM53" s="75"/>
      <c r="OZN53" s="75"/>
      <c r="OZO53" s="75"/>
      <c r="OZP53" s="75"/>
      <c r="OZQ53" s="75"/>
      <c r="OZR53" s="75"/>
      <c r="OZS53" s="75"/>
      <c r="OZT53" s="75"/>
      <c r="OZU53" s="76"/>
      <c r="OZV53" s="73"/>
      <c r="OZW53" s="49"/>
      <c r="OZX53" s="30"/>
      <c r="OZY53" s="69"/>
      <c r="OZZ53" s="74"/>
      <c r="PAA53" s="75"/>
      <c r="PAB53" s="75"/>
      <c r="PAC53" s="75"/>
      <c r="PAD53" s="75"/>
      <c r="PAE53" s="75"/>
      <c r="PAF53" s="75"/>
      <c r="PAG53" s="75"/>
      <c r="PAH53" s="75"/>
      <c r="PAI53" s="75"/>
      <c r="PAJ53" s="75"/>
      <c r="PAK53" s="75"/>
      <c r="PAL53" s="75"/>
      <c r="PAM53" s="76"/>
      <c r="PAN53" s="73"/>
      <c r="PAO53" s="49"/>
      <c r="PAP53" s="30"/>
      <c r="PAQ53" s="69"/>
      <c r="PAR53" s="74"/>
      <c r="PAS53" s="75"/>
      <c r="PAT53" s="75"/>
      <c r="PAU53" s="75"/>
      <c r="PAV53" s="75"/>
      <c r="PAW53" s="75"/>
      <c r="PAX53" s="75"/>
      <c r="PAY53" s="75"/>
      <c r="PAZ53" s="75"/>
      <c r="PBA53" s="75"/>
      <c r="PBB53" s="75"/>
      <c r="PBC53" s="75"/>
      <c r="PBD53" s="75"/>
      <c r="PBE53" s="76"/>
      <c r="PBF53" s="73"/>
      <c r="PBG53" s="49"/>
      <c r="PBH53" s="30"/>
      <c r="PBI53" s="69"/>
      <c r="PBJ53" s="74"/>
      <c r="PBK53" s="75"/>
      <c r="PBL53" s="75"/>
      <c r="PBM53" s="75"/>
      <c r="PBN53" s="75"/>
      <c r="PBO53" s="75"/>
      <c r="PBP53" s="75"/>
      <c r="PBQ53" s="75"/>
      <c r="PBR53" s="75"/>
      <c r="PBS53" s="75"/>
      <c r="PBT53" s="75"/>
      <c r="PBU53" s="75"/>
      <c r="PBV53" s="75"/>
      <c r="PBW53" s="76"/>
      <c r="PBX53" s="73"/>
      <c r="PBY53" s="49"/>
      <c r="PBZ53" s="30"/>
      <c r="PCA53" s="69"/>
      <c r="PCB53" s="74"/>
      <c r="PCC53" s="75"/>
      <c r="PCD53" s="75"/>
      <c r="PCE53" s="75"/>
      <c r="PCF53" s="75"/>
      <c r="PCG53" s="75"/>
      <c r="PCH53" s="75"/>
      <c r="PCI53" s="75"/>
      <c r="PCJ53" s="75"/>
      <c r="PCK53" s="75"/>
      <c r="PCL53" s="75"/>
      <c r="PCM53" s="75"/>
      <c r="PCN53" s="75"/>
      <c r="PCO53" s="76"/>
      <c r="PCP53" s="73"/>
      <c r="PCQ53" s="49"/>
      <c r="PCR53" s="30"/>
      <c r="PCS53" s="69"/>
      <c r="PCT53" s="74"/>
      <c r="PCU53" s="75"/>
      <c r="PCV53" s="75"/>
      <c r="PCW53" s="75"/>
      <c r="PCX53" s="75"/>
      <c r="PCY53" s="75"/>
      <c r="PCZ53" s="75"/>
      <c r="PDA53" s="75"/>
      <c r="PDB53" s="75"/>
      <c r="PDC53" s="75"/>
      <c r="PDD53" s="75"/>
      <c r="PDE53" s="75"/>
      <c r="PDF53" s="75"/>
      <c r="PDG53" s="76"/>
      <c r="PDH53" s="73"/>
      <c r="PDI53" s="49"/>
      <c r="PDJ53" s="30"/>
      <c r="PDK53" s="69"/>
      <c r="PDL53" s="74"/>
      <c r="PDM53" s="75"/>
      <c r="PDN53" s="75"/>
      <c r="PDO53" s="75"/>
      <c r="PDP53" s="75"/>
      <c r="PDQ53" s="75"/>
      <c r="PDR53" s="75"/>
      <c r="PDS53" s="75"/>
      <c r="PDT53" s="75"/>
      <c r="PDU53" s="75"/>
      <c r="PDV53" s="75"/>
      <c r="PDW53" s="75"/>
      <c r="PDX53" s="75"/>
      <c r="PDY53" s="76"/>
      <c r="PDZ53" s="73"/>
      <c r="PEA53" s="49"/>
      <c r="PEB53" s="30"/>
      <c r="PEC53" s="69"/>
      <c r="PED53" s="74"/>
      <c r="PEE53" s="75"/>
      <c r="PEF53" s="75"/>
      <c r="PEG53" s="75"/>
      <c r="PEH53" s="75"/>
      <c r="PEI53" s="75"/>
      <c r="PEJ53" s="75"/>
      <c r="PEK53" s="75"/>
      <c r="PEL53" s="75"/>
      <c r="PEM53" s="75"/>
      <c r="PEN53" s="75"/>
      <c r="PEO53" s="75"/>
      <c r="PEP53" s="75"/>
      <c r="PEQ53" s="76"/>
      <c r="PER53" s="73"/>
      <c r="PES53" s="49"/>
      <c r="PET53" s="30"/>
      <c r="PEU53" s="69"/>
      <c r="PEV53" s="74"/>
      <c r="PEW53" s="75"/>
      <c r="PEX53" s="75"/>
      <c r="PEY53" s="75"/>
      <c r="PEZ53" s="75"/>
      <c r="PFA53" s="75"/>
      <c r="PFB53" s="75"/>
      <c r="PFC53" s="75"/>
      <c r="PFD53" s="75"/>
      <c r="PFE53" s="75"/>
      <c r="PFF53" s="75"/>
      <c r="PFG53" s="75"/>
      <c r="PFH53" s="75"/>
      <c r="PFI53" s="76"/>
      <c r="PFJ53" s="73"/>
      <c r="PFK53" s="49"/>
      <c r="PFL53" s="30"/>
      <c r="PFM53" s="69"/>
      <c r="PFN53" s="74"/>
      <c r="PFO53" s="75"/>
      <c r="PFP53" s="75"/>
      <c r="PFQ53" s="75"/>
      <c r="PFR53" s="75"/>
      <c r="PFS53" s="75"/>
      <c r="PFT53" s="75"/>
      <c r="PFU53" s="75"/>
      <c r="PFV53" s="75"/>
      <c r="PFW53" s="75"/>
      <c r="PFX53" s="75"/>
      <c r="PFY53" s="75"/>
      <c r="PFZ53" s="75"/>
      <c r="PGA53" s="76"/>
      <c r="PGB53" s="73"/>
      <c r="PGC53" s="49"/>
      <c r="PGD53" s="30"/>
      <c r="PGE53" s="69"/>
      <c r="PGF53" s="74"/>
      <c r="PGG53" s="75"/>
      <c r="PGH53" s="75"/>
      <c r="PGI53" s="75"/>
      <c r="PGJ53" s="75"/>
      <c r="PGK53" s="75"/>
      <c r="PGL53" s="75"/>
      <c r="PGM53" s="75"/>
      <c r="PGN53" s="75"/>
      <c r="PGO53" s="75"/>
      <c r="PGP53" s="75"/>
      <c r="PGQ53" s="75"/>
      <c r="PGR53" s="75"/>
      <c r="PGS53" s="76"/>
      <c r="PGT53" s="73"/>
      <c r="PGU53" s="49"/>
      <c r="PGV53" s="30"/>
      <c r="PGW53" s="69"/>
      <c r="PGX53" s="74"/>
      <c r="PGY53" s="75"/>
      <c r="PGZ53" s="75"/>
      <c r="PHA53" s="75"/>
      <c r="PHB53" s="75"/>
      <c r="PHC53" s="75"/>
      <c r="PHD53" s="75"/>
      <c r="PHE53" s="75"/>
      <c r="PHF53" s="75"/>
      <c r="PHG53" s="75"/>
      <c r="PHH53" s="75"/>
      <c r="PHI53" s="75"/>
      <c r="PHJ53" s="75"/>
      <c r="PHK53" s="76"/>
      <c r="PHL53" s="73"/>
      <c r="PHM53" s="49"/>
      <c r="PHN53" s="30"/>
      <c r="PHO53" s="69"/>
      <c r="PHP53" s="74"/>
      <c r="PHQ53" s="75"/>
      <c r="PHR53" s="75"/>
      <c r="PHS53" s="75"/>
      <c r="PHT53" s="75"/>
      <c r="PHU53" s="75"/>
      <c r="PHV53" s="75"/>
      <c r="PHW53" s="75"/>
      <c r="PHX53" s="75"/>
      <c r="PHY53" s="75"/>
      <c r="PHZ53" s="75"/>
      <c r="PIA53" s="75"/>
      <c r="PIB53" s="75"/>
      <c r="PIC53" s="76"/>
      <c r="PID53" s="73"/>
      <c r="PIE53" s="49"/>
      <c r="PIF53" s="30"/>
      <c r="PIG53" s="69"/>
      <c r="PIH53" s="74"/>
      <c r="PII53" s="75"/>
      <c r="PIJ53" s="75"/>
      <c r="PIK53" s="75"/>
      <c r="PIL53" s="75"/>
      <c r="PIM53" s="75"/>
      <c r="PIN53" s="75"/>
      <c r="PIO53" s="75"/>
      <c r="PIP53" s="75"/>
      <c r="PIQ53" s="75"/>
      <c r="PIR53" s="75"/>
      <c r="PIS53" s="75"/>
      <c r="PIT53" s="75"/>
      <c r="PIU53" s="76"/>
      <c r="PIV53" s="73"/>
      <c r="PIW53" s="49"/>
      <c r="PIX53" s="30"/>
      <c r="PIY53" s="69"/>
      <c r="PIZ53" s="74"/>
      <c r="PJA53" s="75"/>
      <c r="PJB53" s="75"/>
      <c r="PJC53" s="75"/>
      <c r="PJD53" s="75"/>
      <c r="PJE53" s="75"/>
      <c r="PJF53" s="75"/>
      <c r="PJG53" s="75"/>
      <c r="PJH53" s="75"/>
      <c r="PJI53" s="75"/>
      <c r="PJJ53" s="75"/>
      <c r="PJK53" s="75"/>
      <c r="PJL53" s="75"/>
      <c r="PJM53" s="76"/>
      <c r="PJN53" s="73"/>
      <c r="PJO53" s="49"/>
      <c r="PJP53" s="30"/>
      <c r="PJQ53" s="69"/>
      <c r="PJR53" s="74"/>
      <c r="PJS53" s="75"/>
      <c r="PJT53" s="75"/>
      <c r="PJU53" s="75"/>
      <c r="PJV53" s="75"/>
      <c r="PJW53" s="75"/>
      <c r="PJX53" s="75"/>
      <c r="PJY53" s="75"/>
      <c r="PJZ53" s="75"/>
      <c r="PKA53" s="75"/>
      <c r="PKB53" s="75"/>
      <c r="PKC53" s="75"/>
      <c r="PKD53" s="75"/>
      <c r="PKE53" s="76"/>
      <c r="PKF53" s="73"/>
      <c r="PKG53" s="49"/>
      <c r="PKH53" s="30"/>
      <c r="PKI53" s="69"/>
      <c r="PKJ53" s="74"/>
      <c r="PKK53" s="75"/>
      <c r="PKL53" s="75"/>
      <c r="PKM53" s="75"/>
      <c r="PKN53" s="75"/>
      <c r="PKO53" s="75"/>
      <c r="PKP53" s="75"/>
      <c r="PKQ53" s="75"/>
      <c r="PKR53" s="75"/>
      <c r="PKS53" s="75"/>
      <c r="PKT53" s="75"/>
      <c r="PKU53" s="75"/>
      <c r="PKV53" s="75"/>
      <c r="PKW53" s="76"/>
      <c r="PKX53" s="73"/>
      <c r="PKY53" s="49"/>
      <c r="PKZ53" s="30"/>
      <c r="PLA53" s="69"/>
      <c r="PLB53" s="74"/>
      <c r="PLC53" s="75"/>
      <c r="PLD53" s="75"/>
      <c r="PLE53" s="75"/>
      <c r="PLF53" s="75"/>
      <c r="PLG53" s="75"/>
      <c r="PLH53" s="75"/>
      <c r="PLI53" s="75"/>
      <c r="PLJ53" s="75"/>
      <c r="PLK53" s="75"/>
      <c r="PLL53" s="75"/>
      <c r="PLM53" s="75"/>
      <c r="PLN53" s="75"/>
      <c r="PLO53" s="76"/>
      <c r="PLP53" s="73"/>
      <c r="PLQ53" s="49"/>
      <c r="PLR53" s="30"/>
      <c r="PLS53" s="69"/>
      <c r="PLT53" s="74"/>
      <c r="PLU53" s="75"/>
      <c r="PLV53" s="75"/>
      <c r="PLW53" s="75"/>
      <c r="PLX53" s="75"/>
      <c r="PLY53" s="75"/>
      <c r="PLZ53" s="75"/>
      <c r="PMA53" s="75"/>
      <c r="PMB53" s="75"/>
      <c r="PMC53" s="75"/>
      <c r="PMD53" s="75"/>
      <c r="PME53" s="75"/>
      <c r="PMF53" s="75"/>
      <c r="PMG53" s="76"/>
      <c r="PMH53" s="73"/>
      <c r="PMI53" s="49"/>
      <c r="PMJ53" s="30"/>
      <c r="PMK53" s="69"/>
      <c r="PML53" s="74"/>
      <c r="PMM53" s="75"/>
      <c r="PMN53" s="75"/>
      <c r="PMO53" s="75"/>
      <c r="PMP53" s="75"/>
      <c r="PMQ53" s="75"/>
      <c r="PMR53" s="75"/>
      <c r="PMS53" s="75"/>
      <c r="PMT53" s="75"/>
      <c r="PMU53" s="75"/>
      <c r="PMV53" s="75"/>
      <c r="PMW53" s="75"/>
      <c r="PMX53" s="75"/>
      <c r="PMY53" s="76"/>
      <c r="PMZ53" s="73"/>
      <c r="PNA53" s="49"/>
      <c r="PNB53" s="30"/>
      <c r="PNC53" s="69"/>
      <c r="PND53" s="74"/>
      <c r="PNE53" s="75"/>
      <c r="PNF53" s="75"/>
      <c r="PNG53" s="75"/>
      <c r="PNH53" s="75"/>
      <c r="PNI53" s="75"/>
      <c r="PNJ53" s="75"/>
      <c r="PNK53" s="75"/>
      <c r="PNL53" s="75"/>
      <c r="PNM53" s="75"/>
      <c r="PNN53" s="75"/>
      <c r="PNO53" s="75"/>
      <c r="PNP53" s="75"/>
      <c r="PNQ53" s="76"/>
      <c r="PNR53" s="73"/>
      <c r="PNS53" s="49"/>
      <c r="PNT53" s="30"/>
      <c r="PNU53" s="69"/>
      <c r="PNV53" s="74"/>
      <c r="PNW53" s="75"/>
      <c r="PNX53" s="75"/>
      <c r="PNY53" s="75"/>
      <c r="PNZ53" s="75"/>
      <c r="POA53" s="75"/>
      <c r="POB53" s="75"/>
      <c r="POC53" s="75"/>
      <c r="POD53" s="75"/>
      <c r="POE53" s="75"/>
      <c r="POF53" s="75"/>
      <c r="POG53" s="75"/>
      <c r="POH53" s="75"/>
      <c r="POI53" s="76"/>
      <c r="POJ53" s="73"/>
      <c r="POK53" s="49"/>
      <c r="POL53" s="30"/>
      <c r="POM53" s="69"/>
      <c r="PON53" s="74"/>
      <c r="POO53" s="75"/>
      <c r="POP53" s="75"/>
      <c r="POQ53" s="75"/>
      <c r="POR53" s="75"/>
      <c r="POS53" s="75"/>
      <c r="POT53" s="75"/>
      <c r="POU53" s="75"/>
      <c r="POV53" s="75"/>
      <c r="POW53" s="75"/>
      <c r="POX53" s="75"/>
      <c r="POY53" s="75"/>
      <c r="POZ53" s="75"/>
      <c r="PPA53" s="76"/>
      <c r="PPB53" s="73"/>
      <c r="PPC53" s="49"/>
      <c r="PPD53" s="30"/>
      <c r="PPE53" s="69"/>
      <c r="PPF53" s="74"/>
      <c r="PPG53" s="75"/>
      <c r="PPH53" s="75"/>
      <c r="PPI53" s="75"/>
      <c r="PPJ53" s="75"/>
      <c r="PPK53" s="75"/>
      <c r="PPL53" s="75"/>
      <c r="PPM53" s="75"/>
      <c r="PPN53" s="75"/>
      <c r="PPO53" s="75"/>
      <c r="PPP53" s="75"/>
      <c r="PPQ53" s="75"/>
      <c r="PPR53" s="75"/>
      <c r="PPS53" s="76"/>
      <c r="PPT53" s="73"/>
      <c r="PPU53" s="49"/>
      <c r="PPV53" s="30"/>
      <c r="PPW53" s="69"/>
      <c r="PPX53" s="74"/>
      <c r="PPY53" s="75"/>
      <c r="PPZ53" s="75"/>
      <c r="PQA53" s="75"/>
      <c r="PQB53" s="75"/>
      <c r="PQC53" s="75"/>
      <c r="PQD53" s="75"/>
      <c r="PQE53" s="75"/>
      <c r="PQF53" s="75"/>
      <c r="PQG53" s="75"/>
      <c r="PQH53" s="75"/>
      <c r="PQI53" s="75"/>
      <c r="PQJ53" s="75"/>
      <c r="PQK53" s="76"/>
      <c r="PQL53" s="73"/>
      <c r="PQM53" s="49"/>
      <c r="PQN53" s="30"/>
      <c r="PQO53" s="69"/>
      <c r="PQP53" s="74"/>
      <c r="PQQ53" s="75"/>
      <c r="PQR53" s="75"/>
      <c r="PQS53" s="75"/>
      <c r="PQT53" s="75"/>
      <c r="PQU53" s="75"/>
      <c r="PQV53" s="75"/>
      <c r="PQW53" s="75"/>
      <c r="PQX53" s="75"/>
      <c r="PQY53" s="75"/>
      <c r="PQZ53" s="75"/>
      <c r="PRA53" s="75"/>
      <c r="PRB53" s="75"/>
      <c r="PRC53" s="76"/>
      <c r="PRD53" s="73"/>
      <c r="PRE53" s="49"/>
      <c r="PRF53" s="30"/>
      <c r="PRG53" s="69"/>
      <c r="PRH53" s="74"/>
      <c r="PRI53" s="75"/>
      <c r="PRJ53" s="75"/>
      <c r="PRK53" s="75"/>
      <c r="PRL53" s="75"/>
      <c r="PRM53" s="75"/>
      <c r="PRN53" s="75"/>
      <c r="PRO53" s="75"/>
      <c r="PRP53" s="75"/>
      <c r="PRQ53" s="75"/>
      <c r="PRR53" s="75"/>
      <c r="PRS53" s="75"/>
      <c r="PRT53" s="75"/>
      <c r="PRU53" s="76"/>
      <c r="PRV53" s="73"/>
      <c r="PRW53" s="49"/>
      <c r="PRX53" s="30"/>
      <c r="PRY53" s="69"/>
      <c r="PRZ53" s="74"/>
      <c r="PSA53" s="75"/>
      <c r="PSB53" s="75"/>
      <c r="PSC53" s="75"/>
      <c r="PSD53" s="75"/>
      <c r="PSE53" s="75"/>
      <c r="PSF53" s="75"/>
      <c r="PSG53" s="75"/>
      <c r="PSH53" s="75"/>
      <c r="PSI53" s="75"/>
      <c r="PSJ53" s="75"/>
      <c r="PSK53" s="75"/>
      <c r="PSL53" s="75"/>
      <c r="PSM53" s="76"/>
      <c r="PSN53" s="73"/>
      <c r="PSO53" s="49"/>
      <c r="PSP53" s="30"/>
      <c r="PSQ53" s="69"/>
      <c r="PSR53" s="74"/>
      <c r="PSS53" s="75"/>
      <c r="PST53" s="75"/>
      <c r="PSU53" s="75"/>
      <c r="PSV53" s="75"/>
      <c r="PSW53" s="75"/>
      <c r="PSX53" s="75"/>
      <c r="PSY53" s="75"/>
      <c r="PSZ53" s="75"/>
      <c r="PTA53" s="75"/>
      <c r="PTB53" s="75"/>
      <c r="PTC53" s="75"/>
      <c r="PTD53" s="75"/>
      <c r="PTE53" s="76"/>
      <c r="PTF53" s="73"/>
      <c r="PTG53" s="49"/>
      <c r="PTH53" s="30"/>
      <c r="PTI53" s="69"/>
      <c r="PTJ53" s="74"/>
      <c r="PTK53" s="75"/>
      <c r="PTL53" s="75"/>
      <c r="PTM53" s="75"/>
      <c r="PTN53" s="75"/>
      <c r="PTO53" s="75"/>
      <c r="PTP53" s="75"/>
      <c r="PTQ53" s="75"/>
      <c r="PTR53" s="75"/>
      <c r="PTS53" s="75"/>
      <c r="PTT53" s="75"/>
      <c r="PTU53" s="75"/>
      <c r="PTV53" s="75"/>
      <c r="PTW53" s="76"/>
      <c r="PTX53" s="73"/>
      <c r="PTY53" s="49"/>
      <c r="PTZ53" s="30"/>
      <c r="PUA53" s="69"/>
      <c r="PUB53" s="74"/>
      <c r="PUC53" s="75"/>
      <c r="PUD53" s="75"/>
      <c r="PUE53" s="75"/>
      <c r="PUF53" s="75"/>
      <c r="PUG53" s="75"/>
      <c r="PUH53" s="75"/>
      <c r="PUI53" s="75"/>
      <c r="PUJ53" s="75"/>
      <c r="PUK53" s="75"/>
      <c r="PUL53" s="75"/>
      <c r="PUM53" s="75"/>
      <c r="PUN53" s="75"/>
      <c r="PUO53" s="76"/>
      <c r="PUP53" s="73"/>
      <c r="PUQ53" s="49"/>
      <c r="PUR53" s="30"/>
      <c r="PUS53" s="69"/>
      <c r="PUT53" s="74"/>
      <c r="PUU53" s="75"/>
      <c r="PUV53" s="75"/>
      <c r="PUW53" s="75"/>
      <c r="PUX53" s="75"/>
      <c r="PUY53" s="75"/>
      <c r="PUZ53" s="75"/>
      <c r="PVA53" s="75"/>
      <c r="PVB53" s="75"/>
      <c r="PVC53" s="75"/>
      <c r="PVD53" s="75"/>
      <c r="PVE53" s="75"/>
      <c r="PVF53" s="75"/>
      <c r="PVG53" s="76"/>
      <c r="PVH53" s="73"/>
      <c r="PVI53" s="49"/>
      <c r="PVJ53" s="30"/>
      <c r="PVK53" s="69"/>
      <c r="PVL53" s="74"/>
      <c r="PVM53" s="75"/>
      <c r="PVN53" s="75"/>
      <c r="PVO53" s="75"/>
      <c r="PVP53" s="75"/>
      <c r="PVQ53" s="75"/>
      <c r="PVR53" s="75"/>
      <c r="PVS53" s="75"/>
      <c r="PVT53" s="75"/>
      <c r="PVU53" s="75"/>
      <c r="PVV53" s="75"/>
      <c r="PVW53" s="75"/>
      <c r="PVX53" s="75"/>
      <c r="PVY53" s="76"/>
      <c r="PVZ53" s="73"/>
      <c r="PWA53" s="49"/>
      <c r="PWB53" s="30"/>
      <c r="PWC53" s="69"/>
      <c r="PWD53" s="74"/>
      <c r="PWE53" s="75"/>
      <c r="PWF53" s="75"/>
      <c r="PWG53" s="75"/>
      <c r="PWH53" s="75"/>
      <c r="PWI53" s="75"/>
      <c r="PWJ53" s="75"/>
      <c r="PWK53" s="75"/>
      <c r="PWL53" s="75"/>
      <c r="PWM53" s="75"/>
      <c r="PWN53" s="75"/>
      <c r="PWO53" s="75"/>
      <c r="PWP53" s="75"/>
      <c r="PWQ53" s="76"/>
      <c r="PWR53" s="73"/>
      <c r="PWS53" s="49"/>
      <c r="PWT53" s="30"/>
      <c r="PWU53" s="69"/>
      <c r="PWV53" s="74"/>
      <c r="PWW53" s="75"/>
      <c r="PWX53" s="75"/>
      <c r="PWY53" s="75"/>
      <c r="PWZ53" s="75"/>
      <c r="PXA53" s="75"/>
      <c r="PXB53" s="75"/>
      <c r="PXC53" s="75"/>
      <c r="PXD53" s="75"/>
      <c r="PXE53" s="75"/>
      <c r="PXF53" s="75"/>
      <c r="PXG53" s="75"/>
      <c r="PXH53" s="75"/>
      <c r="PXI53" s="76"/>
      <c r="PXJ53" s="73"/>
      <c r="PXK53" s="49"/>
      <c r="PXL53" s="30"/>
      <c r="PXM53" s="69"/>
      <c r="PXN53" s="74"/>
      <c r="PXO53" s="75"/>
      <c r="PXP53" s="75"/>
      <c r="PXQ53" s="75"/>
      <c r="PXR53" s="75"/>
      <c r="PXS53" s="75"/>
      <c r="PXT53" s="75"/>
      <c r="PXU53" s="75"/>
      <c r="PXV53" s="75"/>
      <c r="PXW53" s="75"/>
      <c r="PXX53" s="75"/>
      <c r="PXY53" s="75"/>
      <c r="PXZ53" s="75"/>
      <c r="PYA53" s="76"/>
      <c r="PYB53" s="73"/>
      <c r="PYC53" s="49"/>
      <c r="PYD53" s="30"/>
      <c r="PYE53" s="69"/>
      <c r="PYF53" s="74"/>
      <c r="PYG53" s="75"/>
      <c r="PYH53" s="75"/>
      <c r="PYI53" s="75"/>
      <c r="PYJ53" s="75"/>
      <c r="PYK53" s="75"/>
      <c r="PYL53" s="75"/>
      <c r="PYM53" s="75"/>
      <c r="PYN53" s="75"/>
      <c r="PYO53" s="75"/>
      <c r="PYP53" s="75"/>
      <c r="PYQ53" s="75"/>
      <c r="PYR53" s="75"/>
      <c r="PYS53" s="76"/>
      <c r="PYT53" s="73"/>
      <c r="PYU53" s="49"/>
      <c r="PYV53" s="30"/>
      <c r="PYW53" s="69"/>
      <c r="PYX53" s="74"/>
      <c r="PYY53" s="75"/>
      <c r="PYZ53" s="75"/>
      <c r="PZA53" s="75"/>
      <c r="PZB53" s="75"/>
      <c r="PZC53" s="75"/>
      <c r="PZD53" s="75"/>
      <c r="PZE53" s="75"/>
      <c r="PZF53" s="75"/>
      <c r="PZG53" s="75"/>
      <c r="PZH53" s="75"/>
      <c r="PZI53" s="75"/>
      <c r="PZJ53" s="75"/>
      <c r="PZK53" s="76"/>
      <c r="PZL53" s="73"/>
      <c r="PZM53" s="49"/>
      <c r="PZN53" s="30"/>
      <c r="PZO53" s="69"/>
      <c r="PZP53" s="74"/>
      <c r="PZQ53" s="75"/>
      <c r="PZR53" s="75"/>
      <c r="PZS53" s="75"/>
      <c r="PZT53" s="75"/>
      <c r="PZU53" s="75"/>
      <c r="PZV53" s="75"/>
      <c r="PZW53" s="75"/>
      <c r="PZX53" s="75"/>
      <c r="PZY53" s="75"/>
      <c r="PZZ53" s="75"/>
      <c r="QAA53" s="75"/>
      <c r="QAB53" s="75"/>
      <c r="QAC53" s="76"/>
      <c r="QAD53" s="73"/>
      <c r="QAE53" s="49"/>
      <c r="QAF53" s="30"/>
      <c r="QAG53" s="69"/>
      <c r="QAH53" s="74"/>
      <c r="QAI53" s="75"/>
      <c r="QAJ53" s="75"/>
      <c r="QAK53" s="75"/>
      <c r="QAL53" s="75"/>
      <c r="QAM53" s="75"/>
      <c r="QAN53" s="75"/>
      <c r="QAO53" s="75"/>
      <c r="QAP53" s="75"/>
      <c r="QAQ53" s="75"/>
      <c r="QAR53" s="75"/>
      <c r="QAS53" s="75"/>
      <c r="QAT53" s="75"/>
      <c r="QAU53" s="76"/>
      <c r="QAV53" s="73"/>
      <c r="QAW53" s="49"/>
      <c r="QAX53" s="30"/>
      <c r="QAY53" s="69"/>
      <c r="QAZ53" s="74"/>
      <c r="QBA53" s="75"/>
      <c r="QBB53" s="75"/>
      <c r="QBC53" s="75"/>
      <c r="QBD53" s="75"/>
      <c r="QBE53" s="75"/>
      <c r="QBF53" s="75"/>
      <c r="QBG53" s="75"/>
      <c r="QBH53" s="75"/>
      <c r="QBI53" s="75"/>
      <c r="QBJ53" s="75"/>
      <c r="QBK53" s="75"/>
      <c r="QBL53" s="75"/>
      <c r="QBM53" s="76"/>
      <c r="QBN53" s="73"/>
      <c r="QBO53" s="49"/>
      <c r="QBP53" s="30"/>
      <c r="QBQ53" s="69"/>
      <c r="QBR53" s="74"/>
      <c r="QBS53" s="75"/>
      <c r="QBT53" s="75"/>
      <c r="QBU53" s="75"/>
      <c r="QBV53" s="75"/>
      <c r="QBW53" s="75"/>
      <c r="QBX53" s="75"/>
      <c r="QBY53" s="75"/>
      <c r="QBZ53" s="75"/>
      <c r="QCA53" s="75"/>
      <c r="QCB53" s="75"/>
      <c r="QCC53" s="75"/>
      <c r="QCD53" s="75"/>
      <c r="QCE53" s="76"/>
      <c r="QCF53" s="73"/>
      <c r="QCG53" s="49"/>
      <c r="QCH53" s="30"/>
      <c r="QCI53" s="69"/>
      <c r="QCJ53" s="74"/>
      <c r="QCK53" s="75"/>
      <c r="QCL53" s="75"/>
      <c r="QCM53" s="75"/>
      <c r="QCN53" s="75"/>
      <c r="QCO53" s="75"/>
      <c r="QCP53" s="75"/>
      <c r="QCQ53" s="75"/>
      <c r="QCR53" s="75"/>
      <c r="QCS53" s="75"/>
      <c r="QCT53" s="75"/>
      <c r="QCU53" s="75"/>
      <c r="QCV53" s="75"/>
      <c r="QCW53" s="76"/>
      <c r="QCX53" s="73"/>
      <c r="QCY53" s="49"/>
      <c r="QCZ53" s="30"/>
      <c r="QDA53" s="69"/>
      <c r="QDB53" s="74"/>
      <c r="QDC53" s="75"/>
      <c r="QDD53" s="75"/>
      <c r="QDE53" s="75"/>
      <c r="QDF53" s="75"/>
      <c r="QDG53" s="75"/>
      <c r="QDH53" s="75"/>
      <c r="QDI53" s="75"/>
      <c r="QDJ53" s="75"/>
      <c r="QDK53" s="75"/>
      <c r="QDL53" s="75"/>
      <c r="QDM53" s="75"/>
      <c r="QDN53" s="75"/>
      <c r="QDO53" s="76"/>
      <c r="QDP53" s="73"/>
      <c r="QDQ53" s="49"/>
      <c r="QDR53" s="30"/>
      <c r="QDS53" s="69"/>
      <c r="QDT53" s="74"/>
      <c r="QDU53" s="75"/>
      <c r="QDV53" s="75"/>
      <c r="QDW53" s="75"/>
      <c r="QDX53" s="75"/>
      <c r="QDY53" s="75"/>
      <c r="QDZ53" s="75"/>
      <c r="QEA53" s="75"/>
      <c r="QEB53" s="75"/>
      <c r="QEC53" s="75"/>
      <c r="QED53" s="75"/>
      <c r="QEE53" s="75"/>
      <c r="QEF53" s="75"/>
      <c r="QEG53" s="76"/>
      <c r="QEH53" s="73"/>
      <c r="QEI53" s="49"/>
      <c r="QEJ53" s="30"/>
      <c r="QEK53" s="69"/>
      <c r="QEL53" s="74"/>
      <c r="QEM53" s="75"/>
      <c r="QEN53" s="75"/>
      <c r="QEO53" s="75"/>
      <c r="QEP53" s="75"/>
      <c r="QEQ53" s="75"/>
      <c r="QER53" s="75"/>
      <c r="QES53" s="75"/>
      <c r="QET53" s="75"/>
      <c r="QEU53" s="75"/>
      <c r="QEV53" s="75"/>
      <c r="QEW53" s="75"/>
      <c r="QEX53" s="75"/>
      <c r="QEY53" s="76"/>
      <c r="QEZ53" s="73"/>
      <c r="QFA53" s="49"/>
      <c r="QFB53" s="30"/>
      <c r="QFC53" s="69"/>
      <c r="QFD53" s="74"/>
      <c r="QFE53" s="75"/>
      <c r="QFF53" s="75"/>
      <c r="QFG53" s="75"/>
      <c r="QFH53" s="75"/>
      <c r="QFI53" s="75"/>
      <c r="QFJ53" s="75"/>
      <c r="QFK53" s="75"/>
      <c r="QFL53" s="75"/>
      <c r="QFM53" s="75"/>
      <c r="QFN53" s="75"/>
      <c r="QFO53" s="75"/>
      <c r="QFP53" s="75"/>
      <c r="QFQ53" s="76"/>
      <c r="QFR53" s="73"/>
      <c r="QFS53" s="49"/>
      <c r="QFT53" s="30"/>
      <c r="QFU53" s="69"/>
      <c r="QFV53" s="74"/>
      <c r="QFW53" s="75"/>
      <c r="QFX53" s="75"/>
      <c r="QFY53" s="75"/>
      <c r="QFZ53" s="75"/>
      <c r="QGA53" s="75"/>
      <c r="QGB53" s="75"/>
      <c r="QGC53" s="75"/>
      <c r="QGD53" s="75"/>
      <c r="QGE53" s="75"/>
      <c r="QGF53" s="75"/>
      <c r="QGG53" s="75"/>
      <c r="QGH53" s="75"/>
      <c r="QGI53" s="76"/>
      <c r="QGJ53" s="73"/>
      <c r="QGK53" s="49"/>
      <c r="QGL53" s="30"/>
      <c r="QGM53" s="69"/>
      <c r="QGN53" s="74"/>
      <c r="QGO53" s="75"/>
      <c r="QGP53" s="75"/>
      <c r="QGQ53" s="75"/>
      <c r="QGR53" s="75"/>
      <c r="QGS53" s="75"/>
      <c r="QGT53" s="75"/>
      <c r="QGU53" s="75"/>
      <c r="QGV53" s="75"/>
      <c r="QGW53" s="75"/>
      <c r="QGX53" s="75"/>
      <c r="QGY53" s="75"/>
      <c r="QGZ53" s="75"/>
      <c r="QHA53" s="76"/>
      <c r="QHB53" s="73"/>
      <c r="QHC53" s="49"/>
      <c r="QHD53" s="30"/>
      <c r="QHE53" s="69"/>
      <c r="QHF53" s="74"/>
      <c r="QHG53" s="75"/>
      <c r="QHH53" s="75"/>
      <c r="QHI53" s="75"/>
      <c r="QHJ53" s="75"/>
      <c r="QHK53" s="75"/>
      <c r="QHL53" s="75"/>
      <c r="QHM53" s="75"/>
      <c r="QHN53" s="75"/>
      <c r="QHO53" s="75"/>
      <c r="QHP53" s="75"/>
      <c r="QHQ53" s="75"/>
      <c r="QHR53" s="75"/>
      <c r="QHS53" s="76"/>
      <c r="QHT53" s="73"/>
      <c r="QHU53" s="49"/>
      <c r="QHV53" s="30"/>
      <c r="QHW53" s="69"/>
      <c r="QHX53" s="74"/>
      <c r="QHY53" s="75"/>
      <c r="QHZ53" s="75"/>
      <c r="QIA53" s="75"/>
      <c r="QIB53" s="75"/>
      <c r="QIC53" s="75"/>
      <c r="QID53" s="75"/>
      <c r="QIE53" s="75"/>
      <c r="QIF53" s="75"/>
      <c r="QIG53" s="75"/>
      <c r="QIH53" s="75"/>
      <c r="QII53" s="75"/>
      <c r="QIJ53" s="75"/>
      <c r="QIK53" s="76"/>
      <c r="QIL53" s="73"/>
      <c r="QIM53" s="49"/>
      <c r="QIN53" s="30"/>
      <c r="QIO53" s="69"/>
      <c r="QIP53" s="74"/>
      <c r="QIQ53" s="75"/>
      <c r="QIR53" s="75"/>
      <c r="QIS53" s="75"/>
      <c r="QIT53" s="75"/>
      <c r="QIU53" s="75"/>
      <c r="QIV53" s="75"/>
      <c r="QIW53" s="75"/>
      <c r="QIX53" s="75"/>
      <c r="QIY53" s="75"/>
      <c r="QIZ53" s="75"/>
      <c r="QJA53" s="75"/>
      <c r="QJB53" s="75"/>
      <c r="QJC53" s="76"/>
      <c r="QJD53" s="73"/>
      <c r="QJE53" s="49"/>
      <c r="QJF53" s="30"/>
      <c r="QJG53" s="69"/>
      <c r="QJH53" s="74"/>
      <c r="QJI53" s="75"/>
      <c r="QJJ53" s="75"/>
      <c r="QJK53" s="75"/>
      <c r="QJL53" s="75"/>
      <c r="QJM53" s="75"/>
      <c r="QJN53" s="75"/>
      <c r="QJO53" s="75"/>
      <c r="QJP53" s="75"/>
      <c r="QJQ53" s="75"/>
      <c r="QJR53" s="75"/>
      <c r="QJS53" s="75"/>
      <c r="QJT53" s="75"/>
      <c r="QJU53" s="76"/>
      <c r="QJV53" s="73"/>
      <c r="QJW53" s="49"/>
      <c r="QJX53" s="30"/>
      <c r="QJY53" s="69"/>
      <c r="QJZ53" s="74"/>
      <c r="QKA53" s="75"/>
      <c r="QKB53" s="75"/>
      <c r="QKC53" s="75"/>
      <c r="QKD53" s="75"/>
      <c r="QKE53" s="75"/>
      <c r="QKF53" s="75"/>
      <c r="QKG53" s="75"/>
      <c r="QKH53" s="75"/>
      <c r="QKI53" s="75"/>
      <c r="QKJ53" s="75"/>
      <c r="QKK53" s="75"/>
      <c r="QKL53" s="75"/>
      <c r="QKM53" s="76"/>
      <c r="QKN53" s="73"/>
      <c r="QKO53" s="49"/>
      <c r="QKP53" s="30"/>
      <c r="QKQ53" s="69"/>
      <c r="QKR53" s="74"/>
      <c r="QKS53" s="75"/>
      <c r="QKT53" s="75"/>
      <c r="QKU53" s="75"/>
      <c r="QKV53" s="75"/>
      <c r="QKW53" s="75"/>
      <c r="QKX53" s="75"/>
      <c r="QKY53" s="75"/>
      <c r="QKZ53" s="75"/>
      <c r="QLA53" s="75"/>
      <c r="QLB53" s="75"/>
      <c r="QLC53" s="75"/>
      <c r="QLD53" s="75"/>
      <c r="QLE53" s="76"/>
      <c r="QLF53" s="73"/>
      <c r="QLG53" s="49"/>
      <c r="QLH53" s="30"/>
      <c r="QLI53" s="69"/>
      <c r="QLJ53" s="74"/>
      <c r="QLK53" s="75"/>
      <c r="QLL53" s="75"/>
      <c r="QLM53" s="75"/>
      <c r="QLN53" s="75"/>
      <c r="QLO53" s="75"/>
      <c r="QLP53" s="75"/>
      <c r="QLQ53" s="75"/>
      <c r="QLR53" s="75"/>
      <c r="QLS53" s="75"/>
      <c r="QLT53" s="75"/>
      <c r="QLU53" s="75"/>
      <c r="QLV53" s="75"/>
      <c r="QLW53" s="76"/>
      <c r="QLX53" s="73"/>
      <c r="QLY53" s="49"/>
      <c r="QLZ53" s="30"/>
      <c r="QMA53" s="69"/>
      <c r="QMB53" s="74"/>
      <c r="QMC53" s="75"/>
      <c r="QMD53" s="75"/>
      <c r="QME53" s="75"/>
      <c r="QMF53" s="75"/>
      <c r="QMG53" s="75"/>
      <c r="QMH53" s="75"/>
      <c r="QMI53" s="75"/>
      <c r="QMJ53" s="75"/>
      <c r="QMK53" s="75"/>
      <c r="QML53" s="75"/>
      <c r="QMM53" s="75"/>
      <c r="QMN53" s="75"/>
      <c r="QMO53" s="76"/>
      <c r="QMP53" s="73"/>
      <c r="QMQ53" s="49"/>
      <c r="QMR53" s="30"/>
      <c r="QMS53" s="69"/>
      <c r="QMT53" s="74"/>
      <c r="QMU53" s="75"/>
      <c r="QMV53" s="75"/>
      <c r="QMW53" s="75"/>
      <c r="QMX53" s="75"/>
      <c r="QMY53" s="75"/>
      <c r="QMZ53" s="75"/>
      <c r="QNA53" s="75"/>
      <c r="QNB53" s="75"/>
      <c r="QNC53" s="75"/>
      <c r="QND53" s="75"/>
      <c r="QNE53" s="75"/>
      <c r="QNF53" s="75"/>
      <c r="QNG53" s="76"/>
      <c r="QNH53" s="73"/>
      <c r="QNI53" s="49"/>
      <c r="QNJ53" s="30"/>
      <c r="QNK53" s="69"/>
      <c r="QNL53" s="74"/>
      <c r="QNM53" s="75"/>
      <c r="QNN53" s="75"/>
      <c r="QNO53" s="75"/>
      <c r="QNP53" s="75"/>
      <c r="QNQ53" s="75"/>
      <c r="QNR53" s="75"/>
      <c r="QNS53" s="75"/>
      <c r="QNT53" s="75"/>
      <c r="QNU53" s="75"/>
      <c r="QNV53" s="75"/>
      <c r="QNW53" s="75"/>
      <c r="QNX53" s="75"/>
      <c r="QNY53" s="76"/>
      <c r="QNZ53" s="73"/>
      <c r="QOA53" s="49"/>
      <c r="QOB53" s="30"/>
      <c r="QOC53" s="69"/>
      <c r="QOD53" s="74"/>
      <c r="QOE53" s="75"/>
      <c r="QOF53" s="75"/>
      <c r="QOG53" s="75"/>
      <c r="QOH53" s="75"/>
      <c r="QOI53" s="75"/>
      <c r="QOJ53" s="75"/>
      <c r="QOK53" s="75"/>
      <c r="QOL53" s="75"/>
      <c r="QOM53" s="75"/>
      <c r="QON53" s="75"/>
      <c r="QOO53" s="75"/>
      <c r="QOP53" s="75"/>
      <c r="QOQ53" s="76"/>
      <c r="QOR53" s="73"/>
      <c r="QOS53" s="49"/>
      <c r="QOT53" s="30"/>
      <c r="QOU53" s="69"/>
      <c r="QOV53" s="74"/>
      <c r="QOW53" s="75"/>
      <c r="QOX53" s="75"/>
      <c r="QOY53" s="75"/>
      <c r="QOZ53" s="75"/>
      <c r="QPA53" s="75"/>
      <c r="QPB53" s="75"/>
      <c r="QPC53" s="75"/>
      <c r="QPD53" s="75"/>
      <c r="QPE53" s="75"/>
      <c r="QPF53" s="75"/>
      <c r="QPG53" s="75"/>
      <c r="QPH53" s="75"/>
      <c r="QPI53" s="76"/>
      <c r="QPJ53" s="73"/>
      <c r="QPK53" s="49"/>
      <c r="QPL53" s="30"/>
      <c r="QPM53" s="69"/>
      <c r="QPN53" s="74"/>
      <c r="QPO53" s="75"/>
      <c r="QPP53" s="75"/>
      <c r="QPQ53" s="75"/>
      <c r="QPR53" s="75"/>
      <c r="QPS53" s="75"/>
      <c r="QPT53" s="75"/>
      <c r="QPU53" s="75"/>
      <c r="QPV53" s="75"/>
      <c r="QPW53" s="75"/>
      <c r="QPX53" s="75"/>
      <c r="QPY53" s="75"/>
      <c r="QPZ53" s="75"/>
      <c r="QQA53" s="76"/>
      <c r="QQB53" s="73"/>
      <c r="QQC53" s="49"/>
      <c r="QQD53" s="30"/>
      <c r="QQE53" s="69"/>
      <c r="QQF53" s="74"/>
      <c r="QQG53" s="75"/>
      <c r="QQH53" s="75"/>
      <c r="QQI53" s="75"/>
      <c r="QQJ53" s="75"/>
      <c r="QQK53" s="75"/>
      <c r="QQL53" s="75"/>
      <c r="QQM53" s="75"/>
      <c r="QQN53" s="75"/>
      <c r="QQO53" s="75"/>
      <c r="QQP53" s="75"/>
      <c r="QQQ53" s="75"/>
      <c r="QQR53" s="75"/>
      <c r="QQS53" s="76"/>
      <c r="QQT53" s="73"/>
      <c r="QQU53" s="49"/>
      <c r="QQV53" s="30"/>
      <c r="QQW53" s="69"/>
      <c r="QQX53" s="74"/>
      <c r="QQY53" s="75"/>
      <c r="QQZ53" s="75"/>
      <c r="QRA53" s="75"/>
      <c r="QRB53" s="75"/>
      <c r="QRC53" s="75"/>
      <c r="QRD53" s="75"/>
      <c r="QRE53" s="75"/>
      <c r="QRF53" s="75"/>
      <c r="QRG53" s="75"/>
      <c r="QRH53" s="75"/>
      <c r="QRI53" s="75"/>
      <c r="QRJ53" s="75"/>
      <c r="QRK53" s="76"/>
      <c r="QRL53" s="73"/>
      <c r="QRM53" s="49"/>
      <c r="QRN53" s="30"/>
      <c r="QRO53" s="69"/>
      <c r="QRP53" s="74"/>
      <c r="QRQ53" s="75"/>
      <c r="QRR53" s="75"/>
      <c r="QRS53" s="75"/>
      <c r="QRT53" s="75"/>
      <c r="QRU53" s="75"/>
      <c r="QRV53" s="75"/>
      <c r="QRW53" s="75"/>
      <c r="QRX53" s="75"/>
      <c r="QRY53" s="75"/>
      <c r="QRZ53" s="75"/>
      <c r="QSA53" s="75"/>
      <c r="QSB53" s="75"/>
      <c r="QSC53" s="76"/>
      <c r="QSD53" s="73"/>
      <c r="QSE53" s="49"/>
      <c r="QSF53" s="30"/>
      <c r="QSG53" s="69"/>
      <c r="QSH53" s="74"/>
      <c r="QSI53" s="75"/>
      <c r="QSJ53" s="75"/>
      <c r="QSK53" s="75"/>
      <c r="QSL53" s="75"/>
      <c r="QSM53" s="75"/>
      <c r="QSN53" s="75"/>
      <c r="QSO53" s="75"/>
      <c r="QSP53" s="75"/>
      <c r="QSQ53" s="75"/>
      <c r="QSR53" s="75"/>
      <c r="QSS53" s="75"/>
      <c r="QST53" s="75"/>
      <c r="QSU53" s="76"/>
      <c r="QSV53" s="73"/>
      <c r="QSW53" s="49"/>
      <c r="QSX53" s="30"/>
      <c r="QSY53" s="69"/>
      <c r="QSZ53" s="74"/>
      <c r="QTA53" s="75"/>
      <c r="QTB53" s="75"/>
      <c r="QTC53" s="75"/>
      <c r="QTD53" s="75"/>
      <c r="QTE53" s="75"/>
      <c r="QTF53" s="75"/>
      <c r="QTG53" s="75"/>
      <c r="QTH53" s="75"/>
      <c r="QTI53" s="75"/>
      <c r="QTJ53" s="75"/>
      <c r="QTK53" s="75"/>
      <c r="QTL53" s="75"/>
      <c r="QTM53" s="76"/>
      <c r="QTN53" s="73"/>
      <c r="QTO53" s="49"/>
      <c r="QTP53" s="30"/>
      <c r="QTQ53" s="69"/>
      <c r="QTR53" s="74"/>
      <c r="QTS53" s="75"/>
      <c r="QTT53" s="75"/>
      <c r="QTU53" s="75"/>
      <c r="QTV53" s="75"/>
      <c r="QTW53" s="75"/>
      <c r="QTX53" s="75"/>
      <c r="QTY53" s="75"/>
      <c r="QTZ53" s="75"/>
      <c r="QUA53" s="75"/>
      <c r="QUB53" s="75"/>
      <c r="QUC53" s="75"/>
      <c r="QUD53" s="75"/>
      <c r="QUE53" s="76"/>
      <c r="QUF53" s="73"/>
      <c r="QUG53" s="49"/>
      <c r="QUH53" s="30"/>
      <c r="QUI53" s="69"/>
      <c r="QUJ53" s="74"/>
      <c r="QUK53" s="75"/>
      <c r="QUL53" s="75"/>
      <c r="QUM53" s="75"/>
      <c r="QUN53" s="75"/>
      <c r="QUO53" s="75"/>
      <c r="QUP53" s="75"/>
      <c r="QUQ53" s="75"/>
      <c r="QUR53" s="75"/>
      <c r="QUS53" s="75"/>
      <c r="QUT53" s="75"/>
      <c r="QUU53" s="75"/>
      <c r="QUV53" s="75"/>
      <c r="QUW53" s="76"/>
      <c r="QUX53" s="73"/>
      <c r="QUY53" s="49"/>
      <c r="QUZ53" s="30"/>
      <c r="QVA53" s="69"/>
      <c r="QVB53" s="74"/>
      <c r="QVC53" s="75"/>
      <c r="QVD53" s="75"/>
      <c r="QVE53" s="75"/>
      <c r="QVF53" s="75"/>
      <c r="QVG53" s="75"/>
      <c r="QVH53" s="75"/>
      <c r="QVI53" s="75"/>
      <c r="QVJ53" s="75"/>
      <c r="QVK53" s="75"/>
      <c r="QVL53" s="75"/>
      <c r="QVM53" s="75"/>
      <c r="QVN53" s="75"/>
      <c r="QVO53" s="76"/>
      <c r="QVP53" s="73"/>
      <c r="QVQ53" s="49"/>
      <c r="QVR53" s="30"/>
      <c r="QVS53" s="69"/>
      <c r="QVT53" s="74"/>
      <c r="QVU53" s="75"/>
      <c r="QVV53" s="75"/>
      <c r="QVW53" s="75"/>
      <c r="QVX53" s="75"/>
      <c r="QVY53" s="75"/>
      <c r="QVZ53" s="75"/>
      <c r="QWA53" s="75"/>
      <c r="QWB53" s="75"/>
      <c r="QWC53" s="75"/>
      <c r="QWD53" s="75"/>
      <c r="QWE53" s="75"/>
      <c r="QWF53" s="75"/>
      <c r="QWG53" s="76"/>
      <c r="QWH53" s="73"/>
      <c r="QWI53" s="49"/>
      <c r="QWJ53" s="30"/>
      <c r="QWK53" s="69"/>
      <c r="QWL53" s="74"/>
      <c r="QWM53" s="75"/>
      <c r="QWN53" s="75"/>
      <c r="QWO53" s="75"/>
      <c r="QWP53" s="75"/>
      <c r="QWQ53" s="75"/>
      <c r="QWR53" s="75"/>
      <c r="QWS53" s="75"/>
      <c r="QWT53" s="75"/>
      <c r="QWU53" s="75"/>
      <c r="QWV53" s="75"/>
      <c r="QWW53" s="75"/>
      <c r="QWX53" s="75"/>
      <c r="QWY53" s="76"/>
      <c r="QWZ53" s="73"/>
      <c r="QXA53" s="49"/>
      <c r="QXB53" s="30"/>
      <c r="QXC53" s="69"/>
      <c r="QXD53" s="74"/>
      <c r="QXE53" s="75"/>
      <c r="QXF53" s="75"/>
      <c r="QXG53" s="75"/>
      <c r="QXH53" s="75"/>
      <c r="QXI53" s="75"/>
      <c r="QXJ53" s="75"/>
      <c r="QXK53" s="75"/>
      <c r="QXL53" s="75"/>
      <c r="QXM53" s="75"/>
      <c r="QXN53" s="75"/>
      <c r="QXO53" s="75"/>
      <c r="QXP53" s="75"/>
      <c r="QXQ53" s="76"/>
      <c r="QXR53" s="73"/>
      <c r="QXS53" s="49"/>
      <c r="QXT53" s="30"/>
      <c r="QXU53" s="69"/>
      <c r="QXV53" s="74"/>
      <c r="QXW53" s="75"/>
      <c r="QXX53" s="75"/>
      <c r="QXY53" s="75"/>
      <c r="QXZ53" s="75"/>
      <c r="QYA53" s="75"/>
      <c r="QYB53" s="75"/>
      <c r="QYC53" s="75"/>
      <c r="QYD53" s="75"/>
      <c r="QYE53" s="75"/>
      <c r="QYF53" s="75"/>
      <c r="QYG53" s="75"/>
      <c r="QYH53" s="75"/>
      <c r="QYI53" s="76"/>
      <c r="QYJ53" s="73"/>
      <c r="QYK53" s="49"/>
      <c r="QYL53" s="30"/>
      <c r="QYM53" s="69"/>
      <c r="QYN53" s="74"/>
      <c r="QYO53" s="75"/>
      <c r="QYP53" s="75"/>
      <c r="QYQ53" s="75"/>
      <c r="QYR53" s="75"/>
      <c r="QYS53" s="75"/>
      <c r="QYT53" s="75"/>
      <c r="QYU53" s="75"/>
      <c r="QYV53" s="75"/>
      <c r="QYW53" s="75"/>
      <c r="QYX53" s="75"/>
      <c r="QYY53" s="75"/>
      <c r="QYZ53" s="75"/>
      <c r="QZA53" s="76"/>
      <c r="QZB53" s="73"/>
      <c r="QZC53" s="49"/>
      <c r="QZD53" s="30"/>
      <c r="QZE53" s="69"/>
      <c r="QZF53" s="74"/>
      <c r="QZG53" s="75"/>
      <c r="QZH53" s="75"/>
      <c r="QZI53" s="75"/>
      <c r="QZJ53" s="75"/>
      <c r="QZK53" s="75"/>
      <c r="QZL53" s="75"/>
      <c r="QZM53" s="75"/>
      <c r="QZN53" s="75"/>
      <c r="QZO53" s="75"/>
      <c r="QZP53" s="75"/>
      <c r="QZQ53" s="75"/>
      <c r="QZR53" s="75"/>
      <c r="QZS53" s="76"/>
      <c r="QZT53" s="73"/>
      <c r="QZU53" s="49"/>
      <c r="QZV53" s="30"/>
      <c r="QZW53" s="69"/>
      <c r="QZX53" s="74"/>
      <c r="QZY53" s="75"/>
      <c r="QZZ53" s="75"/>
      <c r="RAA53" s="75"/>
      <c r="RAB53" s="75"/>
      <c r="RAC53" s="75"/>
      <c r="RAD53" s="75"/>
      <c r="RAE53" s="75"/>
      <c r="RAF53" s="75"/>
      <c r="RAG53" s="75"/>
      <c r="RAH53" s="75"/>
      <c r="RAI53" s="75"/>
      <c r="RAJ53" s="75"/>
      <c r="RAK53" s="76"/>
      <c r="RAL53" s="73"/>
      <c r="RAM53" s="49"/>
      <c r="RAN53" s="30"/>
      <c r="RAO53" s="69"/>
      <c r="RAP53" s="74"/>
      <c r="RAQ53" s="75"/>
      <c r="RAR53" s="75"/>
      <c r="RAS53" s="75"/>
      <c r="RAT53" s="75"/>
      <c r="RAU53" s="75"/>
      <c r="RAV53" s="75"/>
      <c r="RAW53" s="75"/>
      <c r="RAX53" s="75"/>
      <c r="RAY53" s="75"/>
      <c r="RAZ53" s="75"/>
      <c r="RBA53" s="75"/>
      <c r="RBB53" s="75"/>
      <c r="RBC53" s="76"/>
      <c r="RBD53" s="73"/>
      <c r="RBE53" s="49"/>
      <c r="RBF53" s="30"/>
      <c r="RBG53" s="69"/>
      <c r="RBH53" s="74"/>
      <c r="RBI53" s="75"/>
      <c r="RBJ53" s="75"/>
      <c r="RBK53" s="75"/>
      <c r="RBL53" s="75"/>
      <c r="RBM53" s="75"/>
      <c r="RBN53" s="75"/>
      <c r="RBO53" s="75"/>
      <c r="RBP53" s="75"/>
      <c r="RBQ53" s="75"/>
      <c r="RBR53" s="75"/>
      <c r="RBS53" s="75"/>
      <c r="RBT53" s="75"/>
      <c r="RBU53" s="76"/>
      <c r="RBV53" s="73"/>
      <c r="RBW53" s="49"/>
      <c r="RBX53" s="30"/>
      <c r="RBY53" s="69"/>
      <c r="RBZ53" s="74"/>
      <c r="RCA53" s="75"/>
      <c r="RCB53" s="75"/>
      <c r="RCC53" s="75"/>
      <c r="RCD53" s="75"/>
      <c r="RCE53" s="75"/>
      <c r="RCF53" s="75"/>
      <c r="RCG53" s="75"/>
      <c r="RCH53" s="75"/>
      <c r="RCI53" s="75"/>
      <c r="RCJ53" s="75"/>
      <c r="RCK53" s="75"/>
      <c r="RCL53" s="75"/>
      <c r="RCM53" s="76"/>
      <c r="RCN53" s="73"/>
      <c r="RCO53" s="49"/>
      <c r="RCP53" s="30"/>
      <c r="RCQ53" s="69"/>
      <c r="RCR53" s="74"/>
      <c r="RCS53" s="75"/>
      <c r="RCT53" s="75"/>
      <c r="RCU53" s="75"/>
      <c r="RCV53" s="75"/>
      <c r="RCW53" s="75"/>
      <c r="RCX53" s="75"/>
      <c r="RCY53" s="75"/>
      <c r="RCZ53" s="75"/>
      <c r="RDA53" s="75"/>
      <c r="RDB53" s="75"/>
      <c r="RDC53" s="75"/>
      <c r="RDD53" s="75"/>
      <c r="RDE53" s="76"/>
      <c r="RDF53" s="73"/>
      <c r="RDG53" s="49"/>
      <c r="RDH53" s="30"/>
      <c r="RDI53" s="69"/>
      <c r="RDJ53" s="74"/>
      <c r="RDK53" s="75"/>
      <c r="RDL53" s="75"/>
      <c r="RDM53" s="75"/>
      <c r="RDN53" s="75"/>
      <c r="RDO53" s="75"/>
      <c r="RDP53" s="75"/>
      <c r="RDQ53" s="75"/>
      <c r="RDR53" s="75"/>
      <c r="RDS53" s="75"/>
      <c r="RDT53" s="75"/>
      <c r="RDU53" s="75"/>
      <c r="RDV53" s="75"/>
      <c r="RDW53" s="76"/>
      <c r="RDX53" s="73"/>
      <c r="RDY53" s="49"/>
      <c r="RDZ53" s="30"/>
      <c r="REA53" s="69"/>
      <c r="REB53" s="74"/>
      <c r="REC53" s="75"/>
      <c r="RED53" s="75"/>
      <c r="REE53" s="75"/>
      <c r="REF53" s="75"/>
      <c r="REG53" s="75"/>
      <c r="REH53" s="75"/>
      <c r="REI53" s="75"/>
      <c r="REJ53" s="75"/>
      <c r="REK53" s="75"/>
      <c r="REL53" s="75"/>
      <c r="REM53" s="75"/>
      <c r="REN53" s="75"/>
      <c r="REO53" s="76"/>
      <c r="REP53" s="73"/>
      <c r="REQ53" s="49"/>
      <c r="RER53" s="30"/>
      <c r="RES53" s="69"/>
      <c r="RET53" s="74"/>
      <c r="REU53" s="75"/>
      <c r="REV53" s="75"/>
      <c r="REW53" s="75"/>
      <c r="REX53" s="75"/>
      <c r="REY53" s="75"/>
      <c r="REZ53" s="75"/>
      <c r="RFA53" s="75"/>
      <c r="RFB53" s="75"/>
      <c r="RFC53" s="75"/>
      <c r="RFD53" s="75"/>
      <c r="RFE53" s="75"/>
      <c r="RFF53" s="75"/>
      <c r="RFG53" s="76"/>
      <c r="RFH53" s="73"/>
      <c r="RFI53" s="49"/>
      <c r="RFJ53" s="30"/>
      <c r="RFK53" s="69"/>
      <c r="RFL53" s="74"/>
      <c r="RFM53" s="75"/>
      <c r="RFN53" s="75"/>
      <c r="RFO53" s="75"/>
      <c r="RFP53" s="75"/>
      <c r="RFQ53" s="75"/>
      <c r="RFR53" s="75"/>
      <c r="RFS53" s="75"/>
      <c r="RFT53" s="75"/>
      <c r="RFU53" s="75"/>
      <c r="RFV53" s="75"/>
      <c r="RFW53" s="75"/>
      <c r="RFX53" s="75"/>
      <c r="RFY53" s="76"/>
      <c r="RFZ53" s="73"/>
      <c r="RGA53" s="49"/>
      <c r="RGB53" s="30"/>
      <c r="RGC53" s="69"/>
      <c r="RGD53" s="74"/>
      <c r="RGE53" s="75"/>
      <c r="RGF53" s="75"/>
      <c r="RGG53" s="75"/>
      <c r="RGH53" s="75"/>
      <c r="RGI53" s="75"/>
      <c r="RGJ53" s="75"/>
      <c r="RGK53" s="75"/>
      <c r="RGL53" s="75"/>
      <c r="RGM53" s="75"/>
      <c r="RGN53" s="75"/>
      <c r="RGO53" s="75"/>
      <c r="RGP53" s="75"/>
      <c r="RGQ53" s="76"/>
      <c r="RGR53" s="73"/>
      <c r="RGS53" s="49"/>
      <c r="RGT53" s="30"/>
      <c r="RGU53" s="69"/>
      <c r="RGV53" s="74"/>
      <c r="RGW53" s="75"/>
      <c r="RGX53" s="75"/>
      <c r="RGY53" s="75"/>
      <c r="RGZ53" s="75"/>
      <c r="RHA53" s="75"/>
      <c r="RHB53" s="75"/>
      <c r="RHC53" s="75"/>
      <c r="RHD53" s="75"/>
      <c r="RHE53" s="75"/>
      <c r="RHF53" s="75"/>
      <c r="RHG53" s="75"/>
      <c r="RHH53" s="75"/>
      <c r="RHI53" s="76"/>
      <c r="RHJ53" s="73"/>
      <c r="RHK53" s="49"/>
      <c r="RHL53" s="30"/>
      <c r="RHM53" s="69"/>
      <c r="RHN53" s="74"/>
      <c r="RHO53" s="75"/>
      <c r="RHP53" s="75"/>
      <c r="RHQ53" s="75"/>
      <c r="RHR53" s="75"/>
      <c r="RHS53" s="75"/>
      <c r="RHT53" s="75"/>
      <c r="RHU53" s="75"/>
      <c r="RHV53" s="75"/>
      <c r="RHW53" s="75"/>
      <c r="RHX53" s="75"/>
      <c r="RHY53" s="75"/>
      <c r="RHZ53" s="75"/>
      <c r="RIA53" s="76"/>
      <c r="RIB53" s="73"/>
      <c r="RIC53" s="49"/>
      <c r="RID53" s="30"/>
      <c r="RIE53" s="69"/>
      <c r="RIF53" s="74"/>
      <c r="RIG53" s="75"/>
      <c r="RIH53" s="75"/>
      <c r="RII53" s="75"/>
      <c r="RIJ53" s="75"/>
      <c r="RIK53" s="75"/>
      <c r="RIL53" s="75"/>
      <c r="RIM53" s="75"/>
      <c r="RIN53" s="75"/>
      <c r="RIO53" s="75"/>
      <c r="RIP53" s="75"/>
      <c r="RIQ53" s="75"/>
      <c r="RIR53" s="75"/>
      <c r="RIS53" s="76"/>
      <c r="RIT53" s="73"/>
      <c r="RIU53" s="49"/>
      <c r="RIV53" s="30"/>
      <c r="RIW53" s="69"/>
      <c r="RIX53" s="74"/>
      <c r="RIY53" s="75"/>
      <c r="RIZ53" s="75"/>
      <c r="RJA53" s="75"/>
      <c r="RJB53" s="75"/>
      <c r="RJC53" s="75"/>
      <c r="RJD53" s="75"/>
      <c r="RJE53" s="75"/>
      <c r="RJF53" s="75"/>
      <c r="RJG53" s="75"/>
      <c r="RJH53" s="75"/>
      <c r="RJI53" s="75"/>
      <c r="RJJ53" s="75"/>
      <c r="RJK53" s="76"/>
      <c r="RJL53" s="73"/>
      <c r="RJM53" s="49"/>
      <c r="RJN53" s="30"/>
      <c r="RJO53" s="69"/>
      <c r="RJP53" s="74"/>
      <c r="RJQ53" s="75"/>
      <c r="RJR53" s="75"/>
      <c r="RJS53" s="75"/>
      <c r="RJT53" s="75"/>
      <c r="RJU53" s="75"/>
      <c r="RJV53" s="75"/>
      <c r="RJW53" s="75"/>
      <c r="RJX53" s="75"/>
      <c r="RJY53" s="75"/>
      <c r="RJZ53" s="75"/>
      <c r="RKA53" s="75"/>
      <c r="RKB53" s="75"/>
      <c r="RKC53" s="76"/>
      <c r="RKD53" s="73"/>
      <c r="RKE53" s="49"/>
      <c r="RKF53" s="30"/>
      <c r="RKG53" s="69"/>
      <c r="RKH53" s="74"/>
      <c r="RKI53" s="75"/>
      <c r="RKJ53" s="75"/>
      <c r="RKK53" s="75"/>
      <c r="RKL53" s="75"/>
      <c r="RKM53" s="75"/>
      <c r="RKN53" s="75"/>
      <c r="RKO53" s="75"/>
      <c r="RKP53" s="75"/>
      <c r="RKQ53" s="75"/>
      <c r="RKR53" s="75"/>
      <c r="RKS53" s="75"/>
      <c r="RKT53" s="75"/>
      <c r="RKU53" s="76"/>
      <c r="RKV53" s="73"/>
      <c r="RKW53" s="49"/>
      <c r="RKX53" s="30"/>
      <c r="RKY53" s="69"/>
      <c r="RKZ53" s="74"/>
      <c r="RLA53" s="75"/>
      <c r="RLB53" s="75"/>
      <c r="RLC53" s="75"/>
      <c r="RLD53" s="75"/>
      <c r="RLE53" s="75"/>
      <c r="RLF53" s="75"/>
      <c r="RLG53" s="75"/>
      <c r="RLH53" s="75"/>
      <c r="RLI53" s="75"/>
      <c r="RLJ53" s="75"/>
      <c r="RLK53" s="75"/>
      <c r="RLL53" s="75"/>
      <c r="RLM53" s="76"/>
      <c r="RLN53" s="73"/>
      <c r="RLO53" s="49"/>
      <c r="RLP53" s="30"/>
      <c r="RLQ53" s="69"/>
      <c r="RLR53" s="74"/>
      <c r="RLS53" s="75"/>
      <c r="RLT53" s="75"/>
      <c r="RLU53" s="75"/>
      <c r="RLV53" s="75"/>
      <c r="RLW53" s="75"/>
      <c r="RLX53" s="75"/>
      <c r="RLY53" s="75"/>
      <c r="RLZ53" s="75"/>
      <c r="RMA53" s="75"/>
      <c r="RMB53" s="75"/>
      <c r="RMC53" s="75"/>
      <c r="RMD53" s="75"/>
      <c r="RME53" s="76"/>
      <c r="RMF53" s="73"/>
      <c r="RMG53" s="49"/>
      <c r="RMH53" s="30"/>
      <c r="RMI53" s="69"/>
      <c r="RMJ53" s="74"/>
      <c r="RMK53" s="75"/>
      <c r="RML53" s="75"/>
      <c r="RMM53" s="75"/>
      <c r="RMN53" s="75"/>
      <c r="RMO53" s="75"/>
      <c r="RMP53" s="75"/>
      <c r="RMQ53" s="75"/>
      <c r="RMR53" s="75"/>
      <c r="RMS53" s="75"/>
      <c r="RMT53" s="75"/>
      <c r="RMU53" s="75"/>
      <c r="RMV53" s="75"/>
      <c r="RMW53" s="76"/>
      <c r="RMX53" s="73"/>
      <c r="RMY53" s="49"/>
      <c r="RMZ53" s="30"/>
      <c r="RNA53" s="69"/>
      <c r="RNB53" s="74"/>
      <c r="RNC53" s="75"/>
      <c r="RND53" s="75"/>
      <c r="RNE53" s="75"/>
      <c r="RNF53" s="75"/>
      <c r="RNG53" s="75"/>
      <c r="RNH53" s="75"/>
      <c r="RNI53" s="75"/>
      <c r="RNJ53" s="75"/>
      <c r="RNK53" s="75"/>
      <c r="RNL53" s="75"/>
      <c r="RNM53" s="75"/>
      <c r="RNN53" s="75"/>
      <c r="RNO53" s="76"/>
      <c r="RNP53" s="73"/>
      <c r="RNQ53" s="49"/>
      <c r="RNR53" s="30"/>
      <c r="RNS53" s="69"/>
      <c r="RNT53" s="74"/>
      <c r="RNU53" s="75"/>
      <c r="RNV53" s="75"/>
      <c r="RNW53" s="75"/>
      <c r="RNX53" s="75"/>
      <c r="RNY53" s="75"/>
      <c r="RNZ53" s="75"/>
      <c r="ROA53" s="75"/>
      <c r="ROB53" s="75"/>
      <c r="ROC53" s="75"/>
      <c r="ROD53" s="75"/>
      <c r="ROE53" s="75"/>
      <c r="ROF53" s="75"/>
      <c r="ROG53" s="76"/>
      <c r="ROH53" s="73"/>
      <c r="ROI53" s="49"/>
      <c r="ROJ53" s="30"/>
      <c r="ROK53" s="69"/>
      <c r="ROL53" s="74"/>
      <c r="ROM53" s="75"/>
      <c r="RON53" s="75"/>
      <c r="ROO53" s="75"/>
      <c r="ROP53" s="75"/>
      <c r="ROQ53" s="75"/>
      <c r="ROR53" s="75"/>
      <c r="ROS53" s="75"/>
      <c r="ROT53" s="75"/>
      <c r="ROU53" s="75"/>
      <c r="ROV53" s="75"/>
      <c r="ROW53" s="75"/>
      <c r="ROX53" s="75"/>
      <c r="ROY53" s="76"/>
      <c r="ROZ53" s="73"/>
      <c r="RPA53" s="49"/>
      <c r="RPB53" s="30"/>
      <c r="RPC53" s="69"/>
      <c r="RPD53" s="74"/>
      <c r="RPE53" s="75"/>
      <c r="RPF53" s="75"/>
      <c r="RPG53" s="75"/>
      <c r="RPH53" s="75"/>
      <c r="RPI53" s="75"/>
      <c r="RPJ53" s="75"/>
      <c r="RPK53" s="75"/>
      <c r="RPL53" s="75"/>
      <c r="RPM53" s="75"/>
      <c r="RPN53" s="75"/>
      <c r="RPO53" s="75"/>
      <c r="RPP53" s="75"/>
      <c r="RPQ53" s="76"/>
      <c r="RPR53" s="73"/>
      <c r="RPS53" s="49"/>
      <c r="RPT53" s="30"/>
      <c r="RPU53" s="69"/>
      <c r="RPV53" s="74"/>
      <c r="RPW53" s="75"/>
      <c r="RPX53" s="75"/>
      <c r="RPY53" s="75"/>
      <c r="RPZ53" s="75"/>
      <c r="RQA53" s="75"/>
      <c r="RQB53" s="75"/>
      <c r="RQC53" s="75"/>
      <c r="RQD53" s="75"/>
      <c r="RQE53" s="75"/>
      <c r="RQF53" s="75"/>
      <c r="RQG53" s="75"/>
      <c r="RQH53" s="75"/>
      <c r="RQI53" s="76"/>
      <c r="RQJ53" s="73"/>
      <c r="RQK53" s="49"/>
      <c r="RQL53" s="30"/>
      <c r="RQM53" s="69"/>
      <c r="RQN53" s="74"/>
      <c r="RQO53" s="75"/>
      <c r="RQP53" s="75"/>
      <c r="RQQ53" s="75"/>
      <c r="RQR53" s="75"/>
      <c r="RQS53" s="75"/>
      <c r="RQT53" s="75"/>
      <c r="RQU53" s="75"/>
      <c r="RQV53" s="75"/>
      <c r="RQW53" s="75"/>
      <c r="RQX53" s="75"/>
      <c r="RQY53" s="75"/>
      <c r="RQZ53" s="75"/>
      <c r="RRA53" s="76"/>
      <c r="RRB53" s="73"/>
      <c r="RRC53" s="49"/>
      <c r="RRD53" s="30"/>
      <c r="RRE53" s="69"/>
      <c r="RRF53" s="74"/>
      <c r="RRG53" s="75"/>
      <c r="RRH53" s="75"/>
      <c r="RRI53" s="75"/>
      <c r="RRJ53" s="75"/>
      <c r="RRK53" s="75"/>
      <c r="RRL53" s="75"/>
      <c r="RRM53" s="75"/>
      <c r="RRN53" s="75"/>
      <c r="RRO53" s="75"/>
      <c r="RRP53" s="75"/>
      <c r="RRQ53" s="75"/>
      <c r="RRR53" s="75"/>
      <c r="RRS53" s="76"/>
      <c r="RRT53" s="73"/>
      <c r="RRU53" s="49"/>
      <c r="RRV53" s="30"/>
      <c r="RRW53" s="69"/>
      <c r="RRX53" s="74"/>
      <c r="RRY53" s="75"/>
      <c r="RRZ53" s="75"/>
      <c r="RSA53" s="75"/>
      <c r="RSB53" s="75"/>
      <c r="RSC53" s="75"/>
      <c r="RSD53" s="75"/>
      <c r="RSE53" s="75"/>
      <c r="RSF53" s="75"/>
      <c r="RSG53" s="75"/>
      <c r="RSH53" s="75"/>
      <c r="RSI53" s="75"/>
      <c r="RSJ53" s="75"/>
      <c r="RSK53" s="76"/>
      <c r="RSL53" s="73"/>
      <c r="RSM53" s="49"/>
      <c r="RSN53" s="30"/>
      <c r="RSO53" s="69"/>
      <c r="RSP53" s="74"/>
      <c r="RSQ53" s="75"/>
      <c r="RSR53" s="75"/>
      <c r="RSS53" s="75"/>
      <c r="RST53" s="75"/>
      <c r="RSU53" s="75"/>
      <c r="RSV53" s="75"/>
      <c r="RSW53" s="75"/>
      <c r="RSX53" s="75"/>
      <c r="RSY53" s="75"/>
      <c r="RSZ53" s="75"/>
      <c r="RTA53" s="75"/>
      <c r="RTB53" s="75"/>
      <c r="RTC53" s="76"/>
      <c r="RTD53" s="73"/>
      <c r="RTE53" s="49"/>
      <c r="RTF53" s="30"/>
      <c r="RTG53" s="69"/>
      <c r="RTH53" s="74"/>
      <c r="RTI53" s="75"/>
      <c r="RTJ53" s="75"/>
      <c r="RTK53" s="75"/>
      <c r="RTL53" s="75"/>
      <c r="RTM53" s="75"/>
      <c r="RTN53" s="75"/>
      <c r="RTO53" s="75"/>
      <c r="RTP53" s="75"/>
      <c r="RTQ53" s="75"/>
      <c r="RTR53" s="75"/>
      <c r="RTS53" s="75"/>
      <c r="RTT53" s="75"/>
      <c r="RTU53" s="76"/>
      <c r="RTV53" s="73"/>
      <c r="RTW53" s="49"/>
      <c r="RTX53" s="30"/>
      <c r="RTY53" s="69"/>
      <c r="RTZ53" s="74"/>
      <c r="RUA53" s="75"/>
      <c r="RUB53" s="75"/>
      <c r="RUC53" s="75"/>
      <c r="RUD53" s="75"/>
      <c r="RUE53" s="75"/>
      <c r="RUF53" s="75"/>
      <c r="RUG53" s="75"/>
      <c r="RUH53" s="75"/>
      <c r="RUI53" s="75"/>
      <c r="RUJ53" s="75"/>
      <c r="RUK53" s="75"/>
      <c r="RUL53" s="75"/>
      <c r="RUM53" s="76"/>
      <c r="RUN53" s="73"/>
      <c r="RUO53" s="49"/>
      <c r="RUP53" s="30"/>
      <c r="RUQ53" s="69"/>
      <c r="RUR53" s="74"/>
      <c r="RUS53" s="75"/>
      <c r="RUT53" s="75"/>
      <c r="RUU53" s="75"/>
      <c r="RUV53" s="75"/>
      <c r="RUW53" s="75"/>
      <c r="RUX53" s="75"/>
      <c r="RUY53" s="75"/>
      <c r="RUZ53" s="75"/>
      <c r="RVA53" s="75"/>
      <c r="RVB53" s="75"/>
      <c r="RVC53" s="75"/>
      <c r="RVD53" s="75"/>
      <c r="RVE53" s="76"/>
      <c r="RVF53" s="73"/>
      <c r="RVG53" s="49"/>
      <c r="RVH53" s="30"/>
      <c r="RVI53" s="69"/>
      <c r="RVJ53" s="74"/>
      <c r="RVK53" s="75"/>
      <c r="RVL53" s="75"/>
      <c r="RVM53" s="75"/>
      <c r="RVN53" s="75"/>
      <c r="RVO53" s="75"/>
      <c r="RVP53" s="75"/>
      <c r="RVQ53" s="75"/>
      <c r="RVR53" s="75"/>
      <c r="RVS53" s="75"/>
      <c r="RVT53" s="75"/>
      <c r="RVU53" s="75"/>
      <c r="RVV53" s="75"/>
      <c r="RVW53" s="76"/>
      <c r="RVX53" s="73"/>
      <c r="RVY53" s="49"/>
      <c r="RVZ53" s="30"/>
      <c r="RWA53" s="69"/>
      <c r="RWB53" s="74"/>
      <c r="RWC53" s="75"/>
      <c r="RWD53" s="75"/>
      <c r="RWE53" s="75"/>
      <c r="RWF53" s="75"/>
      <c r="RWG53" s="75"/>
      <c r="RWH53" s="75"/>
      <c r="RWI53" s="75"/>
      <c r="RWJ53" s="75"/>
      <c r="RWK53" s="75"/>
      <c r="RWL53" s="75"/>
      <c r="RWM53" s="75"/>
      <c r="RWN53" s="75"/>
      <c r="RWO53" s="76"/>
      <c r="RWP53" s="73"/>
      <c r="RWQ53" s="49"/>
      <c r="RWR53" s="30"/>
      <c r="RWS53" s="69"/>
      <c r="RWT53" s="74"/>
      <c r="RWU53" s="75"/>
      <c r="RWV53" s="75"/>
      <c r="RWW53" s="75"/>
      <c r="RWX53" s="75"/>
      <c r="RWY53" s="75"/>
      <c r="RWZ53" s="75"/>
      <c r="RXA53" s="75"/>
      <c r="RXB53" s="75"/>
      <c r="RXC53" s="75"/>
      <c r="RXD53" s="75"/>
      <c r="RXE53" s="75"/>
      <c r="RXF53" s="75"/>
      <c r="RXG53" s="76"/>
      <c r="RXH53" s="73"/>
      <c r="RXI53" s="49"/>
      <c r="RXJ53" s="30"/>
      <c r="RXK53" s="69"/>
      <c r="RXL53" s="74"/>
      <c r="RXM53" s="75"/>
      <c r="RXN53" s="75"/>
      <c r="RXO53" s="75"/>
      <c r="RXP53" s="75"/>
      <c r="RXQ53" s="75"/>
      <c r="RXR53" s="75"/>
      <c r="RXS53" s="75"/>
      <c r="RXT53" s="75"/>
      <c r="RXU53" s="75"/>
      <c r="RXV53" s="75"/>
      <c r="RXW53" s="75"/>
      <c r="RXX53" s="75"/>
      <c r="RXY53" s="76"/>
      <c r="RXZ53" s="73"/>
      <c r="RYA53" s="49"/>
      <c r="RYB53" s="30"/>
      <c r="RYC53" s="69"/>
      <c r="RYD53" s="74"/>
      <c r="RYE53" s="75"/>
      <c r="RYF53" s="75"/>
      <c r="RYG53" s="75"/>
      <c r="RYH53" s="75"/>
      <c r="RYI53" s="75"/>
      <c r="RYJ53" s="75"/>
      <c r="RYK53" s="75"/>
      <c r="RYL53" s="75"/>
      <c r="RYM53" s="75"/>
      <c r="RYN53" s="75"/>
      <c r="RYO53" s="75"/>
      <c r="RYP53" s="75"/>
      <c r="RYQ53" s="76"/>
      <c r="RYR53" s="73"/>
      <c r="RYS53" s="49"/>
      <c r="RYT53" s="30"/>
      <c r="RYU53" s="69"/>
      <c r="RYV53" s="74"/>
      <c r="RYW53" s="75"/>
      <c r="RYX53" s="75"/>
      <c r="RYY53" s="75"/>
      <c r="RYZ53" s="75"/>
      <c r="RZA53" s="75"/>
      <c r="RZB53" s="75"/>
      <c r="RZC53" s="75"/>
      <c r="RZD53" s="75"/>
      <c r="RZE53" s="75"/>
      <c r="RZF53" s="75"/>
      <c r="RZG53" s="75"/>
      <c r="RZH53" s="75"/>
      <c r="RZI53" s="76"/>
      <c r="RZJ53" s="73"/>
      <c r="RZK53" s="49"/>
      <c r="RZL53" s="30"/>
      <c r="RZM53" s="69"/>
      <c r="RZN53" s="74"/>
      <c r="RZO53" s="75"/>
      <c r="RZP53" s="75"/>
      <c r="RZQ53" s="75"/>
      <c r="RZR53" s="75"/>
      <c r="RZS53" s="75"/>
      <c r="RZT53" s="75"/>
      <c r="RZU53" s="75"/>
      <c r="RZV53" s="75"/>
      <c r="RZW53" s="75"/>
      <c r="RZX53" s="75"/>
      <c r="RZY53" s="75"/>
      <c r="RZZ53" s="75"/>
      <c r="SAA53" s="76"/>
      <c r="SAB53" s="73"/>
      <c r="SAC53" s="49"/>
      <c r="SAD53" s="30"/>
      <c r="SAE53" s="69"/>
      <c r="SAF53" s="74"/>
      <c r="SAG53" s="75"/>
      <c r="SAH53" s="75"/>
      <c r="SAI53" s="75"/>
      <c r="SAJ53" s="75"/>
      <c r="SAK53" s="75"/>
      <c r="SAL53" s="75"/>
      <c r="SAM53" s="75"/>
      <c r="SAN53" s="75"/>
      <c r="SAO53" s="75"/>
      <c r="SAP53" s="75"/>
      <c r="SAQ53" s="75"/>
      <c r="SAR53" s="75"/>
      <c r="SAS53" s="76"/>
      <c r="SAT53" s="73"/>
      <c r="SAU53" s="49"/>
      <c r="SAV53" s="30"/>
      <c r="SAW53" s="69"/>
      <c r="SAX53" s="74"/>
      <c r="SAY53" s="75"/>
      <c r="SAZ53" s="75"/>
      <c r="SBA53" s="75"/>
      <c r="SBB53" s="75"/>
      <c r="SBC53" s="75"/>
      <c r="SBD53" s="75"/>
      <c r="SBE53" s="75"/>
      <c r="SBF53" s="75"/>
      <c r="SBG53" s="75"/>
      <c r="SBH53" s="75"/>
      <c r="SBI53" s="75"/>
      <c r="SBJ53" s="75"/>
      <c r="SBK53" s="76"/>
      <c r="SBL53" s="73"/>
      <c r="SBM53" s="49"/>
      <c r="SBN53" s="30"/>
      <c r="SBO53" s="69"/>
      <c r="SBP53" s="74"/>
      <c r="SBQ53" s="75"/>
      <c r="SBR53" s="75"/>
      <c r="SBS53" s="75"/>
      <c r="SBT53" s="75"/>
      <c r="SBU53" s="75"/>
      <c r="SBV53" s="75"/>
      <c r="SBW53" s="75"/>
      <c r="SBX53" s="75"/>
      <c r="SBY53" s="75"/>
      <c r="SBZ53" s="75"/>
      <c r="SCA53" s="75"/>
      <c r="SCB53" s="75"/>
      <c r="SCC53" s="76"/>
      <c r="SCD53" s="73"/>
      <c r="SCE53" s="49"/>
      <c r="SCF53" s="30"/>
      <c r="SCG53" s="69"/>
      <c r="SCH53" s="74"/>
      <c r="SCI53" s="75"/>
      <c r="SCJ53" s="75"/>
      <c r="SCK53" s="75"/>
      <c r="SCL53" s="75"/>
      <c r="SCM53" s="75"/>
      <c r="SCN53" s="75"/>
      <c r="SCO53" s="75"/>
      <c r="SCP53" s="75"/>
      <c r="SCQ53" s="75"/>
      <c r="SCR53" s="75"/>
      <c r="SCS53" s="75"/>
      <c r="SCT53" s="75"/>
      <c r="SCU53" s="76"/>
      <c r="SCV53" s="73"/>
      <c r="SCW53" s="49"/>
      <c r="SCX53" s="30"/>
      <c r="SCY53" s="69"/>
      <c r="SCZ53" s="74"/>
      <c r="SDA53" s="75"/>
      <c r="SDB53" s="75"/>
      <c r="SDC53" s="75"/>
      <c r="SDD53" s="75"/>
      <c r="SDE53" s="75"/>
      <c r="SDF53" s="75"/>
      <c r="SDG53" s="75"/>
      <c r="SDH53" s="75"/>
      <c r="SDI53" s="75"/>
      <c r="SDJ53" s="75"/>
      <c r="SDK53" s="75"/>
      <c r="SDL53" s="75"/>
      <c r="SDM53" s="76"/>
      <c r="SDN53" s="73"/>
      <c r="SDO53" s="49"/>
      <c r="SDP53" s="30"/>
      <c r="SDQ53" s="69"/>
      <c r="SDR53" s="74"/>
      <c r="SDS53" s="75"/>
      <c r="SDT53" s="75"/>
      <c r="SDU53" s="75"/>
      <c r="SDV53" s="75"/>
      <c r="SDW53" s="75"/>
      <c r="SDX53" s="75"/>
      <c r="SDY53" s="75"/>
      <c r="SDZ53" s="75"/>
      <c r="SEA53" s="75"/>
      <c r="SEB53" s="75"/>
      <c r="SEC53" s="75"/>
      <c r="SED53" s="75"/>
      <c r="SEE53" s="76"/>
      <c r="SEF53" s="73"/>
      <c r="SEG53" s="49"/>
      <c r="SEH53" s="30"/>
      <c r="SEI53" s="69"/>
      <c r="SEJ53" s="74"/>
      <c r="SEK53" s="75"/>
      <c r="SEL53" s="75"/>
      <c r="SEM53" s="75"/>
      <c r="SEN53" s="75"/>
      <c r="SEO53" s="75"/>
      <c r="SEP53" s="75"/>
      <c r="SEQ53" s="75"/>
      <c r="SER53" s="75"/>
      <c r="SES53" s="75"/>
      <c r="SET53" s="75"/>
      <c r="SEU53" s="75"/>
      <c r="SEV53" s="75"/>
      <c r="SEW53" s="76"/>
      <c r="SEX53" s="73"/>
      <c r="SEY53" s="49"/>
      <c r="SEZ53" s="30"/>
      <c r="SFA53" s="69"/>
      <c r="SFB53" s="74"/>
      <c r="SFC53" s="75"/>
      <c r="SFD53" s="75"/>
      <c r="SFE53" s="75"/>
      <c r="SFF53" s="75"/>
      <c r="SFG53" s="75"/>
      <c r="SFH53" s="75"/>
      <c r="SFI53" s="75"/>
      <c r="SFJ53" s="75"/>
      <c r="SFK53" s="75"/>
      <c r="SFL53" s="75"/>
      <c r="SFM53" s="75"/>
      <c r="SFN53" s="75"/>
      <c r="SFO53" s="76"/>
      <c r="SFP53" s="73"/>
      <c r="SFQ53" s="49"/>
      <c r="SFR53" s="30"/>
      <c r="SFS53" s="69"/>
      <c r="SFT53" s="74"/>
      <c r="SFU53" s="75"/>
      <c r="SFV53" s="75"/>
      <c r="SFW53" s="75"/>
      <c r="SFX53" s="75"/>
      <c r="SFY53" s="75"/>
      <c r="SFZ53" s="75"/>
      <c r="SGA53" s="75"/>
      <c r="SGB53" s="75"/>
      <c r="SGC53" s="75"/>
      <c r="SGD53" s="75"/>
      <c r="SGE53" s="75"/>
      <c r="SGF53" s="75"/>
      <c r="SGG53" s="76"/>
      <c r="SGH53" s="73"/>
      <c r="SGI53" s="49"/>
      <c r="SGJ53" s="30"/>
      <c r="SGK53" s="69"/>
      <c r="SGL53" s="74"/>
      <c r="SGM53" s="75"/>
      <c r="SGN53" s="75"/>
      <c r="SGO53" s="75"/>
      <c r="SGP53" s="75"/>
      <c r="SGQ53" s="75"/>
      <c r="SGR53" s="75"/>
      <c r="SGS53" s="75"/>
      <c r="SGT53" s="75"/>
      <c r="SGU53" s="75"/>
      <c r="SGV53" s="75"/>
      <c r="SGW53" s="75"/>
      <c r="SGX53" s="75"/>
      <c r="SGY53" s="76"/>
      <c r="SGZ53" s="73"/>
      <c r="SHA53" s="49"/>
      <c r="SHB53" s="30"/>
      <c r="SHC53" s="69"/>
      <c r="SHD53" s="74"/>
      <c r="SHE53" s="75"/>
      <c r="SHF53" s="75"/>
      <c r="SHG53" s="75"/>
      <c r="SHH53" s="75"/>
      <c r="SHI53" s="75"/>
      <c r="SHJ53" s="75"/>
      <c r="SHK53" s="75"/>
      <c r="SHL53" s="75"/>
      <c r="SHM53" s="75"/>
      <c r="SHN53" s="75"/>
      <c r="SHO53" s="75"/>
      <c r="SHP53" s="75"/>
      <c r="SHQ53" s="76"/>
      <c r="SHR53" s="73"/>
      <c r="SHS53" s="49"/>
      <c r="SHT53" s="30"/>
      <c r="SHU53" s="69"/>
      <c r="SHV53" s="74"/>
      <c r="SHW53" s="75"/>
      <c r="SHX53" s="75"/>
      <c r="SHY53" s="75"/>
      <c r="SHZ53" s="75"/>
      <c r="SIA53" s="75"/>
      <c r="SIB53" s="75"/>
      <c r="SIC53" s="75"/>
      <c r="SID53" s="75"/>
      <c r="SIE53" s="75"/>
      <c r="SIF53" s="75"/>
      <c r="SIG53" s="75"/>
      <c r="SIH53" s="75"/>
      <c r="SII53" s="76"/>
      <c r="SIJ53" s="73"/>
      <c r="SIK53" s="49"/>
      <c r="SIL53" s="30"/>
      <c r="SIM53" s="69"/>
      <c r="SIN53" s="74"/>
      <c r="SIO53" s="75"/>
      <c r="SIP53" s="75"/>
      <c r="SIQ53" s="75"/>
      <c r="SIR53" s="75"/>
      <c r="SIS53" s="75"/>
      <c r="SIT53" s="75"/>
      <c r="SIU53" s="75"/>
      <c r="SIV53" s="75"/>
      <c r="SIW53" s="75"/>
      <c r="SIX53" s="75"/>
      <c r="SIY53" s="75"/>
      <c r="SIZ53" s="75"/>
      <c r="SJA53" s="76"/>
      <c r="SJB53" s="73"/>
      <c r="SJC53" s="49"/>
      <c r="SJD53" s="30"/>
      <c r="SJE53" s="69"/>
      <c r="SJF53" s="74"/>
      <c r="SJG53" s="75"/>
      <c r="SJH53" s="75"/>
      <c r="SJI53" s="75"/>
      <c r="SJJ53" s="75"/>
      <c r="SJK53" s="75"/>
      <c r="SJL53" s="75"/>
      <c r="SJM53" s="75"/>
      <c r="SJN53" s="75"/>
      <c r="SJO53" s="75"/>
      <c r="SJP53" s="75"/>
      <c r="SJQ53" s="75"/>
      <c r="SJR53" s="75"/>
      <c r="SJS53" s="76"/>
      <c r="SJT53" s="73"/>
      <c r="SJU53" s="49"/>
      <c r="SJV53" s="30"/>
      <c r="SJW53" s="69"/>
      <c r="SJX53" s="74"/>
      <c r="SJY53" s="75"/>
      <c r="SJZ53" s="75"/>
      <c r="SKA53" s="75"/>
      <c r="SKB53" s="75"/>
      <c r="SKC53" s="75"/>
      <c r="SKD53" s="75"/>
      <c r="SKE53" s="75"/>
      <c r="SKF53" s="75"/>
      <c r="SKG53" s="75"/>
      <c r="SKH53" s="75"/>
      <c r="SKI53" s="75"/>
      <c r="SKJ53" s="75"/>
      <c r="SKK53" s="76"/>
      <c r="SKL53" s="73"/>
      <c r="SKM53" s="49"/>
      <c r="SKN53" s="30"/>
      <c r="SKO53" s="69"/>
      <c r="SKP53" s="74"/>
      <c r="SKQ53" s="75"/>
      <c r="SKR53" s="75"/>
      <c r="SKS53" s="75"/>
      <c r="SKT53" s="75"/>
      <c r="SKU53" s="75"/>
      <c r="SKV53" s="75"/>
      <c r="SKW53" s="75"/>
      <c r="SKX53" s="75"/>
      <c r="SKY53" s="75"/>
      <c r="SKZ53" s="75"/>
      <c r="SLA53" s="75"/>
      <c r="SLB53" s="75"/>
      <c r="SLC53" s="76"/>
      <c r="SLD53" s="73"/>
      <c r="SLE53" s="49"/>
      <c r="SLF53" s="30"/>
      <c r="SLG53" s="69"/>
      <c r="SLH53" s="74"/>
      <c r="SLI53" s="75"/>
      <c r="SLJ53" s="75"/>
      <c r="SLK53" s="75"/>
      <c r="SLL53" s="75"/>
      <c r="SLM53" s="75"/>
      <c r="SLN53" s="75"/>
      <c r="SLO53" s="75"/>
      <c r="SLP53" s="75"/>
      <c r="SLQ53" s="75"/>
      <c r="SLR53" s="75"/>
      <c r="SLS53" s="75"/>
      <c r="SLT53" s="75"/>
      <c r="SLU53" s="76"/>
      <c r="SLV53" s="73"/>
      <c r="SLW53" s="49"/>
      <c r="SLX53" s="30"/>
      <c r="SLY53" s="69"/>
      <c r="SLZ53" s="74"/>
      <c r="SMA53" s="75"/>
      <c r="SMB53" s="75"/>
      <c r="SMC53" s="75"/>
      <c r="SMD53" s="75"/>
      <c r="SME53" s="75"/>
      <c r="SMF53" s="75"/>
      <c r="SMG53" s="75"/>
      <c r="SMH53" s="75"/>
      <c r="SMI53" s="75"/>
      <c r="SMJ53" s="75"/>
      <c r="SMK53" s="75"/>
      <c r="SML53" s="75"/>
      <c r="SMM53" s="76"/>
      <c r="SMN53" s="73"/>
      <c r="SMO53" s="49"/>
      <c r="SMP53" s="30"/>
      <c r="SMQ53" s="69"/>
      <c r="SMR53" s="74"/>
      <c r="SMS53" s="75"/>
      <c r="SMT53" s="75"/>
      <c r="SMU53" s="75"/>
      <c r="SMV53" s="75"/>
      <c r="SMW53" s="75"/>
      <c r="SMX53" s="75"/>
      <c r="SMY53" s="75"/>
      <c r="SMZ53" s="75"/>
      <c r="SNA53" s="75"/>
      <c r="SNB53" s="75"/>
      <c r="SNC53" s="75"/>
      <c r="SND53" s="75"/>
      <c r="SNE53" s="76"/>
      <c r="SNF53" s="73"/>
      <c r="SNG53" s="49"/>
      <c r="SNH53" s="30"/>
      <c r="SNI53" s="69"/>
      <c r="SNJ53" s="74"/>
      <c r="SNK53" s="75"/>
      <c r="SNL53" s="75"/>
      <c r="SNM53" s="75"/>
      <c r="SNN53" s="75"/>
      <c r="SNO53" s="75"/>
      <c r="SNP53" s="75"/>
      <c r="SNQ53" s="75"/>
      <c r="SNR53" s="75"/>
      <c r="SNS53" s="75"/>
      <c r="SNT53" s="75"/>
      <c r="SNU53" s="75"/>
      <c r="SNV53" s="75"/>
      <c r="SNW53" s="76"/>
      <c r="SNX53" s="73"/>
      <c r="SNY53" s="49"/>
      <c r="SNZ53" s="30"/>
      <c r="SOA53" s="69"/>
      <c r="SOB53" s="74"/>
      <c r="SOC53" s="75"/>
      <c r="SOD53" s="75"/>
      <c r="SOE53" s="75"/>
      <c r="SOF53" s="75"/>
      <c r="SOG53" s="75"/>
      <c r="SOH53" s="75"/>
      <c r="SOI53" s="75"/>
      <c r="SOJ53" s="75"/>
      <c r="SOK53" s="75"/>
      <c r="SOL53" s="75"/>
      <c r="SOM53" s="75"/>
      <c r="SON53" s="75"/>
      <c r="SOO53" s="76"/>
      <c r="SOP53" s="73"/>
      <c r="SOQ53" s="49"/>
      <c r="SOR53" s="30"/>
      <c r="SOS53" s="69"/>
      <c r="SOT53" s="74"/>
      <c r="SOU53" s="75"/>
      <c r="SOV53" s="75"/>
      <c r="SOW53" s="75"/>
      <c r="SOX53" s="75"/>
      <c r="SOY53" s="75"/>
      <c r="SOZ53" s="75"/>
      <c r="SPA53" s="75"/>
      <c r="SPB53" s="75"/>
      <c r="SPC53" s="75"/>
      <c r="SPD53" s="75"/>
      <c r="SPE53" s="75"/>
      <c r="SPF53" s="75"/>
      <c r="SPG53" s="76"/>
      <c r="SPH53" s="73"/>
      <c r="SPI53" s="49"/>
      <c r="SPJ53" s="30"/>
      <c r="SPK53" s="69"/>
      <c r="SPL53" s="74"/>
      <c r="SPM53" s="75"/>
      <c r="SPN53" s="75"/>
      <c r="SPO53" s="75"/>
      <c r="SPP53" s="75"/>
      <c r="SPQ53" s="75"/>
      <c r="SPR53" s="75"/>
      <c r="SPS53" s="75"/>
      <c r="SPT53" s="75"/>
      <c r="SPU53" s="75"/>
      <c r="SPV53" s="75"/>
      <c r="SPW53" s="75"/>
      <c r="SPX53" s="75"/>
      <c r="SPY53" s="76"/>
      <c r="SPZ53" s="73"/>
      <c r="SQA53" s="49"/>
      <c r="SQB53" s="30"/>
      <c r="SQC53" s="69"/>
      <c r="SQD53" s="74"/>
      <c r="SQE53" s="75"/>
      <c r="SQF53" s="75"/>
      <c r="SQG53" s="75"/>
      <c r="SQH53" s="75"/>
      <c r="SQI53" s="75"/>
      <c r="SQJ53" s="75"/>
      <c r="SQK53" s="75"/>
      <c r="SQL53" s="75"/>
      <c r="SQM53" s="75"/>
      <c r="SQN53" s="75"/>
      <c r="SQO53" s="75"/>
      <c r="SQP53" s="75"/>
      <c r="SQQ53" s="76"/>
      <c r="SQR53" s="73"/>
      <c r="SQS53" s="49"/>
      <c r="SQT53" s="30"/>
      <c r="SQU53" s="69"/>
      <c r="SQV53" s="74"/>
      <c r="SQW53" s="75"/>
      <c r="SQX53" s="75"/>
      <c r="SQY53" s="75"/>
      <c r="SQZ53" s="75"/>
      <c r="SRA53" s="75"/>
      <c r="SRB53" s="75"/>
      <c r="SRC53" s="75"/>
      <c r="SRD53" s="75"/>
      <c r="SRE53" s="75"/>
      <c r="SRF53" s="75"/>
      <c r="SRG53" s="75"/>
      <c r="SRH53" s="75"/>
      <c r="SRI53" s="76"/>
      <c r="SRJ53" s="73"/>
      <c r="SRK53" s="49"/>
      <c r="SRL53" s="30"/>
      <c r="SRM53" s="69"/>
      <c r="SRN53" s="74"/>
      <c r="SRO53" s="75"/>
      <c r="SRP53" s="75"/>
      <c r="SRQ53" s="75"/>
      <c r="SRR53" s="75"/>
      <c r="SRS53" s="75"/>
      <c r="SRT53" s="75"/>
      <c r="SRU53" s="75"/>
      <c r="SRV53" s="75"/>
      <c r="SRW53" s="75"/>
      <c r="SRX53" s="75"/>
      <c r="SRY53" s="75"/>
      <c r="SRZ53" s="75"/>
      <c r="SSA53" s="76"/>
      <c r="SSB53" s="73"/>
      <c r="SSC53" s="49"/>
      <c r="SSD53" s="30"/>
      <c r="SSE53" s="69"/>
      <c r="SSF53" s="74"/>
      <c r="SSG53" s="75"/>
      <c r="SSH53" s="75"/>
      <c r="SSI53" s="75"/>
      <c r="SSJ53" s="75"/>
      <c r="SSK53" s="75"/>
      <c r="SSL53" s="75"/>
      <c r="SSM53" s="75"/>
      <c r="SSN53" s="75"/>
      <c r="SSO53" s="75"/>
      <c r="SSP53" s="75"/>
      <c r="SSQ53" s="75"/>
      <c r="SSR53" s="75"/>
      <c r="SSS53" s="76"/>
      <c r="SST53" s="73"/>
      <c r="SSU53" s="49"/>
      <c r="SSV53" s="30"/>
      <c r="SSW53" s="69"/>
      <c r="SSX53" s="74"/>
      <c r="SSY53" s="75"/>
      <c r="SSZ53" s="75"/>
      <c r="STA53" s="75"/>
      <c r="STB53" s="75"/>
      <c r="STC53" s="75"/>
      <c r="STD53" s="75"/>
      <c r="STE53" s="75"/>
      <c r="STF53" s="75"/>
      <c r="STG53" s="75"/>
      <c r="STH53" s="75"/>
      <c r="STI53" s="75"/>
      <c r="STJ53" s="75"/>
      <c r="STK53" s="76"/>
      <c r="STL53" s="73"/>
      <c r="STM53" s="49"/>
      <c r="STN53" s="30"/>
      <c r="STO53" s="69"/>
      <c r="STP53" s="74"/>
      <c r="STQ53" s="75"/>
      <c r="STR53" s="75"/>
      <c r="STS53" s="75"/>
      <c r="STT53" s="75"/>
      <c r="STU53" s="75"/>
      <c r="STV53" s="75"/>
      <c r="STW53" s="75"/>
      <c r="STX53" s="75"/>
      <c r="STY53" s="75"/>
      <c r="STZ53" s="75"/>
      <c r="SUA53" s="75"/>
      <c r="SUB53" s="75"/>
      <c r="SUC53" s="76"/>
      <c r="SUD53" s="73"/>
      <c r="SUE53" s="49"/>
      <c r="SUF53" s="30"/>
      <c r="SUG53" s="69"/>
      <c r="SUH53" s="74"/>
      <c r="SUI53" s="75"/>
      <c r="SUJ53" s="75"/>
      <c r="SUK53" s="75"/>
      <c r="SUL53" s="75"/>
      <c r="SUM53" s="75"/>
      <c r="SUN53" s="75"/>
      <c r="SUO53" s="75"/>
      <c r="SUP53" s="75"/>
      <c r="SUQ53" s="75"/>
      <c r="SUR53" s="75"/>
      <c r="SUS53" s="75"/>
      <c r="SUT53" s="75"/>
      <c r="SUU53" s="76"/>
      <c r="SUV53" s="73"/>
      <c r="SUW53" s="49"/>
      <c r="SUX53" s="30"/>
      <c r="SUY53" s="69"/>
      <c r="SUZ53" s="74"/>
      <c r="SVA53" s="75"/>
      <c r="SVB53" s="75"/>
      <c r="SVC53" s="75"/>
      <c r="SVD53" s="75"/>
      <c r="SVE53" s="75"/>
      <c r="SVF53" s="75"/>
      <c r="SVG53" s="75"/>
      <c r="SVH53" s="75"/>
      <c r="SVI53" s="75"/>
      <c r="SVJ53" s="75"/>
      <c r="SVK53" s="75"/>
      <c r="SVL53" s="75"/>
      <c r="SVM53" s="76"/>
      <c r="SVN53" s="73"/>
      <c r="SVO53" s="49"/>
      <c r="SVP53" s="30"/>
      <c r="SVQ53" s="69"/>
      <c r="SVR53" s="74"/>
      <c r="SVS53" s="75"/>
      <c r="SVT53" s="75"/>
      <c r="SVU53" s="75"/>
      <c r="SVV53" s="75"/>
      <c r="SVW53" s="75"/>
      <c r="SVX53" s="75"/>
      <c r="SVY53" s="75"/>
      <c r="SVZ53" s="75"/>
      <c r="SWA53" s="75"/>
      <c r="SWB53" s="75"/>
      <c r="SWC53" s="75"/>
      <c r="SWD53" s="75"/>
      <c r="SWE53" s="76"/>
      <c r="SWF53" s="73"/>
      <c r="SWG53" s="49"/>
      <c r="SWH53" s="30"/>
      <c r="SWI53" s="69"/>
      <c r="SWJ53" s="74"/>
      <c r="SWK53" s="75"/>
      <c r="SWL53" s="75"/>
      <c r="SWM53" s="75"/>
      <c r="SWN53" s="75"/>
      <c r="SWO53" s="75"/>
      <c r="SWP53" s="75"/>
      <c r="SWQ53" s="75"/>
      <c r="SWR53" s="75"/>
      <c r="SWS53" s="75"/>
      <c r="SWT53" s="75"/>
      <c r="SWU53" s="75"/>
      <c r="SWV53" s="75"/>
      <c r="SWW53" s="76"/>
      <c r="SWX53" s="73"/>
      <c r="SWY53" s="49"/>
      <c r="SWZ53" s="30"/>
      <c r="SXA53" s="69"/>
      <c r="SXB53" s="74"/>
      <c r="SXC53" s="75"/>
      <c r="SXD53" s="75"/>
      <c r="SXE53" s="75"/>
      <c r="SXF53" s="75"/>
      <c r="SXG53" s="75"/>
      <c r="SXH53" s="75"/>
      <c r="SXI53" s="75"/>
      <c r="SXJ53" s="75"/>
      <c r="SXK53" s="75"/>
      <c r="SXL53" s="75"/>
      <c r="SXM53" s="75"/>
      <c r="SXN53" s="75"/>
      <c r="SXO53" s="76"/>
      <c r="SXP53" s="73"/>
      <c r="SXQ53" s="49"/>
      <c r="SXR53" s="30"/>
      <c r="SXS53" s="69"/>
      <c r="SXT53" s="74"/>
      <c r="SXU53" s="75"/>
      <c r="SXV53" s="75"/>
      <c r="SXW53" s="75"/>
      <c r="SXX53" s="75"/>
      <c r="SXY53" s="75"/>
      <c r="SXZ53" s="75"/>
      <c r="SYA53" s="75"/>
      <c r="SYB53" s="75"/>
      <c r="SYC53" s="75"/>
      <c r="SYD53" s="75"/>
      <c r="SYE53" s="75"/>
      <c r="SYF53" s="75"/>
      <c r="SYG53" s="76"/>
      <c r="SYH53" s="73"/>
      <c r="SYI53" s="49"/>
      <c r="SYJ53" s="30"/>
      <c r="SYK53" s="69"/>
      <c r="SYL53" s="74"/>
      <c r="SYM53" s="75"/>
      <c r="SYN53" s="75"/>
      <c r="SYO53" s="75"/>
      <c r="SYP53" s="75"/>
      <c r="SYQ53" s="75"/>
      <c r="SYR53" s="75"/>
      <c r="SYS53" s="75"/>
      <c r="SYT53" s="75"/>
      <c r="SYU53" s="75"/>
      <c r="SYV53" s="75"/>
      <c r="SYW53" s="75"/>
      <c r="SYX53" s="75"/>
      <c r="SYY53" s="76"/>
      <c r="SYZ53" s="73"/>
      <c r="SZA53" s="49"/>
      <c r="SZB53" s="30"/>
      <c r="SZC53" s="69"/>
      <c r="SZD53" s="74"/>
      <c r="SZE53" s="75"/>
      <c r="SZF53" s="75"/>
      <c r="SZG53" s="75"/>
      <c r="SZH53" s="75"/>
      <c r="SZI53" s="75"/>
      <c r="SZJ53" s="75"/>
      <c r="SZK53" s="75"/>
      <c r="SZL53" s="75"/>
      <c r="SZM53" s="75"/>
      <c r="SZN53" s="75"/>
      <c r="SZO53" s="75"/>
      <c r="SZP53" s="75"/>
      <c r="SZQ53" s="76"/>
      <c r="SZR53" s="73"/>
      <c r="SZS53" s="49"/>
      <c r="SZT53" s="30"/>
      <c r="SZU53" s="69"/>
      <c r="SZV53" s="74"/>
      <c r="SZW53" s="75"/>
      <c r="SZX53" s="75"/>
      <c r="SZY53" s="75"/>
      <c r="SZZ53" s="75"/>
      <c r="TAA53" s="75"/>
      <c r="TAB53" s="75"/>
      <c r="TAC53" s="75"/>
      <c r="TAD53" s="75"/>
      <c r="TAE53" s="75"/>
      <c r="TAF53" s="75"/>
      <c r="TAG53" s="75"/>
      <c r="TAH53" s="75"/>
      <c r="TAI53" s="76"/>
      <c r="TAJ53" s="73"/>
      <c r="TAK53" s="49"/>
      <c r="TAL53" s="30"/>
      <c r="TAM53" s="69"/>
      <c r="TAN53" s="74"/>
      <c r="TAO53" s="75"/>
      <c r="TAP53" s="75"/>
      <c r="TAQ53" s="75"/>
      <c r="TAR53" s="75"/>
      <c r="TAS53" s="75"/>
      <c r="TAT53" s="75"/>
      <c r="TAU53" s="75"/>
      <c r="TAV53" s="75"/>
      <c r="TAW53" s="75"/>
      <c r="TAX53" s="75"/>
      <c r="TAY53" s="75"/>
      <c r="TAZ53" s="75"/>
      <c r="TBA53" s="76"/>
      <c r="TBB53" s="73"/>
      <c r="TBC53" s="49"/>
      <c r="TBD53" s="30"/>
      <c r="TBE53" s="69"/>
      <c r="TBF53" s="74"/>
      <c r="TBG53" s="75"/>
      <c r="TBH53" s="75"/>
      <c r="TBI53" s="75"/>
      <c r="TBJ53" s="75"/>
      <c r="TBK53" s="75"/>
      <c r="TBL53" s="75"/>
      <c r="TBM53" s="75"/>
      <c r="TBN53" s="75"/>
      <c r="TBO53" s="75"/>
      <c r="TBP53" s="75"/>
      <c r="TBQ53" s="75"/>
      <c r="TBR53" s="75"/>
      <c r="TBS53" s="76"/>
      <c r="TBT53" s="73"/>
      <c r="TBU53" s="49"/>
      <c r="TBV53" s="30"/>
      <c r="TBW53" s="69"/>
      <c r="TBX53" s="74"/>
      <c r="TBY53" s="75"/>
      <c r="TBZ53" s="75"/>
      <c r="TCA53" s="75"/>
      <c r="TCB53" s="75"/>
      <c r="TCC53" s="75"/>
      <c r="TCD53" s="75"/>
      <c r="TCE53" s="75"/>
      <c r="TCF53" s="75"/>
      <c r="TCG53" s="75"/>
      <c r="TCH53" s="75"/>
      <c r="TCI53" s="75"/>
      <c r="TCJ53" s="75"/>
      <c r="TCK53" s="76"/>
      <c r="TCL53" s="73"/>
      <c r="TCM53" s="49"/>
      <c r="TCN53" s="30"/>
      <c r="TCO53" s="69"/>
      <c r="TCP53" s="74"/>
      <c r="TCQ53" s="75"/>
      <c r="TCR53" s="75"/>
      <c r="TCS53" s="75"/>
      <c r="TCT53" s="75"/>
      <c r="TCU53" s="75"/>
      <c r="TCV53" s="75"/>
      <c r="TCW53" s="75"/>
      <c r="TCX53" s="75"/>
      <c r="TCY53" s="75"/>
      <c r="TCZ53" s="75"/>
      <c r="TDA53" s="75"/>
      <c r="TDB53" s="75"/>
      <c r="TDC53" s="76"/>
      <c r="TDD53" s="73"/>
      <c r="TDE53" s="49"/>
      <c r="TDF53" s="30"/>
      <c r="TDG53" s="69"/>
      <c r="TDH53" s="74"/>
      <c r="TDI53" s="75"/>
      <c r="TDJ53" s="75"/>
      <c r="TDK53" s="75"/>
      <c r="TDL53" s="75"/>
      <c r="TDM53" s="75"/>
      <c r="TDN53" s="75"/>
      <c r="TDO53" s="75"/>
      <c r="TDP53" s="75"/>
      <c r="TDQ53" s="75"/>
      <c r="TDR53" s="75"/>
      <c r="TDS53" s="75"/>
      <c r="TDT53" s="75"/>
      <c r="TDU53" s="76"/>
      <c r="TDV53" s="73"/>
      <c r="TDW53" s="49"/>
      <c r="TDX53" s="30"/>
      <c r="TDY53" s="69"/>
      <c r="TDZ53" s="74"/>
      <c r="TEA53" s="75"/>
      <c r="TEB53" s="75"/>
      <c r="TEC53" s="75"/>
      <c r="TED53" s="75"/>
      <c r="TEE53" s="75"/>
      <c r="TEF53" s="75"/>
      <c r="TEG53" s="75"/>
      <c r="TEH53" s="75"/>
      <c r="TEI53" s="75"/>
      <c r="TEJ53" s="75"/>
      <c r="TEK53" s="75"/>
      <c r="TEL53" s="75"/>
      <c r="TEM53" s="76"/>
      <c r="TEN53" s="73"/>
      <c r="TEO53" s="49"/>
      <c r="TEP53" s="30"/>
      <c r="TEQ53" s="69"/>
      <c r="TER53" s="74"/>
      <c r="TES53" s="75"/>
      <c r="TET53" s="75"/>
      <c r="TEU53" s="75"/>
      <c r="TEV53" s="75"/>
      <c r="TEW53" s="75"/>
      <c r="TEX53" s="75"/>
      <c r="TEY53" s="75"/>
      <c r="TEZ53" s="75"/>
      <c r="TFA53" s="75"/>
      <c r="TFB53" s="75"/>
      <c r="TFC53" s="75"/>
      <c r="TFD53" s="75"/>
      <c r="TFE53" s="76"/>
      <c r="TFF53" s="73"/>
      <c r="TFG53" s="49"/>
      <c r="TFH53" s="30"/>
      <c r="TFI53" s="69"/>
      <c r="TFJ53" s="74"/>
      <c r="TFK53" s="75"/>
      <c r="TFL53" s="75"/>
      <c r="TFM53" s="75"/>
      <c r="TFN53" s="75"/>
      <c r="TFO53" s="75"/>
      <c r="TFP53" s="75"/>
      <c r="TFQ53" s="75"/>
      <c r="TFR53" s="75"/>
      <c r="TFS53" s="75"/>
      <c r="TFT53" s="75"/>
      <c r="TFU53" s="75"/>
      <c r="TFV53" s="75"/>
      <c r="TFW53" s="76"/>
      <c r="TFX53" s="73"/>
      <c r="TFY53" s="49"/>
      <c r="TFZ53" s="30"/>
      <c r="TGA53" s="69"/>
      <c r="TGB53" s="74"/>
      <c r="TGC53" s="75"/>
      <c r="TGD53" s="75"/>
      <c r="TGE53" s="75"/>
      <c r="TGF53" s="75"/>
      <c r="TGG53" s="75"/>
      <c r="TGH53" s="75"/>
      <c r="TGI53" s="75"/>
      <c r="TGJ53" s="75"/>
      <c r="TGK53" s="75"/>
      <c r="TGL53" s="75"/>
      <c r="TGM53" s="75"/>
      <c r="TGN53" s="75"/>
      <c r="TGO53" s="76"/>
      <c r="TGP53" s="73"/>
      <c r="TGQ53" s="49"/>
      <c r="TGR53" s="30"/>
      <c r="TGS53" s="69"/>
      <c r="TGT53" s="74"/>
      <c r="TGU53" s="75"/>
      <c r="TGV53" s="75"/>
      <c r="TGW53" s="75"/>
      <c r="TGX53" s="75"/>
      <c r="TGY53" s="75"/>
      <c r="TGZ53" s="75"/>
      <c r="THA53" s="75"/>
      <c r="THB53" s="75"/>
      <c r="THC53" s="75"/>
      <c r="THD53" s="75"/>
      <c r="THE53" s="75"/>
      <c r="THF53" s="75"/>
      <c r="THG53" s="76"/>
      <c r="THH53" s="73"/>
      <c r="THI53" s="49"/>
      <c r="THJ53" s="30"/>
      <c r="THK53" s="69"/>
      <c r="THL53" s="74"/>
      <c r="THM53" s="75"/>
      <c r="THN53" s="75"/>
      <c r="THO53" s="75"/>
      <c r="THP53" s="75"/>
      <c r="THQ53" s="75"/>
      <c r="THR53" s="75"/>
      <c r="THS53" s="75"/>
      <c r="THT53" s="75"/>
      <c r="THU53" s="75"/>
      <c r="THV53" s="75"/>
      <c r="THW53" s="75"/>
      <c r="THX53" s="75"/>
      <c r="THY53" s="76"/>
      <c r="THZ53" s="73"/>
      <c r="TIA53" s="49"/>
      <c r="TIB53" s="30"/>
      <c r="TIC53" s="69"/>
      <c r="TID53" s="74"/>
      <c r="TIE53" s="75"/>
      <c r="TIF53" s="75"/>
      <c r="TIG53" s="75"/>
      <c r="TIH53" s="75"/>
      <c r="TII53" s="75"/>
      <c r="TIJ53" s="75"/>
      <c r="TIK53" s="75"/>
      <c r="TIL53" s="75"/>
      <c r="TIM53" s="75"/>
      <c r="TIN53" s="75"/>
      <c r="TIO53" s="75"/>
      <c r="TIP53" s="75"/>
      <c r="TIQ53" s="76"/>
      <c r="TIR53" s="73"/>
      <c r="TIS53" s="49"/>
      <c r="TIT53" s="30"/>
      <c r="TIU53" s="69"/>
      <c r="TIV53" s="74"/>
      <c r="TIW53" s="75"/>
      <c r="TIX53" s="75"/>
      <c r="TIY53" s="75"/>
      <c r="TIZ53" s="75"/>
      <c r="TJA53" s="75"/>
      <c r="TJB53" s="75"/>
      <c r="TJC53" s="75"/>
      <c r="TJD53" s="75"/>
      <c r="TJE53" s="75"/>
      <c r="TJF53" s="75"/>
      <c r="TJG53" s="75"/>
      <c r="TJH53" s="75"/>
      <c r="TJI53" s="76"/>
      <c r="TJJ53" s="73"/>
      <c r="TJK53" s="49"/>
      <c r="TJL53" s="30"/>
      <c r="TJM53" s="69"/>
      <c r="TJN53" s="74"/>
      <c r="TJO53" s="75"/>
      <c r="TJP53" s="75"/>
      <c r="TJQ53" s="75"/>
      <c r="TJR53" s="75"/>
      <c r="TJS53" s="75"/>
      <c r="TJT53" s="75"/>
      <c r="TJU53" s="75"/>
      <c r="TJV53" s="75"/>
      <c r="TJW53" s="75"/>
      <c r="TJX53" s="75"/>
      <c r="TJY53" s="75"/>
      <c r="TJZ53" s="75"/>
      <c r="TKA53" s="76"/>
      <c r="TKB53" s="73"/>
      <c r="TKC53" s="49"/>
      <c r="TKD53" s="30"/>
      <c r="TKE53" s="69"/>
      <c r="TKF53" s="74"/>
      <c r="TKG53" s="75"/>
      <c r="TKH53" s="75"/>
      <c r="TKI53" s="75"/>
      <c r="TKJ53" s="75"/>
      <c r="TKK53" s="75"/>
      <c r="TKL53" s="75"/>
      <c r="TKM53" s="75"/>
      <c r="TKN53" s="75"/>
      <c r="TKO53" s="75"/>
      <c r="TKP53" s="75"/>
      <c r="TKQ53" s="75"/>
      <c r="TKR53" s="75"/>
      <c r="TKS53" s="76"/>
      <c r="TKT53" s="73"/>
      <c r="TKU53" s="49"/>
      <c r="TKV53" s="30"/>
      <c r="TKW53" s="69"/>
      <c r="TKX53" s="74"/>
      <c r="TKY53" s="75"/>
      <c r="TKZ53" s="75"/>
      <c r="TLA53" s="75"/>
      <c r="TLB53" s="75"/>
      <c r="TLC53" s="75"/>
      <c r="TLD53" s="75"/>
      <c r="TLE53" s="75"/>
      <c r="TLF53" s="75"/>
      <c r="TLG53" s="75"/>
      <c r="TLH53" s="75"/>
      <c r="TLI53" s="75"/>
      <c r="TLJ53" s="75"/>
      <c r="TLK53" s="76"/>
      <c r="TLL53" s="73"/>
      <c r="TLM53" s="49"/>
      <c r="TLN53" s="30"/>
      <c r="TLO53" s="69"/>
      <c r="TLP53" s="74"/>
      <c r="TLQ53" s="75"/>
      <c r="TLR53" s="75"/>
      <c r="TLS53" s="75"/>
      <c r="TLT53" s="75"/>
      <c r="TLU53" s="75"/>
      <c r="TLV53" s="75"/>
      <c r="TLW53" s="75"/>
      <c r="TLX53" s="75"/>
      <c r="TLY53" s="75"/>
      <c r="TLZ53" s="75"/>
      <c r="TMA53" s="75"/>
      <c r="TMB53" s="75"/>
      <c r="TMC53" s="76"/>
      <c r="TMD53" s="73"/>
      <c r="TME53" s="49"/>
      <c r="TMF53" s="30"/>
      <c r="TMG53" s="69"/>
      <c r="TMH53" s="74"/>
      <c r="TMI53" s="75"/>
      <c r="TMJ53" s="75"/>
      <c r="TMK53" s="75"/>
      <c r="TML53" s="75"/>
      <c r="TMM53" s="75"/>
      <c r="TMN53" s="75"/>
      <c r="TMO53" s="75"/>
      <c r="TMP53" s="75"/>
      <c r="TMQ53" s="75"/>
      <c r="TMR53" s="75"/>
      <c r="TMS53" s="75"/>
      <c r="TMT53" s="75"/>
      <c r="TMU53" s="76"/>
      <c r="TMV53" s="73"/>
      <c r="TMW53" s="49"/>
      <c r="TMX53" s="30"/>
      <c r="TMY53" s="69"/>
      <c r="TMZ53" s="74"/>
      <c r="TNA53" s="75"/>
      <c r="TNB53" s="75"/>
      <c r="TNC53" s="75"/>
      <c r="TND53" s="75"/>
      <c r="TNE53" s="75"/>
      <c r="TNF53" s="75"/>
      <c r="TNG53" s="75"/>
      <c r="TNH53" s="75"/>
      <c r="TNI53" s="75"/>
      <c r="TNJ53" s="75"/>
      <c r="TNK53" s="75"/>
      <c r="TNL53" s="75"/>
      <c r="TNM53" s="76"/>
      <c r="TNN53" s="73"/>
      <c r="TNO53" s="49"/>
      <c r="TNP53" s="30"/>
      <c r="TNQ53" s="69"/>
      <c r="TNR53" s="74"/>
      <c r="TNS53" s="75"/>
      <c r="TNT53" s="75"/>
      <c r="TNU53" s="75"/>
      <c r="TNV53" s="75"/>
      <c r="TNW53" s="75"/>
      <c r="TNX53" s="75"/>
      <c r="TNY53" s="75"/>
      <c r="TNZ53" s="75"/>
      <c r="TOA53" s="75"/>
      <c r="TOB53" s="75"/>
      <c r="TOC53" s="75"/>
      <c r="TOD53" s="75"/>
      <c r="TOE53" s="76"/>
      <c r="TOF53" s="73"/>
      <c r="TOG53" s="49"/>
      <c r="TOH53" s="30"/>
      <c r="TOI53" s="69"/>
      <c r="TOJ53" s="74"/>
      <c r="TOK53" s="75"/>
      <c r="TOL53" s="75"/>
      <c r="TOM53" s="75"/>
      <c r="TON53" s="75"/>
      <c r="TOO53" s="75"/>
      <c r="TOP53" s="75"/>
      <c r="TOQ53" s="75"/>
      <c r="TOR53" s="75"/>
      <c r="TOS53" s="75"/>
      <c r="TOT53" s="75"/>
      <c r="TOU53" s="75"/>
      <c r="TOV53" s="75"/>
      <c r="TOW53" s="76"/>
      <c r="TOX53" s="73"/>
      <c r="TOY53" s="49"/>
      <c r="TOZ53" s="30"/>
      <c r="TPA53" s="69"/>
      <c r="TPB53" s="74"/>
      <c r="TPC53" s="75"/>
      <c r="TPD53" s="75"/>
      <c r="TPE53" s="75"/>
      <c r="TPF53" s="75"/>
      <c r="TPG53" s="75"/>
      <c r="TPH53" s="75"/>
      <c r="TPI53" s="75"/>
      <c r="TPJ53" s="75"/>
      <c r="TPK53" s="75"/>
      <c r="TPL53" s="75"/>
      <c r="TPM53" s="75"/>
      <c r="TPN53" s="75"/>
      <c r="TPO53" s="76"/>
      <c r="TPP53" s="73"/>
      <c r="TPQ53" s="49"/>
      <c r="TPR53" s="30"/>
      <c r="TPS53" s="69"/>
      <c r="TPT53" s="74"/>
      <c r="TPU53" s="75"/>
      <c r="TPV53" s="75"/>
      <c r="TPW53" s="75"/>
      <c r="TPX53" s="75"/>
      <c r="TPY53" s="75"/>
      <c r="TPZ53" s="75"/>
      <c r="TQA53" s="75"/>
      <c r="TQB53" s="75"/>
      <c r="TQC53" s="75"/>
      <c r="TQD53" s="75"/>
      <c r="TQE53" s="75"/>
      <c r="TQF53" s="75"/>
      <c r="TQG53" s="76"/>
      <c r="TQH53" s="73"/>
      <c r="TQI53" s="49"/>
      <c r="TQJ53" s="30"/>
      <c r="TQK53" s="69"/>
      <c r="TQL53" s="74"/>
      <c r="TQM53" s="75"/>
      <c r="TQN53" s="75"/>
      <c r="TQO53" s="75"/>
      <c r="TQP53" s="75"/>
      <c r="TQQ53" s="75"/>
      <c r="TQR53" s="75"/>
      <c r="TQS53" s="75"/>
      <c r="TQT53" s="75"/>
      <c r="TQU53" s="75"/>
      <c r="TQV53" s="75"/>
      <c r="TQW53" s="75"/>
      <c r="TQX53" s="75"/>
      <c r="TQY53" s="76"/>
      <c r="TQZ53" s="73"/>
      <c r="TRA53" s="49"/>
      <c r="TRB53" s="30"/>
      <c r="TRC53" s="69"/>
      <c r="TRD53" s="74"/>
      <c r="TRE53" s="75"/>
      <c r="TRF53" s="75"/>
      <c r="TRG53" s="75"/>
      <c r="TRH53" s="75"/>
      <c r="TRI53" s="75"/>
      <c r="TRJ53" s="75"/>
      <c r="TRK53" s="75"/>
      <c r="TRL53" s="75"/>
      <c r="TRM53" s="75"/>
      <c r="TRN53" s="75"/>
      <c r="TRO53" s="75"/>
      <c r="TRP53" s="75"/>
      <c r="TRQ53" s="76"/>
      <c r="TRR53" s="73"/>
      <c r="TRS53" s="49"/>
      <c r="TRT53" s="30"/>
      <c r="TRU53" s="69"/>
      <c r="TRV53" s="74"/>
      <c r="TRW53" s="75"/>
      <c r="TRX53" s="75"/>
      <c r="TRY53" s="75"/>
      <c r="TRZ53" s="75"/>
      <c r="TSA53" s="75"/>
      <c r="TSB53" s="75"/>
      <c r="TSC53" s="75"/>
      <c r="TSD53" s="75"/>
      <c r="TSE53" s="75"/>
      <c r="TSF53" s="75"/>
      <c r="TSG53" s="75"/>
      <c r="TSH53" s="75"/>
      <c r="TSI53" s="76"/>
      <c r="TSJ53" s="73"/>
      <c r="TSK53" s="49"/>
      <c r="TSL53" s="30"/>
      <c r="TSM53" s="69"/>
      <c r="TSN53" s="74"/>
      <c r="TSO53" s="75"/>
      <c r="TSP53" s="75"/>
      <c r="TSQ53" s="75"/>
      <c r="TSR53" s="75"/>
      <c r="TSS53" s="75"/>
      <c r="TST53" s="75"/>
      <c r="TSU53" s="75"/>
      <c r="TSV53" s="75"/>
      <c r="TSW53" s="75"/>
      <c r="TSX53" s="75"/>
      <c r="TSY53" s="75"/>
      <c r="TSZ53" s="75"/>
      <c r="TTA53" s="76"/>
      <c r="TTB53" s="73"/>
      <c r="TTC53" s="49"/>
      <c r="TTD53" s="30"/>
      <c r="TTE53" s="69"/>
      <c r="TTF53" s="74"/>
      <c r="TTG53" s="75"/>
      <c r="TTH53" s="75"/>
      <c r="TTI53" s="75"/>
      <c r="TTJ53" s="75"/>
      <c r="TTK53" s="75"/>
      <c r="TTL53" s="75"/>
      <c r="TTM53" s="75"/>
      <c r="TTN53" s="75"/>
      <c r="TTO53" s="75"/>
      <c r="TTP53" s="75"/>
      <c r="TTQ53" s="75"/>
      <c r="TTR53" s="75"/>
      <c r="TTS53" s="76"/>
      <c r="TTT53" s="73"/>
      <c r="TTU53" s="49"/>
      <c r="TTV53" s="30"/>
      <c r="TTW53" s="69"/>
      <c r="TTX53" s="74"/>
      <c r="TTY53" s="75"/>
      <c r="TTZ53" s="75"/>
      <c r="TUA53" s="75"/>
      <c r="TUB53" s="75"/>
      <c r="TUC53" s="75"/>
      <c r="TUD53" s="75"/>
      <c r="TUE53" s="75"/>
      <c r="TUF53" s="75"/>
      <c r="TUG53" s="75"/>
      <c r="TUH53" s="75"/>
      <c r="TUI53" s="75"/>
      <c r="TUJ53" s="75"/>
      <c r="TUK53" s="76"/>
      <c r="TUL53" s="73"/>
      <c r="TUM53" s="49"/>
      <c r="TUN53" s="30"/>
      <c r="TUO53" s="69"/>
      <c r="TUP53" s="74"/>
      <c r="TUQ53" s="75"/>
      <c r="TUR53" s="75"/>
      <c r="TUS53" s="75"/>
      <c r="TUT53" s="75"/>
      <c r="TUU53" s="75"/>
      <c r="TUV53" s="75"/>
      <c r="TUW53" s="75"/>
      <c r="TUX53" s="75"/>
      <c r="TUY53" s="75"/>
      <c r="TUZ53" s="75"/>
      <c r="TVA53" s="75"/>
      <c r="TVB53" s="75"/>
      <c r="TVC53" s="76"/>
      <c r="TVD53" s="73"/>
      <c r="TVE53" s="49"/>
      <c r="TVF53" s="30"/>
      <c r="TVG53" s="69"/>
      <c r="TVH53" s="74"/>
      <c r="TVI53" s="75"/>
      <c r="TVJ53" s="75"/>
      <c r="TVK53" s="75"/>
      <c r="TVL53" s="75"/>
      <c r="TVM53" s="75"/>
      <c r="TVN53" s="75"/>
      <c r="TVO53" s="75"/>
      <c r="TVP53" s="75"/>
      <c r="TVQ53" s="75"/>
      <c r="TVR53" s="75"/>
      <c r="TVS53" s="75"/>
      <c r="TVT53" s="75"/>
      <c r="TVU53" s="76"/>
      <c r="TVV53" s="73"/>
      <c r="TVW53" s="49"/>
      <c r="TVX53" s="30"/>
      <c r="TVY53" s="69"/>
      <c r="TVZ53" s="74"/>
      <c r="TWA53" s="75"/>
      <c r="TWB53" s="75"/>
      <c r="TWC53" s="75"/>
      <c r="TWD53" s="75"/>
      <c r="TWE53" s="75"/>
      <c r="TWF53" s="75"/>
      <c r="TWG53" s="75"/>
      <c r="TWH53" s="75"/>
      <c r="TWI53" s="75"/>
      <c r="TWJ53" s="75"/>
      <c r="TWK53" s="75"/>
      <c r="TWL53" s="75"/>
      <c r="TWM53" s="76"/>
      <c r="TWN53" s="73"/>
      <c r="TWO53" s="49"/>
      <c r="TWP53" s="30"/>
      <c r="TWQ53" s="69"/>
      <c r="TWR53" s="74"/>
      <c r="TWS53" s="75"/>
      <c r="TWT53" s="75"/>
      <c r="TWU53" s="75"/>
      <c r="TWV53" s="75"/>
      <c r="TWW53" s="75"/>
      <c r="TWX53" s="75"/>
      <c r="TWY53" s="75"/>
      <c r="TWZ53" s="75"/>
      <c r="TXA53" s="75"/>
      <c r="TXB53" s="75"/>
      <c r="TXC53" s="75"/>
      <c r="TXD53" s="75"/>
      <c r="TXE53" s="76"/>
      <c r="TXF53" s="73"/>
      <c r="TXG53" s="49"/>
      <c r="TXH53" s="30"/>
      <c r="TXI53" s="69"/>
      <c r="TXJ53" s="74"/>
      <c r="TXK53" s="75"/>
      <c r="TXL53" s="75"/>
      <c r="TXM53" s="75"/>
      <c r="TXN53" s="75"/>
      <c r="TXO53" s="75"/>
      <c r="TXP53" s="75"/>
      <c r="TXQ53" s="75"/>
      <c r="TXR53" s="75"/>
      <c r="TXS53" s="75"/>
      <c r="TXT53" s="75"/>
      <c r="TXU53" s="75"/>
      <c r="TXV53" s="75"/>
      <c r="TXW53" s="76"/>
      <c r="TXX53" s="73"/>
      <c r="TXY53" s="49"/>
      <c r="TXZ53" s="30"/>
      <c r="TYA53" s="69"/>
      <c r="TYB53" s="74"/>
      <c r="TYC53" s="75"/>
      <c r="TYD53" s="75"/>
      <c r="TYE53" s="75"/>
      <c r="TYF53" s="75"/>
      <c r="TYG53" s="75"/>
      <c r="TYH53" s="75"/>
      <c r="TYI53" s="75"/>
      <c r="TYJ53" s="75"/>
      <c r="TYK53" s="75"/>
      <c r="TYL53" s="75"/>
      <c r="TYM53" s="75"/>
      <c r="TYN53" s="75"/>
      <c r="TYO53" s="76"/>
      <c r="TYP53" s="73"/>
      <c r="TYQ53" s="49"/>
      <c r="TYR53" s="30"/>
      <c r="TYS53" s="69"/>
      <c r="TYT53" s="74"/>
      <c r="TYU53" s="75"/>
      <c r="TYV53" s="75"/>
      <c r="TYW53" s="75"/>
      <c r="TYX53" s="75"/>
      <c r="TYY53" s="75"/>
      <c r="TYZ53" s="75"/>
      <c r="TZA53" s="75"/>
      <c r="TZB53" s="75"/>
      <c r="TZC53" s="75"/>
      <c r="TZD53" s="75"/>
      <c r="TZE53" s="75"/>
      <c r="TZF53" s="75"/>
      <c r="TZG53" s="76"/>
      <c r="TZH53" s="73"/>
      <c r="TZI53" s="49"/>
      <c r="TZJ53" s="30"/>
      <c r="TZK53" s="69"/>
      <c r="TZL53" s="74"/>
      <c r="TZM53" s="75"/>
      <c r="TZN53" s="75"/>
      <c r="TZO53" s="75"/>
      <c r="TZP53" s="75"/>
      <c r="TZQ53" s="75"/>
      <c r="TZR53" s="75"/>
      <c r="TZS53" s="75"/>
      <c r="TZT53" s="75"/>
      <c r="TZU53" s="75"/>
      <c r="TZV53" s="75"/>
      <c r="TZW53" s="75"/>
      <c r="TZX53" s="75"/>
      <c r="TZY53" s="76"/>
      <c r="TZZ53" s="73"/>
      <c r="UAA53" s="49"/>
      <c r="UAB53" s="30"/>
      <c r="UAC53" s="69"/>
      <c r="UAD53" s="74"/>
      <c r="UAE53" s="75"/>
      <c r="UAF53" s="75"/>
      <c r="UAG53" s="75"/>
      <c r="UAH53" s="75"/>
      <c r="UAI53" s="75"/>
      <c r="UAJ53" s="75"/>
      <c r="UAK53" s="75"/>
      <c r="UAL53" s="75"/>
      <c r="UAM53" s="75"/>
      <c r="UAN53" s="75"/>
      <c r="UAO53" s="75"/>
      <c r="UAP53" s="75"/>
      <c r="UAQ53" s="76"/>
      <c r="UAR53" s="73"/>
      <c r="UAS53" s="49"/>
      <c r="UAT53" s="30"/>
      <c r="UAU53" s="69"/>
      <c r="UAV53" s="74"/>
      <c r="UAW53" s="75"/>
      <c r="UAX53" s="75"/>
      <c r="UAY53" s="75"/>
      <c r="UAZ53" s="75"/>
      <c r="UBA53" s="75"/>
      <c r="UBB53" s="75"/>
      <c r="UBC53" s="75"/>
      <c r="UBD53" s="75"/>
      <c r="UBE53" s="75"/>
      <c r="UBF53" s="75"/>
      <c r="UBG53" s="75"/>
      <c r="UBH53" s="75"/>
      <c r="UBI53" s="76"/>
      <c r="UBJ53" s="73"/>
      <c r="UBK53" s="49"/>
      <c r="UBL53" s="30"/>
      <c r="UBM53" s="69"/>
      <c r="UBN53" s="74"/>
      <c r="UBO53" s="75"/>
      <c r="UBP53" s="75"/>
      <c r="UBQ53" s="75"/>
      <c r="UBR53" s="75"/>
      <c r="UBS53" s="75"/>
      <c r="UBT53" s="75"/>
      <c r="UBU53" s="75"/>
      <c r="UBV53" s="75"/>
      <c r="UBW53" s="75"/>
      <c r="UBX53" s="75"/>
      <c r="UBY53" s="75"/>
      <c r="UBZ53" s="75"/>
      <c r="UCA53" s="76"/>
      <c r="UCB53" s="73"/>
      <c r="UCC53" s="49"/>
      <c r="UCD53" s="30"/>
      <c r="UCE53" s="69"/>
      <c r="UCF53" s="74"/>
      <c r="UCG53" s="75"/>
      <c r="UCH53" s="75"/>
      <c r="UCI53" s="75"/>
      <c r="UCJ53" s="75"/>
      <c r="UCK53" s="75"/>
      <c r="UCL53" s="75"/>
      <c r="UCM53" s="75"/>
      <c r="UCN53" s="75"/>
      <c r="UCO53" s="75"/>
      <c r="UCP53" s="75"/>
      <c r="UCQ53" s="75"/>
      <c r="UCR53" s="75"/>
      <c r="UCS53" s="76"/>
      <c r="UCT53" s="73"/>
      <c r="UCU53" s="49"/>
      <c r="UCV53" s="30"/>
      <c r="UCW53" s="69"/>
      <c r="UCX53" s="74"/>
      <c r="UCY53" s="75"/>
      <c r="UCZ53" s="75"/>
      <c r="UDA53" s="75"/>
      <c r="UDB53" s="75"/>
      <c r="UDC53" s="75"/>
      <c r="UDD53" s="75"/>
      <c r="UDE53" s="75"/>
      <c r="UDF53" s="75"/>
      <c r="UDG53" s="75"/>
      <c r="UDH53" s="75"/>
      <c r="UDI53" s="75"/>
      <c r="UDJ53" s="75"/>
      <c r="UDK53" s="76"/>
      <c r="UDL53" s="73"/>
      <c r="UDM53" s="49"/>
      <c r="UDN53" s="30"/>
      <c r="UDO53" s="69"/>
      <c r="UDP53" s="74"/>
      <c r="UDQ53" s="75"/>
      <c r="UDR53" s="75"/>
      <c r="UDS53" s="75"/>
      <c r="UDT53" s="75"/>
      <c r="UDU53" s="75"/>
      <c r="UDV53" s="75"/>
      <c r="UDW53" s="75"/>
      <c r="UDX53" s="75"/>
      <c r="UDY53" s="75"/>
      <c r="UDZ53" s="75"/>
      <c r="UEA53" s="75"/>
      <c r="UEB53" s="75"/>
      <c r="UEC53" s="76"/>
      <c r="UED53" s="73"/>
      <c r="UEE53" s="49"/>
      <c r="UEF53" s="30"/>
      <c r="UEG53" s="69"/>
      <c r="UEH53" s="74"/>
      <c r="UEI53" s="75"/>
      <c r="UEJ53" s="75"/>
      <c r="UEK53" s="75"/>
      <c r="UEL53" s="75"/>
      <c r="UEM53" s="75"/>
      <c r="UEN53" s="75"/>
      <c r="UEO53" s="75"/>
      <c r="UEP53" s="75"/>
      <c r="UEQ53" s="75"/>
      <c r="UER53" s="75"/>
      <c r="UES53" s="75"/>
      <c r="UET53" s="75"/>
      <c r="UEU53" s="76"/>
      <c r="UEV53" s="73"/>
      <c r="UEW53" s="49"/>
      <c r="UEX53" s="30"/>
      <c r="UEY53" s="69"/>
      <c r="UEZ53" s="74"/>
      <c r="UFA53" s="75"/>
      <c r="UFB53" s="75"/>
      <c r="UFC53" s="75"/>
      <c r="UFD53" s="75"/>
      <c r="UFE53" s="75"/>
      <c r="UFF53" s="75"/>
      <c r="UFG53" s="75"/>
      <c r="UFH53" s="75"/>
      <c r="UFI53" s="75"/>
      <c r="UFJ53" s="75"/>
      <c r="UFK53" s="75"/>
      <c r="UFL53" s="75"/>
      <c r="UFM53" s="76"/>
      <c r="UFN53" s="73"/>
      <c r="UFO53" s="49"/>
      <c r="UFP53" s="30"/>
      <c r="UFQ53" s="69"/>
      <c r="UFR53" s="74"/>
      <c r="UFS53" s="75"/>
      <c r="UFT53" s="75"/>
      <c r="UFU53" s="75"/>
      <c r="UFV53" s="75"/>
      <c r="UFW53" s="75"/>
      <c r="UFX53" s="75"/>
      <c r="UFY53" s="75"/>
      <c r="UFZ53" s="75"/>
      <c r="UGA53" s="75"/>
      <c r="UGB53" s="75"/>
      <c r="UGC53" s="75"/>
      <c r="UGD53" s="75"/>
      <c r="UGE53" s="76"/>
      <c r="UGF53" s="73"/>
      <c r="UGG53" s="49"/>
      <c r="UGH53" s="30"/>
      <c r="UGI53" s="69"/>
      <c r="UGJ53" s="74"/>
      <c r="UGK53" s="75"/>
      <c r="UGL53" s="75"/>
      <c r="UGM53" s="75"/>
      <c r="UGN53" s="75"/>
      <c r="UGO53" s="75"/>
      <c r="UGP53" s="75"/>
      <c r="UGQ53" s="75"/>
      <c r="UGR53" s="75"/>
      <c r="UGS53" s="75"/>
      <c r="UGT53" s="75"/>
      <c r="UGU53" s="75"/>
      <c r="UGV53" s="75"/>
      <c r="UGW53" s="76"/>
      <c r="UGX53" s="73"/>
      <c r="UGY53" s="49"/>
      <c r="UGZ53" s="30"/>
      <c r="UHA53" s="69"/>
      <c r="UHB53" s="74"/>
      <c r="UHC53" s="75"/>
      <c r="UHD53" s="75"/>
      <c r="UHE53" s="75"/>
      <c r="UHF53" s="75"/>
      <c r="UHG53" s="75"/>
      <c r="UHH53" s="75"/>
      <c r="UHI53" s="75"/>
      <c r="UHJ53" s="75"/>
      <c r="UHK53" s="75"/>
      <c r="UHL53" s="75"/>
      <c r="UHM53" s="75"/>
      <c r="UHN53" s="75"/>
      <c r="UHO53" s="76"/>
      <c r="UHP53" s="73"/>
      <c r="UHQ53" s="49"/>
      <c r="UHR53" s="30"/>
      <c r="UHS53" s="69"/>
      <c r="UHT53" s="74"/>
      <c r="UHU53" s="75"/>
      <c r="UHV53" s="75"/>
      <c r="UHW53" s="75"/>
      <c r="UHX53" s="75"/>
      <c r="UHY53" s="75"/>
      <c r="UHZ53" s="75"/>
      <c r="UIA53" s="75"/>
      <c r="UIB53" s="75"/>
      <c r="UIC53" s="75"/>
      <c r="UID53" s="75"/>
      <c r="UIE53" s="75"/>
      <c r="UIF53" s="75"/>
      <c r="UIG53" s="76"/>
      <c r="UIH53" s="73"/>
      <c r="UII53" s="49"/>
      <c r="UIJ53" s="30"/>
      <c r="UIK53" s="69"/>
      <c r="UIL53" s="74"/>
      <c r="UIM53" s="75"/>
      <c r="UIN53" s="75"/>
      <c r="UIO53" s="75"/>
      <c r="UIP53" s="75"/>
      <c r="UIQ53" s="75"/>
      <c r="UIR53" s="75"/>
      <c r="UIS53" s="75"/>
      <c r="UIT53" s="75"/>
      <c r="UIU53" s="75"/>
      <c r="UIV53" s="75"/>
      <c r="UIW53" s="75"/>
      <c r="UIX53" s="75"/>
      <c r="UIY53" s="76"/>
      <c r="UIZ53" s="73"/>
      <c r="UJA53" s="49"/>
      <c r="UJB53" s="30"/>
      <c r="UJC53" s="69"/>
      <c r="UJD53" s="74"/>
      <c r="UJE53" s="75"/>
      <c r="UJF53" s="75"/>
      <c r="UJG53" s="75"/>
      <c r="UJH53" s="75"/>
      <c r="UJI53" s="75"/>
      <c r="UJJ53" s="75"/>
      <c r="UJK53" s="75"/>
      <c r="UJL53" s="75"/>
      <c r="UJM53" s="75"/>
      <c r="UJN53" s="75"/>
      <c r="UJO53" s="75"/>
      <c r="UJP53" s="75"/>
      <c r="UJQ53" s="76"/>
      <c r="UJR53" s="73"/>
      <c r="UJS53" s="49"/>
      <c r="UJT53" s="30"/>
      <c r="UJU53" s="69"/>
      <c r="UJV53" s="74"/>
      <c r="UJW53" s="75"/>
      <c r="UJX53" s="75"/>
      <c r="UJY53" s="75"/>
      <c r="UJZ53" s="75"/>
      <c r="UKA53" s="75"/>
      <c r="UKB53" s="75"/>
      <c r="UKC53" s="75"/>
      <c r="UKD53" s="75"/>
      <c r="UKE53" s="75"/>
      <c r="UKF53" s="75"/>
      <c r="UKG53" s="75"/>
      <c r="UKH53" s="75"/>
      <c r="UKI53" s="76"/>
      <c r="UKJ53" s="73"/>
      <c r="UKK53" s="49"/>
      <c r="UKL53" s="30"/>
      <c r="UKM53" s="69"/>
      <c r="UKN53" s="74"/>
      <c r="UKO53" s="75"/>
      <c r="UKP53" s="75"/>
      <c r="UKQ53" s="75"/>
      <c r="UKR53" s="75"/>
      <c r="UKS53" s="75"/>
      <c r="UKT53" s="75"/>
      <c r="UKU53" s="75"/>
      <c r="UKV53" s="75"/>
      <c r="UKW53" s="75"/>
      <c r="UKX53" s="75"/>
      <c r="UKY53" s="75"/>
      <c r="UKZ53" s="75"/>
      <c r="ULA53" s="76"/>
      <c r="ULB53" s="73"/>
      <c r="ULC53" s="49"/>
      <c r="ULD53" s="30"/>
      <c r="ULE53" s="69"/>
      <c r="ULF53" s="74"/>
      <c r="ULG53" s="75"/>
      <c r="ULH53" s="75"/>
      <c r="ULI53" s="75"/>
      <c r="ULJ53" s="75"/>
      <c r="ULK53" s="75"/>
      <c r="ULL53" s="75"/>
      <c r="ULM53" s="75"/>
      <c r="ULN53" s="75"/>
      <c r="ULO53" s="75"/>
      <c r="ULP53" s="75"/>
      <c r="ULQ53" s="75"/>
      <c r="ULR53" s="75"/>
      <c r="ULS53" s="76"/>
      <c r="ULT53" s="73"/>
      <c r="ULU53" s="49"/>
      <c r="ULV53" s="30"/>
      <c r="ULW53" s="69"/>
      <c r="ULX53" s="74"/>
      <c r="ULY53" s="75"/>
      <c r="ULZ53" s="75"/>
      <c r="UMA53" s="75"/>
      <c r="UMB53" s="75"/>
      <c r="UMC53" s="75"/>
      <c r="UMD53" s="75"/>
      <c r="UME53" s="75"/>
      <c r="UMF53" s="75"/>
      <c r="UMG53" s="75"/>
      <c r="UMH53" s="75"/>
      <c r="UMI53" s="75"/>
      <c r="UMJ53" s="75"/>
      <c r="UMK53" s="76"/>
      <c r="UML53" s="73"/>
      <c r="UMM53" s="49"/>
      <c r="UMN53" s="30"/>
      <c r="UMO53" s="69"/>
      <c r="UMP53" s="74"/>
      <c r="UMQ53" s="75"/>
      <c r="UMR53" s="75"/>
      <c r="UMS53" s="75"/>
      <c r="UMT53" s="75"/>
      <c r="UMU53" s="75"/>
      <c r="UMV53" s="75"/>
      <c r="UMW53" s="75"/>
      <c r="UMX53" s="75"/>
      <c r="UMY53" s="75"/>
      <c r="UMZ53" s="75"/>
      <c r="UNA53" s="75"/>
      <c r="UNB53" s="75"/>
      <c r="UNC53" s="76"/>
      <c r="UND53" s="73"/>
      <c r="UNE53" s="49"/>
      <c r="UNF53" s="30"/>
      <c r="UNG53" s="69"/>
      <c r="UNH53" s="74"/>
      <c r="UNI53" s="75"/>
      <c r="UNJ53" s="75"/>
      <c r="UNK53" s="75"/>
      <c r="UNL53" s="75"/>
      <c r="UNM53" s="75"/>
      <c r="UNN53" s="75"/>
      <c r="UNO53" s="75"/>
      <c r="UNP53" s="75"/>
      <c r="UNQ53" s="75"/>
      <c r="UNR53" s="75"/>
      <c r="UNS53" s="75"/>
      <c r="UNT53" s="75"/>
      <c r="UNU53" s="76"/>
      <c r="UNV53" s="73"/>
      <c r="UNW53" s="49"/>
      <c r="UNX53" s="30"/>
      <c r="UNY53" s="69"/>
      <c r="UNZ53" s="74"/>
      <c r="UOA53" s="75"/>
      <c r="UOB53" s="75"/>
      <c r="UOC53" s="75"/>
      <c r="UOD53" s="75"/>
      <c r="UOE53" s="75"/>
      <c r="UOF53" s="75"/>
      <c r="UOG53" s="75"/>
      <c r="UOH53" s="75"/>
      <c r="UOI53" s="75"/>
      <c r="UOJ53" s="75"/>
      <c r="UOK53" s="75"/>
      <c r="UOL53" s="75"/>
      <c r="UOM53" s="76"/>
      <c r="UON53" s="73"/>
      <c r="UOO53" s="49"/>
      <c r="UOP53" s="30"/>
      <c r="UOQ53" s="69"/>
      <c r="UOR53" s="74"/>
      <c r="UOS53" s="75"/>
      <c r="UOT53" s="75"/>
      <c r="UOU53" s="75"/>
      <c r="UOV53" s="75"/>
      <c r="UOW53" s="75"/>
      <c r="UOX53" s="75"/>
      <c r="UOY53" s="75"/>
      <c r="UOZ53" s="75"/>
      <c r="UPA53" s="75"/>
      <c r="UPB53" s="75"/>
      <c r="UPC53" s="75"/>
      <c r="UPD53" s="75"/>
      <c r="UPE53" s="76"/>
      <c r="UPF53" s="73"/>
      <c r="UPG53" s="49"/>
      <c r="UPH53" s="30"/>
      <c r="UPI53" s="69"/>
      <c r="UPJ53" s="74"/>
      <c r="UPK53" s="75"/>
      <c r="UPL53" s="75"/>
      <c r="UPM53" s="75"/>
      <c r="UPN53" s="75"/>
      <c r="UPO53" s="75"/>
      <c r="UPP53" s="75"/>
      <c r="UPQ53" s="75"/>
      <c r="UPR53" s="75"/>
      <c r="UPS53" s="75"/>
      <c r="UPT53" s="75"/>
      <c r="UPU53" s="75"/>
      <c r="UPV53" s="75"/>
      <c r="UPW53" s="76"/>
      <c r="UPX53" s="73"/>
      <c r="UPY53" s="49"/>
      <c r="UPZ53" s="30"/>
      <c r="UQA53" s="69"/>
      <c r="UQB53" s="74"/>
      <c r="UQC53" s="75"/>
      <c r="UQD53" s="75"/>
      <c r="UQE53" s="75"/>
      <c r="UQF53" s="75"/>
      <c r="UQG53" s="75"/>
      <c r="UQH53" s="75"/>
      <c r="UQI53" s="75"/>
      <c r="UQJ53" s="75"/>
      <c r="UQK53" s="75"/>
      <c r="UQL53" s="75"/>
      <c r="UQM53" s="75"/>
      <c r="UQN53" s="75"/>
      <c r="UQO53" s="76"/>
      <c r="UQP53" s="73"/>
      <c r="UQQ53" s="49"/>
      <c r="UQR53" s="30"/>
      <c r="UQS53" s="69"/>
      <c r="UQT53" s="74"/>
      <c r="UQU53" s="75"/>
      <c r="UQV53" s="75"/>
      <c r="UQW53" s="75"/>
      <c r="UQX53" s="75"/>
      <c r="UQY53" s="75"/>
      <c r="UQZ53" s="75"/>
      <c r="URA53" s="75"/>
      <c r="URB53" s="75"/>
      <c r="URC53" s="75"/>
      <c r="URD53" s="75"/>
      <c r="URE53" s="75"/>
      <c r="URF53" s="75"/>
      <c r="URG53" s="76"/>
      <c r="URH53" s="73"/>
      <c r="URI53" s="49"/>
      <c r="URJ53" s="30"/>
      <c r="URK53" s="69"/>
      <c r="URL53" s="74"/>
      <c r="URM53" s="75"/>
      <c r="URN53" s="75"/>
      <c r="URO53" s="75"/>
      <c r="URP53" s="75"/>
      <c r="URQ53" s="75"/>
      <c r="URR53" s="75"/>
      <c r="URS53" s="75"/>
      <c r="URT53" s="75"/>
      <c r="URU53" s="75"/>
      <c r="URV53" s="75"/>
      <c r="URW53" s="75"/>
      <c r="URX53" s="75"/>
      <c r="URY53" s="76"/>
      <c r="URZ53" s="73"/>
      <c r="USA53" s="49"/>
      <c r="USB53" s="30"/>
      <c r="USC53" s="69"/>
      <c r="USD53" s="74"/>
      <c r="USE53" s="75"/>
      <c r="USF53" s="75"/>
      <c r="USG53" s="75"/>
      <c r="USH53" s="75"/>
      <c r="USI53" s="75"/>
      <c r="USJ53" s="75"/>
      <c r="USK53" s="75"/>
      <c r="USL53" s="75"/>
      <c r="USM53" s="75"/>
      <c r="USN53" s="75"/>
      <c r="USO53" s="75"/>
      <c r="USP53" s="75"/>
      <c r="USQ53" s="76"/>
      <c r="USR53" s="73"/>
      <c r="USS53" s="49"/>
      <c r="UST53" s="30"/>
      <c r="USU53" s="69"/>
      <c r="USV53" s="74"/>
      <c r="USW53" s="75"/>
      <c r="USX53" s="75"/>
      <c r="USY53" s="75"/>
      <c r="USZ53" s="75"/>
      <c r="UTA53" s="75"/>
      <c r="UTB53" s="75"/>
      <c r="UTC53" s="75"/>
      <c r="UTD53" s="75"/>
      <c r="UTE53" s="75"/>
      <c r="UTF53" s="75"/>
      <c r="UTG53" s="75"/>
      <c r="UTH53" s="75"/>
      <c r="UTI53" s="76"/>
      <c r="UTJ53" s="73"/>
      <c r="UTK53" s="49"/>
      <c r="UTL53" s="30"/>
      <c r="UTM53" s="69"/>
      <c r="UTN53" s="74"/>
      <c r="UTO53" s="75"/>
      <c r="UTP53" s="75"/>
      <c r="UTQ53" s="75"/>
      <c r="UTR53" s="75"/>
      <c r="UTS53" s="75"/>
      <c r="UTT53" s="75"/>
      <c r="UTU53" s="75"/>
      <c r="UTV53" s="75"/>
      <c r="UTW53" s="75"/>
      <c r="UTX53" s="75"/>
      <c r="UTY53" s="75"/>
      <c r="UTZ53" s="75"/>
      <c r="UUA53" s="76"/>
      <c r="UUB53" s="73"/>
      <c r="UUC53" s="49"/>
      <c r="UUD53" s="30"/>
      <c r="UUE53" s="69"/>
      <c r="UUF53" s="74"/>
      <c r="UUG53" s="75"/>
      <c r="UUH53" s="75"/>
      <c r="UUI53" s="75"/>
      <c r="UUJ53" s="75"/>
      <c r="UUK53" s="75"/>
      <c r="UUL53" s="75"/>
      <c r="UUM53" s="75"/>
      <c r="UUN53" s="75"/>
      <c r="UUO53" s="75"/>
      <c r="UUP53" s="75"/>
      <c r="UUQ53" s="75"/>
      <c r="UUR53" s="75"/>
      <c r="UUS53" s="76"/>
      <c r="UUT53" s="73"/>
      <c r="UUU53" s="49"/>
      <c r="UUV53" s="30"/>
      <c r="UUW53" s="69"/>
      <c r="UUX53" s="74"/>
      <c r="UUY53" s="75"/>
      <c r="UUZ53" s="75"/>
      <c r="UVA53" s="75"/>
      <c r="UVB53" s="75"/>
      <c r="UVC53" s="75"/>
      <c r="UVD53" s="75"/>
      <c r="UVE53" s="75"/>
      <c r="UVF53" s="75"/>
      <c r="UVG53" s="75"/>
      <c r="UVH53" s="75"/>
      <c r="UVI53" s="75"/>
      <c r="UVJ53" s="75"/>
      <c r="UVK53" s="76"/>
      <c r="UVL53" s="73"/>
      <c r="UVM53" s="49"/>
      <c r="UVN53" s="30"/>
      <c r="UVO53" s="69"/>
      <c r="UVP53" s="74"/>
      <c r="UVQ53" s="75"/>
      <c r="UVR53" s="75"/>
      <c r="UVS53" s="75"/>
      <c r="UVT53" s="75"/>
      <c r="UVU53" s="75"/>
      <c r="UVV53" s="75"/>
      <c r="UVW53" s="75"/>
      <c r="UVX53" s="75"/>
      <c r="UVY53" s="75"/>
      <c r="UVZ53" s="75"/>
      <c r="UWA53" s="75"/>
      <c r="UWB53" s="75"/>
      <c r="UWC53" s="76"/>
      <c r="UWD53" s="73"/>
      <c r="UWE53" s="49"/>
      <c r="UWF53" s="30"/>
      <c r="UWG53" s="69"/>
      <c r="UWH53" s="74"/>
      <c r="UWI53" s="75"/>
      <c r="UWJ53" s="75"/>
      <c r="UWK53" s="75"/>
      <c r="UWL53" s="75"/>
      <c r="UWM53" s="75"/>
      <c r="UWN53" s="75"/>
      <c r="UWO53" s="75"/>
      <c r="UWP53" s="75"/>
      <c r="UWQ53" s="75"/>
      <c r="UWR53" s="75"/>
      <c r="UWS53" s="75"/>
      <c r="UWT53" s="75"/>
      <c r="UWU53" s="76"/>
      <c r="UWV53" s="73"/>
      <c r="UWW53" s="49"/>
      <c r="UWX53" s="30"/>
      <c r="UWY53" s="69"/>
      <c r="UWZ53" s="74"/>
      <c r="UXA53" s="75"/>
      <c r="UXB53" s="75"/>
      <c r="UXC53" s="75"/>
      <c r="UXD53" s="75"/>
      <c r="UXE53" s="75"/>
      <c r="UXF53" s="75"/>
      <c r="UXG53" s="75"/>
      <c r="UXH53" s="75"/>
      <c r="UXI53" s="75"/>
      <c r="UXJ53" s="75"/>
      <c r="UXK53" s="75"/>
      <c r="UXL53" s="75"/>
      <c r="UXM53" s="76"/>
      <c r="UXN53" s="73"/>
      <c r="UXO53" s="49"/>
      <c r="UXP53" s="30"/>
      <c r="UXQ53" s="69"/>
      <c r="UXR53" s="74"/>
      <c r="UXS53" s="75"/>
      <c r="UXT53" s="75"/>
      <c r="UXU53" s="75"/>
      <c r="UXV53" s="75"/>
      <c r="UXW53" s="75"/>
      <c r="UXX53" s="75"/>
      <c r="UXY53" s="75"/>
      <c r="UXZ53" s="75"/>
      <c r="UYA53" s="75"/>
      <c r="UYB53" s="75"/>
      <c r="UYC53" s="75"/>
      <c r="UYD53" s="75"/>
      <c r="UYE53" s="76"/>
      <c r="UYF53" s="73"/>
      <c r="UYG53" s="49"/>
      <c r="UYH53" s="30"/>
      <c r="UYI53" s="69"/>
      <c r="UYJ53" s="74"/>
      <c r="UYK53" s="75"/>
      <c r="UYL53" s="75"/>
      <c r="UYM53" s="75"/>
      <c r="UYN53" s="75"/>
      <c r="UYO53" s="75"/>
      <c r="UYP53" s="75"/>
      <c r="UYQ53" s="75"/>
      <c r="UYR53" s="75"/>
      <c r="UYS53" s="75"/>
      <c r="UYT53" s="75"/>
      <c r="UYU53" s="75"/>
      <c r="UYV53" s="75"/>
      <c r="UYW53" s="76"/>
      <c r="UYX53" s="73"/>
      <c r="UYY53" s="49"/>
      <c r="UYZ53" s="30"/>
      <c r="UZA53" s="69"/>
      <c r="UZB53" s="74"/>
      <c r="UZC53" s="75"/>
      <c r="UZD53" s="75"/>
      <c r="UZE53" s="75"/>
      <c r="UZF53" s="75"/>
      <c r="UZG53" s="75"/>
      <c r="UZH53" s="75"/>
      <c r="UZI53" s="75"/>
      <c r="UZJ53" s="75"/>
      <c r="UZK53" s="75"/>
      <c r="UZL53" s="75"/>
      <c r="UZM53" s="75"/>
      <c r="UZN53" s="75"/>
      <c r="UZO53" s="76"/>
      <c r="UZP53" s="73"/>
      <c r="UZQ53" s="49"/>
      <c r="UZR53" s="30"/>
      <c r="UZS53" s="69"/>
      <c r="UZT53" s="74"/>
      <c r="UZU53" s="75"/>
      <c r="UZV53" s="75"/>
      <c r="UZW53" s="75"/>
      <c r="UZX53" s="75"/>
      <c r="UZY53" s="75"/>
      <c r="UZZ53" s="75"/>
      <c r="VAA53" s="75"/>
      <c r="VAB53" s="75"/>
      <c r="VAC53" s="75"/>
      <c r="VAD53" s="75"/>
      <c r="VAE53" s="75"/>
      <c r="VAF53" s="75"/>
      <c r="VAG53" s="76"/>
      <c r="VAH53" s="73"/>
      <c r="VAI53" s="49"/>
      <c r="VAJ53" s="30"/>
      <c r="VAK53" s="69"/>
      <c r="VAL53" s="74"/>
      <c r="VAM53" s="75"/>
      <c r="VAN53" s="75"/>
      <c r="VAO53" s="75"/>
      <c r="VAP53" s="75"/>
      <c r="VAQ53" s="75"/>
      <c r="VAR53" s="75"/>
      <c r="VAS53" s="75"/>
      <c r="VAT53" s="75"/>
      <c r="VAU53" s="75"/>
      <c r="VAV53" s="75"/>
      <c r="VAW53" s="75"/>
      <c r="VAX53" s="75"/>
      <c r="VAY53" s="76"/>
      <c r="VAZ53" s="73"/>
      <c r="VBA53" s="49"/>
      <c r="VBB53" s="30"/>
      <c r="VBC53" s="69"/>
      <c r="VBD53" s="74"/>
      <c r="VBE53" s="75"/>
      <c r="VBF53" s="75"/>
      <c r="VBG53" s="75"/>
      <c r="VBH53" s="75"/>
      <c r="VBI53" s="75"/>
      <c r="VBJ53" s="75"/>
      <c r="VBK53" s="75"/>
      <c r="VBL53" s="75"/>
      <c r="VBM53" s="75"/>
      <c r="VBN53" s="75"/>
      <c r="VBO53" s="75"/>
      <c r="VBP53" s="75"/>
      <c r="VBQ53" s="76"/>
      <c r="VBR53" s="73"/>
      <c r="VBS53" s="49"/>
      <c r="VBT53" s="30"/>
      <c r="VBU53" s="69"/>
      <c r="VBV53" s="74"/>
      <c r="VBW53" s="75"/>
      <c r="VBX53" s="75"/>
      <c r="VBY53" s="75"/>
      <c r="VBZ53" s="75"/>
      <c r="VCA53" s="75"/>
      <c r="VCB53" s="75"/>
      <c r="VCC53" s="75"/>
      <c r="VCD53" s="75"/>
      <c r="VCE53" s="75"/>
      <c r="VCF53" s="75"/>
      <c r="VCG53" s="75"/>
      <c r="VCH53" s="75"/>
      <c r="VCI53" s="76"/>
      <c r="VCJ53" s="73"/>
      <c r="VCK53" s="49"/>
      <c r="VCL53" s="30"/>
      <c r="VCM53" s="69"/>
      <c r="VCN53" s="74"/>
      <c r="VCO53" s="75"/>
      <c r="VCP53" s="75"/>
      <c r="VCQ53" s="75"/>
      <c r="VCR53" s="75"/>
      <c r="VCS53" s="75"/>
      <c r="VCT53" s="75"/>
      <c r="VCU53" s="75"/>
      <c r="VCV53" s="75"/>
      <c r="VCW53" s="75"/>
      <c r="VCX53" s="75"/>
      <c r="VCY53" s="75"/>
      <c r="VCZ53" s="75"/>
      <c r="VDA53" s="76"/>
      <c r="VDB53" s="73"/>
      <c r="VDC53" s="49"/>
      <c r="VDD53" s="30"/>
      <c r="VDE53" s="69"/>
      <c r="VDF53" s="74"/>
      <c r="VDG53" s="75"/>
      <c r="VDH53" s="75"/>
      <c r="VDI53" s="75"/>
      <c r="VDJ53" s="75"/>
      <c r="VDK53" s="75"/>
      <c r="VDL53" s="75"/>
      <c r="VDM53" s="75"/>
      <c r="VDN53" s="75"/>
      <c r="VDO53" s="75"/>
      <c r="VDP53" s="75"/>
      <c r="VDQ53" s="75"/>
      <c r="VDR53" s="75"/>
      <c r="VDS53" s="76"/>
      <c r="VDT53" s="73"/>
      <c r="VDU53" s="49"/>
      <c r="VDV53" s="30"/>
      <c r="VDW53" s="69"/>
      <c r="VDX53" s="74"/>
      <c r="VDY53" s="75"/>
      <c r="VDZ53" s="75"/>
      <c r="VEA53" s="75"/>
      <c r="VEB53" s="75"/>
      <c r="VEC53" s="75"/>
      <c r="VED53" s="75"/>
      <c r="VEE53" s="75"/>
      <c r="VEF53" s="75"/>
      <c r="VEG53" s="75"/>
      <c r="VEH53" s="75"/>
      <c r="VEI53" s="75"/>
      <c r="VEJ53" s="75"/>
      <c r="VEK53" s="76"/>
      <c r="VEL53" s="73"/>
      <c r="VEM53" s="49"/>
      <c r="VEN53" s="30"/>
      <c r="VEO53" s="69"/>
      <c r="VEP53" s="74"/>
      <c r="VEQ53" s="75"/>
      <c r="VER53" s="75"/>
      <c r="VES53" s="75"/>
      <c r="VET53" s="75"/>
      <c r="VEU53" s="75"/>
      <c r="VEV53" s="75"/>
      <c r="VEW53" s="75"/>
      <c r="VEX53" s="75"/>
      <c r="VEY53" s="75"/>
      <c r="VEZ53" s="75"/>
      <c r="VFA53" s="75"/>
      <c r="VFB53" s="75"/>
      <c r="VFC53" s="76"/>
      <c r="VFD53" s="73"/>
      <c r="VFE53" s="49"/>
      <c r="VFF53" s="30"/>
      <c r="VFG53" s="69"/>
      <c r="VFH53" s="74"/>
      <c r="VFI53" s="75"/>
      <c r="VFJ53" s="75"/>
      <c r="VFK53" s="75"/>
      <c r="VFL53" s="75"/>
      <c r="VFM53" s="75"/>
      <c r="VFN53" s="75"/>
      <c r="VFO53" s="75"/>
      <c r="VFP53" s="75"/>
      <c r="VFQ53" s="75"/>
      <c r="VFR53" s="75"/>
      <c r="VFS53" s="75"/>
      <c r="VFT53" s="75"/>
      <c r="VFU53" s="76"/>
      <c r="VFV53" s="73"/>
      <c r="VFW53" s="49"/>
      <c r="VFX53" s="30"/>
      <c r="VFY53" s="69"/>
      <c r="VFZ53" s="74"/>
      <c r="VGA53" s="75"/>
      <c r="VGB53" s="75"/>
      <c r="VGC53" s="75"/>
      <c r="VGD53" s="75"/>
      <c r="VGE53" s="75"/>
      <c r="VGF53" s="75"/>
      <c r="VGG53" s="75"/>
      <c r="VGH53" s="75"/>
      <c r="VGI53" s="75"/>
      <c r="VGJ53" s="75"/>
      <c r="VGK53" s="75"/>
      <c r="VGL53" s="75"/>
      <c r="VGM53" s="76"/>
      <c r="VGN53" s="73"/>
      <c r="VGO53" s="49"/>
      <c r="VGP53" s="30"/>
      <c r="VGQ53" s="69"/>
      <c r="VGR53" s="74"/>
      <c r="VGS53" s="75"/>
      <c r="VGT53" s="75"/>
      <c r="VGU53" s="75"/>
      <c r="VGV53" s="75"/>
      <c r="VGW53" s="75"/>
      <c r="VGX53" s="75"/>
      <c r="VGY53" s="75"/>
      <c r="VGZ53" s="75"/>
      <c r="VHA53" s="75"/>
      <c r="VHB53" s="75"/>
      <c r="VHC53" s="75"/>
      <c r="VHD53" s="75"/>
      <c r="VHE53" s="76"/>
      <c r="VHF53" s="73"/>
      <c r="VHG53" s="49"/>
      <c r="VHH53" s="30"/>
      <c r="VHI53" s="69"/>
      <c r="VHJ53" s="74"/>
      <c r="VHK53" s="75"/>
      <c r="VHL53" s="75"/>
      <c r="VHM53" s="75"/>
      <c r="VHN53" s="75"/>
      <c r="VHO53" s="75"/>
      <c r="VHP53" s="75"/>
      <c r="VHQ53" s="75"/>
      <c r="VHR53" s="75"/>
      <c r="VHS53" s="75"/>
      <c r="VHT53" s="75"/>
      <c r="VHU53" s="75"/>
      <c r="VHV53" s="75"/>
      <c r="VHW53" s="76"/>
      <c r="VHX53" s="73"/>
      <c r="VHY53" s="49"/>
      <c r="VHZ53" s="30"/>
      <c r="VIA53" s="69"/>
      <c r="VIB53" s="74"/>
      <c r="VIC53" s="75"/>
      <c r="VID53" s="75"/>
      <c r="VIE53" s="75"/>
      <c r="VIF53" s="75"/>
      <c r="VIG53" s="75"/>
      <c r="VIH53" s="75"/>
      <c r="VII53" s="75"/>
      <c r="VIJ53" s="75"/>
      <c r="VIK53" s="75"/>
      <c r="VIL53" s="75"/>
      <c r="VIM53" s="75"/>
      <c r="VIN53" s="75"/>
      <c r="VIO53" s="76"/>
      <c r="VIP53" s="73"/>
      <c r="VIQ53" s="49"/>
      <c r="VIR53" s="30"/>
      <c r="VIS53" s="69"/>
      <c r="VIT53" s="74"/>
      <c r="VIU53" s="75"/>
      <c r="VIV53" s="75"/>
      <c r="VIW53" s="75"/>
      <c r="VIX53" s="75"/>
      <c r="VIY53" s="75"/>
      <c r="VIZ53" s="75"/>
      <c r="VJA53" s="75"/>
      <c r="VJB53" s="75"/>
      <c r="VJC53" s="75"/>
      <c r="VJD53" s="75"/>
      <c r="VJE53" s="75"/>
      <c r="VJF53" s="75"/>
      <c r="VJG53" s="76"/>
      <c r="VJH53" s="73"/>
      <c r="VJI53" s="49"/>
      <c r="VJJ53" s="30"/>
      <c r="VJK53" s="69"/>
      <c r="VJL53" s="74"/>
      <c r="VJM53" s="75"/>
      <c r="VJN53" s="75"/>
      <c r="VJO53" s="75"/>
      <c r="VJP53" s="75"/>
      <c r="VJQ53" s="75"/>
      <c r="VJR53" s="75"/>
      <c r="VJS53" s="75"/>
      <c r="VJT53" s="75"/>
      <c r="VJU53" s="75"/>
      <c r="VJV53" s="75"/>
      <c r="VJW53" s="75"/>
      <c r="VJX53" s="75"/>
      <c r="VJY53" s="76"/>
      <c r="VJZ53" s="73"/>
      <c r="VKA53" s="49"/>
      <c r="VKB53" s="30"/>
      <c r="VKC53" s="69"/>
      <c r="VKD53" s="74"/>
      <c r="VKE53" s="75"/>
      <c r="VKF53" s="75"/>
      <c r="VKG53" s="75"/>
      <c r="VKH53" s="75"/>
      <c r="VKI53" s="75"/>
      <c r="VKJ53" s="75"/>
      <c r="VKK53" s="75"/>
      <c r="VKL53" s="75"/>
      <c r="VKM53" s="75"/>
      <c r="VKN53" s="75"/>
      <c r="VKO53" s="75"/>
      <c r="VKP53" s="75"/>
      <c r="VKQ53" s="76"/>
      <c r="VKR53" s="73"/>
      <c r="VKS53" s="49"/>
      <c r="VKT53" s="30"/>
      <c r="VKU53" s="69"/>
      <c r="VKV53" s="74"/>
      <c r="VKW53" s="75"/>
      <c r="VKX53" s="75"/>
      <c r="VKY53" s="75"/>
      <c r="VKZ53" s="75"/>
      <c r="VLA53" s="75"/>
      <c r="VLB53" s="75"/>
      <c r="VLC53" s="75"/>
      <c r="VLD53" s="75"/>
      <c r="VLE53" s="75"/>
      <c r="VLF53" s="75"/>
      <c r="VLG53" s="75"/>
      <c r="VLH53" s="75"/>
      <c r="VLI53" s="76"/>
      <c r="VLJ53" s="73"/>
      <c r="VLK53" s="49"/>
      <c r="VLL53" s="30"/>
      <c r="VLM53" s="69"/>
      <c r="VLN53" s="74"/>
      <c r="VLO53" s="75"/>
      <c r="VLP53" s="75"/>
      <c r="VLQ53" s="75"/>
      <c r="VLR53" s="75"/>
      <c r="VLS53" s="75"/>
      <c r="VLT53" s="75"/>
      <c r="VLU53" s="75"/>
      <c r="VLV53" s="75"/>
      <c r="VLW53" s="75"/>
      <c r="VLX53" s="75"/>
      <c r="VLY53" s="75"/>
      <c r="VLZ53" s="75"/>
      <c r="VMA53" s="76"/>
      <c r="VMB53" s="73"/>
      <c r="VMC53" s="49"/>
      <c r="VMD53" s="30"/>
      <c r="VME53" s="69"/>
      <c r="VMF53" s="74"/>
      <c r="VMG53" s="75"/>
      <c r="VMH53" s="75"/>
      <c r="VMI53" s="75"/>
      <c r="VMJ53" s="75"/>
      <c r="VMK53" s="75"/>
      <c r="VML53" s="75"/>
      <c r="VMM53" s="75"/>
      <c r="VMN53" s="75"/>
      <c r="VMO53" s="75"/>
      <c r="VMP53" s="75"/>
      <c r="VMQ53" s="75"/>
      <c r="VMR53" s="75"/>
      <c r="VMS53" s="76"/>
      <c r="VMT53" s="73"/>
      <c r="VMU53" s="49"/>
      <c r="VMV53" s="30"/>
      <c r="VMW53" s="69"/>
      <c r="VMX53" s="74"/>
      <c r="VMY53" s="75"/>
      <c r="VMZ53" s="75"/>
      <c r="VNA53" s="75"/>
      <c r="VNB53" s="75"/>
      <c r="VNC53" s="75"/>
      <c r="VND53" s="75"/>
      <c r="VNE53" s="75"/>
      <c r="VNF53" s="75"/>
      <c r="VNG53" s="75"/>
      <c r="VNH53" s="75"/>
      <c r="VNI53" s="75"/>
      <c r="VNJ53" s="75"/>
      <c r="VNK53" s="76"/>
      <c r="VNL53" s="73"/>
      <c r="VNM53" s="49"/>
      <c r="VNN53" s="30"/>
      <c r="VNO53" s="69"/>
      <c r="VNP53" s="74"/>
      <c r="VNQ53" s="75"/>
      <c r="VNR53" s="75"/>
      <c r="VNS53" s="75"/>
      <c r="VNT53" s="75"/>
      <c r="VNU53" s="75"/>
      <c r="VNV53" s="75"/>
      <c r="VNW53" s="75"/>
      <c r="VNX53" s="75"/>
      <c r="VNY53" s="75"/>
      <c r="VNZ53" s="75"/>
      <c r="VOA53" s="75"/>
      <c r="VOB53" s="75"/>
      <c r="VOC53" s="76"/>
      <c r="VOD53" s="73"/>
      <c r="VOE53" s="49"/>
      <c r="VOF53" s="30"/>
      <c r="VOG53" s="69"/>
      <c r="VOH53" s="74"/>
      <c r="VOI53" s="75"/>
      <c r="VOJ53" s="75"/>
      <c r="VOK53" s="75"/>
      <c r="VOL53" s="75"/>
      <c r="VOM53" s="75"/>
      <c r="VON53" s="75"/>
      <c r="VOO53" s="75"/>
      <c r="VOP53" s="75"/>
      <c r="VOQ53" s="75"/>
      <c r="VOR53" s="75"/>
      <c r="VOS53" s="75"/>
      <c r="VOT53" s="75"/>
      <c r="VOU53" s="76"/>
      <c r="VOV53" s="73"/>
      <c r="VOW53" s="49"/>
      <c r="VOX53" s="30"/>
      <c r="VOY53" s="69"/>
      <c r="VOZ53" s="74"/>
      <c r="VPA53" s="75"/>
      <c r="VPB53" s="75"/>
      <c r="VPC53" s="75"/>
      <c r="VPD53" s="75"/>
      <c r="VPE53" s="75"/>
      <c r="VPF53" s="75"/>
      <c r="VPG53" s="75"/>
      <c r="VPH53" s="75"/>
      <c r="VPI53" s="75"/>
      <c r="VPJ53" s="75"/>
      <c r="VPK53" s="75"/>
      <c r="VPL53" s="75"/>
      <c r="VPM53" s="76"/>
      <c r="VPN53" s="73"/>
      <c r="VPO53" s="49"/>
      <c r="VPP53" s="30"/>
      <c r="VPQ53" s="69"/>
      <c r="VPR53" s="74"/>
      <c r="VPS53" s="75"/>
      <c r="VPT53" s="75"/>
      <c r="VPU53" s="75"/>
      <c r="VPV53" s="75"/>
      <c r="VPW53" s="75"/>
      <c r="VPX53" s="75"/>
      <c r="VPY53" s="75"/>
      <c r="VPZ53" s="75"/>
      <c r="VQA53" s="75"/>
      <c r="VQB53" s="75"/>
      <c r="VQC53" s="75"/>
      <c r="VQD53" s="75"/>
      <c r="VQE53" s="76"/>
      <c r="VQF53" s="73"/>
      <c r="VQG53" s="49"/>
      <c r="VQH53" s="30"/>
      <c r="VQI53" s="69"/>
      <c r="VQJ53" s="74"/>
      <c r="VQK53" s="75"/>
      <c r="VQL53" s="75"/>
      <c r="VQM53" s="75"/>
      <c r="VQN53" s="75"/>
      <c r="VQO53" s="75"/>
      <c r="VQP53" s="75"/>
      <c r="VQQ53" s="75"/>
      <c r="VQR53" s="75"/>
      <c r="VQS53" s="75"/>
      <c r="VQT53" s="75"/>
      <c r="VQU53" s="75"/>
      <c r="VQV53" s="75"/>
      <c r="VQW53" s="76"/>
      <c r="VQX53" s="73"/>
      <c r="VQY53" s="49"/>
      <c r="VQZ53" s="30"/>
      <c r="VRA53" s="69"/>
      <c r="VRB53" s="74"/>
      <c r="VRC53" s="75"/>
      <c r="VRD53" s="75"/>
      <c r="VRE53" s="75"/>
      <c r="VRF53" s="75"/>
      <c r="VRG53" s="75"/>
      <c r="VRH53" s="75"/>
      <c r="VRI53" s="75"/>
      <c r="VRJ53" s="75"/>
      <c r="VRK53" s="75"/>
      <c r="VRL53" s="75"/>
      <c r="VRM53" s="75"/>
      <c r="VRN53" s="75"/>
      <c r="VRO53" s="76"/>
      <c r="VRP53" s="73"/>
      <c r="VRQ53" s="49"/>
      <c r="VRR53" s="30"/>
      <c r="VRS53" s="69"/>
      <c r="VRT53" s="74"/>
      <c r="VRU53" s="75"/>
      <c r="VRV53" s="75"/>
      <c r="VRW53" s="75"/>
      <c r="VRX53" s="75"/>
      <c r="VRY53" s="75"/>
      <c r="VRZ53" s="75"/>
      <c r="VSA53" s="75"/>
      <c r="VSB53" s="75"/>
      <c r="VSC53" s="75"/>
      <c r="VSD53" s="75"/>
      <c r="VSE53" s="75"/>
      <c r="VSF53" s="75"/>
      <c r="VSG53" s="76"/>
      <c r="VSH53" s="73"/>
      <c r="VSI53" s="49"/>
      <c r="VSJ53" s="30"/>
      <c r="VSK53" s="69"/>
      <c r="VSL53" s="74"/>
      <c r="VSM53" s="75"/>
      <c r="VSN53" s="75"/>
      <c r="VSO53" s="75"/>
      <c r="VSP53" s="75"/>
      <c r="VSQ53" s="75"/>
      <c r="VSR53" s="75"/>
      <c r="VSS53" s="75"/>
      <c r="VST53" s="75"/>
      <c r="VSU53" s="75"/>
      <c r="VSV53" s="75"/>
      <c r="VSW53" s="75"/>
      <c r="VSX53" s="75"/>
      <c r="VSY53" s="76"/>
      <c r="VSZ53" s="73"/>
      <c r="VTA53" s="49"/>
      <c r="VTB53" s="30"/>
      <c r="VTC53" s="69"/>
      <c r="VTD53" s="74"/>
      <c r="VTE53" s="75"/>
      <c r="VTF53" s="75"/>
      <c r="VTG53" s="75"/>
      <c r="VTH53" s="75"/>
      <c r="VTI53" s="75"/>
      <c r="VTJ53" s="75"/>
      <c r="VTK53" s="75"/>
      <c r="VTL53" s="75"/>
      <c r="VTM53" s="75"/>
      <c r="VTN53" s="75"/>
      <c r="VTO53" s="75"/>
      <c r="VTP53" s="75"/>
      <c r="VTQ53" s="76"/>
      <c r="VTR53" s="73"/>
      <c r="VTS53" s="49"/>
      <c r="VTT53" s="30"/>
      <c r="VTU53" s="69"/>
      <c r="VTV53" s="74"/>
      <c r="VTW53" s="75"/>
      <c r="VTX53" s="75"/>
      <c r="VTY53" s="75"/>
      <c r="VTZ53" s="75"/>
      <c r="VUA53" s="75"/>
      <c r="VUB53" s="75"/>
      <c r="VUC53" s="75"/>
      <c r="VUD53" s="75"/>
      <c r="VUE53" s="75"/>
      <c r="VUF53" s="75"/>
      <c r="VUG53" s="75"/>
      <c r="VUH53" s="75"/>
      <c r="VUI53" s="76"/>
      <c r="VUJ53" s="73"/>
      <c r="VUK53" s="49"/>
      <c r="VUL53" s="30"/>
      <c r="VUM53" s="69"/>
      <c r="VUN53" s="74"/>
      <c r="VUO53" s="75"/>
      <c r="VUP53" s="75"/>
      <c r="VUQ53" s="75"/>
      <c r="VUR53" s="75"/>
      <c r="VUS53" s="75"/>
      <c r="VUT53" s="75"/>
      <c r="VUU53" s="75"/>
      <c r="VUV53" s="75"/>
      <c r="VUW53" s="75"/>
      <c r="VUX53" s="75"/>
      <c r="VUY53" s="75"/>
      <c r="VUZ53" s="75"/>
      <c r="VVA53" s="76"/>
      <c r="VVB53" s="73"/>
      <c r="VVC53" s="49"/>
      <c r="VVD53" s="30"/>
      <c r="VVE53" s="69"/>
      <c r="VVF53" s="74"/>
      <c r="VVG53" s="75"/>
      <c r="VVH53" s="75"/>
      <c r="VVI53" s="75"/>
      <c r="VVJ53" s="75"/>
      <c r="VVK53" s="75"/>
      <c r="VVL53" s="75"/>
      <c r="VVM53" s="75"/>
      <c r="VVN53" s="75"/>
      <c r="VVO53" s="75"/>
      <c r="VVP53" s="75"/>
      <c r="VVQ53" s="75"/>
      <c r="VVR53" s="75"/>
      <c r="VVS53" s="76"/>
      <c r="VVT53" s="73"/>
      <c r="VVU53" s="49"/>
      <c r="VVV53" s="30"/>
      <c r="VVW53" s="69"/>
      <c r="VVX53" s="74"/>
      <c r="VVY53" s="75"/>
      <c r="VVZ53" s="75"/>
      <c r="VWA53" s="75"/>
      <c r="VWB53" s="75"/>
      <c r="VWC53" s="75"/>
      <c r="VWD53" s="75"/>
      <c r="VWE53" s="75"/>
      <c r="VWF53" s="75"/>
      <c r="VWG53" s="75"/>
      <c r="VWH53" s="75"/>
      <c r="VWI53" s="75"/>
      <c r="VWJ53" s="75"/>
      <c r="VWK53" s="76"/>
      <c r="VWL53" s="73"/>
      <c r="VWM53" s="49"/>
      <c r="VWN53" s="30"/>
      <c r="VWO53" s="69"/>
      <c r="VWP53" s="74"/>
      <c r="VWQ53" s="75"/>
      <c r="VWR53" s="75"/>
      <c r="VWS53" s="75"/>
      <c r="VWT53" s="75"/>
      <c r="VWU53" s="75"/>
      <c r="VWV53" s="75"/>
      <c r="VWW53" s="75"/>
      <c r="VWX53" s="75"/>
      <c r="VWY53" s="75"/>
      <c r="VWZ53" s="75"/>
      <c r="VXA53" s="75"/>
      <c r="VXB53" s="75"/>
      <c r="VXC53" s="76"/>
      <c r="VXD53" s="73"/>
      <c r="VXE53" s="49"/>
      <c r="VXF53" s="30"/>
      <c r="VXG53" s="69"/>
      <c r="VXH53" s="74"/>
      <c r="VXI53" s="75"/>
      <c r="VXJ53" s="75"/>
      <c r="VXK53" s="75"/>
      <c r="VXL53" s="75"/>
      <c r="VXM53" s="75"/>
      <c r="VXN53" s="75"/>
      <c r="VXO53" s="75"/>
      <c r="VXP53" s="75"/>
      <c r="VXQ53" s="75"/>
      <c r="VXR53" s="75"/>
      <c r="VXS53" s="75"/>
      <c r="VXT53" s="75"/>
      <c r="VXU53" s="76"/>
      <c r="VXV53" s="73"/>
      <c r="VXW53" s="49"/>
      <c r="VXX53" s="30"/>
      <c r="VXY53" s="69"/>
      <c r="VXZ53" s="74"/>
      <c r="VYA53" s="75"/>
      <c r="VYB53" s="75"/>
      <c r="VYC53" s="75"/>
      <c r="VYD53" s="75"/>
      <c r="VYE53" s="75"/>
      <c r="VYF53" s="75"/>
      <c r="VYG53" s="75"/>
      <c r="VYH53" s="75"/>
      <c r="VYI53" s="75"/>
      <c r="VYJ53" s="75"/>
      <c r="VYK53" s="75"/>
      <c r="VYL53" s="75"/>
      <c r="VYM53" s="76"/>
      <c r="VYN53" s="73"/>
      <c r="VYO53" s="49"/>
      <c r="VYP53" s="30"/>
      <c r="VYQ53" s="69"/>
      <c r="VYR53" s="74"/>
      <c r="VYS53" s="75"/>
      <c r="VYT53" s="75"/>
      <c r="VYU53" s="75"/>
      <c r="VYV53" s="75"/>
      <c r="VYW53" s="75"/>
      <c r="VYX53" s="75"/>
      <c r="VYY53" s="75"/>
      <c r="VYZ53" s="75"/>
      <c r="VZA53" s="75"/>
      <c r="VZB53" s="75"/>
      <c r="VZC53" s="75"/>
      <c r="VZD53" s="75"/>
      <c r="VZE53" s="76"/>
      <c r="VZF53" s="73"/>
      <c r="VZG53" s="49"/>
      <c r="VZH53" s="30"/>
      <c r="VZI53" s="69"/>
      <c r="VZJ53" s="74"/>
      <c r="VZK53" s="75"/>
      <c r="VZL53" s="75"/>
      <c r="VZM53" s="75"/>
      <c r="VZN53" s="75"/>
      <c r="VZO53" s="75"/>
      <c r="VZP53" s="75"/>
      <c r="VZQ53" s="75"/>
      <c r="VZR53" s="75"/>
      <c r="VZS53" s="75"/>
      <c r="VZT53" s="75"/>
      <c r="VZU53" s="75"/>
      <c r="VZV53" s="75"/>
      <c r="VZW53" s="76"/>
      <c r="VZX53" s="73"/>
      <c r="VZY53" s="49"/>
      <c r="VZZ53" s="30"/>
      <c r="WAA53" s="69"/>
      <c r="WAB53" s="74"/>
      <c r="WAC53" s="75"/>
      <c r="WAD53" s="75"/>
      <c r="WAE53" s="75"/>
      <c r="WAF53" s="75"/>
      <c r="WAG53" s="75"/>
      <c r="WAH53" s="75"/>
      <c r="WAI53" s="75"/>
      <c r="WAJ53" s="75"/>
      <c r="WAK53" s="75"/>
      <c r="WAL53" s="75"/>
      <c r="WAM53" s="75"/>
      <c r="WAN53" s="75"/>
      <c r="WAO53" s="76"/>
      <c r="WAP53" s="73"/>
      <c r="WAQ53" s="49"/>
      <c r="WAR53" s="30"/>
      <c r="WAS53" s="69"/>
      <c r="WAT53" s="74"/>
      <c r="WAU53" s="75"/>
      <c r="WAV53" s="75"/>
      <c r="WAW53" s="75"/>
      <c r="WAX53" s="75"/>
      <c r="WAY53" s="75"/>
      <c r="WAZ53" s="75"/>
      <c r="WBA53" s="75"/>
      <c r="WBB53" s="75"/>
      <c r="WBC53" s="75"/>
      <c r="WBD53" s="75"/>
      <c r="WBE53" s="75"/>
      <c r="WBF53" s="75"/>
      <c r="WBG53" s="76"/>
      <c r="WBH53" s="73"/>
      <c r="WBI53" s="49"/>
      <c r="WBJ53" s="30"/>
      <c r="WBK53" s="69"/>
      <c r="WBL53" s="74"/>
      <c r="WBM53" s="75"/>
      <c r="WBN53" s="75"/>
      <c r="WBO53" s="75"/>
      <c r="WBP53" s="75"/>
      <c r="WBQ53" s="75"/>
      <c r="WBR53" s="75"/>
      <c r="WBS53" s="75"/>
      <c r="WBT53" s="75"/>
      <c r="WBU53" s="75"/>
      <c r="WBV53" s="75"/>
      <c r="WBW53" s="75"/>
      <c r="WBX53" s="75"/>
      <c r="WBY53" s="76"/>
      <c r="WBZ53" s="73"/>
      <c r="WCA53" s="49"/>
      <c r="WCB53" s="30"/>
      <c r="WCC53" s="69"/>
      <c r="WCD53" s="74"/>
      <c r="WCE53" s="75"/>
      <c r="WCF53" s="75"/>
      <c r="WCG53" s="75"/>
      <c r="WCH53" s="75"/>
      <c r="WCI53" s="75"/>
      <c r="WCJ53" s="75"/>
      <c r="WCK53" s="75"/>
      <c r="WCL53" s="75"/>
      <c r="WCM53" s="75"/>
      <c r="WCN53" s="75"/>
      <c r="WCO53" s="75"/>
      <c r="WCP53" s="75"/>
      <c r="WCQ53" s="76"/>
      <c r="WCR53" s="73"/>
      <c r="WCS53" s="49"/>
      <c r="WCT53" s="30"/>
      <c r="WCU53" s="69"/>
      <c r="WCV53" s="74"/>
      <c r="WCW53" s="75"/>
      <c r="WCX53" s="75"/>
      <c r="WCY53" s="75"/>
      <c r="WCZ53" s="75"/>
      <c r="WDA53" s="75"/>
      <c r="WDB53" s="75"/>
      <c r="WDC53" s="75"/>
      <c r="WDD53" s="75"/>
      <c r="WDE53" s="75"/>
      <c r="WDF53" s="75"/>
      <c r="WDG53" s="75"/>
      <c r="WDH53" s="75"/>
      <c r="WDI53" s="76"/>
      <c r="WDJ53" s="73"/>
      <c r="WDK53" s="49"/>
      <c r="WDL53" s="30"/>
      <c r="WDM53" s="69"/>
      <c r="WDN53" s="74"/>
      <c r="WDO53" s="75"/>
      <c r="WDP53" s="75"/>
      <c r="WDQ53" s="75"/>
      <c r="WDR53" s="75"/>
      <c r="WDS53" s="75"/>
      <c r="WDT53" s="75"/>
      <c r="WDU53" s="75"/>
      <c r="WDV53" s="75"/>
      <c r="WDW53" s="75"/>
      <c r="WDX53" s="75"/>
      <c r="WDY53" s="75"/>
      <c r="WDZ53" s="75"/>
      <c r="WEA53" s="76"/>
      <c r="WEB53" s="73"/>
      <c r="WEC53" s="49"/>
      <c r="WED53" s="30"/>
      <c r="WEE53" s="69"/>
      <c r="WEF53" s="74"/>
      <c r="WEG53" s="75"/>
      <c r="WEH53" s="75"/>
      <c r="WEI53" s="75"/>
      <c r="WEJ53" s="75"/>
      <c r="WEK53" s="75"/>
      <c r="WEL53" s="75"/>
      <c r="WEM53" s="75"/>
      <c r="WEN53" s="75"/>
      <c r="WEO53" s="75"/>
      <c r="WEP53" s="75"/>
      <c r="WEQ53" s="75"/>
      <c r="WER53" s="75"/>
      <c r="WES53" s="76"/>
      <c r="WET53" s="73"/>
      <c r="WEU53" s="49"/>
      <c r="WEV53" s="30"/>
      <c r="WEW53" s="69"/>
      <c r="WEX53" s="74"/>
      <c r="WEY53" s="75"/>
      <c r="WEZ53" s="75"/>
      <c r="WFA53" s="75"/>
      <c r="WFB53" s="75"/>
      <c r="WFC53" s="75"/>
      <c r="WFD53" s="75"/>
      <c r="WFE53" s="75"/>
      <c r="WFF53" s="75"/>
      <c r="WFG53" s="75"/>
      <c r="WFH53" s="75"/>
      <c r="WFI53" s="75"/>
      <c r="WFJ53" s="75"/>
      <c r="WFK53" s="76"/>
      <c r="WFL53" s="73"/>
      <c r="WFM53" s="49"/>
      <c r="WFN53" s="30"/>
      <c r="WFO53" s="69"/>
      <c r="WFP53" s="74"/>
      <c r="WFQ53" s="75"/>
      <c r="WFR53" s="75"/>
      <c r="WFS53" s="75"/>
      <c r="WFT53" s="75"/>
      <c r="WFU53" s="75"/>
      <c r="WFV53" s="75"/>
      <c r="WFW53" s="75"/>
      <c r="WFX53" s="75"/>
      <c r="WFY53" s="75"/>
      <c r="WFZ53" s="75"/>
      <c r="WGA53" s="75"/>
      <c r="WGB53" s="75"/>
      <c r="WGC53" s="76"/>
      <c r="WGD53" s="73"/>
      <c r="WGE53" s="49"/>
      <c r="WGF53" s="30"/>
      <c r="WGG53" s="69"/>
      <c r="WGH53" s="74"/>
      <c r="WGI53" s="75"/>
      <c r="WGJ53" s="75"/>
      <c r="WGK53" s="75"/>
      <c r="WGL53" s="75"/>
      <c r="WGM53" s="75"/>
      <c r="WGN53" s="75"/>
      <c r="WGO53" s="75"/>
      <c r="WGP53" s="75"/>
      <c r="WGQ53" s="75"/>
      <c r="WGR53" s="75"/>
      <c r="WGS53" s="75"/>
      <c r="WGT53" s="75"/>
      <c r="WGU53" s="76"/>
      <c r="WGV53" s="73"/>
      <c r="WGW53" s="49"/>
      <c r="WGX53" s="30"/>
      <c r="WGY53" s="69"/>
      <c r="WGZ53" s="74"/>
      <c r="WHA53" s="75"/>
      <c r="WHB53" s="75"/>
      <c r="WHC53" s="75"/>
      <c r="WHD53" s="75"/>
      <c r="WHE53" s="75"/>
      <c r="WHF53" s="75"/>
      <c r="WHG53" s="75"/>
      <c r="WHH53" s="75"/>
      <c r="WHI53" s="75"/>
      <c r="WHJ53" s="75"/>
      <c r="WHK53" s="75"/>
      <c r="WHL53" s="75"/>
      <c r="WHM53" s="76"/>
      <c r="WHN53" s="73"/>
      <c r="WHO53" s="49"/>
      <c r="WHP53" s="30"/>
      <c r="WHQ53" s="69"/>
      <c r="WHR53" s="74"/>
      <c r="WHS53" s="75"/>
      <c r="WHT53" s="75"/>
      <c r="WHU53" s="75"/>
      <c r="WHV53" s="75"/>
      <c r="WHW53" s="75"/>
      <c r="WHX53" s="75"/>
      <c r="WHY53" s="75"/>
      <c r="WHZ53" s="75"/>
      <c r="WIA53" s="75"/>
      <c r="WIB53" s="75"/>
      <c r="WIC53" s="75"/>
      <c r="WID53" s="75"/>
      <c r="WIE53" s="76"/>
      <c r="WIF53" s="73"/>
      <c r="WIG53" s="49"/>
      <c r="WIH53" s="30"/>
      <c r="WII53" s="69"/>
      <c r="WIJ53" s="74"/>
      <c r="WIK53" s="75"/>
      <c r="WIL53" s="75"/>
      <c r="WIM53" s="75"/>
      <c r="WIN53" s="75"/>
      <c r="WIO53" s="75"/>
      <c r="WIP53" s="75"/>
      <c r="WIQ53" s="75"/>
      <c r="WIR53" s="75"/>
      <c r="WIS53" s="75"/>
      <c r="WIT53" s="75"/>
      <c r="WIU53" s="75"/>
      <c r="WIV53" s="75"/>
      <c r="WIW53" s="76"/>
      <c r="WIX53" s="73"/>
      <c r="WIY53" s="49"/>
      <c r="WIZ53" s="30"/>
      <c r="WJA53" s="69"/>
      <c r="WJB53" s="74"/>
      <c r="WJC53" s="75"/>
      <c r="WJD53" s="75"/>
      <c r="WJE53" s="75"/>
      <c r="WJF53" s="75"/>
      <c r="WJG53" s="75"/>
      <c r="WJH53" s="75"/>
      <c r="WJI53" s="75"/>
      <c r="WJJ53" s="75"/>
      <c r="WJK53" s="75"/>
      <c r="WJL53" s="75"/>
      <c r="WJM53" s="75"/>
      <c r="WJN53" s="75"/>
      <c r="WJO53" s="76"/>
      <c r="WJP53" s="73"/>
      <c r="WJQ53" s="49"/>
      <c r="WJR53" s="30"/>
      <c r="WJS53" s="69"/>
      <c r="WJT53" s="74"/>
      <c r="WJU53" s="75"/>
      <c r="WJV53" s="75"/>
      <c r="WJW53" s="75"/>
      <c r="WJX53" s="75"/>
      <c r="WJY53" s="75"/>
      <c r="WJZ53" s="75"/>
      <c r="WKA53" s="75"/>
      <c r="WKB53" s="75"/>
      <c r="WKC53" s="75"/>
      <c r="WKD53" s="75"/>
      <c r="WKE53" s="75"/>
      <c r="WKF53" s="75"/>
      <c r="WKG53" s="76"/>
      <c r="WKH53" s="73"/>
      <c r="WKI53" s="49"/>
      <c r="WKJ53" s="30"/>
      <c r="WKK53" s="69"/>
      <c r="WKL53" s="74"/>
      <c r="WKM53" s="75"/>
      <c r="WKN53" s="75"/>
      <c r="WKO53" s="75"/>
      <c r="WKP53" s="75"/>
      <c r="WKQ53" s="75"/>
      <c r="WKR53" s="75"/>
      <c r="WKS53" s="75"/>
      <c r="WKT53" s="75"/>
      <c r="WKU53" s="75"/>
      <c r="WKV53" s="75"/>
      <c r="WKW53" s="75"/>
      <c r="WKX53" s="75"/>
      <c r="WKY53" s="76"/>
      <c r="WKZ53" s="73"/>
      <c r="WLA53" s="49"/>
      <c r="WLB53" s="30"/>
      <c r="WLC53" s="69"/>
      <c r="WLD53" s="74"/>
      <c r="WLE53" s="75"/>
      <c r="WLF53" s="75"/>
      <c r="WLG53" s="75"/>
      <c r="WLH53" s="75"/>
      <c r="WLI53" s="75"/>
      <c r="WLJ53" s="75"/>
      <c r="WLK53" s="75"/>
      <c r="WLL53" s="75"/>
      <c r="WLM53" s="75"/>
      <c r="WLN53" s="75"/>
      <c r="WLO53" s="75"/>
      <c r="WLP53" s="75"/>
      <c r="WLQ53" s="76"/>
      <c r="WLR53" s="73"/>
      <c r="WLS53" s="49"/>
      <c r="WLT53" s="30"/>
      <c r="WLU53" s="69"/>
      <c r="WLV53" s="74"/>
      <c r="WLW53" s="75"/>
      <c r="WLX53" s="75"/>
      <c r="WLY53" s="75"/>
      <c r="WLZ53" s="75"/>
      <c r="WMA53" s="75"/>
      <c r="WMB53" s="75"/>
      <c r="WMC53" s="75"/>
      <c r="WMD53" s="75"/>
      <c r="WME53" s="75"/>
      <c r="WMF53" s="75"/>
      <c r="WMG53" s="75"/>
      <c r="WMH53" s="75"/>
      <c r="WMI53" s="76"/>
      <c r="WMJ53" s="73"/>
      <c r="WMK53" s="49"/>
      <c r="WML53" s="30"/>
      <c r="WMM53" s="69"/>
      <c r="WMN53" s="74"/>
      <c r="WMO53" s="75"/>
      <c r="WMP53" s="75"/>
      <c r="WMQ53" s="75"/>
      <c r="WMR53" s="75"/>
      <c r="WMS53" s="75"/>
      <c r="WMT53" s="75"/>
      <c r="WMU53" s="75"/>
      <c r="WMV53" s="75"/>
      <c r="WMW53" s="75"/>
      <c r="WMX53" s="75"/>
      <c r="WMY53" s="75"/>
      <c r="WMZ53" s="75"/>
      <c r="WNA53" s="76"/>
      <c r="WNB53" s="73"/>
      <c r="WNC53" s="49"/>
      <c r="WND53" s="30"/>
      <c r="WNE53" s="69"/>
      <c r="WNF53" s="74"/>
      <c r="WNG53" s="75"/>
      <c r="WNH53" s="75"/>
      <c r="WNI53" s="75"/>
      <c r="WNJ53" s="75"/>
      <c r="WNK53" s="75"/>
      <c r="WNL53" s="75"/>
      <c r="WNM53" s="75"/>
      <c r="WNN53" s="75"/>
      <c r="WNO53" s="75"/>
      <c r="WNP53" s="75"/>
      <c r="WNQ53" s="75"/>
      <c r="WNR53" s="75"/>
      <c r="WNS53" s="76"/>
      <c r="WNT53" s="73"/>
      <c r="WNU53" s="49"/>
      <c r="WNV53" s="30"/>
      <c r="WNW53" s="69"/>
      <c r="WNX53" s="74"/>
      <c r="WNY53" s="75"/>
      <c r="WNZ53" s="75"/>
      <c r="WOA53" s="75"/>
      <c r="WOB53" s="75"/>
      <c r="WOC53" s="75"/>
      <c r="WOD53" s="75"/>
      <c r="WOE53" s="75"/>
      <c r="WOF53" s="75"/>
      <c r="WOG53" s="75"/>
      <c r="WOH53" s="75"/>
      <c r="WOI53" s="75"/>
      <c r="WOJ53" s="75"/>
      <c r="WOK53" s="76"/>
      <c r="WOL53" s="73"/>
      <c r="WOM53" s="49"/>
      <c r="WON53" s="30"/>
      <c r="WOO53" s="69"/>
      <c r="WOP53" s="74"/>
      <c r="WOQ53" s="75"/>
      <c r="WOR53" s="75"/>
      <c r="WOS53" s="75"/>
      <c r="WOT53" s="75"/>
      <c r="WOU53" s="75"/>
      <c r="WOV53" s="75"/>
      <c r="WOW53" s="75"/>
      <c r="WOX53" s="75"/>
      <c r="WOY53" s="75"/>
      <c r="WOZ53" s="75"/>
      <c r="WPA53" s="75"/>
      <c r="WPB53" s="75"/>
      <c r="WPC53" s="76"/>
      <c r="WPD53" s="73"/>
      <c r="WPE53" s="49"/>
      <c r="WPF53" s="30"/>
      <c r="WPG53" s="69"/>
      <c r="WPH53" s="74"/>
      <c r="WPI53" s="75"/>
      <c r="WPJ53" s="75"/>
      <c r="WPK53" s="75"/>
      <c r="WPL53" s="75"/>
      <c r="WPM53" s="75"/>
      <c r="WPN53" s="75"/>
      <c r="WPO53" s="75"/>
      <c r="WPP53" s="75"/>
      <c r="WPQ53" s="75"/>
      <c r="WPR53" s="75"/>
      <c r="WPS53" s="75"/>
      <c r="WPT53" s="75"/>
      <c r="WPU53" s="76"/>
      <c r="WPV53" s="73"/>
      <c r="WPW53" s="49"/>
      <c r="WPX53" s="30"/>
      <c r="WPY53" s="69"/>
      <c r="WPZ53" s="74"/>
      <c r="WQA53" s="75"/>
      <c r="WQB53" s="75"/>
      <c r="WQC53" s="75"/>
      <c r="WQD53" s="75"/>
      <c r="WQE53" s="75"/>
      <c r="WQF53" s="75"/>
      <c r="WQG53" s="75"/>
      <c r="WQH53" s="75"/>
      <c r="WQI53" s="75"/>
      <c r="WQJ53" s="75"/>
      <c r="WQK53" s="75"/>
      <c r="WQL53" s="75"/>
      <c r="WQM53" s="76"/>
      <c r="WQN53" s="73"/>
      <c r="WQO53" s="49"/>
      <c r="WQP53" s="30"/>
      <c r="WQQ53" s="69"/>
      <c r="WQR53" s="74"/>
      <c r="WQS53" s="75"/>
      <c r="WQT53" s="75"/>
      <c r="WQU53" s="75"/>
      <c r="WQV53" s="75"/>
      <c r="WQW53" s="75"/>
      <c r="WQX53" s="75"/>
      <c r="WQY53" s="75"/>
      <c r="WQZ53" s="75"/>
      <c r="WRA53" s="75"/>
      <c r="WRB53" s="75"/>
      <c r="WRC53" s="75"/>
      <c r="WRD53" s="75"/>
      <c r="WRE53" s="76"/>
      <c r="WRF53" s="73"/>
      <c r="WRG53" s="49"/>
      <c r="WRH53" s="30"/>
      <c r="WRI53" s="69"/>
      <c r="WRJ53" s="74"/>
      <c r="WRK53" s="75"/>
      <c r="WRL53" s="75"/>
      <c r="WRM53" s="75"/>
      <c r="WRN53" s="75"/>
      <c r="WRO53" s="75"/>
      <c r="WRP53" s="75"/>
      <c r="WRQ53" s="75"/>
      <c r="WRR53" s="75"/>
      <c r="WRS53" s="75"/>
      <c r="WRT53" s="75"/>
      <c r="WRU53" s="75"/>
      <c r="WRV53" s="75"/>
      <c r="WRW53" s="76"/>
      <c r="WRX53" s="73"/>
      <c r="WRY53" s="49"/>
      <c r="WRZ53" s="30"/>
      <c r="WSA53" s="69"/>
      <c r="WSB53" s="74"/>
      <c r="WSC53" s="75"/>
      <c r="WSD53" s="75"/>
      <c r="WSE53" s="75"/>
      <c r="WSF53" s="75"/>
      <c r="WSG53" s="75"/>
      <c r="WSH53" s="75"/>
      <c r="WSI53" s="75"/>
      <c r="WSJ53" s="75"/>
      <c r="WSK53" s="75"/>
      <c r="WSL53" s="75"/>
      <c r="WSM53" s="75"/>
      <c r="WSN53" s="75"/>
      <c r="WSO53" s="76"/>
      <c r="WSP53" s="73"/>
      <c r="WSQ53" s="49"/>
      <c r="WSR53" s="30"/>
      <c r="WSS53" s="69"/>
      <c r="WST53" s="74"/>
      <c r="WSU53" s="75"/>
      <c r="WSV53" s="75"/>
      <c r="WSW53" s="75"/>
      <c r="WSX53" s="75"/>
      <c r="WSY53" s="75"/>
      <c r="WSZ53" s="75"/>
      <c r="WTA53" s="75"/>
      <c r="WTB53" s="75"/>
      <c r="WTC53" s="75"/>
      <c r="WTD53" s="75"/>
      <c r="WTE53" s="75"/>
      <c r="WTF53" s="75"/>
      <c r="WTG53" s="76"/>
      <c r="WTH53" s="73"/>
      <c r="WTI53" s="49"/>
      <c r="WTJ53" s="30"/>
      <c r="WTK53" s="69"/>
      <c r="WTL53" s="74"/>
      <c r="WTM53" s="75"/>
      <c r="WTN53" s="75"/>
      <c r="WTO53" s="75"/>
      <c r="WTP53" s="75"/>
      <c r="WTQ53" s="75"/>
      <c r="WTR53" s="75"/>
      <c r="WTS53" s="75"/>
      <c r="WTT53" s="75"/>
      <c r="WTU53" s="75"/>
      <c r="WTV53" s="75"/>
      <c r="WTW53" s="75"/>
      <c r="WTX53" s="75"/>
      <c r="WTY53" s="76"/>
      <c r="WTZ53" s="73"/>
      <c r="WUA53" s="49"/>
      <c r="WUB53" s="30"/>
      <c r="WUC53" s="69"/>
      <c r="WUD53" s="74"/>
      <c r="WUE53" s="75"/>
      <c r="WUF53" s="75"/>
      <c r="WUG53" s="75"/>
      <c r="WUH53" s="75"/>
      <c r="WUI53" s="75"/>
      <c r="WUJ53" s="75"/>
      <c r="WUK53" s="75"/>
      <c r="WUL53" s="75"/>
      <c r="WUM53" s="75"/>
      <c r="WUN53" s="75"/>
      <c r="WUO53" s="75"/>
      <c r="WUP53" s="75"/>
      <c r="WUQ53" s="76"/>
      <c r="WUR53" s="73"/>
      <c r="WUS53" s="49"/>
      <c r="WUT53" s="30"/>
      <c r="WUU53" s="69"/>
      <c r="WUV53" s="74"/>
      <c r="WUW53" s="75"/>
      <c r="WUX53" s="75"/>
      <c r="WUY53" s="75"/>
      <c r="WUZ53" s="75"/>
      <c r="WVA53" s="75"/>
      <c r="WVB53" s="75"/>
      <c r="WVC53" s="75"/>
      <c r="WVD53" s="75"/>
      <c r="WVE53" s="75"/>
      <c r="WVF53" s="75"/>
      <c r="WVG53" s="75"/>
      <c r="WVH53" s="75"/>
      <c r="WVI53" s="76"/>
      <c r="WVJ53" s="73"/>
      <c r="WVK53" s="49"/>
      <c r="WVL53" s="30"/>
      <c r="WVM53" s="69"/>
      <c r="WVN53" s="74"/>
      <c r="WVO53" s="75"/>
      <c r="WVP53" s="75"/>
      <c r="WVQ53" s="75"/>
      <c r="WVR53" s="75"/>
      <c r="WVS53" s="75"/>
      <c r="WVT53" s="75"/>
      <c r="WVU53" s="75"/>
      <c r="WVV53" s="75"/>
      <c r="WVW53" s="75"/>
      <c r="WVX53" s="75"/>
      <c r="WVY53" s="75"/>
      <c r="WVZ53" s="75"/>
      <c r="WWA53" s="76"/>
      <c r="WWB53" s="73"/>
      <c r="WWC53" s="49"/>
      <c r="WWD53" s="30"/>
      <c r="WWE53" s="69"/>
      <c r="WWF53" s="74"/>
      <c r="WWG53" s="75"/>
      <c r="WWH53" s="75"/>
      <c r="WWI53" s="75"/>
      <c r="WWJ53" s="75"/>
      <c r="WWK53" s="75"/>
      <c r="WWL53" s="75"/>
      <c r="WWM53" s="75"/>
      <c r="WWN53" s="75"/>
      <c r="WWO53" s="75"/>
      <c r="WWP53" s="75"/>
      <c r="WWQ53" s="75"/>
      <c r="WWR53" s="75"/>
      <c r="WWS53" s="76"/>
      <c r="WWT53" s="73"/>
      <c r="WWU53" s="49"/>
      <c r="WWV53" s="30"/>
      <c r="WWW53" s="69"/>
      <c r="WWX53" s="74"/>
      <c r="WWY53" s="75"/>
      <c r="WWZ53" s="75"/>
      <c r="WXA53" s="75"/>
      <c r="WXB53" s="75"/>
      <c r="WXC53" s="75"/>
      <c r="WXD53" s="75"/>
      <c r="WXE53" s="75"/>
      <c r="WXF53" s="75"/>
      <c r="WXG53" s="75"/>
      <c r="WXH53" s="75"/>
      <c r="WXI53" s="75"/>
      <c r="WXJ53" s="75"/>
      <c r="WXK53" s="76"/>
      <c r="WXL53" s="73"/>
      <c r="WXM53" s="49"/>
      <c r="WXN53" s="30"/>
      <c r="WXO53" s="69"/>
      <c r="WXP53" s="74"/>
      <c r="WXQ53" s="75"/>
      <c r="WXR53" s="75"/>
      <c r="WXS53" s="75"/>
      <c r="WXT53" s="75"/>
      <c r="WXU53" s="75"/>
      <c r="WXV53" s="75"/>
      <c r="WXW53" s="75"/>
      <c r="WXX53" s="75"/>
      <c r="WXY53" s="75"/>
      <c r="WXZ53" s="75"/>
      <c r="WYA53" s="75"/>
      <c r="WYB53" s="75"/>
      <c r="WYC53" s="76"/>
      <c r="WYD53" s="73"/>
      <c r="WYE53" s="49"/>
      <c r="WYF53" s="30"/>
      <c r="WYG53" s="69"/>
      <c r="WYH53" s="74"/>
      <c r="WYI53" s="75"/>
      <c r="WYJ53" s="75"/>
      <c r="WYK53" s="75"/>
      <c r="WYL53" s="75"/>
      <c r="WYM53" s="75"/>
      <c r="WYN53" s="75"/>
      <c r="WYO53" s="75"/>
      <c r="WYP53" s="75"/>
      <c r="WYQ53" s="75"/>
      <c r="WYR53" s="75"/>
      <c r="WYS53" s="75"/>
      <c r="WYT53" s="75"/>
      <c r="WYU53" s="76"/>
      <c r="WYV53" s="73"/>
      <c r="WYW53" s="49"/>
      <c r="WYX53" s="30"/>
      <c r="WYY53" s="69"/>
      <c r="WYZ53" s="74"/>
      <c r="WZA53" s="75"/>
      <c r="WZB53" s="75"/>
      <c r="WZC53" s="75"/>
      <c r="WZD53" s="75"/>
      <c r="WZE53" s="75"/>
      <c r="WZF53" s="75"/>
      <c r="WZG53" s="75"/>
      <c r="WZH53" s="75"/>
      <c r="WZI53" s="75"/>
      <c r="WZJ53" s="75"/>
      <c r="WZK53" s="75"/>
      <c r="WZL53" s="75"/>
      <c r="WZM53" s="76"/>
      <c r="WZN53" s="73"/>
      <c r="WZO53" s="49"/>
      <c r="WZP53" s="30"/>
      <c r="WZQ53" s="69"/>
      <c r="WZR53" s="74"/>
      <c r="WZS53" s="75"/>
      <c r="WZT53" s="75"/>
      <c r="WZU53" s="75"/>
      <c r="WZV53" s="75"/>
      <c r="WZW53" s="75"/>
      <c r="WZX53" s="75"/>
      <c r="WZY53" s="75"/>
      <c r="WZZ53" s="75"/>
      <c r="XAA53" s="75"/>
      <c r="XAB53" s="75"/>
      <c r="XAC53" s="75"/>
      <c r="XAD53" s="75"/>
      <c r="XAE53" s="76"/>
      <c r="XAF53" s="73"/>
      <c r="XAG53" s="49"/>
      <c r="XAH53" s="30"/>
      <c r="XAI53" s="69"/>
      <c r="XAJ53" s="74"/>
      <c r="XAK53" s="75"/>
      <c r="XAL53" s="75"/>
      <c r="XAM53" s="75"/>
      <c r="XAN53" s="75"/>
      <c r="XAO53" s="75"/>
      <c r="XAP53" s="75"/>
      <c r="XAQ53" s="75"/>
      <c r="XAR53" s="75"/>
      <c r="XAS53" s="75"/>
      <c r="XAT53" s="75"/>
      <c r="XAU53" s="75"/>
      <c r="XAV53" s="75"/>
      <c r="XAW53" s="76"/>
      <c r="XAX53" s="73"/>
      <c r="XAY53" s="49"/>
      <c r="XAZ53" s="30"/>
      <c r="XBA53" s="69"/>
      <c r="XBB53" s="74"/>
      <c r="XBC53" s="75"/>
      <c r="XBD53" s="75"/>
      <c r="XBE53" s="75"/>
      <c r="XBF53" s="75"/>
      <c r="XBG53" s="75"/>
      <c r="XBH53" s="75"/>
      <c r="XBI53" s="75"/>
      <c r="XBJ53" s="75"/>
      <c r="XBK53" s="75"/>
      <c r="XBL53" s="75"/>
      <c r="XBM53" s="75"/>
      <c r="XBN53" s="75"/>
      <c r="XBO53" s="76"/>
      <c r="XBP53" s="73"/>
      <c r="XBQ53" s="49"/>
      <c r="XBR53" s="30"/>
      <c r="XBS53" s="69"/>
      <c r="XBT53" s="74"/>
      <c r="XBU53" s="75"/>
      <c r="XBV53" s="75"/>
      <c r="XBW53" s="75"/>
      <c r="XBX53" s="75"/>
      <c r="XBY53" s="75"/>
      <c r="XBZ53" s="75"/>
      <c r="XCA53" s="75"/>
      <c r="XCB53" s="75"/>
      <c r="XCC53" s="75"/>
      <c r="XCD53" s="75"/>
      <c r="XCE53" s="75"/>
      <c r="XCF53" s="75"/>
      <c r="XCG53" s="76"/>
      <c r="XCH53" s="73"/>
      <c r="XCI53" s="49"/>
      <c r="XCJ53" s="30"/>
      <c r="XCK53" s="69"/>
      <c r="XCL53" s="74"/>
      <c r="XCM53" s="75"/>
      <c r="XCN53" s="75"/>
      <c r="XCO53" s="75"/>
      <c r="XCP53" s="75"/>
      <c r="XCQ53" s="75"/>
      <c r="XCR53" s="75"/>
      <c r="XCS53" s="75"/>
      <c r="XCT53" s="75"/>
      <c r="XCU53" s="75"/>
      <c r="XCV53" s="75"/>
      <c r="XCW53" s="75"/>
      <c r="XCX53" s="75"/>
      <c r="XCY53" s="76"/>
      <c r="XCZ53" s="73"/>
      <c r="XDA53" s="49"/>
      <c r="XDB53" s="30"/>
      <c r="XDC53" s="69"/>
      <c r="XDD53" s="74"/>
      <c r="XDE53" s="75"/>
      <c r="XDF53" s="75"/>
      <c r="XDG53" s="75"/>
      <c r="XDH53" s="75"/>
      <c r="XDI53" s="75"/>
      <c r="XDJ53" s="75"/>
      <c r="XDK53" s="75"/>
      <c r="XDL53" s="75"/>
      <c r="XDM53" s="75"/>
      <c r="XDN53" s="75"/>
      <c r="XDO53" s="75"/>
      <c r="XDP53" s="75"/>
      <c r="XDQ53" s="76"/>
      <c r="XDR53" s="73"/>
      <c r="XDS53" s="49"/>
      <c r="XDT53" s="30"/>
      <c r="XDU53" s="69"/>
      <c r="XDV53" s="74"/>
      <c r="XDW53" s="75"/>
      <c r="XDX53" s="75"/>
      <c r="XDY53" s="75"/>
      <c r="XDZ53" s="75"/>
      <c r="XEA53" s="75"/>
      <c r="XEB53" s="75"/>
      <c r="XEC53" s="75"/>
      <c r="XED53" s="75"/>
      <c r="XEE53" s="75"/>
      <c r="XEF53" s="75"/>
      <c r="XEG53" s="75"/>
      <c r="XEH53" s="75"/>
      <c r="XEI53" s="76"/>
      <c r="XEJ53" s="73"/>
      <c r="XEK53" s="49"/>
      <c r="XEL53" s="30"/>
      <c r="XEM53" s="69"/>
      <c r="XEN53" s="74"/>
      <c r="XEO53" s="75"/>
      <c r="XEP53" s="75"/>
      <c r="XEQ53" s="75"/>
      <c r="XER53" s="75"/>
      <c r="XES53" s="75"/>
      <c r="XET53" s="75"/>
      <c r="XEU53" s="75"/>
      <c r="XEV53" s="75"/>
      <c r="XEW53" s="75"/>
      <c r="XEX53" s="75"/>
      <c r="XEY53" s="75"/>
      <c r="XEZ53" s="75"/>
      <c r="XFA53" s="76"/>
      <c r="XFB53" s="73"/>
    </row>
    <row r="54" spans="1:16382">
      <c r="A54" s="73"/>
      <c r="B54" s="73"/>
      <c r="C54" s="49" t="s">
        <v>127</v>
      </c>
      <c r="D54" s="30" t="s">
        <v>152</v>
      </c>
      <c r="E54" s="69"/>
      <c r="F54" s="74"/>
      <c r="G54" s="75"/>
      <c r="H54" s="75"/>
      <c r="I54" s="75"/>
      <c r="J54" s="75"/>
      <c r="K54" s="75"/>
      <c r="L54" s="75"/>
      <c r="M54" s="75"/>
      <c r="N54" s="75"/>
      <c r="O54" s="75"/>
      <c r="P54" s="75"/>
      <c r="Q54" s="75"/>
      <c r="R54" s="75"/>
      <c r="S54" s="75"/>
      <c r="T54" s="75" t="s">
        <v>105</v>
      </c>
    </row>
    <row r="55" spans="1:16382">
      <c r="A55" s="77"/>
      <c r="B55" s="77"/>
      <c r="C55" s="78" t="s">
        <v>128</v>
      </c>
      <c r="D55" s="38" t="s">
        <v>153</v>
      </c>
      <c r="E55" s="79"/>
      <c r="F55" s="80"/>
      <c r="G55" s="81"/>
      <c r="H55" s="81"/>
      <c r="I55" s="81"/>
      <c r="J55" s="81"/>
      <c r="K55" s="81"/>
      <c r="L55" s="81"/>
      <c r="M55" s="81"/>
      <c r="N55" s="81"/>
      <c r="O55" s="81"/>
      <c r="P55" s="81"/>
      <c r="Q55" s="81"/>
      <c r="R55" s="81"/>
      <c r="S55" s="81"/>
      <c r="T55" s="84" t="s">
        <v>151</v>
      </c>
    </row>
    <row r="56" spans="1:16382">
      <c r="A56" s="21"/>
      <c r="B56" s="20" t="s">
        <v>156</v>
      </c>
      <c r="C56" s="45"/>
      <c r="D56" s="46"/>
      <c r="E56" s="47"/>
      <c r="F56" s="45"/>
      <c r="G56" s="45"/>
      <c r="H56" s="45"/>
      <c r="I56" s="45"/>
      <c r="J56" s="45"/>
      <c r="K56" s="45"/>
      <c r="L56" s="45"/>
      <c r="M56" s="45"/>
      <c r="N56" s="45"/>
      <c r="O56" s="45"/>
      <c r="P56" s="45"/>
      <c r="Q56" s="45"/>
      <c r="R56" s="45"/>
      <c r="S56" s="45"/>
      <c r="T56" s="45"/>
    </row>
    <row r="57" spans="1:16382">
      <c r="A57" s="21"/>
      <c r="B57" s="21"/>
      <c r="C57" s="49" t="s">
        <v>119</v>
      </c>
      <c r="D57" s="50" t="s">
        <v>138</v>
      </c>
      <c r="E57" s="51">
        <v>5224.9278642093977</v>
      </c>
      <c r="F57" s="52"/>
      <c r="G57" s="53">
        <f>SUM(SUMIFS(tblRVNTRANS[Cust],tblRVNTRANS[Rate],{"02APSV0040","02APSV040X","02NMT40135"},tblRVNTRANS[Accounting Period],G$8))</f>
        <v>694.40306806172043</v>
      </c>
      <c r="H57" s="53">
        <f>SUM(SUMIFS(tblRVNTRANS[Cust],tblRVNTRANS[Rate],{"02APSV0040","02APSV040X","02NMT40135"},tblRVNTRANS[Accounting Period],H$8))</f>
        <v>4467.7867496819063</v>
      </c>
      <c r="I57" s="53">
        <f>SUM(SUMIFS(tblRVN[305 Avg  Billing Count],tblRVN[Rate],{"02APSV0040","02APSV040X","02NMT40135"},tblRVN[Accounting Period],I$8,tblRVN[Rate Group Cd],"R"))</f>
        <v>5173</v>
      </c>
      <c r="J57" s="53">
        <f>SUM(SUMIFS(tblRVN[305 Avg  Billing Count],tblRVN[Rate],{"02APSV0040","02APSV040X","02NMT40135"},tblRVN[Accounting Period],J$8,tblRVN[Rate Group Cd],"R"))</f>
        <v>5157</v>
      </c>
      <c r="K57" s="53">
        <f>SUM(SUMIFS(tblRVN[305 Avg  Billing Count],tblRVN[Rate],{"02APSV0040","02APSV040X","02NMT40135"},tblRVN[Accounting Period],K$8,tblRVN[Rate Group Cd],"R"))</f>
        <v>5150</v>
      </c>
      <c r="L57" s="53">
        <f>SUM(SUMIFS(tblRVN[305 Avg  Billing Count],tblRVN[Rate],{"02APSV0040","02APSV040X","02NMT40135","02NMX40135"},tblRVN[Accounting Period],L$8,tblRVN[Rate Group Cd],"R"))</f>
        <v>5148</v>
      </c>
      <c r="M57" s="53">
        <f>SUM(SUMIFS(tblRVN[305 Avg  Billing Count],tblRVN[Rate],{"02APSV0040","02APSV040X","02NMT40135","02NMX40135"},tblRVN[Accounting Period],M$8,tblRVN[Rate Group Cd],"R"))</f>
        <v>5149</v>
      </c>
      <c r="N57" s="53">
        <f>SUM(SUMIFS(tblRVN[305 Avg  Billing Count],tblRVN[Rate],{"02APSV0040","02APSV040X","02NMT40135","02NMX40135"},tblRVN[Accounting Period],N$8,tblRVN[Rate Group Cd],"R"))</f>
        <v>5151</v>
      </c>
      <c r="O57" s="53">
        <f>SUM(SUMIFS(tblRVN[305 Avg  Billing Count],tblRVN[Rate],{"02APSV0040","02APSV040X","02NMT40135","02NMX40135"},tblRVN[Accounting Period],O$8,tblRVN[Rate Group Cd],"R"))</f>
        <v>5176</v>
      </c>
      <c r="P57" s="53">
        <f>SUM(SUMIFS(tblRVN[305 Avg  Billing Count],tblRVN[Rate],{"02APSV0040","02APSV040X","02NMT40135","02NMX40135"},tblRVN[Accounting Period],P$8,tblRVN[Rate Group Cd],"R"))</f>
        <v>5191</v>
      </c>
      <c r="Q57" s="53">
        <f>SUM(SUMIFS(tblRVN[305 Avg  Billing Count],tblRVN[Rate],{"02APSV0040","02APSV040X","02NMT40135","02NMX40135"},tblRVN[Accounting Period],Q$8,tblRVN[Rate Group Cd],"R"))</f>
        <v>5185</v>
      </c>
      <c r="R57" s="53">
        <f>SUM(SUMIFS(tblRVN[305 Avg  Billing Count],tblRVN[Rate],{"02APSV0040","02APSV040X","02NMT40135","02NMX40135"},tblRVN[Accounting Period],R$8,tblRVN[Rate Group Cd],"R"))</f>
        <v>5192</v>
      </c>
      <c r="S57" s="53">
        <f>SUM(SUMIFS(tblRVN[305 Avg  Billing Count],tblRVN[Rate],{"02APSV0040","02APSV040X","02NMT40135","02NMX40135"},tblRVN[Accounting Period],S$8,tblRVN[Rate Group Cd],"R"))</f>
        <v>5182</v>
      </c>
      <c r="T57" s="52"/>
    </row>
    <row r="58" spans="1:16382">
      <c r="A58" s="21"/>
      <c r="B58" s="21"/>
      <c r="C58" s="49" t="s">
        <v>120</v>
      </c>
      <c r="D58" s="54" t="s">
        <v>238</v>
      </c>
      <c r="E58" s="55">
        <f>E59/E57</f>
        <v>1736.1940285678761</v>
      </c>
      <c r="F58" s="56"/>
      <c r="G58" s="57">
        <v>293.4171499789382</v>
      </c>
      <c r="H58" s="57">
        <v>174.2232124872142</v>
      </c>
      <c r="I58" s="57">
        <v>51.74640476709579</v>
      </c>
      <c r="J58" s="57">
        <v>8.183581022995952</v>
      </c>
      <c r="K58" s="57">
        <v>4.636318422978384</v>
      </c>
      <c r="L58" s="57">
        <v>4.7966947679853629</v>
      </c>
      <c r="M58" s="57">
        <v>34.819905873686309</v>
      </c>
      <c r="N58" s="57">
        <v>112.01083089819562</v>
      </c>
      <c r="O58" s="57">
        <v>171.53173124953875</v>
      </c>
      <c r="P58" s="57">
        <v>200.34066120069264</v>
      </c>
      <c r="Q58" s="57">
        <v>319.50285188877984</v>
      </c>
      <c r="R58" s="57">
        <v>360.98468600977503</v>
      </c>
      <c r="S58" s="57">
        <v>293.4171499789382</v>
      </c>
      <c r="T58" s="56"/>
    </row>
    <row r="59" spans="1:16382">
      <c r="A59" s="21"/>
      <c r="B59" s="21"/>
      <c r="C59" s="49" t="s">
        <v>121</v>
      </c>
      <c r="D59" s="54" t="s">
        <v>139</v>
      </c>
      <c r="E59" s="55">
        <v>9071488.5575382635</v>
      </c>
      <c r="F59" s="59" t="s">
        <v>140</v>
      </c>
      <c r="G59" s="56">
        <f>G58*G57</f>
        <v>203749.76916730066</v>
      </c>
      <c r="H59" s="56">
        <f t="shared" ref="H59:P59" si="18">H58*H57</f>
        <v>778392.16023739078</v>
      </c>
      <c r="I59" s="56">
        <f t="shared" si="18"/>
        <v>267684.15186018654</v>
      </c>
      <c r="J59" s="56">
        <f t="shared" si="18"/>
        <v>42202.727335590127</v>
      </c>
      <c r="K59" s="56">
        <f t="shared" si="18"/>
        <v>23877.039878338677</v>
      </c>
      <c r="L59" s="56">
        <f t="shared" si="18"/>
        <v>24693.384665588648</v>
      </c>
      <c r="M59" s="56">
        <f t="shared" si="18"/>
        <v>179287.6953436108</v>
      </c>
      <c r="N59" s="56">
        <f t="shared" si="18"/>
        <v>576967.78995660564</v>
      </c>
      <c r="O59" s="56">
        <f t="shared" si="18"/>
        <v>887848.24094761256</v>
      </c>
      <c r="P59" s="56">
        <f t="shared" si="18"/>
        <v>1039968.3722927955</v>
      </c>
      <c r="Q59" s="56">
        <f>Q58*Q57</f>
        <v>1656622.2870433235</v>
      </c>
      <c r="R59" s="56">
        <f>R58*R57</f>
        <v>1874232.4897627519</v>
      </c>
      <c r="S59" s="56">
        <f>S58*S57</f>
        <v>1520487.6711908577</v>
      </c>
      <c r="T59" s="56">
        <f>SUM(G59:S59)</f>
        <v>9076013.7796819527</v>
      </c>
    </row>
    <row r="60" spans="1:16382">
      <c r="A60" s="21"/>
      <c r="B60" s="21"/>
      <c r="C60" s="60"/>
      <c r="D60" s="54"/>
      <c r="E60" s="51"/>
      <c r="F60" s="61"/>
      <c r="G60" s="61"/>
      <c r="H60" s="61"/>
      <c r="I60" s="61"/>
      <c r="J60" s="61"/>
      <c r="K60" s="61"/>
      <c r="L60" s="61"/>
      <c r="M60" s="61"/>
      <c r="N60" s="61"/>
      <c r="O60" s="61"/>
      <c r="P60" s="61"/>
      <c r="Q60" s="61"/>
      <c r="R60" s="61"/>
      <c r="S60" s="61"/>
      <c r="T60" s="61"/>
    </row>
    <row r="61" spans="1:16382">
      <c r="A61" s="21"/>
      <c r="B61" s="21"/>
      <c r="C61" s="49" t="s">
        <v>122</v>
      </c>
      <c r="D61" s="50" t="s">
        <v>141</v>
      </c>
      <c r="E61" s="51">
        <v>160874871.89494899</v>
      </c>
      <c r="F61" s="62"/>
      <c r="G61" s="53">
        <f>SUM(SUMIFS(tblRVNTRANS[kWh],tblRVNTRANS[Rate],{"02APSV0040","02APSV040X","02NMT40135"},tblRVNTRANS[Accounting Period],G$8))</f>
        <v>4498887.8</v>
      </c>
      <c r="H61" s="53">
        <f>SUM(SUMIFS(tblRVNTRANS[kWh],tblRVNTRANS[Rate],{"02APSV0040","02APSV040X","02NMT40135"},tblRVNTRANS[Accounting Period],H$8))</f>
        <v>15202879.999999998</v>
      </c>
      <c r="I61" s="53">
        <f>SUM(SUMIFS(tblRVN[kWh],tblRVN[Rate],{"02APSV0040","02APSV040X","02NMT40135"},tblRVN[Accounting Period],I$8,tblRVN[Rate Group Cd],"R"))</f>
        <v>6552881</v>
      </c>
      <c r="J61" s="53">
        <f>SUM(SUMIFS(tblRVN[kWh],tblRVN[Rate],{"02APSV0040","02APSV040X","02NMT40135"},tblRVN[Accounting Period],J$8,tblRVN[Rate Group Cd],"R"))</f>
        <v>2133759</v>
      </c>
      <c r="K61" s="53">
        <f>SUM(SUMIFS(tblRVN[kWh],tblRVN[Rate],{"02APSV0040","02APSV040X","02NMT40135"},tblRVN[Accounting Period],K$8,tblRVN[Rate Group Cd],"R"))</f>
        <v>471667</v>
      </c>
      <c r="L61" s="53">
        <f>SUM(SUMIFS(tblRVN[kWh],tblRVN[Rate],{"02APSV0040","02APSV040X","02NMT40135","02NMX40135"},tblRVN[Accounting Period],L$8,tblRVN[Rate Group Cd],"R"))</f>
        <v>448340</v>
      </c>
      <c r="M61" s="53">
        <f>SUM(SUMIFS(tblRVN[kWh],tblRVN[Rate],{"02APSV0040","02APSV040X","02NMT40135","02NMX40135"},tblRVN[Accounting Period],M$8,tblRVN[Rate Group Cd],"R"))</f>
        <v>1569055</v>
      </c>
      <c r="N61" s="53">
        <f>SUM(SUMIFS(tblRVN[kWh],tblRVN[Rate],{"02APSV0040","02APSV040X","02NMT40135","02NMX40135"},tblRVN[Accounting Period],N$8,tblRVN[Rate Group Cd],"R"))</f>
        <v>1831419</v>
      </c>
      <c r="O61" s="53">
        <f>SUM(SUMIFS(tblRVN[kWh],tblRVN[Rate],{"02APSV0040","02APSV040X","02NMT40135","02NMX40135"},tblRVN[Accounting Period],O$8,tblRVN[Rate Group Cd],"R"))</f>
        <v>8216047</v>
      </c>
      <c r="P61" s="53">
        <f>SUM(SUMIFS(tblRVN[kWh],tblRVN[Rate],{"02APSV0040","02APSV040X","02NMT40135","02NMX40135"},tblRVN[Accounting Period],P$8,tblRVN[Rate Group Cd],"R"))</f>
        <v>19520591</v>
      </c>
      <c r="Q61" s="53">
        <f>SUM(SUMIFS(tblRVN[kWh],tblRVN[Rate],{"02APSV0040","02APSV040X","02NMT40135","02NMX40135"},tblRVN[Accounting Period],Q$8,tblRVN[Rate Group Cd],"R"))</f>
        <v>29992057</v>
      </c>
      <c r="R61" s="53">
        <f>SUM(SUMIFS(tblRVN[kWh],tblRVN[Rate],{"02APSV0040","02APSV040X","02NMT40135","02NMX40135"},tblRVN[Accounting Period],R$8,tblRVN[Rate Group Cd],"R"))</f>
        <v>35577002</v>
      </c>
      <c r="S61" s="53">
        <f>SUM(SUMIFS(tblRVN[kWh],tblRVN[Rate],{"02APSV0040","02APSV040X","02NMT40135","02NMX40135"},tblRVN[Accounting Period],S$8,tblRVN[Rate Group Cd],"R"))</f>
        <v>30473062</v>
      </c>
      <c r="T61" s="62">
        <f>SUM(G61:S61)</f>
        <v>156487647.80000001</v>
      </c>
    </row>
    <row r="62" spans="1:16382">
      <c r="A62" s="21"/>
      <c r="B62" s="21"/>
      <c r="C62" s="49" t="s">
        <v>123</v>
      </c>
      <c r="D62" s="54" t="s">
        <v>237</v>
      </c>
      <c r="E62" s="63">
        <f>E59/E61</f>
        <v>5.638847416433021E-2</v>
      </c>
      <c r="F62" s="64"/>
      <c r="G62" s="65">
        <f t="shared" ref="G62:S62" si="19">$E$62</f>
        <v>5.638847416433021E-2</v>
      </c>
      <c r="H62" s="65">
        <f t="shared" si="19"/>
        <v>5.638847416433021E-2</v>
      </c>
      <c r="I62" s="65">
        <f t="shared" si="19"/>
        <v>5.638847416433021E-2</v>
      </c>
      <c r="J62" s="65">
        <f t="shared" si="19"/>
        <v>5.638847416433021E-2</v>
      </c>
      <c r="K62" s="65">
        <f t="shared" si="19"/>
        <v>5.638847416433021E-2</v>
      </c>
      <c r="L62" s="65">
        <f t="shared" si="19"/>
        <v>5.638847416433021E-2</v>
      </c>
      <c r="M62" s="65">
        <f t="shared" si="19"/>
        <v>5.638847416433021E-2</v>
      </c>
      <c r="N62" s="65">
        <f t="shared" si="19"/>
        <v>5.638847416433021E-2</v>
      </c>
      <c r="O62" s="65">
        <f t="shared" si="19"/>
        <v>5.638847416433021E-2</v>
      </c>
      <c r="P62" s="65">
        <f t="shared" si="19"/>
        <v>5.638847416433021E-2</v>
      </c>
      <c r="Q62" s="65">
        <f>$E$62</f>
        <v>5.638847416433021E-2</v>
      </c>
      <c r="R62" s="65">
        <f t="shared" si="19"/>
        <v>5.638847416433021E-2</v>
      </c>
      <c r="S62" s="65">
        <f t="shared" si="19"/>
        <v>5.638847416433021E-2</v>
      </c>
      <c r="T62" s="64"/>
      <c r="V62" s="23" t="s">
        <v>105</v>
      </c>
    </row>
    <row r="63" spans="1:16382">
      <c r="A63" s="21"/>
      <c r="B63" s="21"/>
      <c r="C63" s="49" t="s">
        <v>133</v>
      </c>
      <c r="D63" s="54" t="s">
        <v>142</v>
      </c>
      <c r="E63" s="55" t="s">
        <v>105</v>
      </c>
      <c r="F63" s="66" t="s">
        <v>143</v>
      </c>
      <c r="G63" s="67">
        <f>G61*G62</f>
        <v>253685.41847852035</v>
      </c>
      <c r="H63" s="67">
        <f t="shared" ref="H63:P63" si="20">H61*H62</f>
        <v>857267.20610341232</v>
      </c>
      <c r="I63" s="67">
        <f t="shared" si="20"/>
        <v>369506.96097043029</v>
      </c>
      <c r="J63" s="67">
        <f t="shared" si="20"/>
        <v>120319.41424440706</v>
      </c>
      <c r="K63" s="67">
        <f t="shared" si="20"/>
        <v>26596.582443667136</v>
      </c>
      <c r="L63" s="67">
        <f t="shared" si="20"/>
        <v>25281.208506835806</v>
      </c>
      <c r="M63" s="67">
        <f t="shared" si="20"/>
        <v>88476.617329913133</v>
      </c>
      <c r="N63" s="67">
        <f t="shared" si="20"/>
        <v>103270.92296556347</v>
      </c>
      <c r="O63" s="67">
        <f t="shared" si="20"/>
        <v>463290.35399242275</v>
      </c>
      <c r="P63" s="67">
        <f t="shared" si="20"/>
        <v>1100736.3412759567</v>
      </c>
      <c r="Q63" s="67">
        <f>Q61*Q62</f>
        <v>1691206.3312796191</v>
      </c>
      <c r="R63" s="67">
        <f>R61*R62</f>
        <v>2006132.8581213241</v>
      </c>
      <c r="S63" s="67">
        <f>S61*S62</f>
        <v>1718329.4692950328</v>
      </c>
      <c r="T63" s="56">
        <f>SUM(G63:S63)</f>
        <v>8824099.6850071047</v>
      </c>
    </row>
    <row r="64" spans="1:16382">
      <c r="A64" s="21"/>
      <c r="B64" s="21"/>
      <c r="C64" s="60"/>
      <c r="D64" s="54"/>
      <c r="E64" s="68"/>
      <c r="F64" s="61"/>
      <c r="G64" s="61"/>
      <c r="H64" s="61"/>
      <c r="I64" s="61"/>
      <c r="J64" s="61"/>
      <c r="K64" s="61"/>
      <c r="L64" s="61"/>
      <c r="M64" s="61"/>
      <c r="N64" s="61"/>
      <c r="O64" s="61"/>
      <c r="P64" s="61"/>
      <c r="Q64" s="61"/>
      <c r="R64" s="61"/>
      <c r="S64" s="61"/>
      <c r="T64" s="61"/>
    </row>
    <row r="65" spans="1:20">
      <c r="A65" s="21"/>
      <c r="B65" s="21"/>
      <c r="C65" s="49" t="s">
        <v>134</v>
      </c>
      <c r="D65" s="46" t="s">
        <v>144</v>
      </c>
      <c r="E65" s="69"/>
      <c r="F65" s="70" t="s">
        <v>145</v>
      </c>
      <c r="G65" s="71">
        <f>G63-G59</f>
        <v>49935.649311219691</v>
      </c>
      <c r="H65" s="71">
        <f t="shared" ref="H65:P65" si="21">H63-H59</f>
        <v>78875.045866021537</v>
      </c>
      <c r="I65" s="71">
        <f t="shared" si="21"/>
        <v>101822.80911024375</v>
      </c>
      <c r="J65" s="71">
        <f t="shared" si="21"/>
        <v>78116.686908816933</v>
      </c>
      <c r="K65" s="71">
        <f t="shared" si="21"/>
        <v>2719.5425653284583</v>
      </c>
      <c r="L65" s="71">
        <f t="shared" si="21"/>
        <v>587.82384124715827</v>
      </c>
      <c r="M65" s="71">
        <f t="shared" si="21"/>
        <v>-90811.078013697668</v>
      </c>
      <c r="N65" s="71">
        <f t="shared" si="21"/>
        <v>-473696.86699104216</v>
      </c>
      <c r="O65" s="71">
        <f t="shared" si="21"/>
        <v>-424557.88695518981</v>
      </c>
      <c r="P65" s="71">
        <f t="shared" si="21"/>
        <v>60767.968983161263</v>
      </c>
      <c r="Q65" s="71">
        <f>Q63-Q59</f>
        <v>34584.044236295624</v>
      </c>
      <c r="R65" s="71">
        <f>R63-R59</f>
        <v>131900.36835857225</v>
      </c>
      <c r="S65" s="71">
        <f>S63-S59</f>
        <v>197841.79810417513</v>
      </c>
      <c r="T65" s="71">
        <f>SUM(G65:S65)</f>
        <v>-251914.09467484779</v>
      </c>
    </row>
    <row r="66" spans="1:20">
      <c r="A66" s="21"/>
      <c r="B66" s="21"/>
      <c r="C66" s="49" t="s">
        <v>135</v>
      </c>
      <c r="D66" s="46" t="s">
        <v>146</v>
      </c>
      <c r="E66" s="69"/>
      <c r="F66" s="72"/>
      <c r="G66" s="71">
        <f>(G65/2)*0.035/12</f>
        <v>72.822821912195394</v>
      </c>
      <c r="H66" s="71">
        <f t="shared" ref="H66:J66" si="22">(G67+H65/2)*0.035/12</f>
        <v>260.88415227624944</v>
      </c>
      <c r="I66" s="71">
        <f t="shared" si="22"/>
        <v>379.3047258391407</v>
      </c>
      <c r="J66" s="71">
        <f t="shared" si="22"/>
        <v>412.00966709726646</v>
      </c>
      <c r="K66" s="71">
        <f>(J67+K65/2)*0.003</f>
        <v>239.6654035757353</v>
      </c>
      <c r="L66" s="71">
        <f>(K67+L65/2)*0.0027</f>
        <v>8.7834237017249865</v>
      </c>
      <c r="M66" s="71">
        <f>(L67+M65/2)*0.003</f>
        <v>-134.42679522569986</v>
      </c>
      <c r="N66" s="71">
        <f>(M67+N65/2)*0.003</f>
        <v>-983.3818149133333</v>
      </c>
      <c r="O66" s="71">
        <f>(N67+O65/2)*0.0032</f>
        <v>-2198.2694153073612</v>
      </c>
      <c r="P66" s="71">
        <f>(O67+P65/2)*0.003</f>
        <v>-1189.1165156367497</v>
      </c>
      <c r="Q66" s="71">
        <f>(P67+Q65/2)*0.0034</f>
        <v>261.36097359128587</v>
      </c>
      <c r="R66" s="71">
        <f>(Q67+R65/2)*0.0034</f>
        <v>342.70500392318826</v>
      </c>
      <c r="S66" s="71">
        <v>0</v>
      </c>
      <c r="T66" s="71">
        <f>SUM(G66:S66)</f>
        <v>-2527.6583691663573</v>
      </c>
    </row>
    <row r="67" spans="1:20">
      <c r="A67" s="73"/>
      <c r="B67" s="73"/>
      <c r="C67" s="49" t="s">
        <v>124</v>
      </c>
      <c r="D67" s="30" t="s">
        <v>147</v>
      </c>
      <c r="E67" s="69"/>
      <c r="F67" s="74" t="s">
        <v>148</v>
      </c>
      <c r="G67" s="75">
        <f>G65+G66</f>
        <v>50008.472133131887</v>
      </c>
      <c r="H67" s="75">
        <f t="shared" ref="H67:P67" si="23">H65+H66</f>
        <v>79135.93001829779</v>
      </c>
      <c r="I67" s="75">
        <f t="shared" si="23"/>
        <v>102202.11383608289</v>
      </c>
      <c r="J67" s="75">
        <f t="shared" si="23"/>
        <v>78528.696575914204</v>
      </c>
      <c r="K67" s="75">
        <f t="shared" si="23"/>
        <v>2959.2079689041934</v>
      </c>
      <c r="L67" s="75">
        <f t="shared" si="23"/>
        <v>596.60726494888331</v>
      </c>
      <c r="M67" s="75">
        <f t="shared" si="23"/>
        <v>-90945.504808923375</v>
      </c>
      <c r="N67" s="75">
        <f t="shared" si="23"/>
        <v>-474680.24880595552</v>
      </c>
      <c r="O67" s="75">
        <f t="shared" si="23"/>
        <v>-426756.15637049719</v>
      </c>
      <c r="P67" s="75">
        <f t="shared" si="23"/>
        <v>59578.852467524513</v>
      </c>
      <c r="Q67" s="75">
        <f>Q65+Q66</f>
        <v>34845.405209886907</v>
      </c>
      <c r="R67" s="75">
        <f>R65+R66</f>
        <v>132243.07336249543</v>
      </c>
      <c r="S67" s="75">
        <f>S65+S66</f>
        <v>197841.79810417513</v>
      </c>
      <c r="T67" s="75">
        <f>SUM(G67:S67)</f>
        <v>-254441.75304401433</v>
      </c>
    </row>
    <row r="68" spans="1:20">
      <c r="A68" s="73"/>
      <c r="B68" s="73"/>
      <c r="C68" s="49" t="s">
        <v>125</v>
      </c>
      <c r="D68" s="30" t="s">
        <v>149</v>
      </c>
      <c r="E68" s="69"/>
      <c r="F68" s="74"/>
      <c r="G68" s="75"/>
      <c r="H68" s="75"/>
      <c r="I68" s="75"/>
      <c r="J68" s="75"/>
      <c r="K68" s="75"/>
      <c r="L68" s="75"/>
      <c r="M68" s="75"/>
      <c r="N68" s="75"/>
      <c r="O68" s="75"/>
      <c r="P68" s="75"/>
      <c r="Q68" s="75"/>
      <c r="R68" s="75"/>
      <c r="S68" s="75"/>
      <c r="T68" s="75">
        <f>-ROUND(E59*0.025,0)</f>
        <v>-226787</v>
      </c>
    </row>
    <row r="69" spans="1:20">
      <c r="A69" s="73"/>
      <c r="B69" s="73"/>
      <c r="C69" s="49" t="s">
        <v>126</v>
      </c>
      <c r="D69" s="30" t="s">
        <v>150</v>
      </c>
      <c r="E69" s="69"/>
      <c r="F69" s="74"/>
      <c r="G69" s="75"/>
      <c r="H69" s="75"/>
      <c r="I69" s="75"/>
      <c r="J69" s="75"/>
      <c r="K69" s="75"/>
      <c r="L69" s="75"/>
      <c r="M69" s="75"/>
      <c r="N69" s="75"/>
      <c r="O69" s="75"/>
      <c r="P69" s="75"/>
      <c r="Q69" s="75"/>
      <c r="R69" s="75"/>
      <c r="S69" s="75"/>
      <c r="T69" s="83" t="s">
        <v>288</v>
      </c>
    </row>
    <row r="70" spans="1:20">
      <c r="A70" s="73"/>
      <c r="B70" s="73"/>
      <c r="C70" s="49" t="s">
        <v>127</v>
      </c>
      <c r="D70" s="30" t="s">
        <v>152</v>
      </c>
      <c r="E70" s="69"/>
      <c r="F70" s="74"/>
      <c r="G70" s="75"/>
      <c r="H70" s="75"/>
      <c r="I70" s="75"/>
      <c r="J70" s="75"/>
      <c r="K70" s="75"/>
      <c r="L70" s="75"/>
      <c r="M70" s="75"/>
      <c r="N70" s="75"/>
      <c r="O70" s="75"/>
      <c r="P70" s="75"/>
      <c r="Q70" s="75"/>
      <c r="R70" s="75"/>
      <c r="S70" s="75"/>
      <c r="T70" s="75" t="s">
        <v>105</v>
      </c>
    </row>
    <row r="71" spans="1:20">
      <c r="A71" s="77"/>
      <c r="B71" s="77"/>
      <c r="C71" s="78" t="s">
        <v>128</v>
      </c>
      <c r="D71" s="38" t="s">
        <v>153</v>
      </c>
      <c r="E71" s="79"/>
      <c r="F71" s="80"/>
      <c r="G71" s="81"/>
      <c r="H71" s="81"/>
      <c r="I71" s="81"/>
      <c r="J71" s="81"/>
      <c r="K71" s="81"/>
      <c r="L71" s="81"/>
      <c r="M71" s="81"/>
      <c r="N71" s="81"/>
      <c r="O71" s="81"/>
      <c r="P71" s="81"/>
      <c r="Q71" s="81"/>
      <c r="R71" s="81"/>
      <c r="S71" s="81"/>
      <c r="T71" s="84" t="s">
        <v>151</v>
      </c>
    </row>
    <row r="72" spans="1:20">
      <c r="A72" s="73"/>
      <c r="B72" s="73"/>
      <c r="C72" s="49"/>
      <c r="D72" s="30" t="s">
        <v>147</v>
      </c>
      <c r="E72" s="69"/>
      <c r="F72" s="74"/>
      <c r="G72" s="75">
        <f>G19+G35+G51+G67</f>
        <v>-51637.846580870173</v>
      </c>
      <c r="H72" s="75">
        <f>H19+H35+H51+H67</f>
        <v>-1003796.7506271099</v>
      </c>
      <c r="I72" s="75">
        <f>I19+I35+I51+I67</f>
        <v>-714348.54159424489</v>
      </c>
      <c r="J72" s="75">
        <f t="shared" ref="J72:S72" si="24">J19+J35+J51+J67</f>
        <v>-2556705.5194698046</v>
      </c>
      <c r="K72" s="75">
        <f t="shared" si="24"/>
        <v>2509016.1364362603</v>
      </c>
      <c r="L72" s="75">
        <f t="shared" si="24"/>
        <v>1638455.1317328091</v>
      </c>
      <c r="M72" s="75">
        <f t="shared" si="24"/>
        <v>473540.56058533315</v>
      </c>
      <c r="N72" s="75">
        <f t="shared" si="24"/>
        <v>-808906.28030699072</v>
      </c>
      <c r="O72" s="75">
        <f t="shared" si="24"/>
        <v>-27075.396836775355</v>
      </c>
      <c r="P72" s="75">
        <f t="shared" si="24"/>
        <v>1208154.6401719081</v>
      </c>
      <c r="Q72" s="75">
        <f t="shared" si="24"/>
        <v>1738659.9701616636</v>
      </c>
      <c r="R72" s="75">
        <f t="shared" si="24"/>
        <v>916155.98492434109</v>
      </c>
      <c r="S72" s="75">
        <f t="shared" si="24"/>
        <v>234143.53493689303</v>
      </c>
      <c r="T72" s="75">
        <f>SUM(G72:S72)</f>
        <v>3555655.6235334128</v>
      </c>
    </row>
    <row r="73" spans="1:20">
      <c r="A73" s="73"/>
      <c r="B73" s="165" t="s">
        <v>286</v>
      </c>
      <c r="C73" s="49"/>
      <c r="D73" s="30"/>
      <c r="E73" s="69"/>
      <c r="F73" s="74"/>
      <c r="G73" s="75"/>
      <c r="H73" s="75"/>
      <c r="I73" s="75"/>
      <c r="J73" s="75"/>
      <c r="K73" s="75"/>
      <c r="L73" s="75"/>
      <c r="M73" s="75"/>
      <c r="N73" s="75"/>
      <c r="O73" s="75"/>
      <c r="P73" s="75"/>
      <c r="Q73" s="75"/>
      <c r="R73" s="75"/>
      <c r="S73" s="75"/>
      <c r="T73" s="75"/>
    </row>
    <row r="74" spans="1:20">
      <c r="A74" s="73"/>
      <c r="B74" s="73"/>
      <c r="C74" s="49"/>
      <c r="D74" s="30"/>
      <c r="E74" s="69"/>
      <c r="F74" s="74"/>
      <c r="G74" s="75"/>
      <c r="H74" s="75"/>
      <c r="I74" s="75"/>
      <c r="J74" s="75"/>
      <c r="K74" s="75"/>
      <c r="L74" s="75"/>
      <c r="M74" s="75"/>
      <c r="N74" s="75"/>
      <c r="O74" s="75"/>
      <c r="P74" s="75"/>
      <c r="Q74" s="75"/>
      <c r="R74" s="75"/>
      <c r="S74" s="75"/>
      <c r="T74" s="75"/>
    </row>
    <row r="75" spans="1:20">
      <c r="A75" s="73"/>
      <c r="B75" s="73"/>
      <c r="C75" s="49"/>
      <c r="D75" s="30"/>
      <c r="E75" s="69"/>
      <c r="F75" s="74" t="s">
        <v>289</v>
      </c>
      <c r="G75" s="75"/>
      <c r="H75" s="75"/>
      <c r="I75" s="166">
        <f>SUM(SUMIFS(tblRVN[305 Avg  Billing Count],tblRVN[Accounting Period],I$8,tblRVN[Rate Group Cd],"R"))-SUM(SUMIFS(tblRVN[305 Avg  Billing Count],tblRVN[Rate],{"301280-BLU","02OALTB15N","02LGSV048T","02NMT48135","02RCFL0054","02OALT015N","02PRSV47TM","02CFR00012","02COSL0052","02CUSL053F","02CUSL053M","02MVSL0057","02SLCO0051","02OALTB15R"},tblRVN[Accounting Period],I$8,tblRVN[Rate Group Cd],"R"))-SUM(I57,I41,I25,I9)</f>
        <v>0</v>
      </c>
      <c r="J75" s="166">
        <f>SUM(SUMIFS(tblRVN[305 Avg  Billing Count],tblRVN[Accounting Period],J$8,tblRVN[Rate Group Cd],"R"))-SUM(SUMIFS(tblRVN[305 Avg  Billing Count],tblRVN[Rate],{"301280-BLU","02OALTB15N","02LGSV048T","02NMT48135","02RCFL0054","02OALT015N","02PRSV47TM","02CFR00012","02COSL0052","02CUSL053F","02CUSL053M","02MVSL0057","02SLCO0051","02OALTB15R"},tblRVN[Accounting Period],J$8,tblRVN[Rate Group Cd],"R"))-SUM(J57,J41,J25,J9)</f>
        <v>0</v>
      </c>
      <c r="K75" s="166">
        <f>SUM(SUMIFS(tblRVN[305 Avg  Billing Count],tblRVN[Accounting Period],K$8,tblRVN[Rate Group Cd],"R"))-SUM(SUMIFS(tblRVN[305 Avg  Billing Count],tblRVN[Rate],{"301280-BLU","02OALTB15N","02LGSV048T","02NMT48135","02RCFL0054","02OALT015N","02PRSV47TM","02CFR00012","02COSL0052","02CUSL053F","02CUSL053M","02MVSL0057","02SLCO0051","02OALTB15R"},tblRVN[Accounting Period],K$8,tblRVN[Rate Group Cd],"R"))-SUM(K57,K41,K25,K9)</f>
        <v>0</v>
      </c>
      <c r="L75" s="166">
        <f>SUM(SUMIFS(tblRVN[305 Avg  Billing Count],tblRVN[Accounting Period],L$8,tblRVN[Rate Group Cd],"R"))-SUM(SUMIFS(tblRVN[305 Avg  Billing Count],tblRVN[Rate],{"301280-BLU","02OALTB15N","02LGSV048T","02NMT48135","02RCFL0054","02OALT015N","02PRSV47TM","02CFR00012","02COSL0052","02CUSL053F","02CUSL053M","02MVSL0057","02SLCO0051","02OALTB15R"},tblRVN[Accounting Period],L$8,tblRVN[Rate Group Cd],"R"))-SUM(L57,L41,L25,L9)</f>
        <v>0</v>
      </c>
      <c r="M75" s="166">
        <f>SUM(SUMIFS(tblRVN[305 Avg  Billing Count],tblRVN[Accounting Period],M$8,tblRVN[Rate Group Cd],"R"))-SUM(SUMIFS(tblRVN[305 Avg  Billing Count],tblRVN[Rate],{"301280-BLU","02OALTB15N","02LGSV048T","02NMT48135","02RCFL0054","02OALT015N","02PRSV47TM","02CFR00012","02COSL0052","02CUSL053F","02CUSL053M","02MVSL0057","02SLCO0051","02OALTB15R"},tblRVN[Accounting Period],M$8,tblRVN[Rate Group Cd],"R"))-SUM(M57,M41,M25,M9)</f>
        <v>0</v>
      </c>
      <c r="N75" s="166">
        <f>SUM(SUMIFS(tblRVN[305 Avg  Billing Count],tblRVN[Accounting Period],N$8,tblRVN[Rate Group Cd],"R"))-SUM(SUMIFS(tblRVN[305 Avg  Billing Count],tblRVN[Rate],{"301280-BLU","301380-BLU","02OALTB15N","02LGSV048T","02NMT48135","02RCFL0054","02OALT015N","02PRSV47TM","02CFR00012","02COSL0052","02CUSL053F","02CUSL053M","02MVSL0057","02SLCO0051","02OALTB15R"},tblRVN[Accounting Period],N$8,tblRVN[Rate Group Cd],"R"))-SUM(N57,N41,N25,N9)</f>
        <v>0</v>
      </c>
      <c r="O75" s="166">
        <f>SUM(SUMIFS(tblRVN[305 Avg  Billing Count],tblRVN[Accounting Period],O$8,tblRVN[Rate Group Cd],"R"))-SUM(SUMIFS(tblRVN[305 Avg  Billing Count],tblRVN[Rate],{"301280-BLU","02OALTB15N","02LGSV048T","02NMT48135","02RCFL0054","02OALT015N","02PRSV47TM","02CFR00012","02COSL0052","02CUSL053F","02CUSL053M","02MVSL0057","02SLCO0051","02OALTB15R","301380-BLU"},tblRVN[Accounting Period],O$8,tblRVN[Rate Group Cd],"R"))-SUM(O57,O41,O25,O9)</f>
        <v>0</v>
      </c>
      <c r="P75" s="166">
        <f>SUM(SUMIFS(tblRVN[305 Avg  Billing Count],tblRVN[Accounting Period],P$8,tblRVN[Rate Group Cd],"R"))-SUM(SUMIFS(tblRVN[305 Avg  Billing Count],tblRVN[Rate],{"301280-BLU","02OALTB15N","02LGSV048T","02NMT48135","02RCFL0054","02OALT015N","02PRSV47TM","02CFR00012","02COSL0052","02CUSL053F","02CUSL053M","02MVSL0057","02SLCO0051","02OALTB15R","301380-BLU"},tblRVN[Accounting Period],P$8,tblRVN[Rate Group Cd],"R"))-SUM(P57,P41,P25,P9)</f>
        <v>0</v>
      </c>
      <c r="Q75" s="166">
        <f>SUM(SUMIFS(tblRVN[305 Avg  Billing Count],tblRVN[Accounting Period],Q$8,tblRVN[Rate Group Cd],"R"))-SUM(SUMIFS(tblRVN[305 Avg  Billing Count],tblRVN[Rate],{"301280-BLU","02OALTB15N","02LGSV048T","02NMT48135","02RCFL0054","02OALT015N","02PRSV47TM","02CFR00012","02COSL0052","02CUSL053F","02CUSL053M","02MVSL0057","02SLCO0051","02OALTB15R","301380-BLU"},tblRVN[Accounting Period],Q$8,tblRVN[Rate Group Cd],"R"))-SUM(Q57,Q41,Q25,Q9)</f>
        <v>0</v>
      </c>
      <c r="R75" s="166">
        <f>SUM(SUMIFS(tblRVN[305 Avg  Billing Count],tblRVN[Accounting Period],R$8,tblRVN[Rate Group Cd],"R"))-SUM(SUMIFS(tblRVN[305 Avg  Billing Count],tblRVN[Rate],{"301280-BLU","02OALTB15N","02LGSV048T","02NMT48135","02RCFL0054","02OALT015N","02PRSV47TM","02CFR00012","02COSL0052","02CUSL053F","02CUSL053M","02MVSL0057","02SLCO0051","02OALTB15R","301380-BLU"},tblRVN[Accounting Period],R$8,tblRVN[Rate Group Cd],"R"))-SUM(R57,R41,R25,R9)</f>
        <v>0</v>
      </c>
      <c r="S75" s="75"/>
      <c r="T75" s="75"/>
    </row>
    <row r="76" spans="1:20">
      <c r="A76" s="73"/>
      <c r="B76" s="73"/>
      <c r="C76" s="49"/>
      <c r="D76" s="30"/>
      <c r="E76" s="69"/>
      <c r="F76" s="74"/>
      <c r="G76" s="75"/>
      <c r="H76" s="75"/>
      <c r="S76" s="75"/>
      <c r="T76" s="75"/>
    </row>
    <row r="77" spans="1:20">
      <c r="A77" s="73"/>
      <c r="B77" s="73"/>
      <c r="C77" s="49"/>
      <c r="D77" s="30"/>
      <c r="E77" s="69"/>
      <c r="F77" s="74" t="s">
        <v>289</v>
      </c>
      <c r="G77" s="75"/>
      <c r="H77" s="75"/>
      <c r="I77" s="166">
        <f>SUM(SUMIFS(tblRVN[kWh],tblRVN[Accounting Period],I$8,tblRVN[Rate Group Cd],"R"))-SUM(SUMIFS(tblRVN[kWh],tblRVN[Rate],{"301280-BLU","02OALTB15N","02LGSV048T","02NMT48135","02RCFL0054","02OALT015N","02PRSV47TM","02CFR00012","02COSL0052","02CUSL053F","02CUSL053M","02MVSL0057","02SLCO0051","02OALTB15R"},tblRVN[Accounting Period],I$8,tblRVN[Rate Group Cd],"R"))-SUM(I61,I45,I29,I13)</f>
        <v>0</v>
      </c>
      <c r="J77" s="166">
        <f>SUM(SUMIFS(tblRVN[kWh],tblRVN[Accounting Period],J$8,tblRVN[Rate Group Cd],"R"))-SUM(SUMIFS(tblRVN[kWh],tblRVN[Rate],{"301280-BLU","02OALTB15N","02LGSV048T","02NMT48135","02RCFL0054","02OALT015N","02PRSV47TM","02CFR00012","02COSL0052","02CUSL053F","02CUSL053M","02MVSL0057","02SLCO0051","02OALTB15R"},tblRVN[Accounting Period],J$8,tblRVN[Rate Group Cd],"R"))-SUM(J61,J45,J29,J13)</f>
        <v>0</v>
      </c>
      <c r="K77" s="166">
        <f>SUM(SUMIFS(tblRVN[kWh],tblRVN[Accounting Period],K$8,tblRVN[Rate Group Cd],"R"))-SUM(SUMIFS(tblRVN[kWh],tblRVN[Rate],{"301280-BLU","02OALTB15N","02LGSV048T","02NMT48135","02RCFL0054","02OALT015N","02PRSV47TM","02CFR00012","02COSL0052","02CUSL053F","02CUSL053M","02MVSL0057","02SLCO0051","02OALTB15R"},tblRVN[Accounting Period],K$8,tblRVN[Rate Group Cd],"R"))-SUM(K61,K45,K29,K13)</f>
        <v>0</v>
      </c>
      <c r="L77" s="166">
        <f>SUM(SUMIFS(tblRVN[kWh],tblRVN[Accounting Period],L$8,tblRVN[Rate Group Cd],"R"))-SUM(SUMIFS(tblRVN[kWh],tblRVN[Rate],{"301280-BLU","02OALTB15N","02LGSV048T","02NMT48135","02RCFL0054","02OALT015N","02PRSV47TM","02CFR00012","02COSL0052","02CUSL053F","02CUSL053M","02MVSL0057","02SLCO0051","02OALTB15R"},tblRVN[Accounting Period],L$8,tblRVN[Rate Group Cd],"R"))-SUM(L61,L45,L29,L13)</f>
        <v>0</v>
      </c>
      <c r="M77" s="166">
        <f>SUM(SUMIFS(tblRVN[kWh],tblRVN[Accounting Period],M$8,tblRVN[Rate Group Cd],"R"))-SUM(SUMIFS(tblRVN[kWh],tblRVN[Rate],{"301280-BLU","02OALTB15N","02LGSV048T","02NMT48135","02RCFL0054","02OALT015N","02PRSV47TM","02CFR00012","02COSL0052","02CUSL053F","02CUSL053M","02MVSL0057","02SLCO0051","02OALTB15R"},tblRVN[Accounting Period],M$8,tblRVN[Rate Group Cd],"R"))-SUM(M61,M45,M29,M13)</f>
        <v>0</v>
      </c>
      <c r="N77" s="166">
        <f>SUM(SUMIFS(tblRVN[kWh],tblRVN[Accounting Period],N$8,tblRVN[Rate Group Cd],"R"))-SUM(SUMIFS(tblRVN[kWh],tblRVN[Rate],{"301280-BLU","02OALTB15N","02LGSV048T","02NMT48135","02RCFL0054","02OALT015N","02PRSV47TM","02CFR00012","02COSL0052","02CUSL053F","02CUSL053M","02MVSL0057","02SLCO0051","02OALTB15R"},tblRVN[Accounting Period],N$8,tblRVN[Rate Group Cd],"R"))-SUM(N61,N45,N29,N13)</f>
        <v>0</v>
      </c>
      <c r="O77" s="166">
        <f>SUM(SUMIFS(tblRVN[kWh],tblRVN[Accounting Period],O$8,tblRVN[Rate Group Cd],"R"))-SUM(SUMIFS(tblRVN[kWh],tblRVN[Rate],{"301280-BLU","02OALTB15N","02LGSV048T","02NMT48135","02RCFL0054","02OALT015N","02PRSV47TM","02CFR00012","02COSL0052","02CUSL053F","02CUSL053M","02MVSL0057","02SLCO0051","02OALTB15R","301380-BLU"},tblRVN[Accounting Period],O$8,tblRVN[Rate Group Cd],"R"))-SUM(O61,O45,O29,O13)</f>
        <v>0</v>
      </c>
      <c r="P77" s="166">
        <f>SUM(SUMIFS(tblRVN[kWh],tblRVN[Accounting Period],P$8,tblRVN[Rate Group Cd],"R"))-SUM(SUMIFS(tblRVN[kWh],tblRVN[Rate],{"301280-BLU","02OALTB15N","02LGSV048T","02NMT48135","02RCFL0054","02OALT015N","02PRSV47TM","02CFR00012","02COSL0052","02CUSL053F","02CUSL053M","02MVSL0057","02SLCO0051","02OALTB15R","301380-BLU"},tblRVN[Accounting Period],P$8,tblRVN[Rate Group Cd],"R"))-SUM(P61,P45,P29,P13)</f>
        <v>0</v>
      </c>
      <c r="Q77" s="166">
        <f>SUM(SUMIFS(tblRVN[kWh],tblRVN[Accounting Period],Q$8,tblRVN[Rate Group Cd],"R"))-SUM(SUMIFS(tblRVN[kWh],tblRVN[Rate],{"301280-BLU","02OALTB15N","02LGSV048T","02NMT48135","02RCFL0054","02OALT015N","02PRSV47TM","02CFR00012","02COSL0052","02CUSL053F","02CUSL053M","02MVSL0057","02SLCO0051","02OALTB15R","301380-BLU"},tblRVN[Accounting Period],Q$8,tblRVN[Rate Group Cd],"R"))-SUM(Q61,Q45,Q29,Q13)</f>
        <v>0</v>
      </c>
      <c r="R77" s="166">
        <f>SUM(SUMIFS(tblRVN[kWh],tblRVN[Accounting Period],R$8,tblRVN[Rate Group Cd],"R"))-SUM(SUMIFS(tblRVN[kWh],tblRVN[Rate],{"301280-BLU","02OALTB15N","02LGSV048T","02NMT48135","02RCFL0054","02OALT015N","02PRSV47TM","02CFR00012","02COSL0052","02CUSL053F","02CUSL053M","02MVSL0057","02SLCO0051","02OALTB15R","301380-BLU"},tblRVN[Accounting Period],R$8,tblRVN[Rate Group Cd],"R"))-SUM(R61,R45,R29,R13)</f>
        <v>0</v>
      </c>
      <c r="S77" s="75"/>
      <c r="T77" s="75"/>
    </row>
    <row r="78" spans="1:20">
      <c r="A78" s="73"/>
      <c r="B78" s="73"/>
      <c r="C78" s="49"/>
      <c r="D78" s="30"/>
      <c r="E78" s="69"/>
      <c r="F78" s="74"/>
      <c r="G78" s="75"/>
      <c r="H78" s="75"/>
      <c r="I78" s="75"/>
      <c r="J78" s="75"/>
      <c r="K78" s="75"/>
      <c r="L78" s="75"/>
      <c r="M78" s="75"/>
      <c r="N78" s="75"/>
      <c r="O78" s="75"/>
      <c r="P78" s="75"/>
      <c r="Q78" s="75"/>
      <c r="R78" s="75"/>
      <c r="S78" s="75"/>
      <c r="T78" s="75"/>
    </row>
    <row r="79" spans="1:20">
      <c r="A79" s="73"/>
      <c r="B79" s="73"/>
      <c r="C79" s="49"/>
      <c r="D79" s="30"/>
      <c r="E79" s="69"/>
      <c r="F79" s="74"/>
      <c r="G79" s="75"/>
      <c r="H79" s="75"/>
      <c r="I79" s="75"/>
      <c r="J79" s="75"/>
      <c r="K79" s="75"/>
      <c r="L79" s="75"/>
      <c r="M79" s="75"/>
      <c r="N79" s="75"/>
      <c r="O79" s="75"/>
      <c r="P79" s="75"/>
      <c r="Q79" s="75"/>
      <c r="R79" s="75"/>
      <c r="S79" s="75"/>
      <c r="T79" s="75"/>
    </row>
    <row r="80" spans="1:20">
      <c r="F80" s="23" t="s">
        <v>105</v>
      </c>
      <c r="P80" s="23" t="s">
        <v>105</v>
      </c>
    </row>
    <row r="81" spans="12:18">
      <c r="P81" s="23" t="s">
        <v>105</v>
      </c>
    </row>
    <row r="82" spans="12:18">
      <c r="L82" s="23" t="s">
        <v>105</v>
      </c>
    </row>
    <row r="92" spans="12:18">
      <c r="R92" s="23" t="s">
        <v>105</v>
      </c>
    </row>
  </sheetData>
  <mergeCells count="1">
    <mergeCell ref="Q5:S5"/>
  </mergeCells>
  <conditionalFormatting sqref="F49:F50 F65:F66 F33:F34 E34:E35 E50:E51 T51 E66:E67 T67 E17:F19 H54:P55 F53 H53:O53 I9:L9 H49:S49 H51:P52 H50:J50 Q51:S55 H17:S23 H33:S39 H65:S71">
    <cfRule type="cellIs" dxfId="212" priority="195" operator="lessThan">
      <formula>0</formula>
    </cfRule>
  </conditionalFormatting>
  <conditionalFormatting sqref="E33">
    <cfRule type="cellIs" dxfId="211" priority="194" operator="lessThan">
      <formula>0</formula>
    </cfRule>
  </conditionalFormatting>
  <conditionalFormatting sqref="E49">
    <cfRule type="cellIs" dxfId="210" priority="193" operator="lessThan">
      <formula>0</formula>
    </cfRule>
  </conditionalFormatting>
  <conditionalFormatting sqref="E65">
    <cfRule type="cellIs" dxfId="209" priority="192" operator="lessThan">
      <formula>0</formula>
    </cfRule>
  </conditionalFormatting>
  <conditionalFormatting sqref="T17">
    <cfRule type="cellIs" dxfId="208" priority="191" operator="lessThan">
      <formula>0</formula>
    </cfRule>
  </conditionalFormatting>
  <conditionalFormatting sqref="T33">
    <cfRule type="cellIs" dxfId="207" priority="190" operator="lessThan">
      <formula>0</formula>
    </cfRule>
  </conditionalFormatting>
  <conditionalFormatting sqref="T49">
    <cfRule type="cellIs" dxfId="206" priority="189" operator="lessThan">
      <formula>0</formula>
    </cfRule>
  </conditionalFormatting>
  <conditionalFormatting sqref="T65">
    <cfRule type="cellIs" dxfId="205" priority="188" operator="lessThan">
      <formula>0</formula>
    </cfRule>
  </conditionalFormatting>
  <conditionalFormatting sqref="T18">
    <cfRule type="cellIs" dxfId="204" priority="187" operator="lessThan">
      <formula>0</formula>
    </cfRule>
  </conditionalFormatting>
  <conditionalFormatting sqref="T34">
    <cfRule type="cellIs" dxfId="203" priority="186" operator="lessThan">
      <formula>0</formula>
    </cfRule>
  </conditionalFormatting>
  <conditionalFormatting sqref="T50">
    <cfRule type="cellIs" dxfId="202" priority="185" operator="lessThan">
      <formula>0</formula>
    </cfRule>
  </conditionalFormatting>
  <conditionalFormatting sqref="T66">
    <cfRule type="cellIs" dxfId="201" priority="184" operator="lessThan">
      <formula>0</formula>
    </cfRule>
  </conditionalFormatting>
  <conditionalFormatting sqref="F35">
    <cfRule type="cellIs" dxfId="200" priority="183" operator="lessThan">
      <formula>0</formula>
    </cfRule>
  </conditionalFormatting>
  <conditionalFormatting sqref="F51">
    <cfRule type="cellIs" dxfId="199" priority="182" operator="lessThan">
      <formula>0</formula>
    </cfRule>
  </conditionalFormatting>
  <conditionalFormatting sqref="F67">
    <cfRule type="cellIs" dxfId="198" priority="181" operator="lessThan">
      <formula>0</formula>
    </cfRule>
  </conditionalFormatting>
  <conditionalFormatting sqref="E20:E21">
    <cfRule type="cellIs" dxfId="197" priority="180" operator="lessThan">
      <formula>0</formula>
    </cfRule>
  </conditionalFormatting>
  <conditionalFormatting sqref="T20:T21">
    <cfRule type="cellIs" dxfId="196" priority="179" operator="lessThan">
      <formula>0</formula>
    </cfRule>
  </conditionalFormatting>
  <conditionalFormatting sqref="F20:F21">
    <cfRule type="cellIs" dxfId="195" priority="178" operator="lessThan">
      <formula>0</formula>
    </cfRule>
  </conditionalFormatting>
  <conditionalFormatting sqref="E36">
    <cfRule type="cellIs" dxfId="194" priority="177" operator="lessThan">
      <formula>0</formula>
    </cfRule>
  </conditionalFormatting>
  <conditionalFormatting sqref="T36">
    <cfRule type="cellIs" dxfId="193" priority="176" operator="lessThan">
      <formula>0</formula>
    </cfRule>
  </conditionalFormatting>
  <conditionalFormatting sqref="F36">
    <cfRule type="cellIs" dxfId="192" priority="175" operator="lessThan">
      <formula>0</formula>
    </cfRule>
  </conditionalFormatting>
  <conditionalFormatting sqref="E52">
    <cfRule type="cellIs" dxfId="191" priority="174" operator="lessThan">
      <formula>0</formula>
    </cfRule>
  </conditionalFormatting>
  <conditionalFormatting sqref="T52">
    <cfRule type="cellIs" dxfId="190" priority="173" operator="lessThan">
      <formula>0</formula>
    </cfRule>
  </conditionalFormatting>
  <conditionalFormatting sqref="F52">
    <cfRule type="cellIs" dxfId="189" priority="172" operator="lessThan">
      <formula>0</formula>
    </cfRule>
  </conditionalFormatting>
  <conditionalFormatting sqref="E68:E69">
    <cfRule type="cellIs" dxfId="188" priority="171" operator="lessThan">
      <formula>0</formula>
    </cfRule>
  </conditionalFormatting>
  <conditionalFormatting sqref="T68">
    <cfRule type="cellIs" dxfId="187" priority="170" operator="lessThan">
      <formula>0</formula>
    </cfRule>
  </conditionalFormatting>
  <conditionalFormatting sqref="F68:F69">
    <cfRule type="cellIs" dxfId="186" priority="169" operator="lessThan">
      <formula>0</formula>
    </cfRule>
  </conditionalFormatting>
  <conditionalFormatting sqref="E22:E23">
    <cfRule type="cellIs" dxfId="185" priority="168" operator="lessThan">
      <formula>0</formula>
    </cfRule>
  </conditionalFormatting>
  <conditionalFormatting sqref="T22:T23">
    <cfRule type="cellIs" dxfId="184" priority="167" operator="lessThan">
      <formula>0</formula>
    </cfRule>
  </conditionalFormatting>
  <conditionalFormatting sqref="F22:F23">
    <cfRule type="cellIs" dxfId="183" priority="166" operator="lessThan">
      <formula>0</formula>
    </cfRule>
  </conditionalFormatting>
  <conditionalFormatting sqref="E38:E39">
    <cfRule type="cellIs" dxfId="182" priority="165" operator="lessThan">
      <formula>0</formula>
    </cfRule>
  </conditionalFormatting>
  <conditionalFormatting sqref="T38:T39">
    <cfRule type="cellIs" dxfId="181" priority="164" operator="lessThan">
      <formula>0</formula>
    </cfRule>
  </conditionalFormatting>
  <conditionalFormatting sqref="F38:F39">
    <cfRule type="cellIs" dxfId="180" priority="163" operator="lessThan">
      <formula>0</formula>
    </cfRule>
  </conditionalFormatting>
  <conditionalFormatting sqref="E54:E55">
    <cfRule type="cellIs" dxfId="179" priority="162" operator="lessThan">
      <formula>0</formula>
    </cfRule>
  </conditionalFormatting>
  <conditionalFormatting sqref="F54:F55">
    <cfRule type="cellIs" dxfId="178" priority="161" operator="lessThan">
      <formula>0</formula>
    </cfRule>
  </conditionalFormatting>
  <conditionalFormatting sqref="E37">
    <cfRule type="cellIs" dxfId="177" priority="160" operator="lessThan">
      <formula>0</formula>
    </cfRule>
  </conditionalFormatting>
  <conditionalFormatting sqref="T37">
    <cfRule type="cellIs" dxfId="176" priority="159" operator="lessThan">
      <formula>0</formula>
    </cfRule>
  </conditionalFormatting>
  <conditionalFormatting sqref="F37">
    <cfRule type="cellIs" dxfId="175" priority="158" operator="lessThan">
      <formula>0</formula>
    </cfRule>
  </conditionalFormatting>
  <conditionalFormatting sqref="D53 W53 AO53 BG53 BY53 CQ53 DI53 EA53 ES53 FK53 GC53 GU53 HM53 IE53 IW53 JO53 KG53 KY53 LQ53 MI53 NA53 NS53 OK53 PC53 PU53 QM53 RE53 RW53 SO53 TG53 TY53 UQ53 VI53 WA53 WS53 XK53 YC53 YU53 ZM53 AAE53 AAW53 ABO53 ACG53 ACY53 ADQ53 AEI53 AFA53 AFS53 AGK53 AHC53 AHU53 AIM53 AJE53 AJW53 AKO53 ALG53 ALY53 AMQ53 ANI53 AOA53 AOS53 APK53 AQC53 AQU53 ARM53 ASE53 ASW53 ATO53 AUG53 AUY53 AVQ53 AWI53 AXA53 AXS53 AYK53 AZC53 AZU53 BAM53 BBE53 BBW53 BCO53 BDG53 BDY53 BEQ53 BFI53 BGA53 BGS53 BHK53 BIC53 BIU53 BJM53 BKE53 BKW53 BLO53 BMG53 BMY53 BNQ53 BOI53 BPA53 BPS53 BQK53 BRC53 BRU53 BSM53 BTE53 BTW53 BUO53 BVG53 BVY53 BWQ53 BXI53 BYA53 BYS53 BZK53 CAC53 CAU53 CBM53 CCE53 CCW53 CDO53 CEG53 CEY53 CFQ53 CGI53 CHA53 CHS53 CIK53 CJC53 CJU53 CKM53 CLE53 CLW53 CMO53 CNG53 CNY53 COQ53 CPI53 CQA53 CQS53 CRK53 CSC53 CSU53 CTM53 CUE53 CUW53 CVO53 CWG53 CWY53 CXQ53 CYI53 CZA53 CZS53 DAK53 DBC53 DBU53 DCM53 DDE53 DDW53 DEO53 DFG53 DFY53 DGQ53 DHI53 DIA53 DIS53 DJK53 DKC53 DKU53 DLM53 DME53 DMW53 DNO53 DOG53 DOY53 DPQ53 DQI53 DRA53 DRS53 DSK53 DTC53 DTU53 DUM53 DVE53 DVW53 DWO53 DXG53 DXY53 DYQ53 DZI53 EAA53 EAS53 EBK53 ECC53 ECU53 EDM53 EEE53 EEW53 EFO53 EGG53 EGY53 EHQ53 EII53 EJA53 EJS53 EKK53 ELC53 ELU53 EMM53 ENE53 ENW53 EOO53 EPG53 EPY53 EQQ53 ERI53 ESA53 ESS53 ETK53 EUC53 EUU53 EVM53 EWE53 EWW53 EXO53 EYG53 EYY53 EZQ53 FAI53 FBA53 FBS53 FCK53 FDC53 FDU53 FEM53 FFE53 FFW53 FGO53 FHG53 FHY53 FIQ53 FJI53 FKA53 FKS53 FLK53 FMC53 FMU53 FNM53 FOE53 FOW53 FPO53 FQG53 FQY53 FRQ53 FSI53 FTA53 FTS53 FUK53 FVC53 FVU53 FWM53 FXE53 FXW53 FYO53 FZG53 FZY53 GAQ53 GBI53 GCA53 GCS53 GDK53 GEC53 GEU53 GFM53 GGE53 GGW53 GHO53 GIG53 GIY53 GJQ53 GKI53 GLA53 GLS53 GMK53 GNC53 GNU53 GOM53 GPE53 GPW53 GQO53 GRG53 GRY53 GSQ53 GTI53 GUA53 GUS53 GVK53 GWC53 GWU53 GXM53 GYE53 GYW53 GZO53 HAG53 HAY53 HBQ53 HCI53 HDA53 HDS53 HEK53 HFC53 HFU53 HGM53 HHE53 HHW53 HIO53 HJG53 HJY53 HKQ53 HLI53 HMA53 HMS53 HNK53 HOC53 HOU53 HPM53 HQE53 HQW53 HRO53 HSG53 HSY53 HTQ53 HUI53 HVA53 HVS53 HWK53 HXC53 HXU53 HYM53 HZE53 HZW53 IAO53 IBG53 IBY53 ICQ53 IDI53 IEA53 IES53 IFK53 IGC53 IGU53 IHM53 IIE53 IIW53 IJO53 IKG53 IKY53 ILQ53 IMI53 INA53 INS53 IOK53 IPC53 IPU53 IQM53 IRE53 IRW53 ISO53 ITG53 ITY53 IUQ53 IVI53 IWA53 IWS53 IXK53 IYC53 IYU53 IZM53 JAE53 JAW53 JBO53 JCG53 JCY53 JDQ53 JEI53 JFA53 JFS53 JGK53 JHC53 JHU53 JIM53 JJE53 JJW53 JKO53 JLG53 JLY53 JMQ53 JNI53 JOA53 JOS53 JPK53 JQC53 JQU53 JRM53 JSE53 JSW53 JTO53 JUG53 JUY53 JVQ53 JWI53 JXA53 JXS53 JYK53 JZC53 JZU53 KAM53 KBE53 KBW53 KCO53 KDG53 KDY53 KEQ53 KFI53 KGA53 KGS53 KHK53 KIC53 KIU53 KJM53 KKE53 KKW53 KLO53 KMG53 KMY53 KNQ53 KOI53 KPA53 KPS53 KQK53 KRC53 KRU53 KSM53 KTE53 KTW53 KUO53 KVG53 KVY53 KWQ53 KXI53 KYA53 KYS53 KZK53 LAC53 LAU53 LBM53 LCE53 LCW53 LDO53 LEG53 LEY53 LFQ53 LGI53 LHA53 LHS53 LIK53 LJC53 LJU53 LKM53 LLE53 LLW53 LMO53 LNG53 LNY53 LOQ53 LPI53 LQA53 LQS53 LRK53 LSC53 LSU53 LTM53 LUE53 LUW53 LVO53 LWG53 LWY53 LXQ53 LYI53 LZA53 LZS53 MAK53 MBC53 MBU53 MCM53 MDE53 MDW53 MEO53 MFG53 MFY53 MGQ53 MHI53 MIA53 MIS53 MJK53 MKC53 MKU53 MLM53 MME53 MMW53 MNO53 MOG53 MOY53 MPQ53 MQI53 MRA53 MRS53 MSK53 MTC53 MTU53 MUM53 MVE53 MVW53 MWO53 MXG53 MXY53 MYQ53 MZI53 NAA53 NAS53 NBK53 NCC53 NCU53 NDM53 NEE53 NEW53 NFO53 NGG53 NGY53 NHQ53 NII53 NJA53 NJS53 NKK53 NLC53 NLU53 NMM53 NNE53 NNW53 NOO53 NPG53 NPY53 NQQ53 NRI53 NSA53 NSS53 NTK53 NUC53 NUU53 NVM53 NWE53 NWW53 NXO53 NYG53 NYY53 NZQ53 OAI53 OBA53 OBS53 OCK53 ODC53 ODU53 OEM53 OFE53 OFW53 OGO53 OHG53 OHY53 OIQ53 OJI53 OKA53 OKS53 OLK53 OMC53 OMU53 ONM53 OOE53 OOW53 OPO53 OQG53 OQY53 ORQ53 OSI53 OTA53 OTS53 OUK53 OVC53 OVU53 OWM53 OXE53 OXW53 OYO53 OZG53 OZY53 PAQ53 PBI53 PCA53 PCS53 PDK53 PEC53 PEU53 PFM53 PGE53 PGW53 PHO53 PIG53 PIY53 PJQ53 PKI53 PLA53 PLS53 PMK53 PNC53 PNU53 POM53 PPE53 PPW53 PQO53 PRG53 PRY53 PSQ53 PTI53 PUA53 PUS53 PVK53 PWC53 PWU53 PXM53 PYE53 PYW53 PZO53 QAG53 QAY53 QBQ53 QCI53 QDA53 QDS53 QEK53 QFC53 QFU53 QGM53 QHE53 QHW53 QIO53 QJG53 QJY53 QKQ53 QLI53 QMA53 QMS53 QNK53 QOC53 QOU53 QPM53 QQE53 QQW53 QRO53 QSG53 QSY53 QTQ53 QUI53 QVA53 QVS53 QWK53 QXC53 QXU53 QYM53 QZE53 QZW53 RAO53 RBG53 RBY53 RCQ53 RDI53 REA53 RES53 RFK53 RGC53 RGU53 RHM53 RIE53 RIW53 RJO53 RKG53 RKY53 RLQ53 RMI53 RNA53 RNS53 ROK53 RPC53 RPU53 RQM53 RRE53 RRW53 RSO53 RTG53 RTY53 RUQ53 RVI53 RWA53 RWS53 RXK53 RYC53 RYU53 RZM53 SAE53 SAW53 SBO53 SCG53 SCY53 SDQ53 SEI53 SFA53 SFS53 SGK53 SHC53 SHU53 SIM53 SJE53 SJW53 SKO53 SLG53 SLY53 SMQ53 SNI53 SOA53 SOS53 SPK53 SQC53 SQU53 SRM53 SSE53 SSW53 STO53 SUG53 SUY53 SVQ53 SWI53 SXA53 SXS53 SYK53 SZC53 SZU53 TAM53 TBE53 TBW53 TCO53 TDG53 TDY53 TEQ53 TFI53 TGA53 TGS53 THK53 TIC53 TIU53 TJM53 TKE53 TKW53 TLO53 TMG53 TMY53 TNQ53 TOI53 TPA53 TPS53 TQK53 TRC53 TRU53 TSM53 TTE53 TTW53 TUO53 TVG53 TVY53 TWQ53 TXI53 TYA53 TYS53 TZK53 UAC53 UAU53 UBM53 UCE53 UCW53 UDO53 UEG53 UEY53 UFQ53 UGI53 UHA53 UHS53 UIK53 UJC53 UJU53 UKM53 ULE53 ULW53 UMO53 UNG53 UNY53 UOQ53 UPI53 UQA53 UQS53 URK53 USC53 USU53 UTM53 UUE53 UUW53 UVO53 UWG53 UWY53 UXQ53 UYI53 UZA53 UZS53 VAK53 VBC53 VBU53 VCM53 VDE53 VDW53 VEO53 VFG53 VFY53 VGQ53 VHI53 VIA53 VIS53 VJK53 VKC53 VKU53 VLM53 VME53 VMW53 VNO53 VOG53 VOY53 VPQ53 VQI53 VRA53 VRS53 VSK53 VTC53 VTU53 VUM53 VVE53 VVW53 VWO53 VXG53 VXY53 VYQ53 VZI53 WAA53 WAS53 WBK53 WCC53 WCU53 WDM53 WEE53 WEW53 WFO53 WGG53 WGY53 WHQ53 WII53 WJA53 WJS53 WKK53 WLC53 WLU53 WMM53 WNE53 WNW53 WOO53 WPG53 WPY53 WQQ53 WRI53 WSA53 WSS53 WTK53 WUC53 WUU53 WVM53 WWE53 WWW53 WXO53 WYG53 WYY53 WZQ53 XAI53 XBA53 XBS53 XCK53 XDC53 XDU53 XEM53">
    <cfRule type="cellIs" dxfId="174" priority="157" operator="lessThan">
      <formula>0</formula>
    </cfRule>
  </conditionalFormatting>
  <conditionalFormatting sqref="P53 AK53 BC53 BU53 CM53 DE53 DW53 EO53 FG53 FY53 GQ53 HI53 IA53 IS53 JK53 KC53 KU53 LM53 ME53 MW53 NO53 OG53 OY53 PQ53 QI53 RA53 RS53 SK53 TC53 TU53 UM53 VE53 VW53 WO53 XG53 XY53 YQ53 ZI53 AAA53 AAS53 ABK53 ACC53 ACU53 ADM53 AEE53 AEW53 AFO53 AGG53 AGY53 AHQ53 AII53 AJA53 AJS53 AKK53 ALC53 ALU53 AMM53 ANE53 ANW53 AOO53 APG53 APY53 AQQ53 ARI53 ASA53 ASS53 ATK53 AUC53 AUU53 AVM53 AWE53 AWW53 AXO53 AYG53 AYY53 AZQ53 BAI53 BBA53 BBS53 BCK53 BDC53 BDU53 BEM53 BFE53 BFW53 BGO53 BHG53 BHY53 BIQ53 BJI53 BKA53 BKS53 BLK53 BMC53 BMU53 BNM53 BOE53 BOW53 BPO53 BQG53 BQY53 BRQ53 BSI53 BTA53 BTS53 BUK53 BVC53 BVU53 BWM53 BXE53 BXW53 BYO53 BZG53 BZY53 CAQ53 CBI53 CCA53 CCS53 CDK53 CEC53 CEU53 CFM53 CGE53 CGW53 CHO53 CIG53 CIY53 CJQ53 CKI53 CLA53 CLS53 CMK53 CNC53 CNU53 COM53 CPE53 CPW53 CQO53 CRG53 CRY53 CSQ53 CTI53 CUA53 CUS53 CVK53 CWC53 CWU53 CXM53 CYE53 CYW53 CZO53 DAG53 DAY53 DBQ53 DCI53 DDA53 DDS53 DEK53 DFC53 DFU53 DGM53 DHE53 DHW53 DIO53 DJG53 DJY53 DKQ53 DLI53 DMA53 DMS53 DNK53 DOC53 DOU53 DPM53 DQE53 DQW53 DRO53 DSG53 DSY53 DTQ53 DUI53 DVA53 DVS53 DWK53 DXC53 DXU53 DYM53 DZE53 DZW53 EAO53 EBG53 EBY53 ECQ53 EDI53 EEA53 EES53 EFK53 EGC53 EGU53 EHM53 EIE53 EIW53 EJO53 EKG53 EKY53 ELQ53 EMI53 ENA53 ENS53 EOK53 EPC53 EPU53 EQM53 ERE53 ERW53 ESO53 ETG53 ETY53 EUQ53 EVI53 EWA53 EWS53 EXK53 EYC53 EYU53 EZM53 FAE53 FAW53 FBO53 FCG53 FCY53 FDQ53 FEI53 FFA53 FFS53 FGK53 FHC53 FHU53 FIM53 FJE53 FJW53 FKO53 FLG53 FLY53 FMQ53 FNI53 FOA53 FOS53 FPK53 FQC53 FQU53 FRM53 FSE53 FSW53 FTO53 FUG53 FUY53 FVQ53 FWI53 FXA53 FXS53 FYK53 FZC53 FZU53 GAM53 GBE53 GBW53 GCO53 GDG53 GDY53 GEQ53 GFI53 GGA53 GGS53 GHK53 GIC53 GIU53 GJM53 GKE53 GKW53 GLO53 GMG53 GMY53 GNQ53 GOI53 GPA53 GPS53 GQK53 GRC53 GRU53 GSM53 GTE53 GTW53 GUO53 GVG53 GVY53 GWQ53 GXI53 GYA53 GYS53 GZK53 HAC53 HAU53 HBM53 HCE53 HCW53 HDO53 HEG53 HEY53 HFQ53 HGI53 HHA53 HHS53 HIK53 HJC53 HJU53 HKM53 HLE53 HLW53 HMO53 HNG53 HNY53 HOQ53 HPI53 HQA53 HQS53 HRK53 HSC53 HSU53 HTM53 HUE53 HUW53 HVO53 HWG53 HWY53 HXQ53 HYI53 HZA53 HZS53 IAK53 IBC53 IBU53 ICM53 IDE53 IDW53 IEO53 IFG53 IFY53 IGQ53 IHI53 IIA53 IIS53 IJK53 IKC53 IKU53 ILM53 IME53 IMW53 INO53 IOG53 IOY53 IPQ53 IQI53 IRA53 IRS53 ISK53 ITC53 ITU53 IUM53 IVE53 IVW53 IWO53 IXG53 IXY53 IYQ53 IZI53 JAA53 JAS53 JBK53 JCC53 JCU53 JDM53 JEE53 JEW53 JFO53 JGG53 JGY53 JHQ53 JII53 JJA53 JJS53 JKK53 JLC53 JLU53 JMM53 JNE53 JNW53 JOO53 JPG53 JPY53 JQQ53 JRI53 JSA53 JSS53 JTK53 JUC53 JUU53 JVM53 JWE53 JWW53 JXO53 JYG53 JYY53 JZQ53 KAI53 KBA53 KBS53 KCK53 KDC53 KDU53 KEM53 KFE53 KFW53 KGO53 KHG53 KHY53 KIQ53 KJI53 KKA53 KKS53 KLK53 KMC53 KMU53 KNM53 KOE53 KOW53 KPO53 KQG53 KQY53 KRQ53 KSI53 KTA53 KTS53 KUK53 KVC53 KVU53 KWM53 KXE53 KXW53 KYO53 KZG53 KZY53 LAQ53 LBI53 LCA53 LCS53 LDK53 LEC53 LEU53 LFM53 LGE53 LGW53 LHO53 LIG53 LIY53 LJQ53 LKI53 LLA53 LLS53 LMK53 LNC53 LNU53 LOM53 LPE53 LPW53 LQO53 LRG53 LRY53 LSQ53 LTI53 LUA53 LUS53 LVK53 LWC53 LWU53 LXM53 LYE53 LYW53 LZO53 MAG53 MAY53 MBQ53 MCI53 MDA53 MDS53 MEK53 MFC53 MFU53 MGM53 MHE53 MHW53 MIO53 MJG53 MJY53 MKQ53 MLI53 MMA53 MMS53 MNK53 MOC53 MOU53 MPM53 MQE53 MQW53 MRO53 MSG53 MSY53 MTQ53 MUI53 MVA53 MVS53 MWK53 MXC53 MXU53 MYM53 MZE53 MZW53 NAO53 NBG53 NBY53 NCQ53 NDI53 NEA53 NES53 NFK53 NGC53 NGU53 NHM53 NIE53 NIW53 NJO53 NKG53 NKY53 NLQ53 NMI53 NNA53 NNS53 NOK53 NPC53 NPU53 NQM53 NRE53 NRW53 NSO53 NTG53 NTY53 NUQ53 NVI53 NWA53 NWS53 NXK53 NYC53 NYU53 NZM53 OAE53 OAW53 OBO53 OCG53 OCY53 ODQ53 OEI53 OFA53 OFS53 OGK53 OHC53 OHU53 OIM53 OJE53 OJW53 OKO53 OLG53 OLY53 OMQ53 ONI53 OOA53 OOS53 OPK53 OQC53 OQU53 ORM53 OSE53 OSW53 OTO53 OUG53 OUY53 OVQ53 OWI53 OXA53 OXS53 OYK53 OZC53 OZU53 PAM53 PBE53 PBW53 PCO53 PDG53 PDY53 PEQ53 PFI53 PGA53 PGS53 PHK53 PIC53 PIU53 PJM53 PKE53 PKW53 PLO53 PMG53 PMY53 PNQ53 POI53 PPA53 PPS53 PQK53 PRC53 PRU53 PSM53 PTE53 PTW53 PUO53 PVG53 PVY53 PWQ53 PXI53 PYA53 PYS53 PZK53 QAC53 QAU53 QBM53 QCE53 QCW53 QDO53 QEG53 QEY53 QFQ53 QGI53 QHA53 QHS53 QIK53 QJC53 QJU53 QKM53 QLE53 QLW53 QMO53 QNG53 QNY53 QOQ53 QPI53 QQA53 QQS53 QRK53 QSC53 QSU53 QTM53 QUE53 QUW53 QVO53 QWG53 QWY53 QXQ53 QYI53 QZA53 QZS53 RAK53 RBC53 RBU53 RCM53 RDE53 RDW53 REO53 RFG53 RFY53 RGQ53 RHI53 RIA53 RIS53 RJK53 RKC53 RKU53 RLM53 RME53 RMW53 RNO53 ROG53 ROY53 RPQ53 RQI53 RRA53 RRS53 RSK53 RTC53 RTU53 RUM53 RVE53 RVW53 RWO53 RXG53 RXY53 RYQ53 RZI53 SAA53 SAS53 SBK53 SCC53 SCU53 SDM53 SEE53 SEW53 SFO53 SGG53 SGY53 SHQ53 SII53 SJA53 SJS53 SKK53 SLC53 SLU53 SMM53 SNE53 SNW53 SOO53 SPG53 SPY53 SQQ53 SRI53 SSA53 SSS53 STK53 SUC53 SUU53 SVM53 SWE53 SWW53 SXO53 SYG53 SYY53 SZQ53 TAI53 TBA53 TBS53 TCK53 TDC53 TDU53 TEM53 TFE53 TFW53 TGO53 THG53 THY53 TIQ53 TJI53 TKA53 TKS53 TLK53 TMC53 TMU53 TNM53 TOE53 TOW53 TPO53 TQG53 TQY53 TRQ53 TSI53 TTA53 TTS53 TUK53 TVC53 TVU53 TWM53 TXE53 TXW53 TYO53 TZG53 TZY53 UAQ53 UBI53 UCA53 UCS53 UDK53 UEC53 UEU53 UFM53 UGE53 UGW53 UHO53 UIG53 UIY53 UJQ53 UKI53 ULA53 ULS53 UMK53 UNC53 UNU53 UOM53 UPE53 UPW53 UQO53 URG53 URY53 USQ53 UTI53 UUA53 UUS53 UVK53 UWC53 UWU53 UXM53 UYE53 UYW53 UZO53 VAG53 VAY53 VBQ53 VCI53 VDA53 VDS53 VEK53 VFC53 VFU53 VGM53 VHE53 VHW53 VIO53 VJG53 VJY53 VKQ53 VLI53 VMA53 VMS53 VNK53 VOC53 VOU53 VPM53 VQE53 VQW53 VRO53 VSG53 VSY53 VTQ53 VUI53 VVA53 VVS53 VWK53 VXC53 VXU53 VYM53 VZE53 VZW53 WAO53 WBG53 WBY53 WCQ53 WDI53 WEA53 WES53 WFK53 WGC53 WGU53 WHM53 WIE53 WIW53 WJO53 WKG53 WKY53 WLQ53 WMI53 WNA53 WNS53 WOK53 WPC53 WPU53 WQM53 WRE53 WRW53 WSO53 WTG53 WTY53 WUQ53 WVI53 WWA53 WWS53 WXK53 WYC53 WYU53 WZM53 XAE53 XAW53 XBO53 XCG53 XCY53 XDQ53 XEI53 XFA53">
    <cfRule type="cellIs" dxfId="173" priority="156" operator="lessThan">
      <formula>0</formula>
    </cfRule>
  </conditionalFormatting>
  <conditionalFormatting sqref="Y53:AJ53 AQ53:BB53 BI53:BT53 CA53:CL53 CS53:DD53 DK53:DV53 EC53:EN53 EU53:FF53 FM53:FX53 GE53:GP53 GW53:HH53 HO53:HZ53 IG53:IR53 IY53:JJ53 JQ53:KB53 KI53:KT53 LA53:LL53 LS53:MD53 MK53:MV53 NC53:NN53 NU53:OF53 OM53:OX53 PE53:PP53 PW53:QH53 QO53:QZ53 RG53:RR53 RY53:SJ53 SQ53:TB53 TI53:TT53 UA53:UL53 US53:VD53 VK53:VV53 WC53:WN53 WU53:XF53 XM53:XX53 YE53:YP53 YW53:ZH53 ZO53:ZZ53 AAG53:AAR53 AAY53:ABJ53 ABQ53:ACB53 ACI53:ACT53 ADA53:ADL53 ADS53:AED53 AEK53:AEV53 AFC53:AFN53 AFU53:AGF53 AGM53:AGX53 AHE53:AHP53 AHW53:AIH53 AIO53:AIZ53 AJG53:AJR53 AJY53:AKJ53 AKQ53:ALB53 ALI53:ALT53 AMA53:AML53 AMS53:AND53 ANK53:ANV53 AOC53:AON53 AOU53:APF53 APM53:APX53 AQE53:AQP53 AQW53:ARH53 ARO53:ARZ53 ASG53:ASR53 ASY53:ATJ53 ATQ53:AUB53 AUI53:AUT53 AVA53:AVL53 AVS53:AWD53 AWK53:AWV53 AXC53:AXN53 AXU53:AYF53 AYM53:AYX53 AZE53:AZP53 AZW53:BAH53 BAO53:BAZ53 BBG53:BBR53 BBY53:BCJ53 BCQ53:BDB53 BDI53:BDT53 BEA53:BEL53 BES53:BFD53 BFK53:BFV53 BGC53:BGN53 BGU53:BHF53 BHM53:BHX53 BIE53:BIP53 BIW53:BJH53 BJO53:BJZ53 BKG53:BKR53 BKY53:BLJ53 BLQ53:BMB53 BMI53:BMT53 BNA53:BNL53 BNS53:BOD53 BOK53:BOV53 BPC53:BPN53 BPU53:BQF53 BQM53:BQX53 BRE53:BRP53 BRW53:BSH53 BSO53:BSZ53 BTG53:BTR53 BTY53:BUJ53 BUQ53:BVB53 BVI53:BVT53 BWA53:BWL53 BWS53:BXD53 BXK53:BXV53 BYC53:BYN53 BYU53:BZF53 BZM53:BZX53 CAE53:CAP53 CAW53:CBH53 CBO53:CBZ53 CCG53:CCR53 CCY53:CDJ53 CDQ53:CEB53 CEI53:CET53 CFA53:CFL53 CFS53:CGD53 CGK53:CGV53 CHC53:CHN53 CHU53:CIF53 CIM53:CIX53 CJE53:CJP53 CJW53:CKH53 CKO53:CKZ53 CLG53:CLR53 CLY53:CMJ53 CMQ53:CNB53 CNI53:CNT53 COA53:COL53 COS53:CPD53 CPK53:CPV53 CQC53:CQN53 CQU53:CRF53 CRM53:CRX53 CSE53:CSP53 CSW53:CTH53 CTO53:CTZ53 CUG53:CUR53 CUY53:CVJ53 CVQ53:CWB53 CWI53:CWT53 CXA53:CXL53 CXS53:CYD53 CYK53:CYV53 CZC53:CZN53 CZU53:DAF53 DAM53:DAX53 DBE53:DBP53 DBW53:DCH53 DCO53:DCZ53 DDG53:DDR53 DDY53:DEJ53 DEQ53:DFB53 DFI53:DFT53 DGA53:DGL53 DGS53:DHD53 DHK53:DHV53 DIC53:DIN53 DIU53:DJF53 DJM53:DJX53 DKE53:DKP53 DKW53:DLH53 DLO53:DLZ53 DMG53:DMR53 DMY53:DNJ53 DNQ53:DOB53 DOI53:DOT53 DPA53:DPL53 DPS53:DQD53 DQK53:DQV53 DRC53:DRN53 DRU53:DSF53 DSM53:DSX53 DTE53:DTP53 DTW53:DUH53 DUO53:DUZ53 DVG53:DVR53 DVY53:DWJ53 DWQ53:DXB53 DXI53:DXT53 DYA53:DYL53 DYS53:DZD53 DZK53:DZV53 EAC53:EAN53 EAU53:EBF53 EBM53:EBX53 ECE53:ECP53 ECW53:EDH53 EDO53:EDZ53 EEG53:EER53 EEY53:EFJ53 EFQ53:EGB53 EGI53:EGT53 EHA53:EHL53 EHS53:EID53 EIK53:EIV53 EJC53:EJN53 EJU53:EKF53 EKM53:EKX53 ELE53:ELP53 ELW53:EMH53 EMO53:EMZ53 ENG53:ENR53 ENY53:EOJ53 EOQ53:EPB53 EPI53:EPT53 EQA53:EQL53 EQS53:ERD53 ERK53:ERV53 ESC53:ESN53 ESU53:ETF53 ETM53:ETX53 EUE53:EUP53 EUW53:EVH53 EVO53:EVZ53 EWG53:EWR53 EWY53:EXJ53 EXQ53:EYB53 EYI53:EYT53 EZA53:EZL53 EZS53:FAD53 FAK53:FAV53 FBC53:FBN53 FBU53:FCF53 FCM53:FCX53 FDE53:FDP53 FDW53:FEH53 FEO53:FEZ53 FFG53:FFR53 FFY53:FGJ53 FGQ53:FHB53 FHI53:FHT53 FIA53:FIL53 FIS53:FJD53 FJK53:FJV53 FKC53:FKN53 FKU53:FLF53 FLM53:FLX53 FME53:FMP53 FMW53:FNH53 FNO53:FNZ53 FOG53:FOR53 FOY53:FPJ53 FPQ53:FQB53 FQI53:FQT53 FRA53:FRL53 FRS53:FSD53 FSK53:FSV53 FTC53:FTN53 FTU53:FUF53 FUM53:FUX53 FVE53:FVP53 FVW53:FWH53 FWO53:FWZ53 FXG53:FXR53 FXY53:FYJ53 FYQ53:FZB53 FZI53:FZT53 GAA53:GAL53 GAS53:GBD53 GBK53:GBV53 GCC53:GCN53 GCU53:GDF53 GDM53:GDX53 GEE53:GEP53 GEW53:GFH53 GFO53:GFZ53 GGG53:GGR53 GGY53:GHJ53 GHQ53:GIB53 GII53:GIT53 GJA53:GJL53 GJS53:GKD53 GKK53:GKV53 GLC53:GLN53 GLU53:GMF53 GMM53:GMX53 GNE53:GNP53 GNW53:GOH53 GOO53:GOZ53 GPG53:GPR53 GPY53:GQJ53 GQQ53:GRB53 GRI53:GRT53 GSA53:GSL53 GSS53:GTD53 GTK53:GTV53 GUC53:GUN53 GUU53:GVF53 GVM53:GVX53 GWE53:GWP53 GWW53:GXH53 GXO53:GXZ53 GYG53:GYR53 GYY53:GZJ53 GZQ53:HAB53 HAI53:HAT53 HBA53:HBL53 HBS53:HCD53 HCK53:HCV53 HDC53:HDN53 HDU53:HEF53 HEM53:HEX53 HFE53:HFP53 HFW53:HGH53 HGO53:HGZ53 HHG53:HHR53 HHY53:HIJ53 HIQ53:HJB53 HJI53:HJT53 HKA53:HKL53 HKS53:HLD53 HLK53:HLV53 HMC53:HMN53 HMU53:HNF53 HNM53:HNX53 HOE53:HOP53 HOW53:HPH53 HPO53:HPZ53 HQG53:HQR53 HQY53:HRJ53 HRQ53:HSB53 HSI53:HST53 HTA53:HTL53 HTS53:HUD53 HUK53:HUV53 HVC53:HVN53 HVU53:HWF53 HWM53:HWX53 HXE53:HXP53 HXW53:HYH53 HYO53:HYZ53 HZG53:HZR53 HZY53:IAJ53 IAQ53:IBB53 IBI53:IBT53 ICA53:ICL53 ICS53:IDD53 IDK53:IDV53 IEC53:IEN53 IEU53:IFF53 IFM53:IFX53 IGE53:IGP53 IGW53:IHH53 IHO53:IHZ53 IIG53:IIR53 IIY53:IJJ53 IJQ53:IKB53 IKI53:IKT53 ILA53:ILL53 ILS53:IMD53 IMK53:IMV53 INC53:INN53 INU53:IOF53 IOM53:IOX53 IPE53:IPP53 IPW53:IQH53 IQO53:IQZ53 IRG53:IRR53 IRY53:ISJ53 ISQ53:ITB53 ITI53:ITT53 IUA53:IUL53 IUS53:IVD53 IVK53:IVV53 IWC53:IWN53 IWU53:IXF53 IXM53:IXX53 IYE53:IYP53 IYW53:IZH53 IZO53:IZZ53 JAG53:JAR53 JAY53:JBJ53 JBQ53:JCB53 JCI53:JCT53 JDA53:JDL53 JDS53:JED53 JEK53:JEV53 JFC53:JFN53 JFU53:JGF53 JGM53:JGX53 JHE53:JHP53 JHW53:JIH53 JIO53:JIZ53 JJG53:JJR53 JJY53:JKJ53 JKQ53:JLB53 JLI53:JLT53 JMA53:JML53 JMS53:JND53 JNK53:JNV53 JOC53:JON53 JOU53:JPF53 JPM53:JPX53 JQE53:JQP53 JQW53:JRH53 JRO53:JRZ53 JSG53:JSR53 JSY53:JTJ53 JTQ53:JUB53 JUI53:JUT53 JVA53:JVL53 JVS53:JWD53 JWK53:JWV53 JXC53:JXN53 JXU53:JYF53 JYM53:JYX53 JZE53:JZP53 JZW53:KAH53 KAO53:KAZ53 KBG53:KBR53 KBY53:KCJ53 KCQ53:KDB53 KDI53:KDT53 KEA53:KEL53 KES53:KFD53 KFK53:KFV53 KGC53:KGN53 KGU53:KHF53 KHM53:KHX53 KIE53:KIP53 KIW53:KJH53 KJO53:KJZ53 KKG53:KKR53 KKY53:KLJ53 KLQ53:KMB53 KMI53:KMT53 KNA53:KNL53 KNS53:KOD53 KOK53:KOV53 KPC53:KPN53 KPU53:KQF53 KQM53:KQX53 KRE53:KRP53 KRW53:KSH53 KSO53:KSZ53 KTG53:KTR53 KTY53:KUJ53 KUQ53:KVB53 KVI53:KVT53 KWA53:KWL53 KWS53:KXD53 KXK53:KXV53 KYC53:KYN53 KYU53:KZF53 KZM53:KZX53 LAE53:LAP53 LAW53:LBH53 LBO53:LBZ53 LCG53:LCR53 LCY53:LDJ53 LDQ53:LEB53 LEI53:LET53 LFA53:LFL53 LFS53:LGD53 LGK53:LGV53 LHC53:LHN53 LHU53:LIF53 LIM53:LIX53 LJE53:LJP53 LJW53:LKH53 LKO53:LKZ53 LLG53:LLR53 LLY53:LMJ53 LMQ53:LNB53 LNI53:LNT53 LOA53:LOL53 LOS53:LPD53 LPK53:LPV53 LQC53:LQN53 LQU53:LRF53 LRM53:LRX53 LSE53:LSP53 LSW53:LTH53 LTO53:LTZ53 LUG53:LUR53 LUY53:LVJ53 LVQ53:LWB53 LWI53:LWT53 LXA53:LXL53 LXS53:LYD53 LYK53:LYV53 LZC53:LZN53 LZU53:MAF53 MAM53:MAX53 MBE53:MBP53 MBW53:MCH53 MCO53:MCZ53 MDG53:MDR53 MDY53:MEJ53 MEQ53:MFB53 MFI53:MFT53 MGA53:MGL53 MGS53:MHD53 MHK53:MHV53 MIC53:MIN53 MIU53:MJF53 MJM53:MJX53 MKE53:MKP53 MKW53:MLH53 MLO53:MLZ53 MMG53:MMR53 MMY53:MNJ53 MNQ53:MOB53 MOI53:MOT53 MPA53:MPL53 MPS53:MQD53 MQK53:MQV53 MRC53:MRN53 MRU53:MSF53 MSM53:MSX53 MTE53:MTP53 MTW53:MUH53 MUO53:MUZ53 MVG53:MVR53 MVY53:MWJ53 MWQ53:MXB53 MXI53:MXT53 MYA53:MYL53 MYS53:MZD53 MZK53:MZV53 NAC53:NAN53 NAU53:NBF53 NBM53:NBX53 NCE53:NCP53 NCW53:NDH53 NDO53:NDZ53 NEG53:NER53 NEY53:NFJ53 NFQ53:NGB53 NGI53:NGT53 NHA53:NHL53 NHS53:NID53 NIK53:NIV53 NJC53:NJN53 NJU53:NKF53 NKM53:NKX53 NLE53:NLP53 NLW53:NMH53 NMO53:NMZ53 NNG53:NNR53 NNY53:NOJ53 NOQ53:NPB53 NPI53:NPT53 NQA53:NQL53 NQS53:NRD53 NRK53:NRV53 NSC53:NSN53 NSU53:NTF53 NTM53:NTX53 NUE53:NUP53 NUW53:NVH53 NVO53:NVZ53 NWG53:NWR53 NWY53:NXJ53 NXQ53:NYB53 NYI53:NYT53 NZA53:NZL53 NZS53:OAD53 OAK53:OAV53 OBC53:OBN53 OBU53:OCF53 OCM53:OCX53 ODE53:ODP53 ODW53:OEH53 OEO53:OEZ53 OFG53:OFR53 OFY53:OGJ53 OGQ53:OHB53 OHI53:OHT53 OIA53:OIL53 OIS53:OJD53 OJK53:OJV53 OKC53:OKN53 OKU53:OLF53 OLM53:OLX53 OME53:OMP53 OMW53:ONH53 ONO53:ONZ53 OOG53:OOR53 OOY53:OPJ53 OPQ53:OQB53 OQI53:OQT53 ORA53:ORL53 ORS53:OSD53 OSK53:OSV53 OTC53:OTN53 OTU53:OUF53 OUM53:OUX53 OVE53:OVP53 OVW53:OWH53 OWO53:OWZ53 OXG53:OXR53 OXY53:OYJ53 OYQ53:OZB53 OZI53:OZT53 PAA53:PAL53 PAS53:PBD53 PBK53:PBV53 PCC53:PCN53 PCU53:PDF53 PDM53:PDX53 PEE53:PEP53 PEW53:PFH53 PFO53:PFZ53 PGG53:PGR53 PGY53:PHJ53 PHQ53:PIB53 PII53:PIT53 PJA53:PJL53 PJS53:PKD53 PKK53:PKV53 PLC53:PLN53 PLU53:PMF53 PMM53:PMX53 PNE53:PNP53 PNW53:POH53 POO53:POZ53 PPG53:PPR53 PPY53:PQJ53 PQQ53:PRB53 PRI53:PRT53 PSA53:PSL53 PSS53:PTD53 PTK53:PTV53 PUC53:PUN53 PUU53:PVF53 PVM53:PVX53 PWE53:PWP53 PWW53:PXH53 PXO53:PXZ53 PYG53:PYR53 PYY53:PZJ53 PZQ53:QAB53 QAI53:QAT53 QBA53:QBL53 QBS53:QCD53 QCK53:QCV53 QDC53:QDN53 QDU53:QEF53 QEM53:QEX53 QFE53:QFP53 QFW53:QGH53 QGO53:QGZ53 QHG53:QHR53 QHY53:QIJ53 QIQ53:QJB53 QJI53:QJT53 QKA53:QKL53 QKS53:QLD53 QLK53:QLV53 QMC53:QMN53 QMU53:QNF53 QNM53:QNX53 QOE53:QOP53 QOW53:QPH53 QPO53:QPZ53 QQG53:QQR53 QQY53:QRJ53 QRQ53:QSB53 QSI53:QST53 QTA53:QTL53 QTS53:QUD53 QUK53:QUV53 QVC53:QVN53 QVU53:QWF53 QWM53:QWX53 QXE53:QXP53 QXW53:QYH53 QYO53:QYZ53 QZG53:QZR53 QZY53:RAJ53 RAQ53:RBB53 RBI53:RBT53 RCA53:RCL53 RCS53:RDD53 RDK53:RDV53 REC53:REN53 REU53:RFF53 RFM53:RFX53 RGE53:RGP53 RGW53:RHH53 RHO53:RHZ53 RIG53:RIR53 RIY53:RJJ53 RJQ53:RKB53 RKI53:RKT53 RLA53:RLL53 RLS53:RMD53 RMK53:RMV53 RNC53:RNN53 RNU53:ROF53 ROM53:ROX53 RPE53:RPP53 RPW53:RQH53 RQO53:RQZ53 RRG53:RRR53 RRY53:RSJ53 RSQ53:RTB53 RTI53:RTT53 RUA53:RUL53 RUS53:RVD53 RVK53:RVV53 RWC53:RWN53 RWU53:RXF53 RXM53:RXX53 RYE53:RYP53 RYW53:RZH53 RZO53:RZZ53 SAG53:SAR53 SAY53:SBJ53 SBQ53:SCB53 SCI53:SCT53 SDA53:SDL53 SDS53:SED53 SEK53:SEV53 SFC53:SFN53 SFU53:SGF53 SGM53:SGX53 SHE53:SHP53 SHW53:SIH53 SIO53:SIZ53 SJG53:SJR53 SJY53:SKJ53 SKQ53:SLB53 SLI53:SLT53 SMA53:SML53 SMS53:SND53 SNK53:SNV53 SOC53:SON53 SOU53:SPF53 SPM53:SPX53 SQE53:SQP53 SQW53:SRH53 SRO53:SRZ53 SSG53:SSR53 SSY53:STJ53 STQ53:SUB53 SUI53:SUT53 SVA53:SVL53 SVS53:SWD53 SWK53:SWV53 SXC53:SXN53 SXU53:SYF53 SYM53:SYX53 SZE53:SZP53 SZW53:TAH53 TAO53:TAZ53 TBG53:TBR53 TBY53:TCJ53 TCQ53:TDB53 TDI53:TDT53 TEA53:TEL53 TES53:TFD53 TFK53:TFV53 TGC53:TGN53 TGU53:THF53 THM53:THX53 TIE53:TIP53 TIW53:TJH53 TJO53:TJZ53 TKG53:TKR53 TKY53:TLJ53 TLQ53:TMB53 TMI53:TMT53 TNA53:TNL53 TNS53:TOD53 TOK53:TOV53 TPC53:TPN53 TPU53:TQF53 TQM53:TQX53 TRE53:TRP53 TRW53:TSH53 TSO53:TSZ53 TTG53:TTR53 TTY53:TUJ53 TUQ53:TVB53 TVI53:TVT53 TWA53:TWL53 TWS53:TXD53 TXK53:TXV53 TYC53:TYN53 TYU53:TZF53 TZM53:TZX53 UAE53:UAP53 UAW53:UBH53 UBO53:UBZ53 UCG53:UCR53 UCY53:UDJ53 UDQ53:UEB53 UEI53:UET53 UFA53:UFL53 UFS53:UGD53 UGK53:UGV53 UHC53:UHN53 UHU53:UIF53 UIM53:UIX53 UJE53:UJP53 UJW53:UKH53 UKO53:UKZ53 ULG53:ULR53 ULY53:UMJ53 UMQ53:UNB53 UNI53:UNT53 UOA53:UOL53 UOS53:UPD53 UPK53:UPV53 UQC53:UQN53 UQU53:URF53 URM53:URX53 USE53:USP53 USW53:UTH53 UTO53:UTZ53 UUG53:UUR53 UUY53:UVJ53 UVQ53:UWB53 UWI53:UWT53 UXA53:UXL53 UXS53:UYD53 UYK53:UYV53 UZC53:UZN53 UZU53:VAF53 VAM53:VAX53 VBE53:VBP53 VBW53:VCH53 VCO53:VCZ53 VDG53:VDR53 VDY53:VEJ53 VEQ53:VFB53 VFI53:VFT53 VGA53:VGL53 VGS53:VHD53 VHK53:VHV53 VIC53:VIN53 VIU53:VJF53 VJM53:VJX53 VKE53:VKP53 VKW53:VLH53 VLO53:VLZ53 VMG53:VMR53 VMY53:VNJ53 VNQ53:VOB53 VOI53:VOT53 VPA53:VPL53 VPS53:VQD53 VQK53:VQV53 VRC53:VRN53 VRU53:VSF53 VSM53:VSX53 VTE53:VTP53 VTW53:VUH53 VUO53:VUZ53 VVG53:VVR53 VVY53:VWJ53 VWQ53:VXB53 VXI53:VXT53 VYA53:VYL53 VYS53:VZD53 VZK53:VZV53 WAC53:WAN53 WAU53:WBF53 WBM53:WBX53 WCE53:WCP53 WCW53:WDH53 WDO53:WDZ53 WEG53:WER53 WEY53:WFJ53 WFQ53:WGB53 WGI53:WGT53 WHA53:WHL53 WHS53:WID53 WIK53:WIV53 WJC53:WJN53 WJU53:WKF53 WKM53:WKX53 WLE53:WLP53 WLW53:WMH53 WMO53:WMZ53 WNG53:WNR53 WNY53:WOJ53 WOQ53:WPB53 WPI53:WPT53 WQA53:WQL53 WQS53:WRD53 WRK53:WRV53 WSC53:WSN53 WSU53:WTF53 WTM53:WTX53 WUE53:WUP53 WUW53:WVH53 WVO53:WVZ53 WWG53:WWR53 WWY53:WXJ53 WXQ53:WYB53 WYI53:WYT53 WZA53:WZL53 WZS53:XAD53 XAK53:XAV53 XBC53:XBN53 XBU53:XCF53 XCM53:XCX53 XDE53:XDP53 XDW53:XEH53 XEO53:XEZ53">
    <cfRule type="cellIs" dxfId="172" priority="155" operator="lessThan">
      <formula>0</formula>
    </cfRule>
  </conditionalFormatting>
  <conditionalFormatting sqref="E53 X53 AP53 BH53 BZ53 CR53 DJ53 EB53 ET53 FL53 GD53 GV53 HN53 IF53 IX53 JP53 KH53 KZ53 LR53 MJ53 NB53 NT53 OL53 PD53 PV53 QN53 RF53 RX53 SP53 TH53 TZ53 UR53 VJ53 WB53 WT53 XL53 YD53 YV53 ZN53 AAF53 AAX53 ABP53 ACH53 ACZ53 ADR53 AEJ53 AFB53 AFT53 AGL53 AHD53 AHV53 AIN53 AJF53 AJX53 AKP53 ALH53 ALZ53 AMR53 ANJ53 AOB53 AOT53 APL53 AQD53 AQV53 ARN53 ASF53 ASX53 ATP53 AUH53 AUZ53 AVR53 AWJ53 AXB53 AXT53 AYL53 AZD53 AZV53 BAN53 BBF53 BBX53 BCP53 BDH53 BDZ53 BER53 BFJ53 BGB53 BGT53 BHL53 BID53 BIV53 BJN53 BKF53 BKX53 BLP53 BMH53 BMZ53 BNR53 BOJ53 BPB53 BPT53 BQL53 BRD53 BRV53 BSN53 BTF53 BTX53 BUP53 BVH53 BVZ53 BWR53 BXJ53 BYB53 BYT53 BZL53 CAD53 CAV53 CBN53 CCF53 CCX53 CDP53 CEH53 CEZ53 CFR53 CGJ53 CHB53 CHT53 CIL53 CJD53 CJV53 CKN53 CLF53 CLX53 CMP53 CNH53 CNZ53 COR53 CPJ53 CQB53 CQT53 CRL53 CSD53 CSV53 CTN53 CUF53 CUX53 CVP53 CWH53 CWZ53 CXR53 CYJ53 CZB53 CZT53 DAL53 DBD53 DBV53 DCN53 DDF53 DDX53 DEP53 DFH53 DFZ53 DGR53 DHJ53 DIB53 DIT53 DJL53 DKD53 DKV53 DLN53 DMF53 DMX53 DNP53 DOH53 DOZ53 DPR53 DQJ53 DRB53 DRT53 DSL53 DTD53 DTV53 DUN53 DVF53 DVX53 DWP53 DXH53 DXZ53 DYR53 DZJ53 EAB53 EAT53 EBL53 ECD53 ECV53 EDN53 EEF53 EEX53 EFP53 EGH53 EGZ53 EHR53 EIJ53 EJB53 EJT53 EKL53 ELD53 ELV53 EMN53 ENF53 ENX53 EOP53 EPH53 EPZ53 EQR53 ERJ53 ESB53 EST53 ETL53 EUD53 EUV53 EVN53 EWF53 EWX53 EXP53 EYH53 EYZ53 EZR53 FAJ53 FBB53 FBT53 FCL53 FDD53 FDV53 FEN53 FFF53 FFX53 FGP53 FHH53 FHZ53 FIR53 FJJ53 FKB53 FKT53 FLL53 FMD53 FMV53 FNN53 FOF53 FOX53 FPP53 FQH53 FQZ53 FRR53 FSJ53 FTB53 FTT53 FUL53 FVD53 FVV53 FWN53 FXF53 FXX53 FYP53 FZH53 FZZ53 GAR53 GBJ53 GCB53 GCT53 GDL53 GED53 GEV53 GFN53 GGF53 GGX53 GHP53 GIH53 GIZ53 GJR53 GKJ53 GLB53 GLT53 GML53 GND53 GNV53 GON53 GPF53 GPX53 GQP53 GRH53 GRZ53 GSR53 GTJ53 GUB53 GUT53 GVL53 GWD53 GWV53 GXN53 GYF53 GYX53 GZP53 HAH53 HAZ53 HBR53 HCJ53 HDB53 HDT53 HEL53 HFD53 HFV53 HGN53 HHF53 HHX53 HIP53 HJH53 HJZ53 HKR53 HLJ53 HMB53 HMT53 HNL53 HOD53 HOV53 HPN53 HQF53 HQX53 HRP53 HSH53 HSZ53 HTR53 HUJ53 HVB53 HVT53 HWL53 HXD53 HXV53 HYN53 HZF53 HZX53 IAP53 IBH53 IBZ53 ICR53 IDJ53 IEB53 IET53 IFL53 IGD53 IGV53 IHN53 IIF53 IIX53 IJP53 IKH53 IKZ53 ILR53 IMJ53 INB53 INT53 IOL53 IPD53 IPV53 IQN53 IRF53 IRX53 ISP53 ITH53 ITZ53 IUR53 IVJ53 IWB53 IWT53 IXL53 IYD53 IYV53 IZN53 JAF53 JAX53 JBP53 JCH53 JCZ53 JDR53 JEJ53 JFB53 JFT53 JGL53 JHD53 JHV53 JIN53 JJF53 JJX53 JKP53 JLH53 JLZ53 JMR53 JNJ53 JOB53 JOT53 JPL53 JQD53 JQV53 JRN53 JSF53 JSX53 JTP53 JUH53 JUZ53 JVR53 JWJ53 JXB53 JXT53 JYL53 JZD53 JZV53 KAN53 KBF53 KBX53 KCP53 KDH53 KDZ53 KER53 KFJ53 KGB53 KGT53 KHL53 KID53 KIV53 KJN53 KKF53 KKX53 KLP53 KMH53 KMZ53 KNR53 KOJ53 KPB53 KPT53 KQL53 KRD53 KRV53 KSN53 KTF53 KTX53 KUP53 KVH53 KVZ53 KWR53 KXJ53 KYB53 KYT53 KZL53 LAD53 LAV53 LBN53 LCF53 LCX53 LDP53 LEH53 LEZ53 LFR53 LGJ53 LHB53 LHT53 LIL53 LJD53 LJV53 LKN53 LLF53 LLX53 LMP53 LNH53 LNZ53 LOR53 LPJ53 LQB53 LQT53 LRL53 LSD53 LSV53 LTN53 LUF53 LUX53 LVP53 LWH53 LWZ53 LXR53 LYJ53 LZB53 LZT53 MAL53 MBD53 MBV53 MCN53 MDF53 MDX53 MEP53 MFH53 MFZ53 MGR53 MHJ53 MIB53 MIT53 MJL53 MKD53 MKV53 MLN53 MMF53 MMX53 MNP53 MOH53 MOZ53 MPR53 MQJ53 MRB53 MRT53 MSL53 MTD53 MTV53 MUN53 MVF53 MVX53 MWP53 MXH53 MXZ53 MYR53 MZJ53 NAB53 NAT53 NBL53 NCD53 NCV53 NDN53 NEF53 NEX53 NFP53 NGH53 NGZ53 NHR53 NIJ53 NJB53 NJT53 NKL53 NLD53 NLV53 NMN53 NNF53 NNX53 NOP53 NPH53 NPZ53 NQR53 NRJ53 NSB53 NST53 NTL53 NUD53 NUV53 NVN53 NWF53 NWX53 NXP53 NYH53 NYZ53 NZR53 OAJ53 OBB53 OBT53 OCL53 ODD53 ODV53 OEN53 OFF53 OFX53 OGP53 OHH53 OHZ53 OIR53 OJJ53 OKB53 OKT53 OLL53 OMD53 OMV53 ONN53 OOF53 OOX53 OPP53 OQH53 OQZ53 ORR53 OSJ53 OTB53 OTT53 OUL53 OVD53 OVV53 OWN53 OXF53 OXX53 OYP53 OZH53 OZZ53 PAR53 PBJ53 PCB53 PCT53 PDL53 PED53 PEV53 PFN53 PGF53 PGX53 PHP53 PIH53 PIZ53 PJR53 PKJ53 PLB53 PLT53 PML53 PND53 PNV53 PON53 PPF53 PPX53 PQP53 PRH53 PRZ53 PSR53 PTJ53 PUB53 PUT53 PVL53 PWD53 PWV53 PXN53 PYF53 PYX53 PZP53 QAH53 QAZ53 QBR53 QCJ53 QDB53 QDT53 QEL53 QFD53 QFV53 QGN53 QHF53 QHX53 QIP53 QJH53 QJZ53 QKR53 QLJ53 QMB53 QMT53 QNL53 QOD53 QOV53 QPN53 QQF53 QQX53 QRP53 QSH53 QSZ53 QTR53 QUJ53 QVB53 QVT53 QWL53 QXD53 QXV53 QYN53 QZF53 QZX53 RAP53 RBH53 RBZ53 RCR53 RDJ53 REB53 RET53 RFL53 RGD53 RGV53 RHN53 RIF53 RIX53 RJP53 RKH53 RKZ53 RLR53 RMJ53 RNB53 RNT53 ROL53 RPD53 RPV53 RQN53 RRF53 RRX53 RSP53 RTH53 RTZ53 RUR53 RVJ53 RWB53 RWT53 RXL53 RYD53 RYV53 RZN53 SAF53 SAX53 SBP53 SCH53 SCZ53 SDR53 SEJ53 SFB53 SFT53 SGL53 SHD53 SHV53 SIN53 SJF53 SJX53 SKP53 SLH53 SLZ53 SMR53 SNJ53 SOB53 SOT53 SPL53 SQD53 SQV53 SRN53 SSF53 SSX53 STP53 SUH53 SUZ53 SVR53 SWJ53 SXB53 SXT53 SYL53 SZD53 SZV53 TAN53 TBF53 TBX53 TCP53 TDH53 TDZ53 TER53 TFJ53 TGB53 TGT53 THL53 TID53 TIV53 TJN53 TKF53 TKX53 TLP53 TMH53 TMZ53 TNR53 TOJ53 TPB53 TPT53 TQL53 TRD53 TRV53 TSN53 TTF53 TTX53 TUP53 TVH53 TVZ53 TWR53 TXJ53 TYB53 TYT53 TZL53 UAD53 UAV53 UBN53 UCF53 UCX53 UDP53 UEH53 UEZ53 UFR53 UGJ53 UHB53 UHT53 UIL53 UJD53 UJV53 UKN53 ULF53 ULX53 UMP53 UNH53 UNZ53 UOR53 UPJ53 UQB53 UQT53 URL53 USD53 USV53 UTN53 UUF53 UUX53 UVP53 UWH53 UWZ53 UXR53 UYJ53 UZB53 UZT53 VAL53 VBD53 VBV53 VCN53 VDF53 VDX53 VEP53 VFH53 VFZ53 VGR53 VHJ53 VIB53 VIT53 VJL53 VKD53 VKV53 VLN53 VMF53 VMX53 VNP53 VOH53 VOZ53 VPR53 VQJ53 VRB53 VRT53 VSL53 VTD53 VTV53 VUN53 VVF53 VVX53 VWP53 VXH53 VXZ53 VYR53 VZJ53 WAB53 WAT53 WBL53 WCD53 WCV53 WDN53 WEF53 WEX53 WFP53 WGH53 WGZ53 WHR53 WIJ53 WJB53 WJT53 WKL53 WLD53 WLV53 WMN53 WNF53 WNX53 WOP53 WPH53 WPZ53 WQR53 WRJ53 WSB53 WST53 WTL53 WUD53 WUV53 WVN53 WWF53 WWX53 WXP53 WYH53 WYZ53 WZR53 XAJ53 XBB53 XBT53 XCL53 XDD53 XDV53 XEN53">
    <cfRule type="cellIs" dxfId="171" priority="154" operator="lessThan">
      <formula>0</formula>
    </cfRule>
  </conditionalFormatting>
  <conditionalFormatting sqref="E70:E79">
    <cfRule type="cellIs" dxfId="170" priority="153" operator="lessThan">
      <formula>0</formula>
    </cfRule>
  </conditionalFormatting>
  <conditionalFormatting sqref="F70:F79">
    <cfRule type="cellIs" dxfId="169" priority="152" operator="lessThan">
      <formula>0</formula>
    </cfRule>
  </conditionalFormatting>
  <conditionalFormatting sqref="T54">
    <cfRule type="cellIs" dxfId="168" priority="151" operator="lessThan">
      <formula>0</formula>
    </cfRule>
  </conditionalFormatting>
  <conditionalFormatting sqref="T70">
    <cfRule type="cellIs" dxfId="167" priority="150" operator="lessThan">
      <formula>0</formula>
    </cfRule>
  </conditionalFormatting>
  <conditionalFormatting sqref="H13">
    <cfRule type="cellIs" dxfId="166" priority="149" operator="lessThan">
      <formula>0</formula>
    </cfRule>
  </conditionalFormatting>
  <conditionalFormatting sqref="H25">
    <cfRule type="cellIs" dxfId="165" priority="148" operator="lessThan">
      <formula>0</formula>
    </cfRule>
  </conditionalFormatting>
  <conditionalFormatting sqref="H29">
    <cfRule type="cellIs" dxfId="164" priority="147" operator="lessThan">
      <formula>0</formula>
    </cfRule>
  </conditionalFormatting>
  <conditionalFormatting sqref="H41">
    <cfRule type="cellIs" dxfId="163" priority="146" operator="lessThan">
      <formula>0</formula>
    </cfRule>
  </conditionalFormatting>
  <conditionalFormatting sqref="H45">
    <cfRule type="cellIs" dxfId="162" priority="145" operator="lessThan">
      <formula>0</formula>
    </cfRule>
  </conditionalFormatting>
  <conditionalFormatting sqref="H57">
    <cfRule type="cellIs" dxfId="161" priority="144" operator="lessThan">
      <formula>0</formula>
    </cfRule>
  </conditionalFormatting>
  <conditionalFormatting sqref="H61">
    <cfRule type="cellIs" dxfId="160" priority="143" operator="lessThan">
      <formula>0</formula>
    </cfRule>
  </conditionalFormatting>
  <conditionalFormatting sqref="I13">
    <cfRule type="cellIs" dxfId="159" priority="135" operator="lessThan">
      <formula>0</formula>
    </cfRule>
  </conditionalFormatting>
  <conditionalFormatting sqref="J13">
    <cfRule type="cellIs" dxfId="158" priority="134" operator="lessThan">
      <formula>0</formula>
    </cfRule>
  </conditionalFormatting>
  <conditionalFormatting sqref="K13">
    <cfRule type="cellIs" dxfId="157" priority="133" operator="lessThan">
      <formula>0</formula>
    </cfRule>
  </conditionalFormatting>
  <conditionalFormatting sqref="L13">
    <cfRule type="cellIs" dxfId="156" priority="132" operator="lessThan">
      <formula>0</formula>
    </cfRule>
  </conditionalFormatting>
  <conditionalFormatting sqref="I25">
    <cfRule type="cellIs" dxfId="155" priority="124" operator="lessThan">
      <formula>0</formula>
    </cfRule>
  </conditionalFormatting>
  <conditionalFormatting sqref="J25">
    <cfRule type="cellIs" dxfId="154" priority="123" operator="lessThan">
      <formula>0</formula>
    </cfRule>
  </conditionalFormatting>
  <conditionalFormatting sqref="K25">
    <cfRule type="cellIs" dxfId="153" priority="122" operator="lessThan">
      <formula>0</formula>
    </cfRule>
  </conditionalFormatting>
  <conditionalFormatting sqref="L25">
    <cfRule type="cellIs" dxfId="152" priority="121" operator="lessThan">
      <formula>0</formula>
    </cfRule>
  </conditionalFormatting>
  <conditionalFormatting sqref="I29">
    <cfRule type="cellIs" dxfId="151" priority="113" operator="lessThan">
      <formula>0</formula>
    </cfRule>
  </conditionalFormatting>
  <conditionalFormatting sqref="J29">
    <cfRule type="cellIs" dxfId="150" priority="112" operator="lessThan">
      <formula>0</formula>
    </cfRule>
  </conditionalFormatting>
  <conditionalFormatting sqref="K29">
    <cfRule type="cellIs" dxfId="149" priority="111" operator="lessThan">
      <formula>0</formula>
    </cfRule>
  </conditionalFormatting>
  <conditionalFormatting sqref="L29">
    <cfRule type="cellIs" dxfId="148" priority="110" operator="lessThan">
      <formula>0</formula>
    </cfRule>
  </conditionalFormatting>
  <conditionalFormatting sqref="K45">
    <cfRule type="cellIs" dxfId="147" priority="89" operator="lessThan">
      <formula>0</formula>
    </cfRule>
  </conditionalFormatting>
  <conditionalFormatting sqref="I45">
    <cfRule type="cellIs" dxfId="146" priority="91" operator="lessThan">
      <formula>0</formula>
    </cfRule>
  </conditionalFormatting>
  <conditionalFormatting sqref="J45">
    <cfRule type="cellIs" dxfId="145" priority="90" operator="lessThan">
      <formula>0</formula>
    </cfRule>
  </conditionalFormatting>
  <conditionalFormatting sqref="L45">
    <cfRule type="cellIs" dxfId="144" priority="88" operator="lessThan">
      <formula>0</formula>
    </cfRule>
  </conditionalFormatting>
  <conditionalFormatting sqref="K57">
    <cfRule type="cellIs" dxfId="143" priority="78" operator="lessThan">
      <formula>0</formula>
    </cfRule>
  </conditionalFormatting>
  <conditionalFormatting sqref="I57">
    <cfRule type="cellIs" dxfId="142" priority="80" operator="lessThan">
      <formula>0</formula>
    </cfRule>
  </conditionalFormatting>
  <conditionalFormatting sqref="J57">
    <cfRule type="cellIs" dxfId="141" priority="79" operator="lessThan">
      <formula>0</formula>
    </cfRule>
  </conditionalFormatting>
  <conditionalFormatting sqref="I61">
    <cfRule type="cellIs" dxfId="140" priority="69" operator="lessThan">
      <formula>0</formula>
    </cfRule>
  </conditionalFormatting>
  <conditionalFormatting sqref="L57">
    <cfRule type="cellIs" dxfId="139" priority="77" operator="lessThan">
      <formula>0</formula>
    </cfRule>
  </conditionalFormatting>
  <conditionalFormatting sqref="J61">
    <cfRule type="cellIs" dxfId="138" priority="68" operator="lessThan">
      <formula>0</formula>
    </cfRule>
  </conditionalFormatting>
  <conditionalFormatting sqref="K61">
    <cfRule type="cellIs" dxfId="137" priority="67" operator="lessThan">
      <formula>0</formula>
    </cfRule>
  </conditionalFormatting>
  <conditionalFormatting sqref="L61">
    <cfRule type="cellIs" dxfId="136" priority="66" operator="lessThan">
      <formula>0</formula>
    </cfRule>
  </conditionalFormatting>
  <conditionalFormatting sqref="I41">
    <cfRule type="cellIs" dxfId="135" priority="58" operator="lessThan">
      <formula>0</formula>
    </cfRule>
  </conditionalFormatting>
  <conditionalFormatting sqref="J41">
    <cfRule type="cellIs" dxfId="134" priority="57" operator="lessThan">
      <formula>0</formula>
    </cfRule>
  </conditionalFormatting>
  <conditionalFormatting sqref="K41">
    <cfRule type="cellIs" dxfId="133" priority="56" operator="lessThan">
      <formula>0</formula>
    </cfRule>
  </conditionalFormatting>
  <conditionalFormatting sqref="L41">
    <cfRule type="cellIs" dxfId="132" priority="55" operator="lessThan">
      <formula>0</formula>
    </cfRule>
  </conditionalFormatting>
  <conditionalFormatting sqref="H9">
    <cfRule type="cellIs" dxfId="131" priority="47" operator="lessThan">
      <formula>0</formula>
    </cfRule>
  </conditionalFormatting>
  <conditionalFormatting sqref="G25">
    <cfRule type="cellIs" dxfId="130" priority="35" operator="lessThan">
      <formula>0</formula>
    </cfRule>
  </conditionalFormatting>
  <conditionalFormatting sqref="G17:G23 G33:G39 G65:G79 G49:G55">
    <cfRule type="cellIs" dxfId="129" priority="38" operator="lessThan">
      <formula>0</formula>
    </cfRule>
  </conditionalFormatting>
  <conditionalFormatting sqref="G9">
    <cfRule type="cellIs" dxfId="128" priority="37" operator="lessThan">
      <formula>0</formula>
    </cfRule>
  </conditionalFormatting>
  <conditionalFormatting sqref="G13">
    <cfRule type="cellIs" dxfId="127" priority="36" operator="lessThan">
      <formula>0</formula>
    </cfRule>
  </conditionalFormatting>
  <conditionalFormatting sqref="G29">
    <cfRule type="cellIs" dxfId="126" priority="34" operator="lessThan">
      <formula>0</formula>
    </cfRule>
  </conditionalFormatting>
  <conditionalFormatting sqref="G41">
    <cfRule type="cellIs" dxfId="125" priority="33" operator="lessThan">
      <formula>0</formula>
    </cfRule>
  </conditionalFormatting>
  <conditionalFormatting sqref="G45">
    <cfRule type="cellIs" dxfId="124" priority="32" operator="lessThan">
      <formula>0</formula>
    </cfRule>
  </conditionalFormatting>
  <conditionalFormatting sqref="G57">
    <cfRule type="cellIs" dxfId="123" priority="31" operator="lessThan">
      <formula>0</formula>
    </cfRule>
  </conditionalFormatting>
  <conditionalFormatting sqref="G61">
    <cfRule type="cellIs" dxfId="122" priority="30" operator="lessThan">
      <formula>0</formula>
    </cfRule>
  </conditionalFormatting>
  <conditionalFormatting sqref="H72:S74 H78:S79 H75:H77 S75:S77">
    <cfRule type="cellIs" dxfId="121" priority="29" operator="lessThan">
      <formula>0</formula>
    </cfRule>
  </conditionalFormatting>
  <conditionalFormatting sqref="T72:T79">
    <cfRule type="cellIs" dxfId="120" priority="28" operator="lessThan">
      <formula>0</formula>
    </cfRule>
  </conditionalFormatting>
  <conditionalFormatting sqref="T35">
    <cfRule type="cellIs" dxfId="119" priority="27" operator="lessThan">
      <formula>0</formula>
    </cfRule>
  </conditionalFormatting>
  <conditionalFormatting sqref="M9:S9">
    <cfRule type="cellIs" dxfId="118" priority="26" operator="lessThan">
      <formula>0</formula>
    </cfRule>
  </conditionalFormatting>
  <conditionalFormatting sqref="M13:S13">
    <cfRule type="cellIs" dxfId="117" priority="25" operator="lessThan">
      <formula>0</formula>
    </cfRule>
  </conditionalFormatting>
  <conditionalFormatting sqref="M25:S25">
    <cfRule type="cellIs" dxfId="116" priority="24" operator="lessThan">
      <formula>0</formula>
    </cfRule>
  </conditionalFormatting>
  <conditionalFormatting sqref="M29:S29">
    <cfRule type="cellIs" dxfId="115" priority="23" operator="lessThan">
      <formula>0</formula>
    </cfRule>
  </conditionalFormatting>
  <conditionalFormatting sqref="M41:S41">
    <cfRule type="cellIs" dxfId="114" priority="22" operator="lessThan">
      <formula>0</formula>
    </cfRule>
  </conditionalFormatting>
  <conditionalFormatting sqref="M45:S45">
    <cfRule type="cellIs" dxfId="113" priority="21" operator="lessThan">
      <formula>0</formula>
    </cfRule>
  </conditionalFormatting>
  <conditionalFormatting sqref="M57:S57">
    <cfRule type="cellIs" dxfId="112" priority="20" operator="lessThan">
      <formula>0</formula>
    </cfRule>
  </conditionalFormatting>
  <conditionalFormatting sqref="M61:S61">
    <cfRule type="cellIs" dxfId="111" priority="19" operator="lessThan">
      <formula>0</formula>
    </cfRule>
  </conditionalFormatting>
  <conditionalFormatting sqref="K50:S50">
    <cfRule type="cellIs" dxfId="110" priority="3" operator="lessThan">
      <formula>0</formula>
    </cfRule>
  </conditionalFormatting>
  <conditionalFormatting sqref="T19">
    <cfRule type="cellIs" dxfId="109" priority="1" operator="lessThan">
      <formula>0</formula>
    </cfRule>
  </conditionalFormatting>
  <pageMargins left="0.2" right="0" top="0.25" bottom="0" header="0.3" footer="0.3"/>
  <pageSetup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9"/>
  <sheetViews>
    <sheetView workbookViewId="0">
      <selection activeCell="S25" sqref="S25"/>
    </sheetView>
  </sheetViews>
  <sheetFormatPr defaultRowHeight="15.75"/>
  <cols>
    <col min="1" max="1" width="6" style="396" customWidth="1"/>
    <col min="2" max="2" width="49" style="396" customWidth="1"/>
    <col min="3" max="3" width="18.42578125" style="396" bestFit="1" customWidth="1"/>
    <col min="4" max="4" width="3" style="396" customWidth="1"/>
    <col min="5" max="5" width="14.42578125" style="396" bestFit="1" customWidth="1"/>
    <col min="6" max="6" width="2.5703125" style="396" customWidth="1"/>
    <col min="7" max="7" width="15.5703125" style="396" bestFit="1" customWidth="1"/>
    <col min="8" max="8" width="3" style="396" customWidth="1"/>
    <col min="9" max="9" width="12.7109375" style="396" bestFit="1" customWidth="1"/>
    <col min="10" max="10" width="3" style="396" customWidth="1"/>
    <col min="11" max="11" width="14.85546875" style="396" bestFit="1" customWidth="1"/>
    <col min="12" max="12" width="3" style="396" customWidth="1"/>
    <col min="13" max="13" width="14.85546875" style="396" bestFit="1" customWidth="1"/>
    <col min="14" max="14" width="3" style="396" customWidth="1"/>
    <col min="15" max="15" width="12" style="396" bestFit="1" customWidth="1"/>
    <col min="16" max="16" width="3" style="396" customWidth="1"/>
    <col min="17" max="17" width="14.85546875" style="396" customWidth="1"/>
    <col min="18" max="18" width="2.5703125" style="396" customWidth="1"/>
    <col min="19" max="19" width="17.140625" style="396" customWidth="1"/>
    <col min="20" max="20" width="2.5703125" style="396" customWidth="1"/>
    <col min="21" max="21" width="12.140625" style="396" bestFit="1" customWidth="1"/>
    <col min="22" max="22" width="3" style="396" customWidth="1"/>
    <col min="23" max="23" width="17.42578125" style="396" bestFit="1" customWidth="1"/>
    <col min="24" max="16384" width="9.140625" style="396"/>
  </cols>
  <sheetData>
    <row r="1" spans="1:23">
      <c r="A1" s="394"/>
      <c r="B1" s="394" t="s">
        <v>485</v>
      </c>
      <c r="C1" s="394"/>
      <c r="D1" s="394"/>
      <c r="E1" s="394"/>
      <c r="F1" s="394"/>
      <c r="G1" s="394"/>
      <c r="H1" s="394"/>
      <c r="I1" s="394"/>
      <c r="J1" s="394"/>
      <c r="K1" s="394"/>
      <c r="L1" s="394"/>
      <c r="M1" s="394"/>
      <c r="N1" s="394"/>
      <c r="O1" s="394"/>
      <c r="P1" s="394"/>
      <c r="Q1" s="394"/>
      <c r="R1" s="394"/>
      <c r="S1" s="394"/>
      <c r="T1" s="394"/>
      <c r="U1" s="394"/>
      <c r="V1" s="395"/>
      <c r="W1" s="395"/>
    </row>
    <row r="2" spans="1:23">
      <c r="A2" s="394"/>
      <c r="B2" s="394" t="s">
        <v>486</v>
      </c>
      <c r="C2" s="394"/>
      <c r="D2" s="394"/>
      <c r="E2" s="394"/>
      <c r="F2" s="394"/>
      <c r="G2" s="394"/>
      <c r="H2" s="394"/>
      <c r="I2" s="394"/>
      <c r="J2" s="394"/>
      <c r="K2" s="394"/>
      <c r="L2" s="394"/>
      <c r="M2" s="394"/>
      <c r="N2" s="394"/>
      <c r="O2" s="394"/>
      <c r="P2" s="394"/>
      <c r="Q2" s="394"/>
      <c r="R2" s="394"/>
      <c r="S2" s="394"/>
      <c r="T2" s="394"/>
      <c r="U2" s="394"/>
      <c r="V2" s="395"/>
      <c r="W2" s="395"/>
    </row>
    <row r="3" spans="1:23">
      <c r="A3" s="395"/>
      <c r="B3" s="394" t="s">
        <v>487</v>
      </c>
      <c r="C3" s="394"/>
      <c r="D3" s="394"/>
      <c r="E3" s="394"/>
      <c r="F3" s="394"/>
      <c r="G3" s="394"/>
      <c r="H3" s="394"/>
      <c r="I3" s="394"/>
      <c r="J3" s="394"/>
      <c r="K3" s="394"/>
      <c r="L3" s="394"/>
      <c r="M3" s="394"/>
      <c r="N3" s="394"/>
      <c r="O3" s="394"/>
      <c r="P3" s="394"/>
      <c r="Q3" s="394"/>
      <c r="R3" s="394"/>
      <c r="S3" s="394"/>
      <c r="T3" s="394"/>
      <c r="U3" s="394"/>
      <c r="V3" s="395"/>
      <c r="W3" s="395"/>
    </row>
    <row r="4" spans="1:23">
      <c r="A4" s="395"/>
      <c r="B4" s="394" t="s">
        <v>488</v>
      </c>
      <c r="C4" s="394"/>
      <c r="D4" s="394"/>
      <c r="E4" s="395"/>
      <c r="F4" s="395"/>
      <c r="G4" s="395"/>
      <c r="H4" s="395"/>
      <c r="I4" s="395"/>
      <c r="J4" s="395"/>
      <c r="K4" s="395"/>
      <c r="L4" s="395"/>
      <c r="M4" s="395"/>
      <c r="N4" s="395"/>
      <c r="O4" s="395"/>
      <c r="P4" s="395"/>
      <c r="Q4" s="395"/>
      <c r="R4" s="395"/>
      <c r="S4" s="395"/>
      <c r="T4" s="395"/>
      <c r="U4" s="395"/>
      <c r="V4" s="395"/>
      <c r="W4" s="395"/>
    </row>
    <row r="5" spans="1:23">
      <c r="B5" s="397"/>
      <c r="C5" s="397"/>
      <c r="D5" s="397"/>
    </row>
    <row r="6" spans="1:23">
      <c r="B6" s="397"/>
      <c r="C6" s="397"/>
      <c r="D6" s="397"/>
    </row>
    <row r="7" spans="1:23">
      <c r="B7" s="398"/>
      <c r="C7" s="398"/>
      <c r="D7" s="398"/>
      <c r="E7" s="398"/>
      <c r="F7" s="399"/>
      <c r="G7" s="398"/>
      <c r="H7" s="399"/>
      <c r="I7" s="398"/>
      <c r="J7" s="398"/>
      <c r="K7" s="398"/>
      <c r="L7" s="398"/>
      <c r="M7" s="398"/>
      <c r="N7" s="398"/>
      <c r="O7" s="398"/>
      <c r="P7" s="398"/>
      <c r="Q7" s="398"/>
      <c r="R7" s="399"/>
      <c r="S7" s="399"/>
      <c r="T7" s="399"/>
      <c r="U7" s="399" t="s">
        <v>489</v>
      </c>
    </row>
    <row r="8" spans="1:23">
      <c r="B8" s="398"/>
      <c r="C8" s="398"/>
      <c r="D8" s="398"/>
      <c r="E8" s="399" t="s">
        <v>474</v>
      </c>
      <c r="F8" s="399"/>
      <c r="G8" s="399"/>
      <c r="H8" s="399"/>
      <c r="I8" s="399" t="s">
        <v>490</v>
      </c>
      <c r="J8" s="399"/>
      <c r="K8" s="399"/>
      <c r="L8" s="399"/>
      <c r="M8" s="399"/>
      <c r="N8" s="399"/>
      <c r="O8" s="399"/>
      <c r="P8" s="399"/>
      <c r="Q8" s="399"/>
      <c r="R8" s="399"/>
      <c r="S8" s="399" t="s">
        <v>491</v>
      </c>
      <c r="T8" s="399"/>
      <c r="U8" s="399" t="s">
        <v>492</v>
      </c>
      <c r="W8" s="399" t="s">
        <v>493</v>
      </c>
    </row>
    <row r="9" spans="1:23">
      <c r="C9" s="398" t="s">
        <v>494</v>
      </c>
      <c r="E9" s="399" t="s">
        <v>495</v>
      </c>
      <c r="F9" s="399"/>
      <c r="G9" s="399" t="s">
        <v>496</v>
      </c>
      <c r="H9" s="399"/>
      <c r="I9" s="399" t="s">
        <v>489</v>
      </c>
      <c r="J9" s="399"/>
      <c r="K9" s="399" t="s">
        <v>497</v>
      </c>
      <c r="L9" s="399"/>
      <c r="M9" s="399" t="s">
        <v>498</v>
      </c>
      <c r="N9" s="399"/>
      <c r="O9" s="400">
        <v>0.05</v>
      </c>
      <c r="P9" s="399"/>
      <c r="Q9" s="399" t="s">
        <v>499</v>
      </c>
      <c r="R9" s="399"/>
      <c r="S9" s="399" t="s">
        <v>489</v>
      </c>
      <c r="T9" s="399"/>
      <c r="U9" s="399" t="s">
        <v>473</v>
      </c>
      <c r="W9" s="399" t="s">
        <v>500</v>
      </c>
    </row>
    <row r="10" spans="1:23" ht="18.75">
      <c r="A10" s="396" t="s">
        <v>501</v>
      </c>
      <c r="C10" s="399" t="s">
        <v>147</v>
      </c>
      <c r="E10" s="399" t="s">
        <v>475</v>
      </c>
      <c r="F10" s="399"/>
      <c r="G10" s="399" t="s">
        <v>502</v>
      </c>
      <c r="H10" s="399"/>
      <c r="I10" s="399" t="s">
        <v>492</v>
      </c>
      <c r="J10" s="399"/>
      <c r="K10" s="399" t="s">
        <v>498</v>
      </c>
      <c r="L10" s="399"/>
      <c r="M10" s="399" t="s">
        <v>503</v>
      </c>
      <c r="N10" s="399"/>
      <c r="O10" s="399" t="s">
        <v>504</v>
      </c>
      <c r="P10" s="399"/>
      <c r="Q10" s="399" t="s">
        <v>505</v>
      </c>
      <c r="R10" s="399"/>
      <c r="S10" s="399" t="s">
        <v>492</v>
      </c>
      <c r="T10" s="399"/>
      <c r="U10" s="399" t="s">
        <v>506</v>
      </c>
      <c r="W10" s="399" t="s">
        <v>507</v>
      </c>
    </row>
    <row r="11" spans="1:23">
      <c r="A11" s="401" t="s">
        <v>508</v>
      </c>
      <c r="B11" s="401" t="s">
        <v>509</v>
      </c>
      <c r="C11" s="402" t="s">
        <v>510</v>
      </c>
      <c r="D11" s="401"/>
      <c r="E11" s="402" t="s">
        <v>511</v>
      </c>
      <c r="F11" s="402"/>
      <c r="G11" s="402" t="s">
        <v>512</v>
      </c>
      <c r="H11" s="402"/>
      <c r="I11" s="402" t="s">
        <v>513</v>
      </c>
      <c r="J11" s="402"/>
      <c r="K11" s="402" t="s">
        <v>514</v>
      </c>
      <c r="L11" s="402"/>
      <c r="M11" s="402" t="s">
        <v>514</v>
      </c>
      <c r="N11" s="402"/>
      <c r="O11" s="402" t="s">
        <v>514</v>
      </c>
      <c r="P11" s="402"/>
      <c r="Q11" s="402" t="s">
        <v>515</v>
      </c>
      <c r="R11" s="402"/>
      <c r="S11" s="402" t="s">
        <v>516</v>
      </c>
      <c r="T11" s="402"/>
      <c r="U11" s="402" t="s">
        <v>517</v>
      </c>
      <c r="W11" s="402" t="s">
        <v>518</v>
      </c>
    </row>
    <row r="12" spans="1:23">
      <c r="A12" s="401"/>
      <c r="B12" s="401"/>
      <c r="C12" s="401"/>
      <c r="D12" s="401"/>
      <c r="E12" s="402"/>
      <c r="F12" s="402"/>
      <c r="G12" s="402"/>
      <c r="H12" s="402"/>
      <c r="I12" s="402"/>
      <c r="J12" s="402"/>
      <c r="K12" s="402"/>
      <c r="L12" s="402"/>
      <c r="M12" s="402"/>
      <c r="N12" s="402"/>
      <c r="O12" s="402"/>
      <c r="P12" s="402"/>
      <c r="Q12" s="402"/>
      <c r="R12" s="402"/>
      <c r="S12" s="402"/>
      <c r="T12" s="402"/>
      <c r="U12" s="402"/>
    </row>
    <row r="13" spans="1:23">
      <c r="A13" s="401"/>
      <c r="B13" s="401" t="s">
        <v>495</v>
      </c>
      <c r="C13" s="401"/>
      <c r="D13" s="401"/>
      <c r="E13" s="402"/>
      <c r="G13" s="402"/>
      <c r="I13" s="402"/>
      <c r="J13" s="402"/>
      <c r="K13" s="402"/>
      <c r="L13" s="402"/>
      <c r="M13" s="402"/>
      <c r="N13" s="402"/>
      <c r="O13" s="402"/>
      <c r="P13" s="402"/>
      <c r="Q13" s="402"/>
      <c r="S13" s="402"/>
      <c r="U13" s="403"/>
      <c r="W13" s="404" t="s">
        <v>105</v>
      </c>
    </row>
    <row r="14" spans="1:23">
      <c r="A14" s="396">
        <v>1</v>
      </c>
      <c r="B14" s="396" t="s">
        <v>472</v>
      </c>
      <c r="C14" s="404">
        <v>-1377224.2198284671</v>
      </c>
      <c r="E14" s="404">
        <v>66226101.7308653</v>
      </c>
      <c r="G14" s="404">
        <f>-E14/SUM($E$14:$E$17)*$G$25</f>
        <v>-1320717.1416042286</v>
      </c>
      <c r="I14" s="404">
        <f>C14+G14</f>
        <v>-2697941.3614326958</v>
      </c>
      <c r="J14" s="404"/>
      <c r="K14" s="405">
        <v>1994777</v>
      </c>
      <c r="L14" s="404"/>
      <c r="M14" s="405" t="str">
        <f>IF(ABS(I14)&gt;K14,"YES","NO")</f>
        <v>YES</v>
      </c>
      <c r="N14" s="404"/>
      <c r="O14" s="405">
        <v>7584351.5426718481</v>
      </c>
      <c r="P14" s="404"/>
      <c r="Q14" s="405" t="str">
        <f>IF(I14&gt;O14,"YES","NO")</f>
        <v>NO</v>
      </c>
      <c r="S14" s="404">
        <v>-2697941.3614326958</v>
      </c>
      <c r="U14" s="406">
        <v>-0.217</v>
      </c>
      <c r="W14" s="404">
        <f>I14-S14</f>
        <v>0</v>
      </c>
    </row>
    <row r="15" spans="1:23">
      <c r="A15" s="396">
        <v>2</v>
      </c>
      <c r="B15" s="396" t="s">
        <v>196</v>
      </c>
      <c r="C15" s="404">
        <v>-158595.66967499859</v>
      </c>
      <c r="E15" s="404">
        <v>23023842.42922939</v>
      </c>
      <c r="G15" s="404">
        <f>-E15/SUM($E$14:$E$17)*$G$25</f>
        <v>-459154.05810011725</v>
      </c>
      <c r="I15" s="404">
        <f>C15+G15</f>
        <v>-617749.72777511587</v>
      </c>
      <c r="J15" s="404"/>
      <c r="K15" s="405">
        <v>735548</v>
      </c>
      <c r="L15" s="404"/>
      <c r="M15" s="405" t="str">
        <f>IF(ABS(I15)&gt;K15,"YES","NO")</f>
        <v>NO</v>
      </c>
      <c r="N15" s="404"/>
      <c r="O15" s="405">
        <v>2563132.6230757218</v>
      </c>
      <c r="P15" s="404"/>
      <c r="Q15" s="405" t="str">
        <f>IF(I15&gt;O15,"YES","NO")</f>
        <v>NO</v>
      </c>
      <c r="S15" s="404"/>
      <c r="U15" s="407"/>
      <c r="W15" s="404">
        <f t="shared" ref="W15:W17" si="0">I15-S15</f>
        <v>-617749.72777511587</v>
      </c>
    </row>
    <row r="16" spans="1:23">
      <c r="A16" s="396">
        <v>3</v>
      </c>
      <c r="B16" s="396" t="s">
        <v>204</v>
      </c>
      <c r="C16" s="404">
        <v>280828.49915263685</v>
      </c>
      <c r="E16" s="404">
        <v>35086956.686148189</v>
      </c>
      <c r="G16" s="404">
        <f>-E16/SUM($E$14:$E$17)*$G$25</f>
        <v>-699723.28026252904</v>
      </c>
      <c r="I16" s="404">
        <f>C16+G16</f>
        <v>-418894.78110989218</v>
      </c>
      <c r="J16" s="404"/>
      <c r="K16" s="405">
        <v>1094021</v>
      </c>
      <c r="L16" s="404"/>
      <c r="M16" s="405" t="str">
        <f>IF(ABS(I16)&gt;K16,"YES","NO")</f>
        <v>NO</v>
      </c>
      <c r="N16" s="404"/>
      <c r="O16" s="405">
        <v>3722199.7208067002</v>
      </c>
      <c r="P16" s="404"/>
      <c r="Q16" s="405" t="str">
        <f>IF(I16&gt;O16,"YES","NO")</f>
        <v>NO</v>
      </c>
      <c r="S16" s="404"/>
      <c r="U16" s="407"/>
      <c r="W16" s="404">
        <f t="shared" si="0"/>
        <v>-418894.78110989218</v>
      </c>
    </row>
    <row r="17" spans="1:23">
      <c r="A17" s="396">
        <v>4</v>
      </c>
      <c r="B17" s="396" t="s">
        <v>208</v>
      </c>
      <c r="C17" s="404">
        <v>615437.48321274354</v>
      </c>
      <c r="E17" s="408">
        <v>4800551.3195693195</v>
      </c>
      <c r="G17" s="404">
        <f>-E17/SUM($E$14:$E$17)*$G$25</f>
        <v>-95735.219969184807</v>
      </c>
      <c r="I17" s="404">
        <f>C17+G17</f>
        <v>519702.2632435587</v>
      </c>
      <c r="J17" s="404"/>
      <c r="K17" s="405">
        <v>226787</v>
      </c>
      <c r="L17" s="404"/>
      <c r="M17" s="405" t="str">
        <f>IF(ABS(I17)&gt;K17,"YES","NO")</f>
        <v>YES</v>
      </c>
      <c r="N17" s="405"/>
      <c r="O17" s="405">
        <v>646829.90005648101</v>
      </c>
      <c r="P17" s="405"/>
      <c r="Q17" s="405" t="str">
        <f>IF(I17&gt;O17,"YES","NO")</f>
        <v>NO</v>
      </c>
      <c r="S17" s="404">
        <v>519702.2632435587</v>
      </c>
      <c r="U17" s="409">
        <v>0.33100000000000002</v>
      </c>
      <c r="W17" s="404">
        <f t="shared" si="0"/>
        <v>0</v>
      </c>
    </row>
    <row r="18" spans="1:23">
      <c r="A18" s="396">
        <v>5</v>
      </c>
      <c r="B18" s="396" t="s">
        <v>101</v>
      </c>
      <c r="E18" s="404">
        <f>SUM(E14:E17)</f>
        <v>129137452.16581219</v>
      </c>
      <c r="G18" s="404">
        <f>SUM(G14:G17)</f>
        <v>-2575329.6999360593</v>
      </c>
      <c r="Q18" s="396" t="s">
        <v>105</v>
      </c>
    </row>
    <row r="21" spans="1:23">
      <c r="B21" s="396" t="s">
        <v>519</v>
      </c>
      <c r="G21" s="410">
        <v>6463193</v>
      </c>
      <c r="M21" s="396" t="s">
        <v>105</v>
      </c>
    </row>
    <row r="22" spans="1:23">
      <c r="B22" s="396" t="s">
        <v>520</v>
      </c>
      <c r="C22" s="396" t="s">
        <v>105</v>
      </c>
      <c r="G22" s="411">
        <v>129137452.16581221</v>
      </c>
    </row>
    <row r="23" spans="1:23">
      <c r="B23" s="396" t="s">
        <v>521</v>
      </c>
      <c r="G23" s="411">
        <v>162045325.08917883</v>
      </c>
    </row>
    <row r="24" spans="1:23">
      <c r="A24" s="396" t="s">
        <v>105</v>
      </c>
      <c r="B24" s="396" t="s">
        <v>522</v>
      </c>
      <c r="G24" s="410">
        <f>G22/G23*G21</f>
        <v>5150659.3998721195</v>
      </c>
    </row>
    <row r="25" spans="1:23">
      <c r="B25" s="396" t="s">
        <v>523</v>
      </c>
      <c r="G25" s="410">
        <f>G24*0.5</f>
        <v>2575329.6999360598</v>
      </c>
    </row>
    <row r="26" spans="1:23">
      <c r="G26" s="410"/>
    </row>
    <row r="27" spans="1:23">
      <c r="G27" s="410"/>
    </row>
    <row r="28" spans="1:23" ht="18.75">
      <c r="B28" s="412" t="s">
        <v>524</v>
      </c>
      <c r="C28" s="412"/>
      <c r="D28" s="412"/>
      <c r="I28" s="396" t="s">
        <v>105</v>
      </c>
    </row>
    <row r="29" spans="1:23">
      <c r="B29" s="412"/>
      <c r="C29" s="412"/>
      <c r="D29" s="412"/>
    </row>
  </sheetData>
  <pageMargins left="0.2" right="0.2" top="0.75" bottom="0.75" header="0.3" footer="0.3"/>
  <pageSetup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EY82"/>
  <sheetViews>
    <sheetView view="pageBreakPreview" zoomScale="90" zoomScaleNormal="70" zoomScaleSheetLayoutView="90" workbookViewId="0">
      <pane ySplit="6" topLeftCell="A7" activePane="bottomLeft" state="frozen"/>
      <selection activeCell="H8064" sqref="H8064:H8066"/>
      <selection pane="bottomLeft" activeCell="B1" sqref="B1"/>
    </sheetView>
  </sheetViews>
  <sheetFormatPr defaultRowHeight="15.75"/>
  <cols>
    <col min="1" max="1" width="1.7109375" style="85" customWidth="1"/>
    <col min="2" max="2" width="5.7109375" style="85" customWidth="1"/>
    <col min="3" max="3" width="8.5703125" style="23" bestFit="1" customWidth="1"/>
    <col min="4" max="4" width="35" style="85" customWidth="1"/>
    <col min="5" max="5" width="17.5703125" style="23" customWidth="1"/>
    <col min="6" max="6" width="13.28515625" style="23" bestFit="1" customWidth="1"/>
    <col min="7" max="7" width="16.85546875" style="23" bestFit="1" customWidth="1"/>
    <col min="8" max="11" width="14" style="23" bestFit="1" customWidth="1"/>
    <col min="12" max="12" width="15.140625" style="23" bestFit="1" customWidth="1"/>
    <col min="13" max="16" width="14" style="23" bestFit="1" customWidth="1"/>
    <col min="17" max="17" width="15.7109375" style="23" bestFit="1" customWidth="1"/>
    <col min="18" max="18" width="9.140625" style="23"/>
    <col min="19" max="19" width="11.85546875" style="23" bestFit="1" customWidth="1"/>
    <col min="20" max="16384" width="9.140625" style="23"/>
  </cols>
  <sheetData>
    <row r="1" spans="1:19">
      <c r="A1" s="20"/>
      <c r="B1" s="21"/>
      <c r="C1" s="22"/>
      <c r="D1" s="21"/>
      <c r="E1" s="22"/>
      <c r="F1" s="22"/>
      <c r="G1" s="22"/>
      <c r="H1" s="22"/>
      <c r="I1" s="22"/>
      <c r="J1" s="22"/>
      <c r="K1" s="22"/>
      <c r="L1" s="22"/>
      <c r="M1" s="22"/>
      <c r="N1" s="22"/>
      <c r="O1" s="22"/>
      <c r="P1" s="22"/>
      <c r="Q1" s="22"/>
      <c r="S1" s="24"/>
    </row>
    <row r="2" spans="1:19" ht="21">
      <c r="A2" s="25" t="s">
        <v>102</v>
      </c>
      <c r="B2" s="25"/>
      <c r="C2" s="25"/>
      <c r="D2" s="25"/>
      <c r="E2" s="25"/>
      <c r="F2" s="25"/>
      <c r="G2" s="25"/>
      <c r="H2" s="25"/>
      <c r="I2" s="25"/>
      <c r="J2" s="25"/>
      <c r="K2" s="25"/>
      <c r="L2" s="25"/>
      <c r="M2" s="25"/>
      <c r="N2" s="25"/>
      <c r="O2" s="25"/>
      <c r="P2" s="25"/>
      <c r="Q2" s="25"/>
      <c r="S2" s="24"/>
    </row>
    <row r="3" spans="1:19">
      <c r="A3" s="26"/>
      <c r="B3" s="27"/>
      <c r="C3" s="28"/>
      <c r="D3" s="27"/>
      <c r="E3" s="29" t="s">
        <v>103</v>
      </c>
      <c r="F3" s="28"/>
      <c r="G3" s="28"/>
      <c r="H3" s="28"/>
      <c r="I3" s="28"/>
      <c r="J3" s="28"/>
      <c r="K3" s="28"/>
      <c r="L3" s="28"/>
      <c r="M3" s="28"/>
      <c r="N3" s="28"/>
      <c r="O3" s="28"/>
      <c r="P3" s="28"/>
      <c r="Q3" s="28"/>
    </row>
    <row r="4" spans="1:19">
      <c r="A4" s="26"/>
      <c r="B4" s="27"/>
      <c r="C4" s="22"/>
      <c r="D4" s="30" t="s">
        <v>104</v>
      </c>
      <c r="E4" s="31">
        <v>42185</v>
      </c>
      <c r="F4" s="22"/>
      <c r="G4" s="155" t="s">
        <v>278</v>
      </c>
      <c r="H4" s="156"/>
      <c r="I4" s="156"/>
      <c r="J4" s="157"/>
      <c r="K4" s="158" t="s">
        <v>279</v>
      </c>
      <c r="L4" s="159"/>
      <c r="M4" s="159"/>
      <c r="N4" s="159"/>
      <c r="O4" s="159"/>
      <c r="P4" s="159"/>
    </row>
    <row r="5" spans="1:19">
      <c r="A5" s="21"/>
      <c r="B5" s="20"/>
      <c r="C5" s="32"/>
      <c r="D5" s="30" t="s">
        <v>105</v>
      </c>
      <c r="E5" s="33"/>
      <c r="F5" s="32"/>
      <c r="G5" s="34" t="s">
        <v>307</v>
      </c>
      <c r="H5" s="35"/>
      <c r="I5" s="35"/>
      <c r="J5" s="35"/>
      <c r="K5" s="35"/>
      <c r="L5" s="35"/>
      <c r="M5" s="35"/>
      <c r="N5" s="35"/>
      <c r="O5" s="35"/>
      <c r="P5" s="36"/>
      <c r="Q5" s="36"/>
    </row>
    <row r="6" spans="1:19">
      <c r="A6" s="21"/>
      <c r="B6" s="21"/>
      <c r="C6" s="37" t="s">
        <v>106</v>
      </c>
      <c r="D6" s="38" t="s">
        <v>105</v>
      </c>
      <c r="E6" s="39" t="s">
        <v>105</v>
      </c>
      <c r="F6" s="37" t="s">
        <v>107</v>
      </c>
      <c r="G6" s="148" t="s">
        <v>235</v>
      </c>
      <c r="H6" s="37" t="s">
        <v>108</v>
      </c>
      <c r="I6" s="37" t="s">
        <v>109</v>
      </c>
      <c r="J6" s="37" t="s">
        <v>110</v>
      </c>
      <c r="K6" s="37" t="s">
        <v>111</v>
      </c>
      <c r="L6" s="37" t="s">
        <v>112</v>
      </c>
      <c r="M6" s="37" t="s">
        <v>113</v>
      </c>
      <c r="N6" s="37" t="s">
        <v>114</v>
      </c>
      <c r="O6" s="37" t="s">
        <v>115</v>
      </c>
      <c r="P6" s="37" t="s">
        <v>116</v>
      </c>
      <c r="Q6" s="40" t="s">
        <v>101</v>
      </c>
    </row>
    <row r="7" spans="1:19">
      <c r="A7" s="21"/>
      <c r="B7" s="41" t="s">
        <v>119</v>
      </c>
      <c r="C7" s="42" t="s">
        <v>120</v>
      </c>
      <c r="D7" s="43" t="s">
        <v>121</v>
      </c>
      <c r="E7" s="44" t="s">
        <v>122</v>
      </c>
      <c r="F7" s="42" t="s">
        <v>123</v>
      </c>
      <c r="G7" s="42" t="s">
        <v>133</v>
      </c>
      <c r="H7" s="42" t="s">
        <v>134</v>
      </c>
      <c r="I7" s="42" t="s">
        <v>135</v>
      </c>
      <c r="J7" s="42" t="s">
        <v>124</v>
      </c>
      <c r="K7" s="42" t="s">
        <v>125</v>
      </c>
      <c r="L7" s="42" t="s">
        <v>126</v>
      </c>
      <c r="M7" s="42" t="s">
        <v>127</v>
      </c>
      <c r="N7" s="42" t="s">
        <v>128</v>
      </c>
      <c r="O7" s="42" t="s">
        <v>129</v>
      </c>
      <c r="P7" s="42" t="s">
        <v>130</v>
      </c>
      <c r="Q7" s="42" t="s">
        <v>131</v>
      </c>
    </row>
    <row r="8" spans="1:19">
      <c r="A8" s="21"/>
      <c r="B8" s="20" t="s">
        <v>137</v>
      </c>
      <c r="C8" s="45"/>
      <c r="D8" s="46"/>
      <c r="E8" s="47"/>
      <c r="F8" s="45"/>
      <c r="G8" s="48">
        <v>201609</v>
      </c>
      <c r="H8" s="48">
        <v>201610</v>
      </c>
      <c r="I8" s="48">
        <v>201611</v>
      </c>
      <c r="J8" s="48">
        <v>201612</v>
      </c>
      <c r="K8" s="48">
        <v>201701</v>
      </c>
      <c r="L8" s="48">
        <v>201702</v>
      </c>
      <c r="M8" s="48">
        <v>201703</v>
      </c>
      <c r="N8" s="48">
        <v>201704</v>
      </c>
      <c r="O8" s="48">
        <v>201705</v>
      </c>
      <c r="P8" s="48">
        <v>201706</v>
      </c>
      <c r="Q8" s="45"/>
    </row>
    <row r="9" spans="1:19">
      <c r="A9" s="21"/>
      <c r="B9" s="21"/>
      <c r="C9" s="49" t="s">
        <v>119</v>
      </c>
      <c r="D9" s="50" t="s">
        <v>138</v>
      </c>
      <c r="E9" s="51">
        <v>105258.64978493931</v>
      </c>
      <c r="F9" s="52"/>
      <c r="G9" s="53">
        <f>SUM(SUMIFS(tblRVNTRANS[Cust],tblRVNTRANS[Rate],{"02RESD0016","02NETMT135","02RESD0017","02RESD0018","02RESD018X"},tblRVNTRANS[Accounting Period],G$8))</f>
        <v>14079.474248407665</v>
      </c>
      <c r="H9" s="53">
        <f>SUM(SUMIFS(tblRVNTRANS[Cust],tblRVNTRANS[Rate],{"02RESD0016","02NETMT135","02RESD0017","02RESD0018","02RESD018X"},tblRVNTRANS[Accounting Period],H$8))</f>
        <v>92894.116525541584</v>
      </c>
      <c r="I9" s="53">
        <f>SUM(SUMIFS(tblRVN[305 Avg  Billing Count],tblRVN[Rate],{"02RESD0016","02NETMT135","02RESD0017","02RESD0018","02RESD018X"},tblRVN[Accounting Period],I$8,tblRVN[Rate Group Cd],"R"))</f>
        <v>106787</v>
      </c>
      <c r="J9" s="53">
        <f>SUM(SUMIFS(tblRVN[305 Avg  Billing Count],tblRVN[Rate],{"02RESD0016","02NETMT135","02RESD0017","02RESD0018","02RESD018X"},tblRVN[Accounting Period],J$8,tblRVN[Rate Group Cd],"R"))</f>
        <v>107036</v>
      </c>
      <c r="K9" s="53">
        <f>SUM(SUMIFS(tblRVN[305 Avg  Billing Count],tblRVN[Rate],{"02RESD0016","02NETMT135","02RESD0017","02RESD0018","02RESD018X"},tblRVN[Accounting Period],K$8,tblRVN[Rate Group Cd],"R"))</f>
        <v>107015</v>
      </c>
      <c r="L9" s="53">
        <f>SUM(SUMIFS(tblRVN[305 Avg  Billing Count],tblRVN[Rate],{"02RESD0016","02NETMT135","02RESD0017","02RESD0018","02RESD018X"},tblRVN[Accounting Period],L$8,tblRVN[Rate Group Cd],"R"))</f>
        <v>106964</v>
      </c>
      <c r="M9" s="53">
        <f>SUM(SUMIFS(tblRVN[305 Avg  Billing Count],tblRVN[Rate],{"02RESD0016","02NETMT135","02RESD0017","02RESD0018","02RESD018X"},tblRVN[Accounting Period],M$8,tblRVN[Rate Group Cd],"R"))</f>
        <v>107102</v>
      </c>
      <c r="N9" s="53">
        <f>SUM(SUMIFS(tblRVN[305 Avg  Billing Count],tblRVN[Rate],{"02RESD0016","02NETMT135","02RESD0017","02RESD0018","02RESD018X"},tblRVN[Accounting Period],N$8,tblRVN[Rate Group Cd],"R"))</f>
        <v>107082</v>
      </c>
      <c r="O9" s="53">
        <f>SUM(SUMIFS(tblRVN[305 Avg  Billing Count],tblRVN[Rate],{"02RESD0016","02NETMT135","02RESD0017","02RESD0018","02RESD018X"},tblRVN[Accounting Period],O$8,tblRVN[Rate Group Cd],"R"))</f>
        <v>107063</v>
      </c>
      <c r="P9" s="53">
        <f>SUM(SUMIFS(tblRVN[305 Avg  Billing Count],tblRVN[Rate],{"02RESD0016","02NETMT135","02RESD0017","02RESD0018","02RESD018X"},tblRVN[Accounting Period],P$8,tblRVN[Rate Group Cd],"R"))</f>
        <v>106972</v>
      </c>
      <c r="Q9" s="52"/>
    </row>
    <row r="10" spans="1:19">
      <c r="A10" s="21"/>
      <c r="B10" s="21"/>
      <c r="C10" s="49" t="s">
        <v>120</v>
      </c>
      <c r="D10" s="54" t="s">
        <v>238</v>
      </c>
      <c r="E10" s="149">
        <f>E11/E9</f>
        <v>758.04754710531631</v>
      </c>
      <c r="F10" s="56"/>
      <c r="G10" s="57">
        <v>54.481662303549477</v>
      </c>
      <c r="H10" s="57">
        <v>51.844532235719285</v>
      </c>
      <c r="I10" s="57">
        <v>56.176241232657986</v>
      </c>
      <c r="J10" s="57">
        <v>103.71374473579486</v>
      </c>
      <c r="K10" s="57">
        <v>100.20639832306884</v>
      </c>
      <c r="L10" s="57">
        <v>87.46131215513131</v>
      </c>
      <c r="M10" s="57">
        <v>70.530488208613519</v>
      </c>
      <c r="N10" s="57">
        <v>52.662917166168903</v>
      </c>
      <c r="O10" s="57">
        <v>42.594919314348893</v>
      </c>
      <c r="P10" s="57">
        <v>34.927472210888808</v>
      </c>
      <c r="Q10" s="58"/>
    </row>
    <row r="11" spans="1:19">
      <c r="A11" s="21"/>
      <c r="B11" s="21"/>
      <c r="C11" s="49" t="s">
        <v>121</v>
      </c>
      <c r="D11" s="54" t="s">
        <v>139</v>
      </c>
      <c r="E11" s="55">
        <v>79791061.281090766</v>
      </c>
      <c r="F11" s="59" t="s">
        <v>140</v>
      </c>
      <c r="G11" s="56">
        <f>G10*G9</f>
        <v>767073.16141326749</v>
      </c>
      <c r="H11" s="56">
        <f t="shared" ref="H11:P11" si="0">H10*H9</f>
        <v>4816052.0187171046</v>
      </c>
      <c r="I11" s="56">
        <f t="shared" si="0"/>
        <v>5998892.2725118482</v>
      </c>
      <c r="J11" s="56">
        <f t="shared" si="0"/>
        <v>11101104.381540539</v>
      </c>
      <c r="K11" s="56">
        <f t="shared" si="0"/>
        <v>10723587.716543213</v>
      </c>
      <c r="L11" s="56">
        <f>L10*L9</f>
        <v>9355211.7933614645</v>
      </c>
      <c r="M11" s="56">
        <f>M10*M9</f>
        <v>7553956.3481189255</v>
      </c>
      <c r="N11" s="56">
        <f t="shared" si="0"/>
        <v>5639250.4959876984</v>
      </c>
      <c r="O11" s="56">
        <f t="shared" si="0"/>
        <v>4560339.8465521354</v>
      </c>
      <c r="P11" s="56">
        <f t="shared" si="0"/>
        <v>3736261.5573431975</v>
      </c>
      <c r="Q11" s="56">
        <f>SUM(G11:P11)</f>
        <v>64251729.592089392</v>
      </c>
    </row>
    <row r="12" spans="1:19">
      <c r="A12" s="21"/>
      <c r="B12" s="21"/>
      <c r="C12" s="60"/>
      <c r="D12" s="54"/>
      <c r="E12" s="51"/>
      <c r="F12" s="61"/>
      <c r="G12" s="61"/>
      <c r="H12" s="61"/>
      <c r="I12" s="61"/>
      <c r="J12" s="61"/>
      <c r="K12" s="61"/>
      <c r="L12" s="61"/>
      <c r="M12" s="61"/>
      <c r="N12" s="61"/>
      <c r="O12" s="61"/>
      <c r="P12" s="61"/>
      <c r="Q12" s="61"/>
    </row>
    <row r="13" spans="1:19">
      <c r="A13" s="21"/>
      <c r="B13" s="21"/>
      <c r="C13" s="49" t="s">
        <v>122</v>
      </c>
      <c r="D13" s="50" t="s">
        <v>141</v>
      </c>
      <c r="E13" s="51">
        <v>1569786637.4891768</v>
      </c>
      <c r="F13" s="62"/>
      <c r="G13" s="53">
        <f>SUM(SUMIFS(tblRVNTRANS[kWh],tblRVNTRANS[Rate],{"02RESD0016","02NETMT135","02RESD0017","02RESD0018","02RESD018X"},tblRVNTRANS[Accounting Period],G$8))</f>
        <v>12651805.999999998</v>
      </c>
      <c r="H13" s="53">
        <f>SUM(SUMIFS(tblRVNTRANS[kWh],tblRVNTRANS[Rate],{"02RESD0016","02NETMT135","02RESD0017","02RESD0018","02RESD018X"},tblRVNTRANS[Accounting Period],H$8))</f>
        <v>77489899.999999985</v>
      </c>
      <c r="I13" s="53">
        <f>SUM(SUMIFS(tblRVN[kWh],tblRVN[Rate],{"02RESD0016","02NETMT135","02RESD0017","02RESD0018","02RESD018X"},tblRVN[Accounting Period],I$8,tblRVN[Rate Group Cd],"R"))</f>
        <v>109071422</v>
      </c>
      <c r="J13" s="53">
        <f>SUM(SUMIFS(tblRVN[kWh],tblRVN[Rate],{"02RESD0016","02NETMT135","02RESD0017","02RESD0018","02RESD018X"},tblRVN[Accounting Period],J$8,tblRVN[Rate Group Cd],"R"))</f>
        <v>177328261</v>
      </c>
      <c r="K13" s="53">
        <f>SUM(SUMIFS(tblRVN[kWh],tblRVN[Rate],{"02RESD0016","02NETMT135","02RESD0017","02RESD0018","02RESD018X"},tblRVN[Accounting Period],K$8,tblRVN[Rate Group Cd],"R"))</f>
        <v>251229307</v>
      </c>
      <c r="L13" s="53">
        <f>SUM(SUMIFS(tblRVN[kWh],tblRVN[Rate],{"02RESD0016","02NETMT135","02RESD0017","02RESD0018","02RESD018X"},tblRVN[Accounting Period],L$8,tblRVN[Rate Group Cd],"R"))</f>
        <v>206799635</v>
      </c>
      <c r="M13" s="53">
        <f>SUM(SUMIFS(tblRVN[kWh],tblRVN[Rate],{"02RESD0016","02NETMT135","02RESD0017","02RESD0018","02RESD018X"},tblRVN[Accounting Period],M$8,tblRVN[Rate Group Cd],"R"))</f>
        <v>154940456</v>
      </c>
      <c r="N13" s="53">
        <f>SUM(SUMIFS(tblRVN[kWh],tblRVN[Rate],{"02RESD0016","02NETMT135","02RESD0017","02RESD0018","02RESD018X"},tblRVN[Accounting Period],N$8,tblRVN[Rate Group Cd],"R"))</f>
        <v>112617962</v>
      </c>
      <c r="O13" s="53">
        <f>SUM(SUMIFS(tblRVN[kWh],tblRVN[Rate],{"02RESD0016","02NETMT135","02RESD0017","02RESD0018","02RESD018X"},tblRVN[Accounting Period],O$8,tblRVN[Rate Group Cd],"R"))</f>
        <v>93726266</v>
      </c>
      <c r="P13" s="53">
        <f>SUM(SUMIFS(tblRVN[kWh],tblRVN[Rate],{"02RESD0016","02NETMT135","02RESD0017","02RESD0018","02RESD018X"},tblRVN[Accounting Period],P$8,tblRVN[Rate Group Cd],"R"))</f>
        <v>95715205</v>
      </c>
      <c r="Q13" s="62">
        <f>SUM(G13:P13)</f>
        <v>1291570220</v>
      </c>
    </row>
    <row r="14" spans="1:19">
      <c r="A14" s="21"/>
      <c r="B14" s="21"/>
      <c r="C14" s="49" t="s">
        <v>123</v>
      </c>
      <c r="D14" s="54" t="s">
        <v>237</v>
      </c>
      <c r="E14" s="63">
        <f>E11/E13</f>
        <v>5.0829239704010987E-2</v>
      </c>
      <c r="F14" s="64"/>
      <c r="G14" s="65">
        <f t="shared" ref="G14:P14" si="1">$E$14</f>
        <v>5.0829239704010987E-2</v>
      </c>
      <c r="H14" s="65">
        <f t="shared" si="1"/>
        <v>5.0829239704010987E-2</v>
      </c>
      <c r="I14" s="65">
        <f t="shared" si="1"/>
        <v>5.0829239704010987E-2</v>
      </c>
      <c r="J14" s="65">
        <f t="shared" si="1"/>
        <v>5.0829239704010987E-2</v>
      </c>
      <c r="K14" s="65">
        <f t="shared" si="1"/>
        <v>5.0829239704010987E-2</v>
      </c>
      <c r="L14" s="65">
        <f t="shared" si="1"/>
        <v>5.0829239704010987E-2</v>
      </c>
      <c r="M14" s="65">
        <f t="shared" si="1"/>
        <v>5.0829239704010987E-2</v>
      </c>
      <c r="N14" s="65">
        <f t="shared" si="1"/>
        <v>5.0829239704010987E-2</v>
      </c>
      <c r="O14" s="65">
        <f t="shared" si="1"/>
        <v>5.0829239704010987E-2</v>
      </c>
      <c r="P14" s="65">
        <f t="shared" si="1"/>
        <v>5.0829239704010987E-2</v>
      </c>
      <c r="Q14" s="65"/>
    </row>
    <row r="15" spans="1:19">
      <c r="A15" s="21"/>
      <c r="B15" s="21"/>
      <c r="C15" s="49" t="s">
        <v>133</v>
      </c>
      <c r="D15" s="54" t="s">
        <v>142</v>
      </c>
      <c r="E15" s="55" t="s">
        <v>105</v>
      </c>
      <c r="F15" s="66" t="s">
        <v>143</v>
      </c>
      <c r="G15" s="67">
        <f>G13*G14</f>
        <v>643081.67986264429</v>
      </c>
      <c r="H15" s="67">
        <f t="shared" ref="H15:P15" si="2">H13*H14</f>
        <v>3938752.7017398402</v>
      </c>
      <c r="I15" s="67">
        <f t="shared" si="2"/>
        <v>5544017.4536953373</v>
      </c>
      <c r="J15" s="67">
        <f t="shared" si="2"/>
        <v>9013460.6846644226</v>
      </c>
      <c r="K15" s="67">
        <f t="shared" si="2"/>
        <v>12769794.666175565</v>
      </c>
      <c r="L15" s="67">
        <f t="shared" si="2"/>
        <v>10511468.21811698</v>
      </c>
      <c r="M15" s="67">
        <f t="shared" si="2"/>
        <v>7875505.5778727671</v>
      </c>
      <c r="N15" s="67">
        <f t="shared" si="2"/>
        <v>5724285.3854752006</v>
      </c>
      <c r="O15" s="67">
        <f t="shared" si="2"/>
        <v>4764034.8410758954</v>
      </c>
      <c r="P15" s="67">
        <f t="shared" si="2"/>
        <v>4865131.0982635505</v>
      </c>
      <c r="Q15" s="56">
        <f>SUM(G15:P15)</f>
        <v>65649532.30694221</v>
      </c>
    </row>
    <row r="16" spans="1:19">
      <c r="A16" s="21"/>
      <c r="B16" s="21"/>
      <c r="C16" s="60"/>
      <c r="D16" s="54"/>
      <c r="E16" s="68"/>
      <c r="F16" s="61"/>
      <c r="G16" s="61"/>
      <c r="H16" s="61"/>
      <c r="I16" s="61"/>
      <c r="J16" s="61"/>
      <c r="K16" s="61"/>
      <c r="L16" s="61"/>
      <c r="M16" s="61"/>
      <c r="N16" s="61"/>
      <c r="O16" s="61"/>
      <c r="P16" s="61"/>
      <c r="Q16" s="61"/>
    </row>
    <row r="17" spans="1:20">
      <c r="A17" s="21"/>
      <c r="B17" s="21"/>
      <c r="C17" s="49" t="s">
        <v>134</v>
      </c>
      <c r="D17" s="46" t="s">
        <v>144</v>
      </c>
      <c r="E17" s="69"/>
      <c r="F17" s="70" t="s">
        <v>145</v>
      </c>
      <c r="G17" s="71">
        <f>G15-G11</f>
        <v>-123991.4815506232</v>
      </c>
      <c r="H17" s="71">
        <f>H15-H11</f>
        <v>-877299.31697726436</v>
      </c>
      <c r="I17" s="71">
        <f t="shared" ref="I17:P17" si="3">I15-I11</f>
        <v>-454874.81881651096</v>
      </c>
      <c r="J17" s="71">
        <f t="shared" si="3"/>
        <v>-2087643.6968761161</v>
      </c>
      <c r="K17" s="71">
        <f t="shared" si="3"/>
        <v>2046206.9496323522</v>
      </c>
      <c r="L17" s="71">
        <f t="shared" si="3"/>
        <v>1156256.4247555155</v>
      </c>
      <c r="M17" s="71">
        <f t="shared" si="3"/>
        <v>321549.22975384165</v>
      </c>
      <c r="N17" s="71">
        <f t="shared" si="3"/>
        <v>85034.889487502165</v>
      </c>
      <c r="O17" s="71">
        <f t="shared" si="3"/>
        <v>203694.99452375993</v>
      </c>
      <c r="P17" s="71">
        <f t="shared" si="3"/>
        <v>1128869.540920353</v>
      </c>
      <c r="Q17" s="71">
        <f>SUM(G17:P17)</f>
        <v>1397802.7148528099</v>
      </c>
    </row>
    <row r="18" spans="1:20">
      <c r="A18" s="21"/>
      <c r="B18" s="21"/>
      <c r="C18" s="49" t="s">
        <v>135</v>
      </c>
      <c r="D18" s="46" t="s">
        <v>285</v>
      </c>
      <c r="E18" s="69"/>
      <c r="F18" s="72"/>
      <c r="G18" s="71">
        <f>(G17/2)*0.035/12</f>
        <v>-180.82091059465884</v>
      </c>
      <c r="H18" s="71">
        <f t="shared" ref="H18:J18" si="4">(G19+H17/2)*0.035/12</f>
        <v>-1641.5640527703961</v>
      </c>
      <c r="I18" s="71">
        <f t="shared" si="4"/>
        <v>-3589.1058959568986</v>
      </c>
      <c r="J18" s="71">
        <f t="shared" si="4"/>
        <v>-7307.4136235385204</v>
      </c>
      <c r="K18" s="71">
        <f>(J19+K17/2)*0.003</f>
        <v>-7600.2742316615959</v>
      </c>
      <c r="L18" s="71">
        <f>(K19+L17/2)*0.0027</f>
        <v>-2537.4419934973012</v>
      </c>
      <c r="M18" s="71">
        <f>(L19+M17/2)*0.003</f>
        <v>-610.28383699123515</v>
      </c>
      <c r="N18" s="71">
        <f>(M19+N17/2)*0.003</f>
        <v>-2.2385096401931368</v>
      </c>
      <c r="O18" s="71">
        <f>(N19+O17/2)*0.0032</f>
        <v>459.57290757096479</v>
      </c>
      <c r="P18" s="71">
        <f>(O19+P17/2)*0.003</f>
        <v>2431.0751227366618</v>
      </c>
      <c r="Q18" s="71">
        <f>SUM(G18:P18)</f>
        <v>-20578.495024343174</v>
      </c>
    </row>
    <row r="19" spans="1:20">
      <c r="A19" s="73"/>
      <c r="B19" s="73"/>
      <c r="C19" s="49" t="s">
        <v>124</v>
      </c>
      <c r="D19" s="30" t="s">
        <v>147</v>
      </c>
      <c r="E19" s="69"/>
      <c r="F19" s="74" t="s">
        <v>148</v>
      </c>
      <c r="G19" s="75">
        <f>G17+G18</f>
        <v>-124172.30246121786</v>
      </c>
      <c r="H19" s="75">
        <f>G19+H17+H18</f>
        <v>-1003113.1834912526</v>
      </c>
      <c r="I19" s="75">
        <f t="shared" ref="I19:P19" si="5">H19+I17+I18</f>
        <v>-1461577.1082037205</v>
      </c>
      <c r="J19" s="75">
        <f t="shared" si="5"/>
        <v>-3556528.2187033747</v>
      </c>
      <c r="K19" s="75">
        <f t="shared" si="5"/>
        <v>-1517921.5433026841</v>
      </c>
      <c r="L19" s="75">
        <f t="shared" si="5"/>
        <v>-364202.56054066587</v>
      </c>
      <c r="M19" s="75">
        <f t="shared" si="5"/>
        <v>-43263.614623815462</v>
      </c>
      <c r="N19" s="75">
        <f t="shared" si="5"/>
        <v>41769.036354046511</v>
      </c>
      <c r="O19" s="75">
        <f t="shared" si="5"/>
        <v>245923.6037853774</v>
      </c>
      <c r="P19" s="75">
        <f t="shared" si="5"/>
        <v>1377224.2198284671</v>
      </c>
      <c r="Q19" s="71">
        <f>P19</f>
        <v>1377224.2198284671</v>
      </c>
    </row>
    <row r="20" spans="1:20">
      <c r="A20" s="73"/>
      <c r="B20" s="73"/>
      <c r="C20" s="49" t="s">
        <v>125</v>
      </c>
      <c r="D20" s="30" t="s">
        <v>149</v>
      </c>
      <c r="E20" s="69"/>
      <c r="F20" s="74"/>
      <c r="G20" s="75"/>
      <c r="H20" s="75"/>
      <c r="I20" s="75"/>
      <c r="J20" s="75"/>
      <c r="K20" s="75"/>
      <c r="L20" s="75"/>
      <c r="M20" s="75"/>
      <c r="N20" s="75"/>
      <c r="O20" s="75"/>
      <c r="P20" s="75"/>
      <c r="Q20" s="76">
        <f>-ROUND(E11*0.025,0)</f>
        <v>-1994777</v>
      </c>
    </row>
    <row r="21" spans="1:20">
      <c r="A21" s="73"/>
      <c r="B21" s="73"/>
      <c r="C21" s="49" t="s">
        <v>126</v>
      </c>
      <c r="D21" s="30" t="s">
        <v>150</v>
      </c>
      <c r="E21" s="69"/>
      <c r="F21" s="74"/>
      <c r="G21" s="75"/>
      <c r="H21" s="75"/>
      <c r="I21" s="75"/>
      <c r="J21" s="75"/>
      <c r="K21" s="75"/>
      <c r="L21" s="75"/>
      <c r="M21" s="75"/>
      <c r="N21" s="75"/>
      <c r="O21" s="75"/>
      <c r="P21" s="75"/>
      <c r="Q21" s="75" t="s">
        <v>151</v>
      </c>
    </row>
    <row r="22" spans="1:20">
      <c r="A22" s="73"/>
      <c r="B22" s="73"/>
      <c r="C22" s="49" t="s">
        <v>127</v>
      </c>
      <c r="D22" s="30" t="s">
        <v>152</v>
      </c>
      <c r="E22" s="69"/>
      <c r="F22" s="74"/>
      <c r="G22" s="75"/>
      <c r="H22" s="75"/>
      <c r="I22" s="75"/>
      <c r="J22" s="75"/>
      <c r="K22" s="75"/>
      <c r="L22" s="75"/>
      <c r="M22" s="75"/>
      <c r="N22" s="75"/>
      <c r="O22" s="75"/>
      <c r="P22" s="75"/>
      <c r="Q22" s="76" t="s">
        <v>105</v>
      </c>
    </row>
    <row r="23" spans="1:20">
      <c r="A23" s="77"/>
      <c r="B23" s="77"/>
      <c r="C23" s="78" t="s">
        <v>128</v>
      </c>
      <c r="D23" s="38" t="s">
        <v>153</v>
      </c>
      <c r="E23" s="79"/>
      <c r="F23" s="80"/>
      <c r="G23" s="81"/>
      <c r="H23" s="81"/>
      <c r="I23" s="81"/>
      <c r="J23" s="81"/>
      <c r="K23" s="81"/>
      <c r="L23" s="81"/>
      <c r="M23" s="81"/>
      <c r="N23" s="81"/>
      <c r="O23" s="81"/>
      <c r="P23" s="81"/>
      <c r="Q23" s="81" t="s">
        <v>151</v>
      </c>
    </row>
    <row r="24" spans="1:20">
      <c r="A24" s="21"/>
      <c r="B24" s="20" t="s">
        <v>154</v>
      </c>
      <c r="C24" s="45"/>
      <c r="D24" s="46"/>
      <c r="E24" s="47"/>
      <c r="F24" s="45"/>
      <c r="G24" s="45"/>
      <c r="H24" s="45"/>
      <c r="I24" s="45"/>
      <c r="J24" s="45"/>
      <c r="K24" s="45"/>
      <c r="L24" s="45"/>
      <c r="M24" s="45"/>
      <c r="N24" s="45"/>
      <c r="O24" s="45"/>
      <c r="P24" s="45"/>
      <c r="Q24" s="45"/>
    </row>
    <row r="25" spans="1:20">
      <c r="A25" s="21"/>
      <c r="B25" s="21"/>
      <c r="C25" s="49" t="s">
        <v>119</v>
      </c>
      <c r="D25" s="50" t="s">
        <v>138</v>
      </c>
      <c r="E25" s="51">
        <v>19046.041792326934</v>
      </c>
      <c r="F25" s="52"/>
      <c r="G25" s="53">
        <f>SUM(SUMIFS(tblRVNTRANS[Cust],tblRVNTRANS[Rate],{"02GNSB0024","02GNSB024F","02GNSB24FP","02GNSV0024","02NMT24135","02GNSV024F","02RGNSB024"},tblRVNTRANS[Accounting Period],G$8))</f>
        <v>2551.0763479554439</v>
      </c>
      <c r="H25" s="53">
        <f>SUM(SUMIFS(tblRVNTRANS[Cust],tblRVNTRANS[Rate],{"02GNSB0024","02GNSB024F","02GNSB24FP","02GNSV0024","02NMT24135","02GNSV024F","02RGNSB024"},tblRVNTRANS[Accounting Period],H$8))</f>
        <v>16919.164272868478</v>
      </c>
      <c r="I25" s="53">
        <f>SUM(SUMIFS(tblRVN[305 Avg  Billing Count],tblRVN[Rate],{"02GNSB0024","02GNSB024F","02GNSB24FP","02GNSV0024","02NMT24135","02GNSV024F","02RGNSB024"},tblRVN[Accounting Period],I$8,tblRVN[Rate Group Cd],"R"))</f>
        <v>19480</v>
      </c>
      <c r="J25" s="53">
        <f>SUM(SUMIFS(tblRVN[305 Avg  Billing Count],tblRVN[Rate],{"02GNSB0024","02GNSB024F","02GNSB24FP","02GNSV0024","02NMT24135","02GNSV024F","02RGNSB024"},tblRVN[Accounting Period],J$8,tblRVN[Rate Group Cd],"R"))</f>
        <v>19499</v>
      </c>
      <c r="K25" s="53">
        <f>SUM(SUMIFS(tblRVN[305 Avg  Billing Count],tblRVN[Rate],{"02GNSB0024","02GNSB024F","02GNSB24FP","02GNSV0024","02NMT24135","02GNSV024F","02RGNSB024"},tblRVN[Accounting Period],K$8,tblRVN[Rate Group Cd],"R"))</f>
        <v>19478</v>
      </c>
      <c r="L25" s="53">
        <f>SUM(SUMIFS(tblRVN[305 Avg  Billing Count],tblRVN[Rate],{"02GNSB0024","02GNSB024F","02GNSB24FP","02GNSV0024","02NMT24135","02GNSV024F","02RGNSB024","02RNM24135"},tblRVN[Accounting Period],L$8,tblRVN[Rate Group Cd],"R"))</f>
        <v>19452</v>
      </c>
      <c r="M25" s="53">
        <f>SUM(SUMIFS(tblRVN[305 Avg  Billing Count],tblRVN[Rate],{"02GNSB0024","02GNSB024F","02GNSB24FP","02GNSV0024","02NMT24135","02GNSV024F","02RGNSB024","02RNM24135"},tblRVN[Accounting Period],M$8,tblRVN[Rate Group Cd],"R"))</f>
        <v>19481</v>
      </c>
      <c r="N25" s="53">
        <f>SUM(SUMIFS(tblRVN[305 Avg  Billing Count],tblRVN[Rate],{"02GNSB0024","02GNSB024F","02GNSB24FP","02GNSV0024","02NMT24135","02GNSV024F","02RGNSB024","02RNM24135"},tblRVN[Accounting Period],N$8,tblRVN[Rate Group Cd],"R"))</f>
        <v>19499</v>
      </c>
      <c r="O25" s="53">
        <f>SUM(SUMIFS(tblRVN[305 Avg  Billing Count],tblRVN[Rate],{"02GNSB0024","02GNSB024F","02GNSB24FP","02GNSV0024","02NMT24135","02GNSV024F","02RGNSB024","02RNM24135"},tblRVN[Accounting Period],O$8,tblRVN[Rate Group Cd],"R"))</f>
        <v>19506</v>
      </c>
      <c r="P25" s="53">
        <f>SUM(SUMIFS(tblRVN[305 Avg  Billing Count],tblRVN[Rate],{"02GNSB0024","02GNSB024F","02GNSB24FP","02GNSV0024","02NMT24135","02GNSV024F","02RGNSB024","02RNM24135"},tblRVN[Accounting Period],P$8,tblRVN[Rate Group Cd],"R"))</f>
        <v>19527</v>
      </c>
      <c r="Q25" s="52"/>
    </row>
    <row r="26" spans="1:20">
      <c r="A26" s="21"/>
      <c r="B26" s="21"/>
      <c r="C26" s="49" t="s">
        <v>120</v>
      </c>
      <c r="D26" s="54" t="s">
        <v>238</v>
      </c>
      <c r="E26" s="55">
        <f>E27/E25</f>
        <v>1544.7788852104136</v>
      </c>
      <c r="F26" s="56"/>
      <c r="G26" s="57">
        <v>135.59107531434915</v>
      </c>
      <c r="H26" s="57">
        <v>122.68835754335855</v>
      </c>
      <c r="I26" s="57">
        <v>119.20995264344855</v>
      </c>
      <c r="J26" s="57">
        <v>153.68805798169771</v>
      </c>
      <c r="K26" s="57">
        <v>148.50554156871721</v>
      </c>
      <c r="L26" s="57">
        <v>133.6748978472381</v>
      </c>
      <c r="M26" s="57">
        <v>120.24635752648467</v>
      </c>
      <c r="N26" s="57">
        <v>112.27787325830866</v>
      </c>
      <c r="O26" s="57">
        <v>108.027479495817</v>
      </c>
      <c r="P26" s="57">
        <v>118.21806956879941</v>
      </c>
      <c r="Q26" s="56"/>
    </row>
    <row r="27" spans="1:20">
      <c r="A27" s="21"/>
      <c r="B27" s="21"/>
      <c r="C27" s="49" t="s">
        <v>121</v>
      </c>
      <c r="D27" s="54" t="s">
        <v>139</v>
      </c>
      <c r="E27" s="55">
        <v>29421923.207621749</v>
      </c>
      <c r="F27" s="59" t="s">
        <v>140</v>
      </c>
      <c r="G27" s="56">
        <f>G26*G25</f>
        <v>345903.18522828136</v>
      </c>
      <c r="H27" s="56">
        <f t="shared" ref="H27:P27" si="6">H26*H25</f>
        <v>2075784.4756445058</v>
      </c>
      <c r="I27" s="56">
        <f t="shared" si="6"/>
        <v>2322209.8774943775</v>
      </c>
      <c r="J27" s="56">
        <f t="shared" si="6"/>
        <v>2996763.4425851237</v>
      </c>
      <c r="K27" s="56">
        <f t="shared" si="6"/>
        <v>2892590.9386754739</v>
      </c>
      <c r="L27" s="56">
        <f t="shared" si="6"/>
        <v>2600244.1129244757</v>
      </c>
      <c r="M27" s="56">
        <f t="shared" si="6"/>
        <v>2342519.2909734477</v>
      </c>
      <c r="N27" s="56">
        <f t="shared" si="6"/>
        <v>2189306.2506637606</v>
      </c>
      <c r="O27" s="56">
        <f t="shared" si="6"/>
        <v>2107184.0150454063</v>
      </c>
      <c r="P27" s="56">
        <f t="shared" si="6"/>
        <v>2308444.2444699463</v>
      </c>
      <c r="Q27" s="56">
        <f>SUM(G27:P27)</f>
        <v>22180949.833704799</v>
      </c>
    </row>
    <row r="28" spans="1:20">
      <c r="A28" s="21"/>
      <c r="B28" s="21"/>
      <c r="C28" s="60"/>
      <c r="D28" s="54"/>
      <c r="E28" s="51"/>
      <c r="F28" s="61"/>
      <c r="G28" s="61"/>
      <c r="H28" s="61"/>
      <c r="I28" s="61"/>
      <c r="J28" s="61"/>
      <c r="K28" s="61"/>
      <c r="L28" s="61"/>
      <c r="M28" s="61"/>
      <c r="N28" s="61"/>
      <c r="O28" s="61"/>
      <c r="P28" s="61"/>
      <c r="Q28" s="61"/>
    </row>
    <row r="29" spans="1:20">
      <c r="A29" s="21"/>
      <c r="B29" s="21"/>
      <c r="C29" s="49" t="s">
        <v>122</v>
      </c>
      <c r="D29" s="50" t="s">
        <v>141</v>
      </c>
      <c r="E29" s="51">
        <v>536266600.35221505</v>
      </c>
      <c r="F29" s="62"/>
      <c r="G29" s="53">
        <f>SUM(SUMIFS(tblRVNTRANS[kWh],tblRVNTRANS[Rate],{"02GNSB0024","02GNSB024F","02GNSB24FP","02GNSV0024","02NMT24135","02GNSV024F","02RGNSB024"},tblRVNTRANS[Accounting Period],G$8))</f>
        <v>5651577.4666666677</v>
      </c>
      <c r="H29" s="53">
        <f>SUM(SUMIFS(tblRVNTRANS[kWh],tblRVNTRANS[Rate],{"02GNSB0024","02GNSB024F","02GNSB24FP","02GNSV0024","02NMT24135","02GNSV024F","02RGNSB024"},tblRVNTRANS[Accounting Period],H$8))</f>
        <v>36234668.799999997</v>
      </c>
      <c r="I29" s="53">
        <f>SUM(SUMIFS(tblRVN[kWh],tblRVN[Rate],{"02GNSB0024","02GNSB024F","02GNSB24FP","02GNSV0024","02NMT24135","02GNSV024F","02RGNSB024"},tblRVN[Accounting Period],I$8,tblRVN[Rate Group Cd],"R"))</f>
        <v>39998111</v>
      </c>
      <c r="J29" s="53">
        <f>SUM(SUMIFS(tblRVN[kWh],tblRVN[Rate],{"02GNSB0024","02GNSB024F","02GNSB24FP","02GNSV0024","02NMT24135","02GNSV024F","02RGNSB024"},tblRVN[Accounting Period],J$8,tblRVN[Rate Group Cd],"R"))</f>
        <v>49512632</v>
      </c>
      <c r="K29" s="53">
        <f>SUM(SUMIFS(tblRVN[kWh],tblRVN[Rate],{"02GNSB0024","02GNSB024F","02GNSB24FP","02GNSV0024","02NMT24135","02GNSV024F","02RGNSB024"},tblRVN[Accounting Period],K$8,tblRVN[Rate Group Cd],"R"))</f>
        <v>59285309</v>
      </c>
      <c r="L29" s="53">
        <f>SUM(SUMIFS(tblRVN[kWh],tblRVN[Rate],{"02GNSB0024","02GNSB024F","02GNSB24FP","02GNSV0024","02NMT24135","02GNSV024F","02RGNSB024","02RNM24135"},tblRVN[Accounting Period],L$8,tblRVN[Rate Group Cd],"R"))</f>
        <v>51941019</v>
      </c>
      <c r="M29" s="53">
        <f>SUM(SUMIFS(tblRVN[kWh],tblRVN[Rate],{"02GNSB0024","02GNSB024F","02GNSB24FP","02GNSV0024","02NMT24135","02GNSV024F","02RGNSB024","02RNM24135"},tblRVN[Accounting Period],M$8,tblRVN[Rate Group Cd],"R"))</f>
        <v>45181796</v>
      </c>
      <c r="N29" s="53">
        <f>SUM(SUMIFS(tblRVN[kWh],tblRVN[Rate],{"02GNSB0024","02GNSB024F","02GNSB24FP","02GNSV0024","02NMT24135","02GNSV024F","02RGNSB024","02RNM24135"},tblRVN[Accounting Period],N$8,tblRVN[Rate Group Cd],"R"))</f>
        <v>38941210</v>
      </c>
      <c r="O29" s="53">
        <f>SUM(SUMIFS(tblRVN[kWh],tblRVN[Rate],{"02GNSB0024","02GNSB024F","02GNSB24FP","02GNSV0024","02NMT24135","02GNSV024F","02RGNSB024","02RNM24135"},tblRVN[Accounting Period],O$8,tblRVN[Rate Group Cd],"R"))</f>
        <v>38017522</v>
      </c>
      <c r="P29" s="53">
        <f>SUM(SUMIFS(tblRVN[kWh],tblRVN[Rate],{"02GNSB0024","02GNSB024F","02GNSB24FP","02GNSV0024","02NMT24135","02GNSV024F","02RGNSB024","02RNM24135"},tblRVN[Accounting Period],P$8,tblRVN[Rate Group Cd],"R"))</f>
        <v>42437015</v>
      </c>
      <c r="Q29" s="62">
        <f>SUM(G29:P29)</f>
        <v>407200860.26666665</v>
      </c>
      <c r="T29" s="23" t="s">
        <v>105</v>
      </c>
    </row>
    <row r="30" spans="1:20">
      <c r="A30" s="21"/>
      <c r="B30" s="21"/>
      <c r="C30" s="49" t="s">
        <v>123</v>
      </c>
      <c r="D30" s="54" t="s">
        <v>237</v>
      </c>
      <c r="E30" s="63">
        <f>E27/E29</f>
        <v>5.486435886236006E-2</v>
      </c>
      <c r="F30" s="64"/>
      <c r="G30" s="65">
        <f t="shared" ref="G30:P30" si="7">$E$30</f>
        <v>5.486435886236006E-2</v>
      </c>
      <c r="H30" s="65">
        <f t="shared" si="7"/>
        <v>5.486435886236006E-2</v>
      </c>
      <c r="I30" s="65">
        <f t="shared" si="7"/>
        <v>5.486435886236006E-2</v>
      </c>
      <c r="J30" s="65">
        <f t="shared" si="7"/>
        <v>5.486435886236006E-2</v>
      </c>
      <c r="K30" s="65">
        <f t="shared" si="7"/>
        <v>5.486435886236006E-2</v>
      </c>
      <c r="L30" s="65">
        <f t="shared" si="7"/>
        <v>5.486435886236006E-2</v>
      </c>
      <c r="M30" s="65">
        <f t="shared" si="7"/>
        <v>5.486435886236006E-2</v>
      </c>
      <c r="N30" s="65">
        <f t="shared" si="7"/>
        <v>5.486435886236006E-2</v>
      </c>
      <c r="O30" s="65">
        <f t="shared" si="7"/>
        <v>5.486435886236006E-2</v>
      </c>
      <c r="P30" s="65">
        <f t="shared" si="7"/>
        <v>5.486435886236006E-2</v>
      </c>
      <c r="Q30" s="64"/>
    </row>
    <row r="31" spans="1:20">
      <c r="A31" s="21"/>
      <c r="B31" s="21"/>
      <c r="C31" s="49" t="s">
        <v>133</v>
      </c>
      <c r="D31" s="54" t="s">
        <v>142</v>
      </c>
      <c r="E31" s="55" t="s">
        <v>105</v>
      </c>
      <c r="F31" s="66" t="s">
        <v>143</v>
      </c>
      <c r="G31" s="67">
        <f>G29*G30</f>
        <v>310070.17426962784</v>
      </c>
      <c r="H31" s="67">
        <f t="shared" ref="H31:P31" si="8">H29*H30</f>
        <v>1987991.8723019613</v>
      </c>
      <c r="I31" s="67">
        <f t="shared" si="8"/>
        <v>2194470.7157205115</v>
      </c>
      <c r="J31" s="67">
        <f t="shared" si="8"/>
        <v>2716478.8102679723</v>
      </c>
      <c r="K31" s="67">
        <f t="shared" si="8"/>
        <v>3252650.4682419049</v>
      </c>
      <c r="L31" s="67">
        <f t="shared" si="8"/>
        <v>2849710.7060926622</v>
      </c>
      <c r="M31" s="67">
        <f t="shared" si="8"/>
        <v>2478870.2697899444</v>
      </c>
      <c r="N31" s="67">
        <f t="shared" si="8"/>
        <v>2136484.5199745242</v>
      </c>
      <c r="O31" s="67">
        <f t="shared" si="8"/>
        <v>2085806.9700656685</v>
      </c>
      <c r="P31" s="67">
        <f t="shared" si="8"/>
        <v>2328279.6200073566</v>
      </c>
      <c r="Q31" s="56">
        <f>SUM(G31:P31)</f>
        <v>22340814.126732133</v>
      </c>
    </row>
    <row r="32" spans="1:20">
      <c r="A32" s="21"/>
      <c r="B32" s="21"/>
      <c r="C32" s="49"/>
      <c r="D32" s="54"/>
      <c r="E32" s="55"/>
      <c r="F32" s="66"/>
      <c r="G32" s="67"/>
      <c r="H32" s="67"/>
      <c r="I32" s="67"/>
      <c r="J32" s="67"/>
      <c r="K32" s="67"/>
      <c r="L32" s="67"/>
      <c r="M32" s="67"/>
      <c r="N32" s="67"/>
      <c r="O32" s="67"/>
      <c r="P32" s="67"/>
      <c r="Q32" s="56"/>
    </row>
    <row r="33" spans="1:18">
      <c r="A33" s="21"/>
      <c r="B33" s="21"/>
      <c r="C33" s="49" t="s">
        <v>134</v>
      </c>
      <c r="D33" s="46" t="s">
        <v>144</v>
      </c>
      <c r="E33" s="69"/>
      <c r="F33" s="70" t="s">
        <v>145</v>
      </c>
      <c r="G33" s="71">
        <f>G31-G27</f>
        <v>-35833.010958653525</v>
      </c>
      <c r="H33" s="71">
        <f>H31-H27</f>
        <v>-87792.60334254452</v>
      </c>
      <c r="I33" s="71">
        <f t="shared" ref="I33:P33" si="9">I31-I27</f>
        <v>-127739.16177386604</v>
      </c>
      <c r="J33" s="71">
        <f t="shared" si="9"/>
        <v>-280284.63231715141</v>
      </c>
      <c r="K33" s="71">
        <f t="shared" si="9"/>
        <v>360059.52956643095</v>
      </c>
      <c r="L33" s="71">
        <f t="shared" si="9"/>
        <v>249466.59316818649</v>
      </c>
      <c r="M33" s="71">
        <f t="shared" si="9"/>
        <v>136350.97881649667</v>
      </c>
      <c r="N33" s="71">
        <f t="shared" si="9"/>
        <v>-52821.730689236429</v>
      </c>
      <c r="O33" s="71">
        <f t="shared" si="9"/>
        <v>-21377.044979737839</v>
      </c>
      <c r="P33" s="71">
        <f t="shared" si="9"/>
        <v>19835.375537410378</v>
      </c>
      <c r="Q33" s="71">
        <f>SUM(G33:P33)</f>
        <v>159864.29302733473</v>
      </c>
    </row>
    <row r="34" spans="1:18">
      <c r="A34" s="21"/>
      <c r="B34" s="21"/>
      <c r="C34" s="49" t="s">
        <v>135</v>
      </c>
      <c r="D34" s="46" t="s">
        <v>146</v>
      </c>
      <c r="E34" s="69"/>
      <c r="F34" s="72"/>
      <c r="G34" s="71">
        <f>(G33/2)*0.035/12</f>
        <v>-52.256474314703063</v>
      </c>
      <c r="H34" s="71">
        <f t="shared" ref="H34" si="10">(G35+H33/2)*0.035/12</f>
        <v>-232.6962432207014</v>
      </c>
      <c r="I34" s="71">
        <f t="shared" ref="I34" si="11">(H35+I33/2)*0.035/12</f>
        <v>-547.69209805819389</v>
      </c>
      <c r="J34" s="71">
        <f t="shared" ref="J34" si="12">(I35+J33/2)*0.035/12</f>
        <v>-1144.3242330602641</v>
      </c>
      <c r="K34" s="71">
        <f>(J35+K33/2)*0.003</f>
        <v>-1060.7898379729615</v>
      </c>
      <c r="L34" s="71">
        <f>(K35+L33/2)*0.0027</f>
        <v>-134.71472104645889</v>
      </c>
      <c r="M34" s="71">
        <f>(L35+M33/2)*0.003</f>
        <v>428.6391904289311</v>
      </c>
      <c r="N34" s="71">
        <f>(M35+N33/2)*0.003</f>
        <v>555.21898019110824</v>
      </c>
      <c r="O34" s="71">
        <f>(N35+O33/2)*0.0032</f>
        <v>475.29223853676814</v>
      </c>
      <c r="P34" s="71">
        <f>(O35+P33/2)*0.003</f>
        <v>444.69984618033919</v>
      </c>
      <c r="Q34" s="71">
        <f>SUM(G34:P34)</f>
        <v>-1268.6233523361368</v>
      </c>
    </row>
    <row r="35" spans="1:18">
      <c r="A35" s="73"/>
      <c r="B35" s="73"/>
      <c r="C35" s="49" t="s">
        <v>124</v>
      </c>
      <c r="D35" s="30" t="s">
        <v>147</v>
      </c>
      <c r="E35" s="69"/>
      <c r="F35" s="74" t="s">
        <v>148</v>
      </c>
      <c r="G35" s="75">
        <f>G33+G34</f>
        <v>-35885.267432968227</v>
      </c>
      <c r="H35" s="75">
        <f>G35+H33+H34</f>
        <v>-123910.56701873345</v>
      </c>
      <c r="I35" s="75">
        <f t="shared" ref="I35" si="13">H35+I33+I34</f>
        <v>-252197.4208906577</v>
      </c>
      <c r="J35" s="75">
        <f t="shared" ref="J35" si="14">I35+J33+J34</f>
        <v>-533626.37744086934</v>
      </c>
      <c r="K35" s="75">
        <f t="shared" ref="K35" si="15">J35+K33+K34</f>
        <v>-174627.63771241135</v>
      </c>
      <c r="L35" s="75">
        <f t="shared" ref="L35" si="16">K35+L33+L34</f>
        <v>74704.240734728679</v>
      </c>
      <c r="M35" s="75">
        <f t="shared" ref="M35" si="17">L35+M33+M34</f>
        <v>211483.85874165429</v>
      </c>
      <c r="N35" s="75">
        <f t="shared" ref="N35" si="18">M35+N33+N34</f>
        <v>159217.34703260896</v>
      </c>
      <c r="O35" s="75">
        <f t="shared" ref="O35" si="19">N35+O33+O34</f>
        <v>138315.59429140788</v>
      </c>
      <c r="P35" s="75">
        <f t="shared" ref="P35" si="20">O35+P33+P34</f>
        <v>158595.66967499859</v>
      </c>
      <c r="Q35" s="71">
        <f>P35</f>
        <v>158595.66967499859</v>
      </c>
    </row>
    <row r="36" spans="1:18">
      <c r="A36" s="73"/>
      <c r="B36" s="73"/>
      <c r="C36" s="49" t="s">
        <v>125</v>
      </c>
      <c r="D36" s="30" t="s">
        <v>149</v>
      </c>
      <c r="E36" s="69"/>
      <c r="F36" s="74"/>
      <c r="G36" s="75"/>
      <c r="H36" s="75"/>
      <c r="I36" s="75"/>
      <c r="J36" s="75"/>
      <c r="K36" s="75"/>
      <c r="L36" s="75"/>
      <c r="M36" s="75"/>
      <c r="N36" s="75"/>
      <c r="O36" s="75"/>
      <c r="P36" s="75"/>
      <c r="Q36" s="76">
        <f>-ROUND(E27*0.025,0)</f>
        <v>-735548</v>
      </c>
    </row>
    <row r="37" spans="1:18">
      <c r="A37" s="73"/>
      <c r="B37" s="73"/>
      <c r="C37" s="49" t="s">
        <v>126</v>
      </c>
      <c r="D37" s="30" t="s">
        <v>150</v>
      </c>
      <c r="E37" s="69"/>
      <c r="F37" s="74"/>
      <c r="G37" s="75"/>
      <c r="H37" s="75"/>
      <c r="I37" s="75"/>
      <c r="J37" s="75"/>
      <c r="K37" s="75"/>
      <c r="L37" s="75"/>
      <c r="M37" s="75"/>
      <c r="N37" s="75"/>
      <c r="O37" s="75"/>
      <c r="P37" s="75"/>
      <c r="Q37" s="75" t="s">
        <v>151</v>
      </c>
    </row>
    <row r="38" spans="1:18">
      <c r="A38" s="73"/>
      <c r="B38" s="73"/>
      <c r="C38" s="49" t="s">
        <v>127</v>
      </c>
      <c r="D38" s="30" t="s">
        <v>152</v>
      </c>
      <c r="E38" s="69"/>
      <c r="F38" s="74"/>
      <c r="G38" s="75"/>
      <c r="H38" s="75"/>
      <c r="I38" s="75"/>
      <c r="J38" s="75"/>
      <c r="K38" s="75"/>
      <c r="L38" s="75"/>
      <c r="M38" s="75"/>
      <c r="N38" s="75"/>
      <c r="O38" s="75"/>
      <c r="P38" s="75"/>
      <c r="Q38" s="76" t="s">
        <v>105</v>
      </c>
    </row>
    <row r="39" spans="1:18">
      <c r="A39" s="77"/>
      <c r="B39" s="77"/>
      <c r="C39" s="78" t="s">
        <v>128</v>
      </c>
      <c r="D39" s="38" t="s">
        <v>153</v>
      </c>
      <c r="E39" s="79"/>
      <c r="F39" s="80"/>
      <c r="G39" s="81"/>
      <c r="H39" s="81"/>
      <c r="I39" s="81"/>
      <c r="J39" s="81"/>
      <c r="K39" s="81"/>
      <c r="L39" s="81"/>
      <c r="M39" s="81"/>
      <c r="N39" s="81"/>
      <c r="O39" s="81"/>
      <c r="P39" s="81"/>
      <c r="Q39" s="81" t="s">
        <v>151</v>
      </c>
    </row>
    <row r="40" spans="1:18">
      <c r="A40" s="21"/>
      <c r="B40" s="20" t="s">
        <v>155</v>
      </c>
      <c r="C40" s="45"/>
      <c r="D40" s="46"/>
      <c r="E40" s="47"/>
      <c r="F40" s="45"/>
      <c r="G40" s="45"/>
      <c r="H40" s="45"/>
      <c r="I40" s="45"/>
      <c r="J40" s="45"/>
      <c r="K40" s="45"/>
      <c r="L40" s="45"/>
      <c r="M40" s="45"/>
      <c r="N40" s="45"/>
      <c r="O40" s="45"/>
      <c r="P40" s="45"/>
      <c r="Q40" s="45"/>
    </row>
    <row r="41" spans="1:18">
      <c r="A41" s="21"/>
      <c r="B41" s="21"/>
      <c r="C41" s="49" t="s">
        <v>119</v>
      </c>
      <c r="D41" s="50" t="s">
        <v>138</v>
      </c>
      <c r="E41" s="51">
        <v>1085.852777777774</v>
      </c>
      <c r="F41" s="52"/>
      <c r="G41" s="53">
        <f>SUM(SUMIFS(tblRVNTRANS[Cust],tblRVNTRANS[Rate],{"02LGSB0036","02LGSV0036","02NMT36135"},tblRVNTRANS[Accounting Period],G$8))</f>
        <v>158.75311699497746</v>
      </c>
      <c r="H41" s="53">
        <f>SUM(SUMIFS(tblRVNTRANS[Cust],tblRVNTRANS[Rate],{"02LGSB0036","02LGSV0036","02NMT36135"},tblRVNTRANS[Accounting Period],H$8))</f>
        <v>952.01788690476201</v>
      </c>
      <c r="I41" s="53">
        <f>SUM(SUMIFS(tblRVN[305 Avg  Billing Count],tblRVN[Rate],{"02LGSB0036","02LGSV0036","02NMT36135"},tblRVN[Accounting Period],I$8,tblRVN[Rate Group Cd],"R"))</f>
        <v>1090</v>
      </c>
      <c r="J41" s="53">
        <f>SUM(SUMIFS(tblRVN[305 Avg  Billing Count],tblRVN[Rate],{"02LGSB0036","02LGSV0036","02NMT36135"},tblRVN[Accounting Period],J$8,tblRVN[Rate Group Cd],"R"))</f>
        <v>1092</v>
      </c>
      <c r="K41" s="53">
        <f>SUM(SUMIFS(tblRVN[305 Avg  Billing Count],tblRVN[Rate],{"02LGSB0036","02LGSV0036","02NMT36135"},tblRVN[Accounting Period],K$8,tblRVN[Rate Group Cd],"R"))</f>
        <v>1093</v>
      </c>
      <c r="L41" s="53">
        <f>SUM(SUMIFS(tblRVN[305 Avg  Billing Count],tblRVN[Rate],{"02LGSB0036","02LGSV0036","02NMT36135","02RGNSB036"},tblRVN[Accounting Period],L$8,tblRVN[Rate Group Cd],"R"))</f>
        <v>1108</v>
      </c>
      <c r="M41" s="53">
        <f>SUM(SUMIFS(tblRVN[305 Avg  Billing Count],tblRVN[Rate],{"02LGSB0036","02LGSV0036","02NMT36135","02RGNSB036"},tblRVN[Accounting Period],M$8,tblRVN[Rate Group Cd],"R"))</f>
        <v>1108</v>
      </c>
      <c r="N41" s="53">
        <f>SUM(SUMIFS(tblRVN[305 Avg  Billing Count],tblRVN[Rate],{"02LGSB0036","02LGSV0036","02NMT36135","02RGNSB036"},tblRVN[Accounting Period],N$8,tblRVN[Rate Group Cd],"R"))</f>
        <v>1105</v>
      </c>
      <c r="O41" s="53">
        <f>SUM(SUMIFS(tblRVN[305 Avg  Billing Count],tblRVN[Rate],{"02LGSB0036","02LGSV0036","02NMT36135","02RGNSB036"},tblRVN[Accounting Period],O$8,tblRVN[Rate Group Cd],"R"))</f>
        <v>1113</v>
      </c>
      <c r="P41" s="53">
        <f>SUM(SUMIFS(tblRVN[305 Avg  Billing Count],tblRVN[Rate],{"02LGSB0036","02LGSV0036","02NMT36135","02RGNSB036"},tblRVN[Accounting Period],P$8,tblRVN[Rate Group Cd],"R"))</f>
        <v>1106</v>
      </c>
      <c r="Q41" s="52" t="s">
        <v>105</v>
      </c>
    </row>
    <row r="42" spans="1:18">
      <c r="A42" s="21"/>
      <c r="B42" s="21"/>
      <c r="C42" s="49" t="s">
        <v>120</v>
      </c>
      <c r="D42" s="54" t="s">
        <v>238</v>
      </c>
      <c r="E42" s="55">
        <f>E43/E41</f>
        <v>40300.907211828242</v>
      </c>
      <c r="F42" s="56"/>
      <c r="G42" s="57">
        <v>3668.7870819512195</v>
      </c>
      <c r="H42" s="57">
        <v>3934.649469050371</v>
      </c>
      <c r="I42" s="57">
        <v>3747.9318956696561</v>
      </c>
      <c r="J42" s="57">
        <v>3881.2060682846013</v>
      </c>
      <c r="K42" s="57">
        <v>3533.9079992974475</v>
      </c>
      <c r="L42" s="57">
        <v>3254.2176655309149</v>
      </c>
      <c r="M42" s="57">
        <v>3072.5551820493106</v>
      </c>
      <c r="N42" s="57">
        <v>2992.0837392333192</v>
      </c>
      <c r="O42" s="57">
        <v>2879.4954048397472</v>
      </c>
      <c r="P42" s="57">
        <v>3060.0781490404993</v>
      </c>
      <c r="Q42" s="56"/>
    </row>
    <row r="43" spans="1:18">
      <c r="A43" s="21"/>
      <c r="B43" s="21"/>
      <c r="C43" s="49" t="s">
        <v>121</v>
      </c>
      <c r="D43" s="54" t="s">
        <v>139</v>
      </c>
      <c r="E43" s="55">
        <v>43760852.042928025</v>
      </c>
      <c r="F43" s="59" t="s">
        <v>140</v>
      </c>
      <c r="G43" s="56">
        <f>G42*G41</f>
        <v>582431.38485066395</v>
      </c>
      <c r="H43" s="56">
        <f t="shared" ref="H43:P43" si="21">H42*H41</f>
        <v>3745856.6732362779</v>
      </c>
      <c r="I43" s="56">
        <f t="shared" si="21"/>
        <v>4085245.7662799251</v>
      </c>
      <c r="J43" s="56">
        <f t="shared" si="21"/>
        <v>4238277.0265667848</v>
      </c>
      <c r="K43" s="56">
        <f t="shared" si="21"/>
        <v>3862561.4432321102</v>
      </c>
      <c r="L43" s="56">
        <f t="shared" si="21"/>
        <v>3605673.1734082536</v>
      </c>
      <c r="M43" s="56">
        <f t="shared" si="21"/>
        <v>3404391.1417106362</v>
      </c>
      <c r="N43" s="56">
        <f t="shared" si="21"/>
        <v>3306252.5318528176</v>
      </c>
      <c r="O43" s="56">
        <f t="shared" si="21"/>
        <v>3204878.3855866385</v>
      </c>
      <c r="P43" s="56">
        <f t="shared" si="21"/>
        <v>3384446.432838792</v>
      </c>
      <c r="Q43" s="56">
        <f>SUM(G43:P43)</f>
        <v>33420013.959562898</v>
      </c>
    </row>
    <row r="44" spans="1:18">
      <c r="A44" s="21"/>
      <c r="B44" s="21"/>
      <c r="C44" s="60"/>
      <c r="D44" s="54"/>
      <c r="E44" s="51"/>
      <c r="F44" s="61"/>
      <c r="G44" s="61"/>
      <c r="H44" s="61"/>
      <c r="I44" s="61"/>
      <c r="J44" s="61"/>
      <c r="K44" s="61"/>
      <c r="L44" s="61"/>
      <c r="M44" s="61"/>
      <c r="N44" s="61"/>
      <c r="O44" s="61"/>
      <c r="P44" s="61"/>
      <c r="Q44" s="61"/>
    </row>
    <row r="45" spans="1:18">
      <c r="A45" s="21"/>
      <c r="B45" s="21"/>
      <c r="C45" s="49" t="s">
        <v>122</v>
      </c>
      <c r="D45" s="50" t="s">
        <v>141</v>
      </c>
      <c r="E45" s="51">
        <v>928614077.90582776</v>
      </c>
      <c r="F45" s="62"/>
      <c r="G45" s="53">
        <f>SUM(SUMIFS(tblRVNTRANS[kWh],tblRVNTRANS[Rate],{"02LGSB0036","02LGSV0036","02NMT36135"},tblRVNTRANS[Accounting Period],G$8))</f>
        <v>13597004.6</v>
      </c>
      <c r="H45" s="53">
        <f>SUM(SUMIFS(tblRVNTRANS[kWh],tblRVNTRANS[Rate],{"02LGSB0036","02LGSV0036","02NMT36135"},tblRVNTRANS[Accounting Period],H$8))</f>
        <v>77026972.766666651</v>
      </c>
      <c r="I45" s="53">
        <f>SUM(SUMIFS(tblRVN[kWh],tblRVN[Rate],{"02LGSB0036","02LGSV0036","02NMT36135"},tblRVN[Accounting Period],I$8,tblRVN[Rate Group Cd],"R"))</f>
        <v>81817713</v>
      </c>
      <c r="J45" s="53">
        <f>SUM(SUMIFS(tblRVN[kWh],tblRVN[Rate],{"02LGSB0036","02LGSV0036","02NMT36135"},tblRVN[Accounting Period],J$8,tblRVN[Rate Group Cd],"R"))</f>
        <v>84396702</v>
      </c>
      <c r="K45" s="53">
        <f>SUM(SUMIFS(tblRVN[kWh],tblRVN[Rate],{"02LGSB0036","02LGSV0036","02NMT36135"},tblRVN[Accounting Period],K$8,tblRVN[Rate Group Cd],"R"))</f>
        <v>84169764</v>
      </c>
      <c r="L45" s="53">
        <f>SUM(SUMIFS(tblRVN[kWh],tblRVN[Rate],{"02LGSB0036","02LGSV0036","02NMT36135","02RGNSB036"},tblRVN[Accounting Period],L$8,tblRVN[Rate Group Cd],"R"))</f>
        <v>81248825</v>
      </c>
      <c r="M45" s="53">
        <f>SUM(SUMIFS(tblRVN[kWh],tblRVN[Rate],{"02LGSB0036","02LGSV0036","02NMT36135","02RGNSB036"},tblRVN[Accounting Period],M$8,tblRVN[Rate Group Cd],"R"))</f>
        <v>74381586</v>
      </c>
      <c r="N45" s="53">
        <f>SUM(SUMIFS(tblRVN[kWh],tblRVN[Rate],{"02LGSB0036","02LGSV0036","02NMT36135","02RGNSB036"},tblRVN[Accounting Period],N$8,tblRVN[Rate Group Cd],"R"))</f>
        <v>62358171</v>
      </c>
      <c r="O45" s="53">
        <f>SUM(SUMIFS(tblRVN[kWh],tblRVN[Rate],{"02LGSB0036","02LGSV0036","02NMT36135","02RGNSB036"},tblRVN[Accounting Period],O$8,tblRVN[Rate Group Cd],"R"))</f>
        <v>72629757</v>
      </c>
      <c r="P45" s="53">
        <f>SUM(SUMIFS(tblRVN[kWh],tblRVN[Rate],{"02LGSB0036","02LGSV0036","02NMT36135","02RGNSB036"},tblRVN[Accounting Period],P$8,tblRVN[Rate Group Cd],"R"))</f>
        <v>71753983</v>
      </c>
      <c r="Q45" s="62">
        <f>SUM(G45:P45)</f>
        <v>703380478.36666667</v>
      </c>
      <c r="R45" s="23" t="s">
        <v>105</v>
      </c>
    </row>
    <row r="46" spans="1:18">
      <c r="A46" s="21"/>
      <c r="B46" s="21"/>
      <c r="C46" s="49" t="s">
        <v>123</v>
      </c>
      <c r="D46" s="54" t="s">
        <v>237</v>
      </c>
      <c r="E46" s="63">
        <f>E43/E45</f>
        <v>4.7124906981397159E-2</v>
      </c>
      <c r="F46" s="64"/>
      <c r="G46" s="65">
        <f t="shared" ref="G46:P46" si="22">$E$46</f>
        <v>4.7124906981397159E-2</v>
      </c>
      <c r="H46" s="65">
        <f t="shared" si="22"/>
        <v>4.7124906981397159E-2</v>
      </c>
      <c r="I46" s="65">
        <f t="shared" si="22"/>
        <v>4.7124906981397159E-2</v>
      </c>
      <c r="J46" s="65">
        <f t="shared" si="22"/>
        <v>4.7124906981397159E-2</v>
      </c>
      <c r="K46" s="65">
        <f t="shared" si="22"/>
        <v>4.7124906981397159E-2</v>
      </c>
      <c r="L46" s="65">
        <f t="shared" si="22"/>
        <v>4.7124906981397159E-2</v>
      </c>
      <c r="M46" s="65">
        <f t="shared" si="22"/>
        <v>4.7124906981397159E-2</v>
      </c>
      <c r="N46" s="65">
        <f t="shared" si="22"/>
        <v>4.7124906981397159E-2</v>
      </c>
      <c r="O46" s="65">
        <f t="shared" si="22"/>
        <v>4.7124906981397159E-2</v>
      </c>
      <c r="P46" s="65">
        <f t="shared" si="22"/>
        <v>4.7124906981397159E-2</v>
      </c>
      <c r="Q46" s="64"/>
    </row>
    <row r="47" spans="1:18">
      <c r="A47" s="21"/>
      <c r="B47" s="21"/>
      <c r="C47" s="49" t="s">
        <v>133</v>
      </c>
      <c r="D47" s="54" t="s">
        <v>142</v>
      </c>
      <c r="E47" s="55" t="s">
        <v>105</v>
      </c>
      <c r="F47" s="66" t="s">
        <v>143</v>
      </c>
      <c r="G47" s="67">
        <f>G45*G46</f>
        <v>640757.57700062927</v>
      </c>
      <c r="H47" s="67">
        <f t="shared" ref="H47:P47" si="23">H45*H46</f>
        <v>3629888.926687778</v>
      </c>
      <c r="I47" s="67">
        <f t="shared" si="23"/>
        <v>3855652.114555649</v>
      </c>
      <c r="J47" s="67">
        <f t="shared" si="23"/>
        <v>3977186.7312866957</v>
      </c>
      <c r="K47" s="67">
        <f t="shared" si="23"/>
        <v>3966492.2991461512</v>
      </c>
      <c r="L47" s="67">
        <f t="shared" si="23"/>
        <v>3828843.320472816</v>
      </c>
      <c r="M47" s="67">
        <f t="shared" si="23"/>
        <v>3505225.3213787931</v>
      </c>
      <c r="N47" s="67">
        <f t="shared" si="23"/>
        <v>2938623.0079050581</v>
      </c>
      <c r="O47" s="67">
        <f t="shared" si="23"/>
        <v>3422670.5427064793</v>
      </c>
      <c r="P47" s="67">
        <f t="shared" si="23"/>
        <v>3381399.7744197529</v>
      </c>
      <c r="Q47" s="56">
        <f>SUM(G47:P47)</f>
        <v>33146739.615559801</v>
      </c>
    </row>
    <row r="48" spans="1:18">
      <c r="A48" s="21"/>
      <c r="B48" s="21"/>
      <c r="C48" s="60"/>
      <c r="D48" s="54"/>
      <c r="E48" s="68"/>
      <c r="F48" s="61"/>
      <c r="G48" s="61"/>
      <c r="H48" s="61"/>
      <c r="I48" s="61"/>
      <c r="J48" s="61"/>
      <c r="K48" s="61"/>
      <c r="L48" s="61"/>
      <c r="M48" s="61"/>
      <c r="N48" s="61"/>
      <c r="O48" s="61"/>
      <c r="P48" s="61"/>
      <c r="Q48" s="61"/>
    </row>
    <row r="49" spans="1:16379">
      <c r="A49" s="21"/>
      <c r="B49" s="21"/>
      <c r="C49" s="49" t="s">
        <v>134</v>
      </c>
      <c r="D49" s="46" t="s">
        <v>144</v>
      </c>
      <c r="E49" s="69"/>
      <c r="F49" s="70" t="s">
        <v>145</v>
      </c>
      <c r="G49" s="71">
        <f>G47-G43</f>
        <v>58326.192149965325</v>
      </c>
      <c r="H49" s="71">
        <f t="shared" ref="H49:P49" si="24">H47-H43</f>
        <v>-115967.74654849991</v>
      </c>
      <c r="I49" s="71">
        <f t="shared" si="24"/>
        <v>-229593.65172427613</v>
      </c>
      <c r="J49" s="71">
        <f t="shared" si="24"/>
        <v>-261090.29528008914</v>
      </c>
      <c r="K49" s="71">
        <f t="shared" si="24"/>
        <v>103930.85591404093</v>
      </c>
      <c r="L49" s="71">
        <f t="shared" si="24"/>
        <v>223170.14706456242</v>
      </c>
      <c r="M49" s="71">
        <f t="shared" si="24"/>
        <v>100834.1796681569</v>
      </c>
      <c r="N49" s="71">
        <f t="shared" si="24"/>
        <v>-367629.52394775953</v>
      </c>
      <c r="O49" s="71">
        <f t="shared" si="24"/>
        <v>217792.15711984085</v>
      </c>
      <c r="P49" s="71">
        <f t="shared" si="24"/>
        <v>-3046.6584190391004</v>
      </c>
      <c r="Q49" s="71">
        <f>SUM(G49:P49)</f>
        <v>-273274.34400309739</v>
      </c>
    </row>
    <row r="50" spans="1:16379">
      <c r="A50" s="21"/>
      <c r="B50" s="21"/>
      <c r="C50" s="49" t="s">
        <v>135</v>
      </c>
      <c r="D50" s="46" t="s">
        <v>146</v>
      </c>
      <c r="E50" s="69"/>
      <c r="F50" s="72"/>
      <c r="G50" s="71">
        <f>(G49/2)*0.035/12</f>
        <v>85.059030218699448</v>
      </c>
      <c r="H50" s="71">
        <f t="shared" ref="H50" si="25">(G51+H49/2)*0.035/12</f>
        <v>1.2465188923076951</v>
      </c>
      <c r="I50" s="71">
        <f t="shared" ref="I50" si="26">(H51+I49/2)*0.035/12</f>
        <v>-502.69355124205481</v>
      </c>
      <c r="J50" s="71">
        <f t="shared" ref="J50" si="27">(I51+J49/2)*0.035/12</f>
        <v>-1219.7404968145436</v>
      </c>
      <c r="K50" s="71">
        <f>(J51+K49/2)*0.003</f>
        <v>-1493.9886058344755</v>
      </c>
      <c r="L50" s="71">
        <f>(K51+L49/2)*0.0027</f>
        <v>-907.03716046566649</v>
      </c>
      <c r="M50" s="71">
        <f>(L51+M49/2)*0.003</f>
        <v>-524.53368856639179</v>
      </c>
      <c r="N50" s="71">
        <f>(M51+N49/2)*0.003</f>
        <v>-926.300306051495</v>
      </c>
      <c r="O50" s="71">
        <f>(N51+O49/2)*0.0032</f>
        <v>-1230.757607692296</v>
      </c>
      <c r="P50" s="71">
        <f>(O51+P49/2)*0.003</f>
        <v>-835.4092819834018</v>
      </c>
      <c r="Q50" s="71">
        <f>SUM(G50:P50)</f>
        <v>-7554.1551495393178</v>
      </c>
    </row>
    <row r="51" spans="1:16379">
      <c r="A51" s="73"/>
      <c r="B51" s="73"/>
      <c r="C51" s="49" t="s">
        <v>124</v>
      </c>
      <c r="D51" s="30" t="s">
        <v>147</v>
      </c>
      <c r="E51" s="69"/>
      <c r="F51" s="74" t="s">
        <v>148</v>
      </c>
      <c r="G51" s="75">
        <f>G49+G50</f>
        <v>58411.251180184023</v>
      </c>
      <c r="H51" s="75">
        <f>G51+H49+H50</f>
        <v>-57555.24884942358</v>
      </c>
      <c r="I51" s="75">
        <f t="shared" ref="I51" si="28">H51+I49+I50</f>
        <v>-287651.5941249418</v>
      </c>
      <c r="J51" s="75">
        <f t="shared" ref="J51" si="29">I51+J49+J50</f>
        <v>-549961.62990184559</v>
      </c>
      <c r="K51" s="75">
        <f t="shared" ref="K51" si="30">J51+K49+K50</f>
        <v>-447524.76259363914</v>
      </c>
      <c r="L51" s="75">
        <f t="shared" ref="L51" si="31">K51+L49+L50</f>
        <v>-225261.65268954239</v>
      </c>
      <c r="M51" s="75">
        <f t="shared" ref="M51" si="32">L51+M49+M50</f>
        <v>-124952.00670995188</v>
      </c>
      <c r="N51" s="75">
        <f t="shared" ref="N51" si="33">M51+N49+N50</f>
        <v>-493507.83096376294</v>
      </c>
      <c r="O51" s="75">
        <f t="shared" ref="O51" si="34">N51+O49+O50</f>
        <v>-276946.43145161436</v>
      </c>
      <c r="P51" s="75">
        <f t="shared" ref="P51" si="35">O51+P49+P50</f>
        <v>-280828.49915263685</v>
      </c>
      <c r="Q51" s="75">
        <f>P51</f>
        <v>-280828.49915263685</v>
      </c>
    </row>
    <row r="52" spans="1:16379">
      <c r="A52" s="73"/>
      <c r="B52" s="73"/>
      <c r="C52" s="49" t="s">
        <v>125</v>
      </c>
      <c r="D52" s="30" t="s">
        <v>149</v>
      </c>
      <c r="E52" s="69"/>
      <c r="F52" s="74"/>
      <c r="G52" s="75"/>
      <c r="H52" s="75"/>
      <c r="I52" s="75"/>
      <c r="J52" s="75"/>
      <c r="K52" s="75"/>
      <c r="L52" s="75"/>
      <c r="M52" s="75"/>
      <c r="N52" s="75"/>
      <c r="O52" s="75"/>
      <c r="P52" s="75"/>
      <c r="Q52" s="75">
        <f>-ROUND(E43*0.025,0)</f>
        <v>-1094021</v>
      </c>
    </row>
    <row r="53" spans="1:16379">
      <c r="A53" s="73"/>
      <c r="B53" s="49"/>
      <c r="C53" s="82" t="s">
        <v>126</v>
      </c>
      <c r="D53" s="69" t="s">
        <v>150</v>
      </c>
      <c r="E53" s="74"/>
      <c r="F53" s="75"/>
      <c r="G53" s="75"/>
      <c r="H53" s="75"/>
      <c r="I53" s="75"/>
      <c r="J53" s="75"/>
      <c r="K53" s="75"/>
      <c r="L53" s="75"/>
      <c r="M53" s="75"/>
      <c r="N53" s="75"/>
      <c r="O53" s="75"/>
      <c r="P53" s="76"/>
      <c r="Q53" s="83" t="s">
        <v>151</v>
      </c>
      <c r="R53" s="49"/>
      <c r="S53" s="30"/>
      <c r="T53" s="69"/>
      <c r="U53" s="74"/>
      <c r="V53" s="75"/>
      <c r="W53" s="75"/>
      <c r="X53" s="75"/>
      <c r="Y53" s="75"/>
      <c r="Z53" s="75"/>
      <c r="AA53" s="75"/>
      <c r="AB53" s="75"/>
      <c r="AC53" s="75"/>
      <c r="AD53" s="75"/>
      <c r="AE53" s="75"/>
      <c r="AF53" s="75"/>
      <c r="AG53" s="75"/>
      <c r="AH53" s="76"/>
      <c r="AI53" s="73"/>
      <c r="AJ53" s="49"/>
      <c r="AK53" s="30"/>
      <c r="AL53" s="69"/>
      <c r="AM53" s="74"/>
      <c r="AN53" s="75"/>
      <c r="AO53" s="75"/>
      <c r="AP53" s="75"/>
      <c r="AQ53" s="75"/>
      <c r="AR53" s="75"/>
      <c r="AS53" s="75"/>
      <c r="AT53" s="75"/>
      <c r="AU53" s="75"/>
      <c r="AV53" s="75"/>
      <c r="AW53" s="75"/>
      <c r="AX53" s="75"/>
      <c r="AY53" s="75"/>
      <c r="AZ53" s="76"/>
      <c r="BA53" s="73"/>
      <c r="BB53" s="49"/>
      <c r="BC53" s="30"/>
      <c r="BD53" s="69"/>
      <c r="BE53" s="74"/>
      <c r="BF53" s="75"/>
      <c r="BG53" s="75"/>
      <c r="BH53" s="75"/>
      <c r="BI53" s="75"/>
      <c r="BJ53" s="75"/>
      <c r="BK53" s="75"/>
      <c r="BL53" s="75"/>
      <c r="BM53" s="75"/>
      <c r="BN53" s="75"/>
      <c r="BO53" s="75"/>
      <c r="BP53" s="75"/>
      <c r="BQ53" s="75"/>
      <c r="BR53" s="76"/>
      <c r="BS53" s="73"/>
      <c r="BT53" s="49"/>
      <c r="BU53" s="30"/>
      <c r="BV53" s="69"/>
      <c r="BW53" s="74"/>
      <c r="BX53" s="75"/>
      <c r="BY53" s="75"/>
      <c r="BZ53" s="75"/>
      <c r="CA53" s="75"/>
      <c r="CB53" s="75"/>
      <c r="CC53" s="75"/>
      <c r="CD53" s="75"/>
      <c r="CE53" s="75"/>
      <c r="CF53" s="75"/>
      <c r="CG53" s="75"/>
      <c r="CH53" s="75"/>
      <c r="CI53" s="75"/>
      <c r="CJ53" s="76"/>
      <c r="CK53" s="73"/>
      <c r="CL53" s="49"/>
      <c r="CM53" s="30"/>
      <c r="CN53" s="69"/>
      <c r="CO53" s="74"/>
      <c r="CP53" s="75"/>
      <c r="CQ53" s="75"/>
      <c r="CR53" s="75"/>
      <c r="CS53" s="75"/>
      <c r="CT53" s="75"/>
      <c r="CU53" s="75"/>
      <c r="CV53" s="75"/>
      <c r="CW53" s="75"/>
      <c r="CX53" s="75"/>
      <c r="CY53" s="75"/>
      <c r="CZ53" s="75"/>
      <c r="DA53" s="75"/>
      <c r="DB53" s="76"/>
      <c r="DC53" s="73"/>
      <c r="DD53" s="49"/>
      <c r="DE53" s="30"/>
      <c r="DF53" s="69"/>
      <c r="DG53" s="74"/>
      <c r="DH53" s="75"/>
      <c r="DI53" s="75"/>
      <c r="DJ53" s="75"/>
      <c r="DK53" s="75"/>
      <c r="DL53" s="75"/>
      <c r="DM53" s="75"/>
      <c r="DN53" s="75"/>
      <c r="DO53" s="75"/>
      <c r="DP53" s="75"/>
      <c r="DQ53" s="75"/>
      <c r="DR53" s="75"/>
      <c r="DS53" s="75"/>
      <c r="DT53" s="76"/>
      <c r="DU53" s="73"/>
      <c r="DV53" s="49"/>
      <c r="DW53" s="30"/>
      <c r="DX53" s="69"/>
      <c r="DY53" s="74"/>
      <c r="DZ53" s="75"/>
      <c r="EA53" s="75"/>
      <c r="EB53" s="75"/>
      <c r="EC53" s="75"/>
      <c r="ED53" s="75"/>
      <c r="EE53" s="75"/>
      <c r="EF53" s="75"/>
      <c r="EG53" s="75"/>
      <c r="EH53" s="75"/>
      <c r="EI53" s="75"/>
      <c r="EJ53" s="75"/>
      <c r="EK53" s="75"/>
      <c r="EL53" s="76"/>
      <c r="EM53" s="73"/>
      <c r="EN53" s="49"/>
      <c r="EO53" s="30"/>
      <c r="EP53" s="69"/>
      <c r="EQ53" s="74"/>
      <c r="ER53" s="75"/>
      <c r="ES53" s="75"/>
      <c r="ET53" s="75"/>
      <c r="EU53" s="75"/>
      <c r="EV53" s="75"/>
      <c r="EW53" s="75"/>
      <c r="EX53" s="75"/>
      <c r="EY53" s="75"/>
      <c r="EZ53" s="75"/>
      <c r="FA53" s="75"/>
      <c r="FB53" s="75"/>
      <c r="FC53" s="75"/>
      <c r="FD53" s="76"/>
      <c r="FE53" s="73"/>
      <c r="FF53" s="49"/>
      <c r="FG53" s="30"/>
      <c r="FH53" s="69"/>
      <c r="FI53" s="74"/>
      <c r="FJ53" s="75"/>
      <c r="FK53" s="75"/>
      <c r="FL53" s="75"/>
      <c r="FM53" s="75"/>
      <c r="FN53" s="75"/>
      <c r="FO53" s="75"/>
      <c r="FP53" s="75"/>
      <c r="FQ53" s="75"/>
      <c r="FR53" s="75"/>
      <c r="FS53" s="75"/>
      <c r="FT53" s="75"/>
      <c r="FU53" s="75"/>
      <c r="FV53" s="76"/>
      <c r="FW53" s="73"/>
      <c r="FX53" s="49"/>
      <c r="FY53" s="30"/>
      <c r="FZ53" s="69"/>
      <c r="GA53" s="74"/>
      <c r="GB53" s="75"/>
      <c r="GC53" s="75"/>
      <c r="GD53" s="75"/>
      <c r="GE53" s="75"/>
      <c r="GF53" s="75"/>
      <c r="GG53" s="75"/>
      <c r="GH53" s="75"/>
      <c r="GI53" s="75"/>
      <c r="GJ53" s="75"/>
      <c r="GK53" s="75"/>
      <c r="GL53" s="75"/>
      <c r="GM53" s="75"/>
      <c r="GN53" s="76"/>
      <c r="GO53" s="73"/>
      <c r="GP53" s="49"/>
      <c r="GQ53" s="30"/>
      <c r="GR53" s="69"/>
      <c r="GS53" s="74"/>
      <c r="GT53" s="75"/>
      <c r="GU53" s="75"/>
      <c r="GV53" s="75"/>
      <c r="GW53" s="75"/>
      <c r="GX53" s="75"/>
      <c r="GY53" s="75"/>
      <c r="GZ53" s="75"/>
      <c r="HA53" s="75"/>
      <c r="HB53" s="75"/>
      <c r="HC53" s="75"/>
      <c r="HD53" s="75"/>
      <c r="HE53" s="75"/>
      <c r="HF53" s="76"/>
      <c r="HG53" s="73"/>
      <c r="HH53" s="49"/>
      <c r="HI53" s="30"/>
      <c r="HJ53" s="69"/>
      <c r="HK53" s="74"/>
      <c r="HL53" s="75"/>
      <c r="HM53" s="75"/>
      <c r="HN53" s="75"/>
      <c r="HO53" s="75"/>
      <c r="HP53" s="75"/>
      <c r="HQ53" s="75"/>
      <c r="HR53" s="75"/>
      <c r="HS53" s="75"/>
      <c r="HT53" s="75"/>
      <c r="HU53" s="75"/>
      <c r="HV53" s="75"/>
      <c r="HW53" s="75"/>
      <c r="HX53" s="76"/>
      <c r="HY53" s="73"/>
      <c r="HZ53" s="49"/>
      <c r="IA53" s="30"/>
      <c r="IB53" s="69"/>
      <c r="IC53" s="74"/>
      <c r="ID53" s="75"/>
      <c r="IE53" s="75"/>
      <c r="IF53" s="75"/>
      <c r="IG53" s="75"/>
      <c r="IH53" s="75"/>
      <c r="II53" s="75"/>
      <c r="IJ53" s="75"/>
      <c r="IK53" s="75"/>
      <c r="IL53" s="75"/>
      <c r="IM53" s="75"/>
      <c r="IN53" s="75"/>
      <c r="IO53" s="75"/>
      <c r="IP53" s="76"/>
      <c r="IQ53" s="73"/>
      <c r="IR53" s="49"/>
      <c r="IS53" s="30"/>
      <c r="IT53" s="69"/>
      <c r="IU53" s="74"/>
      <c r="IV53" s="75"/>
      <c r="IW53" s="75"/>
      <c r="IX53" s="75"/>
      <c r="IY53" s="75"/>
      <c r="IZ53" s="75"/>
      <c r="JA53" s="75"/>
      <c r="JB53" s="75"/>
      <c r="JC53" s="75"/>
      <c r="JD53" s="75"/>
      <c r="JE53" s="75"/>
      <c r="JF53" s="75"/>
      <c r="JG53" s="75"/>
      <c r="JH53" s="76"/>
      <c r="JI53" s="73"/>
      <c r="JJ53" s="49"/>
      <c r="JK53" s="30"/>
      <c r="JL53" s="69"/>
      <c r="JM53" s="74"/>
      <c r="JN53" s="75"/>
      <c r="JO53" s="75"/>
      <c r="JP53" s="75"/>
      <c r="JQ53" s="75"/>
      <c r="JR53" s="75"/>
      <c r="JS53" s="75"/>
      <c r="JT53" s="75"/>
      <c r="JU53" s="75"/>
      <c r="JV53" s="75"/>
      <c r="JW53" s="75"/>
      <c r="JX53" s="75"/>
      <c r="JY53" s="75"/>
      <c r="JZ53" s="76"/>
      <c r="KA53" s="73"/>
      <c r="KB53" s="49"/>
      <c r="KC53" s="30"/>
      <c r="KD53" s="69"/>
      <c r="KE53" s="74"/>
      <c r="KF53" s="75"/>
      <c r="KG53" s="75"/>
      <c r="KH53" s="75"/>
      <c r="KI53" s="75"/>
      <c r="KJ53" s="75"/>
      <c r="KK53" s="75"/>
      <c r="KL53" s="75"/>
      <c r="KM53" s="75"/>
      <c r="KN53" s="75"/>
      <c r="KO53" s="75"/>
      <c r="KP53" s="75"/>
      <c r="KQ53" s="75"/>
      <c r="KR53" s="76"/>
      <c r="KS53" s="73"/>
      <c r="KT53" s="49"/>
      <c r="KU53" s="30"/>
      <c r="KV53" s="69"/>
      <c r="KW53" s="74"/>
      <c r="KX53" s="75"/>
      <c r="KY53" s="75"/>
      <c r="KZ53" s="75"/>
      <c r="LA53" s="75"/>
      <c r="LB53" s="75"/>
      <c r="LC53" s="75"/>
      <c r="LD53" s="75"/>
      <c r="LE53" s="75"/>
      <c r="LF53" s="75"/>
      <c r="LG53" s="75"/>
      <c r="LH53" s="75"/>
      <c r="LI53" s="75"/>
      <c r="LJ53" s="76"/>
      <c r="LK53" s="73"/>
      <c r="LL53" s="49"/>
      <c r="LM53" s="30"/>
      <c r="LN53" s="69"/>
      <c r="LO53" s="74"/>
      <c r="LP53" s="75"/>
      <c r="LQ53" s="75"/>
      <c r="LR53" s="75"/>
      <c r="LS53" s="75"/>
      <c r="LT53" s="75"/>
      <c r="LU53" s="75"/>
      <c r="LV53" s="75"/>
      <c r="LW53" s="75"/>
      <c r="LX53" s="75"/>
      <c r="LY53" s="75"/>
      <c r="LZ53" s="75"/>
      <c r="MA53" s="75"/>
      <c r="MB53" s="76"/>
      <c r="MC53" s="73"/>
      <c r="MD53" s="49"/>
      <c r="ME53" s="30"/>
      <c r="MF53" s="69"/>
      <c r="MG53" s="74"/>
      <c r="MH53" s="75"/>
      <c r="MI53" s="75"/>
      <c r="MJ53" s="75"/>
      <c r="MK53" s="75"/>
      <c r="ML53" s="75"/>
      <c r="MM53" s="75"/>
      <c r="MN53" s="75"/>
      <c r="MO53" s="75"/>
      <c r="MP53" s="75"/>
      <c r="MQ53" s="75"/>
      <c r="MR53" s="75"/>
      <c r="MS53" s="75"/>
      <c r="MT53" s="76"/>
      <c r="MU53" s="73"/>
      <c r="MV53" s="49"/>
      <c r="MW53" s="30"/>
      <c r="MX53" s="69"/>
      <c r="MY53" s="74"/>
      <c r="MZ53" s="75"/>
      <c r="NA53" s="75"/>
      <c r="NB53" s="75"/>
      <c r="NC53" s="75"/>
      <c r="ND53" s="75"/>
      <c r="NE53" s="75"/>
      <c r="NF53" s="75"/>
      <c r="NG53" s="75"/>
      <c r="NH53" s="75"/>
      <c r="NI53" s="75"/>
      <c r="NJ53" s="75"/>
      <c r="NK53" s="75"/>
      <c r="NL53" s="76"/>
      <c r="NM53" s="73"/>
      <c r="NN53" s="49"/>
      <c r="NO53" s="30"/>
      <c r="NP53" s="69"/>
      <c r="NQ53" s="74"/>
      <c r="NR53" s="75"/>
      <c r="NS53" s="75"/>
      <c r="NT53" s="75"/>
      <c r="NU53" s="75"/>
      <c r="NV53" s="75"/>
      <c r="NW53" s="75"/>
      <c r="NX53" s="75"/>
      <c r="NY53" s="75"/>
      <c r="NZ53" s="75"/>
      <c r="OA53" s="75"/>
      <c r="OB53" s="75"/>
      <c r="OC53" s="75"/>
      <c r="OD53" s="76"/>
      <c r="OE53" s="73"/>
      <c r="OF53" s="49"/>
      <c r="OG53" s="30"/>
      <c r="OH53" s="69"/>
      <c r="OI53" s="74"/>
      <c r="OJ53" s="75"/>
      <c r="OK53" s="75"/>
      <c r="OL53" s="75"/>
      <c r="OM53" s="75"/>
      <c r="ON53" s="75"/>
      <c r="OO53" s="75"/>
      <c r="OP53" s="75"/>
      <c r="OQ53" s="75"/>
      <c r="OR53" s="75"/>
      <c r="OS53" s="75"/>
      <c r="OT53" s="75"/>
      <c r="OU53" s="75"/>
      <c r="OV53" s="76"/>
      <c r="OW53" s="73"/>
      <c r="OX53" s="49"/>
      <c r="OY53" s="30"/>
      <c r="OZ53" s="69"/>
      <c r="PA53" s="74"/>
      <c r="PB53" s="75"/>
      <c r="PC53" s="75"/>
      <c r="PD53" s="75"/>
      <c r="PE53" s="75"/>
      <c r="PF53" s="75"/>
      <c r="PG53" s="75"/>
      <c r="PH53" s="75"/>
      <c r="PI53" s="75"/>
      <c r="PJ53" s="75"/>
      <c r="PK53" s="75"/>
      <c r="PL53" s="75"/>
      <c r="PM53" s="75"/>
      <c r="PN53" s="76"/>
      <c r="PO53" s="73"/>
      <c r="PP53" s="49"/>
      <c r="PQ53" s="30"/>
      <c r="PR53" s="69"/>
      <c r="PS53" s="74"/>
      <c r="PT53" s="75"/>
      <c r="PU53" s="75"/>
      <c r="PV53" s="75"/>
      <c r="PW53" s="75"/>
      <c r="PX53" s="75"/>
      <c r="PY53" s="75"/>
      <c r="PZ53" s="75"/>
      <c r="QA53" s="75"/>
      <c r="QB53" s="75"/>
      <c r="QC53" s="75"/>
      <c r="QD53" s="75"/>
      <c r="QE53" s="75"/>
      <c r="QF53" s="76"/>
      <c r="QG53" s="73"/>
      <c r="QH53" s="49"/>
      <c r="QI53" s="30"/>
      <c r="QJ53" s="69"/>
      <c r="QK53" s="74"/>
      <c r="QL53" s="75"/>
      <c r="QM53" s="75"/>
      <c r="QN53" s="75"/>
      <c r="QO53" s="75"/>
      <c r="QP53" s="75"/>
      <c r="QQ53" s="75"/>
      <c r="QR53" s="75"/>
      <c r="QS53" s="75"/>
      <c r="QT53" s="75"/>
      <c r="QU53" s="75"/>
      <c r="QV53" s="75"/>
      <c r="QW53" s="75"/>
      <c r="QX53" s="76"/>
      <c r="QY53" s="73"/>
      <c r="QZ53" s="49"/>
      <c r="RA53" s="30"/>
      <c r="RB53" s="69"/>
      <c r="RC53" s="74"/>
      <c r="RD53" s="75"/>
      <c r="RE53" s="75"/>
      <c r="RF53" s="75"/>
      <c r="RG53" s="75"/>
      <c r="RH53" s="75"/>
      <c r="RI53" s="75"/>
      <c r="RJ53" s="75"/>
      <c r="RK53" s="75"/>
      <c r="RL53" s="75"/>
      <c r="RM53" s="75"/>
      <c r="RN53" s="75"/>
      <c r="RO53" s="75"/>
      <c r="RP53" s="76"/>
      <c r="RQ53" s="73"/>
      <c r="RR53" s="49"/>
      <c r="RS53" s="30"/>
      <c r="RT53" s="69"/>
      <c r="RU53" s="74"/>
      <c r="RV53" s="75"/>
      <c r="RW53" s="75"/>
      <c r="RX53" s="75"/>
      <c r="RY53" s="75"/>
      <c r="RZ53" s="75"/>
      <c r="SA53" s="75"/>
      <c r="SB53" s="75"/>
      <c r="SC53" s="75"/>
      <c r="SD53" s="75"/>
      <c r="SE53" s="75"/>
      <c r="SF53" s="75"/>
      <c r="SG53" s="75"/>
      <c r="SH53" s="76"/>
      <c r="SI53" s="73"/>
      <c r="SJ53" s="49"/>
      <c r="SK53" s="30"/>
      <c r="SL53" s="69"/>
      <c r="SM53" s="74"/>
      <c r="SN53" s="75"/>
      <c r="SO53" s="75"/>
      <c r="SP53" s="75"/>
      <c r="SQ53" s="75"/>
      <c r="SR53" s="75"/>
      <c r="SS53" s="75"/>
      <c r="ST53" s="75"/>
      <c r="SU53" s="75"/>
      <c r="SV53" s="75"/>
      <c r="SW53" s="75"/>
      <c r="SX53" s="75"/>
      <c r="SY53" s="75"/>
      <c r="SZ53" s="76"/>
      <c r="TA53" s="73"/>
      <c r="TB53" s="49"/>
      <c r="TC53" s="30"/>
      <c r="TD53" s="69"/>
      <c r="TE53" s="74"/>
      <c r="TF53" s="75"/>
      <c r="TG53" s="75"/>
      <c r="TH53" s="75"/>
      <c r="TI53" s="75"/>
      <c r="TJ53" s="75"/>
      <c r="TK53" s="75"/>
      <c r="TL53" s="75"/>
      <c r="TM53" s="75"/>
      <c r="TN53" s="75"/>
      <c r="TO53" s="75"/>
      <c r="TP53" s="75"/>
      <c r="TQ53" s="75"/>
      <c r="TR53" s="76"/>
      <c r="TS53" s="73"/>
      <c r="TT53" s="49"/>
      <c r="TU53" s="30"/>
      <c r="TV53" s="69"/>
      <c r="TW53" s="74"/>
      <c r="TX53" s="75"/>
      <c r="TY53" s="75"/>
      <c r="TZ53" s="75"/>
      <c r="UA53" s="75"/>
      <c r="UB53" s="75"/>
      <c r="UC53" s="75"/>
      <c r="UD53" s="75"/>
      <c r="UE53" s="75"/>
      <c r="UF53" s="75"/>
      <c r="UG53" s="75"/>
      <c r="UH53" s="75"/>
      <c r="UI53" s="75"/>
      <c r="UJ53" s="76"/>
      <c r="UK53" s="73"/>
      <c r="UL53" s="49"/>
      <c r="UM53" s="30"/>
      <c r="UN53" s="69"/>
      <c r="UO53" s="74"/>
      <c r="UP53" s="75"/>
      <c r="UQ53" s="75"/>
      <c r="UR53" s="75"/>
      <c r="US53" s="75"/>
      <c r="UT53" s="75"/>
      <c r="UU53" s="75"/>
      <c r="UV53" s="75"/>
      <c r="UW53" s="75"/>
      <c r="UX53" s="75"/>
      <c r="UY53" s="75"/>
      <c r="UZ53" s="75"/>
      <c r="VA53" s="75"/>
      <c r="VB53" s="76"/>
      <c r="VC53" s="73"/>
      <c r="VD53" s="49"/>
      <c r="VE53" s="30"/>
      <c r="VF53" s="69"/>
      <c r="VG53" s="74"/>
      <c r="VH53" s="75"/>
      <c r="VI53" s="75"/>
      <c r="VJ53" s="75"/>
      <c r="VK53" s="75"/>
      <c r="VL53" s="75"/>
      <c r="VM53" s="75"/>
      <c r="VN53" s="75"/>
      <c r="VO53" s="75"/>
      <c r="VP53" s="75"/>
      <c r="VQ53" s="75"/>
      <c r="VR53" s="75"/>
      <c r="VS53" s="75"/>
      <c r="VT53" s="76"/>
      <c r="VU53" s="73"/>
      <c r="VV53" s="49"/>
      <c r="VW53" s="30"/>
      <c r="VX53" s="69"/>
      <c r="VY53" s="74"/>
      <c r="VZ53" s="75"/>
      <c r="WA53" s="75"/>
      <c r="WB53" s="75"/>
      <c r="WC53" s="75"/>
      <c r="WD53" s="75"/>
      <c r="WE53" s="75"/>
      <c r="WF53" s="75"/>
      <c r="WG53" s="75"/>
      <c r="WH53" s="75"/>
      <c r="WI53" s="75"/>
      <c r="WJ53" s="75"/>
      <c r="WK53" s="75"/>
      <c r="WL53" s="76"/>
      <c r="WM53" s="73"/>
      <c r="WN53" s="49"/>
      <c r="WO53" s="30"/>
      <c r="WP53" s="69"/>
      <c r="WQ53" s="74"/>
      <c r="WR53" s="75"/>
      <c r="WS53" s="75"/>
      <c r="WT53" s="75"/>
      <c r="WU53" s="75"/>
      <c r="WV53" s="75"/>
      <c r="WW53" s="75"/>
      <c r="WX53" s="75"/>
      <c r="WY53" s="75"/>
      <c r="WZ53" s="75"/>
      <c r="XA53" s="75"/>
      <c r="XB53" s="75"/>
      <c r="XC53" s="75"/>
      <c r="XD53" s="76"/>
      <c r="XE53" s="73"/>
      <c r="XF53" s="49"/>
      <c r="XG53" s="30"/>
      <c r="XH53" s="69"/>
      <c r="XI53" s="74"/>
      <c r="XJ53" s="75"/>
      <c r="XK53" s="75"/>
      <c r="XL53" s="75"/>
      <c r="XM53" s="75"/>
      <c r="XN53" s="75"/>
      <c r="XO53" s="75"/>
      <c r="XP53" s="75"/>
      <c r="XQ53" s="75"/>
      <c r="XR53" s="75"/>
      <c r="XS53" s="75"/>
      <c r="XT53" s="75"/>
      <c r="XU53" s="75"/>
      <c r="XV53" s="76"/>
      <c r="XW53" s="73"/>
      <c r="XX53" s="49"/>
      <c r="XY53" s="30"/>
      <c r="XZ53" s="69"/>
      <c r="YA53" s="74"/>
      <c r="YB53" s="75"/>
      <c r="YC53" s="75"/>
      <c r="YD53" s="75"/>
      <c r="YE53" s="75"/>
      <c r="YF53" s="75"/>
      <c r="YG53" s="75"/>
      <c r="YH53" s="75"/>
      <c r="YI53" s="75"/>
      <c r="YJ53" s="75"/>
      <c r="YK53" s="75"/>
      <c r="YL53" s="75"/>
      <c r="YM53" s="75"/>
      <c r="YN53" s="76"/>
      <c r="YO53" s="73"/>
      <c r="YP53" s="49"/>
      <c r="YQ53" s="30"/>
      <c r="YR53" s="69"/>
      <c r="YS53" s="74"/>
      <c r="YT53" s="75"/>
      <c r="YU53" s="75"/>
      <c r="YV53" s="75"/>
      <c r="YW53" s="75"/>
      <c r="YX53" s="75"/>
      <c r="YY53" s="75"/>
      <c r="YZ53" s="75"/>
      <c r="ZA53" s="75"/>
      <c r="ZB53" s="75"/>
      <c r="ZC53" s="75"/>
      <c r="ZD53" s="75"/>
      <c r="ZE53" s="75"/>
      <c r="ZF53" s="76"/>
      <c r="ZG53" s="73"/>
      <c r="ZH53" s="49"/>
      <c r="ZI53" s="30"/>
      <c r="ZJ53" s="69"/>
      <c r="ZK53" s="74"/>
      <c r="ZL53" s="75"/>
      <c r="ZM53" s="75"/>
      <c r="ZN53" s="75"/>
      <c r="ZO53" s="75"/>
      <c r="ZP53" s="75"/>
      <c r="ZQ53" s="75"/>
      <c r="ZR53" s="75"/>
      <c r="ZS53" s="75"/>
      <c r="ZT53" s="75"/>
      <c r="ZU53" s="75"/>
      <c r="ZV53" s="75"/>
      <c r="ZW53" s="75"/>
      <c r="ZX53" s="76"/>
      <c r="ZY53" s="73"/>
      <c r="ZZ53" s="49"/>
      <c r="AAA53" s="30"/>
      <c r="AAB53" s="69"/>
      <c r="AAC53" s="74"/>
      <c r="AAD53" s="75"/>
      <c r="AAE53" s="75"/>
      <c r="AAF53" s="75"/>
      <c r="AAG53" s="75"/>
      <c r="AAH53" s="75"/>
      <c r="AAI53" s="75"/>
      <c r="AAJ53" s="75"/>
      <c r="AAK53" s="75"/>
      <c r="AAL53" s="75"/>
      <c r="AAM53" s="75"/>
      <c r="AAN53" s="75"/>
      <c r="AAO53" s="75"/>
      <c r="AAP53" s="76"/>
      <c r="AAQ53" s="73"/>
      <c r="AAR53" s="49"/>
      <c r="AAS53" s="30"/>
      <c r="AAT53" s="69"/>
      <c r="AAU53" s="74"/>
      <c r="AAV53" s="75"/>
      <c r="AAW53" s="75"/>
      <c r="AAX53" s="75"/>
      <c r="AAY53" s="75"/>
      <c r="AAZ53" s="75"/>
      <c r="ABA53" s="75"/>
      <c r="ABB53" s="75"/>
      <c r="ABC53" s="75"/>
      <c r="ABD53" s="75"/>
      <c r="ABE53" s="75"/>
      <c r="ABF53" s="75"/>
      <c r="ABG53" s="75"/>
      <c r="ABH53" s="76"/>
      <c r="ABI53" s="73"/>
      <c r="ABJ53" s="49"/>
      <c r="ABK53" s="30"/>
      <c r="ABL53" s="69"/>
      <c r="ABM53" s="74"/>
      <c r="ABN53" s="75"/>
      <c r="ABO53" s="75"/>
      <c r="ABP53" s="75"/>
      <c r="ABQ53" s="75"/>
      <c r="ABR53" s="75"/>
      <c r="ABS53" s="75"/>
      <c r="ABT53" s="75"/>
      <c r="ABU53" s="75"/>
      <c r="ABV53" s="75"/>
      <c r="ABW53" s="75"/>
      <c r="ABX53" s="75"/>
      <c r="ABY53" s="75"/>
      <c r="ABZ53" s="76"/>
      <c r="ACA53" s="73"/>
      <c r="ACB53" s="49"/>
      <c r="ACC53" s="30"/>
      <c r="ACD53" s="69"/>
      <c r="ACE53" s="74"/>
      <c r="ACF53" s="75"/>
      <c r="ACG53" s="75"/>
      <c r="ACH53" s="75"/>
      <c r="ACI53" s="75"/>
      <c r="ACJ53" s="75"/>
      <c r="ACK53" s="75"/>
      <c r="ACL53" s="75"/>
      <c r="ACM53" s="75"/>
      <c r="ACN53" s="75"/>
      <c r="ACO53" s="75"/>
      <c r="ACP53" s="75"/>
      <c r="ACQ53" s="75"/>
      <c r="ACR53" s="76"/>
      <c r="ACS53" s="73"/>
      <c r="ACT53" s="49"/>
      <c r="ACU53" s="30"/>
      <c r="ACV53" s="69"/>
      <c r="ACW53" s="74"/>
      <c r="ACX53" s="75"/>
      <c r="ACY53" s="75"/>
      <c r="ACZ53" s="75"/>
      <c r="ADA53" s="75"/>
      <c r="ADB53" s="75"/>
      <c r="ADC53" s="75"/>
      <c r="ADD53" s="75"/>
      <c r="ADE53" s="75"/>
      <c r="ADF53" s="75"/>
      <c r="ADG53" s="75"/>
      <c r="ADH53" s="75"/>
      <c r="ADI53" s="75"/>
      <c r="ADJ53" s="76"/>
      <c r="ADK53" s="73"/>
      <c r="ADL53" s="49"/>
      <c r="ADM53" s="30"/>
      <c r="ADN53" s="69"/>
      <c r="ADO53" s="74"/>
      <c r="ADP53" s="75"/>
      <c r="ADQ53" s="75"/>
      <c r="ADR53" s="75"/>
      <c r="ADS53" s="75"/>
      <c r="ADT53" s="75"/>
      <c r="ADU53" s="75"/>
      <c r="ADV53" s="75"/>
      <c r="ADW53" s="75"/>
      <c r="ADX53" s="75"/>
      <c r="ADY53" s="75"/>
      <c r="ADZ53" s="75"/>
      <c r="AEA53" s="75"/>
      <c r="AEB53" s="76"/>
      <c r="AEC53" s="73"/>
      <c r="AED53" s="49"/>
      <c r="AEE53" s="30"/>
      <c r="AEF53" s="69"/>
      <c r="AEG53" s="74"/>
      <c r="AEH53" s="75"/>
      <c r="AEI53" s="75"/>
      <c r="AEJ53" s="75"/>
      <c r="AEK53" s="75"/>
      <c r="AEL53" s="75"/>
      <c r="AEM53" s="75"/>
      <c r="AEN53" s="75"/>
      <c r="AEO53" s="75"/>
      <c r="AEP53" s="75"/>
      <c r="AEQ53" s="75"/>
      <c r="AER53" s="75"/>
      <c r="AES53" s="75"/>
      <c r="AET53" s="76"/>
      <c r="AEU53" s="73"/>
      <c r="AEV53" s="49"/>
      <c r="AEW53" s="30"/>
      <c r="AEX53" s="69"/>
      <c r="AEY53" s="74"/>
      <c r="AEZ53" s="75"/>
      <c r="AFA53" s="75"/>
      <c r="AFB53" s="75"/>
      <c r="AFC53" s="75"/>
      <c r="AFD53" s="75"/>
      <c r="AFE53" s="75"/>
      <c r="AFF53" s="75"/>
      <c r="AFG53" s="75"/>
      <c r="AFH53" s="75"/>
      <c r="AFI53" s="75"/>
      <c r="AFJ53" s="75"/>
      <c r="AFK53" s="75"/>
      <c r="AFL53" s="76"/>
      <c r="AFM53" s="73"/>
      <c r="AFN53" s="49"/>
      <c r="AFO53" s="30"/>
      <c r="AFP53" s="69"/>
      <c r="AFQ53" s="74"/>
      <c r="AFR53" s="75"/>
      <c r="AFS53" s="75"/>
      <c r="AFT53" s="75"/>
      <c r="AFU53" s="75"/>
      <c r="AFV53" s="75"/>
      <c r="AFW53" s="75"/>
      <c r="AFX53" s="75"/>
      <c r="AFY53" s="75"/>
      <c r="AFZ53" s="75"/>
      <c r="AGA53" s="75"/>
      <c r="AGB53" s="75"/>
      <c r="AGC53" s="75"/>
      <c r="AGD53" s="76"/>
      <c r="AGE53" s="73"/>
      <c r="AGF53" s="49"/>
      <c r="AGG53" s="30"/>
      <c r="AGH53" s="69"/>
      <c r="AGI53" s="74"/>
      <c r="AGJ53" s="75"/>
      <c r="AGK53" s="75"/>
      <c r="AGL53" s="75"/>
      <c r="AGM53" s="75"/>
      <c r="AGN53" s="75"/>
      <c r="AGO53" s="75"/>
      <c r="AGP53" s="75"/>
      <c r="AGQ53" s="75"/>
      <c r="AGR53" s="75"/>
      <c r="AGS53" s="75"/>
      <c r="AGT53" s="75"/>
      <c r="AGU53" s="75"/>
      <c r="AGV53" s="76"/>
      <c r="AGW53" s="73"/>
      <c r="AGX53" s="49"/>
      <c r="AGY53" s="30"/>
      <c r="AGZ53" s="69"/>
      <c r="AHA53" s="74"/>
      <c r="AHB53" s="75"/>
      <c r="AHC53" s="75"/>
      <c r="AHD53" s="75"/>
      <c r="AHE53" s="75"/>
      <c r="AHF53" s="75"/>
      <c r="AHG53" s="75"/>
      <c r="AHH53" s="75"/>
      <c r="AHI53" s="75"/>
      <c r="AHJ53" s="75"/>
      <c r="AHK53" s="75"/>
      <c r="AHL53" s="75"/>
      <c r="AHM53" s="75"/>
      <c r="AHN53" s="76"/>
      <c r="AHO53" s="73"/>
      <c r="AHP53" s="49"/>
      <c r="AHQ53" s="30"/>
      <c r="AHR53" s="69"/>
      <c r="AHS53" s="74"/>
      <c r="AHT53" s="75"/>
      <c r="AHU53" s="75"/>
      <c r="AHV53" s="75"/>
      <c r="AHW53" s="75"/>
      <c r="AHX53" s="75"/>
      <c r="AHY53" s="75"/>
      <c r="AHZ53" s="75"/>
      <c r="AIA53" s="75"/>
      <c r="AIB53" s="75"/>
      <c r="AIC53" s="75"/>
      <c r="AID53" s="75"/>
      <c r="AIE53" s="75"/>
      <c r="AIF53" s="76"/>
      <c r="AIG53" s="73"/>
      <c r="AIH53" s="49"/>
      <c r="AII53" s="30"/>
      <c r="AIJ53" s="69"/>
      <c r="AIK53" s="74"/>
      <c r="AIL53" s="75"/>
      <c r="AIM53" s="75"/>
      <c r="AIN53" s="75"/>
      <c r="AIO53" s="75"/>
      <c r="AIP53" s="75"/>
      <c r="AIQ53" s="75"/>
      <c r="AIR53" s="75"/>
      <c r="AIS53" s="75"/>
      <c r="AIT53" s="75"/>
      <c r="AIU53" s="75"/>
      <c r="AIV53" s="75"/>
      <c r="AIW53" s="75"/>
      <c r="AIX53" s="76"/>
      <c r="AIY53" s="73"/>
      <c r="AIZ53" s="49"/>
      <c r="AJA53" s="30"/>
      <c r="AJB53" s="69"/>
      <c r="AJC53" s="74"/>
      <c r="AJD53" s="75"/>
      <c r="AJE53" s="75"/>
      <c r="AJF53" s="75"/>
      <c r="AJG53" s="75"/>
      <c r="AJH53" s="75"/>
      <c r="AJI53" s="75"/>
      <c r="AJJ53" s="75"/>
      <c r="AJK53" s="75"/>
      <c r="AJL53" s="75"/>
      <c r="AJM53" s="75"/>
      <c r="AJN53" s="75"/>
      <c r="AJO53" s="75"/>
      <c r="AJP53" s="76"/>
      <c r="AJQ53" s="73"/>
      <c r="AJR53" s="49"/>
      <c r="AJS53" s="30"/>
      <c r="AJT53" s="69"/>
      <c r="AJU53" s="74"/>
      <c r="AJV53" s="75"/>
      <c r="AJW53" s="75"/>
      <c r="AJX53" s="75"/>
      <c r="AJY53" s="75"/>
      <c r="AJZ53" s="75"/>
      <c r="AKA53" s="75"/>
      <c r="AKB53" s="75"/>
      <c r="AKC53" s="75"/>
      <c r="AKD53" s="75"/>
      <c r="AKE53" s="75"/>
      <c r="AKF53" s="75"/>
      <c r="AKG53" s="75"/>
      <c r="AKH53" s="76"/>
      <c r="AKI53" s="73"/>
      <c r="AKJ53" s="49"/>
      <c r="AKK53" s="30"/>
      <c r="AKL53" s="69"/>
      <c r="AKM53" s="74"/>
      <c r="AKN53" s="75"/>
      <c r="AKO53" s="75"/>
      <c r="AKP53" s="75"/>
      <c r="AKQ53" s="75"/>
      <c r="AKR53" s="75"/>
      <c r="AKS53" s="75"/>
      <c r="AKT53" s="75"/>
      <c r="AKU53" s="75"/>
      <c r="AKV53" s="75"/>
      <c r="AKW53" s="75"/>
      <c r="AKX53" s="75"/>
      <c r="AKY53" s="75"/>
      <c r="AKZ53" s="76"/>
      <c r="ALA53" s="73"/>
      <c r="ALB53" s="49"/>
      <c r="ALC53" s="30"/>
      <c r="ALD53" s="69"/>
      <c r="ALE53" s="74"/>
      <c r="ALF53" s="75"/>
      <c r="ALG53" s="75"/>
      <c r="ALH53" s="75"/>
      <c r="ALI53" s="75"/>
      <c r="ALJ53" s="75"/>
      <c r="ALK53" s="75"/>
      <c r="ALL53" s="75"/>
      <c r="ALM53" s="75"/>
      <c r="ALN53" s="75"/>
      <c r="ALO53" s="75"/>
      <c r="ALP53" s="75"/>
      <c r="ALQ53" s="75"/>
      <c r="ALR53" s="76"/>
      <c r="ALS53" s="73"/>
      <c r="ALT53" s="49"/>
      <c r="ALU53" s="30"/>
      <c r="ALV53" s="69"/>
      <c r="ALW53" s="74"/>
      <c r="ALX53" s="75"/>
      <c r="ALY53" s="75"/>
      <c r="ALZ53" s="75"/>
      <c r="AMA53" s="75"/>
      <c r="AMB53" s="75"/>
      <c r="AMC53" s="75"/>
      <c r="AMD53" s="75"/>
      <c r="AME53" s="75"/>
      <c r="AMF53" s="75"/>
      <c r="AMG53" s="75"/>
      <c r="AMH53" s="75"/>
      <c r="AMI53" s="75"/>
      <c r="AMJ53" s="76"/>
      <c r="AMK53" s="73"/>
      <c r="AML53" s="49"/>
      <c r="AMM53" s="30"/>
      <c r="AMN53" s="69"/>
      <c r="AMO53" s="74"/>
      <c r="AMP53" s="75"/>
      <c r="AMQ53" s="75"/>
      <c r="AMR53" s="75"/>
      <c r="AMS53" s="75"/>
      <c r="AMT53" s="75"/>
      <c r="AMU53" s="75"/>
      <c r="AMV53" s="75"/>
      <c r="AMW53" s="75"/>
      <c r="AMX53" s="75"/>
      <c r="AMY53" s="75"/>
      <c r="AMZ53" s="75"/>
      <c r="ANA53" s="75"/>
      <c r="ANB53" s="76"/>
      <c r="ANC53" s="73"/>
      <c r="AND53" s="49"/>
      <c r="ANE53" s="30"/>
      <c r="ANF53" s="69"/>
      <c r="ANG53" s="74"/>
      <c r="ANH53" s="75"/>
      <c r="ANI53" s="75"/>
      <c r="ANJ53" s="75"/>
      <c r="ANK53" s="75"/>
      <c r="ANL53" s="75"/>
      <c r="ANM53" s="75"/>
      <c r="ANN53" s="75"/>
      <c r="ANO53" s="75"/>
      <c r="ANP53" s="75"/>
      <c r="ANQ53" s="75"/>
      <c r="ANR53" s="75"/>
      <c r="ANS53" s="75"/>
      <c r="ANT53" s="76"/>
      <c r="ANU53" s="73"/>
      <c r="ANV53" s="49"/>
      <c r="ANW53" s="30"/>
      <c r="ANX53" s="69"/>
      <c r="ANY53" s="74"/>
      <c r="ANZ53" s="75"/>
      <c r="AOA53" s="75"/>
      <c r="AOB53" s="75"/>
      <c r="AOC53" s="75"/>
      <c r="AOD53" s="75"/>
      <c r="AOE53" s="75"/>
      <c r="AOF53" s="75"/>
      <c r="AOG53" s="75"/>
      <c r="AOH53" s="75"/>
      <c r="AOI53" s="75"/>
      <c r="AOJ53" s="75"/>
      <c r="AOK53" s="75"/>
      <c r="AOL53" s="76"/>
      <c r="AOM53" s="73"/>
      <c r="AON53" s="49"/>
      <c r="AOO53" s="30"/>
      <c r="AOP53" s="69"/>
      <c r="AOQ53" s="74"/>
      <c r="AOR53" s="75"/>
      <c r="AOS53" s="75"/>
      <c r="AOT53" s="75"/>
      <c r="AOU53" s="75"/>
      <c r="AOV53" s="75"/>
      <c r="AOW53" s="75"/>
      <c r="AOX53" s="75"/>
      <c r="AOY53" s="75"/>
      <c r="AOZ53" s="75"/>
      <c r="APA53" s="75"/>
      <c r="APB53" s="75"/>
      <c r="APC53" s="75"/>
      <c r="APD53" s="76"/>
      <c r="APE53" s="73"/>
      <c r="APF53" s="49"/>
      <c r="APG53" s="30"/>
      <c r="APH53" s="69"/>
      <c r="API53" s="74"/>
      <c r="APJ53" s="75"/>
      <c r="APK53" s="75"/>
      <c r="APL53" s="75"/>
      <c r="APM53" s="75"/>
      <c r="APN53" s="75"/>
      <c r="APO53" s="75"/>
      <c r="APP53" s="75"/>
      <c r="APQ53" s="75"/>
      <c r="APR53" s="75"/>
      <c r="APS53" s="75"/>
      <c r="APT53" s="75"/>
      <c r="APU53" s="75"/>
      <c r="APV53" s="76"/>
      <c r="APW53" s="73"/>
      <c r="APX53" s="49"/>
      <c r="APY53" s="30"/>
      <c r="APZ53" s="69"/>
      <c r="AQA53" s="74"/>
      <c r="AQB53" s="75"/>
      <c r="AQC53" s="75"/>
      <c r="AQD53" s="75"/>
      <c r="AQE53" s="75"/>
      <c r="AQF53" s="75"/>
      <c r="AQG53" s="75"/>
      <c r="AQH53" s="75"/>
      <c r="AQI53" s="75"/>
      <c r="AQJ53" s="75"/>
      <c r="AQK53" s="75"/>
      <c r="AQL53" s="75"/>
      <c r="AQM53" s="75"/>
      <c r="AQN53" s="76"/>
      <c r="AQO53" s="73"/>
      <c r="AQP53" s="49"/>
      <c r="AQQ53" s="30"/>
      <c r="AQR53" s="69"/>
      <c r="AQS53" s="74"/>
      <c r="AQT53" s="75"/>
      <c r="AQU53" s="75"/>
      <c r="AQV53" s="75"/>
      <c r="AQW53" s="75"/>
      <c r="AQX53" s="75"/>
      <c r="AQY53" s="75"/>
      <c r="AQZ53" s="75"/>
      <c r="ARA53" s="75"/>
      <c r="ARB53" s="75"/>
      <c r="ARC53" s="75"/>
      <c r="ARD53" s="75"/>
      <c r="ARE53" s="75"/>
      <c r="ARF53" s="76"/>
      <c r="ARG53" s="73"/>
      <c r="ARH53" s="49"/>
      <c r="ARI53" s="30"/>
      <c r="ARJ53" s="69"/>
      <c r="ARK53" s="74"/>
      <c r="ARL53" s="75"/>
      <c r="ARM53" s="75"/>
      <c r="ARN53" s="75"/>
      <c r="ARO53" s="75"/>
      <c r="ARP53" s="75"/>
      <c r="ARQ53" s="75"/>
      <c r="ARR53" s="75"/>
      <c r="ARS53" s="75"/>
      <c r="ART53" s="75"/>
      <c r="ARU53" s="75"/>
      <c r="ARV53" s="75"/>
      <c r="ARW53" s="75"/>
      <c r="ARX53" s="76"/>
      <c r="ARY53" s="73"/>
      <c r="ARZ53" s="49"/>
      <c r="ASA53" s="30"/>
      <c r="ASB53" s="69"/>
      <c r="ASC53" s="74"/>
      <c r="ASD53" s="75"/>
      <c r="ASE53" s="75"/>
      <c r="ASF53" s="75"/>
      <c r="ASG53" s="75"/>
      <c r="ASH53" s="75"/>
      <c r="ASI53" s="75"/>
      <c r="ASJ53" s="75"/>
      <c r="ASK53" s="75"/>
      <c r="ASL53" s="75"/>
      <c r="ASM53" s="75"/>
      <c r="ASN53" s="75"/>
      <c r="ASO53" s="75"/>
      <c r="ASP53" s="76"/>
      <c r="ASQ53" s="73"/>
      <c r="ASR53" s="49"/>
      <c r="ASS53" s="30"/>
      <c r="AST53" s="69"/>
      <c r="ASU53" s="74"/>
      <c r="ASV53" s="75"/>
      <c r="ASW53" s="75"/>
      <c r="ASX53" s="75"/>
      <c r="ASY53" s="75"/>
      <c r="ASZ53" s="75"/>
      <c r="ATA53" s="75"/>
      <c r="ATB53" s="75"/>
      <c r="ATC53" s="75"/>
      <c r="ATD53" s="75"/>
      <c r="ATE53" s="75"/>
      <c r="ATF53" s="75"/>
      <c r="ATG53" s="75"/>
      <c r="ATH53" s="76"/>
      <c r="ATI53" s="73"/>
      <c r="ATJ53" s="49"/>
      <c r="ATK53" s="30"/>
      <c r="ATL53" s="69"/>
      <c r="ATM53" s="74"/>
      <c r="ATN53" s="75"/>
      <c r="ATO53" s="75"/>
      <c r="ATP53" s="75"/>
      <c r="ATQ53" s="75"/>
      <c r="ATR53" s="75"/>
      <c r="ATS53" s="75"/>
      <c r="ATT53" s="75"/>
      <c r="ATU53" s="75"/>
      <c r="ATV53" s="75"/>
      <c r="ATW53" s="75"/>
      <c r="ATX53" s="75"/>
      <c r="ATY53" s="75"/>
      <c r="ATZ53" s="76"/>
      <c r="AUA53" s="73"/>
      <c r="AUB53" s="49"/>
      <c r="AUC53" s="30"/>
      <c r="AUD53" s="69"/>
      <c r="AUE53" s="74"/>
      <c r="AUF53" s="75"/>
      <c r="AUG53" s="75"/>
      <c r="AUH53" s="75"/>
      <c r="AUI53" s="75"/>
      <c r="AUJ53" s="75"/>
      <c r="AUK53" s="75"/>
      <c r="AUL53" s="75"/>
      <c r="AUM53" s="75"/>
      <c r="AUN53" s="75"/>
      <c r="AUO53" s="75"/>
      <c r="AUP53" s="75"/>
      <c r="AUQ53" s="75"/>
      <c r="AUR53" s="76"/>
      <c r="AUS53" s="73"/>
      <c r="AUT53" s="49"/>
      <c r="AUU53" s="30"/>
      <c r="AUV53" s="69"/>
      <c r="AUW53" s="74"/>
      <c r="AUX53" s="75"/>
      <c r="AUY53" s="75"/>
      <c r="AUZ53" s="75"/>
      <c r="AVA53" s="75"/>
      <c r="AVB53" s="75"/>
      <c r="AVC53" s="75"/>
      <c r="AVD53" s="75"/>
      <c r="AVE53" s="75"/>
      <c r="AVF53" s="75"/>
      <c r="AVG53" s="75"/>
      <c r="AVH53" s="75"/>
      <c r="AVI53" s="75"/>
      <c r="AVJ53" s="76"/>
      <c r="AVK53" s="73"/>
      <c r="AVL53" s="49"/>
      <c r="AVM53" s="30"/>
      <c r="AVN53" s="69"/>
      <c r="AVO53" s="74"/>
      <c r="AVP53" s="75"/>
      <c r="AVQ53" s="75"/>
      <c r="AVR53" s="75"/>
      <c r="AVS53" s="75"/>
      <c r="AVT53" s="75"/>
      <c r="AVU53" s="75"/>
      <c r="AVV53" s="75"/>
      <c r="AVW53" s="75"/>
      <c r="AVX53" s="75"/>
      <c r="AVY53" s="75"/>
      <c r="AVZ53" s="75"/>
      <c r="AWA53" s="75"/>
      <c r="AWB53" s="76"/>
      <c r="AWC53" s="73"/>
      <c r="AWD53" s="49"/>
      <c r="AWE53" s="30"/>
      <c r="AWF53" s="69"/>
      <c r="AWG53" s="74"/>
      <c r="AWH53" s="75"/>
      <c r="AWI53" s="75"/>
      <c r="AWJ53" s="75"/>
      <c r="AWK53" s="75"/>
      <c r="AWL53" s="75"/>
      <c r="AWM53" s="75"/>
      <c r="AWN53" s="75"/>
      <c r="AWO53" s="75"/>
      <c r="AWP53" s="75"/>
      <c r="AWQ53" s="75"/>
      <c r="AWR53" s="75"/>
      <c r="AWS53" s="75"/>
      <c r="AWT53" s="76"/>
      <c r="AWU53" s="73"/>
      <c r="AWV53" s="49"/>
      <c r="AWW53" s="30"/>
      <c r="AWX53" s="69"/>
      <c r="AWY53" s="74"/>
      <c r="AWZ53" s="75"/>
      <c r="AXA53" s="75"/>
      <c r="AXB53" s="75"/>
      <c r="AXC53" s="75"/>
      <c r="AXD53" s="75"/>
      <c r="AXE53" s="75"/>
      <c r="AXF53" s="75"/>
      <c r="AXG53" s="75"/>
      <c r="AXH53" s="75"/>
      <c r="AXI53" s="75"/>
      <c r="AXJ53" s="75"/>
      <c r="AXK53" s="75"/>
      <c r="AXL53" s="76"/>
      <c r="AXM53" s="73"/>
      <c r="AXN53" s="49"/>
      <c r="AXO53" s="30"/>
      <c r="AXP53" s="69"/>
      <c r="AXQ53" s="74"/>
      <c r="AXR53" s="75"/>
      <c r="AXS53" s="75"/>
      <c r="AXT53" s="75"/>
      <c r="AXU53" s="75"/>
      <c r="AXV53" s="75"/>
      <c r="AXW53" s="75"/>
      <c r="AXX53" s="75"/>
      <c r="AXY53" s="75"/>
      <c r="AXZ53" s="75"/>
      <c r="AYA53" s="75"/>
      <c r="AYB53" s="75"/>
      <c r="AYC53" s="75"/>
      <c r="AYD53" s="76"/>
      <c r="AYE53" s="73"/>
      <c r="AYF53" s="49"/>
      <c r="AYG53" s="30"/>
      <c r="AYH53" s="69"/>
      <c r="AYI53" s="74"/>
      <c r="AYJ53" s="75"/>
      <c r="AYK53" s="75"/>
      <c r="AYL53" s="75"/>
      <c r="AYM53" s="75"/>
      <c r="AYN53" s="75"/>
      <c r="AYO53" s="75"/>
      <c r="AYP53" s="75"/>
      <c r="AYQ53" s="75"/>
      <c r="AYR53" s="75"/>
      <c r="AYS53" s="75"/>
      <c r="AYT53" s="75"/>
      <c r="AYU53" s="75"/>
      <c r="AYV53" s="76"/>
      <c r="AYW53" s="73"/>
      <c r="AYX53" s="49"/>
      <c r="AYY53" s="30"/>
      <c r="AYZ53" s="69"/>
      <c r="AZA53" s="74"/>
      <c r="AZB53" s="75"/>
      <c r="AZC53" s="75"/>
      <c r="AZD53" s="75"/>
      <c r="AZE53" s="75"/>
      <c r="AZF53" s="75"/>
      <c r="AZG53" s="75"/>
      <c r="AZH53" s="75"/>
      <c r="AZI53" s="75"/>
      <c r="AZJ53" s="75"/>
      <c r="AZK53" s="75"/>
      <c r="AZL53" s="75"/>
      <c r="AZM53" s="75"/>
      <c r="AZN53" s="76"/>
      <c r="AZO53" s="73"/>
      <c r="AZP53" s="49"/>
      <c r="AZQ53" s="30"/>
      <c r="AZR53" s="69"/>
      <c r="AZS53" s="74"/>
      <c r="AZT53" s="75"/>
      <c r="AZU53" s="75"/>
      <c r="AZV53" s="75"/>
      <c r="AZW53" s="75"/>
      <c r="AZX53" s="75"/>
      <c r="AZY53" s="75"/>
      <c r="AZZ53" s="75"/>
      <c r="BAA53" s="75"/>
      <c r="BAB53" s="75"/>
      <c r="BAC53" s="75"/>
      <c r="BAD53" s="75"/>
      <c r="BAE53" s="75"/>
      <c r="BAF53" s="76"/>
      <c r="BAG53" s="73"/>
      <c r="BAH53" s="49"/>
      <c r="BAI53" s="30"/>
      <c r="BAJ53" s="69"/>
      <c r="BAK53" s="74"/>
      <c r="BAL53" s="75"/>
      <c r="BAM53" s="75"/>
      <c r="BAN53" s="75"/>
      <c r="BAO53" s="75"/>
      <c r="BAP53" s="75"/>
      <c r="BAQ53" s="75"/>
      <c r="BAR53" s="75"/>
      <c r="BAS53" s="75"/>
      <c r="BAT53" s="75"/>
      <c r="BAU53" s="75"/>
      <c r="BAV53" s="75"/>
      <c r="BAW53" s="75"/>
      <c r="BAX53" s="76"/>
      <c r="BAY53" s="73"/>
      <c r="BAZ53" s="49"/>
      <c r="BBA53" s="30"/>
      <c r="BBB53" s="69"/>
      <c r="BBC53" s="74"/>
      <c r="BBD53" s="75"/>
      <c r="BBE53" s="75"/>
      <c r="BBF53" s="75"/>
      <c r="BBG53" s="75"/>
      <c r="BBH53" s="75"/>
      <c r="BBI53" s="75"/>
      <c r="BBJ53" s="75"/>
      <c r="BBK53" s="75"/>
      <c r="BBL53" s="75"/>
      <c r="BBM53" s="75"/>
      <c r="BBN53" s="75"/>
      <c r="BBO53" s="75"/>
      <c r="BBP53" s="76"/>
      <c r="BBQ53" s="73"/>
      <c r="BBR53" s="49"/>
      <c r="BBS53" s="30"/>
      <c r="BBT53" s="69"/>
      <c r="BBU53" s="74"/>
      <c r="BBV53" s="75"/>
      <c r="BBW53" s="75"/>
      <c r="BBX53" s="75"/>
      <c r="BBY53" s="75"/>
      <c r="BBZ53" s="75"/>
      <c r="BCA53" s="75"/>
      <c r="BCB53" s="75"/>
      <c r="BCC53" s="75"/>
      <c r="BCD53" s="75"/>
      <c r="BCE53" s="75"/>
      <c r="BCF53" s="75"/>
      <c r="BCG53" s="75"/>
      <c r="BCH53" s="76"/>
      <c r="BCI53" s="73"/>
      <c r="BCJ53" s="49"/>
      <c r="BCK53" s="30"/>
      <c r="BCL53" s="69"/>
      <c r="BCM53" s="74"/>
      <c r="BCN53" s="75"/>
      <c r="BCO53" s="75"/>
      <c r="BCP53" s="75"/>
      <c r="BCQ53" s="75"/>
      <c r="BCR53" s="75"/>
      <c r="BCS53" s="75"/>
      <c r="BCT53" s="75"/>
      <c r="BCU53" s="75"/>
      <c r="BCV53" s="75"/>
      <c r="BCW53" s="75"/>
      <c r="BCX53" s="75"/>
      <c r="BCY53" s="75"/>
      <c r="BCZ53" s="76"/>
      <c r="BDA53" s="73"/>
      <c r="BDB53" s="49"/>
      <c r="BDC53" s="30"/>
      <c r="BDD53" s="69"/>
      <c r="BDE53" s="74"/>
      <c r="BDF53" s="75"/>
      <c r="BDG53" s="75"/>
      <c r="BDH53" s="75"/>
      <c r="BDI53" s="75"/>
      <c r="BDJ53" s="75"/>
      <c r="BDK53" s="75"/>
      <c r="BDL53" s="75"/>
      <c r="BDM53" s="75"/>
      <c r="BDN53" s="75"/>
      <c r="BDO53" s="75"/>
      <c r="BDP53" s="75"/>
      <c r="BDQ53" s="75"/>
      <c r="BDR53" s="76"/>
      <c r="BDS53" s="73"/>
      <c r="BDT53" s="49"/>
      <c r="BDU53" s="30"/>
      <c r="BDV53" s="69"/>
      <c r="BDW53" s="74"/>
      <c r="BDX53" s="75"/>
      <c r="BDY53" s="75"/>
      <c r="BDZ53" s="75"/>
      <c r="BEA53" s="75"/>
      <c r="BEB53" s="75"/>
      <c r="BEC53" s="75"/>
      <c r="BED53" s="75"/>
      <c r="BEE53" s="75"/>
      <c r="BEF53" s="75"/>
      <c r="BEG53" s="75"/>
      <c r="BEH53" s="75"/>
      <c r="BEI53" s="75"/>
      <c r="BEJ53" s="76"/>
      <c r="BEK53" s="73"/>
      <c r="BEL53" s="49"/>
      <c r="BEM53" s="30"/>
      <c r="BEN53" s="69"/>
      <c r="BEO53" s="74"/>
      <c r="BEP53" s="75"/>
      <c r="BEQ53" s="75"/>
      <c r="BER53" s="75"/>
      <c r="BES53" s="75"/>
      <c r="BET53" s="75"/>
      <c r="BEU53" s="75"/>
      <c r="BEV53" s="75"/>
      <c r="BEW53" s="75"/>
      <c r="BEX53" s="75"/>
      <c r="BEY53" s="75"/>
      <c r="BEZ53" s="75"/>
      <c r="BFA53" s="75"/>
      <c r="BFB53" s="76"/>
      <c r="BFC53" s="73"/>
      <c r="BFD53" s="49"/>
      <c r="BFE53" s="30"/>
      <c r="BFF53" s="69"/>
      <c r="BFG53" s="74"/>
      <c r="BFH53" s="75"/>
      <c r="BFI53" s="75"/>
      <c r="BFJ53" s="75"/>
      <c r="BFK53" s="75"/>
      <c r="BFL53" s="75"/>
      <c r="BFM53" s="75"/>
      <c r="BFN53" s="75"/>
      <c r="BFO53" s="75"/>
      <c r="BFP53" s="75"/>
      <c r="BFQ53" s="75"/>
      <c r="BFR53" s="75"/>
      <c r="BFS53" s="75"/>
      <c r="BFT53" s="76"/>
      <c r="BFU53" s="73"/>
      <c r="BFV53" s="49"/>
      <c r="BFW53" s="30"/>
      <c r="BFX53" s="69"/>
      <c r="BFY53" s="74"/>
      <c r="BFZ53" s="75"/>
      <c r="BGA53" s="75"/>
      <c r="BGB53" s="75"/>
      <c r="BGC53" s="75"/>
      <c r="BGD53" s="75"/>
      <c r="BGE53" s="75"/>
      <c r="BGF53" s="75"/>
      <c r="BGG53" s="75"/>
      <c r="BGH53" s="75"/>
      <c r="BGI53" s="75"/>
      <c r="BGJ53" s="75"/>
      <c r="BGK53" s="75"/>
      <c r="BGL53" s="76"/>
      <c r="BGM53" s="73"/>
      <c r="BGN53" s="49"/>
      <c r="BGO53" s="30"/>
      <c r="BGP53" s="69"/>
      <c r="BGQ53" s="74"/>
      <c r="BGR53" s="75"/>
      <c r="BGS53" s="75"/>
      <c r="BGT53" s="75"/>
      <c r="BGU53" s="75"/>
      <c r="BGV53" s="75"/>
      <c r="BGW53" s="75"/>
      <c r="BGX53" s="75"/>
      <c r="BGY53" s="75"/>
      <c r="BGZ53" s="75"/>
      <c r="BHA53" s="75"/>
      <c r="BHB53" s="75"/>
      <c r="BHC53" s="75"/>
      <c r="BHD53" s="76"/>
      <c r="BHE53" s="73"/>
      <c r="BHF53" s="49"/>
      <c r="BHG53" s="30"/>
      <c r="BHH53" s="69"/>
      <c r="BHI53" s="74"/>
      <c r="BHJ53" s="75"/>
      <c r="BHK53" s="75"/>
      <c r="BHL53" s="75"/>
      <c r="BHM53" s="75"/>
      <c r="BHN53" s="75"/>
      <c r="BHO53" s="75"/>
      <c r="BHP53" s="75"/>
      <c r="BHQ53" s="75"/>
      <c r="BHR53" s="75"/>
      <c r="BHS53" s="75"/>
      <c r="BHT53" s="75"/>
      <c r="BHU53" s="75"/>
      <c r="BHV53" s="76"/>
      <c r="BHW53" s="73"/>
      <c r="BHX53" s="49"/>
      <c r="BHY53" s="30"/>
      <c r="BHZ53" s="69"/>
      <c r="BIA53" s="74"/>
      <c r="BIB53" s="75"/>
      <c r="BIC53" s="75"/>
      <c r="BID53" s="75"/>
      <c r="BIE53" s="75"/>
      <c r="BIF53" s="75"/>
      <c r="BIG53" s="75"/>
      <c r="BIH53" s="75"/>
      <c r="BII53" s="75"/>
      <c r="BIJ53" s="75"/>
      <c r="BIK53" s="75"/>
      <c r="BIL53" s="75"/>
      <c r="BIM53" s="75"/>
      <c r="BIN53" s="76"/>
      <c r="BIO53" s="73"/>
      <c r="BIP53" s="49"/>
      <c r="BIQ53" s="30"/>
      <c r="BIR53" s="69"/>
      <c r="BIS53" s="74"/>
      <c r="BIT53" s="75"/>
      <c r="BIU53" s="75"/>
      <c r="BIV53" s="75"/>
      <c r="BIW53" s="75"/>
      <c r="BIX53" s="75"/>
      <c r="BIY53" s="75"/>
      <c r="BIZ53" s="75"/>
      <c r="BJA53" s="75"/>
      <c r="BJB53" s="75"/>
      <c r="BJC53" s="75"/>
      <c r="BJD53" s="75"/>
      <c r="BJE53" s="75"/>
      <c r="BJF53" s="76"/>
      <c r="BJG53" s="73"/>
      <c r="BJH53" s="49"/>
      <c r="BJI53" s="30"/>
      <c r="BJJ53" s="69"/>
      <c r="BJK53" s="74"/>
      <c r="BJL53" s="75"/>
      <c r="BJM53" s="75"/>
      <c r="BJN53" s="75"/>
      <c r="BJO53" s="75"/>
      <c r="BJP53" s="75"/>
      <c r="BJQ53" s="75"/>
      <c r="BJR53" s="75"/>
      <c r="BJS53" s="75"/>
      <c r="BJT53" s="75"/>
      <c r="BJU53" s="75"/>
      <c r="BJV53" s="75"/>
      <c r="BJW53" s="75"/>
      <c r="BJX53" s="76"/>
      <c r="BJY53" s="73"/>
      <c r="BJZ53" s="49"/>
      <c r="BKA53" s="30"/>
      <c r="BKB53" s="69"/>
      <c r="BKC53" s="74"/>
      <c r="BKD53" s="75"/>
      <c r="BKE53" s="75"/>
      <c r="BKF53" s="75"/>
      <c r="BKG53" s="75"/>
      <c r="BKH53" s="75"/>
      <c r="BKI53" s="75"/>
      <c r="BKJ53" s="75"/>
      <c r="BKK53" s="75"/>
      <c r="BKL53" s="75"/>
      <c r="BKM53" s="75"/>
      <c r="BKN53" s="75"/>
      <c r="BKO53" s="75"/>
      <c r="BKP53" s="76"/>
      <c r="BKQ53" s="73"/>
      <c r="BKR53" s="49"/>
      <c r="BKS53" s="30"/>
      <c r="BKT53" s="69"/>
      <c r="BKU53" s="74"/>
      <c r="BKV53" s="75"/>
      <c r="BKW53" s="75"/>
      <c r="BKX53" s="75"/>
      <c r="BKY53" s="75"/>
      <c r="BKZ53" s="75"/>
      <c r="BLA53" s="75"/>
      <c r="BLB53" s="75"/>
      <c r="BLC53" s="75"/>
      <c r="BLD53" s="75"/>
      <c r="BLE53" s="75"/>
      <c r="BLF53" s="75"/>
      <c r="BLG53" s="75"/>
      <c r="BLH53" s="76"/>
      <c r="BLI53" s="73"/>
      <c r="BLJ53" s="49"/>
      <c r="BLK53" s="30"/>
      <c r="BLL53" s="69"/>
      <c r="BLM53" s="74"/>
      <c r="BLN53" s="75"/>
      <c r="BLO53" s="75"/>
      <c r="BLP53" s="75"/>
      <c r="BLQ53" s="75"/>
      <c r="BLR53" s="75"/>
      <c r="BLS53" s="75"/>
      <c r="BLT53" s="75"/>
      <c r="BLU53" s="75"/>
      <c r="BLV53" s="75"/>
      <c r="BLW53" s="75"/>
      <c r="BLX53" s="75"/>
      <c r="BLY53" s="75"/>
      <c r="BLZ53" s="76"/>
      <c r="BMA53" s="73"/>
      <c r="BMB53" s="49"/>
      <c r="BMC53" s="30"/>
      <c r="BMD53" s="69"/>
      <c r="BME53" s="74"/>
      <c r="BMF53" s="75"/>
      <c r="BMG53" s="75"/>
      <c r="BMH53" s="75"/>
      <c r="BMI53" s="75"/>
      <c r="BMJ53" s="75"/>
      <c r="BMK53" s="75"/>
      <c r="BML53" s="75"/>
      <c r="BMM53" s="75"/>
      <c r="BMN53" s="75"/>
      <c r="BMO53" s="75"/>
      <c r="BMP53" s="75"/>
      <c r="BMQ53" s="75"/>
      <c r="BMR53" s="76"/>
      <c r="BMS53" s="73"/>
      <c r="BMT53" s="49"/>
      <c r="BMU53" s="30"/>
      <c r="BMV53" s="69"/>
      <c r="BMW53" s="74"/>
      <c r="BMX53" s="75"/>
      <c r="BMY53" s="75"/>
      <c r="BMZ53" s="75"/>
      <c r="BNA53" s="75"/>
      <c r="BNB53" s="75"/>
      <c r="BNC53" s="75"/>
      <c r="BND53" s="75"/>
      <c r="BNE53" s="75"/>
      <c r="BNF53" s="75"/>
      <c r="BNG53" s="75"/>
      <c r="BNH53" s="75"/>
      <c r="BNI53" s="75"/>
      <c r="BNJ53" s="76"/>
      <c r="BNK53" s="73"/>
      <c r="BNL53" s="49"/>
      <c r="BNM53" s="30"/>
      <c r="BNN53" s="69"/>
      <c r="BNO53" s="74"/>
      <c r="BNP53" s="75"/>
      <c r="BNQ53" s="75"/>
      <c r="BNR53" s="75"/>
      <c r="BNS53" s="75"/>
      <c r="BNT53" s="75"/>
      <c r="BNU53" s="75"/>
      <c r="BNV53" s="75"/>
      <c r="BNW53" s="75"/>
      <c r="BNX53" s="75"/>
      <c r="BNY53" s="75"/>
      <c r="BNZ53" s="75"/>
      <c r="BOA53" s="75"/>
      <c r="BOB53" s="76"/>
      <c r="BOC53" s="73"/>
      <c r="BOD53" s="49"/>
      <c r="BOE53" s="30"/>
      <c r="BOF53" s="69"/>
      <c r="BOG53" s="74"/>
      <c r="BOH53" s="75"/>
      <c r="BOI53" s="75"/>
      <c r="BOJ53" s="75"/>
      <c r="BOK53" s="75"/>
      <c r="BOL53" s="75"/>
      <c r="BOM53" s="75"/>
      <c r="BON53" s="75"/>
      <c r="BOO53" s="75"/>
      <c r="BOP53" s="75"/>
      <c r="BOQ53" s="75"/>
      <c r="BOR53" s="75"/>
      <c r="BOS53" s="75"/>
      <c r="BOT53" s="76"/>
      <c r="BOU53" s="73"/>
      <c r="BOV53" s="49"/>
      <c r="BOW53" s="30"/>
      <c r="BOX53" s="69"/>
      <c r="BOY53" s="74"/>
      <c r="BOZ53" s="75"/>
      <c r="BPA53" s="75"/>
      <c r="BPB53" s="75"/>
      <c r="BPC53" s="75"/>
      <c r="BPD53" s="75"/>
      <c r="BPE53" s="75"/>
      <c r="BPF53" s="75"/>
      <c r="BPG53" s="75"/>
      <c r="BPH53" s="75"/>
      <c r="BPI53" s="75"/>
      <c r="BPJ53" s="75"/>
      <c r="BPK53" s="75"/>
      <c r="BPL53" s="76"/>
      <c r="BPM53" s="73"/>
      <c r="BPN53" s="49"/>
      <c r="BPO53" s="30"/>
      <c r="BPP53" s="69"/>
      <c r="BPQ53" s="74"/>
      <c r="BPR53" s="75"/>
      <c r="BPS53" s="75"/>
      <c r="BPT53" s="75"/>
      <c r="BPU53" s="75"/>
      <c r="BPV53" s="75"/>
      <c r="BPW53" s="75"/>
      <c r="BPX53" s="75"/>
      <c r="BPY53" s="75"/>
      <c r="BPZ53" s="75"/>
      <c r="BQA53" s="75"/>
      <c r="BQB53" s="75"/>
      <c r="BQC53" s="75"/>
      <c r="BQD53" s="76"/>
      <c r="BQE53" s="73"/>
      <c r="BQF53" s="49"/>
      <c r="BQG53" s="30"/>
      <c r="BQH53" s="69"/>
      <c r="BQI53" s="74"/>
      <c r="BQJ53" s="75"/>
      <c r="BQK53" s="75"/>
      <c r="BQL53" s="75"/>
      <c r="BQM53" s="75"/>
      <c r="BQN53" s="75"/>
      <c r="BQO53" s="75"/>
      <c r="BQP53" s="75"/>
      <c r="BQQ53" s="75"/>
      <c r="BQR53" s="75"/>
      <c r="BQS53" s="75"/>
      <c r="BQT53" s="75"/>
      <c r="BQU53" s="75"/>
      <c r="BQV53" s="76"/>
      <c r="BQW53" s="73"/>
      <c r="BQX53" s="49"/>
      <c r="BQY53" s="30"/>
      <c r="BQZ53" s="69"/>
      <c r="BRA53" s="74"/>
      <c r="BRB53" s="75"/>
      <c r="BRC53" s="75"/>
      <c r="BRD53" s="75"/>
      <c r="BRE53" s="75"/>
      <c r="BRF53" s="75"/>
      <c r="BRG53" s="75"/>
      <c r="BRH53" s="75"/>
      <c r="BRI53" s="75"/>
      <c r="BRJ53" s="75"/>
      <c r="BRK53" s="75"/>
      <c r="BRL53" s="75"/>
      <c r="BRM53" s="75"/>
      <c r="BRN53" s="76"/>
      <c r="BRO53" s="73"/>
      <c r="BRP53" s="49"/>
      <c r="BRQ53" s="30"/>
      <c r="BRR53" s="69"/>
      <c r="BRS53" s="74"/>
      <c r="BRT53" s="75"/>
      <c r="BRU53" s="75"/>
      <c r="BRV53" s="75"/>
      <c r="BRW53" s="75"/>
      <c r="BRX53" s="75"/>
      <c r="BRY53" s="75"/>
      <c r="BRZ53" s="75"/>
      <c r="BSA53" s="75"/>
      <c r="BSB53" s="75"/>
      <c r="BSC53" s="75"/>
      <c r="BSD53" s="75"/>
      <c r="BSE53" s="75"/>
      <c r="BSF53" s="76"/>
      <c r="BSG53" s="73"/>
      <c r="BSH53" s="49"/>
      <c r="BSI53" s="30"/>
      <c r="BSJ53" s="69"/>
      <c r="BSK53" s="74"/>
      <c r="BSL53" s="75"/>
      <c r="BSM53" s="75"/>
      <c r="BSN53" s="75"/>
      <c r="BSO53" s="75"/>
      <c r="BSP53" s="75"/>
      <c r="BSQ53" s="75"/>
      <c r="BSR53" s="75"/>
      <c r="BSS53" s="75"/>
      <c r="BST53" s="75"/>
      <c r="BSU53" s="75"/>
      <c r="BSV53" s="75"/>
      <c r="BSW53" s="75"/>
      <c r="BSX53" s="76"/>
      <c r="BSY53" s="73"/>
      <c r="BSZ53" s="49"/>
      <c r="BTA53" s="30"/>
      <c r="BTB53" s="69"/>
      <c r="BTC53" s="74"/>
      <c r="BTD53" s="75"/>
      <c r="BTE53" s="75"/>
      <c r="BTF53" s="75"/>
      <c r="BTG53" s="75"/>
      <c r="BTH53" s="75"/>
      <c r="BTI53" s="75"/>
      <c r="BTJ53" s="75"/>
      <c r="BTK53" s="75"/>
      <c r="BTL53" s="75"/>
      <c r="BTM53" s="75"/>
      <c r="BTN53" s="75"/>
      <c r="BTO53" s="75"/>
      <c r="BTP53" s="76"/>
      <c r="BTQ53" s="73"/>
      <c r="BTR53" s="49"/>
      <c r="BTS53" s="30"/>
      <c r="BTT53" s="69"/>
      <c r="BTU53" s="74"/>
      <c r="BTV53" s="75"/>
      <c r="BTW53" s="75"/>
      <c r="BTX53" s="75"/>
      <c r="BTY53" s="75"/>
      <c r="BTZ53" s="75"/>
      <c r="BUA53" s="75"/>
      <c r="BUB53" s="75"/>
      <c r="BUC53" s="75"/>
      <c r="BUD53" s="75"/>
      <c r="BUE53" s="75"/>
      <c r="BUF53" s="75"/>
      <c r="BUG53" s="75"/>
      <c r="BUH53" s="76"/>
      <c r="BUI53" s="73"/>
      <c r="BUJ53" s="49"/>
      <c r="BUK53" s="30"/>
      <c r="BUL53" s="69"/>
      <c r="BUM53" s="74"/>
      <c r="BUN53" s="75"/>
      <c r="BUO53" s="75"/>
      <c r="BUP53" s="75"/>
      <c r="BUQ53" s="75"/>
      <c r="BUR53" s="75"/>
      <c r="BUS53" s="75"/>
      <c r="BUT53" s="75"/>
      <c r="BUU53" s="75"/>
      <c r="BUV53" s="75"/>
      <c r="BUW53" s="75"/>
      <c r="BUX53" s="75"/>
      <c r="BUY53" s="75"/>
      <c r="BUZ53" s="76"/>
      <c r="BVA53" s="73"/>
      <c r="BVB53" s="49"/>
      <c r="BVC53" s="30"/>
      <c r="BVD53" s="69"/>
      <c r="BVE53" s="74"/>
      <c r="BVF53" s="75"/>
      <c r="BVG53" s="75"/>
      <c r="BVH53" s="75"/>
      <c r="BVI53" s="75"/>
      <c r="BVJ53" s="75"/>
      <c r="BVK53" s="75"/>
      <c r="BVL53" s="75"/>
      <c r="BVM53" s="75"/>
      <c r="BVN53" s="75"/>
      <c r="BVO53" s="75"/>
      <c r="BVP53" s="75"/>
      <c r="BVQ53" s="75"/>
      <c r="BVR53" s="76"/>
      <c r="BVS53" s="73"/>
      <c r="BVT53" s="49"/>
      <c r="BVU53" s="30"/>
      <c r="BVV53" s="69"/>
      <c r="BVW53" s="74"/>
      <c r="BVX53" s="75"/>
      <c r="BVY53" s="75"/>
      <c r="BVZ53" s="75"/>
      <c r="BWA53" s="75"/>
      <c r="BWB53" s="75"/>
      <c r="BWC53" s="75"/>
      <c r="BWD53" s="75"/>
      <c r="BWE53" s="75"/>
      <c r="BWF53" s="75"/>
      <c r="BWG53" s="75"/>
      <c r="BWH53" s="75"/>
      <c r="BWI53" s="75"/>
      <c r="BWJ53" s="76"/>
      <c r="BWK53" s="73"/>
      <c r="BWL53" s="49"/>
      <c r="BWM53" s="30"/>
      <c r="BWN53" s="69"/>
      <c r="BWO53" s="74"/>
      <c r="BWP53" s="75"/>
      <c r="BWQ53" s="75"/>
      <c r="BWR53" s="75"/>
      <c r="BWS53" s="75"/>
      <c r="BWT53" s="75"/>
      <c r="BWU53" s="75"/>
      <c r="BWV53" s="75"/>
      <c r="BWW53" s="75"/>
      <c r="BWX53" s="75"/>
      <c r="BWY53" s="75"/>
      <c r="BWZ53" s="75"/>
      <c r="BXA53" s="75"/>
      <c r="BXB53" s="76"/>
      <c r="BXC53" s="73"/>
      <c r="BXD53" s="49"/>
      <c r="BXE53" s="30"/>
      <c r="BXF53" s="69"/>
      <c r="BXG53" s="74"/>
      <c r="BXH53" s="75"/>
      <c r="BXI53" s="75"/>
      <c r="BXJ53" s="75"/>
      <c r="BXK53" s="75"/>
      <c r="BXL53" s="75"/>
      <c r="BXM53" s="75"/>
      <c r="BXN53" s="75"/>
      <c r="BXO53" s="75"/>
      <c r="BXP53" s="75"/>
      <c r="BXQ53" s="75"/>
      <c r="BXR53" s="75"/>
      <c r="BXS53" s="75"/>
      <c r="BXT53" s="76"/>
      <c r="BXU53" s="73"/>
      <c r="BXV53" s="49"/>
      <c r="BXW53" s="30"/>
      <c r="BXX53" s="69"/>
      <c r="BXY53" s="74"/>
      <c r="BXZ53" s="75"/>
      <c r="BYA53" s="75"/>
      <c r="BYB53" s="75"/>
      <c r="BYC53" s="75"/>
      <c r="BYD53" s="75"/>
      <c r="BYE53" s="75"/>
      <c r="BYF53" s="75"/>
      <c r="BYG53" s="75"/>
      <c r="BYH53" s="75"/>
      <c r="BYI53" s="75"/>
      <c r="BYJ53" s="75"/>
      <c r="BYK53" s="75"/>
      <c r="BYL53" s="76"/>
      <c r="BYM53" s="73"/>
      <c r="BYN53" s="49"/>
      <c r="BYO53" s="30"/>
      <c r="BYP53" s="69"/>
      <c r="BYQ53" s="74"/>
      <c r="BYR53" s="75"/>
      <c r="BYS53" s="75"/>
      <c r="BYT53" s="75"/>
      <c r="BYU53" s="75"/>
      <c r="BYV53" s="75"/>
      <c r="BYW53" s="75"/>
      <c r="BYX53" s="75"/>
      <c r="BYY53" s="75"/>
      <c r="BYZ53" s="75"/>
      <c r="BZA53" s="75"/>
      <c r="BZB53" s="75"/>
      <c r="BZC53" s="75"/>
      <c r="BZD53" s="76"/>
      <c r="BZE53" s="73"/>
      <c r="BZF53" s="49"/>
      <c r="BZG53" s="30"/>
      <c r="BZH53" s="69"/>
      <c r="BZI53" s="74"/>
      <c r="BZJ53" s="75"/>
      <c r="BZK53" s="75"/>
      <c r="BZL53" s="75"/>
      <c r="BZM53" s="75"/>
      <c r="BZN53" s="75"/>
      <c r="BZO53" s="75"/>
      <c r="BZP53" s="75"/>
      <c r="BZQ53" s="75"/>
      <c r="BZR53" s="75"/>
      <c r="BZS53" s="75"/>
      <c r="BZT53" s="75"/>
      <c r="BZU53" s="75"/>
      <c r="BZV53" s="76"/>
      <c r="BZW53" s="73"/>
      <c r="BZX53" s="49"/>
      <c r="BZY53" s="30"/>
      <c r="BZZ53" s="69"/>
      <c r="CAA53" s="74"/>
      <c r="CAB53" s="75"/>
      <c r="CAC53" s="75"/>
      <c r="CAD53" s="75"/>
      <c r="CAE53" s="75"/>
      <c r="CAF53" s="75"/>
      <c r="CAG53" s="75"/>
      <c r="CAH53" s="75"/>
      <c r="CAI53" s="75"/>
      <c r="CAJ53" s="75"/>
      <c r="CAK53" s="75"/>
      <c r="CAL53" s="75"/>
      <c r="CAM53" s="75"/>
      <c r="CAN53" s="76"/>
      <c r="CAO53" s="73"/>
      <c r="CAP53" s="49"/>
      <c r="CAQ53" s="30"/>
      <c r="CAR53" s="69"/>
      <c r="CAS53" s="74"/>
      <c r="CAT53" s="75"/>
      <c r="CAU53" s="75"/>
      <c r="CAV53" s="75"/>
      <c r="CAW53" s="75"/>
      <c r="CAX53" s="75"/>
      <c r="CAY53" s="75"/>
      <c r="CAZ53" s="75"/>
      <c r="CBA53" s="75"/>
      <c r="CBB53" s="75"/>
      <c r="CBC53" s="75"/>
      <c r="CBD53" s="75"/>
      <c r="CBE53" s="75"/>
      <c r="CBF53" s="76"/>
      <c r="CBG53" s="73"/>
      <c r="CBH53" s="49"/>
      <c r="CBI53" s="30"/>
      <c r="CBJ53" s="69"/>
      <c r="CBK53" s="74"/>
      <c r="CBL53" s="75"/>
      <c r="CBM53" s="75"/>
      <c r="CBN53" s="75"/>
      <c r="CBO53" s="75"/>
      <c r="CBP53" s="75"/>
      <c r="CBQ53" s="75"/>
      <c r="CBR53" s="75"/>
      <c r="CBS53" s="75"/>
      <c r="CBT53" s="75"/>
      <c r="CBU53" s="75"/>
      <c r="CBV53" s="75"/>
      <c r="CBW53" s="75"/>
      <c r="CBX53" s="76"/>
      <c r="CBY53" s="73"/>
      <c r="CBZ53" s="49"/>
      <c r="CCA53" s="30"/>
      <c r="CCB53" s="69"/>
      <c r="CCC53" s="74"/>
      <c r="CCD53" s="75"/>
      <c r="CCE53" s="75"/>
      <c r="CCF53" s="75"/>
      <c r="CCG53" s="75"/>
      <c r="CCH53" s="75"/>
      <c r="CCI53" s="75"/>
      <c r="CCJ53" s="75"/>
      <c r="CCK53" s="75"/>
      <c r="CCL53" s="75"/>
      <c r="CCM53" s="75"/>
      <c r="CCN53" s="75"/>
      <c r="CCO53" s="75"/>
      <c r="CCP53" s="76"/>
      <c r="CCQ53" s="73"/>
      <c r="CCR53" s="49"/>
      <c r="CCS53" s="30"/>
      <c r="CCT53" s="69"/>
      <c r="CCU53" s="74"/>
      <c r="CCV53" s="75"/>
      <c r="CCW53" s="75"/>
      <c r="CCX53" s="75"/>
      <c r="CCY53" s="75"/>
      <c r="CCZ53" s="75"/>
      <c r="CDA53" s="75"/>
      <c r="CDB53" s="75"/>
      <c r="CDC53" s="75"/>
      <c r="CDD53" s="75"/>
      <c r="CDE53" s="75"/>
      <c r="CDF53" s="75"/>
      <c r="CDG53" s="75"/>
      <c r="CDH53" s="76"/>
      <c r="CDI53" s="73"/>
      <c r="CDJ53" s="49"/>
      <c r="CDK53" s="30"/>
      <c r="CDL53" s="69"/>
      <c r="CDM53" s="74"/>
      <c r="CDN53" s="75"/>
      <c r="CDO53" s="75"/>
      <c r="CDP53" s="75"/>
      <c r="CDQ53" s="75"/>
      <c r="CDR53" s="75"/>
      <c r="CDS53" s="75"/>
      <c r="CDT53" s="75"/>
      <c r="CDU53" s="75"/>
      <c r="CDV53" s="75"/>
      <c r="CDW53" s="75"/>
      <c r="CDX53" s="75"/>
      <c r="CDY53" s="75"/>
      <c r="CDZ53" s="76"/>
      <c r="CEA53" s="73"/>
      <c r="CEB53" s="49"/>
      <c r="CEC53" s="30"/>
      <c r="CED53" s="69"/>
      <c r="CEE53" s="74"/>
      <c r="CEF53" s="75"/>
      <c r="CEG53" s="75"/>
      <c r="CEH53" s="75"/>
      <c r="CEI53" s="75"/>
      <c r="CEJ53" s="75"/>
      <c r="CEK53" s="75"/>
      <c r="CEL53" s="75"/>
      <c r="CEM53" s="75"/>
      <c r="CEN53" s="75"/>
      <c r="CEO53" s="75"/>
      <c r="CEP53" s="75"/>
      <c r="CEQ53" s="75"/>
      <c r="CER53" s="76"/>
      <c r="CES53" s="73"/>
      <c r="CET53" s="49"/>
      <c r="CEU53" s="30"/>
      <c r="CEV53" s="69"/>
      <c r="CEW53" s="74"/>
      <c r="CEX53" s="75"/>
      <c r="CEY53" s="75"/>
      <c r="CEZ53" s="75"/>
      <c r="CFA53" s="75"/>
      <c r="CFB53" s="75"/>
      <c r="CFC53" s="75"/>
      <c r="CFD53" s="75"/>
      <c r="CFE53" s="75"/>
      <c r="CFF53" s="75"/>
      <c r="CFG53" s="75"/>
      <c r="CFH53" s="75"/>
      <c r="CFI53" s="75"/>
      <c r="CFJ53" s="76"/>
      <c r="CFK53" s="73"/>
      <c r="CFL53" s="49"/>
      <c r="CFM53" s="30"/>
      <c r="CFN53" s="69"/>
      <c r="CFO53" s="74"/>
      <c r="CFP53" s="75"/>
      <c r="CFQ53" s="75"/>
      <c r="CFR53" s="75"/>
      <c r="CFS53" s="75"/>
      <c r="CFT53" s="75"/>
      <c r="CFU53" s="75"/>
      <c r="CFV53" s="75"/>
      <c r="CFW53" s="75"/>
      <c r="CFX53" s="75"/>
      <c r="CFY53" s="75"/>
      <c r="CFZ53" s="75"/>
      <c r="CGA53" s="75"/>
      <c r="CGB53" s="76"/>
      <c r="CGC53" s="73"/>
      <c r="CGD53" s="49"/>
      <c r="CGE53" s="30"/>
      <c r="CGF53" s="69"/>
      <c r="CGG53" s="74"/>
      <c r="CGH53" s="75"/>
      <c r="CGI53" s="75"/>
      <c r="CGJ53" s="75"/>
      <c r="CGK53" s="75"/>
      <c r="CGL53" s="75"/>
      <c r="CGM53" s="75"/>
      <c r="CGN53" s="75"/>
      <c r="CGO53" s="75"/>
      <c r="CGP53" s="75"/>
      <c r="CGQ53" s="75"/>
      <c r="CGR53" s="75"/>
      <c r="CGS53" s="75"/>
      <c r="CGT53" s="76"/>
      <c r="CGU53" s="73"/>
      <c r="CGV53" s="49"/>
      <c r="CGW53" s="30"/>
      <c r="CGX53" s="69"/>
      <c r="CGY53" s="74"/>
      <c r="CGZ53" s="75"/>
      <c r="CHA53" s="75"/>
      <c r="CHB53" s="75"/>
      <c r="CHC53" s="75"/>
      <c r="CHD53" s="75"/>
      <c r="CHE53" s="75"/>
      <c r="CHF53" s="75"/>
      <c r="CHG53" s="75"/>
      <c r="CHH53" s="75"/>
      <c r="CHI53" s="75"/>
      <c r="CHJ53" s="75"/>
      <c r="CHK53" s="75"/>
      <c r="CHL53" s="76"/>
      <c r="CHM53" s="73"/>
      <c r="CHN53" s="49"/>
      <c r="CHO53" s="30"/>
      <c r="CHP53" s="69"/>
      <c r="CHQ53" s="74"/>
      <c r="CHR53" s="75"/>
      <c r="CHS53" s="75"/>
      <c r="CHT53" s="75"/>
      <c r="CHU53" s="75"/>
      <c r="CHV53" s="75"/>
      <c r="CHW53" s="75"/>
      <c r="CHX53" s="75"/>
      <c r="CHY53" s="75"/>
      <c r="CHZ53" s="75"/>
      <c r="CIA53" s="75"/>
      <c r="CIB53" s="75"/>
      <c r="CIC53" s="75"/>
      <c r="CID53" s="76"/>
      <c r="CIE53" s="73"/>
      <c r="CIF53" s="49"/>
      <c r="CIG53" s="30"/>
      <c r="CIH53" s="69"/>
      <c r="CII53" s="74"/>
      <c r="CIJ53" s="75"/>
      <c r="CIK53" s="75"/>
      <c r="CIL53" s="75"/>
      <c r="CIM53" s="75"/>
      <c r="CIN53" s="75"/>
      <c r="CIO53" s="75"/>
      <c r="CIP53" s="75"/>
      <c r="CIQ53" s="75"/>
      <c r="CIR53" s="75"/>
      <c r="CIS53" s="75"/>
      <c r="CIT53" s="75"/>
      <c r="CIU53" s="75"/>
      <c r="CIV53" s="76"/>
      <c r="CIW53" s="73"/>
      <c r="CIX53" s="49"/>
      <c r="CIY53" s="30"/>
      <c r="CIZ53" s="69"/>
      <c r="CJA53" s="74"/>
      <c r="CJB53" s="75"/>
      <c r="CJC53" s="75"/>
      <c r="CJD53" s="75"/>
      <c r="CJE53" s="75"/>
      <c r="CJF53" s="75"/>
      <c r="CJG53" s="75"/>
      <c r="CJH53" s="75"/>
      <c r="CJI53" s="75"/>
      <c r="CJJ53" s="75"/>
      <c r="CJK53" s="75"/>
      <c r="CJL53" s="75"/>
      <c r="CJM53" s="75"/>
      <c r="CJN53" s="76"/>
      <c r="CJO53" s="73"/>
      <c r="CJP53" s="49"/>
      <c r="CJQ53" s="30"/>
      <c r="CJR53" s="69"/>
      <c r="CJS53" s="74"/>
      <c r="CJT53" s="75"/>
      <c r="CJU53" s="75"/>
      <c r="CJV53" s="75"/>
      <c r="CJW53" s="75"/>
      <c r="CJX53" s="75"/>
      <c r="CJY53" s="75"/>
      <c r="CJZ53" s="75"/>
      <c r="CKA53" s="75"/>
      <c r="CKB53" s="75"/>
      <c r="CKC53" s="75"/>
      <c r="CKD53" s="75"/>
      <c r="CKE53" s="75"/>
      <c r="CKF53" s="76"/>
      <c r="CKG53" s="73"/>
      <c r="CKH53" s="49"/>
      <c r="CKI53" s="30"/>
      <c r="CKJ53" s="69"/>
      <c r="CKK53" s="74"/>
      <c r="CKL53" s="75"/>
      <c r="CKM53" s="75"/>
      <c r="CKN53" s="75"/>
      <c r="CKO53" s="75"/>
      <c r="CKP53" s="75"/>
      <c r="CKQ53" s="75"/>
      <c r="CKR53" s="75"/>
      <c r="CKS53" s="75"/>
      <c r="CKT53" s="75"/>
      <c r="CKU53" s="75"/>
      <c r="CKV53" s="75"/>
      <c r="CKW53" s="75"/>
      <c r="CKX53" s="76"/>
      <c r="CKY53" s="73"/>
      <c r="CKZ53" s="49"/>
      <c r="CLA53" s="30"/>
      <c r="CLB53" s="69"/>
      <c r="CLC53" s="74"/>
      <c r="CLD53" s="75"/>
      <c r="CLE53" s="75"/>
      <c r="CLF53" s="75"/>
      <c r="CLG53" s="75"/>
      <c r="CLH53" s="75"/>
      <c r="CLI53" s="75"/>
      <c r="CLJ53" s="75"/>
      <c r="CLK53" s="75"/>
      <c r="CLL53" s="75"/>
      <c r="CLM53" s="75"/>
      <c r="CLN53" s="75"/>
      <c r="CLO53" s="75"/>
      <c r="CLP53" s="76"/>
      <c r="CLQ53" s="73"/>
      <c r="CLR53" s="49"/>
      <c r="CLS53" s="30"/>
      <c r="CLT53" s="69"/>
      <c r="CLU53" s="74"/>
      <c r="CLV53" s="75"/>
      <c r="CLW53" s="75"/>
      <c r="CLX53" s="75"/>
      <c r="CLY53" s="75"/>
      <c r="CLZ53" s="75"/>
      <c r="CMA53" s="75"/>
      <c r="CMB53" s="75"/>
      <c r="CMC53" s="75"/>
      <c r="CMD53" s="75"/>
      <c r="CME53" s="75"/>
      <c r="CMF53" s="75"/>
      <c r="CMG53" s="75"/>
      <c r="CMH53" s="76"/>
      <c r="CMI53" s="73"/>
      <c r="CMJ53" s="49"/>
      <c r="CMK53" s="30"/>
      <c r="CML53" s="69"/>
      <c r="CMM53" s="74"/>
      <c r="CMN53" s="75"/>
      <c r="CMO53" s="75"/>
      <c r="CMP53" s="75"/>
      <c r="CMQ53" s="75"/>
      <c r="CMR53" s="75"/>
      <c r="CMS53" s="75"/>
      <c r="CMT53" s="75"/>
      <c r="CMU53" s="75"/>
      <c r="CMV53" s="75"/>
      <c r="CMW53" s="75"/>
      <c r="CMX53" s="75"/>
      <c r="CMY53" s="75"/>
      <c r="CMZ53" s="76"/>
      <c r="CNA53" s="73"/>
      <c r="CNB53" s="49"/>
      <c r="CNC53" s="30"/>
      <c r="CND53" s="69"/>
      <c r="CNE53" s="74"/>
      <c r="CNF53" s="75"/>
      <c r="CNG53" s="75"/>
      <c r="CNH53" s="75"/>
      <c r="CNI53" s="75"/>
      <c r="CNJ53" s="75"/>
      <c r="CNK53" s="75"/>
      <c r="CNL53" s="75"/>
      <c r="CNM53" s="75"/>
      <c r="CNN53" s="75"/>
      <c r="CNO53" s="75"/>
      <c r="CNP53" s="75"/>
      <c r="CNQ53" s="75"/>
      <c r="CNR53" s="76"/>
      <c r="CNS53" s="73"/>
      <c r="CNT53" s="49"/>
      <c r="CNU53" s="30"/>
      <c r="CNV53" s="69"/>
      <c r="CNW53" s="74"/>
      <c r="CNX53" s="75"/>
      <c r="CNY53" s="75"/>
      <c r="CNZ53" s="75"/>
      <c r="COA53" s="75"/>
      <c r="COB53" s="75"/>
      <c r="COC53" s="75"/>
      <c r="COD53" s="75"/>
      <c r="COE53" s="75"/>
      <c r="COF53" s="75"/>
      <c r="COG53" s="75"/>
      <c r="COH53" s="75"/>
      <c r="COI53" s="75"/>
      <c r="COJ53" s="76"/>
      <c r="COK53" s="73"/>
      <c r="COL53" s="49"/>
      <c r="COM53" s="30"/>
      <c r="CON53" s="69"/>
      <c r="COO53" s="74"/>
      <c r="COP53" s="75"/>
      <c r="COQ53" s="75"/>
      <c r="COR53" s="75"/>
      <c r="COS53" s="75"/>
      <c r="COT53" s="75"/>
      <c r="COU53" s="75"/>
      <c r="COV53" s="75"/>
      <c r="COW53" s="75"/>
      <c r="COX53" s="75"/>
      <c r="COY53" s="75"/>
      <c r="COZ53" s="75"/>
      <c r="CPA53" s="75"/>
      <c r="CPB53" s="76"/>
      <c r="CPC53" s="73"/>
      <c r="CPD53" s="49"/>
      <c r="CPE53" s="30"/>
      <c r="CPF53" s="69"/>
      <c r="CPG53" s="74"/>
      <c r="CPH53" s="75"/>
      <c r="CPI53" s="75"/>
      <c r="CPJ53" s="75"/>
      <c r="CPK53" s="75"/>
      <c r="CPL53" s="75"/>
      <c r="CPM53" s="75"/>
      <c r="CPN53" s="75"/>
      <c r="CPO53" s="75"/>
      <c r="CPP53" s="75"/>
      <c r="CPQ53" s="75"/>
      <c r="CPR53" s="75"/>
      <c r="CPS53" s="75"/>
      <c r="CPT53" s="76"/>
      <c r="CPU53" s="73"/>
      <c r="CPV53" s="49"/>
      <c r="CPW53" s="30"/>
      <c r="CPX53" s="69"/>
      <c r="CPY53" s="74"/>
      <c r="CPZ53" s="75"/>
      <c r="CQA53" s="75"/>
      <c r="CQB53" s="75"/>
      <c r="CQC53" s="75"/>
      <c r="CQD53" s="75"/>
      <c r="CQE53" s="75"/>
      <c r="CQF53" s="75"/>
      <c r="CQG53" s="75"/>
      <c r="CQH53" s="75"/>
      <c r="CQI53" s="75"/>
      <c r="CQJ53" s="75"/>
      <c r="CQK53" s="75"/>
      <c r="CQL53" s="76"/>
      <c r="CQM53" s="73"/>
      <c r="CQN53" s="49"/>
      <c r="CQO53" s="30"/>
      <c r="CQP53" s="69"/>
      <c r="CQQ53" s="74"/>
      <c r="CQR53" s="75"/>
      <c r="CQS53" s="75"/>
      <c r="CQT53" s="75"/>
      <c r="CQU53" s="75"/>
      <c r="CQV53" s="75"/>
      <c r="CQW53" s="75"/>
      <c r="CQX53" s="75"/>
      <c r="CQY53" s="75"/>
      <c r="CQZ53" s="75"/>
      <c r="CRA53" s="75"/>
      <c r="CRB53" s="75"/>
      <c r="CRC53" s="75"/>
      <c r="CRD53" s="76"/>
      <c r="CRE53" s="73"/>
      <c r="CRF53" s="49"/>
      <c r="CRG53" s="30"/>
      <c r="CRH53" s="69"/>
      <c r="CRI53" s="74"/>
      <c r="CRJ53" s="75"/>
      <c r="CRK53" s="75"/>
      <c r="CRL53" s="75"/>
      <c r="CRM53" s="75"/>
      <c r="CRN53" s="75"/>
      <c r="CRO53" s="75"/>
      <c r="CRP53" s="75"/>
      <c r="CRQ53" s="75"/>
      <c r="CRR53" s="75"/>
      <c r="CRS53" s="75"/>
      <c r="CRT53" s="75"/>
      <c r="CRU53" s="75"/>
      <c r="CRV53" s="76"/>
      <c r="CRW53" s="73"/>
      <c r="CRX53" s="49"/>
      <c r="CRY53" s="30"/>
      <c r="CRZ53" s="69"/>
      <c r="CSA53" s="74"/>
      <c r="CSB53" s="75"/>
      <c r="CSC53" s="75"/>
      <c r="CSD53" s="75"/>
      <c r="CSE53" s="75"/>
      <c r="CSF53" s="75"/>
      <c r="CSG53" s="75"/>
      <c r="CSH53" s="75"/>
      <c r="CSI53" s="75"/>
      <c r="CSJ53" s="75"/>
      <c r="CSK53" s="75"/>
      <c r="CSL53" s="75"/>
      <c r="CSM53" s="75"/>
      <c r="CSN53" s="76"/>
      <c r="CSO53" s="73"/>
      <c r="CSP53" s="49"/>
      <c r="CSQ53" s="30"/>
      <c r="CSR53" s="69"/>
      <c r="CSS53" s="74"/>
      <c r="CST53" s="75"/>
      <c r="CSU53" s="75"/>
      <c r="CSV53" s="75"/>
      <c r="CSW53" s="75"/>
      <c r="CSX53" s="75"/>
      <c r="CSY53" s="75"/>
      <c r="CSZ53" s="75"/>
      <c r="CTA53" s="75"/>
      <c r="CTB53" s="75"/>
      <c r="CTC53" s="75"/>
      <c r="CTD53" s="75"/>
      <c r="CTE53" s="75"/>
      <c r="CTF53" s="76"/>
      <c r="CTG53" s="73"/>
      <c r="CTH53" s="49"/>
      <c r="CTI53" s="30"/>
      <c r="CTJ53" s="69"/>
      <c r="CTK53" s="74"/>
      <c r="CTL53" s="75"/>
      <c r="CTM53" s="75"/>
      <c r="CTN53" s="75"/>
      <c r="CTO53" s="75"/>
      <c r="CTP53" s="75"/>
      <c r="CTQ53" s="75"/>
      <c r="CTR53" s="75"/>
      <c r="CTS53" s="75"/>
      <c r="CTT53" s="75"/>
      <c r="CTU53" s="75"/>
      <c r="CTV53" s="75"/>
      <c r="CTW53" s="75"/>
      <c r="CTX53" s="76"/>
      <c r="CTY53" s="73"/>
      <c r="CTZ53" s="49"/>
      <c r="CUA53" s="30"/>
      <c r="CUB53" s="69"/>
      <c r="CUC53" s="74"/>
      <c r="CUD53" s="75"/>
      <c r="CUE53" s="75"/>
      <c r="CUF53" s="75"/>
      <c r="CUG53" s="75"/>
      <c r="CUH53" s="75"/>
      <c r="CUI53" s="75"/>
      <c r="CUJ53" s="75"/>
      <c r="CUK53" s="75"/>
      <c r="CUL53" s="75"/>
      <c r="CUM53" s="75"/>
      <c r="CUN53" s="75"/>
      <c r="CUO53" s="75"/>
      <c r="CUP53" s="76"/>
      <c r="CUQ53" s="73"/>
      <c r="CUR53" s="49"/>
      <c r="CUS53" s="30"/>
      <c r="CUT53" s="69"/>
      <c r="CUU53" s="74"/>
      <c r="CUV53" s="75"/>
      <c r="CUW53" s="75"/>
      <c r="CUX53" s="75"/>
      <c r="CUY53" s="75"/>
      <c r="CUZ53" s="75"/>
      <c r="CVA53" s="75"/>
      <c r="CVB53" s="75"/>
      <c r="CVC53" s="75"/>
      <c r="CVD53" s="75"/>
      <c r="CVE53" s="75"/>
      <c r="CVF53" s="75"/>
      <c r="CVG53" s="75"/>
      <c r="CVH53" s="76"/>
      <c r="CVI53" s="73"/>
      <c r="CVJ53" s="49"/>
      <c r="CVK53" s="30"/>
      <c r="CVL53" s="69"/>
      <c r="CVM53" s="74"/>
      <c r="CVN53" s="75"/>
      <c r="CVO53" s="75"/>
      <c r="CVP53" s="75"/>
      <c r="CVQ53" s="75"/>
      <c r="CVR53" s="75"/>
      <c r="CVS53" s="75"/>
      <c r="CVT53" s="75"/>
      <c r="CVU53" s="75"/>
      <c r="CVV53" s="75"/>
      <c r="CVW53" s="75"/>
      <c r="CVX53" s="75"/>
      <c r="CVY53" s="75"/>
      <c r="CVZ53" s="76"/>
      <c r="CWA53" s="73"/>
      <c r="CWB53" s="49"/>
      <c r="CWC53" s="30"/>
      <c r="CWD53" s="69"/>
      <c r="CWE53" s="74"/>
      <c r="CWF53" s="75"/>
      <c r="CWG53" s="75"/>
      <c r="CWH53" s="75"/>
      <c r="CWI53" s="75"/>
      <c r="CWJ53" s="75"/>
      <c r="CWK53" s="75"/>
      <c r="CWL53" s="75"/>
      <c r="CWM53" s="75"/>
      <c r="CWN53" s="75"/>
      <c r="CWO53" s="75"/>
      <c r="CWP53" s="75"/>
      <c r="CWQ53" s="75"/>
      <c r="CWR53" s="76"/>
      <c r="CWS53" s="73"/>
      <c r="CWT53" s="49"/>
      <c r="CWU53" s="30"/>
      <c r="CWV53" s="69"/>
      <c r="CWW53" s="74"/>
      <c r="CWX53" s="75"/>
      <c r="CWY53" s="75"/>
      <c r="CWZ53" s="75"/>
      <c r="CXA53" s="75"/>
      <c r="CXB53" s="75"/>
      <c r="CXC53" s="75"/>
      <c r="CXD53" s="75"/>
      <c r="CXE53" s="75"/>
      <c r="CXF53" s="75"/>
      <c r="CXG53" s="75"/>
      <c r="CXH53" s="75"/>
      <c r="CXI53" s="75"/>
      <c r="CXJ53" s="76"/>
      <c r="CXK53" s="73"/>
      <c r="CXL53" s="49"/>
      <c r="CXM53" s="30"/>
      <c r="CXN53" s="69"/>
      <c r="CXO53" s="74"/>
      <c r="CXP53" s="75"/>
      <c r="CXQ53" s="75"/>
      <c r="CXR53" s="75"/>
      <c r="CXS53" s="75"/>
      <c r="CXT53" s="75"/>
      <c r="CXU53" s="75"/>
      <c r="CXV53" s="75"/>
      <c r="CXW53" s="75"/>
      <c r="CXX53" s="75"/>
      <c r="CXY53" s="75"/>
      <c r="CXZ53" s="75"/>
      <c r="CYA53" s="75"/>
      <c r="CYB53" s="76"/>
      <c r="CYC53" s="73"/>
      <c r="CYD53" s="49"/>
      <c r="CYE53" s="30"/>
      <c r="CYF53" s="69"/>
      <c r="CYG53" s="74"/>
      <c r="CYH53" s="75"/>
      <c r="CYI53" s="75"/>
      <c r="CYJ53" s="75"/>
      <c r="CYK53" s="75"/>
      <c r="CYL53" s="75"/>
      <c r="CYM53" s="75"/>
      <c r="CYN53" s="75"/>
      <c r="CYO53" s="75"/>
      <c r="CYP53" s="75"/>
      <c r="CYQ53" s="75"/>
      <c r="CYR53" s="75"/>
      <c r="CYS53" s="75"/>
      <c r="CYT53" s="76"/>
      <c r="CYU53" s="73"/>
      <c r="CYV53" s="49"/>
      <c r="CYW53" s="30"/>
      <c r="CYX53" s="69"/>
      <c r="CYY53" s="74"/>
      <c r="CYZ53" s="75"/>
      <c r="CZA53" s="75"/>
      <c r="CZB53" s="75"/>
      <c r="CZC53" s="75"/>
      <c r="CZD53" s="75"/>
      <c r="CZE53" s="75"/>
      <c r="CZF53" s="75"/>
      <c r="CZG53" s="75"/>
      <c r="CZH53" s="75"/>
      <c r="CZI53" s="75"/>
      <c r="CZJ53" s="75"/>
      <c r="CZK53" s="75"/>
      <c r="CZL53" s="76"/>
      <c r="CZM53" s="73"/>
      <c r="CZN53" s="49"/>
      <c r="CZO53" s="30"/>
      <c r="CZP53" s="69"/>
      <c r="CZQ53" s="74"/>
      <c r="CZR53" s="75"/>
      <c r="CZS53" s="75"/>
      <c r="CZT53" s="75"/>
      <c r="CZU53" s="75"/>
      <c r="CZV53" s="75"/>
      <c r="CZW53" s="75"/>
      <c r="CZX53" s="75"/>
      <c r="CZY53" s="75"/>
      <c r="CZZ53" s="75"/>
      <c r="DAA53" s="75"/>
      <c r="DAB53" s="75"/>
      <c r="DAC53" s="75"/>
      <c r="DAD53" s="76"/>
      <c r="DAE53" s="73"/>
      <c r="DAF53" s="49"/>
      <c r="DAG53" s="30"/>
      <c r="DAH53" s="69"/>
      <c r="DAI53" s="74"/>
      <c r="DAJ53" s="75"/>
      <c r="DAK53" s="75"/>
      <c r="DAL53" s="75"/>
      <c r="DAM53" s="75"/>
      <c r="DAN53" s="75"/>
      <c r="DAO53" s="75"/>
      <c r="DAP53" s="75"/>
      <c r="DAQ53" s="75"/>
      <c r="DAR53" s="75"/>
      <c r="DAS53" s="75"/>
      <c r="DAT53" s="75"/>
      <c r="DAU53" s="75"/>
      <c r="DAV53" s="76"/>
      <c r="DAW53" s="73"/>
      <c r="DAX53" s="49"/>
      <c r="DAY53" s="30"/>
      <c r="DAZ53" s="69"/>
      <c r="DBA53" s="74"/>
      <c r="DBB53" s="75"/>
      <c r="DBC53" s="75"/>
      <c r="DBD53" s="75"/>
      <c r="DBE53" s="75"/>
      <c r="DBF53" s="75"/>
      <c r="DBG53" s="75"/>
      <c r="DBH53" s="75"/>
      <c r="DBI53" s="75"/>
      <c r="DBJ53" s="75"/>
      <c r="DBK53" s="75"/>
      <c r="DBL53" s="75"/>
      <c r="DBM53" s="75"/>
      <c r="DBN53" s="76"/>
      <c r="DBO53" s="73"/>
      <c r="DBP53" s="49"/>
      <c r="DBQ53" s="30"/>
      <c r="DBR53" s="69"/>
      <c r="DBS53" s="74"/>
      <c r="DBT53" s="75"/>
      <c r="DBU53" s="75"/>
      <c r="DBV53" s="75"/>
      <c r="DBW53" s="75"/>
      <c r="DBX53" s="75"/>
      <c r="DBY53" s="75"/>
      <c r="DBZ53" s="75"/>
      <c r="DCA53" s="75"/>
      <c r="DCB53" s="75"/>
      <c r="DCC53" s="75"/>
      <c r="DCD53" s="75"/>
      <c r="DCE53" s="75"/>
      <c r="DCF53" s="76"/>
      <c r="DCG53" s="73"/>
      <c r="DCH53" s="49"/>
      <c r="DCI53" s="30"/>
      <c r="DCJ53" s="69"/>
      <c r="DCK53" s="74"/>
      <c r="DCL53" s="75"/>
      <c r="DCM53" s="75"/>
      <c r="DCN53" s="75"/>
      <c r="DCO53" s="75"/>
      <c r="DCP53" s="75"/>
      <c r="DCQ53" s="75"/>
      <c r="DCR53" s="75"/>
      <c r="DCS53" s="75"/>
      <c r="DCT53" s="75"/>
      <c r="DCU53" s="75"/>
      <c r="DCV53" s="75"/>
      <c r="DCW53" s="75"/>
      <c r="DCX53" s="76"/>
      <c r="DCY53" s="73"/>
      <c r="DCZ53" s="49"/>
      <c r="DDA53" s="30"/>
      <c r="DDB53" s="69"/>
      <c r="DDC53" s="74"/>
      <c r="DDD53" s="75"/>
      <c r="DDE53" s="75"/>
      <c r="DDF53" s="75"/>
      <c r="DDG53" s="75"/>
      <c r="DDH53" s="75"/>
      <c r="DDI53" s="75"/>
      <c r="DDJ53" s="75"/>
      <c r="DDK53" s="75"/>
      <c r="DDL53" s="75"/>
      <c r="DDM53" s="75"/>
      <c r="DDN53" s="75"/>
      <c r="DDO53" s="75"/>
      <c r="DDP53" s="76"/>
      <c r="DDQ53" s="73"/>
      <c r="DDR53" s="49"/>
      <c r="DDS53" s="30"/>
      <c r="DDT53" s="69"/>
      <c r="DDU53" s="74"/>
      <c r="DDV53" s="75"/>
      <c r="DDW53" s="75"/>
      <c r="DDX53" s="75"/>
      <c r="DDY53" s="75"/>
      <c r="DDZ53" s="75"/>
      <c r="DEA53" s="75"/>
      <c r="DEB53" s="75"/>
      <c r="DEC53" s="75"/>
      <c r="DED53" s="75"/>
      <c r="DEE53" s="75"/>
      <c r="DEF53" s="75"/>
      <c r="DEG53" s="75"/>
      <c r="DEH53" s="76"/>
      <c r="DEI53" s="73"/>
      <c r="DEJ53" s="49"/>
      <c r="DEK53" s="30"/>
      <c r="DEL53" s="69"/>
      <c r="DEM53" s="74"/>
      <c r="DEN53" s="75"/>
      <c r="DEO53" s="75"/>
      <c r="DEP53" s="75"/>
      <c r="DEQ53" s="75"/>
      <c r="DER53" s="75"/>
      <c r="DES53" s="75"/>
      <c r="DET53" s="75"/>
      <c r="DEU53" s="75"/>
      <c r="DEV53" s="75"/>
      <c r="DEW53" s="75"/>
      <c r="DEX53" s="75"/>
      <c r="DEY53" s="75"/>
      <c r="DEZ53" s="76"/>
      <c r="DFA53" s="73"/>
      <c r="DFB53" s="49"/>
      <c r="DFC53" s="30"/>
      <c r="DFD53" s="69"/>
      <c r="DFE53" s="74"/>
      <c r="DFF53" s="75"/>
      <c r="DFG53" s="75"/>
      <c r="DFH53" s="75"/>
      <c r="DFI53" s="75"/>
      <c r="DFJ53" s="75"/>
      <c r="DFK53" s="75"/>
      <c r="DFL53" s="75"/>
      <c r="DFM53" s="75"/>
      <c r="DFN53" s="75"/>
      <c r="DFO53" s="75"/>
      <c r="DFP53" s="75"/>
      <c r="DFQ53" s="75"/>
      <c r="DFR53" s="76"/>
      <c r="DFS53" s="73"/>
      <c r="DFT53" s="49"/>
      <c r="DFU53" s="30"/>
      <c r="DFV53" s="69"/>
      <c r="DFW53" s="74"/>
      <c r="DFX53" s="75"/>
      <c r="DFY53" s="75"/>
      <c r="DFZ53" s="75"/>
      <c r="DGA53" s="75"/>
      <c r="DGB53" s="75"/>
      <c r="DGC53" s="75"/>
      <c r="DGD53" s="75"/>
      <c r="DGE53" s="75"/>
      <c r="DGF53" s="75"/>
      <c r="DGG53" s="75"/>
      <c r="DGH53" s="75"/>
      <c r="DGI53" s="75"/>
      <c r="DGJ53" s="76"/>
      <c r="DGK53" s="73"/>
      <c r="DGL53" s="49"/>
      <c r="DGM53" s="30"/>
      <c r="DGN53" s="69"/>
      <c r="DGO53" s="74"/>
      <c r="DGP53" s="75"/>
      <c r="DGQ53" s="75"/>
      <c r="DGR53" s="75"/>
      <c r="DGS53" s="75"/>
      <c r="DGT53" s="75"/>
      <c r="DGU53" s="75"/>
      <c r="DGV53" s="75"/>
      <c r="DGW53" s="75"/>
      <c r="DGX53" s="75"/>
      <c r="DGY53" s="75"/>
      <c r="DGZ53" s="75"/>
      <c r="DHA53" s="75"/>
      <c r="DHB53" s="76"/>
      <c r="DHC53" s="73"/>
      <c r="DHD53" s="49"/>
      <c r="DHE53" s="30"/>
      <c r="DHF53" s="69"/>
      <c r="DHG53" s="74"/>
      <c r="DHH53" s="75"/>
      <c r="DHI53" s="75"/>
      <c r="DHJ53" s="75"/>
      <c r="DHK53" s="75"/>
      <c r="DHL53" s="75"/>
      <c r="DHM53" s="75"/>
      <c r="DHN53" s="75"/>
      <c r="DHO53" s="75"/>
      <c r="DHP53" s="75"/>
      <c r="DHQ53" s="75"/>
      <c r="DHR53" s="75"/>
      <c r="DHS53" s="75"/>
      <c r="DHT53" s="76"/>
      <c r="DHU53" s="73"/>
      <c r="DHV53" s="49"/>
      <c r="DHW53" s="30"/>
      <c r="DHX53" s="69"/>
      <c r="DHY53" s="74"/>
      <c r="DHZ53" s="75"/>
      <c r="DIA53" s="75"/>
      <c r="DIB53" s="75"/>
      <c r="DIC53" s="75"/>
      <c r="DID53" s="75"/>
      <c r="DIE53" s="75"/>
      <c r="DIF53" s="75"/>
      <c r="DIG53" s="75"/>
      <c r="DIH53" s="75"/>
      <c r="DII53" s="75"/>
      <c r="DIJ53" s="75"/>
      <c r="DIK53" s="75"/>
      <c r="DIL53" s="76"/>
      <c r="DIM53" s="73"/>
      <c r="DIN53" s="49"/>
      <c r="DIO53" s="30"/>
      <c r="DIP53" s="69"/>
      <c r="DIQ53" s="74"/>
      <c r="DIR53" s="75"/>
      <c r="DIS53" s="75"/>
      <c r="DIT53" s="75"/>
      <c r="DIU53" s="75"/>
      <c r="DIV53" s="75"/>
      <c r="DIW53" s="75"/>
      <c r="DIX53" s="75"/>
      <c r="DIY53" s="75"/>
      <c r="DIZ53" s="75"/>
      <c r="DJA53" s="75"/>
      <c r="DJB53" s="75"/>
      <c r="DJC53" s="75"/>
      <c r="DJD53" s="76"/>
      <c r="DJE53" s="73"/>
      <c r="DJF53" s="49"/>
      <c r="DJG53" s="30"/>
      <c r="DJH53" s="69"/>
      <c r="DJI53" s="74"/>
      <c r="DJJ53" s="75"/>
      <c r="DJK53" s="75"/>
      <c r="DJL53" s="75"/>
      <c r="DJM53" s="75"/>
      <c r="DJN53" s="75"/>
      <c r="DJO53" s="75"/>
      <c r="DJP53" s="75"/>
      <c r="DJQ53" s="75"/>
      <c r="DJR53" s="75"/>
      <c r="DJS53" s="75"/>
      <c r="DJT53" s="75"/>
      <c r="DJU53" s="75"/>
      <c r="DJV53" s="76"/>
      <c r="DJW53" s="73"/>
      <c r="DJX53" s="49"/>
      <c r="DJY53" s="30"/>
      <c r="DJZ53" s="69"/>
      <c r="DKA53" s="74"/>
      <c r="DKB53" s="75"/>
      <c r="DKC53" s="75"/>
      <c r="DKD53" s="75"/>
      <c r="DKE53" s="75"/>
      <c r="DKF53" s="75"/>
      <c r="DKG53" s="75"/>
      <c r="DKH53" s="75"/>
      <c r="DKI53" s="75"/>
      <c r="DKJ53" s="75"/>
      <c r="DKK53" s="75"/>
      <c r="DKL53" s="75"/>
      <c r="DKM53" s="75"/>
      <c r="DKN53" s="76"/>
      <c r="DKO53" s="73"/>
      <c r="DKP53" s="49"/>
      <c r="DKQ53" s="30"/>
      <c r="DKR53" s="69"/>
      <c r="DKS53" s="74"/>
      <c r="DKT53" s="75"/>
      <c r="DKU53" s="75"/>
      <c r="DKV53" s="75"/>
      <c r="DKW53" s="75"/>
      <c r="DKX53" s="75"/>
      <c r="DKY53" s="75"/>
      <c r="DKZ53" s="75"/>
      <c r="DLA53" s="75"/>
      <c r="DLB53" s="75"/>
      <c r="DLC53" s="75"/>
      <c r="DLD53" s="75"/>
      <c r="DLE53" s="75"/>
      <c r="DLF53" s="76"/>
      <c r="DLG53" s="73"/>
      <c r="DLH53" s="49"/>
      <c r="DLI53" s="30"/>
      <c r="DLJ53" s="69"/>
      <c r="DLK53" s="74"/>
      <c r="DLL53" s="75"/>
      <c r="DLM53" s="75"/>
      <c r="DLN53" s="75"/>
      <c r="DLO53" s="75"/>
      <c r="DLP53" s="75"/>
      <c r="DLQ53" s="75"/>
      <c r="DLR53" s="75"/>
      <c r="DLS53" s="75"/>
      <c r="DLT53" s="75"/>
      <c r="DLU53" s="75"/>
      <c r="DLV53" s="75"/>
      <c r="DLW53" s="75"/>
      <c r="DLX53" s="76"/>
      <c r="DLY53" s="73"/>
      <c r="DLZ53" s="49"/>
      <c r="DMA53" s="30"/>
      <c r="DMB53" s="69"/>
      <c r="DMC53" s="74"/>
      <c r="DMD53" s="75"/>
      <c r="DME53" s="75"/>
      <c r="DMF53" s="75"/>
      <c r="DMG53" s="75"/>
      <c r="DMH53" s="75"/>
      <c r="DMI53" s="75"/>
      <c r="DMJ53" s="75"/>
      <c r="DMK53" s="75"/>
      <c r="DML53" s="75"/>
      <c r="DMM53" s="75"/>
      <c r="DMN53" s="75"/>
      <c r="DMO53" s="75"/>
      <c r="DMP53" s="76"/>
      <c r="DMQ53" s="73"/>
      <c r="DMR53" s="49"/>
      <c r="DMS53" s="30"/>
      <c r="DMT53" s="69"/>
      <c r="DMU53" s="74"/>
      <c r="DMV53" s="75"/>
      <c r="DMW53" s="75"/>
      <c r="DMX53" s="75"/>
      <c r="DMY53" s="75"/>
      <c r="DMZ53" s="75"/>
      <c r="DNA53" s="75"/>
      <c r="DNB53" s="75"/>
      <c r="DNC53" s="75"/>
      <c r="DND53" s="75"/>
      <c r="DNE53" s="75"/>
      <c r="DNF53" s="75"/>
      <c r="DNG53" s="75"/>
      <c r="DNH53" s="76"/>
      <c r="DNI53" s="73"/>
      <c r="DNJ53" s="49"/>
      <c r="DNK53" s="30"/>
      <c r="DNL53" s="69"/>
      <c r="DNM53" s="74"/>
      <c r="DNN53" s="75"/>
      <c r="DNO53" s="75"/>
      <c r="DNP53" s="75"/>
      <c r="DNQ53" s="75"/>
      <c r="DNR53" s="75"/>
      <c r="DNS53" s="75"/>
      <c r="DNT53" s="75"/>
      <c r="DNU53" s="75"/>
      <c r="DNV53" s="75"/>
      <c r="DNW53" s="75"/>
      <c r="DNX53" s="75"/>
      <c r="DNY53" s="75"/>
      <c r="DNZ53" s="76"/>
      <c r="DOA53" s="73"/>
      <c r="DOB53" s="49"/>
      <c r="DOC53" s="30"/>
      <c r="DOD53" s="69"/>
      <c r="DOE53" s="74"/>
      <c r="DOF53" s="75"/>
      <c r="DOG53" s="75"/>
      <c r="DOH53" s="75"/>
      <c r="DOI53" s="75"/>
      <c r="DOJ53" s="75"/>
      <c r="DOK53" s="75"/>
      <c r="DOL53" s="75"/>
      <c r="DOM53" s="75"/>
      <c r="DON53" s="75"/>
      <c r="DOO53" s="75"/>
      <c r="DOP53" s="75"/>
      <c r="DOQ53" s="75"/>
      <c r="DOR53" s="76"/>
      <c r="DOS53" s="73"/>
      <c r="DOT53" s="49"/>
      <c r="DOU53" s="30"/>
      <c r="DOV53" s="69"/>
      <c r="DOW53" s="74"/>
      <c r="DOX53" s="75"/>
      <c r="DOY53" s="75"/>
      <c r="DOZ53" s="75"/>
      <c r="DPA53" s="75"/>
      <c r="DPB53" s="75"/>
      <c r="DPC53" s="75"/>
      <c r="DPD53" s="75"/>
      <c r="DPE53" s="75"/>
      <c r="DPF53" s="75"/>
      <c r="DPG53" s="75"/>
      <c r="DPH53" s="75"/>
      <c r="DPI53" s="75"/>
      <c r="DPJ53" s="76"/>
      <c r="DPK53" s="73"/>
      <c r="DPL53" s="49"/>
      <c r="DPM53" s="30"/>
      <c r="DPN53" s="69"/>
      <c r="DPO53" s="74"/>
      <c r="DPP53" s="75"/>
      <c r="DPQ53" s="75"/>
      <c r="DPR53" s="75"/>
      <c r="DPS53" s="75"/>
      <c r="DPT53" s="75"/>
      <c r="DPU53" s="75"/>
      <c r="DPV53" s="75"/>
      <c r="DPW53" s="75"/>
      <c r="DPX53" s="75"/>
      <c r="DPY53" s="75"/>
      <c r="DPZ53" s="75"/>
      <c r="DQA53" s="75"/>
      <c r="DQB53" s="76"/>
      <c r="DQC53" s="73"/>
      <c r="DQD53" s="49"/>
      <c r="DQE53" s="30"/>
      <c r="DQF53" s="69"/>
      <c r="DQG53" s="74"/>
      <c r="DQH53" s="75"/>
      <c r="DQI53" s="75"/>
      <c r="DQJ53" s="75"/>
      <c r="DQK53" s="75"/>
      <c r="DQL53" s="75"/>
      <c r="DQM53" s="75"/>
      <c r="DQN53" s="75"/>
      <c r="DQO53" s="75"/>
      <c r="DQP53" s="75"/>
      <c r="DQQ53" s="75"/>
      <c r="DQR53" s="75"/>
      <c r="DQS53" s="75"/>
      <c r="DQT53" s="76"/>
      <c r="DQU53" s="73"/>
      <c r="DQV53" s="49"/>
      <c r="DQW53" s="30"/>
      <c r="DQX53" s="69"/>
      <c r="DQY53" s="74"/>
      <c r="DQZ53" s="75"/>
      <c r="DRA53" s="75"/>
      <c r="DRB53" s="75"/>
      <c r="DRC53" s="75"/>
      <c r="DRD53" s="75"/>
      <c r="DRE53" s="75"/>
      <c r="DRF53" s="75"/>
      <c r="DRG53" s="75"/>
      <c r="DRH53" s="75"/>
      <c r="DRI53" s="75"/>
      <c r="DRJ53" s="75"/>
      <c r="DRK53" s="75"/>
      <c r="DRL53" s="76"/>
      <c r="DRM53" s="73"/>
      <c r="DRN53" s="49"/>
      <c r="DRO53" s="30"/>
      <c r="DRP53" s="69"/>
      <c r="DRQ53" s="74"/>
      <c r="DRR53" s="75"/>
      <c r="DRS53" s="75"/>
      <c r="DRT53" s="75"/>
      <c r="DRU53" s="75"/>
      <c r="DRV53" s="75"/>
      <c r="DRW53" s="75"/>
      <c r="DRX53" s="75"/>
      <c r="DRY53" s="75"/>
      <c r="DRZ53" s="75"/>
      <c r="DSA53" s="75"/>
      <c r="DSB53" s="75"/>
      <c r="DSC53" s="75"/>
      <c r="DSD53" s="76"/>
      <c r="DSE53" s="73"/>
      <c r="DSF53" s="49"/>
      <c r="DSG53" s="30"/>
      <c r="DSH53" s="69"/>
      <c r="DSI53" s="74"/>
      <c r="DSJ53" s="75"/>
      <c r="DSK53" s="75"/>
      <c r="DSL53" s="75"/>
      <c r="DSM53" s="75"/>
      <c r="DSN53" s="75"/>
      <c r="DSO53" s="75"/>
      <c r="DSP53" s="75"/>
      <c r="DSQ53" s="75"/>
      <c r="DSR53" s="75"/>
      <c r="DSS53" s="75"/>
      <c r="DST53" s="75"/>
      <c r="DSU53" s="75"/>
      <c r="DSV53" s="76"/>
      <c r="DSW53" s="73"/>
      <c r="DSX53" s="49"/>
      <c r="DSY53" s="30"/>
      <c r="DSZ53" s="69"/>
      <c r="DTA53" s="74"/>
      <c r="DTB53" s="75"/>
      <c r="DTC53" s="75"/>
      <c r="DTD53" s="75"/>
      <c r="DTE53" s="75"/>
      <c r="DTF53" s="75"/>
      <c r="DTG53" s="75"/>
      <c r="DTH53" s="75"/>
      <c r="DTI53" s="75"/>
      <c r="DTJ53" s="75"/>
      <c r="DTK53" s="75"/>
      <c r="DTL53" s="75"/>
      <c r="DTM53" s="75"/>
      <c r="DTN53" s="76"/>
      <c r="DTO53" s="73"/>
      <c r="DTP53" s="49"/>
      <c r="DTQ53" s="30"/>
      <c r="DTR53" s="69"/>
      <c r="DTS53" s="74"/>
      <c r="DTT53" s="75"/>
      <c r="DTU53" s="75"/>
      <c r="DTV53" s="75"/>
      <c r="DTW53" s="75"/>
      <c r="DTX53" s="75"/>
      <c r="DTY53" s="75"/>
      <c r="DTZ53" s="75"/>
      <c r="DUA53" s="75"/>
      <c r="DUB53" s="75"/>
      <c r="DUC53" s="75"/>
      <c r="DUD53" s="75"/>
      <c r="DUE53" s="75"/>
      <c r="DUF53" s="76"/>
      <c r="DUG53" s="73"/>
      <c r="DUH53" s="49"/>
      <c r="DUI53" s="30"/>
      <c r="DUJ53" s="69"/>
      <c r="DUK53" s="74"/>
      <c r="DUL53" s="75"/>
      <c r="DUM53" s="75"/>
      <c r="DUN53" s="75"/>
      <c r="DUO53" s="75"/>
      <c r="DUP53" s="75"/>
      <c r="DUQ53" s="75"/>
      <c r="DUR53" s="75"/>
      <c r="DUS53" s="75"/>
      <c r="DUT53" s="75"/>
      <c r="DUU53" s="75"/>
      <c r="DUV53" s="75"/>
      <c r="DUW53" s="75"/>
      <c r="DUX53" s="76"/>
      <c r="DUY53" s="73"/>
      <c r="DUZ53" s="49"/>
      <c r="DVA53" s="30"/>
      <c r="DVB53" s="69"/>
      <c r="DVC53" s="74"/>
      <c r="DVD53" s="75"/>
      <c r="DVE53" s="75"/>
      <c r="DVF53" s="75"/>
      <c r="DVG53" s="75"/>
      <c r="DVH53" s="75"/>
      <c r="DVI53" s="75"/>
      <c r="DVJ53" s="75"/>
      <c r="DVK53" s="75"/>
      <c r="DVL53" s="75"/>
      <c r="DVM53" s="75"/>
      <c r="DVN53" s="75"/>
      <c r="DVO53" s="75"/>
      <c r="DVP53" s="76"/>
      <c r="DVQ53" s="73"/>
      <c r="DVR53" s="49"/>
      <c r="DVS53" s="30"/>
      <c r="DVT53" s="69"/>
      <c r="DVU53" s="74"/>
      <c r="DVV53" s="75"/>
      <c r="DVW53" s="75"/>
      <c r="DVX53" s="75"/>
      <c r="DVY53" s="75"/>
      <c r="DVZ53" s="75"/>
      <c r="DWA53" s="75"/>
      <c r="DWB53" s="75"/>
      <c r="DWC53" s="75"/>
      <c r="DWD53" s="75"/>
      <c r="DWE53" s="75"/>
      <c r="DWF53" s="75"/>
      <c r="DWG53" s="75"/>
      <c r="DWH53" s="76"/>
      <c r="DWI53" s="73"/>
      <c r="DWJ53" s="49"/>
      <c r="DWK53" s="30"/>
      <c r="DWL53" s="69"/>
      <c r="DWM53" s="74"/>
      <c r="DWN53" s="75"/>
      <c r="DWO53" s="75"/>
      <c r="DWP53" s="75"/>
      <c r="DWQ53" s="75"/>
      <c r="DWR53" s="75"/>
      <c r="DWS53" s="75"/>
      <c r="DWT53" s="75"/>
      <c r="DWU53" s="75"/>
      <c r="DWV53" s="75"/>
      <c r="DWW53" s="75"/>
      <c r="DWX53" s="75"/>
      <c r="DWY53" s="75"/>
      <c r="DWZ53" s="76"/>
      <c r="DXA53" s="73"/>
      <c r="DXB53" s="49"/>
      <c r="DXC53" s="30"/>
      <c r="DXD53" s="69"/>
      <c r="DXE53" s="74"/>
      <c r="DXF53" s="75"/>
      <c r="DXG53" s="75"/>
      <c r="DXH53" s="75"/>
      <c r="DXI53" s="75"/>
      <c r="DXJ53" s="75"/>
      <c r="DXK53" s="75"/>
      <c r="DXL53" s="75"/>
      <c r="DXM53" s="75"/>
      <c r="DXN53" s="75"/>
      <c r="DXO53" s="75"/>
      <c r="DXP53" s="75"/>
      <c r="DXQ53" s="75"/>
      <c r="DXR53" s="76"/>
      <c r="DXS53" s="73"/>
      <c r="DXT53" s="49"/>
      <c r="DXU53" s="30"/>
      <c r="DXV53" s="69"/>
      <c r="DXW53" s="74"/>
      <c r="DXX53" s="75"/>
      <c r="DXY53" s="75"/>
      <c r="DXZ53" s="75"/>
      <c r="DYA53" s="75"/>
      <c r="DYB53" s="75"/>
      <c r="DYC53" s="75"/>
      <c r="DYD53" s="75"/>
      <c r="DYE53" s="75"/>
      <c r="DYF53" s="75"/>
      <c r="DYG53" s="75"/>
      <c r="DYH53" s="75"/>
      <c r="DYI53" s="75"/>
      <c r="DYJ53" s="76"/>
      <c r="DYK53" s="73"/>
      <c r="DYL53" s="49"/>
      <c r="DYM53" s="30"/>
      <c r="DYN53" s="69"/>
      <c r="DYO53" s="74"/>
      <c r="DYP53" s="75"/>
      <c r="DYQ53" s="75"/>
      <c r="DYR53" s="75"/>
      <c r="DYS53" s="75"/>
      <c r="DYT53" s="75"/>
      <c r="DYU53" s="75"/>
      <c r="DYV53" s="75"/>
      <c r="DYW53" s="75"/>
      <c r="DYX53" s="75"/>
      <c r="DYY53" s="75"/>
      <c r="DYZ53" s="75"/>
      <c r="DZA53" s="75"/>
      <c r="DZB53" s="76"/>
      <c r="DZC53" s="73"/>
      <c r="DZD53" s="49"/>
      <c r="DZE53" s="30"/>
      <c r="DZF53" s="69"/>
      <c r="DZG53" s="74"/>
      <c r="DZH53" s="75"/>
      <c r="DZI53" s="75"/>
      <c r="DZJ53" s="75"/>
      <c r="DZK53" s="75"/>
      <c r="DZL53" s="75"/>
      <c r="DZM53" s="75"/>
      <c r="DZN53" s="75"/>
      <c r="DZO53" s="75"/>
      <c r="DZP53" s="75"/>
      <c r="DZQ53" s="75"/>
      <c r="DZR53" s="75"/>
      <c r="DZS53" s="75"/>
      <c r="DZT53" s="76"/>
      <c r="DZU53" s="73"/>
      <c r="DZV53" s="49"/>
      <c r="DZW53" s="30"/>
      <c r="DZX53" s="69"/>
      <c r="DZY53" s="74"/>
      <c r="DZZ53" s="75"/>
      <c r="EAA53" s="75"/>
      <c r="EAB53" s="75"/>
      <c r="EAC53" s="75"/>
      <c r="EAD53" s="75"/>
      <c r="EAE53" s="75"/>
      <c r="EAF53" s="75"/>
      <c r="EAG53" s="75"/>
      <c r="EAH53" s="75"/>
      <c r="EAI53" s="75"/>
      <c r="EAJ53" s="75"/>
      <c r="EAK53" s="75"/>
      <c r="EAL53" s="76"/>
      <c r="EAM53" s="73"/>
      <c r="EAN53" s="49"/>
      <c r="EAO53" s="30"/>
      <c r="EAP53" s="69"/>
      <c r="EAQ53" s="74"/>
      <c r="EAR53" s="75"/>
      <c r="EAS53" s="75"/>
      <c r="EAT53" s="75"/>
      <c r="EAU53" s="75"/>
      <c r="EAV53" s="75"/>
      <c r="EAW53" s="75"/>
      <c r="EAX53" s="75"/>
      <c r="EAY53" s="75"/>
      <c r="EAZ53" s="75"/>
      <c r="EBA53" s="75"/>
      <c r="EBB53" s="75"/>
      <c r="EBC53" s="75"/>
      <c r="EBD53" s="76"/>
      <c r="EBE53" s="73"/>
      <c r="EBF53" s="49"/>
      <c r="EBG53" s="30"/>
      <c r="EBH53" s="69"/>
      <c r="EBI53" s="74"/>
      <c r="EBJ53" s="75"/>
      <c r="EBK53" s="75"/>
      <c r="EBL53" s="75"/>
      <c r="EBM53" s="75"/>
      <c r="EBN53" s="75"/>
      <c r="EBO53" s="75"/>
      <c r="EBP53" s="75"/>
      <c r="EBQ53" s="75"/>
      <c r="EBR53" s="75"/>
      <c r="EBS53" s="75"/>
      <c r="EBT53" s="75"/>
      <c r="EBU53" s="75"/>
      <c r="EBV53" s="76"/>
      <c r="EBW53" s="73"/>
      <c r="EBX53" s="49"/>
      <c r="EBY53" s="30"/>
      <c r="EBZ53" s="69"/>
      <c r="ECA53" s="74"/>
      <c r="ECB53" s="75"/>
      <c r="ECC53" s="75"/>
      <c r="ECD53" s="75"/>
      <c r="ECE53" s="75"/>
      <c r="ECF53" s="75"/>
      <c r="ECG53" s="75"/>
      <c r="ECH53" s="75"/>
      <c r="ECI53" s="75"/>
      <c r="ECJ53" s="75"/>
      <c r="ECK53" s="75"/>
      <c r="ECL53" s="75"/>
      <c r="ECM53" s="75"/>
      <c r="ECN53" s="76"/>
      <c r="ECO53" s="73"/>
      <c r="ECP53" s="49"/>
      <c r="ECQ53" s="30"/>
      <c r="ECR53" s="69"/>
      <c r="ECS53" s="74"/>
      <c r="ECT53" s="75"/>
      <c r="ECU53" s="75"/>
      <c r="ECV53" s="75"/>
      <c r="ECW53" s="75"/>
      <c r="ECX53" s="75"/>
      <c r="ECY53" s="75"/>
      <c r="ECZ53" s="75"/>
      <c r="EDA53" s="75"/>
      <c r="EDB53" s="75"/>
      <c r="EDC53" s="75"/>
      <c r="EDD53" s="75"/>
      <c r="EDE53" s="75"/>
      <c r="EDF53" s="76"/>
      <c r="EDG53" s="73"/>
      <c r="EDH53" s="49"/>
      <c r="EDI53" s="30"/>
      <c r="EDJ53" s="69"/>
      <c r="EDK53" s="74"/>
      <c r="EDL53" s="75"/>
      <c r="EDM53" s="75"/>
      <c r="EDN53" s="75"/>
      <c r="EDO53" s="75"/>
      <c r="EDP53" s="75"/>
      <c r="EDQ53" s="75"/>
      <c r="EDR53" s="75"/>
      <c r="EDS53" s="75"/>
      <c r="EDT53" s="75"/>
      <c r="EDU53" s="75"/>
      <c r="EDV53" s="75"/>
      <c r="EDW53" s="75"/>
      <c r="EDX53" s="76"/>
      <c r="EDY53" s="73"/>
      <c r="EDZ53" s="49"/>
      <c r="EEA53" s="30"/>
      <c r="EEB53" s="69"/>
      <c r="EEC53" s="74"/>
      <c r="EED53" s="75"/>
      <c r="EEE53" s="75"/>
      <c r="EEF53" s="75"/>
      <c r="EEG53" s="75"/>
      <c r="EEH53" s="75"/>
      <c r="EEI53" s="75"/>
      <c r="EEJ53" s="75"/>
      <c r="EEK53" s="75"/>
      <c r="EEL53" s="75"/>
      <c r="EEM53" s="75"/>
      <c r="EEN53" s="75"/>
      <c r="EEO53" s="75"/>
      <c r="EEP53" s="76"/>
      <c r="EEQ53" s="73"/>
      <c r="EER53" s="49"/>
      <c r="EES53" s="30"/>
      <c r="EET53" s="69"/>
      <c r="EEU53" s="74"/>
      <c r="EEV53" s="75"/>
      <c r="EEW53" s="75"/>
      <c r="EEX53" s="75"/>
      <c r="EEY53" s="75"/>
      <c r="EEZ53" s="75"/>
      <c r="EFA53" s="75"/>
      <c r="EFB53" s="75"/>
      <c r="EFC53" s="75"/>
      <c r="EFD53" s="75"/>
      <c r="EFE53" s="75"/>
      <c r="EFF53" s="75"/>
      <c r="EFG53" s="75"/>
      <c r="EFH53" s="76"/>
      <c r="EFI53" s="73"/>
      <c r="EFJ53" s="49"/>
      <c r="EFK53" s="30"/>
      <c r="EFL53" s="69"/>
      <c r="EFM53" s="74"/>
      <c r="EFN53" s="75"/>
      <c r="EFO53" s="75"/>
      <c r="EFP53" s="75"/>
      <c r="EFQ53" s="75"/>
      <c r="EFR53" s="75"/>
      <c r="EFS53" s="75"/>
      <c r="EFT53" s="75"/>
      <c r="EFU53" s="75"/>
      <c r="EFV53" s="75"/>
      <c r="EFW53" s="75"/>
      <c r="EFX53" s="75"/>
      <c r="EFY53" s="75"/>
      <c r="EFZ53" s="76"/>
      <c r="EGA53" s="73"/>
      <c r="EGB53" s="49"/>
      <c r="EGC53" s="30"/>
      <c r="EGD53" s="69"/>
      <c r="EGE53" s="74"/>
      <c r="EGF53" s="75"/>
      <c r="EGG53" s="75"/>
      <c r="EGH53" s="75"/>
      <c r="EGI53" s="75"/>
      <c r="EGJ53" s="75"/>
      <c r="EGK53" s="75"/>
      <c r="EGL53" s="75"/>
      <c r="EGM53" s="75"/>
      <c r="EGN53" s="75"/>
      <c r="EGO53" s="75"/>
      <c r="EGP53" s="75"/>
      <c r="EGQ53" s="75"/>
      <c r="EGR53" s="76"/>
      <c r="EGS53" s="73"/>
      <c r="EGT53" s="49"/>
      <c r="EGU53" s="30"/>
      <c r="EGV53" s="69"/>
      <c r="EGW53" s="74"/>
      <c r="EGX53" s="75"/>
      <c r="EGY53" s="75"/>
      <c r="EGZ53" s="75"/>
      <c r="EHA53" s="75"/>
      <c r="EHB53" s="75"/>
      <c r="EHC53" s="75"/>
      <c r="EHD53" s="75"/>
      <c r="EHE53" s="75"/>
      <c r="EHF53" s="75"/>
      <c r="EHG53" s="75"/>
      <c r="EHH53" s="75"/>
      <c r="EHI53" s="75"/>
      <c r="EHJ53" s="76"/>
      <c r="EHK53" s="73"/>
      <c r="EHL53" s="49"/>
      <c r="EHM53" s="30"/>
      <c r="EHN53" s="69"/>
      <c r="EHO53" s="74"/>
      <c r="EHP53" s="75"/>
      <c r="EHQ53" s="75"/>
      <c r="EHR53" s="75"/>
      <c r="EHS53" s="75"/>
      <c r="EHT53" s="75"/>
      <c r="EHU53" s="75"/>
      <c r="EHV53" s="75"/>
      <c r="EHW53" s="75"/>
      <c r="EHX53" s="75"/>
      <c r="EHY53" s="75"/>
      <c r="EHZ53" s="75"/>
      <c r="EIA53" s="75"/>
      <c r="EIB53" s="76"/>
      <c r="EIC53" s="73"/>
      <c r="EID53" s="49"/>
      <c r="EIE53" s="30"/>
      <c r="EIF53" s="69"/>
      <c r="EIG53" s="74"/>
      <c r="EIH53" s="75"/>
      <c r="EII53" s="75"/>
      <c r="EIJ53" s="75"/>
      <c r="EIK53" s="75"/>
      <c r="EIL53" s="75"/>
      <c r="EIM53" s="75"/>
      <c r="EIN53" s="75"/>
      <c r="EIO53" s="75"/>
      <c r="EIP53" s="75"/>
      <c r="EIQ53" s="75"/>
      <c r="EIR53" s="75"/>
      <c r="EIS53" s="75"/>
      <c r="EIT53" s="76"/>
      <c r="EIU53" s="73"/>
      <c r="EIV53" s="49"/>
      <c r="EIW53" s="30"/>
      <c r="EIX53" s="69"/>
      <c r="EIY53" s="74"/>
      <c r="EIZ53" s="75"/>
      <c r="EJA53" s="75"/>
      <c r="EJB53" s="75"/>
      <c r="EJC53" s="75"/>
      <c r="EJD53" s="75"/>
      <c r="EJE53" s="75"/>
      <c r="EJF53" s="75"/>
      <c r="EJG53" s="75"/>
      <c r="EJH53" s="75"/>
      <c r="EJI53" s="75"/>
      <c r="EJJ53" s="75"/>
      <c r="EJK53" s="75"/>
      <c r="EJL53" s="76"/>
      <c r="EJM53" s="73"/>
      <c r="EJN53" s="49"/>
      <c r="EJO53" s="30"/>
      <c r="EJP53" s="69"/>
      <c r="EJQ53" s="74"/>
      <c r="EJR53" s="75"/>
      <c r="EJS53" s="75"/>
      <c r="EJT53" s="75"/>
      <c r="EJU53" s="75"/>
      <c r="EJV53" s="75"/>
      <c r="EJW53" s="75"/>
      <c r="EJX53" s="75"/>
      <c r="EJY53" s="75"/>
      <c r="EJZ53" s="75"/>
      <c r="EKA53" s="75"/>
      <c r="EKB53" s="75"/>
      <c r="EKC53" s="75"/>
      <c r="EKD53" s="76"/>
      <c r="EKE53" s="73"/>
      <c r="EKF53" s="49"/>
      <c r="EKG53" s="30"/>
      <c r="EKH53" s="69"/>
      <c r="EKI53" s="74"/>
      <c r="EKJ53" s="75"/>
      <c r="EKK53" s="75"/>
      <c r="EKL53" s="75"/>
      <c r="EKM53" s="75"/>
      <c r="EKN53" s="75"/>
      <c r="EKO53" s="75"/>
      <c r="EKP53" s="75"/>
      <c r="EKQ53" s="75"/>
      <c r="EKR53" s="75"/>
      <c r="EKS53" s="75"/>
      <c r="EKT53" s="75"/>
      <c r="EKU53" s="75"/>
      <c r="EKV53" s="76"/>
      <c r="EKW53" s="73"/>
      <c r="EKX53" s="49"/>
      <c r="EKY53" s="30"/>
      <c r="EKZ53" s="69"/>
      <c r="ELA53" s="74"/>
      <c r="ELB53" s="75"/>
      <c r="ELC53" s="75"/>
      <c r="ELD53" s="75"/>
      <c r="ELE53" s="75"/>
      <c r="ELF53" s="75"/>
      <c r="ELG53" s="75"/>
      <c r="ELH53" s="75"/>
      <c r="ELI53" s="75"/>
      <c r="ELJ53" s="75"/>
      <c r="ELK53" s="75"/>
      <c r="ELL53" s="75"/>
      <c r="ELM53" s="75"/>
      <c r="ELN53" s="76"/>
      <c r="ELO53" s="73"/>
      <c r="ELP53" s="49"/>
      <c r="ELQ53" s="30"/>
      <c r="ELR53" s="69"/>
      <c r="ELS53" s="74"/>
      <c r="ELT53" s="75"/>
      <c r="ELU53" s="75"/>
      <c r="ELV53" s="75"/>
      <c r="ELW53" s="75"/>
      <c r="ELX53" s="75"/>
      <c r="ELY53" s="75"/>
      <c r="ELZ53" s="75"/>
      <c r="EMA53" s="75"/>
      <c r="EMB53" s="75"/>
      <c r="EMC53" s="75"/>
      <c r="EMD53" s="75"/>
      <c r="EME53" s="75"/>
      <c r="EMF53" s="76"/>
      <c r="EMG53" s="73"/>
      <c r="EMH53" s="49"/>
      <c r="EMI53" s="30"/>
      <c r="EMJ53" s="69"/>
      <c r="EMK53" s="74"/>
      <c r="EML53" s="75"/>
      <c r="EMM53" s="75"/>
      <c r="EMN53" s="75"/>
      <c r="EMO53" s="75"/>
      <c r="EMP53" s="75"/>
      <c r="EMQ53" s="75"/>
      <c r="EMR53" s="75"/>
      <c r="EMS53" s="75"/>
      <c r="EMT53" s="75"/>
      <c r="EMU53" s="75"/>
      <c r="EMV53" s="75"/>
      <c r="EMW53" s="75"/>
      <c r="EMX53" s="76"/>
      <c r="EMY53" s="73"/>
      <c r="EMZ53" s="49"/>
      <c r="ENA53" s="30"/>
      <c r="ENB53" s="69"/>
      <c r="ENC53" s="74"/>
      <c r="END53" s="75"/>
      <c r="ENE53" s="75"/>
      <c r="ENF53" s="75"/>
      <c r="ENG53" s="75"/>
      <c r="ENH53" s="75"/>
      <c r="ENI53" s="75"/>
      <c r="ENJ53" s="75"/>
      <c r="ENK53" s="75"/>
      <c r="ENL53" s="75"/>
      <c r="ENM53" s="75"/>
      <c r="ENN53" s="75"/>
      <c r="ENO53" s="75"/>
      <c r="ENP53" s="76"/>
      <c r="ENQ53" s="73"/>
      <c r="ENR53" s="49"/>
      <c r="ENS53" s="30"/>
      <c r="ENT53" s="69"/>
      <c r="ENU53" s="74"/>
      <c r="ENV53" s="75"/>
      <c r="ENW53" s="75"/>
      <c r="ENX53" s="75"/>
      <c r="ENY53" s="75"/>
      <c r="ENZ53" s="75"/>
      <c r="EOA53" s="75"/>
      <c r="EOB53" s="75"/>
      <c r="EOC53" s="75"/>
      <c r="EOD53" s="75"/>
      <c r="EOE53" s="75"/>
      <c r="EOF53" s="75"/>
      <c r="EOG53" s="75"/>
      <c r="EOH53" s="76"/>
      <c r="EOI53" s="73"/>
      <c r="EOJ53" s="49"/>
      <c r="EOK53" s="30"/>
      <c r="EOL53" s="69"/>
      <c r="EOM53" s="74"/>
      <c r="EON53" s="75"/>
      <c r="EOO53" s="75"/>
      <c r="EOP53" s="75"/>
      <c r="EOQ53" s="75"/>
      <c r="EOR53" s="75"/>
      <c r="EOS53" s="75"/>
      <c r="EOT53" s="75"/>
      <c r="EOU53" s="75"/>
      <c r="EOV53" s="75"/>
      <c r="EOW53" s="75"/>
      <c r="EOX53" s="75"/>
      <c r="EOY53" s="75"/>
      <c r="EOZ53" s="76"/>
      <c r="EPA53" s="73"/>
      <c r="EPB53" s="49"/>
      <c r="EPC53" s="30"/>
      <c r="EPD53" s="69"/>
      <c r="EPE53" s="74"/>
      <c r="EPF53" s="75"/>
      <c r="EPG53" s="75"/>
      <c r="EPH53" s="75"/>
      <c r="EPI53" s="75"/>
      <c r="EPJ53" s="75"/>
      <c r="EPK53" s="75"/>
      <c r="EPL53" s="75"/>
      <c r="EPM53" s="75"/>
      <c r="EPN53" s="75"/>
      <c r="EPO53" s="75"/>
      <c r="EPP53" s="75"/>
      <c r="EPQ53" s="75"/>
      <c r="EPR53" s="76"/>
      <c r="EPS53" s="73"/>
      <c r="EPT53" s="49"/>
      <c r="EPU53" s="30"/>
      <c r="EPV53" s="69"/>
      <c r="EPW53" s="74"/>
      <c r="EPX53" s="75"/>
      <c r="EPY53" s="75"/>
      <c r="EPZ53" s="75"/>
      <c r="EQA53" s="75"/>
      <c r="EQB53" s="75"/>
      <c r="EQC53" s="75"/>
      <c r="EQD53" s="75"/>
      <c r="EQE53" s="75"/>
      <c r="EQF53" s="75"/>
      <c r="EQG53" s="75"/>
      <c r="EQH53" s="75"/>
      <c r="EQI53" s="75"/>
      <c r="EQJ53" s="76"/>
      <c r="EQK53" s="73"/>
      <c r="EQL53" s="49"/>
      <c r="EQM53" s="30"/>
      <c r="EQN53" s="69"/>
      <c r="EQO53" s="74"/>
      <c r="EQP53" s="75"/>
      <c r="EQQ53" s="75"/>
      <c r="EQR53" s="75"/>
      <c r="EQS53" s="75"/>
      <c r="EQT53" s="75"/>
      <c r="EQU53" s="75"/>
      <c r="EQV53" s="75"/>
      <c r="EQW53" s="75"/>
      <c r="EQX53" s="75"/>
      <c r="EQY53" s="75"/>
      <c r="EQZ53" s="75"/>
      <c r="ERA53" s="75"/>
      <c r="ERB53" s="76"/>
      <c r="ERC53" s="73"/>
      <c r="ERD53" s="49"/>
      <c r="ERE53" s="30"/>
      <c r="ERF53" s="69"/>
      <c r="ERG53" s="74"/>
      <c r="ERH53" s="75"/>
      <c r="ERI53" s="75"/>
      <c r="ERJ53" s="75"/>
      <c r="ERK53" s="75"/>
      <c r="ERL53" s="75"/>
      <c r="ERM53" s="75"/>
      <c r="ERN53" s="75"/>
      <c r="ERO53" s="75"/>
      <c r="ERP53" s="75"/>
      <c r="ERQ53" s="75"/>
      <c r="ERR53" s="75"/>
      <c r="ERS53" s="75"/>
      <c r="ERT53" s="76"/>
      <c r="ERU53" s="73"/>
      <c r="ERV53" s="49"/>
      <c r="ERW53" s="30"/>
      <c r="ERX53" s="69"/>
      <c r="ERY53" s="74"/>
      <c r="ERZ53" s="75"/>
      <c r="ESA53" s="75"/>
      <c r="ESB53" s="75"/>
      <c r="ESC53" s="75"/>
      <c r="ESD53" s="75"/>
      <c r="ESE53" s="75"/>
      <c r="ESF53" s="75"/>
      <c r="ESG53" s="75"/>
      <c r="ESH53" s="75"/>
      <c r="ESI53" s="75"/>
      <c r="ESJ53" s="75"/>
      <c r="ESK53" s="75"/>
      <c r="ESL53" s="76"/>
      <c r="ESM53" s="73"/>
      <c r="ESN53" s="49"/>
      <c r="ESO53" s="30"/>
      <c r="ESP53" s="69"/>
      <c r="ESQ53" s="74"/>
      <c r="ESR53" s="75"/>
      <c r="ESS53" s="75"/>
      <c r="EST53" s="75"/>
      <c r="ESU53" s="75"/>
      <c r="ESV53" s="75"/>
      <c r="ESW53" s="75"/>
      <c r="ESX53" s="75"/>
      <c r="ESY53" s="75"/>
      <c r="ESZ53" s="75"/>
      <c r="ETA53" s="75"/>
      <c r="ETB53" s="75"/>
      <c r="ETC53" s="75"/>
      <c r="ETD53" s="76"/>
      <c r="ETE53" s="73"/>
      <c r="ETF53" s="49"/>
      <c r="ETG53" s="30"/>
      <c r="ETH53" s="69"/>
      <c r="ETI53" s="74"/>
      <c r="ETJ53" s="75"/>
      <c r="ETK53" s="75"/>
      <c r="ETL53" s="75"/>
      <c r="ETM53" s="75"/>
      <c r="ETN53" s="75"/>
      <c r="ETO53" s="75"/>
      <c r="ETP53" s="75"/>
      <c r="ETQ53" s="75"/>
      <c r="ETR53" s="75"/>
      <c r="ETS53" s="75"/>
      <c r="ETT53" s="75"/>
      <c r="ETU53" s="75"/>
      <c r="ETV53" s="76"/>
      <c r="ETW53" s="73"/>
      <c r="ETX53" s="49"/>
      <c r="ETY53" s="30"/>
      <c r="ETZ53" s="69"/>
      <c r="EUA53" s="74"/>
      <c r="EUB53" s="75"/>
      <c r="EUC53" s="75"/>
      <c r="EUD53" s="75"/>
      <c r="EUE53" s="75"/>
      <c r="EUF53" s="75"/>
      <c r="EUG53" s="75"/>
      <c r="EUH53" s="75"/>
      <c r="EUI53" s="75"/>
      <c r="EUJ53" s="75"/>
      <c r="EUK53" s="75"/>
      <c r="EUL53" s="75"/>
      <c r="EUM53" s="75"/>
      <c r="EUN53" s="76"/>
      <c r="EUO53" s="73"/>
      <c r="EUP53" s="49"/>
      <c r="EUQ53" s="30"/>
      <c r="EUR53" s="69"/>
      <c r="EUS53" s="74"/>
      <c r="EUT53" s="75"/>
      <c r="EUU53" s="75"/>
      <c r="EUV53" s="75"/>
      <c r="EUW53" s="75"/>
      <c r="EUX53" s="75"/>
      <c r="EUY53" s="75"/>
      <c r="EUZ53" s="75"/>
      <c r="EVA53" s="75"/>
      <c r="EVB53" s="75"/>
      <c r="EVC53" s="75"/>
      <c r="EVD53" s="75"/>
      <c r="EVE53" s="75"/>
      <c r="EVF53" s="76"/>
      <c r="EVG53" s="73"/>
      <c r="EVH53" s="49"/>
      <c r="EVI53" s="30"/>
      <c r="EVJ53" s="69"/>
      <c r="EVK53" s="74"/>
      <c r="EVL53" s="75"/>
      <c r="EVM53" s="75"/>
      <c r="EVN53" s="75"/>
      <c r="EVO53" s="75"/>
      <c r="EVP53" s="75"/>
      <c r="EVQ53" s="75"/>
      <c r="EVR53" s="75"/>
      <c r="EVS53" s="75"/>
      <c r="EVT53" s="75"/>
      <c r="EVU53" s="75"/>
      <c r="EVV53" s="75"/>
      <c r="EVW53" s="75"/>
      <c r="EVX53" s="76"/>
      <c r="EVY53" s="73"/>
      <c r="EVZ53" s="49"/>
      <c r="EWA53" s="30"/>
      <c r="EWB53" s="69"/>
      <c r="EWC53" s="74"/>
      <c r="EWD53" s="75"/>
      <c r="EWE53" s="75"/>
      <c r="EWF53" s="75"/>
      <c r="EWG53" s="75"/>
      <c r="EWH53" s="75"/>
      <c r="EWI53" s="75"/>
      <c r="EWJ53" s="75"/>
      <c r="EWK53" s="75"/>
      <c r="EWL53" s="75"/>
      <c r="EWM53" s="75"/>
      <c r="EWN53" s="75"/>
      <c r="EWO53" s="75"/>
      <c r="EWP53" s="76"/>
      <c r="EWQ53" s="73"/>
      <c r="EWR53" s="49"/>
      <c r="EWS53" s="30"/>
      <c r="EWT53" s="69"/>
      <c r="EWU53" s="74"/>
      <c r="EWV53" s="75"/>
      <c r="EWW53" s="75"/>
      <c r="EWX53" s="75"/>
      <c r="EWY53" s="75"/>
      <c r="EWZ53" s="75"/>
      <c r="EXA53" s="75"/>
      <c r="EXB53" s="75"/>
      <c r="EXC53" s="75"/>
      <c r="EXD53" s="75"/>
      <c r="EXE53" s="75"/>
      <c r="EXF53" s="75"/>
      <c r="EXG53" s="75"/>
      <c r="EXH53" s="76"/>
      <c r="EXI53" s="73"/>
      <c r="EXJ53" s="49"/>
      <c r="EXK53" s="30"/>
      <c r="EXL53" s="69"/>
      <c r="EXM53" s="74"/>
      <c r="EXN53" s="75"/>
      <c r="EXO53" s="75"/>
      <c r="EXP53" s="75"/>
      <c r="EXQ53" s="75"/>
      <c r="EXR53" s="75"/>
      <c r="EXS53" s="75"/>
      <c r="EXT53" s="75"/>
      <c r="EXU53" s="75"/>
      <c r="EXV53" s="75"/>
      <c r="EXW53" s="75"/>
      <c r="EXX53" s="75"/>
      <c r="EXY53" s="75"/>
      <c r="EXZ53" s="76"/>
      <c r="EYA53" s="73"/>
      <c r="EYB53" s="49"/>
      <c r="EYC53" s="30"/>
      <c r="EYD53" s="69"/>
      <c r="EYE53" s="74"/>
      <c r="EYF53" s="75"/>
      <c r="EYG53" s="75"/>
      <c r="EYH53" s="75"/>
      <c r="EYI53" s="75"/>
      <c r="EYJ53" s="75"/>
      <c r="EYK53" s="75"/>
      <c r="EYL53" s="75"/>
      <c r="EYM53" s="75"/>
      <c r="EYN53" s="75"/>
      <c r="EYO53" s="75"/>
      <c r="EYP53" s="75"/>
      <c r="EYQ53" s="75"/>
      <c r="EYR53" s="76"/>
      <c r="EYS53" s="73"/>
      <c r="EYT53" s="49"/>
      <c r="EYU53" s="30"/>
      <c r="EYV53" s="69"/>
      <c r="EYW53" s="74"/>
      <c r="EYX53" s="75"/>
      <c r="EYY53" s="75"/>
      <c r="EYZ53" s="75"/>
      <c r="EZA53" s="75"/>
      <c r="EZB53" s="75"/>
      <c r="EZC53" s="75"/>
      <c r="EZD53" s="75"/>
      <c r="EZE53" s="75"/>
      <c r="EZF53" s="75"/>
      <c r="EZG53" s="75"/>
      <c r="EZH53" s="75"/>
      <c r="EZI53" s="75"/>
      <c r="EZJ53" s="76"/>
      <c r="EZK53" s="73"/>
      <c r="EZL53" s="49"/>
      <c r="EZM53" s="30"/>
      <c r="EZN53" s="69"/>
      <c r="EZO53" s="74"/>
      <c r="EZP53" s="75"/>
      <c r="EZQ53" s="75"/>
      <c r="EZR53" s="75"/>
      <c r="EZS53" s="75"/>
      <c r="EZT53" s="75"/>
      <c r="EZU53" s="75"/>
      <c r="EZV53" s="75"/>
      <c r="EZW53" s="75"/>
      <c r="EZX53" s="75"/>
      <c r="EZY53" s="75"/>
      <c r="EZZ53" s="75"/>
      <c r="FAA53" s="75"/>
      <c r="FAB53" s="76"/>
      <c r="FAC53" s="73"/>
      <c r="FAD53" s="49"/>
      <c r="FAE53" s="30"/>
      <c r="FAF53" s="69"/>
      <c r="FAG53" s="74"/>
      <c r="FAH53" s="75"/>
      <c r="FAI53" s="75"/>
      <c r="FAJ53" s="75"/>
      <c r="FAK53" s="75"/>
      <c r="FAL53" s="75"/>
      <c r="FAM53" s="75"/>
      <c r="FAN53" s="75"/>
      <c r="FAO53" s="75"/>
      <c r="FAP53" s="75"/>
      <c r="FAQ53" s="75"/>
      <c r="FAR53" s="75"/>
      <c r="FAS53" s="75"/>
      <c r="FAT53" s="76"/>
      <c r="FAU53" s="73"/>
      <c r="FAV53" s="49"/>
      <c r="FAW53" s="30"/>
      <c r="FAX53" s="69"/>
      <c r="FAY53" s="74"/>
      <c r="FAZ53" s="75"/>
      <c r="FBA53" s="75"/>
      <c r="FBB53" s="75"/>
      <c r="FBC53" s="75"/>
      <c r="FBD53" s="75"/>
      <c r="FBE53" s="75"/>
      <c r="FBF53" s="75"/>
      <c r="FBG53" s="75"/>
      <c r="FBH53" s="75"/>
      <c r="FBI53" s="75"/>
      <c r="FBJ53" s="75"/>
      <c r="FBK53" s="75"/>
      <c r="FBL53" s="76"/>
      <c r="FBM53" s="73"/>
      <c r="FBN53" s="49"/>
      <c r="FBO53" s="30"/>
      <c r="FBP53" s="69"/>
      <c r="FBQ53" s="74"/>
      <c r="FBR53" s="75"/>
      <c r="FBS53" s="75"/>
      <c r="FBT53" s="75"/>
      <c r="FBU53" s="75"/>
      <c r="FBV53" s="75"/>
      <c r="FBW53" s="75"/>
      <c r="FBX53" s="75"/>
      <c r="FBY53" s="75"/>
      <c r="FBZ53" s="75"/>
      <c r="FCA53" s="75"/>
      <c r="FCB53" s="75"/>
      <c r="FCC53" s="75"/>
      <c r="FCD53" s="76"/>
      <c r="FCE53" s="73"/>
      <c r="FCF53" s="49"/>
      <c r="FCG53" s="30"/>
      <c r="FCH53" s="69"/>
      <c r="FCI53" s="74"/>
      <c r="FCJ53" s="75"/>
      <c r="FCK53" s="75"/>
      <c r="FCL53" s="75"/>
      <c r="FCM53" s="75"/>
      <c r="FCN53" s="75"/>
      <c r="FCO53" s="75"/>
      <c r="FCP53" s="75"/>
      <c r="FCQ53" s="75"/>
      <c r="FCR53" s="75"/>
      <c r="FCS53" s="75"/>
      <c r="FCT53" s="75"/>
      <c r="FCU53" s="75"/>
      <c r="FCV53" s="76"/>
      <c r="FCW53" s="73"/>
      <c r="FCX53" s="49"/>
      <c r="FCY53" s="30"/>
      <c r="FCZ53" s="69"/>
      <c r="FDA53" s="74"/>
      <c r="FDB53" s="75"/>
      <c r="FDC53" s="75"/>
      <c r="FDD53" s="75"/>
      <c r="FDE53" s="75"/>
      <c r="FDF53" s="75"/>
      <c r="FDG53" s="75"/>
      <c r="FDH53" s="75"/>
      <c r="FDI53" s="75"/>
      <c r="FDJ53" s="75"/>
      <c r="FDK53" s="75"/>
      <c r="FDL53" s="75"/>
      <c r="FDM53" s="75"/>
      <c r="FDN53" s="76"/>
      <c r="FDO53" s="73"/>
      <c r="FDP53" s="49"/>
      <c r="FDQ53" s="30"/>
      <c r="FDR53" s="69"/>
      <c r="FDS53" s="74"/>
      <c r="FDT53" s="75"/>
      <c r="FDU53" s="75"/>
      <c r="FDV53" s="75"/>
      <c r="FDW53" s="75"/>
      <c r="FDX53" s="75"/>
      <c r="FDY53" s="75"/>
      <c r="FDZ53" s="75"/>
      <c r="FEA53" s="75"/>
      <c r="FEB53" s="75"/>
      <c r="FEC53" s="75"/>
      <c r="FED53" s="75"/>
      <c r="FEE53" s="75"/>
      <c r="FEF53" s="76"/>
      <c r="FEG53" s="73"/>
      <c r="FEH53" s="49"/>
      <c r="FEI53" s="30"/>
      <c r="FEJ53" s="69"/>
      <c r="FEK53" s="74"/>
      <c r="FEL53" s="75"/>
      <c r="FEM53" s="75"/>
      <c r="FEN53" s="75"/>
      <c r="FEO53" s="75"/>
      <c r="FEP53" s="75"/>
      <c r="FEQ53" s="75"/>
      <c r="FER53" s="75"/>
      <c r="FES53" s="75"/>
      <c r="FET53" s="75"/>
      <c r="FEU53" s="75"/>
      <c r="FEV53" s="75"/>
      <c r="FEW53" s="75"/>
      <c r="FEX53" s="76"/>
      <c r="FEY53" s="73"/>
      <c r="FEZ53" s="49"/>
      <c r="FFA53" s="30"/>
      <c r="FFB53" s="69"/>
      <c r="FFC53" s="74"/>
      <c r="FFD53" s="75"/>
      <c r="FFE53" s="75"/>
      <c r="FFF53" s="75"/>
      <c r="FFG53" s="75"/>
      <c r="FFH53" s="75"/>
      <c r="FFI53" s="75"/>
      <c r="FFJ53" s="75"/>
      <c r="FFK53" s="75"/>
      <c r="FFL53" s="75"/>
      <c r="FFM53" s="75"/>
      <c r="FFN53" s="75"/>
      <c r="FFO53" s="75"/>
      <c r="FFP53" s="76"/>
      <c r="FFQ53" s="73"/>
      <c r="FFR53" s="49"/>
      <c r="FFS53" s="30"/>
      <c r="FFT53" s="69"/>
      <c r="FFU53" s="74"/>
      <c r="FFV53" s="75"/>
      <c r="FFW53" s="75"/>
      <c r="FFX53" s="75"/>
      <c r="FFY53" s="75"/>
      <c r="FFZ53" s="75"/>
      <c r="FGA53" s="75"/>
      <c r="FGB53" s="75"/>
      <c r="FGC53" s="75"/>
      <c r="FGD53" s="75"/>
      <c r="FGE53" s="75"/>
      <c r="FGF53" s="75"/>
      <c r="FGG53" s="75"/>
      <c r="FGH53" s="76"/>
      <c r="FGI53" s="73"/>
      <c r="FGJ53" s="49"/>
      <c r="FGK53" s="30"/>
      <c r="FGL53" s="69"/>
      <c r="FGM53" s="74"/>
      <c r="FGN53" s="75"/>
      <c r="FGO53" s="75"/>
      <c r="FGP53" s="75"/>
      <c r="FGQ53" s="75"/>
      <c r="FGR53" s="75"/>
      <c r="FGS53" s="75"/>
      <c r="FGT53" s="75"/>
      <c r="FGU53" s="75"/>
      <c r="FGV53" s="75"/>
      <c r="FGW53" s="75"/>
      <c r="FGX53" s="75"/>
      <c r="FGY53" s="75"/>
      <c r="FGZ53" s="76"/>
      <c r="FHA53" s="73"/>
      <c r="FHB53" s="49"/>
      <c r="FHC53" s="30"/>
      <c r="FHD53" s="69"/>
      <c r="FHE53" s="74"/>
      <c r="FHF53" s="75"/>
      <c r="FHG53" s="75"/>
      <c r="FHH53" s="75"/>
      <c r="FHI53" s="75"/>
      <c r="FHJ53" s="75"/>
      <c r="FHK53" s="75"/>
      <c r="FHL53" s="75"/>
      <c r="FHM53" s="75"/>
      <c r="FHN53" s="75"/>
      <c r="FHO53" s="75"/>
      <c r="FHP53" s="75"/>
      <c r="FHQ53" s="75"/>
      <c r="FHR53" s="76"/>
      <c r="FHS53" s="73"/>
      <c r="FHT53" s="49"/>
      <c r="FHU53" s="30"/>
      <c r="FHV53" s="69"/>
      <c r="FHW53" s="74"/>
      <c r="FHX53" s="75"/>
      <c r="FHY53" s="75"/>
      <c r="FHZ53" s="75"/>
      <c r="FIA53" s="75"/>
      <c r="FIB53" s="75"/>
      <c r="FIC53" s="75"/>
      <c r="FID53" s="75"/>
      <c r="FIE53" s="75"/>
      <c r="FIF53" s="75"/>
      <c r="FIG53" s="75"/>
      <c r="FIH53" s="75"/>
      <c r="FII53" s="75"/>
      <c r="FIJ53" s="76"/>
      <c r="FIK53" s="73"/>
      <c r="FIL53" s="49"/>
      <c r="FIM53" s="30"/>
      <c r="FIN53" s="69"/>
      <c r="FIO53" s="74"/>
      <c r="FIP53" s="75"/>
      <c r="FIQ53" s="75"/>
      <c r="FIR53" s="75"/>
      <c r="FIS53" s="75"/>
      <c r="FIT53" s="75"/>
      <c r="FIU53" s="75"/>
      <c r="FIV53" s="75"/>
      <c r="FIW53" s="75"/>
      <c r="FIX53" s="75"/>
      <c r="FIY53" s="75"/>
      <c r="FIZ53" s="75"/>
      <c r="FJA53" s="75"/>
      <c r="FJB53" s="76"/>
      <c r="FJC53" s="73"/>
      <c r="FJD53" s="49"/>
      <c r="FJE53" s="30"/>
      <c r="FJF53" s="69"/>
      <c r="FJG53" s="74"/>
      <c r="FJH53" s="75"/>
      <c r="FJI53" s="75"/>
      <c r="FJJ53" s="75"/>
      <c r="FJK53" s="75"/>
      <c r="FJL53" s="75"/>
      <c r="FJM53" s="75"/>
      <c r="FJN53" s="75"/>
      <c r="FJO53" s="75"/>
      <c r="FJP53" s="75"/>
      <c r="FJQ53" s="75"/>
      <c r="FJR53" s="75"/>
      <c r="FJS53" s="75"/>
      <c r="FJT53" s="76"/>
      <c r="FJU53" s="73"/>
      <c r="FJV53" s="49"/>
      <c r="FJW53" s="30"/>
      <c r="FJX53" s="69"/>
      <c r="FJY53" s="74"/>
      <c r="FJZ53" s="75"/>
      <c r="FKA53" s="75"/>
      <c r="FKB53" s="75"/>
      <c r="FKC53" s="75"/>
      <c r="FKD53" s="75"/>
      <c r="FKE53" s="75"/>
      <c r="FKF53" s="75"/>
      <c r="FKG53" s="75"/>
      <c r="FKH53" s="75"/>
      <c r="FKI53" s="75"/>
      <c r="FKJ53" s="75"/>
      <c r="FKK53" s="75"/>
      <c r="FKL53" s="76"/>
      <c r="FKM53" s="73"/>
      <c r="FKN53" s="49"/>
      <c r="FKO53" s="30"/>
      <c r="FKP53" s="69"/>
      <c r="FKQ53" s="74"/>
      <c r="FKR53" s="75"/>
      <c r="FKS53" s="75"/>
      <c r="FKT53" s="75"/>
      <c r="FKU53" s="75"/>
      <c r="FKV53" s="75"/>
      <c r="FKW53" s="75"/>
      <c r="FKX53" s="75"/>
      <c r="FKY53" s="75"/>
      <c r="FKZ53" s="75"/>
      <c r="FLA53" s="75"/>
      <c r="FLB53" s="75"/>
      <c r="FLC53" s="75"/>
      <c r="FLD53" s="76"/>
      <c r="FLE53" s="73"/>
      <c r="FLF53" s="49"/>
      <c r="FLG53" s="30"/>
      <c r="FLH53" s="69"/>
      <c r="FLI53" s="74"/>
      <c r="FLJ53" s="75"/>
      <c r="FLK53" s="75"/>
      <c r="FLL53" s="75"/>
      <c r="FLM53" s="75"/>
      <c r="FLN53" s="75"/>
      <c r="FLO53" s="75"/>
      <c r="FLP53" s="75"/>
      <c r="FLQ53" s="75"/>
      <c r="FLR53" s="75"/>
      <c r="FLS53" s="75"/>
      <c r="FLT53" s="75"/>
      <c r="FLU53" s="75"/>
      <c r="FLV53" s="76"/>
      <c r="FLW53" s="73"/>
      <c r="FLX53" s="49"/>
      <c r="FLY53" s="30"/>
      <c r="FLZ53" s="69"/>
      <c r="FMA53" s="74"/>
      <c r="FMB53" s="75"/>
      <c r="FMC53" s="75"/>
      <c r="FMD53" s="75"/>
      <c r="FME53" s="75"/>
      <c r="FMF53" s="75"/>
      <c r="FMG53" s="75"/>
      <c r="FMH53" s="75"/>
      <c r="FMI53" s="75"/>
      <c r="FMJ53" s="75"/>
      <c r="FMK53" s="75"/>
      <c r="FML53" s="75"/>
      <c r="FMM53" s="75"/>
      <c r="FMN53" s="76"/>
      <c r="FMO53" s="73"/>
      <c r="FMP53" s="49"/>
      <c r="FMQ53" s="30"/>
      <c r="FMR53" s="69"/>
      <c r="FMS53" s="74"/>
      <c r="FMT53" s="75"/>
      <c r="FMU53" s="75"/>
      <c r="FMV53" s="75"/>
      <c r="FMW53" s="75"/>
      <c r="FMX53" s="75"/>
      <c r="FMY53" s="75"/>
      <c r="FMZ53" s="75"/>
      <c r="FNA53" s="75"/>
      <c r="FNB53" s="75"/>
      <c r="FNC53" s="75"/>
      <c r="FND53" s="75"/>
      <c r="FNE53" s="75"/>
      <c r="FNF53" s="76"/>
      <c r="FNG53" s="73"/>
      <c r="FNH53" s="49"/>
      <c r="FNI53" s="30"/>
      <c r="FNJ53" s="69"/>
      <c r="FNK53" s="74"/>
      <c r="FNL53" s="75"/>
      <c r="FNM53" s="75"/>
      <c r="FNN53" s="75"/>
      <c r="FNO53" s="75"/>
      <c r="FNP53" s="75"/>
      <c r="FNQ53" s="75"/>
      <c r="FNR53" s="75"/>
      <c r="FNS53" s="75"/>
      <c r="FNT53" s="75"/>
      <c r="FNU53" s="75"/>
      <c r="FNV53" s="75"/>
      <c r="FNW53" s="75"/>
      <c r="FNX53" s="76"/>
      <c r="FNY53" s="73"/>
      <c r="FNZ53" s="49"/>
      <c r="FOA53" s="30"/>
      <c r="FOB53" s="69"/>
      <c r="FOC53" s="74"/>
      <c r="FOD53" s="75"/>
      <c r="FOE53" s="75"/>
      <c r="FOF53" s="75"/>
      <c r="FOG53" s="75"/>
      <c r="FOH53" s="75"/>
      <c r="FOI53" s="75"/>
      <c r="FOJ53" s="75"/>
      <c r="FOK53" s="75"/>
      <c r="FOL53" s="75"/>
      <c r="FOM53" s="75"/>
      <c r="FON53" s="75"/>
      <c r="FOO53" s="75"/>
      <c r="FOP53" s="76"/>
      <c r="FOQ53" s="73"/>
      <c r="FOR53" s="49"/>
      <c r="FOS53" s="30"/>
      <c r="FOT53" s="69"/>
      <c r="FOU53" s="74"/>
      <c r="FOV53" s="75"/>
      <c r="FOW53" s="75"/>
      <c r="FOX53" s="75"/>
      <c r="FOY53" s="75"/>
      <c r="FOZ53" s="75"/>
      <c r="FPA53" s="75"/>
      <c r="FPB53" s="75"/>
      <c r="FPC53" s="75"/>
      <c r="FPD53" s="75"/>
      <c r="FPE53" s="75"/>
      <c r="FPF53" s="75"/>
      <c r="FPG53" s="75"/>
      <c r="FPH53" s="76"/>
      <c r="FPI53" s="73"/>
      <c r="FPJ53" s="49"/>
      <c r="FPK53" s="30"/>
      <c r="FPL53" s="69"/>
      <c r="FPM53" s="74"/>
      <c r="FPN53" s="75"/>
      <c r="FPO53" s="75"/>
      <c r="FPP53" s="75"/>
      <c r="FPQ53" s="75"/>
      <c r="FPR53" s="75"/>
      <c r="FPS53" s="75"/>
      <c r="FPT53" s="75"/>
      <c r="FPU53" s="75"/>
      <c r="FPV53" s="75"/>
      <c r="FPW53" s="75"/>
      <c r="FPX53" s="75"/>
      <c r="FPY53" s="75"/>
      <c r="FPZ53" s="76"/>
      <c r="FQA53" s="73"/>
      <c r="FQB53" s="49"/>
      <c r="FQC53" s="30"/>
      <c r="FQD53" s="69"/>
      <c r="FQE53" s="74"/>
      <c r="FQF53" s="75"/>
      <c r="FQG53" s="75"/>
      <c r="FQH53" s="75"/>
      <c r="FQI53" s="75"/>
      <c r="FQJ53" s="75"/>
      <c r="FQK53" s="75"/>
      <c r="FQL53" s="75"/>
      <c r="FQM53" s="75"/>
      <c r="FQN53" s="75"/>
      <c r="FQO53" s="75"/>
      <c r="FQP53" s="75"/>
      <c r="FQQ53" s="75"/>
      <c r="FQR53" s="76"/>
      <c r="FQS53" s="73"/>
      <c r="FQT53" s="49"/>
      <c r="FQU53" s="30"/>
      <c r="FQV53" s="69"/>
      <c r="FQW53" s="74"/>
      <c r="FQX53" s="75"/>
      <c r="FQY53" s="75"/>
      <c r="FQZ53" s="75"/>
      <c r="FRA53" s="75"/>
      <c r="FRB53" s="75"/>
      <c r="FRC53" s="75"/>
      <c r="FRD53" s="75"/>
      <c r="FRE53" s="75"/>
      <c r="FRF53" s="75"/>
      <c r="FRG53" s="75"/>
      <c r="FRH53" s="75"/>
      <c r="FRI53" s="75"/>
      <c r="FRJ53" s="76"/>
      <c r="FRK53" s="73"/>
      <c r="FRL53" s="49"/>
      <c r="FRM53" s="30"/>
      <c r="FRN53" s="69"/>
      <c r="FRO53" s="74"/>
      <c r="FRP53" s="75"/>
      <c r="FRQ53" s="75"/>
      <c r="FRR53" s="75"/>
      <c r="FRS53" s="75"/>
      <c r="FRT53" s="75"/>
      <c r="FRU53" s="75"/>
      <c r="FRV53" s="75"/>
      <c r="FRW53" s="75"/>
      <c r="FRX53" s="75"/>
      <c r="FRY53" s="75"/>
      <c r="FRZ53" s="75"/>
      <c r="FSA53" s="75"/>
      <c r="FSB53" s="76"/>
      <c r="FSC53" s="73"/>
      <c r="FSD53" s="49"/>
      <c r="FSE53" s="30"/>
      <c r="FSF53" s="69"/>
      <c r="FSG53" s="74"/>
      <c r="FSH53" s="75"/>
      <c r="FSI53" s="75"/>
      <c r="FSJ53" s="75"/>
      <c r="FSK53" s="75"/>
      <c r="FSL53" s="75"/>
      <c r="FSM53" s="75"/>
      <c r="FSN53" s="75"/>
      <c r="FSO53" s="75"/>
      <c r="FSP53" s="75"/>
      <c r="FSQ53" s="75"/>
      <c r="FSR53" s="75"/>
      <c r="FSS53" s="75"/>
      <c r="FST53" s="76"/>
      <c r="FSU53" s="73"/>
      <c r="FSV53" s="49"/>
      <c r="FSW53" s="30"/>
      <c r="FSX53" s="69"/>
      <c r="FSY53" s="74"/>
      <c r="FSZ53" s="75"/>
      <c r="FTA53" s="75"/>
      <c r="FTB53" s="75"/>
      <c r="FTC53" s="75"/>
      <c r="FTD53" s="75"/>
      <c r="FTE53" s="75"/>
      <c r="FTF53" s="75"/>
      <c r="FTG53" s="75"/>
      <c r="FTH53" s="75"/>
      <c r="FTI53" s="75"/>
      <c r="FTJ53" s="75"/>
      <c r="FTK53" s="75"/>
      <c r="FTL53" s="76"/>
      <c r="FTM53" s="73"/>
      <c r="FTN53" s="49"/>
      <c r="FTO53" s="30"/>
      <c r="FTP53" s="69"/>
      <c r="FTQ53" s="74"/>
      <c r="FTR53" s="75"/>
      <c r="FTS53" s="75"/>
      <c r="FTT53" s="75"/>
      <c r="FTU53" s="75"/>
      <c r="FTV53" s="75"/>
      <c r="FTW53" s="75"/>
      <c r="FTX53" s="75"/>
      <c r="FTY53" s="75"/>
      <c r="FTZ53" s="75"/>
      <c r="FUA53" s="75"/>
      <c r="FUB53" s="75"/>
      <c r="FUC53" s="75"/>
      <c r="FUD53" s="76"/>
      <c r="FUE53" s="73"/>
      <c r="FUF53" s="49"/>
      <c r="FUG53" s="30"/>
      <c r="FUH53" s="69"/>
      <c r="FUI53" s="74"/>
      <c r="FUJ53" s="75"/>
      <c r="FUK53" s="75"/>
      <c r="FUL53" s="75"/>
      <c r="FUM53" s="75"/>
      <c r="FUN53" s="75"/>
      <c r="FUO53" s="75"/>
      <c r="FUP53" s="75"/>
      <c r="FUQ53" s="75"/>
      <c r="FUR53" s="75"/>
      <c r="FUS53" s="75"/>
      <c r="FUT53" s="75"/>
      <c r="FUU53" s="75"/>
      <c r="FUV53" s="76"/>
      <c r="FUW53" s="73"/>
      <c r="FUX53" s="49"/>
      <c r="FUY53" s="30"/>
      <c r="FUZ53" s="69"/>
      <c r="FVA53" s="74"/>
      <c r="FVB53" s="75"/>
      <c r="FVC53" s="75"/>
      <c r="FVD53" s="75"/>
      <c r="FVE53" s="75"/>
      <c r="FVF53" s="75"/>
      <c r="FVG53" s="75"/>
      <c r="FVH53" s="75"/>
      <c r="FVI53" s="75"/>
      <c r="FVJ53" s="75"/>
      <c r="FVK53" s="75"/>
      <c r="FVL53" s="75"/>
      <c r="FVM53" s="75"/>
      <c r="FVN53" s="76"/>
      <c r="FVO53" s="73"/>
      <c r="FVP53" s="49"/>
      <c r="FVQ53" s="30"/>
      <c r="FVR53" s="69"/>
      <c r="FVS53" s="74"/>
      <c r="FVT53" s="75"/>
      <c r="FVU53" s="75"/>
      <c r="FVV53" s="75"/>
      <c r="FVW53" s="75"/>
      <c r="FVX53" s="75"/>
      <c r="FVY53" s="75"/>
      <c r="FVZ53" s="75"/>
      <c r="FWA53" s="75"/>
      <c r="FWB53" s="75"/>
      <c r="FWC53" s="75"/>
      <c r="FWD53" s="75"/>
      <c r="FWE53" s="75"/>
      <c r="FWF53" s="76"/>
      <c r="FWG53" s="73"/>
      <c r="FWH53" s="49"/>
      <c r="FWI53" s="30"/>
      <c r="FWJ53" s="69"/>
      <c r="FWK53" s="74"/>
      <c r="FWL53" s="75"/>
      <c r="FWM53" s="75"/>
      <c r="FWN53" s="75"/>
      <c r="FWO53" s="75"/>
      <c r="FWP53" s="75"/>
      <c r="FWQ53" s="75"/>
      <c r="FWR53" s="75"/>
      <c r="FWS53" s="75"/>
      <c r="FWT53" s="75"/>
      <c r="FWU53" s="75"/>
      <c r="FWV53" s="75"/>
      <c r="FWW53" s="75"/>
      <c r="FWX53" s="76"/>
      <c r="FWY53" s="73"/>
      <c r="FWZ53" s="49"/>
      <c r="FXA53" s="30"/>
      <c r="FXB53" s="69"/>
      <c r="FXC53" s="74"/>
      <c r="FXD53" s="75"/>
      <c r="FXE53" s="75"/>
      <c r="FXF53" s="75"/>
      <c r="FXG53" s="75"/>
      <c r="FXH53" s="75"/>
      <c r="FXI53" s="75"/>
      <c r="FXJ53" s="75"/>
      <c r="FXK53" s="75"/>
      <c r="FXL53" s="75"/>
      <c r="FXM53" s="75"/>
      <c r="FXN53" s="75"/>
      <c r="FXO53" s="75"/>
      <c r="FXP53" s="76"/>
      <c r="FXQ53" s="73"/>
      <c r="FXR53" s="49"/>
      <c r="FXS53" s="30"/>
      <c r="FXT53" s="69"/>
      <c r="FXU53" s="74"/>
      <c r="FXV53" s="75"/>
      <c r="FXW53" s="75"/>
      <c r="FXX53" s="75"/>
      <c r="FXY53" s="75"/>
      <c r="FXZ53" s="75"/>
      <c r="FYA53" s="75"/>
      <c r="FYB53" s="75"/>
      <c r="FYC53" s="75"/>
      <c r="FYD53" s="75"/>
      <c r="FYE53" s="75"/>
      <c r="FYF53" s="75"/>
      <c r="FYG53" s="75"/>
      <c r="FYH53" s="76"/>
      <c r="FYI53" s="73"/>
      <c r="FYJ53" s="49"/>
      <c r="FYK53" s="30"/>
      <c r="FYL53" s="69"/>
      <c r="FYM53" s="74"/>
      <c r="FYN53" s="75"/>
      <c r="FYO53" s="75"/>
      <c r="FYP53" s="75"/>
      <c r="FYQ53" s="75"/>
      <c r="FYR53" s="75"/>
      <c r="FYS53" s="75"/>
      <c r="FYT53" s="75"/>
      <c r="FYU53" s="75"/>
      <c r="FYV53" s="75"/>
      <c r="FYW53" s="75"/>
      <c r="FYX53" s="75"/>
      <c r="FYY53" s="75"/>
      <c r="FYZ53" s="76"/>
      <c r="FZA53" s="73"/>
      <c r="FZB53" s="49"/>
      <c r="FZC53" s="30"/>
      <c r="FZD53" s="69"/>
      <c r="FZE53" s="74"/>
      <c r="FZF53" s="75"/>
      <c r="FZG53" s="75"/>
      <c r="FZH53" s="75"/>
      <c r="FZI53" s="75"/>
      <c r="FZJ53" s="75"/>
      <c r="FZK53" s="75"/>
      <c r="FZL53" s="75"/>
      <c r="FZM53" s="75"/>
      <c r="FZN53" s="75"/>
      <c r="FZO53" s="75"/>
      <c r="FZP53" s="75"/>
      <c r="FZQ53" s="75"/>
      <c r="FZR53" s="76"/>
      <c r="FZS53" s="73"/>
      <c r="FZT53" s="49"/>
      <c r="FZU53" s="30"/>
      <c r="FZV53" s="69"/>
      <c r="FZW53" s="74"/>
      <c r="FZX53" s="75"/>
      <c r="FZY53" s="75"/>
      <c r="FZZ53" s="75"/>
      <c r="GAA53" s="75"/>
      <c r="GAB53" s="75"/>
      <c r="GAC53" s="75"/>
      <c r="GAD53" s="75"/>
      <c r="GAE53" s="75"/>
      <c r="GAF53" s="75"/>
      <c r="GAG53" s="75"/>
      <c r="GAH53" s="75"/>
      <c r="GAI53" s="75"/>
      <c r="GAJ53" s="76"/>
      <c r="GAK53" s="73"/>
      <c r="GAL53" s="49"/>
      <c r="GAM53" s="30"/>
      <c r="GAN53" s="69"/>
      <c r="GAO53" s="74"/>
      <c r="GAP53" s="75"/>
      <c r="GAQ53" s="75"/>
      <c r="GAR53" s="75"/>
      <c r="GAS53" s="75"/>
      <c r="GAT53" s="75"/>
      <c r="GAU53" s="75"/>
      <c r="GAV53" s="75"/>
      <c r="GAW53" s="75"/>
      <c r="GAX53" s="75"/>
      <c r="GAY53" s="75"/>
      <c r="GAZ53" s="75"/>
      <c r="GBA53" s="75"/>
      <c r="GBB53" s="76"/>
      <c r="GBC53" s="73"/>
      <c r="GBD53" s="49"/>
      <c r="GBE53" s="30"/>
      <c r="GBF53" s="69"/>
      <c r="GBG53" s="74"/>
      <c r="GBH53" s="75"/>
      <c r="GBI53" s="75"/>
      <c r="GBJ53" s="75"/>
      <c r="GBK53" s="75"/>
      <c r="GBL53" s="75"/>
      <c r="GBM53" s="75"/>
      <c r="GBN53" s="75"/>
      <c r="GBO53" s="75"/>
      <c r="GBP53" s="75"/>
      <c r="GBQ53" s="75"/>
      <c r="GBR53" s="75"/>
      <c r="GBS53" s="75"/>
      <c r="GBT53" s="76"/>
      <c r="GBU53" s="73"/>
      <c r="GBV53" s="49"/>
      <c r="GBW53" s="30"/>
      <c r="GBX53" s="69"/>
      <c r="GBY53" s="74"/>
      <c r="GBZ53" s="75"/>
      <c r="GCA53" s="75"/>
      <c r="GCB53" s="75"/>
      <c r="GCC53" s="75"/>
      <c r="GCD53" s="75"/>
      <c r="GCE53" s="75"/>
      <c r="GCF53" s="75"/>
      <c r="GCG53" s="75"/>
      <c r="GCH53" s="75"/>
      <c r="GCI53" s="75"/>
      <c r="GCJ53" s="75"/>
      <c r="GCK53" s="75"/>
      <c r="GCL53" s="76"/>
      <c r="GCM53" s="73"/>
      <c r="GCN53" s="49"/>
      <c r="GCO53" s="30"/>
      <c r="GCP53" s="69"/>
      <c r="GCQ53" s="74"/>
      <c r="GCR53" s="75"/>
      <c r="GCS53" s="75"/>
      <c r="GCT53" s="75"/>
      <c r="GCU53" s="75"/>
      <c r="GCV53" s="75"/>
      <c r="GCW53" s="75"/>
      <c r="GCX53" s="75"/>
      <c r="GCY53" s="75"/>
      <c r="GCZ53" s="75"/>
      <c r="GDA53" s="75"/>
      <c r="GDB53" s="75"/>
      <c r="GDC53" s="75"/>
      <c r="GDD53" s="76"/>
      <c r="GDE53" s="73"/>
      <c r="GDF53" s="49"/>
      <c r="GDG53" s="30"/>
      <c r="GDH53" s="69"/>
      <c r="GDI53" s="74"/>
      <c r="GDJ53" s="75"/>
      <c r="GDK53" s="75"/>
      <c r="GDL53" s="75"/>
      <c r="GDM53" s="75"/>
      <c r="GDN53" s="75"/>
      <c r="GDO53" s="75"/>
      <c r="GDP53" s="75"/>
      <c r="GDQ53" s="75"/>
      <c r="GDR53" s="75"/>
      <c r="GDS53" s="75"/>
      <c r="GDT53" s="75"/>
      <c r="GDU53" s="75"/>
      <c r="GDV53" s="76"/>
      <c r="GDW53" s="73"/>
      <c r="GDX53" s="49"/>
      <c r="GDY53" s="30"/>
      <c r="GDZ53" s="69"/>
      <c r="GEA53" s="74"/>
      <c r="GEB53" s="75"/>
      <c r="GEC53" s="75"/>
      <c r="GED53" s="75"/>
      <c r="GEE53" s="75"/>
      <c r="GEF53" s="75"/>
      <c r="GEG53" s="75"/>
      <c r="GEH53" s="75"/>
      <c r="GEI53" s="75"/>
      <c r="GEJ53" s="75"/>
      <c r="GEK53" s="75"/>
      <c r="GEL53" s="75"/>
      <c r="GEM53" s="75"/>
      <c r="GEN53" s="76"/>
      <c r="GEO53" s="73"/>
      <c r="GEP53" s="49"/>
      <c r="GEQ53" s="30"/>
      <c r="GER53" s="69"/>
      <c r="GES53" s="74"/>
      <c r="GET53" s="75"/>
      <c r="GEU53" s="75"/>
      <c r="GEV53" s="75"/>
      <c r="GEW53" s="75"/>
      <c r="GEX53" s="75"/>
      <c r="GEY53" s="75"/>
      <c r="GEZ53" s="75"/>
      <c r="GFA53" s="75"/>
      <c r="GFB53" s="75"/>
      <c r="GFC53" s="75"/>
      <c r="GFD53" s="75"/>
      <c r="GFE53" s="75"/>
      <c r="GFF53" s="76"/>
      <c r="GFG53" s="73"/>
      <c r="GFH53" s="49"/>
      <c r="GFI53" s="30"/>
      <c r="GFJ53" s="69"/>
      <c r="GFK53" s="74"/>
      <c r="GFL53" s="75"/>
      <c r="GFM53" s="75"/>
      <c r="GFN53" s="75"/>
      <c r="GFO53" s="75"/>
      <c r="GFP53" s="75"/>
      <c r="GFQ53" s="75"/>
      <c r="GFR53" s="75"/>
      <c r="GFS53" s="75"/>
      <c r="GFT53" s="75"/>
      <c r="GFU53" s="75"/>
      <c r="GFV53" s="75"/>
      <c r="GFW53" s="75"/>
      <c r="GFX53" s="76"/>
      <c r="GFY53" s="73"/>
      <c r="GFZ53" s="49"/>
      <c r="GGA53" s="30"/>
      <c r="GGB53" s="69"/>
      <c r="GGC53" s="74"/>
      <c r="GGD53" s="75"/>
      <c r="GGE53" s="75"/>
      <c r="GGF53" s="75"/>
      <c r="GGG53" s="75"/>
      <c r="GGH53" s="75"/>
      <c r="GGI53" s="75"/>
      <c r="GGJ53" s="75"/>
      <c r="GGK53" s="75"/>
      <c r="GGL53" s="75"/>
      <c r="GGM53" s="75"/>
      <c r="GGN53" s="75"/>
      <c r="GGO53" s="75"/>
      <c r="GGP53" s="76"/>
      <c r="GGQ53" s="73"/>
      <c r="GGR53" s="49"/>
      <c r="GGS53" s="30"/>
      <c r="GGT53" s="69"/>
      <c r="GGU53" s="74"/>
      <c r="GGV53" s="75"/>
      <c r="GGW53" s="75"/>
      <c r="GGX53" s="75"/>
      <c r="GGY53" s="75"/>
      <c r="GGZ53" s="75"/>
      <c r="GHA53" s="75"/>
      <c r="GHB53" s="75"/>
      <c r="GHC53" s="75"/>
      <c r="GHD53" s="75"/>
      <c r="GHE53" s="75"/>
      <c r="GHF53" s="75"/>
      <c r="GHG53" s="75"/>
      <c r="GHH53" s="76"/>
      <c r="GHI53" s="73"/>
      <c r="GHJ53" s="49"/>
      <c r="GHK53" s="30"/>
      <c r="GHL53" s="69"/>
      <c r="GHM53" s="74"/>
      <c r="GHN53" s="75"/>
      <c r="GHO53" s="75"/>
      <c r="GHP53" s="75"/>
      <c r="GHQ53" s="75"/>
      <c r="GHR53" s="75"/>
      <c r="GHS53" s="75"/>
      <c r="GHT53" s="75"/>
      <c r="GHU53" s="75"/>
      <c r="GHV53" s="75"/>
      <c r="GHW53" s="75"/>
      <c r="GHX53" s="75"/>
      <c r="GHY53" s="75"/>
      <c r="GHZ53" s="76"/>
      <c r="GIA53" s="73"/>
      <c r="GIB53" s="49"/>
      <c r="GIC53" s="30"/>
      <c r="GID53" s="69"/>
      <c r="GIE53" s="74"/>
      <c r="GIF53" s="75"/>
      <c r="GIG53" s="75"/>
      <c r="GIH53" s="75"/>
      <c r="GII53" s="75"/>
      <c r="GIJ53" s="75"/>
      <c r="GIK53" s="75"/>
      <c r="GIL53" s="75"/>
      <c r="GIM53" s="75"/>
      <c r="GIN53" s="75"/>
      <c r="GIO53" s="75"/>
      <c r="GIP53" s="75"/>
      <c r="GIQ53" s="75"/>
      <c r="GIR53" s="76"/>
      <c r="GIS53" s="73"/>
      <c r="GIT53" s="49"/>
      <c r="GIU53" s="30"/>
      <c r="GIV53" s="69"/>
      <c r="GIW53" s="74"/>
      <c r="GIX53" s="75"/>
      <c r="GIY53" s="75"/>
      <c r="GIZ53" s="75"/>
      <c r="GJA53" s="75"/>
      <c r="GJB53" s="75"/>
      <c r="GJC53" s="75"/>
      <c r="GJD53" s="75"/>
      <c r="GJE53" s="75"/>
      <c r="GJF53" s="75"/>
      <c r="GJG53" s="75"/>
      <c r="GJH53" s="75"/>
      <c r="GJI53" s="75"/>
      <c r="GJJ53" s="76"/>
      <c r="GJK53" s="73"/>
      <c r="GJL53" s="49"/>
      <c r="GJM53" s="30"/>
      <c r="GJN53" s="69"/>
      <c r="GJO53" s="74"/>
      <c r="GJP53" s="75"/>
      <c r="GJQ53" s="75"/>
      <c r="GJR53" s="75"/>
      <c r="GJS53" s="75"/>
      <c r="GJT53" s="75"/>
      <c r="GJU53" s="75"/>
      <c r="GJV53" s="75"/>
      <c r="GJW53" s="75"/>
      <c r="GJX53" s="75"/>
      <c r="GJY53" s="75"/>
      <c r="GJZ53" s="75"/>
      <c r="GKA53" s="75"/>
      <c r="GKB53" s="76"/>
      <c r="GKC53" s="73"/>
      <c r="GKD53" s="49"/>
      <c r="GKE53" s="30"/>
      <c r="GKF53" s="69"/>
      <c r="GKG53" s="74"/>
      <c r="GKH53" s="75"/>
      <c r="GKI53" s="75"/>
      <c r="GKJ53" s="75"/>
      <c r="GKK53" s="75"/>
      <c r="GKL53" s="75"/>
      <c r="GKM53" s="75"/>
      <c r="GKN53" s="75"/>
      <c r="GKO53" s="75"/>
      <c r="GKP53" s="75"/>
      <c r="GKQ53" s="75"/>
      <c r="GKR53" s="75"/>
      <c r="GKS53" s="75"/>
      <c r="GKT53" s="76"/>
      <c r="GKU53" s="73"/>
      <c r="GKV53" s="49"/>
      <c r="GKW53" s="30"/>
      <c r="GKX53" s="69"/>
      <c r="GKY53" s="74"/>
      <c r="GKZ53" s="75"/>
      <c r="GLA53" s="75"/>
      <c r="GLB53" s="75"/>
      <c r="GLC53" s="75"/>
      <c r="GLD53" s="75"/>
      <c r="GLE53" s="75"/>
      <c r="GLF53" s="75"/>
      <c r="GLG53" s="75"/>
      <c r="GLH53" s="75"/>
      <c r="GLI53" s="75"/>
      <c r="GLJ53" s="75"/>
      <c r="GLK53" s="75"/>
      <c r="GLL53" s="76"/>
      <c r="GLM53" s="73"/>
      <c r="GLN53" s="49"/>
      <c r="GLO53" s="30"/>
      <c r="GLP53" s="69"/>
      <c r="GLQ53" s="74"/>
      <c r="GLR53" s="75"/>
      <c r="GLS53" s="75"/>
      <c r="GLT53" s="75"/>
      <c r="GLU53" s="75"/>
      <c r="GLV53" s="75"/>
      <c r="GLW53" s="75"/>
      <c r="GLX53" s="75"/>
      <c r="GLY53" s="75"/>
      <c r="GLZ53" s="75"/>
      <c r="GMA53" s="75"/>
      <c r="GMB53" s="75"/>
      <c r="GMC53" s="75"/>
      <c r="GMD53" s="76"/>
      <c r="GME53" s="73"/>
      <c r="GMF53" s="49"/>
      <c r="GMG53" s="30"/>
      <c r="GMH53" s="69"/>
      <c r="GMI53" s="74"/>
      <c r="GMJ53" s="75"/>
      <c r="GMK53" s="75"/>
      <c r="GML53" s="75"/>
      <c r="GMM53" s="75"/>
      <c r="GMN53" s="75"/>
      <c r="GMO53" s="75"/>
      <c r="GMP53" s="75"/>
      <c r="GMQ53" s="75"/>
      <c r="GMR53" s="75"/>
      <c r="GMS53" s="75"/>
      <c r="GMT53" s="75"/>
      <c r="GMU53" s="75"/>
      <c r="GMV53" s="76"/>
      <c r="GMW53" s="73"/>
      <c r="GMX53" s="49"/>
      <c r="GMY53" s="30"/>
      <c r="GMZ53" s="69"/>
      <c r="GNA53" s="74"/>
      <c r="GNB53" s="75"/>
      <c r="GNC53" s="75"/>
      <c r="GND53" s="75"/>
      <c r="GNE53" s="75"/>
      <c r="GNF53" s="75"/>
      <c r="GNG53" s="75"/>
      <c r="GNH53" s="75"/>
      <c r="GNI53" s="75"/>
      <c r="GNJ53" s="75"/>
      <c r="GNK53" s="75"/>
      <c r="GNL53" s="75"/>
      <c r="GNM53" s="75"/>
      <c r="GNN53" s="76"/>
      <c r="GNO53" s="73"/>
      <c r="GNP53" s="49"/>
      <c r="GNQ53" s="30"/>
      <c r="GNR53" s="69"/>
      <c r="GNS53" s="74"/>
      <c r="GNT53" s="75"/>
      <c r="GNU53" s="75"/>
      <c r="GNV53" s="75"/>
      <c r="GNW53" s="75"/>
      <c r="GNX53" s="75"/>
      <c r="GNY53" s="75"/>
      <c r="GNZ53" s="75"/>
      <c r="GOA53" s="75"/>
      <c r="GOB53" s="75"/>
      <c r="GOC53" s="75"/>
      <c r="GOD53" s="75"/>
      <c r="GOE53" s="75"/>
      <c r="GOF53" s="76"/>
      <c r="GOG53" s="73"/>
      <c r="GOH53" s="49"/>
      <c r="GOI53" s="30"/>
      <c r="GOJ53" s="69"/>
      <c r="GOK53" s="74"/>
      <c r="GOL53" s="75"/>
      <c r="GOM53" s="75"/>
      <c r="GON53" s="75"/>
      <c r="GOO53" s="75"/>
      <c r="GOP53" s="75"/>
      <c r="GOQ53" s="75"/>
      <c r="GOR53" s="75"/>
      <c r="GOS53" s="75"/>
      <c r="GOT53" s="75"/>
      <c r="GOU53" s="75"/>
      <c r="GOV53" s="75"/>
      <c r="GOW53" s="75"/>
      <c r="GOX53" s="76"/>
      <c r="GOY53" s="73"/>
      <c r="GOZ53" s="49"/>
      <c r="GPA53" s="30"/>
      <c r="GPB53" s="69"/>
      <c r="GPC53" s="74"/>
      <c r="GPD53" s="75"/>
      <c r="GPE53" s="75"/>
      <c r="GPF53" s="75"/>
      <c r="GPG53" s="75"/>
      <c r="GPH53" s="75"/>
      <c r="GPI53" s="75"/>
      <c r="GPJ53" s="75"/>
      <c r="GPK53" s="75"/>
      <c r="GPL53" s="75"/>
      <c r="GPM53" s="75"/>
      <c r="GPN53" s="75"/>
      <c r="GPO53" s="75"/>
      <c r="GPP53" s="76"/>
      <c r="GPQ53" s="73"/>
      <c r="GPR53" s="49"/>
      <c r="GPS53" s="30"/>
      <c r="GPT53" s="69"/>
      <c r="GPU53" s="74"/>
      <c r="GPV53" s="75"/>
      <c r="GPW53" s="75"/>
      <c r="GPX53" s="75"/>
      <c r="GPY53" s="75"/>
      <c r="GPZ53" s="75"/>
      <c r="GQA53" s="75"/>
      <c r="GQB53" s="75"/>
      <c r="GQC53" s="75"/>
      <c r="GQD53" s="75"/>
      <c r="GQE53" s="75"/>
      <c r="GQF53" s="75"/>
      <c r="GQG53" s="75"/>
      <c r="GQH53" s="76"/>
      <c r="GQI53" s="73"/>
      <c r="GQJ53" s="49"/>
      <c r="GQK53" s="30"/>
      <c r="GQL53" s="69"/>
      <c r="GQM53" s="74"/>
      <c r="GQN53" s="75"/>
      <c r="GQO53" s="75"/>
      <c r="GQP53" s="75"/>
      <c r="GQQ53" s="75"/>
      <c r="GQR53" s="75"/>
      <c r="GQS53" s="75"/>
      <c r="GQT53" s="75"/>
      <c r="GQU53" s="75"/>
      <c r="GQV53" s="75"/>
      <c r="GQW53" s="75"/>
      <c r="GQX53" s="75"/>
      <c r="GQY53" s="75"/>
      <c r="GQZ53" s="76"/>
      <c r="GRA53" s="73"/>
      <c r="GRB53" s="49"/>
      <c r="GRC53" s="30"/>
      <c r="GRD53" s="69"/>
      <c r="GRE53" s="74"/>
      <c r="GRF53" s="75"/>
      <c r="GRG53" s="75"/>
      <c r="GRH53" s="75"/>
      <c r="GRI53" s="75"/>
      <c r="GRJ53" s="75"/>
      <c r="GRK53" s="75"/>
      <c r="GRL53" s="75"/>
      <c r="GRM53" s="75"/>
      <c r="GRN53" s="75"/>
      <c r="GRO53" s="75"/>
      <c r="GRP53" s="75"/>
      <c r="GRQ53" s="75"/>
      <c r="GRR53" s="76"/>
      <c r="GRS53" s="73"/>
      <c r="GRT53" s="49"/>
      <c r="GRU53" s="30"/>
      <c r="GRV53" s="69"/>
      <c r="GRW53" s="74"/>
      <c r="GRX53" s="75"/>
      <c r="GRY53" s="75"/>
      <c r="GRZ53" s="75"/>
      <c r="GSA53" s="75"/>
      <c r="GSB53" s="75"/>
      <c r="GSC53" s="75"/>
      <c r="GSD53" s="75"/>
      <c r="GSE53" s="75"/>
      <c r="GSF53" s="75"/>
      <c r="GSG53" s="75"/>
      <c r="GSH53" s="75"/>
      <c r="GSI53" s="75"/>
      <c r="GSJ53" s="76"/>
      <c r="GSK53" s="73"/>
      <c r="GSL53" s="49"/>
      <c r="GSM53" s="30"/>
      <c r="GSN53" s="69"/>
      <c r="GSO53" s="74"/>
      <c r="GSP53" s="75"/>
      <c r="GSQ53" s="75"/>
      <c r="GSR53" s="75"/>
      <c r="GSS53" s="75"/>
      <c r="GST53" s="75"/>
      <c r="GSU53" s="75"/>
      <c r="GSV53" s="75"/>
      <c r="GSW53" s="75"/>
      <c r="GSX53" s="75"/>
      <c r="GSY53" s="75"/>
      <c r="GSZ53" s="75"/>
      <c r="GTA53" s="75"/>
      <c r="GTB53" s="76"/>
      <c r="GTC53" s="73"/>
      <c r="GTD53" s="49"/>
      <c r="GTE53" s="30"/>
      <c r="GTF53" s="69"/>
      <c r="GTG53" s="74"/>
      <c r="GTH53" s="75"/>
      <c r="GTI53" s="75"/>
      <c r="GTJ53" s="75"/>
      <c r="GTK53" s="75"/>
      <c r="GTL53" s="75"/>
      <c r="GTM53" s="75"/>
      <c r="GTN53" s="75"/>
      <c r="GTO53" s="75"/>
      <c r="GTP53" s="75"/>
      <c r="GTQ53" s="75"/>
      <c r="GTR53" s="75"/>
      <c r="GTS53" s="75"/>
      <c r="GTT53" s="76"/>
      <c r="GTU53" s="73"/>
      <c r="GTV53" s="49"/>
      <c r="GTW53" s="30"/>
      <c r="GTX53" s="69"/>
      <c r="GTY53" s="74"/>
      <c r="GTZ53" s="75"/>
      <c r="GUA53" s="75"/>
      <c r="GUB53" s="75"/>
      <c r="GUC53" s="75"/>
      <c r="GUD53" s="75"/>
      <c r="GUE53" s="75"/>
      <c r="GUF53" s="75"/>
      <c r="GUG53" s="75"/>
      <c r="GUH53" s="75"/>
      <c r="GUI53" s="75"/>
      <c r="GUJ53" s="75"/>
      <c r="GUK53" s="75"/>
      <c r="GUL53" s="76"/>
      <c r="GUM53" s="73"/>
      <c r="GUN53" s="49"/>
      <c r="GUO53" s="30"/>
      <c r="GUP53" s="69"/>
      <c r="GUQ53" s="74"/>
      <c r="GUR53" s="75"/>
      <c r="GUS53" s="75"/>
      <c r="GUT53" s="75"/>
      <c r="GUU53" s="75"/>
      <c r="GUV53" s="75"/>
      <c r="GUW53" s="75"/>
      <c r="GUX53" s="75"/>
      <c r="GUY53" s="75"/>
      <c r="GUZ53" s="75"/>
      <c r="GVA53" s="75"/>
      <c r="GVB53" s="75"/>
      <c r="GVC53" s="75"/>
      <c r="GVD53" s="76"/>
      <c r="GVE53" s="73"/>
      <c r="GVF53" s="49"/>
      <c r="GVG53" s="30"/>
      <c r="GVH53" s="69"/>
      <c r="GVI53" s="74"/>
      <c r="GVJ53" s="75"/>
      <c r="GVK53" s="75"/>
      <c r="GVL53" s="75"/>
      <c r="GVM53" s="75"/>
      <c r="GVN53" s="75"/>
      <c r="GVO53" s="75"/>
      <c r="GVP53" s="75"/>
      <c r="GVQ53" s="75"/>
      <c r="GVR53" s="75"/>
      <c r="GVS53" s="75"/>
      <c r="GVT53" s="75"/>
      <c r="GVU53" s="75"/>
      <c r="GVV53" s="76"/>
      <c r="GVW53" s="73"/>
      <c r="GVX53" s="49"/>
      <c r="GVY53" s="30"/>
      <c r="GVZ53" s="69"/>
      <c r="GWA53" s="74"/>
      <c r="GWB53" s="75"/>
      <c r="GWC53" s="75"/>
      <c r="GWD53" s="75"/>
      <c r="GWE53" s="75"/>
      <c r="GWF53" s="75"/>
      <c r="GWG53" s="75"/>
      <c r="GWH53" s="75"/>
      <c r="GWI53" s="75"/>
      <c r="GWJ53" s="75"/>
      <c r="GWK53" s="75"/>
      <c r="GWL53" s="75"/>
      <c r="GWM53" s="75"/>
      <c r="GWN53" s="76"/>
      <c r="GWO53" s="73"/>
      <c r="GWP53" s="49"/>
      <c r="GWQ53" s="30"/>
      <c r="GWR53" s="69"/>
      <c r="GWS53" s="74"/>
      <c r="GWT53" s="75"/>
      <c r="GWU53" s="75"/>
      <c r="GWV53" s="75"/>
      <c r="GWW53" s="75"/>
      <c r="GWX53" s="75"/>
      <c r="GWY53" s="75"/>
      <c r="GWZ53" s="75"/>
      <c r="GXA53" s="75"/>
      <c r="GXB53" s="75"/>
      <c r="GXC53" s="75"/>
      <c r="GXD53" s="75"/>
      <c r="GXE53" s="75"/>
      <c r="GXF53" s="76"/>
      <c r="GXG53" s="73"/>
      <c r="GXH53" s="49"/>
      <c r="GXI53" s="30"/>
      <c r="GXJ53" s="69"/>
      <c r="GXK53" s="74"/>
      <c r="GXL53" s="75"/>
      <c r="GXM53" s="75"/>
      <c r="GXN53" s="75"/>
      <c r="GXO53" s="75"/>
      <c r="GXP53" s="75"/>
      <c r="GXQ53" s="75"/>
      <c r="GXR53" s="75"/>
      <c r="GXS53" s="75"/>
      <c r="GXT53" s="75"/>
      <c r="GXU53" s="75"/>
      <c r="GXV53" s="75"/>
      <c r="GXW53" s="75"/>
      <c r="GXX53" s="76"/>
      <c r="GXY53" s="73"/>
      <c r="GXZ53" s="49"/>
      <c r="GYA53" s="30"/>
      <c r="GYB53" s="69"/>
      <c r="GYC53" s="74"/>
      <c r="GYD53" s="75"/>
      <c r="GYE53" s="75"/>
      <c r="GYF53" s="75"/>
      <c r="GYG53" s="75"/>
      <c r="GYH53" s="75"/>
      <c r="GYI53" s="75"/>
      <c r="GYJ53" s="75"/>
      <c r="GYK53" s="75"/>
      <c r="GYL53" s="75"/>
      <c r="GYM53" s="75"/>
      <c r="GYN53" s="75"/>
      <c r="GYO53" s="75"/>
      <c r="GYP53" s="76"/>
      <c r="GYQ53" s="73"/>
      <c r="GYR53" s="49"/>
      <c r="GYS53" s="30"/>
      <c r="GYT53" s="69"/>
      <c r="GYU53" s="74"/>
      <c r="GYV53" s="75"/>
      <c r="GYW53" s="75"/>
      <c r="GYX53" s="75"/>
      <c r="GYY53" s="75"/>
      <c r="GYZ53" s="75"/>
      <c r="GZA53" s="75"/>
      <c r="GZB53" s="75"/>
      <c r="GZC53" s="75"/>
      <c r="GZD53" s="75"/>
      <c r="GZE53" s="75"/>
      <c r="GZF53" s="75"/>
      <c r="GZG53" s="75"/>
      <c r="GZH53" s="76"/>
      <c r="GZI53" s="73"/>
      <c r="GZJ53" s="49"/>
      <c r="GZK53" s="30"/>
      <c r="GZL53" s="69"/>
      <c r="GZM53" s="74"/>
      <c r="GZN53" s="75"/>
      <c r="GZO53" s="75"/>
      <c r="GZP53" s="75"/>
      <c r="GZQ53" s="75"/>
      <c r="GZR53" s="75"/>
      <c r="GZS53" s="75"/>
      <c r="GZT53" s="75"/>
      <c r="GZU53" s="75"/>
      <c r="GZV53" s="75"/>
      <c r="GZW53" s="75"/>
      <c r="GZX53" s="75"/>
      <c r="GZY53" s="75"/>
      <c r="GZZ53" s="76"/>
      <c r="HAA53" s="73"/>
      <c r="HAB53" s="49"/>
      <c r="HAC53" s="30"/>
      <c r="HAD53" s="69"/>
      <c r="HAE53" s="74"/>
      <c r="HAF53" s="75"/>
      <c r="HAG53" s="75"/>
      <c r="HAH53" s="75"/>
      <c r="HAI53" s="75"/>
      <c r="HAJ53" s="75"/>
      <c r="HAK53" s="75"/>
      <c r="HAL53" s="75"/>
      <c r="HAM53" s="75"/>
      <c r="HAN53" s="75"/>
      <c r="HAO53" s="75"/>
      <c r="HAP53" s="75"/>
      <c r="HAQ53" s="75"/>
      <c r="HAR53" s="76"/>
      <c r="HAS53" s="73"/>
      <c r="HAT53" s="49"/>
      <c r="HAU53" s="30"/>
      <c r="HAV53" s="69"/>
      <c r="HAW53" s="74"/>
      <c r="HAX53" s="75"/>
      <c r="HAY53" s="75"/>
      <c r="HAZ53" s="75"/>
      <c r="HBA53" s="75"/>
      <c r="HBB53" s="75"/>
      <c r="HBC53" s="75"/>
      <c r="HBD53" s="75"/>
      <c r="HBE53" s="75"/>
      <c r="HBF53" s="75"/>
      <c r="HBG53" s="75"/>
      <c r="HBH53" s="75"/>
      <c r="HBI53" s="75"/>
      <c r="HBJ53" s="76"/>
      <c r="HBK53" s="73"/>
      <c r="HBL53" s="49"/>
      <c r="HBM53" s="30"/>
      <c r="HBN53" s="69"/>
      <c r="HBO53" s="74"/>
      <c r="HBP53" s="75"/>
      <c r="HBQ53" s="75"/>
      <c r="HBR53" s="75"/>
      <c r="HBS53" s="75"/>
      <c r="HBT53" s="75"/>
      <c r="HBU53" s="75"/>
      <c r="HBV53" s="75"/>
      <c r="HBW53" s="75"/>
      <c r="HBX53" s="75"/>
      <c r="HBY53" s="75"/>
      <c r="HBZ53" s="75"/>
      <c r="HCA53" s="75"/>
      <c r="HCB53" s="76"/>
      <c r="HCC53" s="73"/>
      <c r="HCD53" s="49"/>
      <c r="HCE53" s="30"/>
      <c r="HCF53" s="69"/>
      <c r="HCG53" s="74"/>
      <c r="HCH53" s="75"/>
      <c r="HCI53" s="75"/>
      <c r="HCJ53" s="75"/>
      <c r="HCK53" s="75"/>
      <c r="HCL53" s="75"/>
      <c r="HCM53" s="75"/>
      <c r="HCN53" s="75"/>
      <c r="HCO53" s="75"/>
      <c r="HCP53" s="75"/>
      <c r="HCQ53" s="75"/>
      <c r="HCR53" s="75"/>
      <c r="HCS53" s="75"/>
      <c r="HCT53" s="76"/>
      <c r="HCU53" s="73"/>
      <c r="HCV53" s="49"/>
      <c r="HCW53" s="30"/>
      <c r="HCX53" s="69"/>
      <c r="HCY53" s="74"/>
      <c r="HCZ53" s="75"/>
      <c r="HDA53" s="75"/>
      <c r="HDB53" s="75"/>
      <c r="HDC53" s="75"/>
      <c r="HDD53" s="75"/>
      <c r="HDE53" s="75"/>
      <c r="HDF53" s="75"/>
      <c r="HDG53" s="75"/>
      <c r="HDH53" s="75"/>
      <c r="HDI53" s="75"/>
      <c r="HDJ53" s="75"/>
      <c r="HDK53" s="75"/>
      <c r="HDL53" s="76"/>
      <c r="HDM53" s="73"/>
      <c r="HDN53" s="49"/>
      <c r="HDO53" s="30"/>
      <c r="HDP53" s="69"/>
      <c r="HDQ53" s="74"/>
      <c r="HDR53" s="75"/>
      <c r="HDS53" s="75"/>
      <c r="HDT53" s="75"/>
      <c r="HDU53" s="75"/>
      <c r="HDV53" s="75"/>
      <c r="HDW53" s="75"/>
      <c r="HDX53" s="75"/>
      <c r="HDY53" s="75"/>
      <c r="HDZ53" s="75"/>
      <c r="HEA53" s="75"/>
      <c r="HEB53" s="75"/>
      <c r="HEC53" s="75"/>
      <c r="HED53" s="76"/>
      <c r="HEE53" s="73"/>
      <c r="HEF53" s="49"/>
      <c r="HEG53" s="30"/>
      <c r="HEH53" s="69"/>
      <c r="HEI53" s="74"/>
      <c r="HEJ53" s="75"/>
      <c r="HEK53" s="75"/>
      <c r="HEL53" s="75"/>
      <c r="HEM53" s="75"/>
      <c r="HEN53" s="75"/>
      <c r="HEO53" s="75"/>
      <c r="HEP53" s="75"/>
      <c r="HEQ53" s="75"/>
      <c r="HER53" s="75"/>
      <c r="HES53" s="75"/>
      <c r="HET53" s="75"/>
      <c r="HEU53" s="75"/>
      <c r="HEV53" s="76"/>
      <c r="HEW53" s="73"/>
      <c r="HEX53" s="49"/>
      <c r="HEY53" s="30"/>
      <c r="HEZ53" s="69"/>
      <c r="HFA53" s="74"/>
      <c r="HFB53" s="75"/>
      <c r="HFC53" s="75"/>
      <c r="HFD53" s="75"/>
      <c r="HFE53" s="75"/>
      <c r="HFF53" s="75"/>
      <c r="HFG53" s="75"/>
      <c r="HFH53" s="75"/>
      <c r="HFI53" s="75"/>
      <c r="HFJ53" s="75"/>
      <c r="HFK53" s="75"/>
      <c r="HFL53" s="75"/>
      <c r="HFM53" s="75"/>
      <c r="HFN53" s="76"/>
      <c r="HFO53" s="73"/>
      <c r="HFP53" s="49"/>
      <c r="HFQ53" s="30"/>
      <c r="HFR53" s="69"/>
      <c r="HFS53" s="74"/>
      <c r="HFT53" s="75"/>
      <c r="HFU53" s="75"/>
      <c r="HFV53" s="75"/>
      <c r="HFW53" s="75"/>
      <c r="HFX53" s="75"/>
      <c r="HFY53" s="75"/>
      <c r="HFZ53" s="75"/>
      <c r="HGA53" s="75"/>
      <c r="HGB53" s="75"/>
      <c r="HGC53" s="75"/>
      <c r="HGD53" s="75"/>
      <c r="HGE53" s="75"/>
      <c r="HGF53" s="76"/>
      <c r="HGG53" s="73"/>
      <c r="HGH53" s="49"/>
      <c r="HGI53" s="30"/>
      <c r="HGJ53" s="69"/>
      <c r="HGK53" s="74"/>
      <c r="HGL53" s="75"/>
      <c r="HGM53" s="75"/>
      <c r="HGN53" s="75"/>
      <c r="HGO53" s="75"/>
      <c r="HGP53" s="75"/>
      <c r="HGQ53" s="75"/>
      <c r="HGR53" s="75"/>
      <c r="HGS53" s="75"/>
      <c r="HGT53" s="75"/>
      <c r="HGU53" s="75"/>
      <c r="HGV53" s="75"/>
      <c r="HGW53" s="75"/>
      <c r="HGX53" s="76"/>
      <c r="HGY53" s="73"/>
      <c r="HGZ53" s="49"/>
      <c r="HHA53" s="30"/>
      <c r="HHB53" s="69"/>
      <c r="HHC53" s="74"/>
      <c r="HHD53" s="75"/>
      <c r="HHE53" s="75"/>
      <c r="HHF53" s="75"/>
      <c r="HHG53" s="75"/>
      <c r="HHH53" s="75"/>
      <c r="HHI53" s="75"/>
      <c r="HHJ53" s="75"/>
      <c r="HHK53" s="75"/>
      <c r="HHL53" s="75"/>
      <c r="HHM53" s="75"/>
      <c r="HHN53" s="75"/>
      <c r="HHO53" s="75"/>
      <c r="HHP53" s="76"/>
      <c r="HHQ53" s="73"/>
      <c r="HHR53" s="49"/>
      <c r="HHS53" s="30"/>
      <c r="HHT53" s="69"/>
      <c r="HHU53" s="74"/>
      <c r="HHV53" s="75"/>
      <c r="HHW53" s="75"/>
      <c r="HHX53" s="75"/>
      <c r="HHY53" s="75"/>
      <c r="HHZ53" s="75"/>
      <c r="HIA53" s="75"/>
      <c r="HIB53" s="75"/>
      <c r="HIC53" s="75"/>
      <c r="HID53" s="75"/>
      <c r="HIE53" s="75"/>
      <c r="HIF53" s="75"/>
      <c r="HIG53" s="75"/>
      <c r="HIH53" s="76"/>
      <c r="HII53" s="73"/>
      <c r="HIJ53" s="49"/>
      <c r="HIK53" s="30"/>
      <c r="HIL53" s="69"/>
      <c r="HIM53" s="74"/>
      <c r="HIN53" s="75"/>
      <c r="HIO53" s="75"/>
      <c r="HIP53" s="75"/>
      <c r="HIQ53" s="75"/>
      <c r="HIR53" s="75"/>
      <c r="HIS53" s="75"/>
      <c r="HIT53" s="75"/>
      <c r="HIU53" s="75"/>
      <c r="HIV53" s="75"/>
      <c r="HIW53" s="75"/>
      <c r="HIX53" s="75"/>
      <c r="HIY53" s="75"/>
      <c r="HIZ53" s="76"/>
      <c r="HJA53" s="73"/>
      <c r="HJB53" s="49"/>
      <c r="HJC53" s="30"/>
      <c r="HJD53" s="69"/>
      <c r="HJE53" s="74"/>
      <c r="HJF53" s="75"/>
      <c r="HJG53" s="75"/>
      <c r="HJH53" s="75"/>
      <c r="HJI53" s="75"/>
      <c r="HJJ53" s="75"/>
      <c r="HJK53" s="75"/>
      <c r="HJL53" s="75"/>
      <c r="HJM53" s="75"/>
      <c r="HJN53" s="75"/>
      <c r="HJO53" s="75"/>
      <c r="HJP53" s="75"/>
      <c r="HJQ53" s="75"/>
      <c r="HJR53" s="76"/>
      <c r="HJS53" s="73"/>
      <c r="HJT53" s="49"/>
      <c r="HJU53" s="30"/>
      <c r="HJV53" s="69"/>
      <c r="HJW53" s="74"/>
      <c r="HJX53" s="75"/>
      <c r="HJY53" s="75"/>
      <c r="HJZ53" s="75"/>
      <c r="HKA53" s="75"/>
      <c r="HKB53" s="75"/>
      <c r="HKC53" s="75"/>
      <c r="HKD53" s="75"/>
      <c r="HKE53" s="75"/>
      <c r="HKF53" s="75"/>
      <c r="HKG53" s="75"/>
      <c r="HKH53" s="75"/>
      <c r="HKI53" s="75"/>
      <c r="HKJ53" s="76"/>
      <c r="HKK53" s="73"/>
      <c r="HKL53" s="49"/>
      <c r="HKM53" s="30"/>
      <c r="HKN53" s="69"/>
      <c r="HKO53" s="74"/>
      <c r="HKP53" s="75"/>
      <c r="HKQ53" s="75"/>
      <c r="HKR53" s="75"/>
      <c r="HKS53" s="75"/>
      <c r="HKT53" s="75"/>
      <c r="HKU53" s="75"/>
      <c r="HKV53" s="75"/>
      <c r="HKW53" s="75"/>
      <c r="HKX53" s="75"/>
      <c r="HKY53" s="75"/>
      <c r="HKZ53" s="75"/>
      <c r="HLA53" s="75"/>
      <c r="HLB53" s="76"/>
      <c r="HLC53" s="73"/>
      <c r="HLD53" s="49"/>
      <c r="HLE53" s="30"/>
      <c r="HLF53" s="69"/>
      <c r="HLG53" s="74"/>
      <c r="HLH53" s="75"/>
      <c r="HLI53" s="75"/>
      <c r="HLJ53" s="75"/>
      <c r="HLK53" s="75"/>
      <c r="HLL53" s="75"/>
      <c r="HLM53" s="75"/>
      <c r="HLN53" s="75"/>
      <c r="HLO53" s="75"/>
      <c r="HLP53" s="75"/>
      <c r="HLQ53" s="75"/>
      <c r="HLR53" s="75"/>
      <c r="HLS53" s="75"/>
      <c r="HLT53" s="76"/>
      <c r="HLU53" s="73"/>
      <c r="HLV53" s="49"/>
      <c r="HLW53" s="30"/>
      <c r="HLX53" s="69"/>
      <c r="HLY53" s="74"/>
      <c r="HLZ53" s="75"/>
      <c r="HMA53" s="75"/>
      <c r="HMB53" s="75"/>
      <c r="HMC53" s="75"/>
      <c r="HMD53" s="75"/>
      <c r="HME53" s="75"/>
      <c r="HMF53" s="75"/>
      <c r="HMG53" s="75"/>
      <c r="HMH53" s="75"/>
      <c r="HMI53" s="75"/>
      <c r="HMJ53" s="75"/>
      <c r="HMK53" s="75"/>
      <c r="HML53" s="76"/>
      <c r="HMM53" s="73"/>
      <c r="HMN53" s="49"/>
      <c r="HMO53" s="30"/>
      <c r="HMP53" s="69"/>
      <c r="HMQ53" s="74"/>
      <c r="HMR53" s="75"/>
      <c r="HMS53" s="75"/>
      <c r="HMT53" s="75"/>
      <c r="HMU53" s="75"/>
      <c r="HMV53" s="75"/>
      <c r="HMW53" s="75"/>
      <c r="HMX53" s="75"/>
      <c r="HMY53" s="75"/>
      <c r="HMZ53" s="75"/>
      <c r="HNA53" s="75"/>
      <c r="HNB53" s="75"/>
      <c r="HNC53" s="75"/>
      <c r="HND53" s="76"/>
      <c r="HNE53" s="73"/>
      <c r="HNF53" s="49"/>
      <c r="HNG53" s="30"/>
      <c r="HNH53" s="69"/>
      <c r="HNI53" s="74"/>
      <c r="HNJ53" s="75"/>
      <c r="HNK53" s="75"/>
      <c r="HNL53" s="75"/>
      <c r="HNM53" s="75"/>
      <c r="HNN53" s="75"/>
      <c r="HNO53" s="75"/>
      <c r="HNP53" s="75"/>
      <c r="HNQ53" s="75"/>
      <c r="HNR53" s="75"/>
      <c r="HNS53" s="75"/>
      <c r="HNT53" s="75"/>
      <c r="HNU53" s="75"/>
      <c r="HNV53" s="76"/>
      <c r="HNW53" s="73"/>
      <c r="HNX53" s="49"/>
      <c r="HNY53" s="30"/>
      <c r="HNZ53" s="69"/>
      <c r="HOA53" s="74"/>
      <c r="HOB53" s="75"/>
      <c r="HOC53" s="75"/>
      <c r="HOD53" s="75"/>
      <c r="HOE53" s="75"/>
      <c r="HOF53" s="75"/>
      <c r="HOG53" s="75"/>
      <c r="HOH53" s="75"/>
      <c r="HOI53" s="75"/>
      <c r="HOJ53" s="75"/>
      <c r="HOK53" s="75"/>
      <c r="HOL53" s="75"/>
      <c r="HOM53" s="75"/>
      <c r="HON53" s="76"/>
      <c r="HOO53" s="73"/>
      <c r="HOP53" s="49"/>
      <c r="HOQ53" s="30"/>
      <c r="HOR53" s="69"/>
      <c r="HOS53" s="74"/>
      <c r="HOT53" s="75"/>
      <c r="HOU53" s="75"/>
      <c r="HOV53" s="75"/>
      <c r="HOW53" s="75"/>
      <c r="HOX53" s="75"/>
      <c r="HOY53" s="75"/>
      <c r="HOZ53" s="75"/>
      <c r="HPA53" s="75"/>
      <c r="HPB53" s="75"/>
      <c r="HPC53" s="75"/>
      <c r="HPD53" s="75"/>
      <c r="HPE53" s="75"/>
      <c r="HPF53" s="76"/>
      <c r="HPG53" s="73"/>
      <c r="HPH53" s="49"/>
      <c r="HPI53" s="30"/>
      <c r="HPJ53" s="69"/>
      <c r="HPK53" s="74"/>
      <c r="HPL53" s="75"/>
      <c r="HPM53" s="75"/>
      <c r="HPN53" s="75"/>
      <c r="HPO53" s="75"/>
      <c r="HPP53" s="75"/>
      <c r="HPQ53" s="75"/>
      <c r="HPR53" s="75"/>
      <c r="HPS53" s="75"/>
      <c r="HPT53" s="75"/>
      <c r="HPU53" s="75"/>
      <c r="HPV53" s="75"/>
      <c r="HPW53" s="75"/>
      <c r="HPX53" s="76"/>
      <c r="HPY53" s="73"/>
      <c r="HPZ53" s="49"/>
      <c r="HQA53" s="30"/>
      <c r="HQB53" s="69"/>
      <c r="HQC53" s="74"/>
      <c r="HQD53" s="75"/>
      <c r="HQE53" s="75"/>
      <c r="HQF53" s="75"/>
      <c r="HQG53" s="75"/>
      <c r="HQH53" s="75"/>
      <c r="HQI53" s="75"/>
      <c r="HQJ53" s="75"/>
      <c r="HQK53" s="75"/>
      <c r="HQL53" s="75"/>
      <c r="HQM53" s="75"/>
      <c r="HQN53" s="75"/>
      <c r="HQO53" s="75"/>
      <c r="HQP53" s="76"/>
      <c r="HQQ53" s="73"/>
      <c r="HQR53" s="49"/>
      <c r="HQS53" s="30"/>
      <c r="HQT53" s="69"/>
      <c r="HQU53" s="74"/>
      <c r="HQV53" s="75"/>
      <c r="HQW53" s="75"/>
      <c r="HQX53" s="75"/>
      <c r="HQY53" s="75"/>
      <c r="HQZ53" s="75"/>
      <c r="HRA53" s="75"/>
      <c r="HRB53" s="75"/>
      <c r="HRC53" s="75"/>
      <c r="HRD53" s="75"/>
      <c r="HRE53" s="75"/>
      <c r="HRF53" s="75"/>
      <c r="HRG53" s="75"/>
      <c r="HRH53" s="76"/>
      <c r="HRI53" s="73"/>
      <c r="HRJ53" s="49"/>
      <c r="HRK53" s="30"/>
      <c r="HRL53" s="69"/>
      <c r="HRM53" s="74"/>
      <c r="HRN53" s="75"/>
      <c r="HRO53" s="75"/>
      <c r="HRP53" s="75"/>
      <c r="HRQ53" s="75"/>
      <c r="HRR53" s="75"/>
      <c r="HRS53" s="75"/>
      <c r="HRT53" s="75"/>
      <c r="HRU53" s="75"/>
      <c r="HRV53" s="75"/>
      <c r="HRW53" s="75"/>
      <c r="HRX53" s="75"/>
      <c r="HRY53" s="75"/>
      <c r="HRZ53" s="76"/>
      <c r="HSA53" s="73"/>
      <c r="HSB53" s="49"/>
      <c r="HSC53" s="30"/>
      <c r="HSD53" s="69"/>
      <c r="HSE53" s="74"/>
      <c r="HSF53" s="75"/>
      <c r="HSG53" s="75"/>
      <c r="HSH53" s="75"/>
      <c r="HSI53" s="75"/>
      <c r="HSJ53" s="75"/>
      <c r="HSK53" s="75"/>
      <c r="HSL53" s="75"/>
      <c r="HSM53" s="75"/>
      <c r="HSN53" s="75"/>
      <c r="HSO53" s="75"/>
      <c r="HSP53" s="75"/>
      <c r="HSQ53" s="75"/>
      <c r="HSR53" s="76"/>
      <c r="HSS53" s="73"/>
      <c r="HST53" s="49"/>
      <c r="HSU53" s="30"/>
      <c r="HSV53" s="69"/>
      <c r="HSW53" s="74"/>
      <c r="HSX53" s="75"/>
      <c r="HSY53" s="75"/>
      <c r="HSZ53" s="75"/>
      <c r="HTA53" s="75"/>
      <c r="HTB53" s="75"/>
      <c r="HTC53" s="75"/>
      <c r="HTD53" s="75"/>
      <c r="HTE53" s="75"/>
      <c r="HTF53" s="75"/>
      <c r="HTG53" s="75"/>
      <c r="HTH53" s="75"/>
      <c r="HTI53" s="75"/>
      <c r="HTJ53" s="76"/>
      <c r="HTK53" s="73"/>
      <c r="HTL53" s="49"/>
      <c r="HTM53" s="30"/>
      <c r="HTN53" s="69"/>
      <c r="HTO53" s="74"/>
      <c r="HTP53" s="75"/>
      <c r="HTQ53" s="75"/>
      <c r="HTR53" s="75"/>
      <c r="HTS53" s="75"/>
      <c r="HTT53" s="75"/>
      <c r="HTU53" s="75"/>
      <c r="HTV53" s="75"/>
      <c r="HTW53" s="75"/>
      <c r="HTX53" s="75"/>
      <c r="HTY53" s="75"/>
      <c r="HTZ53" s="75"/>
      <c r="HUA53" s="75"/>
      <c r="HUB53" s="76"/>
      <c r="HUC53" s="73"/>
      <c r="HUD53" s="49"/>
      <c r="HUE53" s="30"/>
      <c r="HUF53" s="69"/>
      <c r="HUG53" s="74"/>
      <c r="HUH53" s="75"/>
      <c r="HUI53" s="75"/>
      <c r="HUJ53" s="75"/>
      <c r="HUK53" s="75"/>
      <c r="HUL53" s="75"/>
      <c r="HUM53" s="75"/>
      <c r="HUN53" s="75"/>
      <c r="HUO53" s="75"/>
      <c r="HUP53" s="75"/>
      <c r="HUQ53" s="75"/>
      <c r="HUR53" s="75"/>
      <c r="HUS53" s="75"/>
      <c r="HUT53" s="76"/>
      <c r="HUU53" s="73"/>
      <c r="HUV53" s="49"/>
      <c r="HUW53" s="30"/>
      <c r="HUX53" s="69"/>
      <c r="HUY53" s="74"/>
      <c r="HUZ53" s="75"/>
      <c r="HVA53" s="75"/>
      <c r="HVB53" s="75"/>
      <c r="HVC53" s="75"/>
      <c r="HVD53" s="75"/>
      <c r="HVE53" s="75"/>
      <c r="HVF53" s="75"/>
      <c r="HVG53" s="75"/>
      <c r="HVH53" s="75"/>
      <c r="HVI53" s="75"/>
      <c r="HVJ53" s="75"/>
      <c r="HVK53" s="75"/>
      <c r="HVL53" s="76"/>
      <c r="HVM53" s="73"/>
      <c r="HVN53" s="49"/>
      <c r="HVO53" s="30"/>
      <c r="HVP53" s="69"/>
      <c r="HVQ53" s="74"/>
      <c r="HVR53" s="75"/>
      <c r="HVS53" s="75"/>
      <c r="HVT53" s="75"/>
      <c r="HVU53" s="75"/>
      <c r="HVV53" s="75"/>
      <c r="HVW53" s="75"/>
      <c r="HVX53" s="75"/>
      <c r="HVY53" s="75"/>
      <c r="HVZ53" s="75"/>
      <c r="HWA53" s="75"/>
      <c r="HWB53" s="75"/>
      <c r="HWC53" s="75"/>
      <c r="HWD53" s="76"/>
      <c r="HWE53" s="73"/>
      <c r="HWF53" s="49"/>
      <c r="HWG53" s="30"/>
      <c r="HWH53" s="69"/>
      <c r="HWI53" s="74"/>
      <c r="HWJ53" s="75"/>
      <c r="HWK53" s="75"/>
      <c r="HWL53" s="75"/>
      <c r="HWM53" s="75"/>
      <c r="HWN53" s="75"/>
      <c r="HWO53" s="75"/>
      <c r="HWP53" s="75"/>
      <c r="HWQ53" s="75"/>
      <c r="HWR53" s="75"/>
      <c r="HWS53" s="75"/>
      <c r="HWT53" s="75"/>
      <c r="HWU53" s="75"/>
      <c r="HWV53" s="76"/>
      <c r="HWW53" s="73"/>
      <c r="HWX53" s="49"/>
      <c r="HWY53" s="30"/>
      <c r="HWZ53" s="69"/>
      <c r="HXA53" s="74"/>
      <c r="HXB53" s="75"/>
      <c r="HXC53" s="75"/>
      <c r="HXD53" s="75"/>
      <c r="HXE53" s="75"/>
      <c r="HXF53" s="75"/>
      <c r="HXG53" s="75"/>
      <c r="HXH53" s="75"/>
      <c r="HXI53" s="75"/>
      <c r="HXJ53" s="75"/>
      <c r="HXK53" s="75"/>
      <c r="HXL53" s="75"/>
      <c r="HXM53" s="75"/>
      <c r="HXN53" s="76"/>
      <c r="HXO53" s="73"/>
      <c r="HXP53" s="49"/>
      <c r="HXQ53" s="30"/>
      <c r="HXR53" s="69"/>
      <c r="HXS53" s="74"/>
      <c r="HXT53" s="75"/>
      <c r="HXU53" s="75"/>
      <c r="HXV53" s="75"/>
      <c r="HXW53" s="75"/>
      <c r="HXX53" s="75"/>
      <c r="HXY53" s="75"/>
      <c r="HXZ53" s="75"/>
      <c r="HYA53" s="75"/>
      <c r="HYB53" s="75"/>
      <c r="HYC53" s="75"/>
      <c r="HYD53" s="75"/>
      <c r="HYE53" s="75"/>
      <c r="HYF53" s="76"/>
      <c r="HYG53" s="73"/>
      <c r="HYH53" s="49"/>
      <c r="HYI53" s="30"/>
      <c r="HYJ53" s="69"/>
      <c r="HYK53" s="74"/>
      <c r="HYL53" s="75"/>
      <c r="HYM53" s="75"/>
      <c r="HYN53" s="75"/>
      <c r="HYO53" s="75"/>
      <c r="HYP53" s="75"/>
      <c r="HYQ53" s="75"/>
      <c r="HYR53" s="75"/>
      <c r="HYS53" s="75"/>
      <c r="HYT53" s="75"/>
      <c r="HYU53" s="75"/>
      <c r="HYV53" s="75"/>
      <c r="HYW53" s="75"/>
      <c r="HYX53" s="76"/>
      <c r="HYY53" s="73"/>
      <c r="HYZ53" s="49"/>
      <c r="HZA53" s="30"/>
      <c r="HZB53" s="69"/>
      <c r="HZC53" s="74"/>
      <c r="HZD53" s="75"/>
      <c r="HZE53" s="75"/>
      <c r="HZF53" s="75"/>
      <c r="HZG53" s="75"/>
      <c r="HZH53" s="75"/>
      <c r="HZI53" s="75"/>
      <c r="HZJ53" s="75"/>
      <c r="HZK53" s="75"/>
      <c r="HZL53" s="75"/>
      <c r="HZM53" s="75"/>
      <c r="HZN53" s="75"/>
      <c r="HZO53" s="75"/>
      <c r="HZP53" s="76"/>
      <c r="HZQ53" s="73"/>
      <c r="HZR53" s="49"/>
      <c r="HZS53" s="30"/>
      <c r="HZT53" s="69"/>
      <c r="HZU53" s="74"/>
      <c r="HZV53" s="75"/>
      <c r="HZW53" s="75"/>
      <c r="HZX53" s="75"/>
      <c r="HZY53" s="75"/>
      <c r="HZZ53" s="75"/>
      <c r="IAA53" s="75"/>
      <c r="IAB53" s="75"/>
      <c r="IAC53" s="75"/>
      <c r="IAD53" s="75"/>
      <c r="IAE53" s="75"/>
      <c r="IAF53" s="75"/>
      <c r="IAG53" s="75"/>
      <c r="IAH53" s="76"/>
      <c r="IAI53" s="73"/>
      <c r="IAJ53" s="49"/>
      <c r="IAK53" s="30"/>
      <c r="IAL53" s="69"/>
      <c r="IAM53" s="74"/>
      <c r="IAN53" s="75"/>
      <c r="IAO53" s="75"/>
      <c r="IAP53" s="75"/>
      <c r="IAQ53" s="75"/>
      <c r="IAR53" s="75"/>
      <c r="IAS53" s="75"/>
      <c r="IAT53" s="75"/>
      <c r="IAU53" s="75"/>
      <c r="IAV53" s="75"/>
      <c r="IAW53" s="75"/>
      <c r="IAX53" s="75"/>
      <c r="IAY53" s="75"/>
      <c r="IAZ53" s="76"/>
      <c r="IBA53" s="73"/>
      <c r="IBB53" s="49"/>
      <c r="IBC53" s="30"/>
      <c r="IBD53" s="69"/>
      <c r="IBE53" s="74"/>
      <c r="IBF53" s="75"/>
      <c r="IBG53" s="75"/>
      <c r="IBH53" s="75"/>
      <c r="IBI53" s="75"/>
      <c r="IBJ53" s="75"/>
      <c r="IBK53" s="75"/>
      <c r="IBL53" s="75"/>
      <c r="IBM53" s="75"/>
      <c r="IBN53" s="75"/>
      <c r="IBO53" s="75"/>
      <c r="IBP53" s="75"/>
      <c r="IBQ53" s="75"/>
      <c r="IBR53" s="76"/>
      <c r="IBS53" s="73"/>
      <c r="IBT53" s="49"/>
      <c r="IBU53" s="30"/>
      <c r="IBV53" s="69"/>
      <c r="IBW53" s="74"/>
      <c r="IBX53" s="75"/>
      <c r="IBY53" s="75"/>
      <c r="IBZ53" s="75"/>
      <c r="ICA53" s="75"/>
      <c r="ICB53" s="75"/>
      <c r="ICC53" s="75"/>
      <c r="ICD53" s="75"/>
      <c r="ICE53" s="75"/>
      <c r="ICF53" s="75"/>
      <c r="ICG53" s="75"/>
      <c r="ICH53" s="75"/>
      <c r="ICI53" s="75"/>
      <c r="ICJ53" s="76"/>
      <c r="ICK53" s="73"/>
      <c r="ICL53" s="49"/>
      <c r="ICM53" s="30"/>
      <c r="ICN53" s="69"/>
      <c r="ICO53" s="74"/>
      <c r="ICP53" s="75"/>
      <c r="ICQ53" s="75"/>
      <c r="ICR53" s="75"/>
      <c r="ICS53" s="75"/>
      <c r="ICT53" s="75"/>
      <c r="ICU53" s="75"/>
      <c r="ICV53" s="75"/>
      <c r="ICW53" s="75"/>
      <c r="ICX53" s="75"/>
      <c r="ICY53" s="75"/>
      <c r="ICZ53" s="75"/>
      <c r="IDA53" s="75"/>
      <c r="IDB53" s="76"/>
      <c r="IDC53" s="73"/>
      <c r="IDD53" s="49"/>
      <c r="IDE53" s="30"/>
      <c r="IDF53" s="69"/>
      <c r="IDG53" s="74"/>
      <c r="IDH53" s="75"/>
      <c r="IDI53" s="75"/>
      <c r="IDJ53" s="75"/>
      <c r="IDK53" s="75"/>
      <c r="IDL53" s="75"/>
      <c r="IDM53" s="75"/>
      <c r="IDN53" s="75"/>
      <c r="IDO53" s="75"/>
      <c r="IDP53" s="75"/>
      <c r="IDQ53" s="75"/>
      <c r="IDR53" s="75"/>
      <c r="IDS53" s="75"/>
      <c r="IDT53" s="76"/>
      <c r="IDU53" s="73"/>
      <c r="IDV53" s="49"/>
      <c r="IDW53" s="30"/>
      <c r="IDX53" s="69"/>
      <c r="IDY53" s="74"/>
      <c r="IDZ53" s="75"/>
      <c r="IEA53" s="75"/>
      <c r="IEB53" s="75"/>
      <c r="IEC53" s="75"/>
      <c r="IED53" s="75"/>
      <c r="IEE53" s="75"/>
      <c r="IEF53" s="75"/>
      <c r="IEG53" s="75"/>
      <c r="IEH53" s="75"/>
      <c r="IEI53" s="75"/>
      <c r="IEJ53" s="75"/>
      <c r="IEK53" s="75"/>
      <c r="IEL53" s="76"/>
      <c r="IEM53" s="73"/>
      <c r="IEN53" s="49"/>
      <c r="IEO53" s="30"/>
      <c r="IEP53" s="69"/>
      <c r="IEQ53" s="74"/>
      <c r="IER53" s="75"/>
      <c r="IES53" s="75"/>
      <c r="IET53" s="75"/>
      <c r="IEU53" s="75"/>
      <c r="IEV53" s="75"/>
      <c r="IEW53" s="75"/>
      <c r="IEX53" s="75"/>
      <c r="IEY53" s="75"/>
      <c r="IEZ53" s="75"/>
      <c r="IFA53" s="75"/>
      <c r="IFB53" s="75"/>
      <c r="IFC53" s="75"/>
      <c r="IFD53" s="76"/>
      <c r="IFE53" s="73"/>
      <c r="IFF53" s="49"/>
      <c r="IFG53" s="30"/>
      <c r="IFH53" s="69"/>
      <c r="IFI53" s="74"/>
      <c r="IFJ53" s="75"/>
      <c r="IFK53" s="75"/>
      <c r="IFL53" s="75"/>
      <c r="IFM53" s="75"/>
      <c r="IFN53" s="75"/>
      <c r="IFO53" s="75"/>
      <c r="IFP53" s="75"/>
      <c r="IFQ53" s="75"/>
      <c r="IFR53" s="75"/>
      <c r="IFS53" s="75"/>
      <c r="IFT53" s="75"/>
      <c r="IFU53" s="75"/>
      <c r="IFV53" s="76"/>
      <c r="IFW53" s="73"/>
      <c r="IFX53" s="49"/>
      <c r="IFY53" s="30"/>
      <c r="IFZ53" s="69"/>
      <c r="IGA53" s="74"/>
      <c r="IGB53" s="75"/>
      <c r="IGC53" s="75"/>
      <c r="IGD53" s="75"/>
      <c r="IGE53" s="75"/>
      <c r="IGF53" s="75"/>
      <c r="IGG53" s="75"/>
      <c r="IGH53" s="75"/>
      <c r="IGI53" s="75"/>
      <c r="IGJ53" s="75"/>
      <c r="IGK53" s="75"/>
      <c r="IGL53" s="75"/>
      <c r="IGM53" s="75"/>
      <c r="IGN53" s="76"/>
      <c r="IGO53" s="73"/>
      <c r="IGP53" s="49"/>
      <c r="IGQ53" s="30"/>
      <c r="IGR53" s="69"/>
      <c r="IGS53" s="74"/>
      <c r="IGT53" s="75"/>
      <c r="IGU53" s="75"/>
      <c r="IGV53" s="75"/>
      <c r="IGW53" s="75"/>
      <c r="IGX53" s="75"/>
      <c r="IGY53" s="75"/>
      <c r="IGZ53" s="75"/>
      <c r="IHA53" s="75"/>
      <c r="IHB53" s="75"/>
      <c r="IHC53" s="75"/>
      <c r="IHD53" s="75"/>
      <c r="IHE53" s="75"/>
      <c r="IHF53" s="76"/>
      <c r="IHG53" s="73"/>
      <c r="IHH53" s="49"/>
      <c r="IHI53" s="30"/>
      <c r="IHJ53" s="69"/>
      <c r="IHK53" s="74"/>
      <c r="IHL53" s="75"/>
      <c r="IHM53" s="75"/>
      <c r="IHN53" s="75"/>
      <c r="IHO53" s="75"/>
      <c r="IHP53" s="75"/>
      <c r="IHQ53" s="75"/>
      <c r="IHR53" s="75"/>
      <c r="IHS53" s="75"/>
      <c r="IHT53" s="75"/>
      <c r="IHU53" s="75"/>
      <c r="IHV53" s="75"/>
      <c r="IHW53" s="75"/>
      <c r="IHX53" s="76"/>
      <c r="IHY53" s="73"/>
      <c r="IHZ53" s="49"/>
      <c r="IIA53" s="30"/>
      <c r="IIB53" s="69"/>
      <c r="IIC53" s="74"/>
      <c r="IID53" s="75"/>
      <c r="IIE53" s="75"/>
      <c r="IIF53" s="75"/>
      <c r="IIG53" s="75"/>
      <c r="IIH53" s="75"/>
      <c r="III53" s="75"/>
      <c r="IIJ53" s="75"/>
      <c r="IIK53" s="75"/>
      <c r="IIL53" s="75"/>
      <c r="IIM53" s="75"/>
      <c r="IIN53" s="75"/>
      <c r="IIO53" s="75"/>
      <c r="IIP53" s="76"/>
      <c r="IIQ53" s="73"/>
      <c r="IIR53" s="49"/>
      <c r="IIS53" s="30"/>
      <c r="IIT53" s="69"/>
      <c r="IIU53" s="74"/>
      <c r="IIV53" s="75"/>
      <c r="IIW53" s="75"/>
      <c r="IIX53" s="75"/>
      <c r="IIY53" s="75"/>
      <c r="IIZ53" s="75"/>
      <c r="IJA53" s="75"/>
      <c r="IJB53" s="75"/>
      <c r="IJC53" s="75"/>
      <c r="IJD53" s="75"/>
      <c r="IJE53" s="75"/>
      <c r="IJF53" s="75"/>
      <c r="IJG53" s="75"/>
      <c r="IJH53" s="76"/>
      <c r="IJI53" s="73"/>
      <c r="IJJ53" s="49"/>
      <c r="IJK53" s="30"/>
      <c r="IJL53" s="69"/>
      <c r="IJM53" s="74"/>
      <c r="IJN53" s="75"/>
      <c r="IJO53" s="75"/>
      <c r="IJP53" s="75"/>
      <c r="IJQ53" s="75"/>
      <c r="IJR53" s="75"/>
      <c r="IJS53" s="75"/>
      <c r="IJT53" s="75"/>
      <c r="IJU53" s="75"/>
      <c r="IJV53" s="75"/>
      <c r="IJW53" s="75"/>
      <c r="IJX53" s="75"/>
      <c r="IJY53" s="75"/>
      <c r="IJZ53" s="76"/>
      <c r="IKA53" s="73"/>
      <c r="IKB53" s="49"/>
      <c r="IKC53" s="30"/>
      <c r="IKD53" s="69"/>
      <c r="IKE53" s="74"/>
      <c r="IKF53" s="75"/>
      <c r="IKG53" s="75"/>
      <c r="IKH53" s="75"/>
      <c r="IKI53" s="75"/>
      <c r="IKJ53" s="75"/>
      <c r="IKK53" s="75"/>
      <c r="IKL53" s="75"/>
      <c r="IKM53" s="75"/>
      <c r="IKN53" s="75"/>
      <c r="IKO53" s="75"/>
      <c r="IKP53" s="75"/>
      <c r="IKQ53" s="75"/>
      <c r="IKR53" s="76"/>
      <c r="IKS53" s="73"/>
      <c r="IKT53" s="49"/>
      <c r="IKU53" s="30"/>
      <c r="IKV53" s="69"/>
      <c r="IKW53" s="74"/>
      <c r="IKX53" s="75"/>
      <c r="IKY53" s="75"/>
      <c r="IKZ53" s="75"/>
      <c r="ILA53" s="75"/>
      <c r="ILB53" s="75"/>
      <c r="ILC53" s="75"/>
      <c r="ILD53" s="75"/>
      <c r="ILE53" s="75"/>
      <c r="ILF53" s="75"/>
      <c r="ILG53" s="75"/>
      <c r="ILH53" s="75"/>
      <c r="ILI53" s="75"/>
      <c r="ILJ53" s="76"/>
      <c r="ILK53" s="73"/>
      <c r="ILL53" s="49"/>
      <c r="ILM53" s="30"/>
      <c r="ILN53" s="69"/>
      <c r="ILO53" s="74"/>
      <c r="ILP53" s="75"/>
      <c r="ILQ53" s="75"/>
      <c r="ILR53" s="75"/>
      <c r="ILS53" s="75"/>
      <c r="ILT53" s="75"/>
      <c r="ILU53" s="75"/>
      <c r="ILV53" s="75"/>
      <c r="ILW53" s="75"/>
      <c r="ILX53" s="75"/>
      <c r="ILY53" s="75"/>
      <c r="ILZ53" s="75"/>
      <c r="IMA53" s="75"/>
      <c r="IMB53" s="76"/>
      <c r="IMC53" s="73"/>
      <c r="IMD53" s="49"/>
      <c r="IME53" s="30"/>
      <c r="IMF53" s="69"/>
      <c r="IMG53" s="74"/>
      <c r="IMH53" s="75"/>
      <c r="IMI53" s="75"/>
      <c r="IMJ53" s="75"/>
      <c r="IMK53" s="75"/>
      <c r="IML53" s="75"/>
      <c r="IMM53" s="75"/>
      <c r="IMN53" s="75"/>
      <c r="IMO53" s="75"/>
      <c r="IMP53" s="75"/>
      <c r="IMQ53" s="75"/>
      <c r="IMR53" s="75"/>
      <c r="IMS53" s="75"/>
      <c r="IMT53" s="76"/>
      <c r="IMU53" s="73"/>
      <c r="IMV53" s="49"/>
      <c r="IMW53" s="30"/>
      <c r="IMX53" s="69"/>
      <c r="IMY53" s="74"/>
      <c r="IMZ53" s="75"/>
      <c r="INA53" s="75"/>
      <c r="INB53" s="75"/>
      <c r="INC53" s="75"/>
      <c r="IND53" s="75"/>
      <c r="INE53" s="75"/>
      <c r="INF53" s="75"/>
      <c r="ING53" s="75"/>
      <c r="INH53" s="75"/>
      <c r="INI53" s="75"/>
      <c r="INJ53" s="75"/>
      <c r="INK53" s="75"/>
      <c r="INL53" s="76"/>
      <c r="INM53" s="73"/>
      <c r="INN53" s="49"/>
      <c r="INO53" s="30"/>
      <c r="INP53" s="69"/>
      <c r="INQ53" s="74"/>
      <c r="INR53" s="75"/>
      <c r="INS53" s="75"/>
      <c r="INT53" s="75"/>
      <c r="INU53" s="75"/>
      <c r="INV53" s="75"/>
      <c r="INW53" s="75"/>
      <c r="INX53" s="75"/>
      <c r="INY53" s="75"/>
      <c r="INZ53" s="75"/>
      <c r="IOA53" s="75"/>
      <c r="IOB53" s="75"/>
      <c r="IOC53" s="75"/>
      <c r="IOD53" s="76"/>
      <c r="IOE53" s="73"/>
      <c r="IOF53" s="49"/>
      <c r="IOG53" s="30"/>
      <c r="IOH53" s="69"/>
      <c r="IOI53" s="74"/>
      <c r="IOJ53" s="75"/>
      <c r="IOK53" s="75"/>
      <c r="IOL53" s="75"/>
      <c r="IOM53" s="75"/>
      <c r="ION53" s="75"/>
      <c r="IOO53" s="75"/>
      <c r="IOP53" s="75"/>
      <c r="IOQ53" s="75"/>
      <c r="IOR53" s="75"/>
      <c r="IOS53" s="75"/>
      <c r="IOT53" s="75"/>
      <c r="IOU53" s="75"/>
      <c r="IOV53" s="76"/>
      <c r="IOW53" s="73"/>
      <c r="IOX53" s="49"/>
      <c r="IOY53" s="30"/>
      <c r="IOZ53" s="69"/>
      <c r="IPA53" s="74"/>
      <c r="IPB53" s="75"/>
      <c r="IPC53" s="75"/>
      <c r="IPD53" s="75"/>
      <c r="IPE53" s="75"/>
      <c r="IPF53" s="75"/>
      <c r="IPG53" s="75"/>
      <c r="IPH53" s="75"/>
      <c r="IPI53" s="75"/>
      <c r="IPJ53" s="75"/>
      <c r="IPK53" s="75"/>
      <c r="IPL53" s="75"/>
      <c r="IPM53" s="75"/>
      <c r="IPN53" s="76"/>
      <c r="IPO53" s="73"/>
      <c r="IPP53" s="49"/>
      <c r="IPQ53" s="30"/>
      <c r="IPR53" s="69"/>
      <c r="IPS53" s="74"/>
      <c r="IPT53" s="75"/>
      <c r="IPU53" s="75"/>
      <c r="IPV53" s="75"/>
      <c r="IPW53" s="75"/>
      <c r="IPX53" s="75"/>
      <c r="IPY53" s="75"/>
      <c r="IPZ53" s="75"/>
      <c r="IQA53" s="75"/>
      <c r="IQB53" s="75"/>
      <c r="IQC53" s="75"/>
      <c r="IQD53" s="75"/>
      <c r="IQE53" s="75"/>
      <c r="IQF53" s="76"/>
      <c r="IQG53" s="73"/>
      <c r="IQH53" s="49"/>
      <c r="IQI53" s="30"/>
      <c r="IQJ53" s="69"/>
      <c r="IQK53" s="74"/>
      <c r="IQL53" s="75"/>
      <c r="IQM53" s="75"/>
      <c r="IQN53" s="75"/>
      <c r="IQO53" s="75"/>
      <c r="IQP53" s="75"/>
      <c r="IQQ53" s="75"/>
      <c r="IQR53" s="75"/>
      <c r="IQS53" s="75"/>
      <c r="IQT53" s="75"/>
      <c r="IQU53" s="75"/>
      <c r="IQV53" s="75"/>
      <c r="IQW53" s="75"/>
      <c r="IQX53" s="76"/>
      <c r="IQY53" s="73"/>
      <c r="IQZ53" s="49"/>
      <c r="IRA53" s="30"/>
      <c r="IRB53" s="69"/>
      <c r="IRC53" s="74"/>
      <c r="IRD53" s="75"/>
      <c r="IRE53" s="75"/>
      <c r="IRF53" s="75"/>
      <c r="IRG53" s="75"/>
      <c r="IRH53" s="75"/>
      <c r="IRI53" s="75"/>
      <c r="IRJ53" s="75"/>
      <c r="IRK53" s="75"/>
      <c r="IRL53" s="75"/>
      <c r="IRM53" s="75"/>
      <c r="IRN53" s="75"/>
      <c r="IRO53" s="75"/>
      <c r="IRP53" s="76"/>
      <c r="IRQ53" s="73"/>
      <c r="IRR53" s="49"/>
      <c r="IRS53" s="30"/>
      <c r="IRT53" s="69"/>
      <c r="IRU53" s="74"/>
      <c r="IRV53" s="75"/>
      <c r="IRW53" s="75"/>
      <c r="IRX53" s="75"/>
      <c r="IRY53" s="75"/>
      <c r="IRZ53" s="75"/>
      <c r="ISA53" s="75"/>
      <c r="ISB53" s="75"/>
      <c r="ISC53" s="75"/>
      <c r="ISD53" s="75"/>
      <c r="ISE53" s="75"/>
      <c r="ISF53" s="75"/>
      <c r="ISG53" s="75"/>
      <c r="ISH53" s="76"/>
      <c r="ISI53" s="73"/>
      <c r="ISJ53" s="49"/>
      <c r="ISK53" s="30"/>
      <c r="ISL53" s="69"/>
      <c r="ISM53" s="74"/>
      <c r="ISN53" s="75"/>
      <c r="ISO53" s="75"/>
      <c r="ISP53" s="75"/>
      <c r="ISQ53" s="75"/>
      <c r="ISR53" s="75"/>
      <c r="ISS53" s="75"/>
      <c r="IST53" s="75"/>
      <c r="ISU53" s="75"/>
      <c r="ISV53" s="75"/>
      <c r="ISW53" s="75"/>
      <c r="ISX53" s="75"/>
      <c r="ISY53" s="75"/>
      <c r="ISZ53" s="76"/>
      <c r="ITA53" s="73"/>
      <c r="ITB53" s="49"/>
      <c r="ITC53" s="30"/>
      <c r="ITD53" s="69"/>
      <c r="ITE53" s="74"/>
      <c r="ITF53" s="75"/>
      <c r="ITG53" s="75"/>
      <c r="ITH53" s="75"/>
      <c r="ITI53" s="75"/>
      <c r="ITJ53" s="75"/>
      <c r="ITK53" s="75"/>
      <c r="ITL53" s="75"/>
      <c r="ITM53" s="75"/>
      <c r="ITN53" s="75"/>
      <c r="ITO53" s="75"/>
      <c r="ITP53" s="75"/>
      <c r="ITQ53" s="75"/>
      <c r="ITR53" s="76"/>
      <c r="ITS53" s="73"/>
      <c r="ITT53" s="49"/>
      <c r="ITU53" s="30"/>
      <c r="ITV53" s="69"/>
      <c r="ITW53" s="74"/>
      <c r="ITX53" s="75"/>
      <c r="ITY53" s="75"/>
      <c r="ITZ53" s="75"/>
      <c r="IUA53" s="75"/>
      <c r="IUB53" s="75"/>
      <c r="IUC53" s="75"/>
      <c r="IUD53" s="75"/>
      <c r="IUE53" s="75"/>
      <c r="IUF53" s="75"/>
      <c r="IUG53" s="75"/>
      <c r="IUH53" s="75"/>
      <c r="IUI53" s="75"/>
      <c r="IUJ53" s="76"/>
      <c r="IUK53" s="73"/>
      <c r="IUL53" s="49"/>
      <c r="IUM53" s="30"/>
      <c r="IUN53" s="69"/>
      <c r="IUO53" s="74"/>
      <c r="IUP53" s="75"/>
      <c r="IUQ53" s="75"/>
      <c r="IUR53" s="75"/>
      <c r="IUS53" s="75"/>
      <c r="IUT53" s="75"/>
      <c r="IUU53" s="75"/>
      <c r="IUV53" s="75"/>
      <c r="IUW53" s="75"/>
      <c r="IUX53" s="75"/>
      <c r="IUY53" s="75"/>
      <c r="IUZ53" s="75"/>
      <c r="IVA53" s="75"/>
      <c r="IVB53" s="76"/>
      <c r="IVC53" s="73"/>
      <c r="IVD53" s="49"/>
      <c r="IVE53" s="30"/>
      <c r="IVF53" s="69"/>
      <c r="IVG53" s="74"/>
      <c r="IVH53" s="75"/>
      <c r="IVI53" s="75"/>
      <c r="IVJ53" s="75"/>
      <c r="IVK53" s="75"/>
      <c r="IVL53" s="75"/>
      <c r="IVM53" s="75"/>
      <c r="IVN53" s="75"/>
      <c r="IVO53" s="75"/>
      <c r="IVP53" s="75"/>
      <c r="IVQ53" s="75"/>
      <c r="IVR53" s="75"/>
      <c r="IVS53" s="75"/>
      <c r="IVT53" s="76"/>
      <c r="IVU53" s="73"/>
      <c r="IVV53" s="49"/>
      <c r="IVW53" s="30"/>
      <c r="IVX53" s="69"/>
      <c r="IVY53" s="74"/>
      <c r="IVZ53" s="75"/>
      <c r="IWA53" s="75"/>
      <c r="IWB53" s="75"/>
      <c r="IWC53" s="75"/>
      <c r="IWD53" s="75"/>
      <c r="IWE53" s="75"/>
      <c r="IWF53" s="75"/>
      <c r="IWG53" s="75"/>
      <c r="IWH53" s="75"/>
      <c r="IWI53" s="75"/>
      <c r="IWJ53" s="75"/>
      <c r="IWK53" s="75"/>
      <c r="IWL53" s="76"/>
      <c r="IWM53" s="73"/>
      <c r="IWN53" s="49"/>
      <c r="IWO53" s="30"/>
      <c r="IWP53" s="69"/>
      <c r="IWQ53" s="74"/>
      <c r="IWR53" s="75"/>
      <c r="IWS53" s="75"/>
      <c r="IWT53" s="75"/>
      <c r="IWU53" s="75"/>
      <c r="IWV53" s="75"/>
      <c r="IWW53" s="75"/>
      <c r="IWX53" s="75"/>
      <c r="IWY53" s="75"/>
      <c r="IWZ53" s="75"/>
      <c r="IXA53" s="75"/>
      <c r="IXB53" s="75"/>
      <c r="IXC53" s="75"/>
      <c r="IXD53" s="76"/>
      <c r="IXE53" s="73"/>
      <c r="IXF53" s="49"/>
      <c r="IXG53" s="30"/>
      <c r="IXH53" s="69"/>
      <c r="IXI53" s="74"/>
      <c r="IXJ53" s="75"/>
      <c r="IXK53" s="75"/>
      <c r="IXL53" s="75"/>
      <c r="IXM53" s="75"/>
      <c r="IXN53" s="75"/>
      <c r="IXO53" s="75"/>
      <c r="IXP53" s="75"/>
      <c r="IXQ53" s="75"/>
      <c r="IXR53" s="75"/>
      <c r="IXS53" s="75"/>
      <c r="IXT53" s="75"/>
      <c r="IXU53" s="75"/>
      <c r="IXV53" s="76"/>
      <c r="IXW53" s="73"/>
      <c r="IXX53" s="49"/>
      <c r="IXY53" s="30"/>
      <c r="IXZ53" s="69"/>
      <c r="IYA53" s="74"/>
      <c r="IYB53" s="75"/>
      <c r="IYC53" s="75"/>
      <c r="IYD53" s="75"/>
      <c r="IYE53" s="75"/>
      <c r="IYF53" s="75"/>
      <c r="IYG53" s="75"/>
      <c r="IYH53" s="75"/>
      <c r="IYI53" s="75"/>
      <c r="IYJ53" s="75"/>
      <c r="IYK53" s="75"/>
      <c r="IYL53" s="75"/>
      <c r="IYM53" s="75"/>
      <c r="IYN53" s="76"/>
      <c r="IYO53" s="73"/>
      <c r="IYP53" s="49"/>
      <c r="IYQ53" s="30"/>
      <c r="IYR53" s="69"/>
      <c r="IYS53" s="74"/>
      <c r="IYT53" s="75"/>
      <c r="IYU53" s="75"/>
      <c r="IYV53" s="75"/>
      <c r="IYW53" s="75"/>
      <c r="IYX53" s="75"/>
      <c r="IYY53" s="75"/>
      <c r="IYZ53" s="75"/>
      <c r="IZA53" s="75"/>
      <c r="IZB53" s="75"/>
      <c r="IZC53" s="75"/>
      <c r="IZD53" s="75"/>
      <c r="IZE53" s="75"/>
      <c r="IZF53" s="76"/>
      <c r="IZG53" s="73"/>
      <c r="IZH53" s="49"/>
      <c r="IZI53" s="30"/>
      <c r="IZJ53" s="69"/>
      <c r="IZK53" s="74"/>
      <c r="IZL53" s="75"/>
      <c r="IZM53" s="75"/>
      <c r="IZN53" s="75"/>
      <c r="IZO53" s="75"/>
      <c r="IZP53" s="75"/>
      <c r="IZQ53" s="75"/>
      <c r="IZR53" s="75"/>
      <c r="IZS53" s="75"/>
      <c r="IZT53" s="75"/>
      <c r="IZU53" s="75"/>
      <c r="IZV53" s="75"/>
      <c r="IZW53" s="75"/>
      <c r="IZX53" s="76"/>
      <c r="IZY53" s="73"/>
      <c r="IZZ53" s="49"/>
      <c r="JAA53" s="30"/>
      <c r="JAB53" s="69"/>
      <c r="JAC53" s="74"/>
      <c r="JAD53" s="75"/>
      <c r="JAE53" s="75"/>
      <c r="JAF53" s="75"/>
      <c r="JAG53" s="75"/>
      <c r="JAH53" s="75"/>
      <c r="JAI53" s="75"/>
      <c r="JAJ53" s="75"/>
      <c r="JAK53" s="75"/>
      <c r="JAL53" s="75"/>
      <c r="JAM53" s="75"/>
      <c r="JAN53" s="75"/>
      <c r="JAO53" s="75"/>
      <c r="JAP53" s="76"/>
      <c r="JAQ53" s="73"/>
      <c r="JAR53" s="49"/>
      <c r="JAS53" s="30"/>
      <c r="JAT53" s="69"/>
      <c r="JAU53" s="74"/>
      <c r="JAV53" s="75"/>
      <c r="JAW53" s="75"/>
      <c r="JAX53" s="75"/>
      <c r="JAY53" s="75"/>
      <c r="JAZ53" s="75"/>
      <c r="JBA53" s="75"/>
      <c r="JBB53" s="75"/>
      <c r="JBC53" s="75"/>
      <c r="JBD53" s="75"/>
      <c r="JBE53" s="75"/>
      <c r="JBF53" s="75"/>
      <c r="JBG53" s="75"/>
      <c r="JBH53" s="76"/>
      <c r="JBI53" s="73"/>
      <c r="JBJ53" s="49"/>
      <c r="JBK53" s="30"/>
      <c r="JBL53" s="69"/>
      <c r="JBM53" s="74"/>
      <c r="JBN53" s="75"/>
      <c r="JBO53" s="75"/>
      <c r="JBP53" s="75"/>
      <c r="JBQ53" s="75"/>
      <c r="JBR53" s="75"/>
      <c r="JBS53" s="75"/>
      <c r="JBT53" s="75"/>
      <c r="JBU53" s="75"/>
      <c r="JBV53" s="75"/>
      <c r="JBW53" s="75"/>
      <c r="JBX53" s="75"/>
      <c r="JBY53" s="75"/>
      <c r="JBZ53" s="76"/>
      <c r="JCA53" s="73"/>
      <c r="JCB53" s="49"/>
      <c r="JCC53" s="30"/>
      <c r="JCD53" s="69"/>
      <c r="JCE53" s="74"/>
      <c r="JCF53" s="75"/>
      <c r="JCG53" s="75"/>
      <c r="JCH53" s="75"/>
      <c r="JCI53" s="75"/>
      <c r="JCJ53" s="75"/>
      <c r="JCK53" s="75"/>
      <c r="JCL53" s="75"/>
      <c r="JCM53" s="75"/>
      <c r="JCN53" s="75"/>
      <c r="JCO53" s="75"/>
      <c r="JCP53" s="75"/>
      <c r="JCQ53" s="75"/>
      <c r="JCR53" s="76"/>
      <c r="JCS53" s="73"/>
      <c r="JCT53" s="49"/>
      <c r="JCU53" s="30"/>
      <c r="JCV53" s="69"/>
      <c r="JCW53" s="74"/>
      <c r="JCX53" s="75"/>
      <c r="JCY53" s="75"/>
      <c r="JCZ53" s="75"/>
      <c r="JDA53" s="75"/>
      <c r="JDB53" s="75"/>
      <c r="JDC53" s="75"/>
      <c r="JDD53" s="75"/>
      <c r="JDE53" s="75"/>
      <c r="JDF53" s="75"/>
      <c r="JDG53" s="75"/>
      <c r="JDH53" s="75"/>
      <c r="JDI53" s="75"/>
      <c r="JDJ53" s="76"/>
      <c r="JDK53" s="73"/>
      <c r="JDL53" s="49"/>
      <c r="JDM53" s="30"/>
      <c r="JDN53" s="69"/>
      <c r="JDO53" s="74"/>
      <c r="JDP53" s="75"/>
      <c r="JDQ53" s="75"/>
      <c r="JDR53" s="75"/>
      <c r="JDS53" s="75"/>
      <c r="JDT53" s="75"/>
      <c r="JDU53" s="75"/>
      <c r="JDV53" s="75"/>
      <c r="JDW53" s="75"/>
      <c r="JDX53" s="75"/>
      <c r="JDY53" s="75"/>
      <c r="JDZ53" s="75"/>
      <c r="JEA53" s="75"/>
      <c r="JEB53" s="76"/>
      <c r="JEC53" s="73"/>
      <c r="JED53" s="49"/>
      <c r="JEE53" s="30"/>
      <c r="JEF53" s="69"/>
      <c r="JEG53" s="74"/>
      <c r="JEH53" s="75"/>
      <c r="JEI53" s="75"/>
      <c r="JEJ53" s="75"/>
      <c r="JEK53" s="75"/>
      <c r="JEL53" s="75"/>
      <c r="JEM53" s="75"/>
      <c r="JEN53" s="75"/>
      <c r="JEO53" s="75"/>
      <c r="JEP53" s="75"/>
      <c r="JEQ53" s="75"/>
      <c r="JER53" s="75"/>
      <c r="JES53" s="75"/>
      <c r="JET53" s="76"/>
      <c r="JEU53" s="73"/>
      <c r="JEV53" s="49"/>
      <c r="JEW53" s="30"/>
      <c r="JEX53" s="69"/>
      <c r="JEY53" s="74"/>
      <c r="JEZ53" s="75"/>
      <c r="JFA53" s="75"/>
      <c r="JFB53" s="75"/>
      <c r="JFC53" s="75"/>
      <c r="JFD53" s="75"/>
      <c r="JFE53" s="75"/>
      <c r="JFF53" s="75"/>
      <c r="JFG53" s="75"/>
      <c r="JFH53" s="75"/>
      <c r="JFI53" s="75"/>
      <c r="JFJ53" s="75"/>
      <c r="JFK53" s="75"/>
      <c r="JFL53" s="76"/>
      <c r="JFM53" s="73"/>
      <c r="JFN53" s="49"/>
      <c r="JFO53" s="30"/>
      <c r="JFP53" s="69"/>
      <c r="JFQ53" s="74"/>
      <c r="JFR53" s="75"/>
      <c r="JFS53" s="75"/>
      <c r="JFT53" s="75"/>
      <c r="JFU53" s="75"/>
      <c r="JFV53" s="75"/>
      <c r="JFW53" s="75"/>
      <c r="JFX53" s="75"/>
      <c r="JFY53" s="75"/>
      <c r="JFZ53" s="75"/>
      <c r="JGA53" s="75"/>
      <c r="JGB53" s="75"/>
      <c r="JGC53" s="75"/>
      <c r="JGD53" s="76"/>
      <c r="JGE53" s="73"/>
      <c r="JGF53" s="49"/>
      <c r="JGG53" s="30"/>
      <c r="JGH53" s="69"/>
      <c r="JGI53" s="74"/>
      <c r="JGJ53" s="75"/>
      <c r="JGK53" s="75"/>
      <c r="JGL53" s="75"/>
      <c r="JGM53" s="75"/>
      <c r="JGN53" s="75"/>
      <c r="JGO53" s="75"/>
      <c r="JGP53" s="75"/>
      <c r="JGQ53" s="75"/>
      <c r="JGR53" s="75"/>
      <c r="JGS53" s="75"/>
      <c r="JGT53" s="75"/>
      <c r="JGU53" s="75"/>
      <c r="JGV53" s="76"/>
      <c r="JGW53" s="73"/>
      <c r="JGX53" s="49"/>
      <c r="JGY53" s="30"/>
      <c r="JGZ53" s="69"/>
      <c r="JHA53" s="74"/>
      <c r="JHB53" s="75"/>
      <c r="JHC53" s="75"/>
      <c r="JHD53" s="75"/>
      <c r="JHE53" s="75"/>
      <c r="JHF53" s="75"/>
      <c r="JHG53" s="75"/>
      <c r="JHH53" s="75"/>
      <c r="JHI53" s="75"/>
      <c r="JHJ53" s="75"/>
      <c r="JHK53" s="75"/>
      <c r="JHL53" s="75"/>
      <c r="JHM53" s="75"/>
      <c r="JHN53" s="76"/>
      <c r="JHO53" s="73"/>
      <c r="JHP53" s="49"/>
      <c r="JHQ53" s="30"/>
      <c r="JHR53" s="69"/>
      <c r="JHS53" s="74"/>
      <c r="JHT53" s="75"/>
      <c r="JHU53" s="75"/>
      <c r="JHV53" s="75"/>
      <c r="JHW53" s="75"/>
      <c r="JHX53" s="75"/>
      <c r="JHY53" s="75"/>
      <c r="JHZ53" s="75"/>
      <c r="JIA53" s="75"/>
      <c r="JIB53" s="75"/>
      <c r="JIC53" s="75"/>
      <c r="JID53" s="75"/>
      <c r="JIE53" s="75"/>
      <c r="JIF53" s="76"/>
      <c r="JIG53" s="73"/>
      <c r="JIH53" s="49"/>
      <c r="JII53" s="30"/>
      <c r="JIJ53" s="69"/>
      <c r="JIK53" s="74"/>
      <c r="JIL53" s="75"/>
      <c r="JIM53" s="75"/>
      <c r="JIN53" s="75"/>
      <c r="JIO53" s="75"/>
      <c r="JIP53" s="75"/>
      <c r="JIQ53" s="75"/>
      <c r="JIR53" s="75"/>
      <c r="JIS53" s="75"/>
      <c r="JIT53" s="75"/>
      <c r="JIU53" s="75"/>
      <c r="JIV53" s="75"/>
      <c r="JIW53" s="75"/>
      <c r="JIX53" s="76"/>
      <c r="JIY53" s="73"/>
      <c r="JIZ53" s="49"/>
      <c r="JJA53" s="30"/>
      <c r="JJB53" s="69"/>
      <c r="JJC53" s="74"/>
      <c r="JJD53" s="75"/>
      <c r="JJE53" s="75"/>
      <c r="JJF53" s="75"/>
      <c r="JJG53" s="75"/>
      <c r="JJH53" s="75"/>
      <c r="JJI53" s="75"/>
      <c r="JJJ53" s="75"/>
      <c r="JJK53" s="75"/>
      <c r="JJL53" s="75"/>
      <c r="JJM53" s="75"/>
      <c r="JJN53" s="75"/>
      <c r="JJO53" s="75"/>
      <c r="JJP53" s="76"/>
      <c r="JJQ53" s="73"/>
      <c r="JJR53" s="49"/>
      <c r="JJS53" s="30"/>
      <c r="JJT53" s="69"/>
      <c r="JJU53" s="74"/>
      <c r="JJV53" s="75"/>
      <c r="JJW53" s="75"/>
      <c r="JJX53" s="75"/>
      <c r="JJY53" s="75"/>
      <c r="JJZ53" s="75"/>
      <c r="JKA53" s="75"/>
      <c r="JKB53" s="75"/>
      <c r="JKC53" s="75"/>
      <c r="JKD53" s="75"/>
      <c r="JKE53" s="75"/>
      <c r="JKF53" s="75"/>
      <c r="JKG53" s="75"/>
      <c r="JKH53" s="76"/>
      <c r="JKI53" s="73"/>
      <c r="JKJ53" s="49"/>
      <c r="JKK53" s="30"/>
      <c r="JKL53" s="69"/>
      <c r="JKM53" s="74"/>
      <c r="JKN53" s="75"/>
      <c r="JKO53" s="75"/>
      <c r="JKP53" s="75"/>
      <c r="JKQ53" s="75"/>
      <c r="JKR53" s="75"/>
      <c r="JKS53" s="75"/>
      <c r="JKT53" s="75"/>
      <c r="JKU53" s="75"/>
      <c r="JKV53" s="75"/>
      <c r="JKW53" s="75"/>
      <c r="JKX53" s="75"/>
      <c r="JKY53" s="75"/>
      <c r="JKZ53" s="76"/>
      <c r="JLA53" s="73"/>
      <c r="JLB53" s="49"/>
      <c r="JLC53" s="30"/>
      <c r="JLD53" s="69"/>
      <c r="JLE53" s="74"/>
      <c r="JLF53" s="75"/>
      <c r="JLG53" s="75"/>
      <c r="JLH53" s="75"/>
      <c r="JLI53" s="75"/>
      <c r="JLJ53" s="75"/>
      <c r="JLK53" s="75"/>
      <c r="JLL53" s="75"/>
      <c r="JLM53" s="75"/>
      <c r="JLN53" s="75"/>
      <c r="JLO53" s="75"/>
      <c r="JLP53" s="75"/>
      <c r="JLQ53" s="75"/>
      <c r="JLR53" s="76"/>
      <c r="JLS53" s="73"/>
      <c r="JLT53" s="49"/>
      <c r="JLU53" s="30"/>
      <c r="JLV53" s="69"/>
      <c r="JLW53" s="74"/>
      <c r="JLX53" s="75"/>
      <c r="JLY53" s="75"/>
      <c r="JLZ53" s="75"/>
      <c r="JMA53" s="75"/>
      <c r="JMB53" s="75"/>
      <c r="JMC53" s="75"/>
      <c r="JMD53" s="75"/>
      <c r="JME53" s="75"/>
      <c r="JMF53" s="75"/>
      <c r="JMG53" s="75"/>
      <c r="JMH53" s="75"/>
      <c r="JMI53" s="75"/>
      <c r="JMJ53" s="76"/>
      <c r="JMK53" s="73"/>
      <c r="JML53" s="49"/>
      <c r="JMM53" s="30"/>
      <c r="JMN53" s="69"/>
      <c r="JMO53" s="74"/>
      <c r="JMP53" s="75"/>
      <c r="JMQ53" s="75"/>
      <c r="JMR53" s="75"/>
      <c r="JMS53" s="75"/>
      <c r="JMT53" s="75"/>
      <c r="JMU53" s="75"/>
      <c r="JMV53" s="75"/>
      <c r="JMW53" s="75"/>
      <c r="JMX53" s="75"/>
      <c r="JMY53" s="75"/>
      <c r="JMZ53" s="75"/>
      <c r="JNA53" s="75"/>
      <c r="JNB53" s="76"/>
      <c r="JNC53" s="73"/>
      <c r="JND53" s="49"/>
      <c r="JNE53" s="30"/>
      <c r="JNF53" s="69"/>
      <c r="JNG53" s="74"/>
      <c r="JNH53" s="75"/>
      <c r="JNI53" s="75"/>
      <c r="JNJ53" s="75"/>
      <c r="JNK53" s="75"/>
      <c r="JNL53" s="75"/>
      <c r="JNM53" s="75"/>
      <c r="JNN53" s="75"/>
      <c r="JNO53" s="75"/>
      <c r="JNP53" s="75"/>
      <c r="JNQ53" s="75"/>
      <c r="JNR53" s="75"/>
      <c r="JNS53" s="75"/>
      <c r="JNT53" s="76"/>
      <c r="JNU53" s="73"/>
      <c r="JNV53" s="49"/>
      <c r="JNW53" s="30"/>
      <c r="JNX53" s="69"/>
      <c r="JNY53" s="74"/>
      <c r="JNZ53" s="75"/>
      <c r="JOA53" s="75"/>
      <c r="JOB53" s="75"/>
      <c r="JOC53" s="75"/>
      <c r="JOD53" s="75"/>
      <c r="JOE53" s="75"/>
      <c r="JOF53" s="75"/>
      <c r="JOG53" s="75"/>
      <c r="JOH53" s="75"/>
      <c r="JOI53" s="75"/>
      <c r="JOJ53" s="75"/>
      <c r="JOK53" s="75"/>
      <c r="JOL53" s="76"/>
      <c r="JOM53" s="73"/>
      <c r="JON53" s="49"/>
      <c r="JOO53" s="30"/>
      <c r="JOP53" s="69"/>
      <c r="JOQ53" s="74"/>
      <c r="JOR53" s="75"/>
      <c r="JOS53" s="75"/>
      <c r="JOT53" s="75"/>
      <c r="JOU53" s="75"/>
      <c r="JOV53" s="75"/>
      <c r="JOW53" s="75"/>
      <c r="JOX53" s="75"/>
      <c r="JOY53" s="75"/>
      <c r="JOZ53" s="75"/>
      <c r="JPA53" s="75"/>
      <c r="JPB53" s="75"/>
      <c r="JPC53" s="75"/>
      <c r="JPD53" s="76"/>
      <c r="JPE53" s="73"/>
      <c r="JPF53" s="49"/>
      <c r="JPG53" s="30"/>
      <c r="JPH53" s="69"/>
      <c r="JPI53" s="74"/>
      <c r="JPJ53" s="75"/>
      <c r="JPK53" s="75"/>
      <c r="JPL53" s="75"/>
      <c r="JPM53" s="75"/>
      <c r="JPN53" s="75"/>
      <c r="JPO53" s="75"/>
      <c r="JPP53" s="75"/>
      <c r="JPQ53" s="75"/>
      <c r="JPR53" s="75"/>
      <c r="JPS53" s="75"/>
      <c r="JPT53" s="75"/>
      <c r="JPU53" s="75"/>
      <c r="JPV53" s="76"/>
      <c r="JPW53" s="73"/>
      <c r="JPX53" s="49"/>
      <c r="JPY53" s="30"/>
      <c r="JPZ53" s="69"/>
      <c r="JQA53" s="74"/>
      <c r="JQB53" s="75"/>
      <c r="JQC53" s="75"/>
      <c r="JQD53" s="75"/>
      <c r="JQE53" s="75"/>
      <c r="JQF53" s="75"/>
      <c r="JQG53" s="75"/>
      <c r="JQH53" s="75"/>
      <c r="JQI53" s="75"/>
      <c r="JQJ53" s="75"/>
      <c r="JQK53" s="75"/>
      <c r="JQL53" s="75"/>
      <c r="JQM53" s="75"/>
      <c r="JQN53" s="76"/>
      <c r="JQO53" s="73"/>
      <c r="JQP53" s="49"/>
      <c r="JQQ53" s="30"/>
      <c r="JQR53" s="69"/>
      <c r="JQS53" s="74"/>
      <c r="JQT53" s="75"/>
      <c r="JQU53" s="75"/>
      <c r="JQV53" s="75"/>
      <c r="JQW53" s="75"/>
      <c r="JQX53" s="75"/>
      <c r="JQY53" s="75"/>
      <c r="JQZ53" s="75"/>
      <c r="JRA53" s="75"/>
      <c r="JRB53" s="75"/>
      <c r="JRC53" s="75"/>
      <c r="JRD53" s="75"/>
      <c r="JRE53" s="75"/>
      <c r="JRF53" s="76"/>
      <c r="JRG53" s="73"/>
      <c r="JRH53" s="49"/>
      <c r="JRI53" s="30"/>
      <c r="JRJ53" s="69"/>
      <c r="JRK53" s="74"/>
      <c r="JRL53" s="75"/>
      <c r="JRM53" s="75"/>
      <c r="JRN53" s="75"/>
      <c r="JRO53" s="75"/>
      <c r="JRP53" s="75"/>
      <c r="JRQ53" s="75"/>
      <c r="JRR53" s="75"/>
      <c r="JRS53" s="75"/>
      <c r="JRT53" s="75"/>
      <c r="JRU53" s="75"/>
      <c r="JRV53" s="75"/>
      <c r="JRW53" s="75"/>
      <c r="JRX53" s="76"/>
      <c r="JRY53" s="73"/>
      <c r="JRZ53" s="49"/>
      <c r="JSA53" s="30"/>
      <c r="JSB53" s="69"/>
      <c r="JSC53" s="74"/>
      <c r="JSD53" s="75"/>
      <c r="JSE53" s="75"/>
      <c r="JSF53" s="75"/>
      <c r="JSG53" s="75"/>
      <c r="JSH53" s="75"/>
      <c r="JSI53" s="75"/>
      <c r="JSJ53" s="75"/>
      <c r="JSK53" s="75"/>
      <c r="JSL53" s="75"/>
      <c r="JSM53" s="75"/>
      <c r="JSN53" s="75"/>
      <c r="JSO53" s="75"/>
      <c r="JSP53" s="76"/>
      <c r="JSQ53" s="73"/>
      <c r="JSR53" s="49"/>
      <c r="JSS53" s="30"/>
      <c r="JST53" s="69"/>
      <c r="JSU53" s="74"/>
      <c r="JSV53" s="75"/>
      <c r="JSW53" s="75"/>
      <c r="JSX53" s="75"/>
      <c r="JSY53" s="75"/>
      <c r="JSZ53" s="75"/>
      <c r="JTA53" s="75"/>
      <c r="JTB53" s="75"/>
      <c r="JTC53" s="75"/>
      <c r="JTD53" s="75"/>
      <c r="JTE53" s="75"/>
      <c r="JTF53" s="75"/>
      <c r="JTG53" s="75"/>
      <c r="JTH53" s="76"/>
      <c r="JTI53" s="73"/>
      <c r="JTJ53" s="49"/>
      <c r="JTK53" s="30"/>
      <c r="JTL53" s="69"/>
      <c r="JTM53" s="74"/>
      <c r="JTN53" s="75"/>
      <c r="JTO53" s="75"/>
      <c r="JTP53" s="75"/>
      <c r="JTQ53" s="75"/>
      <c r="JTR53" s="75"/>
      <c r="JTS53" s="75"/>
      <c r="JTT53" s="75"/>
      <c r="JTU53" s="75"/>
      <c r="JTV53" s="75"/>
      <c r="JTW53" s="75"/>
      <c r="JTX53" s="75"/>
      <c r="JTY53" s="75"/>
      <c r="JTZ53" s="76"/>
      <c r="JUA53" s="73"/>
      <c r="JUB53" s="49"/>
      <c r="JUC53" s="30"/>
      <c r="JUD53" s="69"/>
      <c r="JUE53" s="74"/>
      <c r="JUF53" s="75"/>
      <c r="JUG53" s="75"/>
      <c r="JUH53" s="75"/>
      <c r="JUI53" s="75"/>
      <c r="JUJ53" s="75"/>
      <c r="JUK53" s="75"/>
      <c r="JUL53" s="75"/>
      <c r="JUM53" s="75"/>
      <c r="JUN53" s="75"/>
      <c r="JUO53" s="75"/>
      <c r="JUP53" s="75"/>
      <c r="JUQ53" s="75"/>
      <c r="JUR53" s="76"/>
      <c r="JUS53" s="73"/>
      <c r="JUT53" s="49"/>
      <c r="JUU53" s="30"/>
      <c r="JUV53" s="69"/>
      <c r="JUW53" s="74"/>
      <c r="JUX53" s="75"/>
      <c r="JUY53" s="75"/>
      <c r="JUZ53" s="75"/>
      <c r="JVA53" s="75"/>
      <c r="JVB53" s="75"/>
      <c r="JVC53" s="75"/>
      <c r="JVD53" s="75"/>
      <c r="JVE53" s="75"/>
      <c r="JVF53" s="75"/>
      <c r="JVG53" s="75"/>
      <c r="JVH53" s="75"/>
      <c r="JVI53" s="75"/>
      <c r="JVJ53" s="76"/>
      <c r="JVK53" s="73"/>
      <c r="JVL53" s="49"/>
      <c r="JVM53" s="30"/>
      <c r="JVN53" s="69"/>
      <c r="JVO53" s="74"/>
      <c r="JVP53" s="75"/>
      <c r="JVQ53" s="75"/>
      <c r="JVR53" s="75"/>
      <c r="JVS53" s="75"/>
      <c r="JVT53" s="75"/>
      <c r="JVU53" s="75"/>
      <c r="JVV53" s="75"/>
      <c r="JVW53" s="75"/>
      <c r="JVX53" s="75"/>
      <c r="JVY53" s="75"/>
      <c r="JVZ53" s="75"/>
      <c r="JWA53" s="75"/>
      <c r="JWB53" s="76"/>
      <c r="JWC53" s="73"/>
      <c r="JWD53" s="49"/>
      <c r="JWE53" s="30"/>
      <c r="JWF53" s="69"/>
      <c r="JWG53" s="74"/>
      <c r="JWH53" s="75"/>
      <c r="JWI53" s="75"/>
      <c r="JWJ53" s="75"/>
      <c r="JWK53" s="75"/>
      <c r="JWL53" s="75"/>
      <c r="JWM53" s="75"/>
      <c r="JWN53" s="75"/>
      <c r="JWO53" s="75"/>
      <c r="JWP53" s="75"/>
      <c r="JWQ53" s="75"/>
      <c r="JWR53" s="75"/>
      <c r="JWS53" s="75"/>
      <c r="JWT53" s="76"/>
      <c r="JWU53" s="73"/>
      <c r="JWV53" s="49"/>
      <c r="JWW53" s="30"/>
      <c r="JWX53" s="69"/>
      <c r="JWY53" s="74"/>
      <c r="JWZ53" s="75"/>
      <c r="JXA53" s="75"/>
      <c r="JXB53" s="75"/>
      <c r="JXC53" s="75"/>
      <c r="JXD53" s="75"/>
      <c r="JXE53" s="75"/>
      <c r="JXF53" s="75"/>
      <c r="JXG53" s="75"/>
      <c r="JXH53" s="75"/>
      <c r="JXI53" s="75"/>
      <c r="JXJ53" s="75"/>
      <c r="JXK53" s="75"/>
      <c r="JXL53" s="76"/>
      <c r="JXM53" s="73"/>
      <c r="JXN53" s="49"/>
      <c r="JXO53" s="30"/>
      <c r="JXP53" s="69"/>
      <c r="JXQ53" s="74"/>
      <c r="JXR53" s="75"/>
      <c r="JXS53" s="75"/>
      <c r="JXT53" s="75"/>
      <c r="JXU53" s="75"/>
      <c r="JXV53" s="75"/>
      <c r="JXW53" s="75"/>
      <c r="JXX53" s="75"/>
      <c r="JXY53" s="75"/>
      <c r="JXZ53" s="75"/>
      <c r="JYA53" s="75"/>
      <c r="JYB53" s="75"/>
      <c r="JYC53" s="75"/>
      <c r="JYD53" s="76"/>
      <c r="JYE53" s="73"/>
      <c r="JYF53" s="49"/>
      <c r="JYG53" s="30"/>
      <c r="JYH53" s="69"/>
      <c r="JYI53" s="74"/>
      <c r="JYJ53" s="75"/>
      <c r="JYK53" s="75"/>
      <c r="JYL53" s="75"/>
      <c r="JYM53" s="75"/>
      <c r="JYN53" s="75"/>
      <c r="JYO53" s="75"/>
      <c r="JYP53" s="75"/>
      <c r="JYQ53" s="75"/>
      <c r="JYR53" s="75"/>
      <c r="JYS53" s="75"/>
      <c r="JYT53" s="75"/>
      <c r="JYU53" s="75"/>
      <c r="JYV53" s="76"/>
      <c r="JYW53" s="73"/>
      <c r="JYX53" s="49"/>
      <c r="JYY53" s="30"/>
      <c r="JYZ53" s="69"/>
      <c r="JZA53" s="74"/>
      <c r="JZB53" s="75"/>
      <c r="JZC53" s="75"/>
      <c r="JZD53" s="75"/>
      <c r="JZE53" s="75"/>
      <c r="JZF53" s="75"/>
      <c r="JZG53" s="75"/>
      <c r="JZH53" s="75"/>
      <c r="JZI53" s="75"/>
      <c r="JZJ53" s="75"/>
      <c r="JZK53" s="75"/>
      <c r="JZL53" s="75"/>
      <c r="JZM53" s="75"/>
      <c r="JZN53" s="76"/>
      <c r="JZO53" s="73"/>
      <c r="JZP53" s="49"/>
      <c r="JZQ53" s="30"/>
      <c r="JZR53" s="69"/>
      <c r="JZS53" s="74"/>
      <c r="JZT53" s="75"/>
      <c r="JZU53" s="75"/>
      <c r="JZV53" s="75"/>
      <c r="JZW53" s="75"/>
      <c r="JZX53" s="75"/>
      <c r="JZY53" s="75"/>
      <c r="JZZ53" s="75"/>
      <c r="KAA53" s="75"/>
      <c r="KAB53" s="75"/>
      <c r="KAC53" s="75"/>
      <c r="KAD53" s="75"/>
      <c r="KAE53" s="75"/>
      <c r="KAF53" s="76"/>
      <c r="KAG53" s="73"/>
      <c r="KAH53" s="49"/>
      <c r="KAI53" s="30"/>
      <c r="KAJ53" s="69"/>
      <c r="KAK53" s="74"/>
      <c r="KAL53" s="75"/>
      <c r="KAM53" s="75"/>
      <c r="KAN53" s="75"/>
      <c r="KAO53" s="75"/>
      <c r="KAP53" s="75"/>
      <c r="KAQ53" s="75"/>
      <c r="KAR53" s="75"/>
      <c r="KAS53" s="75"/>
      <c r="KAT53" s="75"/>
      <c r="KAU53" s="75"/>
      <c r="KAV53" s="75"/>
      <c r="KAW53" s="75"/>
      <c r="KAX53" s="76"/>
      <c r="KAY53" s="73"/>
      <c r="KAZ53" s="49"/>
      <c r="KBA53" s="30"/>
      <c r="KBB53" s="69"/>
      <c r="KBC53" s="74"/>
      <c r="KBD53" s="75"/>
      <c r="KBE53" s="75"/>
      <c r="KBF53" s="75"/>
      <c r="KBG53" s="75"/>
      <c r="KBH53" s="75"/>
      <c r="KBI53" s="75"/>
      <c r="KBJ53" s="75"/>
      <c r="KBK53" s="75"/>
      <c r="KBL53" s="75"/>
      <c r="KBM53" s="75"/>
      <c r="KBN53" s="75"/>
      <c r="KBO53" s="75"/>
      <c r="KBP53" s="76"/>
      <c r="KBQ53" s="73"/>
      <c r="KBR53" s="49"/>
      <c r="KBS53" s="30"/>
      <c r="KBT53" s="69"/>
      <c r="KBU53" s="74"/>
      <c r="KBV53" s="75"/>
      <c r="KBW53" s="75"/>
      <c r="KBX53" s="75"/>
      <c r="KBY53" s="75"/>
      <c r="KBZ53" s="75"/>
      <c r="KCA53" s="75"/>
      <c r="KCB53" s="75"/>
      <c r="KCC53" s="75"/>
      <c r="KCD53" s="75"/>
      <c r="KCE53" s="75"/>
      <c r="KCF53" s="75"/>
      <c r="KCG53" s="75"/>
      <c r="KCH53" s="76"/>
      <c r="KCI53" s="73"/>
      <c r="KCJ53" s="49"/>
      <c r="KCK53" s="30"/>
      <c r="KCL53" s="69"/>
      <c r="KCM53" s="74"/>
      <c r="KCN53" s="75"/>
      <c r="KCO53" s="75"/>
      <c r="KCP53" s="75"/>
      <c r="KCQ53" s="75"/>
      <c r="KCR53" s="75"/>
      <c r="KCS53" s="75"/>
      <c r="KCT53" s="75"/>
      <c r="KCU53" s="75"/>
      <c r="KCV53" s="75"/>
      <c r="KCW53" s="75"/>
      <c r="KCX53" s="75"/>
      <c r="KCY53" s="75"/>
      <c r="KCZ53" s="76"/>
      <c r="KDA53" s="73"/>
      <c r="KDB53" s="49"/>
      <c r="KDC53" s="30"/>
      <c r="KDD53" s="69"/>
      <c r="KDE53" s="74"/>
      <c r="KDF53" s="75"/>
      <c r="KDG53" s="75"/>
      <c r="KDH53" s="75"/>
      <c r="KDI53" s="75"/>
      <c r="KDJ53" s="75"/>
      <c r="KDK53" s="75"/>
      <c r="KDL53" s="75"/>
      <c r="KDM53" s="75"/>
      <c r="KDN53" s="75"/>
      <c r="KDO53" s="75"/>
      <c r="KDP53" s="75"/>
      <c r="KDQ53" s="75"/>
      <c r="KDR53" s="76"/>
      <c r="KDS53" s="73"/>
      <c r="KDT53" s="49"/>
      <c r="KDU53" s="30"/>
      <c r="KDV53" s="69"/>
      <c r="KDW53" s="74"/>
      <c r="KDX53" s="75"/>
      <c r="KDY53" s="75"/>
      <c r="KDZ53" s="75"/>
      <c r="KEA53" s="75"/>
      <c r="KEB53" s="75"/>
      <c r="KEC53" s="75"/>
      <c r="KED53" s="75"/>
      <c r="KEE53" s="75"/>
      <c r="KEF53" s="75"/>
      <c r="KEG53" s="75"/>
      <c r="KEH53" s="75"/>
      <c r="KEI53" s="75"/>
      <c r="KEJ53" s="76"/>
      <c r="KEK53" s="73"/>
      <c r="KEL53" s="49"/>
      <c r="KEM53" s="30"/>
      <c r="KEN53" s="69"/>
      <c r="KEO53" s="74"/>
      <c r="KEP53" s="75"/>
      <c r="KEQ53" s="75"/>
      <c r="KER53" s="75"/>
      <c r="KES53" s="75"/>
      <c r="KET53" s="75"/>
      <c r="KEU53" s="75"/>
      <c r="KEV53" s="75"/>
      <c r="KEW53" s="75"/>
      <c r="KEX53" s="75"/>
      <c r="KEY53" s="75"/>
      <c r="KEZ53" s="75"/>
      <c r="KFA53" s="75"/>
      <c r="KFB53" s="76"/>
      <c r="KFC53" s="73"/>
      <c r="KFD53" s="49"/>
      <c r="KFE53" s="30"/>
      <c r="KFF53" s="69"/>
      <c r="KFG53" s="74"/>
      <c r="KFH53" s="75"/>
      <c r="KFI53" s="75"/>
      <c r="KFJ53" s="75"/>
      <c r="KFK53" s="75"/>
      <c r="KFL53" s="75"/>
      <c r="KFM53" s="75"/>
      <c r="KFN53" s="75"/>
      <c r="KFO53" s="75"/>
      <c r="KFP53" s="75"/>
      <c r="KFQ53" s="75"/>
      <c r="KFR53" s="75"/>
      <c r="KFS53" s="75"/>
      <c r="KFT53" s="76"/>
      <c r="KFU53" s="73"/>
      <c r="KFV53" s="49"/>
      <c r="KFW53" s="30"/>
      <c r="KFX53" s="69"/>
      <c r="KFY53" s="74"/>
      <c r="KFZ53" s="75"/>
      <c r="KGA53" s="75"/>
      <c r="KGB53" s="75"/>
      <c r="KGC53" s="75"/>
      <c r="KGD53" s="75"/>
      <c r="KGE53" s="75"/>
      <c r="KGF53" s="75"/>
      <c r="KGG53" s="75"/>
      <c r="KGH53" s="75"/>
      <c r="KGI53" s="75"/>
      <c r="KGJ53" s="75"/>
      <c r="KGK53" s="75"/>
      <c r="KGL53" s="76"/>
      <c r="KGM53" s="73"/>
      <c r="KGN53" s="49"/>
      <c r="KGO53" s="30"/>
      <c r="KGP53" s="69"/>
      <c r="KGQ53" s="74"/>
      <c r="KGR53" s="75"/>
      <c r="KGS53" s="75"/>
      <c r="KGT53" s="75"/>
      <c r="KGU53" s="75"/>
      <c r="KGV53" s="75"/>
      <c r="KGW53" s="75"/>
      <c r="KGX53" s="75"/>
      <c r="KGY53" s="75"/>
      <c r="KGZ53" s="75"/>
      <c r="KHA53" s="75"/>
      <c r="KHB53" s="75"/>
      <c r="KHC53" s="75"/>
      <c r="KHD53" s="76"/>
      <c r="KHE53" s="73"/>
      <c r="KHF53" s="49"/>
      <c r="KHG53" s="30"/>
      <c r="KHH53" s="69"/>
      <c r="KHI53" s="74"/>
      <c r="KHJ53" s="75"/>
      <c r="KHK53" s="75"/>
      <c r="KHL53" s="75"/>
      <c r="KHM53" s="75"/>
      <c r="KHN53" s="75"/>
      <c r="KHO53" s="75"/>
      <c r="KHP53" s="75"/>
      <c r="KHQ53" s="75"/>
      <c r="KHR53" s="75"/>
      <c r="KHS53" s="75"/>
      <c r="KHT53" s="75"/>
      <c r="KHU53" s="75"/>
      <c r="KHV53" s="76"/>
      <c r="KHW53" s="73"/>
      <c r="KHX53" s="49"/>
      <c r="KHY53" s="30"/>
      <c r="KHZ53" s="69"/>
      <c r="KIA53" s="74"/>
      <c r="KIB53" s="75"/>
      <c r="KIC53" s="75"/>
      <c r="KID53" s="75"/>
      <c r="KIE53" s="75"/>
      <c r="KIF53" s="75"/>
      <c r="KIG53" s="75"/>
      <c r="KIH53" s="75"/>
      <c r="KII53" s="75"/>
      <c r="KIJ53" s="75"/>
      <c r="KIK53" s="75"/>
      <c r="KIL53" s="75"/>
      <c r="KIM53" s="75"/>
      <c r="KIN53" s="76"/>
      <c r="KIO53" s="73"/>
      <c r="KIP53" s="49"/>
      <c r="KIQ53" s="30"/>
      <c r="KIR53" s="69"/>
      <c r="KIS53" s="74"/>
      <c r="KIT53" s="75"/>
      <c r="KIU53" s="75"/>
      <c r="KIV53" s="75"/>
      <c r="KIW53" s="75"/>
      <c r="KIX53" s="75"/>
      <c r="KIY53" s="75"/>
      <c r="KIZ53" s="75"/>
      <c r="KJA53" s="75"/>
      <c r="KJB53" s="75"/>
      <c r="KJC53" s="75"/>
      <c r="KJD53" s="75"/>
      <c r="KJE53" s="75"/>
      <c r="KJF53" s="76"/>
      <c r="KJG53" s="73"/>
      <c r="KJH53" s="49"/>
      <c r="KJI53" s="30"/>
      <c r="KJJ53" s="69"/>
      <c r="KJK53" s="74"/>
      <c r="KJL53" s="75"/>
      <c r="KJM53" s="75"/>
      <c r="KJN53" s="75"/>
      <c r="KJO53" s="75"/>
      <c r="KJP53" s="75"/>
      <c r="KJQ53" s="75"/>
      <c r="KJR53" s="75"/>
      <c r="KJS53" s="75"/>
      <c r="KJT53" s="75"/>
      <c r="KJU53" s="75"/>
      <c r="KJV53" s="75"/>
      <c r="KJW53" s="75"/>
      <c r="KJX53" s="76"/>
      <c r="KJY53" s="73"/>
      <c r="KJZ53" s="49"/>
      <c r="KKA53" s="30"/>
      <c r="KKB53" s="69"/>
      <c r="KKC53" s="74"/>
      <c r="KKD53" s="75"/>
      <c r="KKE53" s="75"/>
      <c r="KKF53" s="75"/>
      <c r="KKG53" s="75"/>
      <c r="KKH53" s="75"/>
      <c r="KKI53" s="75"/>
      <c r="KKJ53" s="75"/>
      <c r="KKK53" s="75"/>
      <c r="KKL53" s="75"/>
      <c r="KKM53" s="75"/>
      <c r="KKN53" s="75"/>
      <c r="KKO53" s="75"/>
      <c r="KKP53" s="76"/>
      <c r="KKQ53" s="73"/>
      <c r="KKR53" s="49"/>
      <c r="KKS53" s="30"/>
      <c r="KKT53" s="69"/>
      <c r="KKU53" s="74"/>
      <c r="KKV53" s="75"/>
      <c r="KKW53" s="75"/>
      <c r="KKX53" s="75"/>
      <c r="KKY53" s="75"/>
      <c r="KKZ53" s="75"/>
      <c r="KLA53" s="75"/>
      <c r="KLB53" s="75"/>
      <c r="KLC53" s="75"/>
      <c r="KLD53" s="75"/>
      <c r="KLE53" s="75"/>
      <c r="KLF53" s="75"/>
      <c r="KLG53" s="75"/>
      <c r="KLH53" s="76"/>
      <c r="KLI53" s="73"/>
      <c r="KLJ53" s="49"/>
      <c r="KLK53" s="30"/>
      <c r="KLL53" s="69"/>
      <c r="KLM53" s="74"/>
      <c r="KLN53" s="75"/>
      <c r="KLO53" s="75"/>
      <c r="KLP53" s="75"/>
      <c r="KLQ53" s="75"/>
      <c r="KLR53" s="75"/>
      <c r="KLS53" s="75"/>
      <c r="KLT53" s="75"/>
      <c r="KLU53" s="75"/>
      <c r="KLV53" s="75"/>
      <c r="KLW53" s="75"/>
      <c r="KLX53" s="75"/>
      <c r="KLY53" s="75"/>
      <c r="KLZ53" s="76"/>
      <c r="KMA53" s="73"/>
      <c r="KMB53" s="49"/>
      <c r="KMC53" s="30"/>
      <c r="KMD53" s="69"/>
      <c r="KME53" s="74"/>
      <c r="KMF53" s="75"/>
      <c r="KMG53" s="75"/>
      <c r="KMH53" s="75"/>
      <c r="KMI53" s="75"/>
      <c r="KMJ53" s="75"/>
      <c r="KMK53" s="75"/>
      <c r="KML53" s="75"/>
      <c r="KMM53" s="75"/>
      <c r="KMN53" s="75"/>
      <c r="KMO53" s="75"/>
      <c r="KMP53" s="75"/>
      <c r="KMQ53" s="75"/>
      <c r="KMR53" s="76"/>
      <c r="KMS53" s="73"/>
      <c r="KMT53" s="49"/>
      <c r="KMU53" s="30"/>
      <c r="KMV53" s="69"/>
      <c r="KMW53" s="74"/>
      <c r="KMX53" s="75"/>
      <c r="KMY53" s="75"/>
      <c r="KMZ53" s="75"/>
      <c r="KNA53" s="75"/>
      <c r="KNB53" s="75"/>
      <c r="KNC53" s="75"/>
      <c r="KND53" s="75"/>
      <c r="KNE53" s="75"/>
      <c r="KNF53" s="75"/>
      <c r="KNG53" s="75"/>
      <c r="KNH53" s="75"/>
      <c r="KNI53" s="75"/>
      <c r="KNJ53" s="76"/>
      <c r="KNK53" s="73"/>
      <c r="KNL53" s="49"/>
      <c r="KNM53" s="30"/>
      <c r="KNN53" s="69"/>
      <c r="KNO53" s="74"/>
      <c r="KNP53" s="75"/>
      <c r="KNQ53" s="75"/>
      <c r="KNR53" s="75"/>
      <c r="KNS53" s="75"/>
      <c r="KNT53" s="75"/>
      <c r="KNU53" s="75"/>
      <c r="KNV53" s="75"/>
      <c r="KNW53" s="75"/>
      <c r="KNX53" s="75"/>
      <c r="KNY53" s="75"/>
      <c r="KNZ53" s="75"/>
      <c r="KOA53" s="75"/>
      <c r="KOB53" s="76"/>
      <c r="KOC53" s="73"/>
      <c r="KOD53" s="49"/>
      <c r="KOE53" s="30"/>
      <c r="KOF53" s="69"/>
      <c r="KOG53" s="74"/>
      <c r="KOH53" s="75"/>
      <c r="KOI53" s="75"/>
      <c r="KOJ53" s="75"/>
      <c r="KOK53" s="75"/>
      <c r="KOL53" s="75"/>
      <c r="KOM53" s="75"/>
      <c r="KON53" s="75"/>
      <c r="KOO53" s="75"/>
      <c r="KOP53" s="75"/>
      <c r="KOQ53" s="75"/>
      <c r="KOR53" s="75"/>
      <c r="KOS53" s="75"/>
      <c r="KOT53" s="76"/>
      <c r="KOU53" s="73"/>
      <c r="KOV53" s="49"/>
      <c r="KOW53" s="30"/>
      <c r="KOX53" s="69"/>
      <c r="KOY53" s="74"/>
      <c r="KOZ53" s="75"/>
      <c r="KPA53" s="75"/>
      <c r="KPB53" s="75"/>
      <c r="KPC53" s="75"/>
      <c r="KPD53" s="75"/>
      <c r="KPE53" s="75"/>
      <c r="KPF53" s="75"/>
      <c r="KPG53" s="75"/>
      <c r="KPH53" s="75"/>
      <c r="KPI53" s="75"/>
      <c r="KPJ53" s="75"/>
      <c r="KPK53" s="75"/>
      <c r="KPL53" s="76"/>
      <c r="KPM53" s="73"/>
      <c r="KPN53" s="49"/>
      <c r="KPO53" s="30"/>
      <c r="KPP53" s="69"/>
      <c r="KPQ53" s="74"/>
      <c r="KPR53" s="75"/>
      <c r="KPS53" s="75"/>
      <c r="KPT53" s="75"/>
      <c r="KPU53" s="75"/>
      <c r="KPV53" s="75"/>
      <c r="KPW53" s="75"/>
      <c r="KPX53" s="75"/>
      <c r="KPY53" s="75"/>
      <c r="KPZ53" s="75"/>
      <c r="KQA53" s="75"/>
      <c r="KQB53" s="75"/>
      <c r="KQC53" s="75"/>
      <c r="KQD53" s="76"/>
      <c r="KQE53" s="73"/>
      <c r="KQF53" s="49"/>
      <c r="KQG53" s="30"/>
      <c r="KQH53" s="69"/>
      <c r="KQI53" s="74"/>
      <c r="KQJ53" s="75"/>
      <c r="KQK53" s="75"/>
      <c r="KQL53" s="75"/>
      <c r="KQM53" s="75"/>
      <c r="KQN53" s="75"/>
      <c r="KQO53" s="75"/>
      <c r="KQP53" s="75"/>
      <c r="KQQ53" s="75"/>
      <c r="KQR53" s="75"/>
      <c r="KQS53" s="75"/>
      <c r="KQT53" s="75"/>
      <c r="KQU53" s="75"/>
      <c r="KQV53" s="76"/>
      <c r="KQW53" s="73"/>
      <c r="KQX53" s="49"/>
      <c r="KQY53" s="30"/>
      <c r="KQZ53" s="69"/>
      <c r="KRA53" s="74"/>
      <c r="KRB53" s="75"/>
      <c r="KRC53" s="75"/>
      <c r="KRD53" s="75"/>
      <c r="KRE53" s="75"/>
      <c r="KRF53" s="75"/>
      <c r="KRG53" s="75"/>
      <c r="KRH53" s="75"/>
      <c r="KRI53" s="75"/>
      <c r="KRJ53" s="75"/>
      <c r="KRK53" s="75"/>
      <c r="KRL53" s="75"/>
      <c r="KRM53" s="75"/>
      <c r="KRN53" s="76"/>
      <c r="KRO53" s="73"/>
      <c r="KRP53" s="49"/>
      <c r="KRQ53" s="30"/>
      <c r="KRR53" s="69"/>
      <c r="KRS53" s="74"/>
      <c r="KRT53" s="75"/>
      <c r="KRU53" s="75"/>
      <c r="KRV53" s="75"/>
      <c r="KRW53" s="75"/>
      <c r="KRX53" s="75"/>
      <c r="KRY53" s="75"/>
      <c r="KRZ53" s="75"/>
      <c r="KSA53" s="75"/>
      <c r="KSB53" s="75"/>
      <c r="KSC53" s="75"/>
      <c r="KSD53" s="75"/>
      <c r="KSE53" s="75"/>
      <c r="KSF53" s="76"/>
      <c r="KSG53" s="73"/>
      <c r="KSH53" s="49"/>
      <c r="KSI53" s="30"/>
      <c r="KSJ53" s="69"/>
      <c r="KSK53" s="74"/>
      <c r="KSL53" s="75"/>
      <c r="KSM53" s="75"/>
      <c r="KSN53" s="75"/>
      <c r="KSO53" s="75"/>
      <c r="KSP53" s="75"/>
      <c r="KSQ53" s="75"/>
      <c r="KSR53" s="75"/>
      <c r="KSS53" s="75"/>
      <c r="KST53" s="75"/>
      <c r="KSU53" s="75"/>
      <c r="KSV53" s="75"/>
      <c r="KSW53" s="75"/>
      <c r="KSX53" s="76"/>
      <c r="KSY53" s="73"/>
      <c r="KSZ53" s="49"/>
      <c r="KTA53" s="30"/>
      <c r="KTB53" s="69"/>
      <c r="KTC53" s="74"/>
      <c r="KTD53" s="75"/>
      <c r="KTE53" s="75"/>
      <c r="KTF53" s="75"/>
      <c r="KTG53" s="75"/>
      <c r="KTH53" s="75"/>
      <c r="KTI53" s="75"/>
      <c r="KTJ53" s="75"/>
      <c r="KTK53" s="75"/>
      <c r="KTL53" s="75"/>
      <c r="KTM53" s="75"/>
      <c r="KTN53" s="75"/>
      <c r="KTO53" s="75"/>
      <c r="KTP53" s="76"/>
      <c r="KTQ53" s="73"/>
      <c r="KTR53" s="49"/>
      <c r="KTS53" s="30"/>
      <c r="KTT53" s="69"/>
      <c r="KTU53" s="74"/>
      <c r="KTV53" s="75"/>
      <c r="KTW53" s="75"/>
      <c r="KTX53" s="75"/>
      <c r="KTY53" s="75"/>
      <c r="KTZ53" s="75"/>
      <c r="KUA53" s="75"/>
      <c r="KUB53" s="75"/>
      <c r="KUC53" s="75"/>
      <c r="KUD53" s="75"/>
      <c r="KUE53" s="75"/>
      <c r="KUF53" s="75"/>
      <c r="KUG53" s="75"/>
      <c r="KUH53" s="76"/>
      <c r="KUI53" s="73"/>
      <c r="KUJ53" s="49"/>
      <c r="KUK53" s="30"/>
      <c r="KUL53" s="69"/>
      <c r="KUM53" s="74"/>
      <c r="KUN53" s="75"/>
      <c r="KUO53" s="75"/>
      <c r="KUP53" s="75"/>
      <c r="KUQ53" s="75"/>
      <c r="KUR53" s="75"/>
      <c r="KUS53" s="75"/>
      <c r="KUT53" s="75"/>
      <c r="KUU53" s="75"/>
      <c r="KUV53" s="75"/>
      <c r="KUW53" s="75"/>
      <c r="KUX53" s="75"/>
      <c r="KUY53" s="75"/>
      <c r="KUZ53" s="76"/>
      <c r="KVA53" s="73"/>
      <c r="KVB53" s="49"/>
      <c r="KVC53" s="30"/>
      <c r="KVD53" s="69"/>
      <c r="KVE53" s="74"/>
      <c r="KVF53" s="75"/>
      <c r="KVG53" s="75"/>
      <c r="KVH53" s="75"/>
      <c r="KVI53" s="75"/>
      <c r="KVJ53" s="75"/>
      <c r="KVK53" s="75"/>
      <c r="KVL53" s="75"/>
      <c r="KVM53" s="75"/>
      <c r="KVN53" s="75"/>
      <c r="KVO53" s="75"/>
      <c r="KVP53" s="75"/>
      <c r="KVQ53" s="75"/>
      <c r="KVR53" s="76"/>
      <c r="KVS53" s="73"/>
      <c r="KVT53" s="49"/>
      <c r="KVU53" s="30"/>
      <c r="KVV53" s="69"/>
      <c r="KVW53" s="74"/>
      <c r="KVX53" s="75"/>
      <c r="KVY53" s="75"/>
      <c r="KVZ53" s="75"/>
      <c r="KWA53" s="75"/>
      <c r="KWB53" s="75"/>
      <c r="KWC53" s="75"/>
      <c r="KWD53" s="75"/>
      <c r="KWE53" s="75"/>
      <c r="KWF53" s="75"/>
      <c r="KWG53" s="75"/>
      <c r="KWH53" s="75"/>
      <c r="KWI53" s="75"/>
      <c r="KWJ53" s="76"/>
      <c r="KWK53" s="73"/>
      <c r="KWL53" s="49"/>
      <c r="KWM53" s="30"/>
      <c r="KWN53" s="69"/>
      <c r="KWO53" s="74"/>
      <c r="KWP53" s="75"/>
      <c r="KWQ53" s="75"/>
      <c r="KWR53" s="75"/>
      <c r="KWS53" s="75"/>
      <c r="KWT53" s="75"/>
      <c r="KWU53" s="75"/>
      <c r="KWV53" s="75"/>
      <c r="KWW53" s="75"/>
      <c r="KWX53" s="75"/>
      <c r="KWY53" s="75"/>
      <c r="KWZ53" s="75"/>
      <c r="KXA53" s="75"/>
      <c r="KXB53" s="76"/>
      <c r="KXC53" s="73"/>
      <c r="KXD53" s="49"/>
      <c r="KXE53" s="30"/>
      <c r="KXF53" s="69"/>
      <c r="KXG53" s="74"/>
      <c r="KXH53" s="75"/>
      <c r="KXI53" s="75"/>
      <c r="KXJ53" s="75"/>
      <c r="KXK53" s="75"/>
      <c r="KXL53" s="75"/>
      <c r="KXM53" s="75"/>
      <c r="KXN53" s="75"/>
      <c r="KXO53" s="75"/>
      <c r="KXP53" s="75"/>
      <c r="KXQ53" s="75"/>
      <c r="KXR53" s="75"/>
      <c r="KXS53" s="75"/>
      <c r="KXT53" s="76"/>
      <c r="KXU53" s="73"/>
      <c r="KXV53" s="49"/>
      <c r="KXW53" s="30"/>
      <c r="KXX53" s="69"/>
      <c r="KXY53" s="74"/>
      <c r="KXZ53" s="75"/>
      <c r="KYA53" s="75"/>
      <c r="KYB53" s="75"/>
      <c r="KYC53" s="75"/>
      <c r="KYD53" s="75"/>
      <c r="KYE53" s="75"/>
      <c r="KYF53" s="75"/>
      <c r="KYG53" s="75"/>
      <c r="KYH53" s="75"/>
      <c r="KYI53" s="75"/>
      <c r="KYJ53" s="75"/>
      <c r="KYK53" s="75"/>
      <c r="KYL53" s="76"/>
      <c r="KYM53" s="73"/>
      <c r="KYN53" s="49"/>
      <c r="KYO53" s="30"/>
      <c r="KYP53" s="69"/>
      <c r="KYQ53" s="74"/>
      <c r="KYR53" s="75"/>
      <c r="KYS53" s="75"/>
      <c r="KYT53" s="75"/>
      <c r="KYU53" s="75"/>
      <c r="KYV53" s="75"/>
      <c r="KYW53" s="75"/>
      <c r="KYX53" s="75"/>
      <c r="KYY53" s="75"/>
      <c r="KYZ53" s="75"/>
      <c r="KZA53" s="75"/>
      <c r="KZB53" s="75"/>
      <c r="KZC53" s="75"/>
      <c r="KZD53" s="76"/>
      <c r="KZE53" s="73"/>
      <c r="KZF53" s="49"/>
      <c r="KZG53" s="30"/>
      <c r="KZH53" s="69"/>
      <c r="KZI53" s="74"/>
      <c r="KZJ53" s="75"/>
      <c r="KZK53" s="75"/>
      <c r="KZL53" s="75"/>
      <c r="KZM53" s="75"/>
      <c r="KZN53" s="75"/>
      <c r="KZO53" s="75"/>
      <c r="KZP53" s="75"/>
      <c r="KZQ53" s="75"/>
      <c r="KZR53" s="75"/>
      <c r="KZS53" s="75"/>
      <c r="KZT53" s="75"/>
      <c r="KZU53" s="75"/>
      <c r="KZV53" s="76"/>
      <c r="KZW53" s="73"/>
      <c r="KZX53" s="49"/>
      <c r="KZY53" s="30"/>
      <c r="KZZ53" s="69"/>
      <c r="LAA53" s="74"/>
      <c r="LAB53" s="75"/>
      <c r="LAC53" s="75"/>
      <c r="LAD53" s="75"/>
      <c r="LAE53" s="75"/>
      <c r="LAF53" s="75"/>
      <c r="LAG53" s="75"/>
      <c r="LAH53" s="75"/>
      <c r="LAI53" s="75"/>
      <c r="LAJ53" s="75"/>
      <c r="LAK53" s="75"/>
      <c r="LAL53" s="75"/>
      <c r="LAM53" s="75"/>
      <c r="LAN53" s="76"/>
      <c r="LAO53" s="73"/>
      <c r="LAP53" s="49"/>
      <c r="LAQ53" s="30"/>
      <c r="LAR53" s="69"/>
      <c r="LAS53" s="74"/>
      <c r="LAT53" s="75"/>
      <c r="LAU53" s="75"/>
      <c r="LAV53" s="75"/>
      <c r="LAW53" s="75"/>
      <c r="LAX53" s="75"/>
      <c r="LAY53" s="75"/>
      <c r="LAZ53" s="75"/>
      <c r="LBA53" s="75"/>
      <c r="LBB53" s="75"/>
      <c r="LBC53" s="75"/>
      <c r="LBD53" s="75"/>
      <c r="LBE53" s="75"/>
      <c r="LBF53" s="76"/>
      <c r="LBG53" s="73"/>
      <c r="LBH53" s="49"/>
      <c r="LBI53" s="30"/>
      <c r="LBJ53" s="69"/>
      <c r="LBK53" s="74"/>
      <c r="LBL53" s="75"/>
      <c r="LBM53" s="75"/>
      <c r="LBN53" s="75"/>
      <c r="LBO53" s="75"/>
      <c r="LBP53" s="75"/>
      <c r="LBQ53" s="75"/>
      <c r="LBR53" s="75"/>
      <c r="LBS53" s="75"/>
      <c r="LBT53" s="75"/>
      <c r="LBU53" s="75"/>
      <c r="LBV53" s="75"/>
      <c r="LBW53" s="75"/>
      <c r="LBX53" s="76"/>
      <c r="LBY53" s="73"/>
      <c r="LBZ53" s="49"/>
      <c r="LCA53" s="30"/>
      <c r="LCB53" s="69"/>
      <c r="LCC53" s="74"/>
      <c r="LCD53" s="75"/>
      <c r="LCE53" s="75"/>
      <c r="LCF53" s="75"/>
      <c r="LCG53" s="75"/>
      <c r="LCH53" s="75"/>
      <c r="LCI53" s="75"/>
      <c r="LCJ53" s="75"/>
      <c r="LCK53" s="75"/>
      <c r="LCL53" s="75"/>
      <c r="LCM53" s="75"/>
      <c r="LCN53" s="75"/>
      <c r="LCO53" s="75"/>
      <c r="LCP53" s="76"/>
      <c r="LCQ53" s="73"/>
      <c r="LCR53" s="49"/>
      <c r="LCS53" s="30"/>
      <c r="LCT53" s="69"/>
      <c r="LCU53" s="74"/>
      <c r="LCV53" s="75"/>
      <c r="LCW53" s="75"/>
      <c r="LCX53" s="75"/>
      <c r="LCY53" s="75"/>
      <c r="LCZ53" s="75"/>
      <c r="LDA53" s="75"/>
      <c r="LDB53" s="75"/>
      <c r="LDC53" s="75"/>
      <c r="LDD53" s="75"/>
      <c r="LDE53" s="75"/>
      <c r="LDF53" s="75"/>
      <c r="LDG53" s="75"/>
      <c r="LDH53" s="76"/>
      <c r="LDI53" s="73"/>
      <c r="LDJ53" s="49"/>
      <c r="LDK53" s="30"/>
      <c r="LDL53" s="69"/>
      <c r="LDM53" s="74"/>
      <c r="LDN53" s="75"/>
      <c r="LDO53" s="75"/>
      <c r="LDP53" s="75"/>
      <c r="LDQ53" s="75"/>
      <c r="LDR53" s="75"/>
      <c r="LDS53" s="75"/>
      <c r="LDT53" s="75"/>
      <c r="LDU53" s="75"/>
      <c r="LDV53" s="75"/>
      <c r="LDW53" s="75"/>
      <c r="LDX53" s="75"/>
      <c r="LDY53" s="75"/>
      <c r="LDZ53" s="76"/>
      <c r="LEA53" s="73"/>
      <c r="LEB53" s="49"/>
      <c r="LEC53" s="30"/>
      <c r="LED53" s="69"/>
      <c r="LEE53" s="74"/>
      <c r="LEF53" s="75"/>
      <c r="LEG53" s="75"/>
      <c r="LEH53" s="75"/>
      <c r="LEI53" s="75"/>
      <c r="LEJ53" s="75"/>
      <c r="LEK53" s="75"/>
      <c r="LEL53" s="75"/>
      <c r="LEM53" s="75"/>
      <c r="LEN53" s="75"/>
      <c r="LEO53" s="75"/>
      <c r="LEP53" s="75"/>
      <c r="LEQ53" s="75"/>
      <c r="LER53" s="76"/>
      <c r="LES53" s="73"/>
      <c r="LET53" s="49"/>
      <c r="LEU53" s="30"/>
      <c r="LEV53" s="69"/>
      <c r="LEW53" s="74"/>
      <c r="LEX53" s="75"/>
      <c r="LEY53" s="75"/>
      <c r="LEZ53" s="75"/>
      <c r="LFA53" s="75"/>
      <c r="LFB53" s="75"/>
      <c r="LFC53" s="75"/>
      <c r="LFD53" s="75"/>
      <c r="LFE53" s="75"/>
      <c r="LFF53" s="75"/>
      <c r="LFG53" s="75"/>
      <c r="LFH53" s="75"/>
      <c r="LFI53" s="75"/>
      <c r="LFJ53" s="76"/>
      <c r="LFK53" s="73"/>
      <c r="LFL53" s="49"/>
      <c r="LFM53" s="30"/>
      <c r="LFN53" s="69"/>
      <c r="LFO53" s="74"/>
      <c r="LFP53" s="75"/>
      <c r="LFQ53" s="75"/>
      <c r="LFR53" s="75"/>
      <c r="LFS53" s="75"/>
      <c r="LFT53" s="75"/>
      <c r="LFU53" s="75"/>
      <c r="LFV53" s="75"/>
      <c r="LFW53" s="75"/>
      <c r="LFX53" s="75"/>
      <c r="LFY53" s="75"/>
      <c r="LFZ53" s="75"/>
      <c r="LGA53" s="75"/>
      <c r="LGB53" s="76"/>
      <c r="LGC53" s="73"/>
      <c r="LGD53" s="49"/>
      <c r="LGE53" s="30"/>
      <c r="LGF53" s="69"/>
      <c r="LGG53" s="74"/>
      <c r="LGH53" s="75"/>
      <c r="LGI53" s="75"/>
      <c r="LGJ53" s="75"/>
      <c r="LGK53" s="75"/>
      <c r="LGL53" s="75"/>
      <c r="LGM53" s="75"/>
      <c r="LGN53" s="75"/>
      <c r="LGO53" s="75"/>
      <c r="LGP53" s="75"/>
      <c r="LGQ53" s="75"/>
      <c r="LGR53" s="75"/>
      <c r="LGS53" s="75"/>
      <c r="LGT53" s="76"/>
      <c r="LGU53" s="73"/>
      <c r="LGV53" s="49"/>
      <c r="LGW53" s="30"/>
      <c r="LGX53" s="69"/>
      <c r="LGY53" s="74"/>
      <c r="LGZ53" s="75"/>
      <c r="LHA53" s="75"/>
      <c r="LHB53" s="75"/>
      <c r="LHC53" s="75"/>
      <c r="LHD53" s="75"/>
      <c r="LHE53" s="75"/>
      <c r="LHF53" s="75"/>
      <c r="LHG53" s="75"/>
      <c r="LHH53" s="75"/>
      <c r="LHI53" s="75"/>
      <c r="LHJ53" s="75"/>
      <c r="LHK53" s="75"/>
      <c r="LHL53" s="76"/>
      <c r="LHM53" s="73"/>
      <c r="LHN53" s="49"/>
      <c r="LHO53" s="30"/>
      <c r="LHP53" s="69"/>
      <c r="LHQ53" s="74"/>
      <c r="LHR53" s="75"/>
      <c r="LHS53" s="75"/>
      <c r="LHT53" s="75"/>
      <c r="LHU53" s="75"/>
      <c r="LHV53" s="75"/>
      <c r="LHW53" s="75"/>
      <c r="LHX53" s="75"/>
      <c r="LHY53" s="75"/>
      <c r="LHZ53" s="75"/>
      <c r="LIA53" s="75"/>
      <c r="LIB53" s="75"/>
      <c r="LIC53" s="75"/>
      <c r="LID53" s="76"/>
      <c r="LIE53" s="73"/>
      <c r="LIF53" s="49"/>
      <c r="LIG53" s="30"/>
      <c r="LIH53" s="69"/>
      <c r="LII53" s="74"/>
      <c r="LIJ53" s="75"/>
      <c r="LIK53" s="75"/>
      <c r="LIL53" s="75"/>
      <c r="LIM53" s="75"/>
      <c r="LIN53" s="75"/>
      <c r="LIO53" s="75"/>
      <c r="LIP53" s="75"/>
      <c r="LIQ53" s="75"/>
      <c r="LIR53" s="75"/>
      <c r="LIS53" s="75"/>
      <c r="LIT53" s="75"/>
      <c r="LIU53" s="75"/>
      <c r="LIV53" s="76"/>
      <c r="LIW53" s="73"/>
      <c r="LIX53" s="49"/>
      <c r="LIY53" s="30"/>
      <c r="LIZ53" s="69"/>
      <c r="LJA53" s="74"/>
      <c r="LJB53" s="75"/>
      <c r="LJC53" s="75"/>
      <c r="LJD53" s="75"/>
      <c r="LJE53" s="75"/>
      <c r="LJF53" s="75"/>
      <c r="LJG53" s="75"/>
      <c r="LJH53" s="75"/>
      <c r="LJI53" s="75"/>
      <c r="LJJ53" s="75"/>
      <c r="LJK53" s="75"/>
      <c r="LJL53" s="75"/>
      <c r="LJM53" s="75"/>
      <c r="LJN53" s="76"/>
      <c r="LJO53" s="73"/>
      <c r="LJP53" s="49"/>
      <c r="LJQ53" s="30"/>
      <c r="LJR53" s="69"/>
      <c r="LJS53" s="74"/>
      <c r="LJT53" s="75"/>
      <c r="LJU53" s="75"/>
      <c r="LJV53" s="75"/>
      <c r="LJW53" s="75"/>
      <c r="LJX53" s="75"/>
      <c r="LJY53" s="75"/>
      <c r="LJZ53" s="75"/>
      <c r="LKA53" s="75"/>
      <c r="LKB53" s="75"/>
      <c r="LKC53" s="75"/>
      <c r="LKD53" s="75"/>
      <c r="LKE53" s="75"/>
      <c r="LKF53" s="76"/>
      <c r="LKG53" s="73"/>
      <c r="LKH53" s="49"/>
      <c r="LKI53" s="30"/>
      <c r="LKJ53" s="69"/>
      <c r="LKK53" s="74"/>
      <c r="LKL53" s="75"/>
      <c r="LKM53" s="75"/>
      <c r="LKN53" s="75"/>
      <c r="LKO53" s="75"/>
      <c r="LKP53" s="75"/>
      <c r="LKQ53" s="75"/>
      <c r="LKR53" s="75"/>
      <c r="LKS53" s="75"/>
      <c r="LKT53" s="75"/>
      <c r="LKU53" s="75"/>
      <c r="LKV53" s="75"/>
      <c r="LKW53" s="75"/>
      <c r="LKX53" s="76"/>
      <c r="LKY53" s="73"/>
      <c r="LKZ53" s="49"/>
      <c r="LLA53" s="30"/>
      <c r="LLB53" s="69"/>
      <c r="LLC53" s="74"/>
      <c r="LLD53" s="75"/>
      <c r="LLE53" s="75"/>
      <c r="LLF53" s="75"/>
      <c r="LLG53" s="75"/>
      <c r="LLH53" s="75"/>
      <c r="LLI53" s="75"/>
      <c r="LLJ53" s="75"/>
      <c r="LLK53" s="75"/>
      <c r="LLL53" s="75"/>
      <c r="LLM53" s="75"/>
      <c r="LLN53" s="75"/>
      <c r="LLO53" s="75"/>
      <c r="LLP53" s="76"/>
      <c r="LLQ53" s="73"/>
      <c r="LLR53" s="49"/>
      <c r="LLS53" s="30"/>
      <c r="LLT53" s="69"/>
      <c r="LLU53" s="74"/>
      <c r="LLV53" s="75"/>
      <c r="LLW53" s="75"/>
      <c r="LLX53" s="75"/>
      <c r="LLY53" s="75"/>
      <c r="LLZ53" s="75"/>
      <c r="LMA53" s="75"/>
      <c r="LMB53" s="75"/>
      <c r="LMC53" s="75"/>
      <c r="LMD53" s="75"/>
      <c r="LME53" s="75"/>
      <c r="LMF53" s="75"/>
      <c r="LMG53" s="75"/>
      <c r="LMH53" s="76"/>
      <c r="LMI53" s="73"/>
      <c r="LMJ53" s="49"/>
      <c r="LMK53" s="30"/>
      <c r="LML53" s="69"/>
      <c r="LMM53" s="74"/>
      <c r="LMN53" s="75"/>
      <c r="LMO53" s="75"/>
      <c r="LMP53" s="75"/>
      <c r="LMQ53" s="75"/>
      <c r="LMR53" s="75"/>
      <c r="LMS53" s="75"/>
      <c r="LMT53" s="75"/>
      <c r="LMU53" s="75"/>
      <c r="LMV53" s="75"/>
      <c r="LMW53" s="75"/>
      <c r="LMX53" s="75"/>
      <c r="LMY53" s="75"/>
      <c r="LMZ53" s="76"/>
      <c r="LNA53" s="73"/>
      <c r="LNB53" s="49"/>
      <c r="LNC53" s="30"/>
      <c r="LND53" s="69"/>
      <c r="LNE53" s="74"/>
      <c r="LNF53" s="75"/>
      <c r="LNG53" s="75"/>
      <c r="LNH53" s="75"/>
      <c r="LNI53" s="75"/>
      <c r="LNJ53" s="75"/>
      <c r="LNK53" s="75"/>
      <c r="LNL53" s="75"/>
      <c r="LNM53" s="75"/>
      <c r="LNN53" s="75"/>
      <c r="LNO53" s="75"/>
      <c r="LNP53" s="75"/>
      <c r="LNQ53" s="75"/>
      <c r="LNR53" s="76"/>
      <c r="LNS53" s="73"/>
      <c r="LNT53" s="49"/>
      <c r="LNU53" s="30"/>
      <c r="LNV53" s="69"/>
      <c r="LNW53" s="74"/>
      <c r="LNX53" s="75"/>
      <c r="LNY53" s="75"/>
      <c r="LNZ53" s="75"/>
      <c r="LOA53" s="75"/>
      <c r="LOB53" s="75"/>
      <c r="LOC53" s="75"/>
      <c r="LOD53" s="75"/>
      <c r="LOE53" s="75"/>
      <c r="LOF53" s="75"/>
      <c r="LOG53" s="75"/>
      <c r="LOH53" s="75"/>
      <c r="LOI53" s="75"/>
      <c r="LOJ53" s="76"/>
      <c r="LOK53" s="73"/>
      <c r="LOL53" s="49"/>
      <c r="LOM53" s="30"/>
      <c r="LON53" s="69"/>
      <c r="LOO53" s="74"/>
      <c r="LOP53" s="75"/>
      <c r="LOQ53" s="75"/>
      <c r="LOR53" s="75"/>
      <c r="LOS53" s="75"/>
      <c r="LOT53" s="75"/>
      <c r="LOU53" s="75"/>
      <c r="LOV53" s="75"/>
      <c r="LOW53" s="75"/>
      <c r="LOX53" s="75"/>
      <c r="LOY53" s="75"/>
      <c r="LOZ53" s="75"/>
      <c r="LPA53" s="75"/>
      <c r="LPB53" s="76"/>
      <c r="LPC53" s="73"/>
      <c r="LPD53" s="49"/>
      <c r="LPE53" s="30"/>
      <c r="LPF53" s="69"/>
      <c r="LPG53" s="74"/>
      <c r="LPH53" s="75"/>
      <c r="LPI53" s="75"/>
      <c r="LPJ53" s="75"/>
      <c r="LPK53" s="75"/>
      <c r="LPL53" s="75"/>
      <c r="LPM53" s="75"/>
      <c r="LPN53" s="75"/>
      <c r="LPO53" s="75"/>
      <c r="LPP53" s="75"/>
      <c r="LPQ53" s="75"/>
      <c r="LPR53" s="75"/>
      <c r="LPS53" s="75"/>
      <c r="LPT53" s="76"/>
      <c r="LPU53" s="73"/>
      <c r="LPV53" s="49"/>
      <c r="LPW53" s="30"/>
      <c r="LPX53" s="69"/>
      <c r="LPY53" s="74"/>
      <c r="LPZ53" s="75"/>
      <c r="LQA53" s="75"/>
      <c r="LQB53" s="75"/>
      <c r="LQC53" s="75"/>
      <c r="LQD53" s="75"/>
      <c r="LQE53" s="75"/>
      <c r="LQF53" s="75"/>
      <c r="LQG53" s="75"/>
      <c r="LQH53" s="75"/>
      <c r="LQI53" s="75"/>
      <c r="LQJ53" s="75"/>
      <c r="LQK53" s="75"/>
      <c r="LQL53" s="76"/>
      <c r="LQM53" s="73"/>
      <c r="LQN53" s="49"/>
      <c r="LQO53" s="30"/>
      <c r="LQP53" s="69"/>
      <c r="LQQ53" s="74"/>
      <c r="LQR53" s="75"/>
      <c r="LQS53" s="75"/>
      <c r="LQT53" s="75"/>
      <c r="LQU53" s="75"/>
      <c r="LQV53" s="75"/>
      <c r="LQW53" s="75"/>
      <c r="LQX53" s="75"/>
      <c r="LQY53" s="75"/>
      <c r="LQZ53" s="75"/>
      <c r="LRA53" s="75"/>
      <c r="LRB53" s="75"/>
      <c r="LRC53" s="75"/>
      <c r="LRD53" s="76"/>
      <c r="LRE53" s="73"/>
      <c r="LRF53" s="49"/>
      <c r="LRG53" s="30"/>
      <c r="LRH53" s="69"/>
      <c r="LRI53" s="74"/>
      <c r="LRJ53" s="75"/>
      <c r="LRK53" s="75"/>
      <c r="LRL53" s="75"/>
      <c r="LRM53" s="75"/>
      <c r="LRN53" s="75"/>
      <c r="LRO53" s="75"/>
      <c r="LRP53" s="75"/>
      <c r="LRQ53" s="75"/>
      <c r="LRR53" s="75"/>
      <c r="LRS53" s="75"/>
      <c r="LRT53" s="75"/>
      <c r="LRU53" s="75"/>
      <c r="LRV53" s="76"/>
      <c r="LRW53" s="73"/>
      <c r="LRX53" s="49"/>
      <c r="LRY53" s="30"/>
      <c r="LRZ53" s="69"/>
      <c r="LSA53" s="74"/>
      <c r="LSB53" s="75"/>
      <c r="LSC53" s="75"/>
      <c r="LSD53" s="75"/>
      <c r="LSE53" s="75"/>
      <c r="LSF53" s="75"/>
      <c r="LSG53" s="75"/>
      <c r="LSH53" s="75"/>
      <c r="LSI53" s="75"/>
      <c r="LSJ53" s="75"/>
      <c r="LSK53" s="75"/>
      <c r="LSL53" s="75"/>
      <c r="LSM53" s="75"/>
      <c r="LSN53" s="76"/>
      <c r="LSO53" s="73"/>
      <c r="LSP53" s="49"/>
      <c r="LSQ53" s="30"/>
      <c r="LSR53" s="69"/>
      <c r="LSS53" s="74"/>
      <c r="LST53" s="75"/>
      <c r="LSU53" s="75"/>
      <c r="LSV53" s="75"/>
      <c r="LSW53" s="75"/>
      <c r="LSX53" s="75"/>
      <c r="LSY53" s="75"/>
      <c r="LSZ53" s="75"/>
      <c r="LTA53" s="75"/>
      <c r="LTB53" s="75"/>
      <c r="LTC53" s="75"/>
      <c r="LTD53" s="75"/>
      <c r="LTE53" s="75"/>
      <c r="LTF53" s="76"/>
      <c r="LTG53" s="73"/>
      <c r="LTH53" s="49"/>
      <c r="LTI53" s="30"/>
      <c r="LTJ53" s="69"/>
      <c r="LTK53" s="74"/>
      <c r="LTL53" s="75"/>
      <c r="LTM53" s="75"/>
      <c r="LTN53" s="75"/>
      <c r="LTO53" s="75"/>
      <c r="LTP53" s="75"/>
      <c r="LTQ53" s="75"/>
      <c r="LTR53" s="75"/>
      <c r="LTS53" s="75"/>
      <c r="LTT53" s="75"/>
      <c r="LTU53" s="75"/>
      <c r="LTV53" s="75"/>
      <c r="LTW53" s="75"/>
      <c r="LTX53" s="76"/>
      <c r="LTY53" s="73"/>
      <c r="LTZ53" s="49"/>
      <c r="LUA53" s="30"/>
      <c r="LUB53" s="69"/>
      <c r="LUC53" s="74"/>
      <c r="LUD53" s="75"/>
      <c r="LUE53" s="75"/>
      <c r="LUF53" s="75"/>
      <c r="LUG53" s="75"/>
      <c r="LUH53" s="75"/>
      <c r="LUI53" s="75"/>
      <c r="LUJ53" s="75"/>
      <c r="LUK53" s="75"/>
      <c r="LUL53" s="75"/>
      <c r="LUM53" s="75"/>
      <c r="LUN53" s="75"/>
      <c r="LUO53" s="75"/>
      <c r="LUP53" s="76"/>
      <c r="LUQ53" s="73"/>
      <c r="LUR53" s="49"/>
      <c r="LUS53" s="30"/>
      <c r="LUT53" s="69"/>
      <c r="LUU53" s="74"/>
      <c r="LUV53" s="75"/>
      <c r="LUW53" s="75"/>
      <c r="LUX53" s="75"/>
      <c r="LUY53" s="75"/>
      <c r="LUZ53" s="75"/>
      <c r="LVA53" s="75"/>
      <c r="LVB53" s="75"/>
      <c r="LVC53" s="75"/>
      <c r="LVD53" s="75"/>
      <c r="LVE53" s="75"/>
      <c r="LVF53" s="75"/>
      <c r="LVG53" s="75"/>
      <c r="LVH53" s="76"/>
      <c r="LVI53" s="73"/>
      <c r="LVJ53" s="49"/>
      <c r="LVK53" s="30"/>
      <c r="LVL53" s="69"/>
      <c r="LVM53" s="74"/>
      <c r="LVN53" s="75"/>
      <c r="LVO53" s="75"/>
      <c r="LVP53" s="75"/>
      <c r="LVQ53" s="75"/>
      <c r="LVR53" s="75"/>
      <c r="LVS53" s="75"/>
      <c r="LVT53" s="75"/>
      <c r="LVU53" s="75"/>
      <c r="LVV53" s="75"/>
      <c r="LVW53" s="75"/>
      <c r="LVX53" s="75"/>
      <c r="LVY53" s="75"/>
      <c r="LVZ53" s="76"/>
      <c r="LWA53" s="73"/>
      <c r="LWB53" s="49"/>
      <c r="LWC53" s="30"/>
      <c r="LWD53" s="69"/>
      <c r="LWE53" s="74"/>
      <c r="LWF53" s="75"/>
      <c r="LWG53" s="75"/>
      <c r="LWH53" s="75"/>
      <c r="LWI53" s="75"/>
      <c r="LWJ53" s="75"/>
      <c r="LWK53" s="75"/>
      <c r="LWL53" s="75"/>
      <c r="LWM53" s="75"/>
      <c r="LWN53" s="75"/>
      <c r="LWO53" s="75"/>
      <c r="LWP53" s="75"/>
      <c r="LWQ53" s="75"/>
      <c r="LWR53" s="76"/>
      <c r="LWS53" s="73"/>
      <c r="LWT53" s="49"/>
      <c r="LWU53" s="30"/>
      <c r="LWV53" s="69"/>
      <c r="LWW53" s="74"/>
      <c r="LWX53" s="75"/>
      <c r="LWY53" s="75"/>
      <c r="LWZ53" s="75"/>
      <c r="LXA53" s="75"/>
      <c r="LXB53" s="75"/>
      <c r="LXC53" s="75"/>
      <c r="LXD53" s="75"/>
      <c r="LXE53" s="75"/>
      <c r="LXF53" s="75"/>
      <c r="LXG53" s="75"/>
      <c r="LXH53" s="75"/>
      <c r="LXI53" s="75"/>
      <c r="LXJ53" s="76"/>
      <c r="LXK53" s="73"/>
      <c r="LXL53" s="49"/>
      <c r="LXM53" s="30"/>
      <c r="LXN53" s="69"/>
      <c r="LXO53" s="74"/>
      <c r="LXP53" s="75"/>
      <c r="LXQ53" s="75"/>
      <c r="LXR53" s="75"/>
      <c r="LXS53" s="75"/>
      <c r="LXT53" s="75"/>
      <c r="LXU53" s="75"/>
      <c r="LXV53" s="75"/>
      <c r="LXW53" s="75"/>
      <c r="LXX53" s="75"/>
      <c r="LXY53" s="75"/>
      <c r="LXZ53" s="75"/>
      <c r="LYA53" s="75"/>
      <c r="LYB53" s="76"/>
      <c r="LYC53" s="73"/>
      <c r="LYD53" s="49"/>
      <c r="LYE53" s="30"/>
      <c r="LYF53" s="69"/>
      <c r="LYG53" s="74"/>
      <c r="LYH53" s="75"/>
      <c r="LYI53" s="75"/>
      <c r="LYJ53" s="75"/>
      <c r="LYK53" s="75"/>
      <c r="LYL53" s="75"/>
      <c r="LYM53" s="75"/>
      <c r="LYN53" s="75"/>
      <c r="LYO53" s="75"/>
      <c r="LYP53" s="75"/>
      <c r="LYQ53" s="75"/>
      <c r="LYR53" s="75"/>
      <c r="LYS53" s="75"/>
      <c r="LYT53" s="76"/>
      <c r="LYU53" s="73"/>
      <c r="LYV53" s="49"/>
      <c r="LYW53" s="30"/>
      <c r="LYX53" s="69"/>
      <c r="LYY53" s="74"/>
      <c r="LYZ53" s="75"/>
      <c r="LZA53" s="75"/>
      <c r="LZB53" s="75"/>
      <c r="LZC53" s="75"/>
      <c r="LZD53" s="75"/>
      <c r="LZE53" s="75"/>
      <c r="LZF53" s="75"/>
      <c r="LZG53" s="75"/>
      <c r="LZH53" s="75"/>
      <c r="LZI53" s="75"/>
      <c r="LZJ53" s="75"/>
      <c r="LZK53" s="75"/>
      <c r="LZL53" s="76"/>
      <c r="LZM53" s="73"/>
      <c r="LZN53" s="49"/>
      <c r="LZO53" s="30"/>
      <c r="LZP53" s="69"/>
      <c r="LZQ53" s="74"/>
      <c r="LZR53" s="75"/>
      <c r="LZS53" s="75"/>
      <c r="LZT53" s="75"/>
      <c r="LZU53" s="75"/>
      <c r="LZV53" s="75"/>
      <c r="LZW53" s="75"/>
      <c r="LZX53" s="75"/>
      <c r="LZY53" s="75"/>
      <c r="LZZ53" s="75"/>
      <c r="MAA53" s="75"/>
      <c r="MAB53" s="75"/>
      <c r="MAC53" s="75"/>
      <c r="MAD53" s="76"/>
      <c r="MAE53" s="73"/>
      <c r="MAF53" s="49"/>
      <c r="MAG53" s="30"/>
      <c r="MAH53" s="69"/>
      <c r="MAI53" s="74"/>
      <c r="MAJ53" s="75"/>
      <c r="MAK53" s="75"/>
      <c r="MAL53" s="75"/>
      <c r="MAM53" s="75"/>
      <c r="MAN53" s="75"/>
      <c r="MAO53" s="75"/>
      <c r="MAP53" s="75"/>
      <c r="MAQ53" s="75"/>
      <c r="MAR53" s="75"/>
      <c r="MAS53" s="75"/>
      <c r="MAT53" s="75"/>
      <c r="MAU53" s="75"/>
      <c r="MAV53" s="76"/>
      <c r="MAW53" s="73"/>
      <c r="MAX53" s="49"/>
      <c r="MAY53" s="30"/>
      <c r="MAZ53" s="69"/>
      <c r="MBA53" s="74"/>
      <c r="MBB53" s="75"/>
      <c r="MBC53" s="75"/>
      <c r="MBD53" s="75"/>
      <c r="MBE53" s="75"/>
      <c r="MBF53" s="75"/>
      <c r="MBG53" s="75"/>
      <c r="MBH53" s="75"/>
      <c r="MBI53" s="75"/>
      <c r="MBJ53" s="75"/>
      <c r="MBK53" s="75"/>
      <c r="MBL53" s="75"/>
      <c r="MBM53" s="75"/>
      <c r="MBN53" s="76"/>
      <c r="MBO53" s="73"/>
      <c r="MBP53" s="49"/>
      <c r="MBQ53" s="30"/>
      <c r="MBR53" s="69"/>
      <c r="MBS53" s="74"/>
      <c r="MBT53" s="75"/>
      <c r="MBU53" s="75"/>
      <c r="MBV53" s="75"/>
      <c r="MBW53" s="75"/>
      <c r="MBX53" s="75"/>
      <c r="MBY53" s="75"/>
      <c r="MBZ53" s="75"/>
      <c r="MCA53" s="75"/>
      <c r="MCB53" s="75"/>
      <c r="MCC53" s="75"/>
      <c r="MCD53" s="75"/>
      <c r="MCE53" s="75"/>
      <c r="MCF53" s="76"/>
      <c r="MCG53" s="73"/>
      <c r="MCH53" s="49"/>
      <c r="MCI53" s="30"/>
      <c r="MCJ53" s="69"/>
      <c r="MCK53" s="74"/>
      <c r="MCL53" s="75"/>
      <c r="MCM53" s="75"/>
      <c r="MCN53" s="75"/>
      <c r="MCO53" s="75"/>
      <c r="MCP53" s="75"/>
      <c r="MCQ53" s="75"/>
      <c r="MCR53" s="75"/>
      <c r="MCS53" s="75"/>
      <c r="MCT53" s="75"/>
      <c r="MCU53" s="75"/>
      <c r="MCV53" s="75"/>
      <c r="MCW53" s="75"/>
      <c r="MCX53" s="76"/>
      <c r="MCY53" s="73"/>
      <c r="MCZ53" s="49"/>
      <c r="MDA53" s="30"/>
      <c r="MDB53" s="69"/>
      <c r="MDC53" s="74"/>
      <c r="MDD53" s="75"/>
      <c r="MDE53" s="75"/>
      <c r="MDF53" s="75"/>
      <c r="MDG53" s="75"/>
      <c r="MDH53" s="75"/>
      <c r="MDI53" s="75"/>
      <c r="MDJ53" s="75"/>
      <c r="MDK53" s="75"/>
      <c r="MDL53" s="75"/>
      <c r="MDM53" s="75"/>
      <c r="MDN53" s="75"/>
      <c r="MDO53" s="75"/>
      <c r="MDP53" s="76"/>
      <c r="MDQ53" s="73"/>
      <c r="MDR53" s="49"/>
      <c r="MDS53" s="30"/>
      <c r="MDT53" s="69"/>
      <c r="MDU53" s="74"/>
      <c r="MDV53" s="75"/>
      <c r="MDW53" s="75"/>
      <c r="MDX53" s="75"/>
      <c r="MDY53" s="75"/>
      <c r="MDZ53" s="75"/>
      <c r="MEA53" s="75"/>
      <c r="MEB53" s="75"/>
      <c r="MEC53" s="75"/>
      <c r="MED53" s="75"/>
      <c r="MEE53" s="75"/>
      <c r="MEF53" s="75"/>
      <c r="MEG53" s="75"/>
      <c r="MEH53" s="76"/>
      <c r="MEI53" s="73"/>
      <c r="MEJ53" s="49"/>
      <c r="MEK53" s="30"/>
      <c r="MEL53" s="69"/>
      <c r="MEM53" s="74"/>
      <c r="MEN53" s="75"/>
      <c r="MEO53" s="75"/>
      <c r="MEP53" s="75"/>
      <c r="MEQ53" s="75"/>
      <c r="MER53" s="75"/>
      <c r="MES53" s="75"/>
      <c r="MET53" s="75"/>
      <c r="MEU53" s="75"/>
      <c r="MEV53" s="75"/>
      <c r="MEW53" s="75"/>
      <c r="MEX53" s="75"/>
      <c r="MEY53" s="75"/>
      <c r="MEZ53" s="76"/>
      <c r="MFA53" s="73"/>
      <c r="MFB53" s="49"/>
      <c r="MFC53" s="30"/>
      <c r="MFD53" s="69"/>
      <c r="MFE53" s="74"/>
      <c r="MFF53" s="75"/>
      <c r="MFG53" s="75"/>
      <c r="MFH53" s="75"/>
      <c r="MFI53" s="75"/>
      <c r="MFJ53" s="75"/>
      <c r="MFK53" s="75"/>
      <c r="MFL53" s="75"/>
      <c r="MFM53" s="75"/>
      <c r="MFN53" s="75"/>
      <c r="MFO53" s="75"/>
      <c r="MFP53" s="75"/>
      <c r="MFQ53" s="75"/>
      <c r="MFR53" s="76"/>
      <c r="MFS53" s="73"/>
      <c r="MFT53" s="49"/>
      <c r="MFU53" s="30"/>
      <c r="MFV53" s="69"/>
      <c r="MFW53" s="74"/>
      <c r="MFX53" s="75"/>
      <c r="MFY53" s="75"/>
      <c r="MFZ53" s="75"/>
      <c r="MGA53" s="75"/>
      <c r="MGB53" s="75"/>
      <c r="MGC53" s="75"/>
      <c r="MGD53" s="75"/>
      <c r="MGE53" s="75"/>
      <c r="MGF53" s="75"/>
      <c r="MGG53" s="75"/>
      <c r="MGH53" s="75"/>
      <c r="MGI53" s="75"/>
      <c r="MGJ53" s="76"/>
      <c r="MGK53" s="73"/>
      <c r="MGL53" s="49"/>
      <c r="MGM53" s="30"/>
      <c r="MGN53" s="69"/>
      <c r="MGO53" s="74"/>
      <c r="MGP53" s="75"/>
      <c r="MGQ53" s="75"/>
      <c r="MGR53" s="75"/>
      <c r="MGS53" s="75"/>
      <c r="MGT53" s="75"/>
      <c r="MGU53" s="75"/>
      <c r="MGV53" s="75"/>
      <c r="MGW53" s="75"/>
      <c r="MGX53" s="75"/>
      <c r="MGY53" s="75"/>
      <c r="MGZ53" s="75"/>
      <c r="MHA53" s="75"/>
      <c r="MHB53" s="76"/>
      <c r="MHC53" s="73"/>
      <c r="MHD53" s="49"/>
      <c r="MHE53" s="30"/>
      <c r="MHF53" s="69"/>
      <c r="MHG53" s="74"/>
      <c r="MHH53" s="75"/>
      <c r="MHI53" s="75"/>
      <c r="MHJ53" s="75"/>
      <c r="MHK53" s="75"/>
      <c r="MHL53" s="75"/>
      <c r="MHM53" s="75"/>
      <c r="MHN53" s="75"/>
      <c r="MHO53" s="75"/>
      <c r="MHP53" s="75"/>
      <c r="MHQ53" s="75"/>
      <c r="MHR53" s="75"/>
      <c r="MHS53" s="75"/>
      <c r="MHT53" s="76"/>
      <c r="MHU53" s="73"/>
      <c r="MHV53" s="49"/>
      <c r="MHW53" s="30"/>
      <c r="MHX53" s="69"/>
      <c r="MHY53" s="74"/>
      <c r="MHZ53" s="75"/>
      <c r="MIA53" s="75"/>
      <c r="MIB53" s="75"/>
      <c r="MIC53" s="75"/>
      <c r="MID53" s="75"/>
      <c r="MIE53" s="75"/>
      <c r="MIF53" s="75"/>
      <c r="MIG53" s="75"/>
      <c r="MIH53" s="75"/>
      <c r="MII53" s="75"/>
      <c r="MIJ53" s="75"/>
      <c r="MIK53" s="75"/>
      <c r="MIL53" s="76"/>
      <c r="MIM53" s="73"/>
      <c r="MIN53" s="49"/>
      <c r="MIO53" s="30"/>
      <c r="MIP53" s="69"/>
      <c r="MIQ53" s="74"/>
      <c r="MIR53" s="75"/>
      <c r="MIS53" s="75"/>
      <c r="MIT53" s="75"/>
      <c r="MIU53" s="75"/>
      <c r="MIV53" s="75"/>
      <c r="MIW53" s="75"/>
      <c r="MIX53" s="75"/>
      <c r="MIY53" s="75"/>
      <c r="MIZ53" s="75"/>
      <c r="MJA53" s="75"/>
      <c r="MJB53" s="75"/>
      <c r="MJC53" s="75"/>
      <c r="MJD53" s="76"/>
      <c r="MJE53" s="73"/>
      <c r="MJF53" s="49"/>
      <c r="MJG53" s="30"/>
      <c r="MJH53" s="69"/>
      <c r="MJI53" s="74"/>
      <c r="MJJ53" s="75"/>
      <c r="MJK53" s="75"/>
      <c r="MJL53" s="75"/>
      <c r="MJM53" s="75"/>
      <c r="MJN53" s="75"/>
      <c r="MJO53" s="75"/>
      <c r="MJP53" s="75"/>
      <c r="MJQ53" s="75"/>
      <c r="MJR53" s="75"/>
      <c r="MJS53" s="75"/>
      <c r="MJT53" s="75"/>
      <c r="MJU53" s="75"/>
      <c r="MJV53" s="76"/>
      <c r="MJW53" s="73"/>
      <c r="MJX53" s="49"/>
      <c r="MJY53" s="30"/>
      <c r="MJZ53" s="69"/>
      <c r="MKA53" s="74"/>
      <c r="MKB53" s="75"/>
      <c r="MKC53" s="75"/>
      <c r="MKD53" s="75"/>
      <c r="MKE53" s="75"/>
      <c r="MKF53" s="75"/>
      <c r="MKG53" s="75"/>
      <c r="MKH53" s="75"/>
      <c r="MKI53" s="75"/>
      <c r="MKJ53" s="75"/>
      <c r="MKK53" s="75"/>
      <c r="MKL53" s="75"/>
      <c r="MKM53" s="75"/>
      <c r="MKN53" s="76"/>
      <c r="MKO53" s="73"/>
      <c r="MKP53" s="49"/>
      <c r="MKQ53" s="30"/>
      <c r="MKR53" s="69"/>
      <c r="MKS53" s="74"/>
      <c r="MKT53" s="75"/>
      <c r="MKU53" s="75"/>
      <c r="MKV53" s="75"/>
      <c r="MKW53" s="75"/>
      <c r="MKX53" s="75"/>
      <c r="MKY53" s="75"/>
      <c r="MKZ53" s="75"/>
      <c r="MLA53" s="75"/>
      <c r="MLB53" s="75"/>
      <c r="MLC53" s="75"/>
      <c r="MLD53" s="75"/>
      <c r="MLE53" s="75"/>
      <c r="MLF53" s="76"/>
      <c r="MLG53" s="73"/>
      <c r="MLH53" s="49"/>
      <c r="MLI53" s="30"/>
      <c r="MLJ53" s="69"/>
      <c r="MLK53" s="74"/>
      <c r="MLL53" s="75"/>
      <c r="MLM53" s="75"/>
      <c r="MLN53" s="75"/>
      <c r="MLO53" s="75"/>
      <c r="MLP53" s="75"/>
      <c r="MLQ53" s="75"/>
      <c r="MLR53" s="75"/>
      <c r="MLS53" s="75"/>
      <c r="MLT53" s="75"/>
      <c r="MLU53" s="75"/>
      <c r="MLV53" s="75"/>
      <c r="MLW53" s="75"/>
      <c r="MLX53" s="76"/>
      <c r="MLY53" s="73"/>
      <c r="MLZ53" s="49"/>
      <c r="MMA53" s="30"/>
      <c r="MMB53" s="69"/>
      <c r="MMC53" s="74"/>
      <c r="MMD53" s="75"/>
      <c r="MME53" s="75"/>
      <c r="MMF53" s="75"/>
      <c r="MMG53" s="75"/>
      <c r="MMH53" s="75"/>
      <c r="MMI53" s="75"/>
      <c r="MMJ53" s="75"/>
      <c r="MMK53" s="75"/>
      <c r="MML53" s="75"/>
      <c r="MMM53" s="75"/>
      <c r="MMN53" s="75"/>
      <c r="MMO53" s="75"/>
      <c r="MMP53" s="76"/>
      <c r="MMQ53" s="73"/>
      <c r="MMR53" s="49"/>
      <c r="MMS53" s="30"/>
      <c r="MMT53" s="69"/>
      <c r="MMU53" s="74"/>
      <c r="MMV53" s="75"/>
      <c r="MMW53" s="75"/>
      <c r="MMX53" s="75"/>
      <c r="MMY53" s="75"/>
      <c r="MMZ53" s="75"/>
      <c r="MNA53" s="75"/>
      <c r="MNB53" s="75"/>
      <c r="MNC53" s="75"/>
      <c r="MND53" s="75"/>
      <c r="MNE53" s="75"/>
      <c r="MNF53" s="75"/>
      <c r="MNG53" s="75"/>
      <c r="MNH53" s="76"/>
      <c r="MNI53" s="73"/>
      <c r="MNJ53" s="49"/>
      <c r="MNK53" s="30"/>
      <c r="MNL53" s="69"/>
      <c r="MNM53" s="74"/>
      <c r="MNN53" s="75"/>
      <c r="MNO53" s="75"/>
      <c r="MNP53" s="75"/>
      <c r="MNQ53" s="75"/>
      <c r="MNR53" s="75"/>
      <c r="MNS53" s="75"/>
      <c r="MNT53" s="75"/>
      <c r="MNU53" s="75"/>
      <c r="MNV53" s="75"/>
      <c r="MNW53" s="75"/>
      <c r="MNX53" s="75"/>
      <c r="MNY53" s="75"/>
      <c r="MNZ53" s="76"/>
      <c r="MOA53" s="73"/>
      <c r="MOB53" s="49"/>
      <c r="MOC53" s="30"/>
      <c r="MOD53" s="69"/>
      <c r="MOE53" s="74"/>
      <c r="MOF53" s="75"/>
      <c r="MOG53" s="75"/>
      <c r="MOH53" s="75"/>
      <c r="MOI53" s="75"/>
      <c r="MOJ53" s="75"/>
      <c r="MOK53" s="75"/>
      <c r="MOL53" s="75"/>
      <c r="MOM53" s="75"/>
      <c r="MON53" s="75"/>
      <c r="MOO53" s="75"/>
      <c r="MOP53" s="75"/>
      <c r="MOQ53" s="75"/>
      <c r="MOR53" s="76"/>
      <c r="MOS53" s="73"/>
      <c r="MOT53" s="49"/>
      <c r="MOU53" s="30"/>
      <c r="MOV53" s="69"/>
      <c r="MOW53" s="74"/>
      <c r="MOX53" s="75"/>
      <c r="MOY53" s="75"/>
      <c r="MOZ53" s="75"/>
      <c r="MPA53" s="75"/>
      <c r="MPB53" s="75"/>
      <c r="MPC53" s="75"/>
      <c r="MPD53" s="75"/>
      <c r="MPE53" s="75"/>
      <c r="MPF53" s="75"/>
      <c r="MPG53" s="75"/>
      <c r="MPH53" s="75"/>
      <c r="MPI53" s="75"/>
      <c r="MPJ53" s="76"/>
      <c r="MPK53" s="73"/>
      <c r="MPL53" s="49"/>
      <c r="MPM53" s="30"/>
      <c r="MPN53" s="69"/>
      <c r="MPO53" s="74"/>
      <c r="MPP53" s="75"/>
      <c r="MPQ53" s="75"/>
      <c r="MPR53" s="75"/>
      <c r="MPS53" s="75"/>
      <c r="MPT53" s="75"/>
      <c r="MPU53" s="75"/>
      <c r="MPV53" s="75"/>
      <c r="MPW53" s="75"/>
      <c r="MPX53" s="75"/>
      <c r="MPY53" s="75"/>
      <c r="MPZ53" s="75"/>
      <c r="MQA53" s="75"/>
      <c r="MQB53" s="76"/>
      <c r="MQC53" s="73"/>
      <c r="MQD53" s="49"/>
      <c r="MQE53" s="30"/>
      <c r="MQF53" s="69"/>
      <c r="MQG53" s="74"/>
      <c r="MQH53" s="75"/>
      <c r="MQI53" s="75"/>
      <c r="MQJ53" s="75"/>
      <c r="MQK53" s="75"/>
      <c r="MQL53" s="75"/>
      <c r="MQM53" s="75"/>
      <c r="MQN53" s="75"/>
      <c r="MQO53" s="75"/>
      <c r="MQP53" s="75"/>
      <c r="MQQ53" s="75"/>
      <c r="MQR53" s="75"/>
      <c r="MQS53" s="75"/>
      <c r="MQT53" s="76"/>
      <c r="MQU53" s="73"/>
      <c r="MQV53" s="49"/>
      <c r="MQW53" s="30"/>
      <c r="MQX53" s="69"/>
      <c r="MQY53" s="74"/>
      <c r="MQZ53" s="75"/>
      <c r="MRA53" s="75"/>
      <c r="MRB53" s="75"/>
      <c r="MRC53" s="75"/>
      <c r="MRD53" s="75"/>
      <c r="MRE53" s="75"/>
      <c r="MRF53" s="75"/>
      <c r="MRG53" s="75"/>
      <c r="MRH53" s="75"/>
      <c r="MRI53" s="75"/>
      <c r="MRJ53" s="75"/>
      <c r="MRK53" s="75"/>
      <c r="MRL53" s="76"/>
      <c r="MRM53" s="73"/>
      <c r="MRN53" s="49"/>
      <c r="MRO53" s="30"/>
      <c r="MRP53" s="69"/>
      <c r="MRQ53" s="74"/>
      <c r="MRR53" s="75"/>
      <c r="MRS53" s="75"/>
      <c r="MRT53" s="75"/>
      <c r="MRU53" s="75"/>
      <c r="MRV53" s="75"/>
      <c r="MRW53" s="75"/>
      <c r="MRX53" s="75"/>
      <c r="MRY53" s="75"/>
      <c r="MRZ53" s="75"/>
      <c r="MSA53" s="75"/>
      <c r="MSB53" s="75"/>
      <c r="MSC53" s="75"/>
      <c r="MSD53" s="76"/>
      <c r="MSE53" s="73"/>
      <c r="MSF53" s="49"/>
      <c r="MSG53" s="30"/>
      <c r="MSH53" s="69"/>
      <c r="MSI53" s="74"/>
      <c r="MSJ53" s="75"/>
      <c r="MSK53" s="75"/>
      <c r="MSL53" s="75"/>
      <c r="MSM53" s="75"/>
      <c r="MSN53" s="75"/>
      <c r="MSO53" s="75"/>
      <c r="MSP53" s="75"/>
      <c r="MSQ53" s="75"/>
      <c r="MSR53" s="75"/>
      <c r="MSS53" s="75"/>
      <c r="MST53" s="75"/>
      <c r="MSU53" s="75"/>
      <c r="MSV53" s="76"/>
      <c r="MSW53" s="73"/>
      <c r="MSX53" s="49"/>
      <c r="MSY53" s="30"/>
      <c r="MSZ53" s="69"/>
      <c r="MTA53" s="74"/>
      <c r="MTB53" s="75"/>
      <c r="MTC53" s="75"/>
      <c r="MTD53" s="75"/>
      <c r="MTE53" s="75"/>
      <c r="MTF53" s="75"/>
      <c r="MTG53" s="75"/>
      <c r="MTH53" s="75"/>
      <c r="MTI53" s="75"/>
      <c r="MTJ53" s="75"/>
      <c r="MTK53" s="75"/>
      <c r="MTL53" s="75"/>
      <c r="MTM53" s="75"/>
      <c r="MTN53" s="76"/>
      <c r="MTO53" s="73"/>
      <c r="MTP53" s="49"/>
      <c r="MTQ53" s="30"/>
      <c r="MTR53" s="69"/>
      <c r="MTS53" s="74"/>
      <c r="MTT53" s="75"/>
      <c r="MTU53" s="75"/>
      <c r="MTV53" s="75"/>
      <c r="MTW53" s="75"/>
      <c r="MTX53" s="75"/>
      <c r="MTY53" s="75"/>
      <c r="MTZ53" s="75"/>
      <c r="MUA53" s="75"/>
      <c r="MUB53" s="75"/>
      <c r="MUC53" s="75"/>
      <c r="MUD53" s="75"/>
      <c r="MUE53" s="75"/>
      <c r="MUF53" s="76"/>
      <c r="MUG53" s="73"/>
      <c r="MUH53" s="49"/>
      <c r="MUI53" s="30"/>
      <c r="MUJ53" s="69"/>
      <c r="MUK53" s="74"/>
      <c r="MUL53" s="75"/>
      <c r="MUM53" s="75"/>
      <c r="MUN53" s="75"/>
      <c r="MUO53" s="75"/>
      <c r="MUP53" s="75"/>
      <c r="MUQ53" s="75"/>
      <c r="MUR53" s="75"/>
      <c r="MUS53" s="75"/>
      <c r="MUT53" s="75"/>
      <c r="MUU53" s="75"/>
      <c r="MUV53" s="75"/>
      <c r="MUW53" s="75"/>
      <c r="MUX53" s="76"/>
      <c r="MUY53" s="73"/>
      <c r="MUZ53" s="49"/>
      <c r="MVA53" s="30"/>
      <c r="MVB53" s="69"/>
      <c r="MVC53" s="74"/>
      <c r="MVD53" s="75"/>
      <c r="MVE53" s="75"/>
      <c r="MVF53" s="75"/>
      <c r="MVG53" s="75"/>
      <c r="MVH53" s="75"/>
      <c r="MVI53" s="75"/>
      <c r="MVJ53" s="75"/>
      <c r="MVK53" s="75"/>
      <c r="MVL53" s="75"/>
      <c r="MVM53" s="75"/>
      <c r="MVN53" s="75"/>
      <c r="MVO53" s="75"/>
      <c r="MVP53" s="76"/>
      <c r="MVQ53" s="73"/>
      <c r="MVR53" s="49"/>
      <c r="MVS53" s="30"/>
      <c r="MVT53" s="69"/>
      <c r="MVU53" s="74"/>
      <c r="MVV53" s="75"/>
      <c r="MVW53" s="75"/>
      <c r="MVX53" s="75"/>
      <c r="MVY53" s="75"/>
      <c r="MVZ53" s="75"/>
      <c r="MWA53" s="75"/>
      <c r="MWB53" s="75"/>
      <c r="MWC53" s="75"/>
      <c r="MWD53" s="75"/>
      <c r="MWE53" s="75"/>
      <c r="MWF53" s="75"/>
      <c r="MWG53" s="75"/>
      <c r="MWH53" s="76"/>
      <c r="MWI53" s="73"/>
      <c r="MWJ53" s="49"/>
      <c r="MWK53" s="30"/>
      <c r="MWL53" s="69"/>
      <c r="MWM53" s="74"/>
      <c r="MWN53" s="75"/>
      <c r="MWO53" s="75"/>
      <c r="MWP53" s="75"/>
      <c r="MWQ53" s="75"/>
      <c r="MWR53" s="75"/>
      <c r="MWS53" s="75"/>
      <c r="MWT53" s="75"/>
      <c r="MWU53" s="75"/>
      <c r="MWV53" s="75"/>
      <c r="MWW53" s="75"/>
      <c r="MWX53" s="75"/>
      <c r="MWY53" s="75"/>
      <c r="MWZ53" s="76"/>
      <c r="MXA53" s="73"/>
      <c r="MXB53" s="49"/>
      <c r="MXC53" s="30"/>
      <c r="MXD53" s="69"/>
      <c r="MXE53" s="74"/>
      <c r="MXF53" s="75"/>
      <c r="MXG53" s="75"/>
      <c r="MXH53" s="75"/>
      <c r="MXI53" s="75"/>
      <c r="MXJ53" s="75"/>
      <c r="MXK53" s="75"/>
      <c r="MXL53" s="75"/>
      <c r="MXM53" s="75"/>
      <c r="MXN53" s="75"/>
      <c r="MXO53" s="75"/>
      <c r="MXP53" s="75"/>
      <c r="MXQ53" s="75"/>
      <c r="MXR53" s="76"/>
      <c r="MXS53" s="73"/>
      <c r="MXT53" s="49"/>
      <c r="MXU53" s="30"/>
      <c r="MXV53" s="69"/>
      <c r="MXW53" s="74"/>
      <c r="MXX53" s="75"/>
      <c r="MXY53" s="75"/>
      <c r="MXZ53" s="75"/>
      <c r="MYA53" s="75"/>
      <c r="MYB53" s="75"/>
      <c r="MYC53" s="75"/>
      <c r="MYD53" s="75"/>
      <c r="MYE53" s="75"/>
      <c r="MYF53" s="75"/>
      <c r="MYG53" s="75"/>
      <c r="MYH53" s="75"/>
      <c r="MYI53" s="75"/>
      <c r="MYJ53" s="76"/>
      <c r="MYK53" s="73"/>
      <c r="MYL53" s="49"/>
      <c r="MYM53" s="30"/>
      <c r="MYN53" s="69"/>
      <c r="MYO53" s="74"/>
      <c r="MYP53" s="75"/>
      <c r="MYQ53" s="75"/>
      <c r="MYR53" s="75"/>
      <c r="MYS53" s="75"/>
      <c r="MYT53" s="75"/>
      <c r="MYU53" s="75"/>
      <c r="MYV53" s="75"/>
      <c r="MYW53" s="75"/>
      <c r="MYX53" s="75"/>
      <c r="MYY53" s="75"/>
      <c r="MYZ53" s="75"/>
      <c r="MZA53" s="75"/>
      <c r="MZB53" s="76"/>
      <c r="MZC53" s="73"/>
      <c r="MZD53" s="49"/>
      <c r="MZE53" s="30"/>
      <c r="MZF53" s="69"/>
      <c r="MZG53" s="74"/>
      <c r="MZH53" s="75"/>
      <c r="MZI53" s="75"/>
      <c r="MZJ53" s="75"/>
      <c r="MZK53" s="75"/>
      <c r="MZL53" s="75"/>
      <c r="MZM53" s="75"/>
      <c r="MZN53" s="75"/>
      <c r="MZO53" s="75"/>
      <c r="MZP53" s="75"/>
      <c r="MZQ53" s="75"/>
      <c r="MZR53" s="75"/>
      <c r="MZS53" s="75"/>
      <c r="MZT53" s="76"/>
      <c r="MZU53" s="73"/>
      <c r="MZV53" s="49"/>
      <c r="MZW53" s="30"/>
      <c r="MZX53" s="69"/>
      <c r="MZY53" s="74"/>
      <c r="MZZ53" s="75"/>
      <c r="NAA53" s="75"/>
      <c r="NAB53" s="75"/>
      <c r="NAC53" s="75"/>
      <c r="NAD53" s="75"/>
      <c r="NAE53" s="75"/>
      <c r="NAF53" s="75"/>
      <c r="NAG53" s="75"/>
      <c r="NAH53" s="75"/>
      <c r="NAI53" s="75"/>
      <c r="NAJ53" s="75"/>
      <c r="NAK53" s="75"/>
      <c r="NAL53" s="76"/>
      <c r="NAM53" s="73"/>
      <c r="NAN53" s="49"/>
      <c r="NAO53" s="30"/>
      <c r="NAP53" s="69"/>
      <c r="NAQ53" s="74"/>
      <c r="NAR53" s="75"/>
      <c r="NAS53" s="75"/>
      <c r="NAT53" s="75"/>
      <c r="NAU53" s="75"/>
      <c r="NAV53" s="75"/>
      <c r="NAW53" s="75"/>
      <c r="NAX53" s="75"/>
      <c r="NAY53" s="75"/>
      <c r="NAZ53" s="75"/>
      <c r="NBA53" s="75"/>
      <c r="NBB53" s="75"/>
      <c r="NBC53" s="75"/>
      <c r="NBD53" s="76"/>
      <c r="NBE53" s="73"/>
      <c r="NBF53" s="49"/>
      <c r="NBG53" s="30"/>
      <c r="NBH53" s="69"/>
      <c r="NBI53" s="74"/>
      <c r="NBJ53" s="75"/>
      <c r="NBK53" s="75"/>
      <c r="NBL53" s="75"/>
      <c r="NBM53" s="75"/>
      <c r="NBN53" s="75"/>
      <c r="NBO53" s="75"/>
      <c r="NBP53" s="75"/>
      <c r="NBQ53" s="75"/>
      <c r="NBR53" s="75"/>
      <c r="NBS53" s="75"/>
      <c r="NBT53" s="75"/>
      <c r="NBU53" s="75"/>
      <c r="NBV53" s="76"/>
      <c r="NBW53" s="73"/>
      <c r="NBX53" s="49"/>
      <c r="NBY53" s="30"/>
      <c r="NBZ53" s="69"/>
      <c r="NCA53" s="74"/>
      <c r="NCB53" s="75"/>
      <c r="NCC53" s="75"/>
      <c r="NCD53" s="75"/>
      <c r="NCE53" s="75"/>
      <c r="NCF53" s="75"/>
      <c r="NCG53" s="75"/>
      <c r="NCH53" s="75"/>
      <c r="NCI53" s="75"/>
      <c r="NCJ53" s="75"/>
      <c r="NCK53" s="75"/>
      <c r="NCL53" s="75"/>
      <c r="NCM53" s="75"/>
      <c r="NCN53" s="76"/>
      <c r="NCO53" s="73"/>
      <c r="NCP53" s="49"/>
      <c r="NCQ53" s="30"/>
      <c r="NCR53" s="69"/>
      <c r="NCS53" s="74"/>
      <c r="NCT53" s="75"/>
      <c r="NCU53" s="75"/>
      <c r="NCV53" s="75"/>
      <c r="NCW53" s="75"/>
      <c r="NCX53" s="75"/>
      <c r="NCY53" s="75"/>
      <c r="NCZ53" s="75"/>
      <c r="NDA53" s="75"/>
      <c r="NDB53" s="75"/>
      <c r="NDC53" s="75"/>
      <c r="NDD53" s="75"/>
      <c r="NDE53" s="75"/>
      <c r="NDF53" s="76"/>
      <c r="NDG53" s="73"/>
      <c r="NDH53" s="49"/>
      <c r="NDI53" s="30"/>
      <c r="NDJ53" s="69"/>
      <c r="NDK53" s="74"/>
      <c r="NDL53" s="75"/>
      <c r="NDM53" s="75"/>
      <c r="NDN53" s="75"/>
      <c r="NDO53" s="75"/>
      <c r="NDP53" s="75"/>
      <c r="NDQ53" s="75"/>
      <c r="NDR53" s="75"/>
      <c r="NDS53" s="75"/>
      <c r="NDT53" s="75"/>
      <c r="NDU53" s="75"/>
      <c r="NDV53" s="75"/>
      <c r="NDW53" s="75"/>
      <c r="NDX53" s="76"/>
      <c r="NDY53" s="73"/>
      <c r="NDZ53" s="49"/>
      <c r="NEA53" s="30"/>
      <c r="NEB53" s="69"/>
      <c r="NEC53" s="74"/>
      <c r="NED53" s="75"/>
      <c r="NEE53" s="75"/>
      <c r="NEF53" s="75"/>
      <c r="NEG53" s="75"/>
      <c r="NEH53" s="75"/>
      <c r="NEI53" s="75"/>
      <c r="NEJ53" s="75"/>
      <c r="NEK53" s="75"/>
      <c r="NEL53" s="75"/>
      <c r="NEM53" s="75"/>
      <c r="NEN53" s="75"/>
      <c r="NEO53" s="75"/>
      <c r="NEP53" s="76"/>
      <c r="NEQ53" s="73"/>
      <c r="NER53" s="49"/>
      <c r="NES53" s="30"/>
      <c r="NET53" s="69"/>
      <c r="NEU53" s="74"/>
      <c r="NEV53" s="75"/>
      <c r="NEW53" s="75"/>
      <c r="NEX53" s="75"/>
      <c r="NEY53" s="75"/>
      <c r="NEZ53" s="75"/>
      <c r="NFA53" s="75"/>
      <c r="NFB53" s="75"/>
      <c r="NFC53" s="75"/>
      <c r="NFD53" s="75"/>
      <c r="NFE53" s="75"/>
      <c r="NFF53" s="75"/>
      <c r="NFG53" s="75"/>
      <c r="NFH53" s="76"/>
      <c r="NFI53" s="73"/>
      <c r="NFJ53" s="49"/>
      <c r="NFK53" s="30"/>
      <c r="NFL53" s="69"/>
      <c r="NFM53" s="74"/>
      <c r="NFN53" s="75"/>
      <c r="NFO53" s="75"/>
      <c r="NFP53" s="75"/>
      <c r="NFQ53" s="75"/>
      <c r="NFR53" s="75"/>
      <c r="NFS53" s="75"/>
      <c r="NFT53" s="75"/>
      <c r="NFU53" s="75"/>
      <c r="NFV53" s="75"/>
      <c r="NFW53" s="75"/>
      <c r="NFX53" s="75"/>
      <c r="NFY53" s="75"/>
      <c r="NFZ53" s="76"/>
      <c r="NGA53" s="73"/>
      <c r="NGB53" s="49"/>
      <c r="NGC53" s="30"/>
      <c r="NGD53" s="69"/>
      <c r="NGE53" s="74"/>
      <c r="NGF53" s="75"/>
      <c r="NGG53" s="75"/>
      <c r="NGH53" s="75"/>
      <c r="NGI53" s="75"/>
      <c r="NGJ53" s="75"/>
      <c r="NGK53" s="75"/>
      <c r="NGL53" s="75"/>
      <c r="NGM53" s="75"/>
      <c r="NGN53" s="75"/>
      <c r="NGO53" s="75"/>
      <c r="NGP53" s="75"/>
      <c r="NGQ53" s="75"/>
      <c r="NGR53" s="76"/>
      <c r="NGS53" s="73"/>
      <c r="NGT53" s="49"/>
      <c r="NGU53" s="30"/>
      <c r="NGV53" s="69"/>
      <c r="NGW53" s="74"/>
      <c r="NGX53" s="75"/>
      <c r="NGY53" s="75"/>
      <c r="NGZ53" s="75"/>
      <c r="NHA53" s="75"/>
      <c r="NHB53" s="75"/>
      <c r="NHC53" s="75"/>
      <c r="NHD53" s="75"/>
      <c r="NHE53" s="75"/>
      <c r="NHF53" s="75"/>
      <c r="NHG53" s="75"/>
      <c r="NHH53" s="75"/>
      <c r="NHI53" s="75"/>
      <c r="NHJ53" s="76"/>
      <c r="NHK53" s="73"/>
      <c r="NHL53" s="49"/>
      <c r="NHM53" s="30"/>
      <c r="NHN53" s="69"/>
      <c r="NHO53" s="74"/>
      <c r="NHP53" s="75"/>
      <c r="NHQ53" s="75"/>
      <c r="NHR53" s="75"/>
      <c r="NHS53" s="75"/>
      <c r="NHT53" s="75"/>
      <c r="NHU53" s="75"/>
      <c r="NHV53" s="75"/>
      <c r="NHW53" s="75"/>
      <c r="NHX53" s="75"/>
      <c r="NHY53" s="75"/>
      <c r="NHZ53" s="75"/>
      <c r="NIA53" s="75"/>
      <c r="NIB53" s="76"/>
      <c r="NIC53" s="73"/>
      <c r="NID53" s="49"/>
      <c r="NIE53" s="30"/>
      <c r="NIF53" s="69"/>
      <c r="NIG53" s="74"/>
      <c r="NIH53" s="75"/>
      <c r="NII53" s="75"/>
      <c r="NIJ53" s="75"/>
      <c r="NIK53" s="75"/>
      <c r="NIL53" s="75"/>
      <c r="NIM53" s="75"/>
      <c r="NIN53" s="75"/>
      <c r="NIO53" s="75"/>
      <c r="NIP53" s="75"/>
      <c r="NIQ53" s="75"/>
      <c r="NIR53" s="75"/>
      <c r="NIS53" s="75"/>
      <c r="NIT53" s="76"/>
      <c r="NIU53" s="73"/>
      <c r="NIV53" s="49"/>
      <c r="NIW53" s="30"/>
      <c r="NIX53" s="69"/>
      <c r="NIY53" s="74"/>
      <c r="NIZ53" s="75"/>
      <c r="NJA53" s="75"/>
      <c r="NJB53" s="75"/>
      <c r="NJC53" s="75"/>
      <c r="NJD53" s="75"/>
      <c r="NJE53" s="75"/>
      <c r="NJF53" s="75"/>
      <c r="NJG53" s="75"/>
      <c r="NJH53" s="75"/>
      <c r="NJI53" s="75"/>
      <c r="NJJ53" s="75"/>
      <c r="NJK53" s="75"/>
      <c r="NJL53" s="76"/>
      <c r="NJM53" s="73"/>
      <c r="NJN53" s="49"/>
      <c r="NJO53" s="30"/>
      <c r="NJP53" s="69"/>
      <c r="NJQ53" s="74"/>
      <c r="NJR53" s="75"/>
      <c r="NJS53" s="75"/>
      <c r="NJT53" s="75"/>
      <c r="NJU53" s="75"/>
      <c r="NJV53" s="75"/>
      <c r="NJW53" s="75"/>
      <c r="NJX53" s="75"/>
      <c r="NJY53" s="75"/>
      <c r="NJZ53" s="75"/>
      <c r="NKA53" s="75"/>
      <c r="NKB53" s="75"/>
      <c r="NKC53" s="75"/>
      <c r="NKD53" s="76"/>
      <c r="NKE53" s="73"/>
      <c r="NKF53" s="49"/>
      <c r="NKG53" s="30"/>
      <c r="NKH53" s="69"/>
      <c r="NKI53" s="74"/>
      <c r="NKJ53" s="75"/>
      <c r="NKK53" s="75"/>
      <c r="NKL53" s="75"/>
      <c r="NKM53" s="75"/>
      <c r="NKN53" s="75"/>
      <c r="NKO53" s="75"/>
      <c r="NKP53" s="75"/>
      <c r="NKQ53" s="75"/>
      <c r="NKR53" s="75"/>
      <c r="NKS53" s="75"/>
      <c r="NKT53" s="75"/>
      <c r="NKU53" s="75"/>
      <c r="NKV53" s="76"/>
      <c r="NKW53" s="73"/>
      <c r="NKX53" s="49"/>
      <c r="NKY53" s="30"/>
      <c r="NKZ53" s="69"/>
      <c r="NLA53" s="74"/>
      <c r="NLB53" s="75"/>
      <c r="NLC53" s="75"/>
      <c r="NLD53" s="75"/>
      <c r="NLE53" s="75"/>
      <c r="NLF53" s="75"/>
      <c r="NLG53" s="75"/>
      <c r="NLH53" s="75"/>
      <c r="NLI53" s="75"/>
      <c r="NLJ53" s="75"/>
      <c r="NLK53" s="75"/>
      <c r="NLL53" s="75"/>
      <c r="NLM53" s="75"/>
      <c r="NLN53" s="76"/>
      <c r="NLO53" s="73"/>
      <c r="NLP53" s="49"/>
      <c r="NLQ53" s="30"/>
      <c r="NLR53" s="69"/>
      <c r="NLS53" s="74"/>
      <c r="NLT53" s="75"/>
      <c r="NLU53" s="75"/>
      <c r="NLV53" s="75"/>
      <c r="NLW53" s="75"/>
      <c r="NLX53" s="75"/>
      <c r="NLY53" s="75"/>
      <c r="NLZ53" s="75"/>
      <c r="NMA53" s="75"/>
      <c r="NMB53" s="75"/>
      <c r="NMC53" s="75"/>
      <c r="NMD53" s="75"/>
      <c r="NME53" s="75"/>
      <c r="NMF53" s="76"/>
      <c r="NMG53" s="73"/>
      <c r="NMH53" s="49"/>
      <c r="NMI53" s="30"/>
      <c r="NMJ53" s="69"/>
      <c r="NMK53" s="74"/>
      <c r="NML53" s="75"/>
      <c r="NMM53" s="75"/>
      <c r="NMN53" s="75"/>
      <c r="NMO53" s="75"/>
      <c r="NMP53" s="75"/>
      <c r="NMQ53" s="75"/>
      <c r="NMR53" s="75"/>
      <c r="NMS53" s="75"/>
      <c r="NMT53" s="75"/>
      <c r="NMU53" s="75"/>
      <c r="NMV53" s="75"/>
      <c r="NMW53" s="75"/>
      <c r="NMX53" s="76"/>
      <c r="NMY53" s="73"/>
      <c r="NMZ53" s="49"/>
      <c r="NNA53" s="30"/>
      <c r="NNB53" s="69"/>
      <c r="NNC53" s="74"/>
      <c r="NND53" s="75"/>
      <c r="NNE53" s="75"/>
      <c r="NNF53" s="75"/>
      <c r="NNG53" s="75"/>
      <c r="NNH53" s="75"/>
      <c r="NNI53" s="75"/>
      <c r="NNJ53" s="75"/>
      <c r="NNK53" s="75"/>
      <c r="NNL53" s="75"/>
      <c r="NNM53" s="75"/>
      <c r="NNN53" s="75"/>
      <c r="NNO53" s="75"/>
      <c r="NNP53" s="76"/>
      <c r="NNQ53" s="73"/>
      <c r="NNR53" s="49"/>
      <c r="NNS53" s="30"/>
      <c r="NNT53" s="69"/>
      <c r="NNU53" s="74"/>
      <c r="NNV53" s="75"/>
      <c r="NNW53" s="75"/>
      <c r="NNX53" s="75"/>
      <c r="NNY53" s="75"/>
      <c r="NNZ53" s="75"/>
      <c r="NOA53" s="75"/>
      <c r="NOB53" s="75"/>
      <c r="NOC53" s="75"/>
      <c r="NOD53" s="75"/>
      <c r="NOE53" s="75"/>
      <c r="NOF53" s="75"/>
      <c r="NOG53" s="75"/>
      <c r="NOH53" s="76"/>
      <c r="NOI53" s="73"/>
      <c r="NOJ53" s="49"/>
      <c r="NOK53" s="30"/>
      <c r="NOL53" s="69"/>
      <c r="NOM53" s="74"/>
      <c r="NON53" s="75"/>
      <c r="NOO53" s="75"/>
      <c r="NOP53" s="75"/>
      <c r="NOQ53" s="75"/>
      <c r="NOR53" s="75"/>
      <c r="NOS53" s="75"/>
      <c r="NOT53" s="75"/>
      <c r="NOU53" s="75"/>
      <c r="NOV53" s="75"/>
      <c r="NOW53" s="75"/>
      <c r="NOX53" s="75"/>
      <c r="NOY53" s="75"/>
      <c r="NOZ53" s="76"/>
      <c r="NPA53" s="73"/>
      <c r="NPB53" s="49"/>
      <c r="NPC53" s="30"/>
      <c r="NPD53" s="69"/>
      <c r="NPE53" s="74"/>
      <c r="NPF53" s="75"/>
      <c r="NPG53" s="75"/>
      <c r="NPH53" s="75"/>
      <c r="NPI53" s="75"/>
      <c r="NPJ53" s="75"/>
      <c r="NPK53" s="75"/>
      <c r="NPL53" s="75"/>
      <c r="NPM53" s="75"/>
      <c r="NPN53" s="75"/>
      <c r="NPO53" s="75"/>
      <c r="NPP53" s="75"/>
      <c r="NPQ53" s="75"/>
      <c r="NPR53" s="76"/>
      <c r="NPS53" s="73"/>
      <c r="NPT53" s="49"/>
      <c r="NPU53" s="30"/>
      <c r="NPV53" s="69"/>
      <c r="NPW53" s="74"/>
      <c r="NPX53" s="75"/>
      <c r="NPY53" s="75"/>
      <c r="NPZ53" s="75"/>
      <c r="NQA53" s="75"/>
      <c r="NQB53" s="75"/>
      <c r="NQC53" s="75"/>
      <c r="NQD53" s="75"/>
      <c r="NQE53" s="75"/>
      <c r="NQF53" s="75"/>
      <c r="NQG53" s="75"/>
      <c r="NQH53" s="75"/>
      <c r="NQI53" s="75"/>
      <c r="NQJ53" s="76"/>
      <c r="NQK53" s="73"/>
      <c r="NQL53" s="49"/>
      <c r="NQM53" s="30"/>
      <c r="NQN53" s="69"/>
      <c r="NQO53" s="74"/>
      <c r="NQP53" s="75"/>
      <c r="NQQ53" s="75"/>
      <c r="NQR53" s="75"/>
      <c r="NQS53" s="75"/>
      <c r="NQT53" s="75"/>
      <c r="NQU53" s="75"/>
      <c r="NQV53" s="75"/>
      <c r="NQW53" s="75"/>
      <c r="NQX53" s="75"/>
      <c r="NQY53" s="75"/>
      <c r="NQZ53" s="75"/>
      <c r="NRA53" s="75"/>
      <c r="NRB53" s="76"/>
      <c r="NRC53" s="73"/>
      <c r="NRD53" s="49"/>
      <c r="NRE53" s="30"/>
      <c r="NRF53" s="69"/>
      <c r="NRG53" s="74"/>
      <c r="NRH53" s="75"/>
      <c r="NRI53" s="75"/>
      <c r="NRJ53" s="75"/>
      <c r="NRK53" s="75"/>
      <c r="NRL53" s="75"/>
      <c r="NRM53" s="75"/>
      <c r="NRN53" s="75"/>
      <c r="NRO53" s="75"/>
      <c r="NRP53" s="75"/>
      <c r="NRQ53" s="75"/>
      <c r="NRR53" s="75"/>
      <c r="NRS53" s="75"/>
      <c r="NRT53" s="76"/>
      <c r="NRU53" s="73"/>
      <c r="NRV53" s="49"/>
      <c r="NRW53" s="30"/>
      <c r="NRX53" s="69"/>
      <c r="NRY53" s="74"/>
      <c r="NRZ53" s="75"/>
      <c r="NSA53" s="75"/>
      <c r="NSB53" s="75"/>
      <c r="NSC53" s="75"/>
      <c r="NSD53" s="75"/>
      <c r="NSE53" s="75"/>
      <c r="NSF53" s="75"/>
      <c r="NSG53" s="75"/>
      <c r="NSH53" s="75"/>
      <c r="NSI53" s="75"/>
      <c r="NSJ53" s="75"/>
      <c r="NSK53" s="75"/>
      <c r="NSL53" s="76"/>
      <c r="NSM53" s="73"/>
      <c r="NSN53" s="49"/>
      <c r="NSO53" s="30"/>
      <c r="NSP53" s="69"/>
      <c r="NSQ53" s="74"/>
      <c r="NSR53" s="75"/>
      <c r="NSS53" s="75"/>
      <c r="NST53" s="75"/>
      <c r="NSU53" s="75"/>
      <c r="NSV53" s="75"/>
      <c r="NSW53" s="75"/>
      <c r="NSX53" s="75"/>
      <c r="NSY53" s="75"/>
      <c r="NSZ53" s="75"/>
      <c r="NTA53" s="75"/>
      <c r="NTB53" s="75"/>
      <c r="NTC53" s="75"/>
      <c r="NTD53" s="76"/>
      <c r="NTE53" s="73"/>
      <c r="NTF53" s="49"/>
      <c r="NTG53" s="30"/>
      <c r="NTH53" s="69"/>
      <c r="NTI53" s="74"/>
      <c r="NTJ53" s="75"/>
      <c r="NTK53" s="75"/>
      <c r="NTL53" s="75"/>
      <c r="NTM53" s="75"/>
      <c r="NTN53" s="75"/>
      <c r="NTO53" s="75"/>
      <c r="NTP53" s="75"/>
      <c r="NTQ53" s="75"/>
      <c r="NTR53" s="75"/>
      <c r="NTS53" s="75"/>
      <c r="NTT53" s="75"/>
      <c r="NTU53" s="75"/>
      <c r="NTV53" s="76"/>
      <c r="NTW53" s="73"/>
      <c r="NTX53" s="49"/>
      <c r="NTY53" s="30"/>
      <c r="NTZ53" s="69"/>
      <c r="NUA53" s="74"/>
      <c r="NUB53" s="75"/>
      <c r="NUC53" s="75"/>
      <c r="NUD53" s="75"/>
      <c r="NUE53" s="75"/>
      <c r="NUF53" s="75"/>
      <c r="NUG53" s="75"/>
      <c r="NUH53" s="75"/>
      <c r="NUI53" s="75"/>
      <c r="NUJ53" s="75"/>
      <c r="NUK53" s="75"/>
      <c r="NUL53" s="75"/>
      <c r="NUM53" s="75"/>
      <c r="NUN53" s="76"/>
      <c r="NUO53" s="73"/>
      <c r="NUP53" s="49"/>
      <c r="NUQ53" s="30"/>
      <c r="NUR53" s="69"/>
      <c r="NUS53" s="74"/>
      <c r="NUT53" s="75"/>
      <c r="NUU53" s="75"/>
      <c r="NUV53" s="75"/>
      <c r="NUW53" s="75"/>
      <c r="NUX53" s="75"/>
      <c r="NUY53" s="75"/>
      <c r="NUZ53" s="75"/>
      <c r="NVA53" s="75"/>
      <c r="NVB53" s="75"/>
      <c r="NVC53" s="75"/>
      <c r="NVD53" s="75"/>
      <c r="NVE53" s="75"/>
      <c r="NVF53" s="76"/>
      <c r="NVG53" s="73"/>
      <c r="NVH53" s="49"/>
      <c r="NVI53" s="30"/>
      <c r="NVJ53" s="69"/>
      <c r="NVK53" s="74"/>
      <c r="NVL53" s="75"/>
      <c r="NVM53" s="75"/>
      <c r="NVN53" s="75"/>
      <c r="NVO53" s="75"/>
      <c r="NVP53" s="75"/>
      <c r="NVQ53" s="75"/>
      <c r="NVR53" s="75"/>
      <c r="NVS53" s="75"/>
      <c r="NVT53" s="75"/>
      <c r="NVU53" s="75"/>
      <c r="NVV53" s="75"/>
      <c r="NVW53" s="75"/>
      <c r="NVX53" s="76"/>
      <c r="NVY53" s="73"/>
      <c r="NVZ53" s="49"/>
      <c r="NWA53" s="30"/>
      <c r="NWB53" s="69"/>
      <c r="NWC53" s="74"/>
      <c r="NWD53" s="75"/>
      <c r="NWE53" s="75"/>
      <c r="NWF53" s="75"/>
      <c r="NWG53" s="75"/>
      <c r="NWH53" s="75"/>
      <c r="NWI53" s="75"/>
      <c r="NWJ53" s="75"/>
      <c r="NWK53" s="75"/>
      <c r="NWL53" s="75"/>
      <c r="NWM53" s="75"/>
      <c r="NWN53" s="75"/>
      <c r="NWO53" s="75"/>
      <c r="NWP53" s="76"/>
      <c r="NWQ53" s="73"/>
      <c r="NWR53" s="49"/>
      <c r="NWS53" s="30"/>
      <c r="NWT53" s="69"/>
      <c r="NWU53" s="74"/>
      <c r="NWV53" s="75"/>
      <c r="NWW53" s="75"/>
      <c r="NWX53" s="75"/>
      <c r="NWY53" s="75"/>
      <c r="NWZ53" s="75"/>
      <c r="NXA53" s="75"/>
      <c r="NXB53" s="75"/>
      <c r="NXC53" s="75"/>
      <c r="NXD53" s="75"/>
      <c r="NXE53" s="75"/>
      <c r="NXF53" s="75"/>
      <c r="NXG53" s="75"/>
      <c r="NXH53" s="76"/>
      <c r="NXI53" s="73"/>
      <c r="NXJ53" s="49"/>
      <c r="NXK53" s="30"/>
      <c r="NXL53" s="69"/>
      <c r="NXM53" s="74"/>
      <c r="NXN53" s="75"/>
      <c r="NXO53" s="75"/>
      <c r="NXP53" s="75"/>
      <c r="NXQ53" s="75"/>
      <c r="NXR53" s="75"/>
      <c r="NXS53" s="75"/>
      <c r="NXT53" s="75"/>
      <c r="NXU53" s="75"/>
      <c r="NXV53" s="75"/>
      <c r="NXW53" s="75"/>
      <c r="NXX53" s="75"/>
      <c r="NXY53" s="75"/>
      <c r="NXZ53" s="76"/>
      <c r="NYA53" s="73"/>
      <c r="NYB53" s="49"/>
      <c r="NYC53" s="30"/>
      <c r="NYD53" s="69"/>
      <c r="NYE53" s="74"/>
      <c r="NYF53" s="75"/>
      <c r="NYG53" s="75"/>
      <c r="NYH53" s="75"/>
      <c r="NYI53" s="75"/>
      <c r="NYJ53" s="75"/>
      <c r="NYK53" s="75"/>
      <c r="NYL53" s="75"/>
      <c r="NYM53" s="75"/>
      <c r="NYN53" s="75"/>
      <c r="NYO53" s="75"/>
      <c r="NYP53" s="75"/>
      <c r="NYQ53" s="75"/>
      <c r="NYR53" s="76"/>
      <c r="NYS53" s="73"/>
      <c r="NYT53" s="49"/>
      <c r="NYU53" s="30"/>
      <c r="NYV53" s="69"/>
      <c r="NYW53" s="74"/>
      <c r="NYX53" s="75"/>
      <c r="NYY53" s="75"/>
      <c r="NYZ53" s="75"/>
      <c r="NZA53" s="75"/>
      <c r="NZB53" s="75"/>
      <c r="NZC53" s="75"/>
      <c r="NZD53" s="75"/>
      <c r="NZE53" s="75"/>
      <c r="NZF53" s="75"/>
      <c r="NZG53" s="75"/>
      <c r="NZH53" s="75"/>
      <c r="NZI53" s="75"/>
      <c r="NZJ53" s="76"/>
      <c r="NZK53" s="73"/>
      <c r="NZL53" s="49"/>
      <c r="NZM53" s="30"/>
      <c r="NZN53" s="69"/>
      <c r="NZO53" s="74"/>
      <c r="NZP53" s="75"/>
      <c r="NZQ53" s="75"/>
      <c r="NZR53" s="75"/>
      <c r="NZS53" s="75"/>
      <c r="NZT53" s="75"/>
      <c r="NZU53" s="75"/>
      <c r="NZV53" s="75"/>
      <c r="NZW53" s="75"/>
      <c r="NZX53" s="75"/>
      <c r="NZY53" s="75"/>
      <c r="NZZ53" s="75"/>
      <c r="OAA53" s="75"/>
      <c r="OAB53" s="76"/>
      <c r="OAC53" s="73"/>
      <c r="OAD53" s="49"/>
      <c r="OAE53" s="30"/>
      <c r="OAF53" s="69"/>
      <c r="OAG53" s="74"/>
      <c r="OAH53" s="75"/>
      <c r="OAI53" s="75"/>
      <c r="OAJ53" s="75"/>
      <c r="OAK53" s="75"/>
      <c r="OAL53" s="75"/>
      <c r="OAM53" s="75"/>
      <c r="OAN53" s="75"/>
      <c r="OAO53" s="75"/>
      <c r="OAP53" s="75"/>
      <c r="OAQ53" s="75"/>
      <c r="OAR53" s="75"/>
      <c r="OAS53" s="75"/>
      <c r="OAT53" s="76"/>
      <c r="OAU53" s="73"/>
      <c r="OAV53" s="49"/>
      <c r="OAW53" s="30"/>
      <c r="OAX53" s="69"/>
      <c r="OAY53" s="74"/>
      <c r="OAZ53" s="75"/>
      <c r="OBA53" s="75"/>
      <c r="OBB53" s="75"/>
      <c r="OBC53" s="75"/>
      <c r="OBD53" s="75"/>
      <c r="OBE53" s="75"/>
      <c r="OBF53" s="75"/>
      <c r="OBG53" s="75"/>
      <c r="OBH53" s="75"/>
      <c r="OBI53" s="75"/>
      <c r="OBJ53" s="75"/>
      <c r="OBK53" s="75"/>
      <c r="OBL53" s="76"/>
      <c r="OBM53" s="73"/>
      <c r="OBN53" s="49"/>
      <c r="OBO53" s="30"/>
      <c r="OBP53" s="69"/>
      <c r="OBQ53" s="74"/>
      <c r="OBR53" s="75"/>
      <c r="OBS53" s="75"/>
      <c r="OBT53" s="75"/>
      <c r="OBU53" s="75"/>
      <c r="OBV53" s="75"/>
      <c r="OBW53" s="75"/>
      <c r="OBX53" s="75"/>
      <c r="OBY53" s="75"/>
      <c r="OBZ53" s="75"/>
      <c r="OCA53" s="75"/>
      <c r="OCB53" s="75"/>
      <c r="OCC53" s="75"/>
      <c r="OCD53" s="76"/>
      <c r="OCE53" s="73"/>
      <c r="OCF53" s="49"/>
      <c r="OCG53" s="30"/>
      <c r="OCH53" s="69"/>
      <c r="OCI53" s="74"/>
      <c r="OCJ53" s="75"/>
      <c r="OCK53" s="75"/>
      <c r="OCL53" s="75"/>
      <c r="OCM53" s="75"/>
      <c r="OCN53" s="75"/>
      <c r="OCO53" s="75"/>
      <c r="OCP53" s="75"/>
      <c r="OCQ53" s="75"/>
      <c r="OCR53" s="75"/>
      <c r="OCS53" s="75"/>
      <c r="OCT53" s="75"/>
      <c r="OCU53" s="75"/>
      <c r="OCV53" s="76"/>
      <c r="OCW53" s="73"/>
      <c r="OCX53" s="49"/>
      <c r="OCY53" s="30"/>
      <c r="OCZ53" s="69"/>
      <c r="ODA53" s="74"/>
      <c r="ODB53" s="75"/>
      <c r="ODC53" s="75"/>
      <c r="ODD53" s="75"/>
      <c r="ODE53" s="75"/>
      <c r="ODF53" s="75"/>
      <c r="ODG53" s="75"/>
      <c r="ODH53" s="75"/>
      <c r="ODI53" s="75"/>
      <c r="ODJ53" s="75"/>
      <c r="ODK53" s="75"/>
      <c r="ODL53" s="75"/>
      <c r="ODM53" s="75"/>
      <c r="ODN53" s="76"/>
      <c r="ODO53" s="73"/>
      <c r="ODP53" s="49"/>
      <c r="ODQ53" s="30"/>
      <c r="ODR53" s="69"/>
      <c r="ODS53" s="74"/>
      <c r="ODT53" s="75"/>
      <c r="ODU53" s="75"/>
      <c r="ODV53" s="75"/>
      <c r="ODW53" s="75"/>
      <c r="ODX53" s="75"/>
      <c r="ODY53" s="75"/>
      <c r="ODZ53" s="75"/>
      <c r="OEA53" s="75"/>
      <c r="OEB53" s="75"/>
      <c r="OEC53" s="75"/>
      <c r="OED53" s="75"/>
      <c r="OEE53" s="75"/>
      <c r="OEF53" s="76"/>
      <c r="OEG53" s="73"/>
      <c r="OEH53" s="49"/>
      <c r="OEI53" s="30"/>
      <c r="OEJ53" s="69"/>
      <c r="OEK53" s="74"/>
      <c r="OEL53" s="75"/>
      <c r="OEM53" s="75"/>
      <c r="OEN53" s="75"/>
      <c r="OEO53" s="75"/>
      <c r="OEP53" s="75"/>
      <c r="OEQ53" s="75"/>
      <c r="OER53" s="75"/>
      <c r="OES53" s="75"/>
      <c r="OET53" s="75"/>
      <c r="OEU53" s="75"/>
      <c r="OEV53" s="75"/>
      <c r="OEW53" s="75"/>
      <c r="OEX53" s="76"/>
      <c r="OEY53" s="73"/>
      <c r="OEZ53" s="49"/>
      <c r="OFA53" s="30"/>
      <c r="OFB53" s="69"/>
      <c r="OFC53" s="74"/>
      <c r="OFD53" s="75"/>
      <c r="OFE53" s="75"/>
      <c r="OFF53" s="75"/>
      <c r="OFG53" s="75"/>
      <c r="OFH53" s="75"/>
      <c r="OFI53" s="75"/>
      <c r="OFJ53" s="75"/>
      <c r="OFK53" s="75"/>
      <c r="OFL53" s="75"/>
      <c r="OFM53" s="75"/>
      <c r="OFN53" s="75"/>
      <c r="OFO53" s="75"/>
      <c r="OFP53" s="76"/>
      <c r="OFQ53" s="73"/>
      <c r="OFR53" s="49"/>
      <c r="OFS53" s="30"/>
      <c r="OFT53" s="69"/>
      <c r="OFU53" s="74"/>
      <c r="OFV53" s="75"/>
      <c r="OFW53" s="75"/>
      <c r="OFX53" s="75"/>
      <c r="OFY53" s="75"/>
      <c r="OFZ53" s="75"/>
      <c r="OGA53" s="75"/>
      <c r="OGB53" s="75"/>
      <c r="OGC53" s="75"/>
      <c r="OGD53" s="75"/>
      <c r="OGE53" s="75"/>
      <c r="OGF53" s="75"/>
      <c r="OGG53" s="75"/>
      <c r="OGH53" s="76"/>
      <c r="OGI53" s="73"/>
      <c r="OGJ53" s="49"/>
      <c r="OGK53" s="30"/>
      <c r="OGL53" s="69"/>
      <c r="OGM53" s="74"/>
      <c r="OGN53" s="75"/>
      <c r="OGO53" s="75"/>
      <c r="OGP53" s="75"/>
      <c r="OGQ53" s="75"/>
      <c r="OGR53" s="75"/>
      <c r="OGS53" s="75"/>
      <c r="OGT53" s="75"/>
      <c r="OGU53" s="75"/>
      <c r="OGV53" s="75"/>
      <c r="OGW53" s="75"/>
      <c r="OGX53" s="75"/>
      <c r="OGY53" s="75"/>
      <c r="OGZ53" s="76"/>
      <c r="OHA53" s="73"/>
      <c r="OHB53" s="49"/>
      <c r="OHC53" s="30"/>
      <c r="OHD53" s="69"/>
      <c r="OHE53" s="74"/>
      <c r="OHF53" s="75"/>
      <c r="OHG53" s="75"/>
      <c r="OHH53" s="75"/>
      <c r="OHI53" s="75"/>
      <c r="OHJ53" s="75"/>
      <c r="OHK53" s="75"/>
      <c r="OHL53" s="75"/>
      <c r="OHM53" s="75"/>
      <c r="OHN53" s="75"/>
      <c r="OHO53" s="75"/>
      <c r="OHP53" s="75"/>
      <c r="OHQ53" s="75"/>
      <c r="OHR53" s="76"/>
      <c r="OHS53" s="73"/>
      <c r="OHT53" s="49"/>
      <c r="OHU53" s="30"/>
      <c r="OHV53" s="69"/>
      <c r="OHW53" s="74"/>
      <c r="OHX53" s="75"/>
      <c r="OHY53" s="75"/>
      <c r="OHZ53" s="75"/>
      <c r="OIA53" s="75"/>
      <c r="OIB53" s="75"/>
      <c r="OIC53" s="75"/>
      <c r="OID53" s="75"/>
      <c r="OIE53" s="75"/>
      <c r="OIF53" s="75"/>
      <c r="OIG53" s="75"/>
      <c r="OIH53" s="75"/>
      <c r="OII53" s="75"/>
      <c r="OIJ53" s="76"/>
      <c r="OIK53" s="73"/>
      <c r="OIL53" s="49"/>
      <c r="OIM53" s="30"/>
      <c r="OIN53" s="69"/>
      <c r="OIO53" s="74"/>
      <c r="OIP53" s="75"/>
      <c r="OIQ53" s="75"/>
      <c r="OIR53" s="75"/>
      <c r="OIS53" s="75"/>
      <c r="OIT53" s="75"/>
      <c r="OIU53" s="75"/>
      <c r="OIV53" s="75"/>
      <c r="OIW53" s="75"/>
      <c r="OIX53" s="75"/>
      <c r="OIY53" s="75"/>
      <c r="OIZ53" s="75"/>
      <c r="OJA53" s="75"/>
      <c r="OJB53" s="76"/>
      <c r="OJC53" s="73"/>
      <c r="OJD53" s="49"/>
      <c r="OJE53" s="30"/>
      <c r="OJF53" s="69"/>
      <c r="OJG53" s="74"/>
      <c r="OJH53" s="75"/>
      <c r="OJI53" s="75"/>
      <c r="OJJ53" s="75"/>
      <c r="OJK53" s="75"/>
      <c r="OJL53" s="75"/>
      <c r="OJM53" s="75"/>
      <c r="OJN53" s="75"/>
      <c r="OJO53" s="75"/>
      <c r="OJP53" s="75"/>
      <c r="OJQ53" s="75"/>
      <c r="OJR53" s="75"/>
      <c r="OJS53" s="75"/>
      <c r="OJT53" s="76"/>
      <c r="OJU53" s="73"/>
      <c r="OJV53" s="49"/>
      <c r="OJW53" s="30"/>
      <c r="OJX53" s="69"/>
      <c r="OJY53" s="74"/>
      <c r="OJZ53" s="75"/>
      <c r="OKA53" s="75"/>
      <c r="OKB53" s="75"/>
      <c r="OKC53" s="75"/>
      <c r="OKD53" s="75"/>
      <c r="OKE53" s="75"/>
      <c r="OKF53" s="75"/>
      <c r="OKG53" s="75"/>
      <c r="OKH53" s="75"/>
      <c r="OKI53" s="75"/>
      <c r="OKJ53" s="75"/>
      <c r="OKK53" s="75"/>
      <c r="OKL53" s="76"/>
      <c r="OKM53" s="73"/>
      <c r="OKN53" s="49"/>
      <c r="OKO53" s="30"/>
      <c r="OKP53" s="69"/>
      <c r="OKQ53" s="74"/>
      <c r="OKR53" s="75"/>
      <c r="OKS53" s="75"/>
      <c r="OKT53" s="75"/>
      <c r="OKU53" s="75"/>
      <c r="OKV53" s="75"/>
      <c r="OKW53" s="75"/>
      <c r="OKX53" s="75"/>
      <c r="OKY53" s="75"/>
      <c r="OKZ53" s="75"/>
      <c r="OLA53" s="75"/>
      <c r="OLB53" s="75"/>
      <c r="OLC53" s="75"/>
      <c r="OLD53" s="76"/>
      <c r="OLE53" s="73"/>
      <c r="OLF53" s="49"/>
      <c r="OLG53" s="30"/>
      <c r="OLH53" s="69"/>
      <c r="OLI53" s="74"/>
      <c r="OLJ53" s="75"/>
      <c r="OLK53" s="75"/>
      <c r="OLL53" s="75"/>
      <c r="OLM53" s="75"/>
      <c r="OLN53" s="75"/>
      <c r="OLO53" s="75"/>
      <c r="OLP53" s="75"/>
      <c r="OLQ53" s="75"/>
      <c r="OLR53" s="75"/>
      <c r="OLS53" s="75"/>
      <c r="OLT53" s="75"/>
      <c r="OLU53" s="75"/>
      <c r="OLV53" s="76"/>
      <c r="OLW53" s="73"/>
      <c r="OLX53" s="49"/>
      <c r="OLY53" s="30"/>
      <c r="OLZ53" s="69"/>
      <c r="OMA53" s="74"/>
      <c r="OMB53" s="75"/>
      <c r="OMC53" s="75"/>
      <c r="OMD53" s="75"/>
      <c r="OME53" s="75"/>
      <c r="OMF53" s="75"/>
      <c r="OMG53" s="75"/>
      <c r="OMH53" s="75"/>
      <c r="OMI53" s="75"/>
      <c r="OMJ53" s="75"/>
      <c r="OMK53" s="75"/>
      <c r="OML53" s="75"/>
      <c r="OMM53" s="75"/>
      <c r="OMN53" s="76"/>
      <c r="OMO53" s="73"/>
      <c r="OMP53" s="49"/>
      <c r="OMQ53" s="30"/>
      <c r="OMR53" s="69"/>
      <c r="OMS53" s="74"/>
      <c r="OMT53" s="75"/>
      <c r="OMU53" s="75"/>
      <c r="OMV53" s="75"/>
      <c r="OMW53" s="75"/>
      <c r="OMX53" s="75"/>
      <c r="OMY53" s="75"/>
      <c r="OMZ53" s="75"/>
      <c r="ONA53" s="75"/>
      <c r="ONB53" s="75"/>
      <c r="ONC53" s="75"/>
      <c r="OND53" s="75"/>
      <c r="ONE53" s="75"/>
      <c r="ONF53" s="76"/>
      <c r="ONG53" s="73"/>
      <c r="ONH53" s="49"/>
      <c r="ONI53" s="30"/>
      <c r="ONJ53" s="69"/>
      <c r="ONK53" s="74"/>
      <c r="ONL53" s="75"/>
      <c r="ONM53" s="75"/>
      <c r="ONN53" s="75"/>
      <c r="ONO53" s="75"/>
      <c r="ONP53" s="75"/>
      <c r="ONQ53" s="75"/>
      <c r="ONR53" s="75"/>
      <c r="ONS53" s="75"/>
      <c r="ONT53" s="75"/>
      <c r="ONU53" s="75"/>
      <c r="ONV53" s="75"/>
      <c r="ONW53" s="75"/>
      <c r="ONX53" s="76"/>
      <c r="ONY53" s="73"/>
      <c r="ONZ53" s="49"/>
      <c r="OOA53" s="30"/>
      <c r="OOB53" s="69"/>
      <c r="OOC53" s="74"/>
      <c r="OOD53" s="75"/>
      <c r="OOE53" s="75"/>
      <c r="OOF53" s="75"/>
      <c r="OOG53" s="75"/>
      <c r="OOH53" s="75"/>
      <c r="OOI53" s="75"/>
      <c r="OOJ53" s="75"/>
      <c r="OOK53" s="75"/>
      <c r="OOL53" s="75"/>
      <c r="OOM53" s="75"/>
      <c r="OON53" s="75"/>
      <c r="OOO53" s="75"/>
      <c r="OOP53" s="76"/>
      <c r="OOQ53" s="73"/>
      <c r="OOR53" s="49"/>
      <c r="OOS53" s="30"/>
      <c r="OOT53" s="69"/>
      <c r="OOU53" s="74"/>
      <c r="OOV53" s="75"/>
      <c r="OOW53" s="75"/>
      <c r="OOX53" s="75"/>
      <c r="OOY53" s="75"/>
      <c r="OOZ53" s="75"/>
      <c r="OPA53" s="75"/>
      <c r="OPB53" s="75"/>
      <c r="OPC53" s="75"/>
      <c r="OPD53" s="75"/>
      <c r="OPE53" s="75"/>
      <c r="OPF53" s="75"/>
      <c r="OPG53" s="75"/>
      <c r="OPH53" s="76"/>
      <c r="OPI53" s="73"/>
      <c r="OPJ53" s="49"/>
      <c r="OPK53" s="30"/>
      <c r="OPL53" s="69"/>
      <c r="OPM53" s="74"/>
      <c r="OPN53" s="75"/>
      <c r="OPO53" s="75"/>
      <c r="OPP53" s="75"/>
      <c r="OPQ53" s="75"/>
      <c r="OPR53" s="75"/>
      <c r="OPS53" s="75"/>
      <c r="OPT53" s="75"/>
      <c r="OPU53" s="75"/>
      <c r="OPV53" s="75"/>
      <c r="OPW53" s="75"/>
      <c r="OPX53" s="75"/>
      <c r="OPY53" s="75"/>
      <c r="OPZ53" s="76"/>
      <c r="OQA53" s="73"/>
      <c r="OQB53" s="49"/>
      <c r="OQC53" s="30"/>
      <c r="OQD53" s="69"/>
      <c r="OQE53" s="74"/>
      <c r="OQF53" s="75"/>
      <c r="OQG53" s="75"/>
      <c r="OQH53" s="75"/>
      <c r="OQI53" s="75"/>
      <c r="OQJ53" s="75"/>
      <c r="OQK53" s="75"/>
      <c r="OQL53" s="75"/>
      <c r="OQM53" s="75"/>
      <c r="OQN53" s="75"/>
      <c r="OQO53" s="75"/>
      <c r="OQP53" s="75"/>
      <c r="OQQ53" s="75"/>
      <c r="OQR53" s="76"/>
      <c r="OQS53" s="73"/>
      <c r="OQT53" s="49"/>
      <c r="OQU53" s="30"/>
      <c r="OQV53" s="69"/>
      <c r="OQW53" s="74"/>
      <c r="OQX53" s="75"/>
      <c r="OQY53" s="75"/>
      <c r="OQZ53" s="75"/>
      <c r="ORA53" s="75"/>
      <c r="ORB53" s="75"/>
      <c r="ORC53" s="75"/>
      <c r="ORD53" s="75"/>
      <c r="ORE53" s="75"/>
      <c r="ORF53" s="75"/>
      <c r="ORG53" s="75"/>
      <c r="ORH53" s="75"/>
      <c r="ORI53" s="75"/>
      <c r="ORJ53" s="76"/>
      <c r="ORK53" s="73"/>
      <c r="ORL53" s="49"/>
      <c r="ORM53" s="30"/>
      <c r="ORN53" s="69"/>
      <c r="ORO53" s="74"/>
      <c r="ORP53" s="75"/>
      <c r="ORQ53" s="75"/>
      <c r="ORR53" s="75"/>
      <c r="ORS53" s="75"/>
      <c r="ORT53" s="75"/>
      <c r="ORU53" s="75"/>
      <c r="ORV53" s="75"/>
      <c r="ORW53" s="75"/>
      <c r="ORX53" s="75"/>
      <c r="ORY53" s="75"/>
      <c r="ORZ53" s="75"/>
      <c r="OSA53" s="75"/>
      <c r="OSB53" s="76"/>
      <c r="OSC53" s="73"/>
      <c r="OSD53" s="49"/>
      <c r="OSE53" s="30"/>
      <c r="OSF53" s="69"/>
      <c r="OSG53" s="74"/>
      <c r="OSH53" s="75"/>
      <c r="OSI53" s="75"/>
      <c r="OSJ53" s="75"/>
      <c r="OSK53" s="75"/>
      <c r="OSL53" s="75"/>
      <c r="OSM53" s="75"/>
      <c r="OSN53" s="75"/>
      <c r="OSO53" s="75"/>
      <c r="OSP53" s="75"/>
      <c r="OSQ53" s="75"/>
      <c r="OSR53" s="75"/>
      <c r="OSS53" s="75"/>
      <c r="OST53" s="76"/>
      <c r="OSU53" s="73"/>
      <c r="OSV53" s="49"/>
      <c r="OSW53" s="30"/>
      <c r="OSX53" s="69"/>
      <c r="OSY53" s="74"/>
      <c r="OSZ53" s="75"/>
      <c r="OTA53" s="75"/>
      <c r="OTB53" s="75"/>
      <c r="OTC53" s="75"/>
      <c r="OTD53" s="75"/>
      <c r="OTE53" s="75"/>
      <c r="OTF53" s="75"/>
      <c r="OTG53" s="75"/>
      <c r="OTH53" s="75"/>
      <c r="OTI53" s="75"/>
      <c r="OTJ53" s="75"/>
      <c r="OTK53" s="75"/>
      <c r="OTL53" s="76"/>
      <c r="OTM53" s="73"/>
      <c r="OTN53" s="49"/>
      <c r="OTO53" s="30"/>
      <c r="OTP53" s="69"/>
      <c r="OTQ53" s="74"/>
      <c r="OTR53" s="75"/>
      <c r="OTS53" s="75"/>
      <c r="OTT53" s="75"/>
      <c r="OTU53" s="75"/>
      <c r="OTV53" s="75"/>
      <c r="OTW53" s="75"/>
      <c r="OTX53" s="75"/>
      <c r="OTY53" s="75"/>
      <c r="OTZ53" s="75"/>
      <c r="OUA53" s="75"/>
      <c r="OUB53" s="75"/>
      <c r="OUC53" s="75"/>
      <c r="OUD53" s="76"/>
      <c r="OUE53" s="73"/>
      <c r="OUF53" s="49"/>
      <c r="OUG53" s="30"/>
      <c r="OUH53" s="69"/>
      <c r="OUI53" s="74"/>
      <c r="OUJ53" s="75"/>
      <c r="OUK53" s="75"/>
      <c r="OUL53" s="75"/>
      <c r="OUM53" s="75"/>
      <c r="OUN53" s="75"/>
      <c r="OUO53" s="75"/>
      <c r="OUP53" s="75"/>
      <c r="OUQ53" s="75"/>
      <c r="OUR53" s="75"/>
      <c r="OUS53" s="75"/>
      <c r="OUT53" s="75"/>
      <c r="OUU53" s="75"/>
      <c r="OUV53" s="76"/>
      <c r="OUW53" s="73"/>
      <c r="OUX53" s="49"/>
      <c r="OUY53" s="30"/>
      <c r="OUZ53" s="69"/>
      <c r="OVA53" s="74"/>
      <c r="OVB53" s="75"/>
      <c r="OVC53" s="75"/>
      <c r="OVD53" s="75"/>
      <c r="OVE53" s="75"/>
      <c r="OVF53" s="75"/>
      <c r="OVG53" s="75"/>
      <c r="OVH53" s="75"/>
      <c r="OVI53" s="75"/>
      <c r="OVJ53" s="75"/>
      <c r="OVK53" s="75"/>
      <c r="OVL53" s="75"/>
      <c r="OVM53" s="75"/>
      <c r="OVN53" s="76"/>
      <c r="OVO53" s="73"/>
      <c r="OVP53" s="49"/>
      <c r="OVQ53" s="30"/>
      <c r="OVR53" s="69"/>
      <c r="OVS53" s="74"/>
      <c r="OVT53" s="75"/>
      <c r="OVU53" s="75"/>
      <c r="OVV53" s="75"/>
      <c r="OVW53" s="75"/>
      <c r="OVX53" s="75"/>
      <c r="OVY53" s="75"/>
      <c r="OVZ53" s="75"/>
      <c r="OWA53" s="75"/>
      <c r="OWB53" s="75"/>
      <c r="OWC53" s="75"/>
      <c r="OWD53" s="75"/>
      <c r="OWE53" s="75"/>
      <c r="OWF53" s="76"/>
      <c r="OWG53" s="73"/>
      <c r="OWH53" s="49"/>
      <c r="OWI53" s="30"/>
      <c r="OWJ53" s="69"/>
      <c r="OWK53" s="74"/>
      <c r="OWL53" s="75"/>
      <c r="OWM53" s="75"/>
      <c r="OWN53" s="75"/>
      <c r="OWO53" s="75"/>
      <c r="OWP53" s="75"/>
      <c r="OWQ53" s="75"/>
      <c r="OWR53" s="75"/>
      <c r="OWS53" s="75"/>
      <c r="OWT53" s="75"/>
      <c r="OWU53" s="75"/>
      <c r="OWV53" s="75"/>
      <c r="OWW53" s="75"/>
      <c r="OWX53" s="76"/>
      <c r="OWY53" s="73"/>
      <c r="OWZ53" s="49"/>
      <c r="OXA53" s="30"/>
      <c r="OXB53" s="69"/>
      <c r="OXC53" s="74"/>
      <c r="OXD53" s="75"/>
      <c r="OXE53" s="75"/>
      <c r="OXF53" s="75"/>
      <c r="OXG53" s="75"/>
      <c r="OXH53" s="75"/>
      <c r="OXI53" s="75"/>
      <c r="OXJ53" s="75"/>
      <c r="OXK53" s="75"/>
      <c r="OXL53" s="75"/>
      <c r="OXM53" s="75"/>
      <c r="OXN53" s="75"/>
      <c r="OXO53" s="75"/>
      <c r="OXP53" s="76"/>
      <c r="OXQ53" s="73"/>
      <c r="OXR53" s="49"/>
      <c r="OXS53" s="30"/>
      <c r="OXT53" s="69"/>
      <c r="OXU53" s="74"/>
      <c r="OXV53" s="75"/>
      <c r="OXW53" s="75"/>
      <c r="OXX53" s="75"/>
      <c r="OXY53" s="75"/>
      <c r="OXZ53" s="75"/>
      <c r="OYA53" s="75"/>
      <c r="OYB53" s="75"/>
      <c r="OYC53" s="75"/>
      <c r="OYD53" s="75"/>
      <c r="OYE53" s="75"/>
      <c r="OYF53" s="75"/>
      <c r="OYG53" s="75"/>
      <c r="OYH53" s="76"/>
      <c r="OYI53" s="73"/>
      <c r="OYJ53" s="49"/>
      <c r="OYK53" s="30"/>
      <c r="OYL53" s="69"/>
      <c r="OYM53" s="74"/>
      <c r="OYN53" s="75"/>
      <c r="OYO53" s="75"/>
      <c r="OYP53" s="75"/>
      <c r="OYQ53" s="75"/>
      <c r="OYR53" s="75"/>
      <c r="OYS53" s="75"/>
      <c r="OYT53" s="75"/>
      <c r="OYU53" s="75"/>
      <c r="OYV53" s="75"/>
      <c r="OYW53" s="75"/>
      <c r="OYX53" s="75"/>
      <c r="OYY53" s="75"/>
      <c r="OYZ53" s="76"/>
      <c r="OZA53" s="73"/>
      <c r="OZB53" s="49"/>
      <c r="OZC53" s="30"/>
      <c r="OZD53" s="69"/>
      <c r="OZE53" s="74"/>
      <c r="OZF53" s="75"/>
      <c r="OZG53" s="75"/>
      <c r="OZH53" s="75"/>
      <c r="OZI53" s="75"/>
      <c r="OZJ53" s="75"/>
      <c r="OZK53" s="75"/>
      <c r="OZL53" s="75"/>
      <c r="OZM53" s="75"/>
      <c r="OZN53" s="75"/>
      <c r="OZO53" s="75"/>
      <c r="OZP53" s="75"/>
      <c r="OZQ53" s="75"/>
      <c r="OZR53" s="76"/>
      <c r="OZS53" s="73"/>
      <c r="OZT53" s="49"/>
      <c r="OZU53" s="30"/>
      <c r="OZV53" s="69"/>
      <c r="OZW53" s="74"/>
      <c r="OZX53" s="75"/>
      <c r="OZY53" s="75"/>
      <c r="OZZ53" s="75"/>
      <c r="PAA53" s="75"/>
      <c r="PAB53" s="75"/>
      <c r="PAC53" s="75"/>
      <c r="PAD53" s="75"/>
      <c r="PAE53" s="75"/>
      <c r="PAF53" s="75"/>
      <c r="PAG53" s="75"/>
      <c r="PAH53" s="75"/>
      <c r="PAI53" s="75"/>
      <c r="PAJ53" s="76"/>
      <c r="PAK53" s="73"/>
      <c r="PAL53" s="49"/>
      <c r="PAM53" s="30"/>
      <c r="PAN53" s="69"/>
      <c r="PAO53" s="74"/>
      <c r="PAP53" s="75"/>
      <c r="PAQ53" s="75"/>
      <c r="PAR53" s="75"/>
      <c r="PAS53" s="75"/>
      <c r="PAT53" s="75"/>
      <c r="PAU53" s="75"/>
      <c r="PAV53" s="75"/>
      <c r="PAW53" s="75"/>
      <c r="PAX53" s="75"/>
      <c r="PAY53" s="75"/>
      <c r="PAZ53" s="75"/>
      <c r="PBA53" s="75"/>
      <c r="PBB53" s="76"/>
      <c r="PBC53" s="73"/>
      <c r="PBD53" s="49"/>
      <c r="PBE53" s="30"/>
      <c r="PBF53" s="69"/>
      <c r="PBG53" s="74"/>
      <c r="PBH53" s="75"/>
      <c r="PBI53" s="75"/>
      <c r="PBJ53" s="75"/>
      <c r="PBK53" s="75"/>
      <c r="PBL53" s="75"/>
      <c r="PBM53" s="75"/>
      <c r="PBN53" s="75"/>
      <c r="PBO53" s="75"/>
      <c r="PBP53" s="75"/>
      <c r="PBQ53" s="75"/>
      <c r="PBR53" s="75"/>
      <c r="PBS53" s="75"/>
      <c r="PBT53" s="76"/>
      <c r="PBU53" s="73"/>
      <c r="PBV53" s="49"/>
      <c r="PBW53" s="30"/>
      <c r="PBX53" s="69"/>
      <c r="PBY53" s="74"/>
      <c r="PBZ53" s="75"/>
      <c r="PCA53" s="75"/>
      <c r="PCB53" s="75"/>
      <c r="PCC53" s="75"/>
      <c r="PCD53" s="75"/>
      <c r="PCE53" s="75"/>
      <c r="PCF53" s="75"/>
      <c r="PCG53" s="75"/>
      <c r="PCH53" s="75"/>
      <c r="PCI53" s="75"/>
      <c r="PCJ53" s="75"/>
      <c r="PCK53" s="75"/>
      <c r="PCL53" s="76"/>
      <c r="PCM53" s="73"/>
      <c r="PCN53" s="49"/>
      <c r="PCO53" s="30"/>
      <c r="PCP53" s="69"/>
      <c r="PCQ53" s="74"/>
      <c r="PCR53" s="75"/>
      <c r="PCS53" s="75"/>
      <c r="PCT53" s="75"/>
      <c r="PCU53" s="75"/>
      <c r="PCV53" s="75"/>
      <c r="PCW53" s="75"/>
      <c r="PCX53" s="75"/>
      <c r="PCY53" s="75"/>
      <c r="PCZ53" s="75"/>
      <c r="PDA53" s="75"/>
      <c r="PDB53" s="75"/>
      <c r="PDC53" s="75"/>
      <c r="PDD53" s="76"/>
      <c r="PDE53" s="73"/>
      <c r="PDF53" s="49"/>
      <c r="PDG53" s="30"/>
      <c r="PDH53" s="69"/>
      <c r="PDI53" s="74"/>
      <c r="PDJ53" s="75"/>
      <c r="PDK53" s="75"/>
      <c r="PDL53" s="75"/>
      <c r="PDM53" s="75"/>
      <c r="PDN53" s="75"/>
      <c r="PDO53" s="75"/>
      <c r="PDP53" s="75"/>
      <c r="PDQ53" s="75"/>
      <c r="PDR53" s="75"/>
      <c r="PDS53" s="75"/>
      <c r="PDT53" s="75"/>
      <c r="PDU53" s="75"/>
      <c r="PDV53" s="76"/>
      <c r="PDW53" s="73"/>
      <c r="PDX53" s="49"/>
      <c r="PDY53" s="30"/>
      <c r="PDZ53" s="69"/>
      <c r="PEA53" s="74"/>
      <c r="PEB53" s="75"/>
      <c r="PEC53" s="75"/>
      <c r="PED53" s="75"/>
      <c r="PEE53" s="75"/>
      <c r="PEF53" s="75"/>
      <c r="PEG53" s="75"/>
      <c r="PEH53" s="75"/>
      <c r="PEI53" s="75"/>
      <c r="PEJ53" s="75"/>
      <c r="PEK53" s="75"/>
      <c r="PEL53" s="75"/>
      <c r="PEM53" s="75"/>
      <c r="PEN53" s="76"/>
      <c r="PEO53" s="73"/>
      <c r="PEP53" s="49"/>
      <c r="PEQ53" s="30"/>
      <c r="PER53" s="69"/>
      <c r="PES53" s="74"/>
      <c r="PET53" s="75"/>
      <c r="PEU53" s="75"/>
      <c r="PEV53" s="75"/>
      <c r="PEW53" s="75"/>
      <c r="PEX53" s="75"/>
      <c r="PEY53" s="75"/>
      <c r="PEZ53" s="75"/>
      <c r="PFA53" s="75"/>
      <c r="PFB53" s="75"/>
      <c r="PFC53" s="75"/>
      <c r="PFD53" s="75"/>
      <c r="PFE53" s="75"/>
      <c r="PFF53" s="76"/>
      <c r="PFG53" s="73"/>
      <c r="PFH53" s="49"/>
      <c r="PFI53" s="30"/>
      <c r="PFJ53" s="69"/>
      <c r="PFK53" s="74"/>
      <c r="PFL53" s="75"/>
      <c r="PFM53" s="75"/>
      <c r="PFN53" s="75"/>
      <c r="PFO53" s="75"/>
      <c r="PFP53" s="75"/>
      <c r="PFQ53" s="75"/>
      <c r="PFR53" s="75"/>
      <c r="PFS53" s="75"/>
      <c r="PFT53" s="75"/>
      <c r="PFU53" s="75"/>
      <c r="PFV53" s="75"/>
      <c r="PFW53" s="75"/>
      <c r="PFX53" s="76"/>
      <c r="PFY53" s="73"/>
      <c r="PFZ53" s="49"/>
      <c r="PGA53" s="30"/>
      <c r="PGB53" s="69"/>
      <c r="PGC53" s="74"/>
      <c r="PGD53" s="75"/>
      <c r="PGE53" s="75"/>
      <c r="PGF53" s="75"/>
      <c r="PGG53" s="75"/>
      <c r="PGH53" s="75"/>
      <c r="PGI53" s="75"/>
      <c r="PGJ53" s="75"/>
      <c r="PGK53" s="75"/>
      <c r="PGL53" s="75"/>
      <c r="PGM53" s="75"/>
      <c r="PGN53" s="75"/>
      <c r="PGO53" s="75"/>
      <c r="PGP53" s="76"/>
      <c r="PGQ53" s="73"/>
      <c r="PGR53" s="49"/>
      <c r="PGS53" s="30"/>
      <c r="PGT53" s="69"/>
      <c r="PGU53" s="74"/>
      <c r="PGV53" s="75"/>
      <c r="PGW53" s="75"/>
      <c r="PGX53" s="75"/>
      <c r="PGY53" s="75"/>
      <c r="PGZ53" s="75"/>
      <c r="PHA53" s="75"/>
      <c r="PHB53" s="75"/>
      <c r="PHC53" s="75"/>
      <c r="PHD53" s="75"/>
      <c r="PHE53" s="75"/>
      <c r="PHF53" s="75"/>
      <c r="PHG53" s="75"/>
      <c r="PHH53" s="76"/>
      <c r="PHI53" s="73"/>
      <c r="PHJ53" s="49"/>
      <c r="PHK53" s="30"/>
      <c r="PHL53" s="69"/>
      <c r="PHM53" s="74"/>
      <c r="PHN53" s="75"/>
      <c r="PHO53" s="75"/>
      <c r="PHP53" s="75"/>
      <c r="PHQ53" s="75"/>
      <c r="PHR53" s="75"/>
      <c r="PHS53" s="75"/>
      <c r="PHT53" s="75"/>
      <c r="PHU53" s="75"/>
      <c r="PHV53" s="75"/>
      <c r="PHW53" s="75"/>
      <c r="PHX53" s="75"/>
      <c r="PHY53" s="75"/>
      <c r="PHZ53" s="76"/>
      <c r="PIA53" s="73"/>
      <c r="PIB53" s="49"/>
      <c r="PIC53" s="30"/>
      <c r="PID53" s="69"/>
      <c r="PIE53" s="74"/>
      <c r="PIF53" s="75"/>
      <c r="PIG53" s="75"/>
      <c r="PIH53" s="75"/>
      <c r="PII53" s="75"/>
      <c r="PIJ53" s="75"/>
      <c r="PIK53" s="75"/>
      <c r="PIL53" s="75"/>
      <c r="PIM53" s="75"/>
      <c r="PIN53" s="75"/>
      <c r="PIO53" s="75"/>
      <c r="PIP53" s="75"/>
      <c r="PIQ53" s="75"/>
      <c r="PIR53" s="76"/>
      <c r="PIS53" s="73"/>
      <c r="PIT53" s="49"/>
      <c r="PIU53" s="30"/>
      <c r="PIV53" s="69"/>
      <c r="PIW53" s="74"/>
      <c r="PIX53" s="75"/>
      <c r="PIY53" s="75"/>
      <c r="PIZ53" s="75"/>
      <c r="PJA53" s="75"/>
      <c r="PJB53" s="75"/>
      <c r="PJC53" s="75"/>
      <c r="PJD53" s="75"/>
      <c r="PJE53" s="75"/>
      <c r="PJF53" s="75"/>
      <c r="PJG53" s="75"/>
      <c r="PJH53" s="75"/>
      <c r="PJI53" s="75"/>
      <c r="PJJ53" s="76"/>
      <c r="PJK53" s="73"/>
      <c r="PJL53" s="49"/>
      <c r="PJM53" s="30"/>
      <c r="PJN53" s="69"/>
      <c r="PJO53" s="74"/>
      <c r="PJP53" s="75"/>
      <c r="PJQ53" s="75"/>
      <c r="PJR53" s="75"/>
      <c r="PJS53" s="75"/>
      <c r="PJT53" s="75"/>
      <c r="PJU53" s="75"/>
      <c r="PJV53" s="75"/>
      <c r="PJW53" s="75"/>
      <c r="PJX53" s="75"/>
      <c r="PJY53" s="75"/>
      <c r="PJZ53" s="75"/>
      <c r="PKA53" s="75"/>
      <c r="PKB53" s="76"/>
      <c r="PKC53" s="73"/>
      <c r="PKD53" s="49"/>
      <c r="PKE53" s="30"/>
      <c r="PKF53" s="69"/>
      <c r="PKG53" s="74"/>
      <c r="PKH53" s="75"/>
      <c r="PKI53" s="75"/>
      <c r="PKJ53" s="75"/>
      <c r="PKK53" s="75"/>
      <c r="PKL53" s="75"/>
      <c r="PKM53" s="75"/>
      <c r="PKN53" s="75"/>
      <c r="PKO53" s="75"/>
      <c r="PKP53" s="75"/>
      <c r="PKQ53" s="75"/>
      <c r="PKR53" s="75"/>
      <c r="PKS53" s="75"/>
      <c r="PKT53" s="76"/>
      <c r="PKU53" s="73"/>
      <c r="PKV53" s="49"/>
      <c r="PKW53" s="30"/>
      <c r="PKX53" s="69"/>
      <c r="PKY53" s="74"/>
      <c r="PKZ53" s="75"/>
      <c r="PLA53" s="75"/>
      <c r="PLB53" s="75"/>
      <c r="PLC53" s="75"/>
      <c r="PLD53" s="75"/>
      <c r="PLE53" s="75"/>
      <c r="PLF53" s="75"/>
      <c r="PLG53" s="75"/>
      <c r="PLH53" s="75"/>
      <c r="PLI53" s="75"/>
      <c r="PLJ53" s="75"/>
      <c r="PLK53" s="75"/>
      <c r="PLL53" s="76"/>
      <c r="PLM53" s="73"/>
      <c r="PLN53" s="49"/>
      <c r="PLO53" s="30"/>
      <c r="PLP53" s="69"/>
      <c r="PLQ53" s="74"/>
      <c r="PLR53" s="75"/>
      <c r="PLS53" s="75"/>
      <c r="PLT53" s="75"/>
      <c r="PLU53" s="75"/>
      <c r="PLV53" s="75"/>
      <c r="PLW53" s="75"/>
      <c r="PLX53" s="75"/>
      <c r="PLY53" s="75"/>
      <c r="PLZ53" s="75"/>
      <c r="PMA53" s="75"/>
      <c r="PMB53" s="75"/>
      <c r="PMC53" s="75"/>
      <c r="PMD53" s="76"/>
      <c r="PME53" s="73"/>
      <c r="PMF53" s="49"/>
      <c r="PMG53" s="30"/>
      <c r="PMH53" s="69"/>
      <c r="PMI53" s="74"/>
      <c r="PMJ53" s="75"/>
      <c r="PMK53" s="75"/>
      <c r="PML53" s="75"/>
      <c r="PMM53" s="75"/>
      <c r="PMN53" s="75"/>
      <c r="PMO53" s="75"/>
      <c r="PMP53" s="75"/>
      <c r="PMQ53" s="75"/>
      <c r="PMR53" s="75"/>
      <c r="PMS53" s="75"/>
      <c r="PMT53" s="75"/>
      <c r="PMU53" s="75"/>
      <c r="PMV53" s="76"/>
      <c r="PMW53" s="73"/>
      <c r="PMX53" s="49"/>
      <c r="PMY53" s="30"/>
      <c r="PMZ53" s="69"/>
      <c r="PNA53" s="74"/>
      <c r="PNB53" s="75"/>
      <c r="PNC53" s="75"/>
      <c r="PND53" s="75"/>
      <c r="PNE53" s="75"/>
      <c r="PNF53" s="75"/>
      <c r="PNG53" s="75"/>
      <c r="PNH53" s="75"/>
      <c r="PNI53" s="75"/>
      <c r="PNJ53" s="75"/>
      <c r="PNK53" s="75"/>
      <c r="PNL53" s="75"/>
      <c r="PNM53" s="75"/>
      <c r="PNN53" s="76"/>
      <c r="PNO53" s="73"/>
      <c r="PNP53" s="49"/>
      <c r="PNQ53" s="30"/>
      <c r="PNR53" s="69"/>
      <c r="PNS53" s="74"/>
      <c r="PNT53" s="75"/>
      <c r="PNU53" s="75"/>
      <c r="PNV53" s="75"/>
      <c r="PNW53" s="75"/>
      <c r="PNX53" s="75"/>
      <c r="PNY53" s="75"/>
      <c r="PNZ53" s="75"/>
      <c r="POA53" s="75"/>
      <c r="POB53" s="75"/>
      <c r="POC53" s="75"/>
      <c r="POD53" s="75"/>
      <c r="POE53" s="75"/>
      <c r="POF53" s="76"/>
      <c r="POG53" s="73"/>
      <c r="POH53" s="49"/>
      <c r="POI53" s="30"/>
      <c r="POJ53" s="69"/>
      <c r="POK53" s="74"/>
      <c r="POL53" s="75"/>
      <c r="POM53" s="75"/>
      <c r="PON53" s="75"/>
      <c r="POO53" s="75"/>
      <c r="POP53" s="75"/>
      <c r="POQ53" s="75"/>
      <c r="POR53" s="75"/>
      <c r="POS53" s="75"/>
      <c r="POT53" s="75"/>
      <c r="POU53" s="75"/>
      <c r="POV53" s="75"/>
      <c r="POW53" s="75"/>
      <c r="POX53" s="76"/>
      <c r="POY53" s="73"/>
      <c r="POZ53" s="49"/>
      <c r="PPA53" s="30"/>
      <c r="PPB53" s="69"/>
      <c r="PPC53" s="74"/>
      <c r="PPD53" s="75"/>
      <c r="PPE53" s="75"/>
      <c r="PPF53" s="75"/>
      <c r="PPG53" s="75"/>
      <c r="PPH53" s="75"/>
      <c r="PPI53" s="75"/>
      <c r="PPJ53" s="75"/>
      <c r="PPK53" s="75"/>
      <c r="PPL53" s="75"/>
      <c r="PPM53" s="75"/>
      <c r="PPN53" s="75"/>
      <c r="PPO53" s="75"/>
      <c r="PPP53" s="76"/>
      <c r="PPQ53" s="73"/>
      <c r="PPR53" s="49"/>
      <c r="PPS53" s="30"/>
      <c r="PPT53" s="69"/>
      <c r="PPU53" s="74"/>
      <c r="PPV53" s="75"/>
      <c r="PPW53" s="75"/>
      <c r="PPX53" s="75"/>
      <c r="PPY53" s="75"/>
      <c r="PPZ53" s="75"/>
      <c r="PQA53" s="75"/>
      <c r="PQB53" s="75"/>
      <c r="PQC53" s="75"/>
      <c r="PQD53" s="75"/>
      <c r="PQE53" s="75"/>
      <c r="PQF53" s="75"/>
      <c r="PQG53" s="75"/>
      <c r="PQH53" s="76"/>
      <c r="PQI53" s="73"/>
      <c r="PQJ53" s="49"/>
      <c r="PQK53" s="30"/>
      <c r="PQL53" s="69"/>
      <c r="PQM53" s="74"/>
      <c r="PQN53" s="75"/>
      <c r="PQO53" s="75"/>
      <c r="PQP53" s="75"/>
      <c r="PQQ53" s="75"/>
      <c r="PQR53" s="75"/>
      <c r="PQS53" s="75"/>
      <c r="PQT53" s="75"/>
      <c r="PQU53" s="75"/>
      <c r="PQV53" s="75"/>
      <c r="PQW53" s="75"/>
      <c r="PQX53" s="75"/>
      <c r="PQY53" s="75"/>
      <c r="PQZ53" s="76"/>
      <c r="PRA53" s="73"/>
      <c r="PRB53" s="49"/>
      <c r="PRC53" s="30"/>
      <c r="PRD53" s="69"/>
      <c r="PRE53" s="74"/>
      <c r="PRF53" s="75"/>
      <c r="PRG53" s="75"/>
      <c r="PRH53" s="75"/>
      <c r="PRI53" s="75"/>
      <c r="PRJ53" s="75"/>
      <c r="PRK53" s="75"/>
      <c r="PRL53" s="75"/>
      <c r="PRM53" s="75"/>
      <c r="PRN53" s="75"/>
      <c r="PRO53" s="75"/>
      <c r="PRP53" s="75"/>
      <c r="PRQ53" s="75"/>
      <c r="PRR53" s="76"/>
      <c r="PRS53" s="73"/>
      <c r="PRT53" s="49"/>
      <c r="PRU53" s="30"/>
      <c r="PRV53" s="69"/>
      <c r="PRW53" s="74"/>
      <c r="PRX53" s="75"/>
      <c r="PRY53" s="75"/>
      <c r="PRZ53" s="75"/>
      <c r="PSA53" s="75"/>
      <c r="PSB53" s="75"/>
      <c r="PSC53" s="75"/>
      <c r="PSD53" s="75"/>
      <c r="PSE53" s="75"/>
      <c r="PSF53" s="75"/>
      <c r="PSG53" s="75"/>
      <c r="PSH53" s="75"/>
      <c r="PSI53" s="75"/>
      <c r="PSJ53" s="76"/>
      <c r="PSK53" s="73"/>
      <c r="PSL53" s="49"/>
      <c r="PSM53" s="30"/>
      <c r="PSN53" s="69"/>
      <c r="PSO53" s="74"/>
      <c r="PSP53" s="75"/>
      <c r="PSQ53" s="75"/>
      <c r="PSR53" s="75"/>
      <c r="PSS53" s="75"/>
      <c r="PST53" s="75"/>
      <c r="PSU53" s="75"/>
      <c r="PSV53" s="75"/>
      <c r="PSW53" s="75"/>
      <c r="PSX53" s="75"/>
      <c r="PSY53" s="75"/>
      <c r="PSZ53" s="75"/>
      <c r="PTA53" s="75"/>
      <c r="PTB53" s="76"/>
      <c r="PTC53" s="73"/>
      <c r="PTD53" s="49"/>
      <c r="PTE53" s="30"/>
      <c r="PTF53" s="69"/>
      <c r="PTG53" s="74"/>
      <c r="PTH53" s="75"/>
      <c r="PTI53" s="75"/>
      <c r="PTJ53" s="75"/>
      <c r="PTK53" s="75"/>
      <c r="PTL53" s="75"/>
      <c r="PTM53" s="75"/>
      <c r="PTN53" s="75"/>
      <c r="PTO53" s="75"/>
      <c r="PTP53" s="75"/>
      <c r="PTQ53" s="75"/>
      <c r="PTR53" s="75"/>
      <c r="PTS53" s="75"/>
      <c r="PTT53" s="76"/>
      <c r="PTU53" s="73"/>
      <c r="PTV53" s="49"/>
      <c r="PTW53" s="30"/>
      <c r="PTX53" s="69"/>
      <c r="PTY53" s="74"/>
      <c r="PTZ53" s="75"/>
      <c r="PUA53" s="75"/>
      <c r="PUB53" s="75"/>
      <c r="PUC53" s="75"/>
      <c r="PUD53" s="75"/>
      <c r="PUE53" s="75"/>
      <c r="PUF53" s="75"/>
      <c r="PUG53" s="75"/>
      <c r="PUH53" s="75"/>
      <c r="PUI53" s="75"/>
      <c r="PUJ53" s="75"/>
      <c r="PUK53" s="75"/>
      <c r="PUL53" s="76"/>
      <c r="PUM53" s="73"/>
      <c r="PUN53" s="49"/>
      <c r="PUO53" s="30"/>
      <c r="PUP53" s="69"/>
      <c r="PUQ53" s="74"/>
      <c r="PUR53" s="75"/>
      <c r="PUS53" s="75"/>
      <c r="PUT53" s="75"/>
      <c r="PUU53" s="75"/>
      <c r="PUV53" s="75"/>
      <c r="PUW53" s="75"/>
      <c r="PUX53" s="75"/>
      <c r="PUY53" s="75"/>
      <c r="PUZ53" s="75"/>
      <c r="PVA53" s="75"/>
      <c r="PVB53" s="75"/>
      <c r="PVC53" s="75"/>
      <c r="PVD53" s="76"/>
      <c r="PVE53" s="73"/>
      <c r="PVF53" s="49"/>
      <c r="PVG53" s="30"/>
      <c r="PVH53" s="69"/>
      <c r="PVI53" s="74"/>
      <c r="PVJ53" s="75"/>
      <c r="PVK53" s="75"/>
      <c r="PVL53" s="75"/>
      <c r="PVM53" s="75"/>
      <c r="PVN53" s="75"/>
      <c r="PVO53" s="75"/>
      <c r="PVP53" s="75"/>
      <c r="PVQ53" s="75"/>
      <c r="PVR53" s="75"/>
      <c r="PVS53" s="75"/>
      <c r="PVT53" s="75"/>
      <c r="PVU53" s="75"/>
      <c r="PVV53" s="76"/>
      <c r="PVW53" s="73"/>
      <c r="PVX53" s="49"/>
      <c r="PVY53" s="30"/>
      <c r="PVZ53" s="69"/>
      <c r="PWA53" s="74"/>
      <c r="PWB53" s="75"/>
      <c r="PWC53" s="75"/>
      <c r="PWD53" s="75"/>
      <c r="PWE53" s="75"/>
      <c r="PWF53" s="75"/>
      <c r="PWG53" s="75"/>
      <c r="PWH53" s="75"/>
      <c r="PWI53" s="75"/>
      <c r="PWJ53" s="75"/>
      <c r="PWK53" s="75"/>
      <c r="PWL53" s="75"/>
      <c r="PWM53" s="75"/>
      <c r="PWN53" s="76"/>
      <c r="PWO53" s="73"/>
      <c r="PWP53" s="49"/>
      <c r="PWQ53" s="30"/>
      <c r="PWR53" s="69"/>
      <c r="PWS53" s="74"/>
      <c r="PWT53" s="75"/>
      <c r="PWU53" s="75"/>
      <c r="PWV53" s="75"/>
      <c r="PWW53" s="75"/>
      <c r="PWX53" s="75"/>
      <c r="PWY53" s="75"/>
      <c r="PWZ53" s="75"/>
      <c r="PXA53" s="75"/>
      <c r="PXB53" s="75"/>
      <c r="PXC53" s="75"/>
      <c r="PXD53" s="75"/>
      <c r="PXE53" s="75"/>
      <c r="PXF53" s="76"/>
      <c r="PXG53" s="73"/>
      <c r="PXH53" s="49"/>
      <c r="PXI53" s="30"/>
      <c r="PXJ53" s="69"/>
      <c r="PXK53" s="74"/>
      <c r="PXL53" s="75"/>
      <c r="PXM53" s="75"/>
      <c r="PXN53" s="75"/>
      <c r="PXO53" s="75"/>
      <c r="PXP53" s="75"/>
      <c r="PXQ53" s="75"/>
      <c r="PXR53" s="75"/>
      <c r="PXS53" s="75"/>
      <c r="PXT53" s="75"/>
      <c r="PXU53" s="75"/>
      <c r="PXV53" s="75"/>
      <c r="PXW53" s="75"/>
      <c r="PXX53" s="76"/>
      <c r="PXY53" s="73"/>
      <c r="PXZ53" s="49"/>
      <c r="PYA53" s="30"/>
      <c r="PYB53" s="69"/>
      <c r="PYC53" s="74"/>
      <c r="PYD53" s="75"/>
      <c r="PYE53" s="75"/>
      <c r="PYF53" s="75"/>
      <c r="PYG53" s="75"/>
      <c r="PYH53" s="75"/>
      <c r="PYI53" s="75"/>
      <c r="PYJ53" s="75"/>
      <c r="PYK53" s="75"/>
      <c r="PYL53" s="75"/>
      <c r="PYM53" s="75"/>
      <c r="PYN53" s="75"/>
      <c r="PYO53" s="75"/>
      <c r="PYP53" s="76"/>
      <c r="PYQ53" s="73"/>
      <c r="PYR53" s="49"/>
      <c r="PYS53" s="30"/>
      <c r="PYT53" s="69"/>
      <c r="PYU53" s="74"/>
      <c r="PYV53" s="75"/>
      <c r="PYW53" s="75"/>
      <c r="PYX53" s="75"/>
      <c r="PYY53" s="75"/>
      <c r="PYZ53" s="75"/>
      <c r="PZA53" s="75"/>
      <c r="PZB53" s="75"/>
      <c r="PZC53" s="75"/>
      <c r="PZD53" s="75"/>
      <c r="PZE53" s="75"/>
      <c r="PZF53" s="75"/>
      <c r="PZG53" s="75"/>
      <c r="PZH53" s="76"/>
      <c r="PZI53" s="73"/>
      <c r="PZJ53" s="49"/>
      <c r="PZK53" s="30"/>
      <c r="PZL53" s="69"/>
      <c r="PZM53" s="74"/>
      <c r="PZN53" s="75"/>
      <c r="PZO53" s="75"/>
      <c r="PZP53" s="75"/>
      <c r="PZQ53" s="75"/>
      <c r="PZR53" s="75"/>
      <c r="PZS53" s="75"/>
      <c r="PZT53" s="75"/>
      <c r="PZU53" s="75"/>
      <c r="PZV53" s="75"/>
      <c r="PZW53" s="75"/>
      <c r="PZX53" s="75"/>
      <c r="PZY53" s="75"/>
      <c r="PZZ53" s="76"/>
      <c r="QAA53" s="73"/>
      <c r="QAB53" s="49"/>
      <c r="QAC53" s="30"/>
      <c r="QAD53" s="69"/>
      <c r="QAE53" s="74"/>
      <c r="QAF53" s="75"/>
      <c r="QAG53" s="75"/>
      <c r="QAH53" s="75"/>
      <c r="QAI53" s="75"/>
      <c r="QAJ53" s="75"/>
      <c r="QAK53" s="75"/>
      <c r="QAL53" s="75"/>
      <c r="QAM53" s="75"/>
      <c r="QAN53" s="75"/>
      <c r="QAO53" s="75"/>
      <c r="QAP53" s="75"/>
      <c r="QAQ53" s="75"/>
      <c r="QAR53" s="76"/>
      <c r="QAS53" s="73"/>
      <c r="QAT53" s="49"/>
      <c r="QAU53" s="30"/>
      <c r="QAV53" s="69"/>
      <c r="QAW53" s="74"/>
      <c r="QAX53" s="75"/>
      <c r="QAY53" s="75"/>
      <c r="QAZ53" s="75"/>
      <c r="QBA53" s="75"/>
      <c r="QBB53" s="75"/>
      <c r="QBC53" s="75"/>
      <c r="QBD53" s="75"/>
      <c r="QBE53" s="75"/>
      <c r="QBF53" s="75"/>
      <c r="QBG53" s="75"/>
      <c r="QBH53" s="75"/>
      <c r="QBI53" s="75"/>
      <c r="QBJ53" s="76"/>
      <c r="QBK53" s="73"/>
      <c r="QBL53" s="49"/>
      <c r="QBM53" s="30"/>
      <c r="QBN53" s="69"/>
      <c r="QBO53" s="74"/>
      <c r="QBP53" s="75"/>
      <c r="QBQ53" s="75"/>
      <c r="QBR53" s="75"/>
      <c r="QBS53" s="75"/>
      <c r="QBT53" s="75"/>
      <c r="QBU53" s="75"/>
      <c r="QBV53" s="75"/>
      <c r="QBW53" s="75"/>
      <c r="QBX53" s="75"/>
      <c r="QBY53" s="75"/>
      <c r="QBZ53" s="75"/>
      <c r="QCA53" s="75"/>
      <c r="QCB53" s="76"/>
      <c r="QCC53" s="73"/>
      <c r="QCD53" s="49"/>
      <c r="QCE53" s="30"/>
      <c r="QCF53" s="69"/>
      <c r="QCG53" s="74"/>
      <c r="QCH53" s="75"/>
      <c r="QCI53" s="75"/>
      <c r="QCJ53" s="75"/>
      <c r="QCK53" s="75"/>
      <c r="QCL53" s="75"/>
      <c r="QCM53" s="75"/>
      <c r="QCN53" s="75"/>
      <c r="QCO53" s="75"/>
      <c r="QCP53" s="75"/>
      <c r="QCQ53" s="75"/>
      <c r="QCR53" s="75"/>
      <c r="QCS53" s="75"/>
      <c r="QCT53" s="76"/>
      <c r="QCU53" s="73"/>
      <c r="QCV53" s="49"/>
      <c r="QCW53" s="30"/>
      <c r="QCX53" s="69"/>
      <c r="QCY53" s="74"/>
      <c r="QCZ53" s="75"/>
      <c r="QDA53" s="75"/>
      <c r="QDB53" s="75"/>
      <c r="QDC53" s="75"/>
      <c r="QDD53" s="75"/>
      <c r="QDE53" s="75"/>
      <c r="QDF53" s="75"/>
      <c r="QDG53" s="75"/>
      <c r="QDH53" s="75"/>
      <c r="QDI53" s="75"/>
      <c r="QDJ53" s="75"/>
      <c r="QDK53" s="75"/>
      <c r="QDL53" s="76"/>
      <c r="QDM53" s="73"/>
      <c r="QDN53" s="49"/>
      <c r="QDO53" s="30"/>
      <c r="QDP53" s="69"/>
      <c r="QDQ53" s="74"/>
      <c r="QDR53" s="75"/>
      <c r="QDS53" s="75"/>
      <c r="QDT53" s="75"/>
      <c r="QDU53" s="75"/>
      <c r="QDV53" s="75"/>
      <c r="QDW53" s="75"/>
      <c r="QDX53" s="75"/>
      <c r="QDY53" s="75"/>
      <c r="QDZ53" s="75"/>
      <c r="QEA53" s="75"/>
      <c r="QEB53" s="75"/>
      <c r="QEC53" s="75"/>
      <c r="QED53" s="76"/>
      <c r="QEE53" s="73"/>
      <c r="QEF53" s="49"/>
      <c r="QEG53" s="30"/>
      <c r="QEH53" s="69"/>
      <c r="QEI53" s="74"/>
      <c r="QEJ53" s="75"/>
      <c r="QEK53" s="75"/>
      <c r="QEL53" s="75"/>
      <c r="QEM53" s="75"/>
      <c r="QEN53" s="75"/>
      <c r="QEO53" s="75"/>
      <c r="QEP53" s="75"/>
      <c r="QEQ53" s="75"/>
      <c r="QER53" s="75"/>
      <c r="QES53" s="75"/>
      <c r="QET53" s="75"/>
      <c r="QEU53" s="75"/>
      <c r="QEV53" s="76"/>
      <c r="QEW53" s="73"/>
      <c r="QEX53" s="49"/>
      <c r="QEY53" s="30"/>
      <c r="QEZ53" s="69"/>
      <c r="QFA53" s="74"/>
      <c r="QFB53" s="75"/>
      <c r="QFC53" s="75"/>
      <c r="QFD53" s="75"/>
      <c r="QFE53" s="75"/>
      <c r="QFF53" s="75"/>
      <c r="QFG53" s="75"/>
      <c r="QFH53" s="75"/>
      <c r="QFI53" s="75"/>
      <c r="QFJ53" s="75"/>
      <c r="QFK53" s="75"/>
      <c r="QFL53" s="75"/>
      <c r="QFM53" s="75"/>
      <c r="QFN53" s="76"/>
      <c r="QFO53" s="73"/>
      <c r="QFP53" s="49"/>
      <c r="QFQ53" s="30"/>
      <c r="QFR53" s="69"/>
      <c r="QFS53" s="74"/>
      <c r="QFT53" s="75"/>
      <c r="QFU53" s="75"/>
      <c r="QFV53" s="75"/>
      <c r="QFW53" s="75"/>
      <c r="QFX53" s="75"/>
      <c r="QFY53" s="75"/>
      <c r="QFZ53" s="75"/>
      <c r="QGA53" s="75"/>
      <c r="QGB53" s="75"/>
      <c r="QGC53" s="75"/>
      <c r="QGD53" s="75"/>
      <c r="QGE53" s="75"/>
      <c r="QGF53" s="76"/>
      <c r="QGG53" s="73"/>
      <c r="QGH53" s="49"/>
      <c r="QGI53" s="30"/>
      <c r="QGJ53" s="69"/>
      <c r="QGK53" s="74"/>
      <c r="QGL53" s="75"/>
      <c r="QGM53" s="75"/>
      <c r="QGN53" s="75"/>
      <c r="QGO53" s="75"/>
      <c r="QGP53" s="75"/>
      <c r="QGQ53" s="75"/>
      <c r="QGR53" s="75"/>
      <c r="QGS53" s="75"/>
      <c r="QGT53" s="75"/>
      <c r="QGU53" s="75"/>
      <c r="QGV53" s="75"/>
      <c r="QGW53" s="75"/>
      <c r="QGX53" s="76"/>
      <c r="QGY53" s="73"/>
      <c r="QGZ53" s="49"/>
      <c r="QHA53" s="30"/>
      <c r="QHB53" s="69"/>
      <c r="QHC53" s="74"/>
      <c r="QHD53" s="75"/>
      <c r="QHE53" s="75"/>
      <c r="QHF53" s="75"/>
      <c r="QHG53" s="75"/>
      <c r="QHH53" s="75"/>
      <c r="QHI53" s="75"/>
      <c r="QHJ53" s="75"/>
      <c r="QHK53" s="75"/>
      <c r="QHL53" s="75"/>
      <c r="QHM53" s="75"/>
      <c r="QHN53" s="75"/>
      <c r="QHO53" s="75"/>
      <c r="QHP53" s="76"/>
      <c r="QHQ53" s="73"/>
      <c r="QHR53" s="49"/>
      <c r="QHS53" s="30"/>
      <c r="QHT53" s="69"/>
      <c r="QHU53" s="74"/>
      <c r="QHV53" s="75"/>
      <c r="QHW53" s="75"/>
      <c r="QHX53" s="75"/>
      <c r="QHY53" s="75"/>
      <c r="QHZ53" s="75"/>
      <c r="QIA53" s="75"/>
      <c r="QIB53" s="75"/>
      <c r="QIC53" s="75"/>
      <c r="QID53" s="75"/>
      <c r="QIE53" s="75"/>
      <c r="QIF53" s="75"/>
      <c r="QIG53" s="75"/>
      <c r="QIH53" s="76"/>
      <c r="QII53" s="73"/>
      <c r="QIJ53" s="49"/>
      <c r="QIK53" s="30"/>
      <c r="QIL53" s="69"/>
      <c r="QIM53" s="74"/>
      <c r="QIN53" s="75"/>
      <c r="QIO53" s="75"/>
      <c r="QIP53" s="75"/>
      <c r="QIQ53" s="75"/>
      <c r="QIR53" s="75"/>
      <c r="QIS53" s="75"/>
      <c r="QIT53" s="75"/>
      <c r="QIU53" s="75"/>
      <c r="QIV53" s="75"/>
      <c r="QIW53" s="75"/>
      <c r="QIX53" s="75"/>
      <c r="QIY53" s="75"/>
      <c r="QIZ53" s="76"/>
      <c r="QJA53" s="73"/>
      <c r="QJB53" s="49"/>
      <c r="QJC53" s="30"/>
      <c r="QJD53" s="69"/>
      <c r="QJE53" s="74"/>
      <c r="QJF53" s="75"/>
      <c r="QJG53" s="75"/>
      <c r="QJH53" s="75"/>
      <c r="QJI53" s="75"/>
      <c r="QJJ53" s="75"/>
      <c r="QJK53" s="75"/>
      <c r="QJL53" s="75"/>
      <c r="QJM53" s="75"/>
      <c r="QJN53" s="75"/>
      <c r="QJO53" s="75"/>
      <c r="QJP53" s="75"/>
      <c r="QJQ53" s="75"/>
      <c r="QJR53" s="76"/>
      <c r="QJS53" s="73"/>
      <c r="QJT53" s="49"/>
      <c r="QJU53" s="30"/>
      <c r="QJV53" s="69"/>
      <c r="QJW53" s="74"/>
      <c r="QJX53" s="75"/>
      <c r="QJY53" s="75"/>
      <c r="QJZ53" s="75"/>
      <c r="QKA53" s="75"/>
      <c r="QKB53" s="75"/>
      <c r="QKC53" s="75"/>
      <c r="QKD53" s="75"/>
      <c r="QKE53" s="75"/>
      <c r="QKF53" s="75"/>
      <c r="QKG53" s="75"/>
      <c r="QKH53" s="75"/>
      <c r="QKI53" s="75"/>
      <c r="QKJ53" s="76"/>
      <c r="QKK53" s="73"/>
      <c r="QKL53" s="49"/>
      <c r="QKM53" s="30"/>
      <c r="QKN53" s="69"/>
      <c r="QKO53" s="74"/>
      <c r="QKP53" s="75"/>
      <c r="QKQ53" s="75"/>
      <c r="QKR53" s="75"/>
      <c r="QKS53" s="75"/>
      <c r="QKT53" s="75"/>
      <c r="QKU53" s="75"/>
      <c r="QKV53" s="75"/>
      <c r="QKW53" s="75"/>
      <c r="QKX53" s="75"/>
      <c r="QKY53" s="75"/>
      <c r="QKZ53" s="75"/>
      <c r="QLA53" s="75"/>
      <c r="QLB53" s="76"/>
      <c r="QLC53" s="73"/>
      <c r="QLD53" s="49"/>
      <c r="QLE53" s="30"/>
      <c r="QLF53" s="69"/>
      <c r="QLG53" s="74"/>
      <c r="QLH53" s="75"/>
      <c r="QLI53" s="75"/>
      <c r="QLJ53" s="75"/>
      <c r="QLK53" s="75"/>
      <c r="QLL53" s="75"/>
      <c r="QLM53" s="75"/>
      <c r="QLN53" s="75"/>
      <c r="QLO53" s="75"/>
      <c r="QLP53" s="75"/>
      <c r="QLQ53" s="75"/>
      <c r="QLR53" s="75"/>
      <c r="QLS53" s="75"/>
      <c r="QLT53" s="76"/>
      <c r="QLU53" s="73"/>
      <c r="QLV53" s="49"/>
      <c r="QLW53" s="30"/>
      <c r="QLX53" s="69"/>
      <c r="QLY53" s="74"/>
      <c r="QLZ53" s="75"/>
      <c r="QMA53" s="75"/>
      <c r="QMB53" s="75"/>
      <c r="QMC53" s="75"/>
      <c r="QMD53" s="75"/>
      <c r="QME53" s="75"/>
      <c r="QMF53" s="75"/>
      <c r="QMG53" s="75"/>
      <c r="QMH53" s="75"/>
      <c r="QMI53" s="75"/>
      <c r="QMJ53" s="75"/>
      <c r="QMK53" s="75"/>
      <c r="QML53" s="76"/>
      <c r="QMM53" s="73"/>
      <c r="QMN53" s="49"/>
      <c r="QMO53" s="30"/>
      <c r="QMP53" s="69"/>
      <c r="QMQ53" s="74"/>
      <c r="QMR53" s="75"/>
      <c r="QMS53" s="75"/>
      <c r="QMT53" s="75"/>
      <c r="QMU53" s="75"/>
      <c r="QMV53" s="75"/>
      <c r="QMW53" s="75"/>
      <c r="QMX53" s="75"/>
      <c r="QMY53" s="75"/>
      <c r="QMZ53" s="75"/>
      <c r="QNA53" s="75"/>
      <c r="QNB53" s="75"/>
      <c r="QNC53" s="75"/>
      <c r="QND53" s="76"/>
      <c r="QNE53" s="73"/>
      <c r="QNF53" s="49"/>
      <c r="QNG53" s="30"/>
      <c r="QNH53" s="69"/>
      <c r="QNI53" s="74"/>
      <c r="QNJ53" s="75"/>
      <c r="QNK53" s="75"/>
      <c r="QNL53" s="75"/>
      <c r="QNM53" s="75"/>
      <c r="QNN53" s="75"/>
      <c r="QNO53" s="75"/>
      <c r="QNP53" s="75"/>
      <c r="QNQ53" s="75"/>
      <c r="QNR53" s="75"/>
      <c r="QNS53" s="75"/>
      <c r="QNT53" s="75"/>
      <c r="QNU53" s="75"/>
      <c r="QNV53" s="76"/>
      <c r="QNW53" s="73"/>
      <c r="QNX53" s="49"/>
      <c r="QNY53" s="30"/>
      <c r="QNZ53" s="69"/>
      <c r="QOA53" s="74"/>
      <c r="QOB53" s="75"/>
      <c r="QOC53" s="75"/>
      <c r="QOD53" s="75"/>
      <c r="QOE53" s="75"/>
      <c r="QOF53" s="75"/>
      <c r="QOG53" s="75"/>
      <c r="QOH53" s="75"/>
      <c r="QOI53" s="75"/>
      <c r="QOJ53" s="75"/>
      <c r="QOK53" s="75"/>
      <c r="QOL53" s="75"/>
      <c r="QOM53" s="75"/>
      <c r="QON53" s="76"/>
      <c r="QOO53" s="73"/>
      <c r="QOP53" s="49"/>
      <c r="QOQ53" s="30"/>
      <c r="QOR53" s="69"/>
      <c r="QOS53" s="74"/>
      <c r="QOT53" s="75"/>
      <c r="QOU53" s="75"/>
      <c r="QOV53" s="75"/>
      <c r="QOW53" s="75"/>
      <c r="QOX53" s="75"/>
      <c r="QOY53" s="75"/>
      <c r="QOZ53" s="75"/>
      <c r="QPA53" s="75"/>
      <c r="QPB53" s="75"/>
      <c r="QPC53" s="75"/>
      <c r="QPD53" s="75"/>
      <c r="QPE53" s="75"/>
      <c r="QPF53" s="76"/>
      <c r="QPG53" s="73"/>
      <c r="QPH53" s="49"/>
      <c r="QPI53" s="30"/>
      <c r="QPJ53" s="69"/>
      <c r="QPK53" s="74"/>
      <c r="QPL53" s="75"/>
      <c r="QPM53" s="75"/>
      <c r="QPN53" s="75"/>
      <c r="QPO53" s="75"/>
      <c r="QPP53" s="75"/>
      <c r="QPQ53" s="75"/>
      <c r="QPR53" s="75"/>
      <c r="QPS53" s="75"/>
      <c r="QPT53" s="75"/>
      <c r="QPU53" s="75"/>
      <c r="QPV53" s="75"/>
      <c r="QPW53" s="75"/>
      <c r="QPX53" s="76"/>
      <c r="QPY53" s="73"/>
      <c r="QPZ53" s="49"/>
      <c r="QQA53" s="30"/>
      <c r="QQB53" s="69"/>
      <c r="QQC53" s="74"/>
      <c r="QQD53" s="75"/>
      <c r="QQE53" s="75"/>
      <c r="QQF53" s="75"/>
      <c r="QQG53" s="75"/>
      <c r="QQH53" s="75"/>
      <c r="QQI53" s="75"/>
      <c r="QQJ53" s="75"/>
      <c r="QQK53" s="75"/>
      <c r="QQL53" s="75"/>
      <c r="QQM53" s="75"/>
      <c r="QQN53" s="75"/>
      <c r="QQO53" s="75"/>
      <c r="QQP53" s="76"/>
      <c r="QQQ53" s="73"/>
      <c r="QQR53" s="49"/>
      <c r="QQS53" s="30"/>
      <c r="QQT53" s="69"/>
      <c r="QQU53" s="74"/>
      <c r="QQV53" s="75"/>
      <c r="QQW53" s="75"/>
      <c r="QQX53" s="75"/>
      <c r="QQY53" s="75"/>
      <c r="QQZ53" s="75"/>
      <c r="QRA53" s="75"/>
      <c r="QRB53" s="75"/>
      <c r="QRC53" s="75"/>
      <c r="QRD53" s="75"/>
      <c r="QRE53" s="75"/>
      <c r="QRF53" s="75"/>
      <c r="QRG53" s="75"/>
      <c r="QRH53" s="76"/>
      <c r="QRI53" s="73"/>
      <c r="QRJ53" s="49"/>
      <c r="QRK53" s="30"/>
      <c r="QRL53" s="69"/>
      <c r="QRM53" s="74"/>
      <c r="QRN53" s="75"/>
      <c r="QRO53" s="75"/>
      <c r="QRP53" s="75"/>
      <c r="QRQ53" s="75"/>
      <c r="QRR53" s="75"/>
      <c r="QRS53" s="75"/>
      <c r="QRT53" s="75"/>
      <c r="QRU53" s="75"/>
      <c r="QRV53" s="75"/>
      <c r="QRW53" s="75"/>
      <c r="QRX53" s="75"/>
      <c r="QRY53" s="75"/>
      <c r="QRZ53" s="76"/>
      <c r="QSA53" s="73"/>
      <c r="QSB53" s="49"/>
      <c r="QSC53" s="30"/>
      <c r="QSD53" s="69"/>
      <c r="QSE53" s="74"/>
      <c r="QSF53" s="75"/>
      <c r="QSG53" s="75"/>
      <c r="QSH53" s="75"/>
      <c r="QSI53" s="75"/>
      <c r="QSJ53" s="75"/>
      <c r="QSK53" s="75"/>
      <c r="QSL53" s="75"/>
      <c r="QSM53" s="75"/>
      <c r="QSN53" s="75"/>
      <c r="QSO53" s="75"/>
      <c r="QSP53" s="75"/>
      <c r="QSQ53" s="75"/>
      <c r="QSR53" s="76"/>
      <c r="QSS53" s="73"/>
      <c r="QST53" s="49"/>
      <c r="QSU53" s="30"/>
      <c r="QSV53" s="69"/>
      <c r="QSW53" s="74"/>
      <c r="QSX53" s="75"/>
      <c r="QSY53" s="75"/>
      <c r="QSZ53" s="75"/>
      <c r="QTA53" s="75"/>
      <c r="QTB53" s="75"/>
      <c r="QTC53" s="75"/>
      <c r="QTD53" s="75"/>
      <c r="QTE53" s="75"/>
      <c r="QTF53" s="75"/>
      <c r="QTG53" s="75"/>
      <c r="QTH53" s="75"/>
      <c r="QTI53" s="75"/>
      <c r="QTJ53" s="76"/>
      <c r="QTK53" s="73"/>
      <c r="QTL53" s="49"/>
      <c r="QTM53" s="30"/>
      <c r="QTN53" s="69"/>
      <c r="QTO53" s="74"/>
      <c r="QTP53" s="75"/>
      <c r="QTQ53" s="75"/>
      <c r="QTR53" s="75"/>
      <c r="QTS53" s="75"/>
      <c r="QTT53" s="75"/>
      <c r="QTU53" s="75"/>
      <c r="QTV53" s="75"/>
      <c r="QTW53" s="75"/>
      <c r="QTX53" s="75"/>
      <c r="QTY53" s="75"/>
      <c r="QTZ53" s="75"/>
      <c r="QUA53" s="75"/>
      <c r="QUB53" s="76"/>
      <c r="QUC53" s="73"/>
      <c r="QUD53" s="49"/>
      <c r="QUE53" s="30"/>
      <c r="QUF53" s="69"/>
      <c r="QUG53" s="74"/>
      <c r="QUH53" s="75"/>
      <c r="QUI53" s="75"/>
      <c r="QUJ53" s="75"/>
      <c r="QUK53" s="75"/>
      <c r="QUL53" s="75"/>
      <c r="QUM53" s="75"/>
      <c r="QUN53" s="75"/>
      <c r="QUO53" s="75"/>
      <c r="QUP53" s="75"/>
      <c r="QUQ53" s="75"/>
      <c r="QUR53" s="75"/>
      <c r="QUS53" s="75"/>
      <c r="QUT53" s="76"/>
      <c r="QUU53" s="73"/>
      <c r="QUV53" s="49"/>
      <c r="QUW53" s="30"/>
      <c r="QUX53" s="69"/>
      <c r="QUY53" s="74"/>
      <c r="QUZ53" s="75"/>
      <c r="QVA53" s="75"/>
      <c r="QVB53" s="75"/>
      <c r="QVC53" s="75"/>
      <c r="QVD53" s="75"/>
      <c r="QVE53" s="75"/>
      <c r="QVF53" s="75"/>
      <c r="QVG53" s="75"/>
      <c r="QVH53" s="75"/>
      <c r="QVI53" s="75"/>
      <c r="QVJ53" s="75"/>
      <c r="QVK53" s="75"/>
      <c r="QVL53" s="76"/>
      <c r="QVM53" s="73"/>
      <c r="QVN53" s="49"/>
      <c r="QVO53" s="30"/>
      <c r="QVP53" s="69"/>
      <c r="QVQ53" s="74"/>
      <c r="QVR53" s="75"/>
      <c r="QVS53" s="75"/>
      <c r="QVT53" s="75"/>
      <c r="QVU53" s="75"/>
      <c r="QVV53" s="75"/>
      <c r="QVW53" s="75"/>
      <c r="QVX53" s="75"/>
      <c r="QVY53" s="75"/>
      <c r="QVZ53" s="75"/>
      <c r="QWA53" s="75"/>
      <c r="QWB53" s="75"/>
      <c r="QWC53" s="75"/>
      <c r="QWD53" s="76"/>
      <c r="QWE53" s="73"/>
      <c r="QWF53" s="49"/>
      <c r="QWG53" s="30"/>
      <c r="QWH53" s="69"/>
      <c r="QWI53" s="74"/>
      <c r="QWJ53" s="75"/>
      <c r="QWK53" s="75"/>
      <c r="QWL53" s="75"/>
      <c r="QWM53" s="75"/>
      <c r="QWN53" s="75"/>
      <c r="QWO53" s="75"/>
      <c r="QWP53" s="75"/>
      <c r="QWQ53" s="75"/>
      <c r="QWR53" s="75"/>
      <c r="QWS53" s="75"/>
      <c r="QWT53" s="75"/>
      <c r="QWU53" s="75"/>
      <c r="QWV53" s="76"/>
      <c r="QWW53" s="73"/>
      <c r="QWX53" s="49"/>
      <c r="QWY53" s="30"/>
      <c r="QWZ53" s="69"/>
      <c r="QXA53" s="74"/>
      <c r="QXB53" s="75"/>
      <c r="QXC53" s="75"/>
      <c r="QXD53" s="75"/>
      <c r="QXE53" s="75"/>
      <c r="QXF53" s="75"/>
      <c r="QXG53" s="75"/>
      <c r="QXH53" s="75"/>
      <c r="QXI53" s="75"/>
      <c r="QXJ53" s="75"/>
      <c r="QXK53" s="75"/>
      <c r="QXL53" s="75"/>
      <c r="QXM53" s="75"/>
      <c r="QXN53" s="76"/>
      <c r="QXO53" s="73"/>
      <c r="QXP53" s="49"/>
      <c r="QXQ53" s="30"/>
      <c r="QXR53" s="69"/>
      <c r="QXS53" s="74"/>
      <c r="QXT53" s="75"/>
      <c r="QXU53" s="75"/>
      <c r="QXV53" s="75"/>
      <c r="QXW53" s="75"/>
      <c r="QXX53" s="75"/>
      <c r="QXY53" s="75"/>
      <c r="QXZ53" s="75"/>
      <c r="QYA53" s="75"/>
      <c r="QYB53" s="75"/>
      <c r="QYC53" s="75"/>
      <c r="QYD53" s="75"/>
      <c r="QYE53" s="75"/>
      <c r="QYF53" s="76"/>
      <c r="QYG53" s="73"/>
      <c r="QYH53" s="49"/>
      <c r="QYI53" s="30"/>
      <c r="QYJ53" s="69"/>
      <c r="QYK53" s="74"/>
      <c r="QYL53" s="75"/>
      <c r="QYM53" s="75"/>
      <c r="QYN53" s="75"/>
      <c r="QYO53" s="75"/>
      <c r="QYP53" s="75"/>
      <c r="QYQ53" s="75"/>
      <c r="QYR53" s="75"/>
      <c r="QYS53" s="75"/>
      <c r="QYT53" s="75"/>
      <c r="QYU53" s="75"/>
      <c r="QYV53" s="75"/>
      <c r="QYW53" s="75"/>
      <c r="QYX53" s="76"/>
      <c r="QYY53" s="73"/>
      <c r="QYZ53" s="49"/>
      <c r="QZA53" s="30"/>
      <c r="QZB53" s="69"/>
      <c r="QZC53" s="74"/>
      <c r="QZD53" s="75"/>
      <c r="QZE53" s="75"/>
      <c r="QZF53" s="75"/>
      <c r="QZG53" s="75"/>
      <c r="QZH53" s="75"/>
      <c r="QZI53" s="75"/>
      <c r="QZJ53" s="75"/>
      <c r="QZK53" s="75"/>
      <c r="QZL53" s="75"/>
      <c r="QZM53" s="75"/>
      <c r="QZN53" s="75"/>
      <c r="QZO53" s="75"/>
      <c r="QZP53" s="76"/>
      <c r="QZQ53" s="73"/>
      <c r="QZR53" s="49"/>
      <c r="QZS53" s="30"/>
      <c r="QZT53" s="69"/>
      <c r="QZU53" s="74"/>
      <c r="QZV53" s="75"/>
      <c r="QZW53" s="75"/>
      <c r="QZX53" s="75"/>
      <c r="QZY53" s="75"/>
      <c r="QZZ53" s="75"/>
      <c r="RAA53" s="75"/>
      <c r="RAB53" s="75"/>
      <c r="RAC53" s="75"/>
      <c r="RAD53" s="75"/>
      <c r="RAE53" s="75"/>
      <c r="RAF53" s="75"/>
      <c r="RAG53" s="75"/>
      <c r="RAH53" s="76"/>
      <c r="RAI53" s="73"/>
      <c r="RAJ53" s="49"/>
      <c r="RAK53" s="30"/>
      <c r="RAL53" s="69"/>
      <c r="RAM53" s="74"/>
      <c r="RAN53" s="75"/>
      <c r="RAO53" s="75"/>
      <c r="RAP53" s="75"/>
      <c r="RAQ53" s="75"/>
      <c r="RAR53" s="75"/>
      <c r="RAS53" s="75"/>
      <c r="RAT53" s="75"/>
      <c r="RAU53" s="75"/>
      <c r="RAV53" s="75"/>
      <c r="RAW53" s="75"/>
      <c r="RAX53" s="75"/>
      <c r="RAY53" s="75"/>
      <c r="RAZ53" s="76"/>
      <c r="RBA53" s="73"/>
      <c r="RBB53" s="49"/>
      <c r="RBC53" s="30"/>
      <c r="RBD53" s="69"/>
      <c r="RBE53" s="74"/>
      <c r="RBF53" s="75"/>
      <c r="RBG53" s="75"/>
      <c r="RBH53" s="75"/>
      <c r="RBI53" s="75"/>
      <c r="RBJ53" s="75"/>
      <c r="RBK53" s="75"/>
      <c r="RBL53" s="75"/>
      <c r="RBM53" s="75"/>
      <c r="RBN53" s="75"/>
      <c r="RBO53" s="75"/>
      <c r="RBP53" s="75"/>
      <c r="RBQ53" s="75"/>
      <c r="RBR53" s="76"/>
      <c r="RBS53" s="73"/>
      <c r="RBT53" s="49"/>
      <c r="RBU53" s="30"/>
      <c r="RBV53" s="69"/>
      <c r="RBW53" s="74"/>
      <c r="RBX53" s="75"/>
      <c r="RBY53" s="75"/>
      <c r="RBZ53" s="75"/>
      <c r="RCA53" s="75"/>
      <c r="RCB53" s="75"/>
      <c r="RCC53" s="75"/>
      <c r="RCD53" s="75"/>
      <c r="RCE53" s="75"/>
      <c r="RCF53" s="75"/>
      <c r="RCG53" s="75"/>
      <c r="RCH53" s="75"/>
      <c r="RCI53" s="75"/>
      <c r="RCJ53" s="76"/>
      <c r="RCK53" s="73"/>
      <c r="RCL53" s="49"/>
      <c r="RCM53" s="30"/>
      <c r="RCN53" s="69"/>
      <c r="RCO53" s="74"/>
      <c r="RCP53" s="75"/>
      <c r="RCQ53" s="75"/>
      <c r="RCR53" s="75"/>
      <c r="RCS53" s="75"/>
      <c r="RCT53" s="75"/>
      <c r="RCU53" s="75"/>
      <c r="RCV53" s="75"/>
      <c r="RCW53" s="75"/>
      <c r="RCX53" s="75"/>
      <c r="RCY53" s="75"/>
      <c r="RCZ53" s="75"/>
      <c r="RDA53" s="75"/>
      <c r="RDB53" s="76"/>
      <c r="RDC53" s="73"/>
      <c r="RDD53" s="49"/>
      <c r="RDE53" s="30"/>
      <c r="RDF53" s="69"/>
      <c r="RDG53" s="74"/>
      <c r="RDH53" s="75"/>
      <c r="RDI53" s="75"/>
      <c r="RDJ53" s="75"/>
      <c r="RDK53" s="75"/>
      <c r="RDL53" s="75"/>
      <c r="RDM53" s="75"/>
      <c r="RDN53" s="75"/>
      <c r="RDO53" s="75"/>
      <c r="RDP53" s="75"/>
      <c r="RDQ53" s="75"/>
      <c r="RDR53" s="75"/>
      <c r="RDS53" s="75"/>
      <c r="RDT53" s="76"/>
      <c r="RDU53" s="73"/>
      <c r="RDV53" s="49"/>
      <c r="RDW53" s="30"/>
      <c r="RDX53" s="69"/>
      <c r="RDY53" s="74"/>
      <c r="RDZ53" s="75"/>
      <c r="REA53" s="75"/>
      <c r="REB53" s="75"/>
      <c r="REC53" s="75"/>
      <c r="RED53" s="75"/>
      <c r="REE53" s="75"/>
      <c r="REF53" s="75"/>
      <c r="REG53" s="75"/>
      <c r="REH53" s="75"/>
      <c r="REI53" s="75"/>
      <c r="REJ53" s="75"/>
      <c r="REK53" s="75"/>
      <c r="REL53" s="76"/>
      <c r="REM53" s="73"/>
      <c r="REN53" s="49"/>
      <c r="REO53" s="30"/>
      <c r="REP53" s="69"/>
      <c r="REQ53" s="74"/>
      <c r="RER53" s="75"/>
      <c r="RES53" s="75"/>
      <c r="RET53" s="75"/>
      <c r="REU53" s="75"/>
      <c r="REV53" s="75"/>
      <c r="REW53" s="75"/>
      <c r="REX53" s="75"/>
      <c r="REY53" s="75"/>
      <c r="REZ53" s="75"/>
      <c r="RFA53" s="75"/>
      <c r="RFB53" s="75"/>
      <c r="RFC53" s="75"/>
      <c r="RFD53" s="76"/>
      <c r="RFE53" s="73"/>
      <c r="RFF53" s="49"/>
      <c r="RFG53" s="30"/>
      <c r="RFH53" s="69"/>
      <c r="RFI53" s="74"/>
      <c r="RFJ53" s="75"/>
      <c r="RFK53" s="75"/>
      <c r="RFL53" s="75"/>
      <c r="RFM53" s="75"/>
      <c r="RFN53" s="75"/>
      <c r="RFO53" s="75"/>
      <c r="RFP53" s="75"/>
      <c r="RFQ53" s="75"/>
      <c r="RFR53" s="75"/>
      <c r="RFS53" s="75"/>
      <c r="RFT53" s="75"/>
      <c r="RFU53" s="75"/>
      <c r="RFV53" s="76"/>
      <c r="RFW53" s="73"/>
      <c r="RFX53" s="49"/>
      <c r="RFY53" s="30"/>
      <c r="RFZ53" s="69"/>
      <c r="RGA53" s="74"/>
      <c r="RGB53" s="75"/>
      <c r="RGC53" s="75"/>
      <c r="RGD53" s="75"/>
      <c r="RGE53" s="75"/>
      <c r="RGF53" s="75"/>
      <c r="RGG53" s="75"/>
      <c r="RGH53" s="75"/>
      <c r="RGI53" s="75"/>
      <c r="RGJ53" s="75"/>
      <c r="RGK53" s="75"/>
      <c r="RGL53" s="75"/>
      <c r="RGM53" s="75"/>
      <c r="RGN53" s="76"/>
      <c r="RGO53" s="73"/>
      <c r="RGP53" s="49"/>
      <c r="RGQ53" s="30"/>
      <c r="RGR53" s="69"/>
      <c r="RGS53" s="74"/>
      <c r="RGT53" s="75"/>
      <c r="RGU53" s="75"/>
      <c r="RGV53" s="75"/>
      <c r="RGW53" s="75"/>
      <c r="RGX53" s="75"/>
      <c r="RGY53" s="75"/>
      <c r="RGZ53" s="75"/>
      <c r="RHA53" s="75"/>
      <c r="RHB53" s="75"/>
      <c r="RHC53" s="75"/>
      <c r="RHD53" s="75"/>
      <c r="RHE53" s="75"/>
      <c r="RHF53" s="76"/>
      <c r="RHG53" s="73"/>
      <c r="RHH53" s="49"/>
      <c r="RHI53" s="30"/>
      <c r="RHJ53" s="69"/>
      <c r="RHK53" s="74"/>
      <c r="RHL53" s="75"/>
      <c r="RHM53" s="75"/>
      <c r="RHN53" s="75"/>
      <c r="RHO53" s="75"/>
      <c r="RHP53" s="75"/>
      <c r="RHQ53" s="75"/>
      <c r="RHR53" s="75"/>
      <c r="RHS53" s="75"/>
      <c r="RHT53" s="75"/>
      <c r="RHU53" s="75"/>
      <c r="RHV53" s="75"/>
      <c r="RHW53" s="75"/>
      <c r="RHX53" s="76"/>
      <c r="RHY53" s="73"/>
      <c r="RHZ53" s="49"/>
      <c r="RIA53" s="30"/>
      <c r="RIB53" s="69"/>
      <c r="RIC53" s="74"/>
      <c r="RID53" s="75"/>
      <c r="RIE53" s="75"/>
      <c r="RIF53" s="75"/>
      <c r="RIG53" s="75"/>
      <c r="RIH53" s="75"/>
      <c r="RII53" s="75"/>
      <c r="RIJ53" s="75"/>
      <c r="RIK53" s="75"/>
      <c r="RIL53" s="75"/>
      <c r="RIM53" s="75"/>
      <c r="RIN53" s="75"/>
      <c r="RIO53" s="75"/>
      <c r="RIP53" s="76"/>
      <c r="RIQ53" s="73"/>
      <c r="RIR53" s="49"/>
      <c r="RIS53" s="30"/>
      <c r="RIT53" s="69"/>
      <c r="RIU53" s="74"/>
      <c r="RIV53" s="75"/>
      <c r="RIW53" s="75"/>
      <c r="RIX53" s="75"/>
      <c r="RIY53" s="75"/>
      <c r="RIZ53" s="75"/>
      <c r="RJA53" s="75"/>
      <c r="RJB53" s="75"/>
      <c r="RJC53" s="75"/>
      <c r="RJD53" s="75"/>
      <c r="RJE53" s="75"/>
      <c r="RJF53" s="75"/>
      <c r="RJG53" s="75"/>
      <c r="RJH53" s="76"/>
      <c r="RJI53" s="73"/>
      <c r="RJJ53" s="49"/>
      <c r="RJK53" s="30"/>
      <c r="RJL53" s="69"/>
      <c r="RJM53" s="74"/>
      <c r="RJN53" s="75"/>
      <c r="RJO53" s="75"/>
      <c r="RJP53" s="75"/>
      <c r="RJQ53" s="75"/>
      <c r="RJR53" s="75"/>
      <c r="RJS53" s="75"/>
      <c r="RJT53" s="75"/>
      <c r="RJU53" s="75"/>
      <c r="RJV53" s="75"/>
      <c r="RJW53" s="75"/>
      <c r="RJX53" s="75"/>
      <c r="RJY53" s="75"/>
      <c r="RJZ53" s="76"/>
      <c r="RKA53" s="73"/>
      <c r="RKB53" s="49"/>
      <c r="RKC53" s="30"/>
      <c r="RKD53" s="69"/>
      <c r="RKE53" s="74"/>
      <c r="RKF53" s="75"/>
      <c r="RKG53" s="75"/>
      <c r="RKH53" s="75"/>
      <c r="RKI53" s="75"/>
      <c r="RKJ53" s="75"/>
      <c r="RKK53" s="75"/>
      <c r="RKL53" s="75"/>
      <c r="RKM53" s="75"/>
      <c r="RKN53" s="75"/>
      <c r="RKO53" s="75"/>
      <c r="RKP53" s="75"/>
      <c r="RKQ53" s="75"/>
      <c r="RKR53" s="76"/>
      <c r="RKS53" s="73"/>
      <c r="RKT53" s="49"/>
      <c r="RKU53" s="30"/>
      <c r="RKV53" s="69"/>
      <c r="RKW53" s="74"/>
      <c r="RKX53" s="75"/>
      <c r="RKY53" s="75"/>
      <c r="RKZ53" s="75"/>
      <c r="RLA53" s="75"/>
      <c r="RLB53" s="75"/>
      <c r="RLC53" s="75"/>
      <c r="RLD53" s="75"/>
      <c r="RLE53" s="75"/>
      <c r="RLF53" s="75"/>
      <c r="RLG53" s="75"/>
      <c r="RLH53" s="75"/>
      <c r="RLI53" s="75"/>
      <c r="RLJ53" s="76"/>
      <c r="RLK53" s="73"/>
      <c r="RLL53" s="49"/>
      <c r="RLM53" s="30"/>
      <c r="RLN53" s="69"/>
      <c r="RLO53" s="74"/>
      <c r="RLP53" s="75"/>
      <c r="RLQ53" s="75"/>
      <c r="RLR53" s="75"/>
      <c r="RLS53" s="75"/>
      <c r="RLT53" s="75"/>
      <c r="RLU53" s="75"/>
      <c r="RLV53" s="75"/>
      <c r="RLW53" s="75"/>
      <c r="RLX53" s="75"/>
      <c r="RLY53" s="75"/>
      <c r="RLZ53" s="75"/>
      <c r="RMA53" s="75"/>
      <c r="RMB53" s="76"/>
      <c r="RMC53" s="73"/>
      <c r="RMD53" s="49"/>
      <c r="RME53" s="30"/>
      <c r="RMF53" s="69"/>
      <c r="RMG53" s="74"/>
      <c r="RMH53" s="75"/>
      <c r="RMI53" s="75"/>
      <c r="RMJ53" s="75"/>
      <c r="RMK53" s="75"/>
      <c r="RML53" s="75"/>
      <c r="RMM53" s="75"/>
      <c r="RMN53" s="75"/>
      <c r="RMO53" s="75"/>
      <c r="RMP53" s="75"/>
      <c r="RMQ53" s="75"/>
      <c r="RMR53" s="75"/>
      <c r="RMS53" s="75"/>
      <c r="RMT53" s="76"/>
      <c r="RMU53" s="73"/>
      <c r="RMV53" s="49"/>
      <c r="RMW53" s="30"/>
      <c r="RMX53" s="69"/>
      <c r="RMY53" s="74"/>
      <c r="RMZ53" s="75"/>
      <c r="RNA53" s="75"/>
      <c r="RNB53" s="75"/>
      <c r="RNC53" s="75"/>
      <c r="RND53" s="75"/>
      <c r="RNE53" s="75"/>
      <c r="RNF53" s="75"/>
      <c r="RNG53" s="75"/>
      <c r="RNH53" s="75"/>
      <c r="RNI53" s="75"/>
      <c r="RNJ53" s="75"/>
      <c r="RNK53" s="75"/>
      <c r="RNL53" s="76"/>
      <c r="RNM53" s="73"/>
      <c r="RNN53" s="49"/>
      <c r="RNO53" s="30"/>
      <c r="RNP53" s="69"/>
      <c r="RNQ53" s="74"/>
      <c r="RNR53" s="75"/>
      <c r="RNS53" s="75"/>
      <c r="RNT53" s="75"/>
      <c r="RNU53" s="75"/>
      <c r="RNV53" s="75"/>
      <c r="RNW53" s="75"/>
      <c r="RNX53" s="75"/>
      <c r="RNY53" s="75"/>
      <c r="RNZ53" s="75"/>
      <c r="ROA53" s="75"/>
      <c r="ROB53" s="75"/>
      <c r="ROC53" s="75"/>
      <c r="ROD53" s="76"/>
      <c r="ROE53" s="73"/>
      <c r="ROF53" s="49"/>
      <c r="ROG53" s="30"/>
      <c r="ROH53" s="69"/>
      <c r="ROI53" s="74"/>
      <c r="ROJ53" s="75"/>
      <c r="ROK53" s="75"/>
      <c r="ROL53" s="75"/>
      <c r="ROM53" s="75"/>
      <c r="RON53" s="75"/>
      <c r="ROO53" s="75"/>
      <c r="ROP53" s="75"/>
      <c r="ROQ53" s="75"/>
      <c r="ROR53" s="75"/>
      <c r="ROS53" s="75"/>
      <c r="ROT53" s="75"/>
      <c r="ROU53" s="75"/>
      <c r="ROV53" s="76"/>
      <c r="ROW53" s="73"/>
      <c r="ROX53" s="49"/>
      <c r="ROY53" s="30"/>
      <c r="ROZ53" s="69"/>
      <c r="RPA53" s="74"/>
      <c r="RPB53" s="75"/>
      <c r="RPC53" s="75"/>
      <c r="RPD53" s="75"/>
      <c r="RPE53" s="75"/>
      <c r="RPF53" s="75"/>
      <c r="RPG53" s="75"/>
      <c r="RPH53" s="75"/>
      <c r="RPI53" s="75"/>
      <c r="RPJ53" s="75"/>
      <c r="RPK53" s="75"/>
      <c r="RPL53" s="75"/>
      <c r="RPM53" s="75"/>
      <c r="RPN53" s="76"/>
      <c r="RPO53" s="73"/>
      <c r="RPP53" s="49"/>
      <c r="RPQ53" s="30"/>
      <c r="RPR53" s="69"/>
      <c r="RPS53" s="74"/>
      <c r="RPT53" s="75"/>
      <c r="RPU53" s="75"/>
      <c r="RPV53" s="75"/>
      <c r="RPW53" s="75"/>
      <c r="RPX53" s="75"/>
      <c r="RPY53" s="75"/>
      <c r="RPZ53" s="75"/>
      <c r="RQA53" s="75"/>
      <c r="RQB53" s="75"/>
      <c r="RQC53" s="75"/>
      <c r="RQD53" s="75"/>
      <c r="RQE53" s="75"/>
      <c r="RQF53" s="76"/>
      <c r="RQG53" s="73"/>
      <c r="RQH53" s="49"/>
      <c r="RQI53" s="30"/>
      <c r="RQJ53" s="69"/>
      <c r="RQK53" s="74"/>
      <c r="RQL53" s="75"/>
      <c r="RQM53" s="75"/>
      <c r="RQN53" s="75"/>
      <c r="RQO53" s="75"/>
      <c r="RQP53" s="75"/>
      <c r="RQQ53" s="75"/>
      <c r="RQR53" s="75"/>
      <c r="RQS53" s="75"/>
      <c r="RQT53" s="75"/>
      <c r="RQU53" s="75"/>
      <c r="RQV53" s="75"/>
      <c r="RQW53" s="75"/>
      <c r="RQX53" s="76"/>
      <c r="RQY53" s="73"/>
      <c r="RQZ53" s="49"/>
      <c r="RRA53" s="30"/>
      <c r="RRB53" s="69"/>
      <c r="RRC53" s="74"/>
      <c r="RRD53" s="75"/>
      <c r="RRE53" s="75"/>
      <c r="RRF53" s="75"/>
      <c r="RRG53" s="75"/>
      <c r="RRH53" s="75"/>
      <c r="RRI53" s="75"/>
      <c r="RRJ53" s="75"/>
      <c r="RRK53" s="75"/>
      <c r="RRL53" s="75"/>
      <c r="RRM53" s="75"/>
      <c r="RRN53" s="75"/>
      <c r="RRO53" s="75"/>
      <c r="RRP53" s="76"/>
      <c r="RRQ53" s="73"/>
      <c r="RRR53" s="49"/>
      <c r="RRS53" s="30"/>
      <c r="RRT53" s="69"/>
      <c r="RRU53" s="74"/>
      <c r="RRV53" s="75"/>
      <c r="RRW53" s="75"/>
      <c r="RRX53" s="75"/>
      <c r="RRY53" s="75"/>
      <c r="RRZ53" s="75"/>
      <c r="RSA53" s="75"/>
      <c r="RSB53" s="75"/>
      <c r="RSC53" s="75"/>
      <c r="RSD53" s="75"/>
      <c r="RSE53" s="75"/>
      <c r="RSF53" s="75"/>
      <c r="RSG53" s="75"/>
      <c r="RSH53" s="76"/>
      <c r="RSI53" s="73"/>
      <c r="RSJ53" s="49"/>
      <c r="RSK53" s="30"/>
      <c r="RSL53" s="69"/>
      <c r="RSM53" s="74"/>
      <c r="RSN53" s="75"/>
      <c r="RSO53" s="75"/>
      <c r="RSP53" s="75"/>
      <c r="RSQ53" s="75"/>
      <c r="RSR53" s="75"/>
      <c r="RSS53" s="75"/>
      <c r="RST53" s="75"/>
      <c r="RSU53" s="75"/>
      <c r="RSV53" s="75"/>
      <c r="RSW53" s="75"/>
      <c r="RSX53" s="75"/>
      <c r="RSY53" s="75"/>
      <c r="RSZ53" s="76"/>
      <c r="RTA53" s="73"/>
      <c r="RTB53" s="49"/>
      <c r="RTC53" s="30"/>
      <c r="RTD53" s="69"/>
      <c r="RTE53" s="74"/>
      <c r="RTF53" s="75"/>
      <c r="RTG53" s="75"/>
      <c r="RTH53" s="75"/>
      <c r="RTI53" s="75"/>
      <c r="RTJ53" s="75"/>
      <c r="RTK53" s="75"/>
      <c r="RTL53" s="75"/>
      <c r="RTM53" s="75"/>
      <c r="RTN53" s="75"/>
      <c r="RTO53" s="75"/>
      <c r="RTP53" s="75"/>
      <c r="RTQ53" s="75"/>
      <c r="RTR53" s="76"/>
      <c r="RTS53" s="73"/>
      <c r="RTT53" s="49"/>
      <c r="RTU53" s="30"/>
      <c r="RTV53" s="69"/>
      <c r="RTW53" s="74"/>
      <c r="RTX53" s="75"/>
      <c r="RTY53" s="75"/>
      <c r="RTZ53" s="75"/>
      <c r="RUA53" s="75"/>
      <c r="RUB53" s="75"/>
      <c r="RUC53" s="75"/>
      <c r="RUD53" s="75"/>
      <c r="RUE53" s="75"/>
      <c r="RUF53" s="75"/>
      <c r="RUG53" s="75"/>
      <c r="RUH53" s="75"/>
      <c r="RUI53" s="75"/>
      <c r="RUJ53" s="76"/>
      <c r="RUK53" s="73"/>
      <c r="RUL53" s="49"/>
      <c r="RUM53" s="30"/>
      <c r="RUN53" s="69"/>
      <c r="RUO53" s="74"/>
      <c r="RUP53" s="75"/>
      <c r="RUQ53" s="75"/>
      <c r="RUR53" s="75"/>
      <c r="RUS53" s="75"/>
      <c r="RUT53" s="75"/>
      <c r="RUU53" s="75"/>
      <c r="RUV53" s="75"/>
      <c r="RUW53" s="75"/>
      <c r="RUX53" s="75"/>
      <c r="RUY53" s="75"/>
      <c r="RUZ53" s="75"/>
      <c r="RVA53" s="75"/>
      <c r="RVB53" s="76"/>
      <c r="RVC53" s="73"/>
      <c r="RVD53" s="49"/>
      <c r="RVE53" s="30"/>
      <c r="RVF53" s="69"/>
      <c r="RVG53" s="74"/>
      <c r="RVH53" s="75"/>
      <c r="RVI53" s="75"/>
      <c r="RVJ53" s="75"/>
      <c r="RVK53" s="75"/>
      <c r="RVL53" s="75"/>
      <c r="RVM53" s="75"/>
      <c r="RVN53" s="75"/>
      <c r="RVO53" s="75"/>
      <c r="RVP53" s="75"/>
      <c r="RVQ53" s="75"/>
      <c r="RVR53" s="75"/>
      <c r="RVS53" s="75"/>
      <c r="RVT53" s="76"/>
      <c r="RVU53" s="73"/>
      <c r="RVV53" s="49"/>
      <c r="RVW53" s="30"/>
      <c r="RVX53" s="69"/>
      <c r="RVY53" s="74"/>
      <c r="RVZ53" s="75"/>
      <c r="RWA53" s="75"/>
      <c r="RWB53" s="75"/>
      <c r="RWC53" s="75"/>
      <c r="RWD53" s="75"/>
      <c r="RWE53" s="75"/>
      <c r="RWF53" s="75"/>
      <c r="RWG53" s="75"/>
      <c r="RWH53" s="75"/>
      <c r="RWI53" s="75"/>
      <c r="RWJ53" s="75"/>
      <c r="RWK53" s="75"/>
      <c r="RWL53" s="76"/>
      <c r="RWM53" s="73"/>
      <c r="RWN53" s="49"/>
      <c r="RWO53" s="30"/>
      <c r="RWP53" s="69"/>
      <c r="RWQ53" s="74"/>
      <c r="RWR53" s="75"/>
      <c r="RWS53" s="75"/>
      <c r="RWT53" s="75"/>
      <c r="RWU53" s="75"/>
      <c r="RWV53" s="75"/>
      <c r="RWW53" s="75"/>
      <c r="RWX53" s="75"/>
      <c r="RWY53" s="75"/>
      <c r="RWZ53" s="75"/>
      <c r="RXA53" s="75"/>
      <c r="RXB53" s="75"/>
      <c r="RXC53" s="75"/>
      <c r="RXD53" s="76"/>
      <c r="RXE53" s="73"/>
      <c r="RXF53" s="49"/>
      <c r="RXG53" s="30"/>
      <c r="RXH53" s="69"/>
      <c r="RXI53" s="74"/>
      <c r="RXJ53" s="75"/>
      <c r="RXK53" s="75"/>
      <c r="RXL53" s="75"/>
      <c r="RXM53" s="75"/>
      <c r="RXN53" s="75"/>
      <c r="RXO53" s="75"/>
      <c r="RXP53" s="75"/>
      <c r="RXQ53" s="75"/>
      <c r="RXR53" s="75"/>
      <c r="RXS53" s="75"/>
      <c r="RXT53" s="75"/>
      <c r="RXU53" s="75"/>
      <c r="RXV53" s="76"/>
      <c r="RXW53" s="73"/>
      <c r="RXX53" s="49"/>
      <c r="RXY53" s="30"/>
      <c r="RXZ53" s="69"/>
      <c r="RYA53" s="74"/>
      <c r="RYB53" s="75"/>
      <c r="RYC53" s="75"/>
      <c r="RYD53" s="75"/>
      <c r="RYE53" s="75"/>
      <c r="RYF53" s="75"/>
      <c r="RYG53" s="75"/>
      <c r="RYH53" s="75"/>
      <c r="RYI53" s="75"/>
      <c r="RYJ53" s="75"/>
      <c r="RYK53" s="75"/>
      <c r="RYL53" s="75"/>
      <c r="RYM53" s="75"/>
      <c r="RYN53" s="76"/>
      <c r="RYO53" s="73"/>
      <c r="RYP53" s="49"/>
      <c r="RYQ53" s="30"/>
      <c r="RYR53" s="69"/>
      <c r="RYS53" s="74"/>
      <c r="RYT53" s="75"/>
      <c r="RYU53" s="75"/>
      <c r="RYV53" s="75"/>
      <c r="RYW53" s="75"/>
      <c r="RYX53" s="75"/>
      <c r="RYY53" s="75"/>
      <c r="RYZ53" s="75"/>
      <c r="RZA53" s="75"/>
      <c r="RZB53" s="75"/>
      <c r="RZC53" s="75"/>
      <c r="RZD53" s="75"/>
      <c r="RZE53" s="75"/>
      <c r="RZF53" s="76"/>
      <c r="RZG53" s="73"/>
      <c r="RZH53" s="49"/>
      <c r="RZI53" s="30"/>
      <c r="RZJ53" s="69"/>
      <c r="RZK53" s="74"/>
      <c r="RZL53" s="75"/>
      <c r="RZM53" s="75"/>
      <c r="RZN53" s="75"/>
      <c r="RZO53" s="75"/>
      <c r="RZP53" s="75"/>
      <c r="RZQ53" s="75"/>
      <c r="RZR53" s="75"/>
      <c r="RZS53" s="75"/>
      <c r="RZT53" s="75"/>
      <c r="RZU53" s="75"/>
      <c r="RZV53" s="75"/>
      <c r="RZW53" s="75"/>
      <c r="RZX53" s="76"/>
      <c r="RZY53" s="73"/>
      <c r="RZZ53" s="49"/>
      <c r="SAA53" s="30"/>
      <c r="SAB53" s="69"/>
      <c r="SAC53" s="74"/>
      <c r="SAD53" s="75"/>
      <c r="SAE53" s="75"/>
      <c r="SAF53" s="75"/>
      <c r="SAG53" s="75"/>
      <c r="SAH53" s="75"/>
      <c r="SAI53" s="75"/>
      <c r="SAJ53" s="75"/>
      <c r="SAK53" s="75"/>
      <c r="SAL53" s="75"/>
      <c r="SAM53" s="75"/>
      <c r="SAN53" s="75"/>
      <c r="SAO53" s="75"/>
      <c r="SAP53" s="76"/>
      <c r="SAQ53" s="73"/>
      <c r="SAR53" s="49"/>
      <c r="SAS53" s="30"/>
      <c r="SAT53" s="69"/>
      <c r="SAU53" s="74"/>
      <c r="SAV53" s="75"/>
      <c r="SAW53" s="75"/>
      <c r="SAX53" s="75"/>
      <c r="SAY53" s="75"/>
      <c r="SAZ53" s="75"/>
      <c r="SBA53" s="75"/>
      <c r="SBB53" s="75"/>
      <c r="SBC53" s="75"/>
      <c r="SBD53" s="75"/>
      <c r="SBE53" s="75"/>
      <c r="SBF53" s="75"/>
      <c r="SBG53" s="75"/>
      <c r="SBH53" s="76"/>
      <c r="SBI53" s="73"/>
      <c r="SBJ53" s="49"/>
      <c r="SBK53" s="30"/>
      <c r="SBL53" s="69"/>
      <c r="SBM53" s="74"/>
      <c r="SBN53" s="75"/>
      <c r="SBO53" s="75"/>
      <c r="SBP53" s="75"/>
      <c r="SBQ53" s="75"/>
      <c r="SBR53" s="75"/>
      <c r="SBS53" s="75"/>
      <c r="SBT53" s="75"/>
      <c r="SBU53" s="75"/>
      <c r="SBV53" s="75"/>
      <c r="SBW53" s="75"/>
      <c r="SBX53" s="75"/>
      <c r="SBY53" s="75"/>
      <c r="SBZ53" s="76"/>
      <c r="SCA53" s="73"/>
      <c r="SCB53" s="49"/>
      <c r="SCC53" s="30"/>
      <c r="SCD53" s="69"/>
      <c r="SCE53" s="74"/>
      <c r="SCF53" s="75"/>
      <c r="SCG53" s="75"/>
      <c r="SCH53" s="75"/>
      <c r="SCI53" s="75"/>
      <c r="SCJ53" s="75"/>
      <c r="SCK53" s="75"/>
      <c r="SCL53" s="75"/>
      <c r="SCM53" s="75"/>
      <c r="SCN53" s="75"/>
      <c r="SCO53" s="75"/>
      <c r="SCP53" s="75"/>
      <c r="SCQ53" s="75"/>
      <c r="SCR53" s="76"/>
      <c r="SCS53" s="73"/>
      <c r="SCT53" s="49"/>
      <c r="SCU53" s="30"/>
      <c r="SCV53" s="69"/>
      <c r="SCW53" s="74"/>
      <c r="SCX53" s="75"/>
      <c r="SCY53" s="75"/>
      <c r="SCZ53" s="75"/>
      <c r="SDA53" s="75"/>
      <c r="SDB53" s="75"/>
      <c r="SDC53" s="75"/>
      <c r="SDD53" s="75"/>
      <c r="SDE53" s="75"/>
      <c r="SDF53" s="75"/>
      <c r="SDG53" s="75"/>
      <c r="SDH53" s="75"/>
      <c r="SDI53" s="75"/>
      <c r="SDJ53" s="76"/>
      <c r="SDK53" s="73"/>
      <c r="SDL53" s="49"/>
      <c r="SDM53" s="30"/>
      <c r="SDN53" s="69"/>
      <c r="SDO53" s="74"/>
      <c r="SDP53" s="75"/>
      <c r="SDQ53" s="75"/>
      <c r="SDR53" s="75"/>
      <c r="SDS53" s="75"/>
      <c r="SDT53" s="75"/>
      <c r="SDU53" s="75"/>
      <c r="SDV53" s="75"/>
      <c r="SDW53" s="75"/>
      <c r="SDX53" s="75"/>
      <c r="SDY53" s="75"/>
      <c r="SDZ53" s="75"/>
      <c r="SEA53" s="75"/>
      <c r="SEB53" s="76"/>
      <c r="SEC53" s="73"/>
      <c r="SED53" s="49"/>
      <c r="SEE53" s="30"/>
      <c r="SEF53" s="69"/>
      <c r="SEG53" s="74"/>
      <c r="SEH53" s="75"/>
      <c r="SEI53" s="75"/>
      <c r="SEJ53" s="75"/>
      <c r="SEK53" s="75"/>
      <c r="SEL53" s="75"/>
      <c r="SEM53" s="75"/>
      <c r="SEN53" s="75"/>
      <c r="SEO53" s="75"/>
      <c r="SEP53" s="75"/>
      <c r="SEQ53" s="75"/>
      <c r="SER53" s="75"/>
      <c r="SES53" s="75"/>
      <c r="SET53" s="76"/>
      <c r="SEU53" s="73"/>
      <c r="SEV53" s="49"/>
      <c r="SEW53" s="30"/>
      <c r="SEX53" s="69"/>
      <c r="SEY53" s="74"/>
      <c r="SEZ53" s="75"/>
      <c r="SFA53" s="75"/>
      <c r="SFB53" s="75"/>
      <c r="SFC53" s="75"/>
      <c r="SFD53" s="75"/>
      <c r="SFE53" s="75"/>
      <c r="SFF53" s="75"/>
      <c r="SFG53" s="75"/>
      <c r="SFH53" s="75"/>
      <c r="SFI53" s="75"/>
      <c r="SFJ53" s="75"/>
      <c r="SFK53" s="75"/>
      <c r="SFL53" s="76"/>
      <c r="SFM53" s="73"/>
      <c r="SFN53" s="49"/>
      <c r="SFO53" s="30"/>
      <c r="SFP53" s="69"/>
      <c r="SFQ53" s="74"/>
      <c r="SFR53" s="75"/>
      <c r="SFS53" s="75"/>
      <c r="SFT53" s="75"/>
      <c r="SFU53" s="75"/>
      <c r="SFV53" s="75"/>
      <c r="SFW53" s="75"/>
      <c r="SFX53" s="75"/>
      <c r="SFY53" s="75"/>
      <c r="SFZ53" s="75"/>
      <c r="SGA53" s="75"/>
      <c r="SGB53" s="75"/>
      <c r="SGC53" s="75"/>
      <c r="SGD53" s="76"/>
      <c r="SGE53" s="73"/>
      <c r="SGF53" s="49"/>
      <c r="SGG53" s="30"/>
      <c r="SGH53" s="69"/>
      <c r="SGI53" s="74"/>
      <c r="SGJ53" s="75"/>
      <c r="SGK53" s="75"/>
      <c r="SGL53" s="75"/>
      <c r="SGM53" s="75"/>
      <c r="SGN53" s="75"/>
      <c r="SGO53" s="75"/>
      <c r="SGP53" s="75"/>
      <c r="SGQ53" s="75"/>
      <c r="SGR53" s="75"/>
      <c r="SGS53" s="75"/>
      <c r="SGT53" s="75"/>
      <c r="SGU53" s="75"/>
      <c r="SGV53" s="76"/>
      <c r="SGW53" s="73"/>
      <c r="SGX53" s="49"/>
      <c r="SGY53" s="30"/>
      <c r="SGZ53" s="69"/>
      <c r="SHA53" s="74"/>
      <c r="SHB53" s="75"/>
      <c r="SHC53" s="75"/>
      <c r="SHD53" s="75"/>
      <c r="SHE53" s="75"/>
      <c r="SHF53" s="75"/>
      <c r="SHG53" s="75"/>
      <c r="SHH53" s="75"/>
      <c r="SHI53" s="75"/>
      <c r="SHJ53" s="75"/>
      <c r="SHK53" s="75"/>
      <c r="SHL53" s="75"/>
      <c r="SHM53" s="75"/>
      <c r="SHN53" s="76"/>
      <c r="SHO53" s="73"/>
      <c r="SHP53" s="49"/>
      <c r="SHQ53" s="30"/>
      <c r="SHR53" s="69"/>
      <c r="SHS53" s="74"/>
      <c r="SHT53" s="75"/>
      <c r="SHU53" s="75"/>
      <c r="SHV53" s="75"/>
      <c r="SHW53" s="75"/>
      <c r="SHX53" s="75"/>
      <c r="SHY53" s="75"/>
      <c r="SHZ53" s="75"/>
      <c r="SIA53" s="75"/>
      <c r="SIB53" s="75"/>
      <c r="SIC53" s="75"/>
      <c r="SID53" s="75"/>
      <c r="SIE53" s="75"/>
      <c r="SIF53" s="76"/>
      <c r="SIG53" s="73"/>
      <c r="SIH53" s="49"/>
      <c r="SII53" s="30"/>
      <c r="SIJ53" s="69"/>
      <c r="SIK53" s="74"/>
      <c r="SIL53" s="75"/>
      <c r="SIM53" s="75"/>
      <c r="SIN53" s="75"/>
      <c r="SIO53" s="75"/>
      <c r="SIP53" s="75"/>
      <c r="SIQ53" s="75"/>
      <c r="SIR53" s="75"/>
      <c r="SIS53" s="75"/>
      <c r="SIT53" s="75"/>
      <c r="SIU53" s="75"/>
      <c r="SIV53" s="75"/>
      <c r="SIW53" s="75"/>
      <c r="SIX53" s="76"/>
      <c r="SIY53" s="73"/>
      <c r="SIZ53" s="49"/>
      <c r="SJA53" s="30"/>
      <c r="SJB53" s="69"/>
      <c r="SJC53" s="74"/>
      <c r="SJD53" s="75"/>
      <c r="SJE53" s="75"/>
      <c r="SJF53" s="75"/>
      <c r="SJG53" s="75"/>
      <c r="SJH53" s="75"/>
      <c r="SJI53" s="75"/>
      <c r="SJJ53" s="75"/>
      <c r="SJK53" s="75"/>
      <c r="SJL53" s="75"/>
      <c r="SJM53" s="75"/>
      <c r="SJN53" s="75"/>
      <c r="SJO53" s="75"/>
      <c r="SJP53" s="76"/>
      <c r="SJQ53" s="73"/>
      <c r="SJR53" s="49"/>
      <c r="SJS53" s="30"/>
      <c r="SJT53" s="69"/>
      <c r="SJU53" s="74"/>
      <c r="SJV53" s="75"/>
      <c r="SJW53" s="75"/>
      <c r="SJX53" s="75"/>
      <c r="SJY53" s="75"/>
      <c r="SJZ53" s="75"/>
      <c r="SKA53" s="75"/>
      <c r="SKB53" s="75"/>
      <c r="SKC53" s="75"/>
      <c r="SKD53" s="75"/>
      <c r="SKE53" s="75"/>
      <c r="SKF53" s="75"/>
      <c r="SKG53" s="75"/>
      <c r="SKH53" s="76"/>
      <c r="SKI53" s="73"/>
      <c r="SKJ53" s="49"/>
      <c r="SKK53" s="30"/>
      <c r="SKL53" s="69"/>
      <c r="SKM53" s="74"/>
      <c r="SKN53" s="75"/>
      <c r="SKO53" s="75"/>
      <c r="SKP53" s="75"/>
      <c r="SKQ53" s="75"/>
      <c r="SKR53" s="75"/>
      <c r="SKS53" s="75"/>
      <c r="SKT53" s="75"/>
      <c r="SKU53" s="75"/>
      <c r="SKV53" s="75"/>
      <c r="SKW53" s="75"/>
      <c r="SKX53" s="75"/>
      <c r="SKY53" s="75"/>
      <c r="SKZ53" s="76"/>
      <c r="SLA53" s="73"/>
      <c r="SLB53" s="49"/>
      <c r="SLC53" s="30"/>
      <c r="SLD53" s="69"/>
      <c r="SLE53" s="74"/>
      <c r="SLF53" s="75"/>
      <c r="SLG53" s="75"/>
      <c r="SLH53" s="75"/>
      <c r="SLI53" s="75"/>
      <c r="SLJ53" s="75"/>
      <c r="SLK53" s="75"/>
      <c r="SLL53" s="75"/>
      <c r="SLM53" s="75"/>
      <c r="SLN53" s="75"/>
      <c r="SLO53" s="75"/>
      <c r="SLP53" s="75"/>
      <c r="SLQ53" s="75"/>
      <c r="SLR53" s="76"/>
      <c r="SLS53" s="73"/>
      <c r="SLT53" s="49"/>
      <c r="SLU53" s="30"/>
      <c r="SLV53" s="69"/>
      <c r="SLW53" s="74"/>
      <c r="SLX53" s="75"/>
      <c r="SLY53" s="75"/>
      <c r="SLZ53" s="75"/>
      <c r="SMA53" s="75"/>
      <c r="SMB53" s="75"/>
      <c r="SMC53" s="75"/>
      <c r="SMD53" s="75"/>
      <c r="SME53" s="75"/>
      <c r="SMF53" s="75"/>
      <c r="SMG53" s="75"/>
      <c r="SMH53" s="75"/>
      <c r="SMI53" s="75"/>
      <c r="SMJ53" s="76"/>
      <c r="SMK53" s="73"/>
      <c r="SML53" s="49"/>
      <c r="SMM53" s="30"/>
      <c r="SMN53" s="69"/>
      <c r="SMO53" s="74"/>
      <c r="SMP53" s="75"/>
      <c r="SMQ53" s="75"/>
      <c r="SMR53" s="75"/>
      <c r="SMS53" s="75"/>
      <c r="SMT53" s="75"/>
      <c r="SMU53" s="75"/>
      <c r="SMV53" s="75"/>
      <c r="SMW53" s="75"/>
      <c r="SMX53" s="75"/>
      <c r="SMY53" s="75"/>
      <c r="SMZ53" s="75"/>
      <c r="SNA53" s="75"/>
      <c r="SNB53" s="76"/>
      <c r="SNC53" s="73"/>
      <c r="SND53" s="49"/>
      <c r="SNE53" s="30"/>
      <c r="SNF53" s="69"/>
      <c r="SNG53" s="74"/>
      <c r="SNH53" s="75"/>
      <c r="SNI53" s="75"/>
      <c r="SNJ53" s="75"/>
      <c r="SNK53" s="75"/>
      <c r="SNL53" s="75"/>
      <c r="SNM53" s="75"/>
      <c r="SNN53" s="75"/>
      <c r="SNO53" s="75"/>
      <c r="SNP53" s="75"/>
      <c r="SNQ53" s="75"/>
      <c r="SNR53" s="75"/>
      <c r="SNS53" s="75"/>
      <c r="SNT53" s="76"/>
      <c r="SNU53" s="73"/>
      <c r="SNV53" s="49"/>
      <c r="SNW53" s="30"/>
      <c r="SNX53" s="69"/>
      <c r="SNY53" s="74"/>
      <c r="SNZ53" s="75"/>
      <c r="SOA53" s="75"/>
      <c r="SOB53" s="75"/>
      <c r="SOC53" s="75"/>
      <c r="SOD53" s="75"/>
      <c r="SOE53" s="75"/>
      <c r="SOF53" s="75"/>
      <c r="SOG53" s="75"/>
      <c r="SOH53" s="75"/>
      <c r="SOI53" s="75"/>
      <c r="SOJ53" s="75"/>
      <c r="SOK53" s="75"/>
      <c r="SOL53" s="76"/>
      <c r="SOM53" s="73"/>
      <c r="SON53" s="49"/>
      <c r="SOO53" s="30"/>
      <c r="SOP53" s="69"/>
      <c r="SOQ53" s="74"/>
      <c r="SOR53" s="75"/>
      <c r="SOS53" s="75"/>
      <c r="SOT53" s="75"/>
      <c r="SOU53" s="75"/>
      <c r="SOV53" s="75"/>
      <c r="SOW53" s="75"/>
      <c r="SOX53" s="75"/>
      <c r="SOY53" s="75"/>
      <c r="SOZ53" s="75"/>
      <c r="SPA53" s="75"/>
      <c r="SPB53" s="75"/>
      <c r="SPC53" s="75"/>
      <c r="SPD53" s="76"/>
      <c r="SPE53" s="73"/>
      <c r="SPF53" s="49"/>
      <c r="SPG53" s="30"/>
      <c r="SPH53" s="69"/>
      <c r="SPI53" s="74"/>
      <c r="SPJ53" s="75"/>
      <c r="SPK53" s="75"/>
      <c r="SPL53" s="75"/>
      <c r="SPM53" s="75"/>
      <c r="SPN53" s="75"/>
      <c r="SPO53" s="75"/>
      <c r="SPP53" s="75"/>
      <c r="SPQ53" s="75"/>
      <c r="SPR53" s="75"/>
      <c r="SPS53" s="75"/>
      <c r="SPT53" s="75"/>
      <c r="SPU53" s="75"/>
      <c r="SPV53" s="76"/>
      <c r="SPW53" s="73"/>
      <c r="SPX53" s="49"/>
      <c r="SPY53" s="30"/>
      <c r="SPZ53" s="69"/>
      <c r="SQA53" s="74"/>
      <c r="SQB53" s="75"/>
      <c r="SQC53" s="75"/>
      <c r="SQD53" s="75"/>
      <c r="SQE53" s="75"/>
      <c r="SQF53" s="75"/>
      <c r="SQG53" s="75"/>
      <c r="SQH53" s="75"/>
      <c r="SQI53" s="75"/>
      <c r="SQJ53" s="75"/>
      <c r="SQK53" s="75"/>
      <c r="SQL53" s="75"/>
      <c r="SQM53" s="75"/>
      <c r="SQN53" s="76"/>
      <c r="SQO53" s="73"/>
      <c r="SQP53" s="49"/>
      <c r="SQQ53" s="30"/>
      <c r="SQR53" s="69"/>
      <c r="SQS53" s="74"/>
      <c r="SQT53" s="75"/>
      <c r="SQU53" s="75"/>
      <c r="SQV53" s="75"/>
      <c r="SQW53" s="75"/>
      <c r="SQX53" s="75"/>
      <c r="SQY53" s="75"/>
      <c r="SQZ53" s="75"/>
      <c r="SRA53" s="75"/>
      <c r="SRB53" s="75"/>
      <c r="SRC53" s="75"/>
      <c r="SRD53" s="75"/>
      <c r="SRE53" s="75"/>
      <c r="SRF53" s="76"/>
      <c r="SRG53" s="73"/>
      <c r="SRH53" s="49"/>
      <c r="SRI53" s="30"/>
      <c r="SRJ53" s="69"/>
      <c r="SRK53" s="74"/>
      <c r="SRL53" s="75"/>
      <c r="SRM53" s="75"/>
      <c r="SRN53" s="75"/>
      <c r="SRO53" s="75"/>
      <c r="SRP53" s="75"/>
      <c r="SRQ53" s="75"/>
      <c r="SRR53" s="75"/>
      <c r="SRS53" s="75"/>
      <c r="SRT53" s="75"/>
      <c r="SRU53" s="75"/>
      <c r="SRV53" s="75"/>
      <c r="SRW53" s="75"/>
      <c r="SRX53" s="76"/>
      <c r="SRY53" s="73"/>
      <c r="SRZ53" s="49"/>
      <c r="SSA53" s="30"/>
      <c r="SSB53" s="69"/>
      <c r="SSC53" s="74"/>
      <c r="SSD53" s="75"/>
      <c r="SSE53" s="75"/>
      <c r="SSF53" s="75"/>
      <c r="SSG53" s="75"/>
      <c r="SSH53" s="75"/>
      <c r="SSI53" s="75"/>
      <c r="SSJ53" s="75"/>
      <c r="SSK53" s="75"/>
      <c r="SSL53" s="75"/>
      <c r="SSM53" s="75"/>
      <c r="SSN53" s="75"/>
      <c r="SSO53" s="75"/>
      <c r="SSP53" s="76"/>
      <c r="SSQ53" s="73"/>
      <c r="SSR53" s="49"/>
      <c r="SSS53" s="30"/>
      <c r="SST53" s="69"/>
      <c r="SSU53" s="74"/>
      <c r="SSV53" s="75"/>
      <c r="SSW53" s="75"/>
      <c r="SSX53" s="75"/>
      <c r="SSY53" s="75"/>
      <c r="SSZ53" s="75"/>
      <c r="STA53" s="75"/>
      <c r="STB53" s="75"/>
      <c r="STC53" s="75"/>
      <c r="STD53" s="75"/>
      <c r="STE53" s="75"/>
      <c r="STF53" s="75"/>
      <c r="STG53" s="75"/>
      <c r="STH53" s="76"/>
      <c r="STI53" s="73"/>
      <c r="STJ53" s="49"/>
      <c r="STK53" s="30"/>
      <c r="STL53" s="69"/>
      <c r="STM53" s="74"/>
      <c r="STN53" s="75"/>
      <c r="STO53" s="75"/>
      <c r="STP53" s="75"/>
      <c r="STQ53" s="75"/>
      <c r="STR53" s="75"/>
      <c r="STS53" s="75"/>
      <c r="STT53" s="75"/>
      <c r="STU53" s="75"/>
      <c r="STV53" s="75"/>
      <c r="STW53" s="75"/>
      <c r="STX53" s="75"/>
      <c r="STY53" s="75"/>
      <c r="STZ53" s="76"/>
      <c r="SUA53" s="73"/>
      <c r="SUB53" s="49"/>
      <c r="SUC53" s="30"/>
      <c r="SUD53" s="69"/>
      <c r="SUE53" s="74"/>
      <c r="SUF53" s="75"/>
      <c r="SUG53" s="75"/>
      <c r="SUH53" s="75"/>
      <c r="SUI53" s="75"/>
      <c r="SUJ53" s="75"/>
      <c r="SUK53" s="75"/>
      <c r="SUL53" s="75"/>
      <c r="SUM53" s="75"/>
      <c r="SUN53" s="75"/>
      <c r="SUO53" s="75"/>
      <c r="SUP53" s="75"/>
      <c r="SUQ53" s="75"/>
      <c r="SUR53" s="76"/>
      <c r="SUS53" s="73"/>
      <c r="SUT53" s="49"/>
      <c r="SUU53" s="30"/>
      <c r="SUV53" s="69"/>
      <c r="SUW53" s="74"/>
      <c r="SUX53" s="75"/>
      <c r="SUY53" s="75"/>
      <c r="SUZ53" s="75"/>
      <c r="SVA53" s="75"/>
      <c r="SVB53" s="75"/>
      <c r="SVC53" s="75"/>
      <c r="SVD53" s="75"/>
      <c r="SVE53" s="75"/>
      <c r="SVF53" s="75"/>
      <c r="SVG53" s="75"/>
      <c r="SVH53" s="75"/>
      <c r="SVI53" s="75"/>
      <c r="SVJ53" s="76"/>
      <c r="SVK53" s="73"/>
      <c r="SVL53" s="49"/>
      <c r="SVM53" s="30"/>
      <c r="SVN53" s="69"/>
      <c r="SVO53" s="74"/>
      <c r="SVP53" s="75"/>
      <c r="SVQ53" s="75"/>
      <c r="SVR53" s="75"/>
      <c r="SVS53" s="75"/>
      <c r="SVT53" s="75"/>
      <c r="SVU53" s="75"/>
      <c r="SVV53" s="75"/>
      <c r="SVW53" s="75"/>
      <c r="SVX53" s="75"/>
      <c r="SVY53" s="75"/>
      <c r="SVZ53" s="75"/>
      <c r="SWA53" s="75"/>
      <c r="SWB53" s="76"/>
      <c r="SWC53" s="73"/>
      <c r="SWD53" s="49"/>
      <c r="SWE53" s="30"/>
      <c r="SWF53" s="69"/>
      <c r="SWG53" s="74"/>
      <c r="SWH53" s="75"/>
      <c r="SWI53" s="75"/>
      <c r="SWJ53" s="75"/>
      <c r="SWK53" s="75"/>
      <c r="SWL53" s="75"/>
      <c r="SWM53" s="75"/>
      <c r="SWN53" s="75"/>
      <c r="SWO53" s="75"/>
      <c r="SWP53" s="75"/>
      <c r="SWQ53" s="75"/>
      <c r="SWR53" s="75"/>
      <c r="SWS53" s="75"/>
      <c r="SWT53" s="76"/>
      <c r="SWU53" s="73"/>
      <c r="SWV53" s="49"/>
      <c r="SWW53" s="30"/>
      <c r="SWX53" s="69"/>
      <c r="SWY53" s="74"/>
      <c r="SWZ53" s="75"/>
      <c r="SXA53" s="75"/>
      <c r="SXB53" s="75"/>
      <c r="SXC53" s="75"/>
      <c r="SXD53" s="75"/>
      <c r="SXE53" s="75"/>
      <c r="SXF53" s="75"/>
      <c r="SXG53" s="75"/>
      <c r="SXH53" s="75"/>
      <c r="SXI53" s="75"/>
      <c r="SXJ53" s="75"/>
      <c r="SXK53" s="75"/>
      <c r="SXL53" s="76"/>
      <c r="SXM53" s="73"/>
      <c r="SXN53" s="49"/>
      <c r="SXO53" s="30"/>
      <c r="SXP53" s="69"/>
      <c r="SXQ53" s="74"/>
      <c r="SXR53" s="75"/>
      <c r="SXS53" s="75"/>
      <c r="SXT53" s="75"/>
      <c r="SXU53" s="75"/>
      <c r="SXV53" s="75"/>
      <c r="SXW53" s="75"/>
      <c r="SXX53" s="75"/>
      <c r="SXY53" s="75"/>
      <c r="SXZ53" s="75"/>
      <c r="SYA53" s="75"/>
      <c r="SYB53" s="75"/>
      <c r="SYC53" s="75"/>
      <c r="SYD53" s="76"/>
      <c r="SYE53" s="73"/>
      <c r="SYF53" s="49"/>
      <c r="SYG53" s="30"/>
      <c r="SYH53" s="69"/>
      <c r="SYI53" s="74"/>
      <c r="SYJ53" s="75"/>
      <c r="SYK53" s="75"/>
      <c r="SYL53" s="75"/>
      <c r="SYM53" s="75"/>
      <c r="SYN53" s="75"/>
      <c r="SYO53" s="75"/>
      <c r="SYP53" s="75"/>
      <c r="SYQ53" s="75"/>
      <c r="SYR53" s="75"/>
      <c r="SYS53" s="75"/>
      <c r="SYT53" s="75"/>
      <c r="SYU53" s="75"/>
      <c r="SYV53" s="76"/>
      <c r="SYW53" s="73"/>
      <c r="SYX53" s="49"/>
      <c r="SYY53" s="30"/>
      <c r="SYZ53" s="69"/>
      <c r="SZA53" s="74"/>
      <c r="SZB53" s="75"/>
      <c r="SZC53" s="75"/>
      <c r="SZD53" s="75"/>
      <c r="SZE53" s="75"/>
      <c r="SZF53" s="75"/>
      <c r="SZG53" s="75"/>
      <c r="SZH53" s="75"/>
      <c r="SZI53" s="75"/>
      <c r="SZJ53" s="75"/>
      <c r="SZK53" s="75"/>
      <c r="SZL53" s="75"/>
      <c r="SZM53" s="75"/>
      <c r="SZN53" s="76"/>
      <c r="SZO53" s="73"/>
      <c r="SZP53" s="49"/>
      <c r="SZQ53" s="30"/>
      <c r="SZR53" s="69"/>
      <c r="SZS53" s="74"/>
      <c r="SZT53" s="75"/>
      <c r="SZU53" s="75"/>
      <c r="SZV53" s="75"/>
      <c r="SZW53" s="75"/>
      <c r="SZX53" s="75"/>
      <c r="SZY53" s="75"/>
      <c r="SZZ53" s="75"/>
      <c r="TAA53" s="75"/>
      <c r="TAB53" s="75"/>
      <c r="TAC53" s="75"/>
      <c r="TAD53" s="75"/>
      <c r="TAE53" s="75"/>
      <c r="TAF53" s="76"/>
      <c r="TAG53" s="73"/>
      <c r="TAH53" s="49"/>
      <c r="TAI53" s="30"/>
      <c r="TAJ53" s="69"/>
      <c r="TAK53" s="74"/>
      <c r="TAL53" s="75"/>
      <c r="TAM53" s="75"/>
      <c r="TAN53" s="75"/>
      <c r="TAO53" s="75"/>
      <c r="TAP53" s="75"/>
      <c r="TAQ53" s="75"/>
      <c r="TAR53" s="75"/>
      <c r="TAS53" s="75"/>
      <c r="TAT53" s="75"/>
      <c r="TAU53" s="75"/>
      <c r="TAV53" s="75"/>
      <c r="TAW53" s="75"/>
      <c r="TAX53" s="76"/>
      <c r="TAY53" s="73"/>
      <c r="TAZ53" s="49"/>
      <c r="TBA53" s="30"/>
      <c r="TBB53" s="69"/>
      <c r="TBC53" s="74"/>
      <c r="TBD53" s="75"/>
      <c r="TBE53" s="75"/>
      <c r="TBF53" s="75"/>
      <c r="TBG53" s="75"/>
      <c r="TBH53" s="75"/>
      <c r="TBI53" s="75"/>
      <c r="TBJ53" s="75"/>
      <c r="TBK53" s="75"/>
      <c r="TBL53" s="75"/>
      <c r="TBM53" s="75"/>
      <c r="TBN53" s="75"/>
      <c r="TBO53" s="75"/>
      <c r="TBP53" s="76"/>
      <c r="TBQ53" s="73"/>
      <c r="TBR53" s="49"/>
      <c r="TBS53" s="30"/>
      <c r="TBT53" s="69"/>
      <c r="TBU53" s="74"/>
      <c r="TBV53" s="75"/>
      <c r="TBW53" s="75"/>
      <c r="TBX53" s="75"/>
      <c r="TBY53" s="75"/>
      <c r="TBZ53" s="75"/>
      <c r="TCA53" s="75"/>
      <c r="TCB53" s="75"/>
      <c r="TCC53" s="75"/>
      <c r="TCD53" s="75"/>
      <c r="TCE53" s="75"/>
      <c r="TCF53" s="75"/>
      <c r="TCG53" s="75"/>
      <c r="TCH53" s="76"/>
      <c r="TCI53" s="73"/>
      <c r="TCJ53" s="49"/>
      <c r="TCK53" s="30"/>
      <c r="TCL53" s="69"/>
      <c r="TCM53" s="74"/>
      <c r="TCN53" s="75"/>
      <c r="TCO53" s="75"/>
      <c r="TCP53" s="75"/>
      <c r="TCQ53" s="75"/>
      <c r="TCR53" s="75"/>
      <c r="TCS53" s="75"/>
      <c r="TCT53" s="75"/>
      <c r="TCU53" s="75"/>
      <c r="TCV53" s="75"/>
      <c r="TCW53" s="75"/>
      <c r="TCX53" s="75"/>
      <c r="TCY53" s="75"/>
      <c r="TCZ53" s="76"/>
      <c r="TDA53" s="73"/>
      <c r="TDB53" s="49"/>
      <c r="TDC53" s="30"/>
      <c r="TDD53" s="69"/>
      <c r="TDE53" s="74"/>
      <c r="TDF53" s="75"/>
      <c r="TDG53" s="75"/>
      <c r="TDH53" s="75"/>
      <c r="TDI53" s="75"/>
      <c r="TDJ53" s="75"/>
      <c r="TDK53" s="75"/>
      <c r="TDL53" s="75"/>
      <c r="TDM53" s="75"/>
      <c r="TDN53" s="75"/>
      <c r="TDO53" s="75"/>
      <c r="TDP53" s="75"/>
      <c r="TDQ53" s="75"/>
      <c r="TDR53" s="76"/>
      <c r="TDS53" s="73"/>
      <c r="TDT53" s="49"/>
      <c r="TDU53" s="30"/>
      <c r="TDV53" s="69"/>
      <c r="TDW53" s="74"/>
      <c r="TDX53" s="75"/>
      <c r="TDY53" s="75"/>
      <c r="TDZ53" s="75"/>
      <c r="TEA53" s="75"/>
      <c r="TEB53" s="75"/>
      <c r="TEC53" s="75"/>
      <c r="TED53" s="75"/>
      <c r="TEE53" s="75"/>
      <c r="TEF53" s="75"/>
      <c r="TEG53" s="75"/>
      <c r="TEH53" s="75"/>
      <c r="TEI53" s="75"/>
      <c r="TEJ53" s="76"/>
      <c r="TEK53" s="73"/>
      <c r="TEL53" s="49"/>
      <c r="TEM53" s="30"/>
      <c r="TEN53" s="69"/>
      <c r="TEO53" s="74"/>
      <c r="TEP53" s="75"/>
      <c r="TEQ53" s="75"/>
      <c r="TER53" s="75"/>
      <c r="TES53" s="75"/>
      <c r="TET53" s="75"/>
      <c r="TEU53" s="75"/>
      <c r="TEV53" s="75"/>
      <c r="TEW53" s="75"/>
      <c r="TEX53" s="75"/>
      <c r="TEY53" s="75"/>
      <c r="TEZ53" s="75"/>
      <c r="TFA53" s="75"/>
      <c r="TFB53" s="76"/>
      <c r="TFC53" s="73"/>
      <c r="TFD53" s="49"/>
      <c r="TFE53" s="30"/>
      <c r="TFF53" s="69"/>
      <c r="TFG53" s="74"/>
      <c r="TFH53" s="75"/>
      <c r="TFI53" s="75"/>
      <c r="TFJ53" s="75"/>
      <c r="TFK53" s="75"/>
      <c r="TFL53" s="75"/>
      <c r="TFM53" s="75"/>
      <c r="TFN53" s="75"/>
      <c r="TFO53" s="75"/>
      <c r="TFP53" s="75"/>
      <c r="TFQ53" s="75"/>
      <c r="TFR53" s="75"/>
      <c r="TFS53" s="75"/>
      <c r="TFT53" s="76"/>
      <c r="TFU53" s="73"/>
      <c r="TFV53" s="49"/>
      <c r="TFW53" s="30"/>
      <c r="TFX53" s="69"/>
      <c r="TFY53" s="74"/>
      <c r="TFZ53" s="75"/>
      <c r="TGA53" s="75"/>
      <c r="TGB53" s="75"/>
      <c r="TGC53" s="75"/>
      <c r="TGD53" s="75"/>
      <c r="TGE53" s="75"/>
      <c r="TGF53" s="75"/>
      <c r="TGG53" s="75"/>
      <c r="TGH53" s="75"/>
      <c r="TGI53" s="75"/>
      <c r="TGJ53" s="75"/>
      <c r="TGK53" s="75"/>
      <c r="TGL53" s="76"/>
      <c r="TGM53" s="73"/>
      <c r="TGN53" s="49"/>
      <c r="TGO53" s="30"/>
      <c r="TGP53" s="69"/>
      <c r="TGQ53" s="74"/>
      <c r="TGR53" s="75"/>
      <c r="TGS53" s="75"/>
      <c r="TGT53" s="75"/>
      <c r="TGU53" s="75"/>
      <c r="TGV53" s="75"/>
      <c r="TGW53" s="75"/>
      <c r="TGX53" s="75"/>
      <c r="TGY53" s="75"/>
      <c r="TGZ53" s="75"/>
      <c r="THA53" s="75"/>
      <c r="THB53" s="75"/>
      <c r="THC53" s="75"/>
      <c r="THD53" s="76"/>
      <c r="THE53" s="73"/>
      <c r="THF53" s="49"/>
      <c r="THG53" s="30"/>
      <c r="THH53" s="69"/>
      <c r="THI53" s="74"/>
      <c r="THJ53" s="75"/>
      <c r="THK53" s="75"/>
      <c r="THL53" s="75"/>
      <c r="THM53" s="75"/>
      <c r="THN53" s="75"/>
      <c r="THO53" s="75"/>
      <c r="THP53" s="75"/>
      <c r="THQ53" s="75"/>
      <c r="THR53" s="75"/>
      <c r="THS53" s="75"/>
      <c r="THT53" s="75"/>
      <c r="THU53" s="75"/>
      <c r="THV53" s="76"/>
      <c r="THW53" s="73"/>
      <c r="THX53" s="49"/>
      <c r="THY53" s="30"/>
      <c r="THZ53" s="69"/>
      <c r="TIA53" s="74"/>
      <c r="TIB53" s="75"/>
      <c r="TIC53" s="75"/>
      <c r="TID53" s="75"/>
      <c r="TIE53" s="75"/>
      <c r="TIF53" s="75"/>
      <c r="TIG53" s="75"/>
      <c r="TIH53" s="75"/>
      <c r="TII53" s="75"/>
      <c r="TIJ53" s="75"/>
      <c r="TIK53" s="75"/>
      <c r="TIL53" s="75"/>
      <c r="TIM53" s="75"/>
      <c r="TIN53" s="76"/>
      <c r="TIO53" s="73"/>
      <c r="TIP53" s="49"/>
      <c r="TIQ53" s="30"/>
      <c r="TIR53" s="69"/>
      <c r="TIS53" s="74"/>
      <c r="TIT53" s="75"/>
      <c r="TIU53" s="75"/>
      <c r="TIV53" s="75"/>
      <c r="TIW53" s="75"/>
      <c r="TIX53" s="75"/>
      <c r="TIY53" s="75"/>
      <c r="TIZ53" s="75"/>
      <c r="TJA53" s="75"/>
      <c r="TJB53" s="75"/>
      <c r="TJC53" s="75"/>
      <c r="TJD53" s="75"/>
      <c r="TJE53" s="75"/>
      <c r="TJF53" s="76"/>
      <c r="TJG53" s="73"/>
      <c r="TJH53" s="49"/>
      <c r="TJI53" s="30"/>
      <c r="TJJ53" s="69"/>
      <c r="TJK53" s="74"/>
      <c r="TJL53" s="75"/>
      <c r="TJM53" s="75"/>
      <c r="TJN53" s="75"/>
      <c r="TJO53" s="75"/>
      <c r="TJP53" s="75"/>
      <c r="TJQ53" s="75"/>
      <c r="TJR53" s="75"/>
      <c r="TJS53" s="75"/>
      <c r="TJT53" s="75"/>
      <c r="TJU53" s="75"/>
      <c r="TJV53" s="75"/>
      <c r="TJW53" s="75"/>
      <c r="TJX53" s="76"/>
      <c r="TJY53" s="73"/>
      <c r="TJZ53" s="49"/>
      <c r="TKA53" s="30"/>
      <c r="TKB53" s="69"/>
      <c r="TKC53" s="74"/>
      <c r="TKD53" s="75"/>
      <c r="TKE53" s="75"/>
      <c r="TKF53" s="75"/>
      <c r="TKG53" s="75"/>
      <c r="TKH53" s="75"/>
      <c r="TKI53" s="75"/>
      <c r="TKJ53" s="75"/>
      <c r="TKK53" s="75"/>
      <c r="TKL53" s="75"/>
      <c r="TKM53" s="75"/>
      <c r="TKN53" s="75"/>
      <c r="TKO53" s="75"/>
      <c r="TKP53" s="76"/>
      <c r="TKQ53" s="73"/>
      <c r="TKR53" s="49"/>
      <c r="TKS53" s="30"/>
      <c r="TKT53" s="69"/>
      <c r="TKU53" s="74"/>
      <c r="TKV53" s="75"/>
      <c r="TKW53" s="75"/>
      <c r="TKX53" s="75"/>
      <c r="TKY53" s="75"/>
      <c r="TKZ53" s="75"/>
      <c r="TLA53" s="75"/>
      <c r="TLB53" s="75"/>
      <c r="TLC53" s="75"/>
      <c r="TLD53" s="75"/>
      <c r="TLE53" s="75"/>
      <c r="TLF53" s="75"/>
      <c r="TLG53" s="75"/>
      <c r="TLH53" s="76"/>
      <c r="TLI53" s="73"/>
      <c r="TLJ53" s="49"/>
      <c r="TLK53" s="30"/>
      <c r="TLL53" s="69"/>
      <c r="TLM53" s="74"/>
      <c r="TLN53" s="75"/>
      <c r="TLO53" s="75"/>
      <c r="TLP53" s="75"/>
      <c r="TLQ53" s="75"/>
      <c r="TLR53" s="75"/>
      <c r="TLS53" s="75"/>
      <c r="TLT53" s="75"/>
      <c r="TLU53" s="75"/>
      <c r="TLV53" s="75"/>
      <c r="TLW53" s="75"/>
      <c r="TLX53" s="75"/>
      <c r="TLY53" s="75"/>
      <c r="TLZ53" s="76"/>
      <c r="TMA53" s="73"/>
      <c r="TMB53" s="49"/>
      <c r="TMC53" s="30"/>
      <c r="TMD53" s="69"/>
      <c r="TME53" s="74"/>
      <c r="TMF53" s="75"/>
      <c r="TMG53" s="75"/>
      <c r="TMH53" s="75"/>
      <c r="TMI53" s="75"/>
      <c r="TMJ53" s="75"/>
      <c r="TMK53" s="75"/>
      <c r="TML53" s="75"/>
      <c r="TMM53" s="75"/>
      <c r="TMN53" s="75"/>
      <c r="TMO53" s="75"/>
      <c r="TMP53" s="75"/>
      <c r="TMQ53" s="75"/>
      <c r="TMR53" s="76"/>
      <c r="TMS53" s="73"/>
      <c r="TMT53" s="49"/>
      <c r="TMU53" s="30"/>
      <c r="TMV53" s="69"/>
      <c r="TMW53" s="74"/>
      <c r="TMX53" s="75"/>
      <c r="TMY53" s="75"/>
      <c r="TMZ53" s="75"/>
      <c r="TNA53" s="75"/>
      <c r="TNB53" s="75"/>
      <c r="TNC53" s="75"/>
      <c r="TND53" s="75"/>
      <c r="TNE53" s="75"/>
      <c r="TNF53" s="75"/>
      <c r="TNG53" s="75"/>
      <c r="TNH53" s="75"/>
      <c r="TNI53" s="75"/>
      <c r="TNJ53" s="76"/>
      <c r="TNK53" s="73"/>
      <c r="TNL53" s="49"/>
      <c r="TNM53" s="30"/>
      <c r="TNN53" s="69"/>
      <c r="TNO53" s="74"/>
      <c r="TNP53" s="75"/>
      <c r="TNQ53" s="75"/>
      <c r="TNR53" s="75"/>
      <c r="TNS53" s="75"/>
      <c r="TNT53" s="75"/>
      <c r="TNU53" s="75"/>
      <c r="TNV53" s="75"/>
      <c r="TNW53" s="75"/>
      <c r="TNX53" s="75"/>
      <c r="TNY53" s="75"/>
      <c r="TNZ53" s="75"/>
      <c r="TOA53" s="75"/>
      <c r="TOB53" s="76"/>
      <c r="TOC53" s="73"/>
      <c r="TOD53" s="49"/>
      <c r="TOE53" s="30"/>
      <c r="TOF53" s="69"/>
      <c r="TOG53" s="74"/>
      <c r="TOH53" s="75"/>
      <c r="TOI53" s="75"/>
      <c r="TOJ53" s="75"/>
      <c r="TOK53" s="75"/>
      <c r="TOL53" s="75"/>
      <c r="TOM53" s="75"/>
      <c r="TON53" s="75"/>
      <c r="TOO53" s="75"/>
      <c r="TOP53" s="75"/>
      <c r="TOQ53" s="75"/>
      <c r="TOR53" s="75"/>
      <c r="TOS53" s="75"/>
      <c r="TOT53" s="76"/>
      <c r="TOU53" s="73"/>
      <c r="TOV53" s="49"/>
      <c r="TOW53" s="30"/>
      <c r="TOX53" s="69"/>
      <c r="TOY53" s="74"/>
      <c r="TOZ53" s="75"/>
      <c r="TPA53" s="75"/>
      <c r="TPB53" s="75"/>
      <c r="TPC53" s="75"/>
      <c r="TPD53" s="75"/>
      <c r="TPE53" s="75"/>
      <c r="TPF53" s="75"/>
      <c r="TPG53" s="75"/>
      <c r="TPH53" s="75"/>
      <c r="TPI53" s="75"/>
      <c r="TPJ53" s="75"/>
      <c r="TPK53" s="75"/>
      <c r="TPL53" s="76"/>
      <c r="TPM53" s="73"/>
      <c r="TPN53" s="49"/>
      <c r="TPO53" s="30"/>
      <c r="TPP53" s="69"/>
      <c r="TPQ53" s="74"/>
      <c r="TPR53" s="75"/>
      <c r="TPS53" s="75"/>
      <c r="TPT53" s="75"/>
      <c r="TPU53" s="75"/>
      <c r="TPV53" s="75"/>
      <c r="TPW53" s="75"/>
      <c r="TPX53" s="75"/>
      <c r="TPY53" s="75"/>
      <c r="TPZ53" s="75"/>
      <c r="TQA53" s="75"/>
      <c r="TQB53" s="75"/>
      <c r="TQC53" s="75"/>
      <c r="TQD53" s="76"/>
      <c r="TQE53" s="73"/>
      <c r="TQF53" s="49"/>
      <c r="TQG53" s="30"/>
      <c r="TQH53" s="69"/>
      <c r="TQI53" s="74"/>
      <c r="TQJ53" s="75"/>
      <c r="TQK53" s="75"/>
      <c r="TQL53" s="75"/>
      <c r="TQM53" s="75"/>
      <c r="TQN53" s="75"/>
      <c r="TQO53" s="75"/>
      <c r="TQP53" s="75"/>
      <c r="TQQ53" s="75"/>
      <c r="TQR53" s="75"/>
      <c r="TQS53" s="75"/>
      <c r="TQT53" s="75"/>
      <c r="TQU53" s="75"/>
      <c r="TQV53" s="76"/>
      <c r="TQW53" s="73"/>
      <c r="TQX53" s="49"/>
      <c r="TQY53" s="30"/>
      <c r="TQZ53" s="69"/>
      <c r="TRA53" s="74"/>
      <c r="TRB53" s="75"/>
      <c r="TRC53" s="75"/>
      <c r="TRD53" s="75"/>
      <c r="TRE53" s="75"/>
      <c r="TRF53" s="75"/>
      <c r="TRG53" s="75"/>
      <c r="TRH53" s="75"/>
      <c r="TRI53" s="75"/>
      <c r="TRJ53" s="75"/>
      <c r="TRK53" s="75"/>
      <c r="TRL53" s="75"/>
      <c r="TRM53" s="75"/>
      <c r="TRN53" s="76"/>
      <c r="TRO53" s="73"/>
      <c r="TRP53" s="49"/>
      <c r="TRQ53" s="30"/>
      <c r="TRR53" s="69"/>
      <c r="TRS53" s="74"/>
      <c r="TRT53" s="75"/>
      <c r="TRU53" s="75"/>
      <c r="TRV53" s="75"/>
      <c r="TRW53" s="75"/>
      <c r="TRX53" s="75"/>
      <c r="TRY53" s="75"/>
      <c r="TRZ53" s="75"/>
      <c r="TSA53" s="75"/>
      <c r="TSB53" s="75"/>
      <c r="TSC53" s="75"/>
      <c r="TSD53" s="75"/>
      <c r="TSE53" s="75"/>
      <c r="TSF53" s="76"/>
      <c r="TSG53" s="73"/>
      <c r="TSH53" s="49"/>
      <c r="TSI53" s="30"/>
      <c r="TSJ53" s="69"/>
      <c r="TSK53" s="74"/>
      <c r="TSL53" s="75"/>
      <c r="TSM53" s="75"/>
      <c r="TSN53" s="75"/>
      <c r="TSO53" s="75"/>
      <c r="TSP53" s="75"/>
      <c r="TSQ53" s="75"/>
      <c r="TSR53" s="75"/>
      <c r="TSS53" s="75"/>
      <c r="TST53" s="75"/>
      <c r="TSU53" s="75"/>
      <c r="TSV53" s="75"/>
      <c r="TSW53" s="75"/>
      <c r="TSX53" s="76"/>
      <c r="TSY53" s="73"/>
      <c r="TSZ53" s="49"/>
      <c r="TTA53" s="30"/>
      <c r="TTB53" s="69"/>
      <c r="TTC53" s="74"/>
      <c r="TTD53" s="75"/>
      <c r="TTE53" s="75"/>
      <c r="TTF53" s="75"/>
      <c r="TTG53" s="75"/>
      <c r="TTH53" s="75"/>
      <c r="TTI53" s="75"/>
      <c r="TTJ53" s="75"/>
      <c r="TTK53" s="75"/>
      <c r="TTL53" s="75"/>
      <c r="TTM53" s="75"/>
      <c r="TTN53" s="75"/>
      <c r="TTO53" s="75"/>
      <c r="TTP53" s="76"/>
      <c r="TTQ53" s="73"/>
      <c r="TTR53" s="49"/>
      <c r="TTS53" s="30"/>
      <c r="TTT53" s="69"/>
      <c r="TTU53" s="74"/>
      <c r="TTV53" s="75"/>
      <c r="TTW53" s="75"/>
      <c r="TTX53" s="75"/>
      <c r="TTY53" s="75"/>
      <c r="TTZ53" s="75"/>
      <c r="TUA53" s="75"/>
      <c r="TUB53" s="75"/>
      <c r="TUC53" s="75"/>
      <c r="TUD53" s="75"/>
      <c r="TUE53" s="75"/>
      <c r="TUF53" s="75"/>
      <c r="TUG53" s="75"/>
      <c r="TUH53" s="76"/>
      <c r="TUI53" s="73"/>
      <c r="TUJ53" s="49"/>
      <c r="TUK53" s="30"/>
      <c r="TUL53" s="69"/>
      <c r="TUM53" s="74"/>
      <c r="TUN53" s="75"/>
      <c r="TUO53" s="75"/>
      <c r="TUP53" s="75"/>
      <c r="TUQ53" s="75"/>
      <c r="TUR53" s="75"/>
      <c r="TUS53" s="75"/>
      <c r="TUT53" s="75"/>
      <c r="TUU53" s="75"/>
      <c r="TUV53" s="75"/>
      <c r="TUW53" s="75"/>
      <c r="TUX53" s="75"/>
      <c r="TUY53" s="75"/>
      <c r="TUZ53" s="76"/>
      <c r="TVA53" s="73"/>
      <c r="TVB53" s="49"/>
      <c r="TVC53" s="30"/>
      <c r="TVD53" s="69"/>
      <c r="TVE53" s="74"/>
      <c r="TVF53" s="75"/>
      <c r="TVG53" s="75"/>
      <c r="TVH53" s="75"/>
      <c r="TVI53" s="75"/>
      <c r="TVJ53" s="75"/>
      <c r="TVK53" s="75"/>
      <c r="TVL53" s="75"/>
      <c r="TVM53" s="75"/>
      <c r="TVN53" s="75"/>
      <c r="TVO53" s="75"/>
      <c r="TVP53" s="75"/>
      <c r="TVQ53" s="75"/>
      <c r="TVR53" s="76"/>
      <c r="TVS53" s="73"/>
      <c r="TVT53" s="49"/>
      <c r="TVU53" s="30"/>
      <c r="TVV53" s="69"/>
      <c r="TVW53" s="74"/>
      <c r="TVX53" s="75"/>
      <c r="TVY53" s="75"/>
      <c r="TVZ53" s="75"/>
      <c r="TWA53" s="75"/>
      <c r="TWB53" s="75"/>
      <c r="TWC53" s="75"/>
      <c r="TWD53" s="75"/>
      <c r="TWE53" s="75"/>
      <c r="TWF53" s="75"/>
      <c r="TWG53" s="75"/>
      <c r="TWH53" s="75"/>
      <c r="TWI53" s="75"/>
      <c r="TWJ53" s="76"/>
      <c r="TWK53" s="73"/>
      <c r="TWL53" s="49"/>
      <c r="TWM53" s="30"/>
      <c r="TWN53" s="69"/>
      <c r="TWO53" s="74"/>
      <c r="TWP53" s="75"/>
      <c r="TWQ53" s="75"/>
      <c r="TWR53" s="75"/>
      <c r="TWS53" s="75"/>
      <c r="TWT53" s="75"/>
      <c r="TWU53" s="75"/>
      <c r="TWV53" s="75"/>
      <c r="TWW53" s="75"/>
      <c r="TWX53" s="75"/>
      <c r="TWY53" s="75"/>
      <c r="TWZ53" s="75"/>
      <c r="TXA53" s="75"/>
      <c r="TXB53" s="76"/>
      <c r="TXC53" s="73"/>
      <c r="TXD53" s="49"/>
      <c r="TXE53" s="30"/>
      <c r="TXF53" s="69"/>
      <c r="TXG53" s="74"/>
      <c r="TXH53" s="75"/>
      <c r="TXI53" s="75"/>
      <c r="TXJ53" s="75"/>
      <c r="TXK53" s="75"/>
      <c r="TXL53" s="75"/>
      <c r="TXM53" s="75"/>
      <c r="TXN53" s="75"/>
      <c r="TXO53" s="75"/>
      <c r="TXP53" s="75"/>
      <c r="TXQ53" s="75"/>
      <c r="TXR53" s="75"/>
      <c r="TXS53" s="75"/>
      <c r="TXT53" s="76"/>
      <c r="TXU53" s="73"/>
      <c r="TXV53" s="49"/>
      <c r="TXW53" s="30"/>
      <c r="TXX53" s="69"/>
      <c r="TXY53" s="74"/>
      <c r="TXZ53" s="75"/>
      <c r="TYA53" s="75"/>
      <c r="TYB53" s="75"/>
      <c r="TYC53" s="75"/>
      <c r="TYD53" s="75"/>
      <c r="TYE53" s="75"/>
      <c r="TYF53" s="75"/>
      <c r="TYG53" s="75"/>
      <c r="TYH53" s="75"/>
      <c r="TYI53" s="75"/>
      <c r="TYJ53" s="75"/>
      <c r="TYK53" s="75"/>
      <c r="TYL53" s="76"/>
      <c r="TYM53" s="73"/>
      <c r="TYN53" s="49"/>
      <c r="TYO53" s="30"/>
      <c r="TYP53" s="69"/>
      <c r="TYQ53" s="74"/>
      <c r="TYR53" s="75"/>
      <c r="TYS53" s="75"/>
      <c r="TYT53" s="75"/>
      <c r="TYU53" s="75"/>
      <c r="TYV53" s="75"/>
      <c r="TYW53" s="75"/>
      <c r="TYX53" s="75"/>
      <c r="TYY53" s="75"/>
      <c r="TYZ53" s="75"/>
      <c r="TZA53" s="75"/>
      <c r="TZB53" s="75"/>
      <c r="TZC53" s="75"/>
      <c r="TZD53" s="76"/>
      <c r="TZE53" s="73"/>
      <c r="TZF53" s="49"/>
      <c r="TZG53" s="30"/>
      <c r="TZH53" s="69"/>
      <c r="TZI53" s="74"/>
      <c r="TZJ53" s="75"/>
      <c r="TZK53" s="75"/>
      <c r="TZL53" s="75"/>
      <c r="TZM53" s="75"/>
      <c r="TZN53" s="75"/>
      <c r="TZO53" s="75"/>
      <c r="TZP53" s="75"/>
      <c r="TZQ53" s="75"/>
      <c r="TZR53" s="75"/>
      <c r="TZS53" s="75"/>
      <c r="TZT53" s="75"/>
      <c r="TZU53" s="75"/>
      <c r="TZV53" s="76"/>
      <c r="TZW53" s="73"/>
      <c r="TZX53" s="49"/>
      <c r="TZY53" s="30"/>
      <c r="TZZ53" s="69"/>
      <c r="UAA53" s="74"/>
      <c r="UAB53" s="75"/>
      <c r="UAC53" s="75"/>
      <c r="UAD53" s="75"/>
      <c r="UAE53" s="75"/>
      <c r="UAF53" s="75"/>
      <c r="UAG53" s="75"/>
      <c r="UAH53" s="75"/>
      <c r="UAI53" s="75"/>
      <c r="UAJ53" s="75"/>
      <c r="UAK53" s="75"/>
      <c r="UAL53" s="75"/>
      <c r="UAM53" s="75"/>
      <c r="UAN53" s="76"/>
      <c r="UAO53" s="73"/>
      <c r="UAP53" s="49"/>
      <c r="UAQ53" s="30"/>
      <c r="UAR53" s="69"/>
      <c r="UAS53" s="74"/>
      <c r="UAT53" s="75"/>
      <c r="UAU53" s="75"/>
      <c r="UAV53" s="75"/>
      <c r="UAW53" s="75"/>
      <c r="UAX53" s="75"/>
      <c r="UAY53" s="75"/>
      <c r="UAZ53" s="75"/>
      <c r="UBA53" s="75"/>
      <c r="UBB53" s="75"/>
      <c r="UBC53" s="75"/>
      <c r="UBD53" s="75"/>
      <c r="UBE53" s="75"/>
      <c r="UBF53" s="76"/>
      <c r="UBG53" s="73"/>
      <c r="UBH53" s="49"/>
      <c r="UBI53" s="30"/>
      <c r="UBJ53" s="69"/>
      <c r="UBK53" s="74"/>
      <c r="UBL53" s="75"/>
      <c r="UBM53" s="75"/>
      <c r="UBN53" s="75"/>
      <c r="UBO53" s="75"/>
      <c r="UBP53" s="75"/>
      <c r="UBQ53" s="75"/>
      <c r="UBR53" s="75"/>
      <c r="UBS53" s="75"/>
      <c r="UBT53" s="75"/>
      <c r="UBU53" s="75"/>
      <c r="UBV53" s="75"/>
      <c r="UBW53" s="75"/>
      <c r="UBX53" s="76"/>
      <c r="UBY53" s="73"/>
      <c r="UBZ53" s="49"/>
      <c r="UCA53" s="30"/>
      <c r="UCB53" s="69"/>
      <c r="UCC53" s="74"/>
      <c r="UCD53" s="75"/>
      <c r="UCE53" s="75"/>
      <c r="UCF53" s="75"/>
      <c r="UCG53" s="75"/>
      <c r="UCH53" s="75"/>
      <c r="UCI53" s="75"/>
      <c r="UCJ53" s="75"/>
      <c r="UCK53" s="75"/>
      <c r="UCL53" s="75"/>
      <c r="UCM53" s="75"/>
      <c r="UCN53" s="75"/>
      <c r="UCO53" s="75"/>
      <c r="UCP53" s="76"/>
      <c r="UCQ53" s="73"/>
      <c r="UCR53" s="49"/>
      <c r="UCS53" s="30"/>
      <c r="UCT53" s="69"/>
      <c r="UCU53" s="74"/>
      <c r="UCV53" s="75"/>
      <c r="UCW53" s="75"/>
      <c r="UCX53" s="75"/>
      <c r="UCY53" s="75"/>
      <c r="UCZ53" s="75"/>
      <c r="UDA53" s="75"/>
      <c r="UDB53" s="75"/>
      <c r="UDC53" s="75"/>
      <c r="UDD53" s="75"/>
      <c r="UDE53" s="75"/>
      <c r="UDF53" s="75"/>
      <c r="UDG53" s="75"/>
      <c r="UDH53" s="76"/>
      <c r="UDI53" s="73"/>
      <c r="UDJ53" s="49"/>
      <c r="UDK53" s="30"/>
      <c r="UDL53" s="69"/>
      <c r="UDM53" s="74"/>
      <c r="UDN53" s="75"/>
      <c r="UDO53" s="75"/>
      <c r="UDP53" s="75"/>
      <c r="UDQ53" s="75"/>
      <c r="UDR53" s="75"/>
      <c r="UDS53" s="75"/>
      <c r="UDT53" s="75"/>
      <c r="UDU53" s="75"/>
      <c r="UDV53" s="75"/>
      <c r="UDW53" s="75"/>
      <c r="UDX53" s="75"/>
      <c r="UDY53" s="75"/>
      <c r="UDZ53" s="76"/>
      <c r="UEA53" s="73"/>
      <c r="UEB53" s="49"/>
      <c r="UEC53" s="30"/>
      <c r="UED53" s="69"/>
      <c r="UEE53" s="74"/>
      <c r="UEF53" s="75"/>
      <c r="UEG53" s="75"/>
      <c r="UEH53" s="75"/>
      <c r="UEI53" s="75"/>
      <c r="UEJ53" s="75"/>
      <c r="UEK53" s="75"/>
      <c r="UEL53" s="75"/>
      <c r="UEM53" s="75"/>
      <c r="UEN53" s="75"/>
      <c r="UEO53" s="75"/>
      <c r="UEP53" s="75"/>
      <c r="UEQ53" s="75"/>
      <c r="UER53" s="76"/>
      <c r="UES53" s="73"/>
      <c r="UET53" s="49"/>
      <c r="UEU53" s="30"/>
      <c r="UEV53" s="69"/>
      <c r="UEW53" s="74"/>
      <c r="UEX53" s="75"/>
      <c r="UEY53" s="75"/>
      <c r="UEZ53" s="75"/>
      <c r="UFA53" s="75"/>
      <c r="UFB53" s="75"/>
      <c r="UFC53" s="75"/>
      <c r="UFD53" s="75"/>
      <c r="UFE53" s="75"/>
      <c r="UFF53" s="75"/>
      <c r="UFG53" s="75"/>
      <c r="UFH53" s="75"/>
      <c r="UFI53" s="75"/>
      <c r="UFJ53" s="76"/>
      <c r="UFK53" s="73"/>
      <c r="UFL53" s="49"/>
      <c r="UFM53" s="30"/>
      <c r="UFN53" s="69"/>
      <c r="UFO53" s="74"/>
      <c r="UFP53" s="75"/>
      <c r="UFQ53" s="75"/>
      <c r="UFR53" s="75"/>
      <c r="UFS53" s="75"/>
      <c r="UFT53" s="75"/>
      <c r="UFU53" s="75"/>
      <c r="UFV53" s="75"/>
      <c r="UFW53" s="75"/>
      <c r="UFX53" s="75"/>
      <c r="UFY53" s="75"/>
      <c r="UFZ53" s="75"/>
      <c r="UGA53" s="75"/>
      <c r="UGB53" s="76"/>
      <c r="UGC53" s="73"/>
      <c r="UGD53" s="49"/>
      <c r="UGE53" s="30"/>
      <c r="UGF53" s="69"/>
      <c r="UGG53" s="74"/>
      <c r="UGH53" s="75"/>
      <c r="UGI53" s="75"/>
      <c r="UGJ53" s="75"/>
      <c r="UGK53" s="75"/>
      <c r="UGL53" s="75"/>
      <c r="UGM53" s="75"/>
      <c r="UGN53" s="75"/>
      <c r="UGO53" s="75"/>
      <c r="UGP53" s="75"/>
      <c r="UGQ53" s="75"/>
      <c r="UGR53" s="75"/>
      <c r="UGS53" s="75"/>
      <c r="UGT53" s="76"/>
      <c r="UGU53" s="73"/>
      <c r="UGV53" s="49"/>
      <c r="UGW53" s="30"/>
      <c r="UGX53" s="69"/>
      <c r="UGY53" s="74"/>
      <c r="UGZ53" s="75"/>
      <c r="UHA53" s="75"/>
      <c r="UHB53" s="75"/>
      <c r="UHC53" s="75"/>
      <c r="UHD53" s="75"/>
      <c r="UHE53" s="75"/>
      <c r="UHF53" s="75"/>
      <c r="UHG53" s="75"/>
      <c r="UHH53" s="75"/>
      <c r="UHI53" s="75"/>
      <c r="UHJ53" s="75"/>
      <c r="UHK53" s="75"/>
      <c r="UHL53" s="76"/>
      <c r="UHM53" s="73"/>
      <c r="UHN53" s="49"/>
      <c r="UHO53" s="30"/>
      <c r="UHP53" s="69"/>
      <c r="UHQ53" s="74"/>
      <c r="UHR53" s="75"/>
      <c r="UHS53" s="75"/>
      <c r="UHT53" s="75"/>
      <c r="UHU53" s="75"/>
      <c r="UHV53" s="75"/>
      <c r="UHW53" s="75"/>
      <c r="UHX53" s="75"/>
      <c r="UHY53" s="75"/>
      <c r="UHZ53" s="75"/>
      <c r="UIA53" s="75"/>
      <c r="UIB53" s="75"/>
      <c r="UIC53" s="75"/>
      <c r="UID53" s="76"/>
      <c r="UIE53" s="73"/>
      <c r="UIF53" s="49"/>
      <c r="UIG53" s="30"/>
      <c r="UIH53" s="69"/>
      <c r="UII53" s="74"/>
      <c r="UIJ53" s="75"/>
      <c r="UIK53" s="75"/>
      <c r="UIL53" s="75"/>
      <c r="UIM53" s="75"/>
      <c r="UIN53" s="75"/>
      <c r="UIO53" s="75"/>
      <c r="UIP53" s="75"/>
      <c r="UIQ53" s="75"/>
      <c r="UIR53" s="75"/>
      <c r="UIS53" s="75"/>
      <c r="UIT53" s="75"/>
      <c r="UIU53" s="75"/>
      <c r="UIV53" s="76"/>
      <c r="UIW53" s="73"/>
      <c r="UIX53" s="49"/>
      <c r="UIY53" s="30"/>
      <c r="UIZ53" s="69"/>
      <c r="UJA53" s="74"/>
      <c r="UJB53" s="75"/>
      <c r="UJC53" s="75"/>
      <c r="UJD53" s="75"/>
      <c r="UJE53" s="75"/>
      <c r="UJF53" s="75"/>
      <c r="UJG53" s="75"/>
      <c r="UJH53" s="75"/>
      <c r="UJI53" s="75"/>
      <c r="UJJ53" s="75"/>
      <c r="UJK53" s="75"/>
      <c r="UJL53" s="75"/>
      <c r="UJM53" s="75"/>
      <c r="UJN53" s="76"/>
      <c r="UJO53" s="73"/>
      <c r="UJP53" s="49"/>
      <c r="UJQ53" s="30"/>
      <c r="UJR53" s="69"/>
      <c r="UJS53" s="74"/>
      <c r="UJT53" s="75"/>
      <c r="UJU53" s="75"/>
      <c r="UJV53" s="75"/>
      <c r="UJW53" s="75"/>
      <c r="UJX53" s="75"/>
      <c r="UJY53" s="75"/>
      <c r="UJZ53" s="75"/>
      <c r="UKA53" s="75"/>
      <c r="UKB53" s="75"/>
      <c r="UKC53" s="75"/>
      <c r="UKD53" s="75"/>
      <c r="UKE53" s="75"/>
      <c r="UKF53" s="76"/>
      <c r="UKG53" s="73"/>
      <c r="UKH53" s="49"/>
      <c r="UKI53" s="30"/>
      <c r="UKJ53" s="69"/>
      <c r="UKK53" s="74"/>
      <c r="UKL53" s="75"/>
      <c r="UKM53" s="75"/>
      <c r="UKN53" s="75"/>
      <c r="UKO53" s="75"/>
      <c r="UKP53" s="75"/>
      <c r="UKQ53" s="75"/>
      <c r="UKR53" s="75"/>
      <c r="UKS53" s="75"/>
      <c r="UKT53" s="75"/>
      <c r="UKU53" s="75"/>
      <c r="UKV53" s="75"/>
      <c r="UKW53" s="75"/>
      <c r="UKX53" s="76"/>
      <c r="UKY53" s="73"/>
      <c r="UKZ53" s="49"/>
      <c r="ULA53" s="30"/>
      <c r="ULB53" s="69"/>
      <c r="ULC53" s="74"/>
      <c r="ULD53" s="75"/>
      <c r="ULE53" s="75"/>
      <c r="ULF53" s="75"/>
      <c r="ULG53" s="75"/>
      <c r="ULH53" s="75"/>
      <c r="ULI53" s="75"/>
      <c r="ULJ53" s="75"/>
      <c r="ULK53" s="75"/>
      <c r="ULL53" s="75"/>
      <c r="ULM53" s="75"/>
      <c r="ULN53" s="75"/>
      <c r="ULO53" s="75"/>
      <c r="ULP53" s="76"/>
      <c r="ULQ53" s="73"/>
      <c r="ULR53" s="49"/>
      <c r="ULS53" s="30"/>
      <c r="ULT53" s="69"/>
      <c r="ULU53" s="74"/>
      <c r="ULV53" s="75"/>
      <c r="ULW53" s="75"/>
      <c r="ULX53" s="75"/>
      <c r="ULY53" s="75"/>
      <c r="ULZ53" s="75"/>
      <c r="UMA53" s="75"/>
      <c r="UMB53" s="75"/>
      <c r="UMC53" s="75"/>
      <c r="UMD53" s="75"/>
      <c r="UME53" s="75"/>
      <c r="UMF53" s="75"/>
      <c r="UMG53" s="75"/>
      <c r="UMH53" s="76"/>
      <c r="UMI53" s="73"/>
      <c r="UMJ53" s="49"/>
      <c r="UMK53" s="30"/>
      <c r="UML53" s="69"/>
      <c r="UMM53" s="74"/>
      <c r="UMN53" s="75"/>
      <c r="UMO53" s="75"/>
      <c r="UMP53" s="75"/>
      <c r="UMQ53" s="75"/>
      <c r="UMR53" s="75"/>
      <c r="UMS53" s="75"/>
      <c r="UMT53" s="75"/>
      <c r="UMU53" s="75"/>
      <c r="UMV53" s="75"/>
      <c r="UMW53" s="75"/>
      <c r="UMX53" s="75"/>
      <c r="UMY53" s="75"/>
      <c r="UMZ53" s="76"/>
      <c r="UNA53" s="73"/>
      <c r="UNB53" s="49"/>
      <c r="UNC53" s="30"/>
      <c r="UND53" s="69"/>
      <c r="UNE53" s="74"/>
      <c r="UNF53" s="75"/>
      <c r="UNG53" s="75"/>
      <c r="UNH53" s="75"/>
      <c r="UNI53" s="75"/>
      <c r="UNJ53" s="75"/>
      <c r="UNK53" s="75"/>
      <c r="UNL53" s="75"/>
      <c r="UNM53" s="75"/>
      <c r="UNN53" s="75"/>
      <c r="UNO53" s="75"/>
      <c r="UNP53" s="75"/>
      <c r="UNQ53" s="75"/>
      <c r="UNR53" s="76"/>
      <c r="UNS53" s="73"/>
      <c r="UNT53" s="49"/>
      <c r="UNU53" s="30"/>
      <c r="UNV53" s="69"/>
      <c r="UNW53" s="74"/>
      <c r="UNX53" s="75"/>
      <c r="UNY53" s="75"/>
      <c r="UNZ53" s="75"/>
      <c r="UOA53" s="75"/>
      <c r="UOB53" s="75"/>
      <c r="UOC53" s="75"/>
      <c r="UOD53" s="75"/>
      <c r="UOE53" s="75"/>
      <c r="UOF53" s="75"/>
      <c r="UOG53" s="75"/>
      <c r="UOH53" s="75"/>
      <c r="UOI53" s="75"/>
      <c r="UOJ53" s="76"/>
      <c r="UOK53" s="73"/>
      <c r="UOL53" s="49"/>
      <c r="UOM53" s="30"/>
      <c r="UON53" s="69"/>
      <c r="UOO53" s="74"/>
      <c r="UOP53" s="75"/>
      <c r="UOQ53" s="75"/>
      <c r="UOR53" s="75"/>
      <c r="UOS53" s="75"/>
      <c r="UOT53" s="75"/>
      <c r="UOU53" s="75"/>
      <c r="UOV53" s="75"/>
      <c r="UOW53" s="75"/>
      <c r="UOX53" s="75"/>
      <c r="UOY53" s="75"/>
      <c r="UOZ53" s="75"/>
      <c r="UPA53" s="75"/>
      <c r="UPB53" s="76"/>
      <c r="UPC53" s="73"/>
      <c r="UPD53" s="49"/>
      <c r="UPE53" s="30"/>
      <c r="UPF53" s="69"/>
      <c r="UPG53" s="74"/>
      <c r="UPH53" s="75"/>
      <c r="UPI53" s="75"/>
      <c r="UPJ53" s="75"/>
      <c r="UPK53" s="75"/>
      <c r="UPL53" s="75"/>
      <c r="UPM53" s="75"/>
      <c r="UPN53" s="75"/>
      <c r="UPO53" s="75"/>
      <c r="UPP53" s="75"/>
      <c r="UPQ53" s="75"/>
      <c r="UPR53" s="75"/>
      <c r="UPS53" s="75"/>
      <c r="UPT53" s="76"/>
      <c r="UPU53" s="73"/>
      <c r="UPV53" s="49"/>
      <c r="UPW53" s="30"/>
      <c r="UPX53" s="69"/>
      <c r="UPY53" s="74"/>
      <c r="UPZ53" s="75"/>
      <c r="UQA53" s="75"/>
      <c r="UQB53" s="75"/>
      <c r="UQC53" s="75"/>
      <c r="UQD53" s="75"/>
      <c r="UQE53" s="75"/>
      <c r="UQF53" s="75"/>
      <c r="UQG53" s="75"/>
      <c r="UQH53" s="75"/>
      <c r="UQI53" s="75"/>
      <c r="UQJ53" s="75"/>
      <c r="UQK53" s="75"/>
      <c r="UQL53" s="76"/>
      <c r="UQM53" s="73"/>
      <c r="UQN53" s="49"/>
      <c r="UQO53" s="30"/>
      <c r="UQP53" s="69"/>
      <c r="UQQ53" s="74"/>
      <c r="UQR53" s="75"/>
      <c r="UQS53" s="75"/>
      <c r="UQT53" s="75"/>
      <c r="UQU53" s="75"/>
      <c r="UQV53" s="75"/>
      <c r="UQW53" s="75"/>
      <c r="UQX53" s="75"/>
      <c r="UQY53" s="75"/>
      <c r="UQZ53" s="75"/>
      <c r="URA53" s="75"/>
      <c r="URB53" s="75"/>
      <c r="URC53" s="75"/>
      <c r="URD53" s="76"/>
      <c r="URE53" s="73"/>
      <c r="URF53" s="49"/>
      <c r="URG53" s="30"/>
      <c r="URH53" s="69"/>
      <c r="URI53" s="74"/>
      <c r="URJ53" s="75"/>
      <c r="URK53" s="75"/>
      <c r="URL53" s="75"/>
      <c r="URM53" s="75"/>
      <c r="URN53" s="75"/>
      <c r="URO53" s="75"/>
      <c r="URP53" s="75"/>
      <c r="URQ53" s="75"/>
      <c r="URR53" s="75"/>
      <c r="URS53" s="75"/>
      <c r="URT53" s="75"/>
      <c r="URU53" s="75"/>
      <c r="URV53" s="76"/>
      <c r="URW53" s="73"/>
      <c r="URX53" s="49"/>
      <c r="URY53" s="30"/>
      <c r="URZ53" s="69"/>
      <c r="USA53" s="74"/>
      <c r="USB53" s="75"/>
      <c r="USC53" s="75"/>
      <c r="USD53" s="75"/>
      <c r="USE53" s="75"/>
      <c r="USF53" s="75"/>
      <c r="USG53" s="75"/>
      <c r="USH53" s="75"/>
      <c r="USI53" s="75"/>
      <c r="USJ53" s="75"/>
      <c r="USK53" s="75"/>
      <c r="USL53" s="75"/>
      <c r="USM53" s="75"/>
      <c r="USN53" s="76"/>
      <c r="USO53" s="73"/>
      <c r="USP53" s="49"/>
      <c r="USQ53" s="30"/>
      <c r="USR53" s="69"/>
      <c r="USS53" s="74"/>
      <c r="UST53" s="75"/>
      <c r="USU53" s="75"/>
      <c r="USV53" s="75"/>
      <c r="USW53" s="75"/>
      <c r="USX53" s="75"/>
      <c r="USY53" s="75"/>
      <c r="USZ53" s="75"/>
      <c r="UTA53" s="75"/>
      <c r="UTB53" s="75"/>
      <c r="UTC53" s="75"/>
      <c r="UTD53" s="75"/>
      <c r="UTE53" s="75"/>
      <c r="UTF53" s="76"/>
      <c r="UTG53" s="73"/>
      <c r="UTH53" s="49"/>
      <c r="UTI53" s="30"/>
      <c r="UTJ53" s="69"/>
      <c r="UTK53" s="74"/>
      <c r="UTL53" s="75"/>
      <c r="UTM53" s="75"/>
      <c r="UTN53" s="75"/>
      <c r="UTO53" s="75"/>
      <c r="UTP53" s="75"/>
      <c r="UTQ53" s="75"/>
      <c r="UTR53" s="75"/>
      <c r="UTS53" s="75"/>
      <c r="UTT53" s="75"/>
      <c r="UTU53" s="75"/>
      <c r="UTV53" s="75"/>
      <c r="UTW53" s="75"/>
      <c r="UTX53" s="76"/>
      <c r="UTY53" s="73"/>
      <c r="UTZ53" s="49"/>
      <c r="UUA53" s="30"/>
      <c r="UUB53" s="69"/>
      <c r="UUC53" s="74"/>
      <c r="UUD53" s="75"/>
      <c r="UUE53" s="75"/>
      <c r="UUF53" s="75"/>
      <c r="UUG53" s="75"/>
      <c r="UUH53" s="75"/>
      <c r="UUI53" s="75"/>
      <c r="UUJ53" s="75"/>
      <c r="UUK53" s="75"/>
      <c r="UUL53" s="75"/>
      <c r="UUM53" s="75"/>
      <c r="UUN53" s="75"/>
      <c r="UUO53" s="75"/>
      <c r="UUP53" s="76"/>
      <c r="UUQ53" s="73"/>
      <c r="UUR53" s="49"/>
      <c r="UUS53" s="30"/>
      <c r="UUT53" s="69"/>
      <c r="UUU53" s="74"/>
      <c r="UUV53" s="75"/>
      <c r="UUW53" s="75"/>
      <c r="UUX53" s="75"/>
      <c r="UUY53" s="75"/>
      <c r="UUZ53" s="75"/>
      <c r="UVA53" s="75"/>
      <c r="UVB53" s="75"/>
      <c r="UVC53" s="75"/>
      <c r="UVD53" s="75"/>
      <c r="UVE53" s="75"/>
      <c r="UVF53" s="75"/>
      <c r="UVG53" s="75"/>
      <c r="UVH53" s="76"/>
      <c r="UVI53" s="73"/>
      <c r="UVJ53" s="49"/>
      <c r="UVK53" s="30"/>
      <c r="UVL53" s="69"/>
      <c r="UVM53" s="74"/>
      <c r="UVN53" s="75"/>
      <c r="UVO53" s="75"/>
      <c r="UVP53" s="75"/>
      <c r="UVQ53" s="75"/>
      <c r="UVR53" s="75"/>
      <c r="UVS53" s="75"/>
      <c r="UVT53" s="75"/>
      <c r="UVU53" s="75"/>
      <c r="UVV53" s="75"/>
      <c r="UVW53" s="75"/>
      <c r="UVX53" s="75"/>
      <c r="UVY53" s="75"/>
      <c r="UVZ53" s="76"/>
      <c r="UWA53" s="73"/>
      <c r="UWB53" s="49"/>
      <c r="UWC53" s="30"/>
      <c r="UWD53" s="69"/>
      <c r="UWE53" s="74"/>
      <c r="UWF53" s="75"/>
      <c r="UWG53" s="75"/>
      <c r="UWH53" s="75"/>
      <c r="UWI53" s="75"/>
      <c r="UWJ53" s="75"/>
      <c r="UWK53" s="75"/>
      <c r="UWL53" s="75"/>
      <c r="UWM53" s="75"/>
      <c r="UWN53" s="75"/>
      <c r="UWO53" s="75"/>
      <c r="UWP53" s="75"/>
      <c r="UWQ53" s="75"/>
      <c r="UWR53" s="76"/>
      <c r="UWS53" s="73"/>
      <c r="UWT53" s="49"/>
      <c r="UWU53" s="30"/>
      <c r="UWV53" s="69"/>
      <c r="UWW53" s="74"/>
      <c r="UWX53" s="75"/>
      <c r="UWY53" s="75"/>
      <c r="UWZ53" s="75"/>
      <c r="UXA53" s="75"/>
      <c r="UXB53" s="75"/>
      <c r="UXC53" s="75"/>
      <c r="UXD53" s="75"/>
      <c r="UXE53" s="75"/>
      <c r="UXF53" s="75"/>
      <c r="UXG53" s="75"/>
      <c r="UXH53" s="75"/>
      <c r="UXI53" s="75"/>
      <c r="UXJ53" s="76"/>
      <c r="UXK53" s="73"/>
      <c r="UXL53" s="49"/>
      <c r="UXM53" s="30"/>
      <c r="UXN53" s="69"/>
      <c r="UXO53" s="74"/>
      <c r="UXP53" s="75"/>
      <c r="UXQ53" s="75"/>
      <c r="UXR53" s="75"/>
      <c r="UXS53" s="75"/>
      <c r="UXT53" s="75"/>
      <c r="UXU53" s="75"/>
      <c r="UXV53" s="75"/>
      <c r="UXW53" s="75"/>
      <c r="UXX53" s="75"/>
      <c r="UXY53" s="75"/>
      <c r="UXZ53" s="75"/>
      <c r="UYA53" s="75"/>
      <c r="UYB53" s="76"/>
      <c r="UYC53" s="73"/>
      <c r="UYD53" s="49"/>
      <c r="UYE53" s="30"/>
      <c r="UYF53" s="69"/>
      <c r="UYG53" s="74"/>
      <c r="UYH53" s="75"/>
      <c r="UYI53" s="75"/>
      <c r="UYJ53" s="75"/>
      <c r="UYK53" s="75"/>
      <c r="UYL53" s="75"/>
      <c r="UYM53" s="75"/>
      <c r="UYN53" s="75"/>
      <c r="UYO53" s="75"/>
      <c r="UYP53" s="75"/>
      <c r="UYQ53" s="75"/>
      <c r="UYR53" s="75"/>
      <c r="UYS53" s="75"/>
      <c r="UYT53" s="76"/>
      <c r="UYU53" s="73"/>
      <c r="UYV53" s="49"/>
      <c r="UYW53" s="30"/>
      <c r="UYX53" s="69"/>
      <c r="UYY53" s="74"/>
      <c r="UYZ53" s="75"/>
      <c r="UZA53" s="75"/>
      <c r="UZB53" s="75"/>
      <c r="UZC53" s="75"/>
      <c r="UZD53" s="75"/>
      <c r="UZE53" s="75"/>
      <c r="UZF53" s="75"/>
      <c r="UZG53" s="75"/>
      <c r="UZH53" s="75"/>
      <c r="UZI53" s="75"/>
      <c r="UZJ53" s="75"/>
      <c r="UZK53" s="75"/>
      <c r="UZL53" s="76"/>
      <c r="UZM53" s="73"/>
      <c r="UZN53" s="49"/>
      <c r="UZO53" s="30"/>
      <c r="UZP53" s="69"/>
      <c r="UZQ53" s="74"/>
      <c r="UZR53" s="75"/>
      <c r="UZS53" s="75"/>
      <c r="UZT53" s="75"/>
      <c r="UZU53" s="75"/>
      <c r="UZV53" s="75"/>
      <c r="UZW53" s="75"/>
      <c r="UZX53" s="75"/>
      <c r="UZY53" s="75"/>
      <c r="UZZ53" s="75"/>
      <c r="VAA53" s="75"/>
      <c r="VAB53" s="75"/>
      <c r="VAC53" s="75"/>
      <c r="VAD53" s="76"/>
      <c r="VAE53" s="73"/>
      <c r="VAF53" s="49"/>
      <c r="VAG53" s="30"/>
      <c r="VAH53" s="69"/>
      <c r="VAI53" s="74"/>
      <c r="VAJ53" s="75"/>
      <c r="VAK53" s="75"/>
      <c r="VAL53" s="75"/>
      <c r="VAM53" s="75"/>
      <c r="VAN53" s="75"/>
      <c r="VAO53" s="75"/>
      <c r="VAP53" s="75"/>
      <c r="VAQ53" s="75"/>
      <c r="VAR53" s="75"/>
      <c r="VAS53" s="75"/>
      <c r="VAT53" s="75"/>
      <c r="VAU53" s="75"/>
      <c r="VAV53" s="76"/>
      <c r="VAW53" s="73"/>
      <c r="VAX53" s="49"/>
      <c r="VAY53" s="30"/>
      <c r="VAZ53" s="69"/>
      <c r="VBA53" s="74"/>
      <c r="VBB53" s="75"/>
      <c r="VBC53" s="75"/>
      <c r="VBD53" s="75"/>
      <c r="VBE53" s="75"/>
      <c r="VBF53" s="75"/>
      <c r="VBG53" s="75"/>
      <c r="VBH53" s="75"/>
      <c r="VBI53" s="75"/>
      <c r="VBJ53" s="75"/>
      <c r="VBK53" s="75"/>
      <c r="VBL53" s="75"/>
      <c r="VBM53" s="75"/>
      <c r="VBN53" s="76"/>
      <c r="VBO53" s="73"/>
      <c r="VBP53" s="49"/>
      <c r="VBQ53" s="30"/>
      <c r="VBR53" s="69"/>
      <c r="VBS53" s="74"/>
      <c r="VBT53" s="75"/>
      <c r="VBU53" s="75"/>
      <c r="VBV53" s="75"/>
      <c r="VBW53" s="75"/>
      <c r="VBX53" s="75"/>
      <c r="VBY53" s="75"/>
      <c r="VBZ53" s="75"/>
      <c r="VCA53" s="75"/>
      <c r="VCB53" s="75"/>
      <c r="VCC53" s="75"/>
      <c r="VCD53" s="75"/>
      <c r="VCE53" s="75"/>
      <c r="VCF53" s="76"/>
      <c r="VCG53" s="73"/>
      <c r="VCH53" s="49"/>
      <c r="VCI53" s="30"/>
      <c r="VCJ53" s="69"/>
      <c r="VCK53" s="74"/>
      <c r="VCL53" s="75"/>
      <c r="VCM53" s="75"/>
      <c r="VCN53" s="75"/>
      <c r="VCO53" s="75"/>
      <c r="VCP53" s="75"/>
      <c r="VCQ53" s="75"/>
      <c r="VCR53" s="75"/>
      <c r="VCS53" s="75"/>
      <c r="VCT53" s="75"/>
      <c r="VCU53" s="75"/>
      <c r="VCV53" s="75"/>
      <c r="VCW53" s="75"/>
      <c r="VCX53" s="76"/>
      <c r="VCY53" s="73"/>
      <c r="VCZ53" s="49"/>
      <c r="VDA53" s="30"/>
      <c r="VDB53" s="69"/>
      <c r="VDC53" s="74"/>
      <c r="VDD53" s="75"/>
      <c r="VDE53" s="75"/>
      <c r="VDF53" s="75"/>
      <c r="VDG53" s="75"/>
      <c r="VDH53" s="75"/>
      <c r="VDI53" s="75"/>
      <c r="VDJ53" s="75"/>
      <c r="VDK53" s="75"/>
      <c r="VDL53" s="75"/>
      <c r="VDM53" s="75"/>
      <c r="VDN53" s="75"/>
      <c r="VDO53" s="75"/>
      <c r="VDP53" s="76"/>
      <c r="VDQ53" s="73"/>
      <c r="VDR53" s="49"/>
      <c r="VDS53" s="30"/>
      <c r="VDT53" s="69"/>
      <c r="VDU53" s="74"/>
      <c r="VDV53" s="75"/>
      <c r="VDW53" s="75"/>
      <c r="VDX53" s="75"/>
      <c r="VDY53" s="75"/>
      <c r="VDZ53" s="75"/>
      <c r="VEA53" s="75"/>
      <c r="VEB53" s="75"/>
      <c r="VEC53" s="75"/>
      <c r="VED53" s="75"/>
      <c r="VEE53" s="75"/>
      <c r="VEF53" s="75"/>
      <c r="VEG53" s="75"/>
      <c r="VEH53" s="76"/>
      <c r="VEI53" s="73"/>
      <c r="VEJ53" s="49"/>
      <c r="VEK53" s="30"/>
      <c r="VEL53" s="69"/>
      <c r="VEM53" s="74"/>
      <c r="VEN53" s="75"/>
      <c r="VEO53" s="75"/>
      <c r="VEP53" s="75"/>
      <c r="VEQ53" s="75"/>
      <c r="VER53" s="75"/>
      <c r="VES53" s="75"/>
      <c r="VET53" s="75"/>
      <c r="VEU53" s="75"/>
      <c r="VEV53" s="75"/>
      <c r="VEW53" s="75"/>
      <c r="VEX53" s="75"/>
      <c r="VEY53" s="75"/>
      <c r="VEZ53" s="76"/>
      <c r="VFA53" s="73"/>
      <c r="VFB53" s="49"/>
      <c r="VFC53" s="30"/>
      <c r="VFD53" s="69"/>
      <c r="VFE53" s="74"/>
      <c r="VFF53" s="75"/>
      <c r="VFG53" s="75"/>
      <c r="VFH53" s="75"/>
      <c r="VFI53" s="75"/>
      <c r="VFJ53" s="75"/>
      <c r="VFK53" s="75"/>
      <c r="VFL53" s="75"/>
      <c r="VFM53" s="75"/>
      <c r="VFN53" s="75"/>
      <c r="VFO53" s="75"/>
      <c r="VFP53" s="75"/>
      <c r="VFQ53" s="75"/>
      <c r="VFR53" s="76"/>
      <c r="VFS53" s="73"/>
      <c r="VFT53" s="49"/>
      <c r="VFU53" s="30"/>
      <c r="VFV53" s="69"/>
      <c r="VFW53" s="74"/>
      <c r="VFX53" s="75"/>
      <c r="VFY53" s="75"/>
      <c r="VFZ53" s="75"/>
      <c r="VGA53" s="75"/>
      <c r="VGB53" s="75"/>
      <c r="VGC53" s="75"/>
      <c r="VGD53" s="75"/>
      <c r="VGE53" s="75"/>
      <c r="VGF53" s="75"/>
      <c r="VGG53" s="75"/>
      <c r="VGH53" s="75"/>
      <c r="VGI53" s="75"/>
      <c r="VGJ53" s="76"/>
      <c r="VGK53" s="73"/>
      <c r="VGL53" s="49"/>
      <c r="VGM53" s="30"/>
      <c r="VGN53" s="69"/>
      <c r="VGO53" s="74"/>
      <c r="VGP53" s="75"/>
      <c r="VGQ53" s="75"/>
      <c r="VGR53" s="75"/>
      <c r="VGS53" s="75"/>
      <c r="VGT53" s="75"/>
      <c r="VGU53" s="75"/>
      <c r="VGV53" s="75"/>
      <c r="VGW53" s="75"/>
      <c r="VGX53" s="75"/>
      <c r="VGY53" s="75"/>
      <c r="VGZ53" s="75"/>
      <c r="VHA53" s="75"/>
      <c r="VHB53" s="76"/>
      <c r="VHC53" s="73"/>
      <c r="VHD53" s="49"/>
      <c r="VHE53" s="30"/>
      <c r="VHF53" s="69"/>
      <c r="VHG53" s="74"/>
      <c r="VHH53" s="75"/>
      <c r="VHI53" s="75"/>
      <c r="VHJ53" s="75"/>
      <c r="VHK53" s="75"/>
      <c r="VHL53" s="75"/>
      <c r="VHM53" s="75"/>
      <c r="VHN53" s="75"/>
      <c r="VHO53" s="75"/>
      <c r="VHP53" s="75"/>
      <c r="VHQ53" s="75"/>
      <c r="VHR53" s="75"/>
      <c r="VHS53" s="75"/>
      <c r="VHT53" s="76"/>
      <c r="VHU53" s="73"/>
      <c r="VHV53" s="49"/>
      <c r="VHW53" s="30"/>
      <c r="VHX53" s="69"/>
      <c r="VHY53" s="74"/>
      <c r="VHZ53" s="75"/>
      <c r="VIA53" s="75"/>
      <c r="VIB53" s="75"/>
      <c r="VIC53" s="75"/>
      <c r="VID53" s="75"/>
      <c r="VIE53" s="75"/>
      <c r="VIF53" s="75"/>
      <c r="VIG53" s="75"/>
      <c r="VIH53" s="75"/>
      <c r="VII53" s="75"/>
      <c r="VIJ53" s="75"/>
      <c r="VIK53" s="75"/>
      <c r="VIL53" s="76"/>
      <c r="VIM53" s="73"/>
      <c r="VIN53" s="49"/>
      <c r="VIO53" s="30"/>
      <c r="VIP53" s="69"/>
      <c r="VIQ53" s="74"/>
      <c r="VIR53" s="75"/>
      <c r="VIS53" s="75"/>
      <c r="VIT53" s="75"/>
      <c r="VIU53" s="75"/>
      <c r="VIV53" s="75"/>
      <c r="VIW53" s="75"/>
      <c r="VIX53" s="75"/>
      <c r="VIY53" s="75"/>
      <c r="VIZ53" s="75"/>
      <c r="VJA53" s="75"/>
      <c r="VJB53" s="75"/>
      <c r="VJC53" s="75"/>
      <c r="VJD53" s="76"/>
      <c r="VJE53" s="73"/>
      <c r="VJF53" s="49"/>
      <c r="VJG53" s="30"/>
      <c r="VJH53" s="69"/>
      <c r="VJI53" s="74"/>
      <c r="VJJ53" s="75"/>
      <c r="VJK53" s="75"/>
      <c r="VJL53" s="75"/>
      <c r="VJM53" s="75"/>
      <c r="VJN53" s="75"/>
      <c r="VJO53" s="75"/>
      <c r="VJP53" s="75"/>
      <c r="VJQ53" s="75"/>
      <c r="VJR53" s="75"/>
      <c r="VJS53" s="75"/>
      <c r="VJT53" s="75"/>
      <c r="VJU53" s="75"/>
      <c r="VJV53" s="76"/>
      <c r="VJW53" s="73"/>
      <c r="VJX53" s="49"/>
      <c r="VJY53" s="30"/>
      <c r="VJZ53" s="69"/>
      <c r="VKA53" s="74"/>
      <c r="VKB53" s="75"/>
      <c r="VKC53" s="75"/>
      <c r="VKD53" s="75"/>
      <c r="VKE53" s="75"/>
      <c r="VKF53" s="75"/>
      <c r="VKG53" s="75"/>
      <c r="VKH53" s="75"/>
      <c r="VKI53" s="75"/>
      <c r="VKJ53" s="75"/>
      <c r="VKK53" s="75"/>
      <c r="VKL53" s="75"/>
      <c r="VKM53" s="75"/>
      <c r="VKN53" s="76"/>
      <c r="VKO53" s="73"/>
      <c r="VKP53" s="49"/>
      <c r="VKQ53" s="30"/>
      <c r="VKR53" s="69"/>
      <c r="VKS53" s="74"/>
      <c r="VKT53" s="75"/>
      <c r="VKU53" s="75"/>
      <c r="VKV53" s="75"/>
      <c r="VKW53" s="75"/>
      <c r="VKX53" s="75"/>
      <c r="VKY53" s="75"/>
      <c r="VKZ53" s="75"/>
      <c r="VLA53" s="75"/>
      <c r="VLB53" s="75"/>
      <c r="VLC53" s="75"/>
      <c r="VLD53" s="75"/>
      <c r="VLE53" s="75"/>
      <c r="VLF53" s="76"/>
      <c r="VLG53" s="73"/>
      <c r="VLH53" s="49"/>
      <c r="VLI53" s="30"/>
      <c r="VLJ53" s="69"/>
      <c r="VLK53" s="74"/>
      <c r="VLL53" s="75"/>
      <c r="VLM53" s="75"/>
      <c r="VLN53" s="75"/>
      <c r="VLO53" s="75"/>
      <c r="VLP53" s="75"/>
      <c r="VLQ53" s="75"/>
      <c r="VLR53" s="75"/>
      <c r="VLS53" s="75"/>
      <c r="VLT53" s="75"/>
      <c r="VLU53" s="75"/>
      <c r="VLV53" s="75"/>
      <c r="VLW53" s="75"/>
      <c r="VLX53" s="76"/>
      <c r="VLY53" s="73"/>
      <c r="VLZ53" s="49"/>
      <c r="VMA53" s="30"/>
      <c r="VMB53" s="69"/>
      <c r="VMC53" s="74"/>
      <c r="VMD53" s="75"/>
      <c r="VME53" s="75"/>
      <c r="VMF53" s="75"/>
      <c r="VMG53" s="75"/>
      <c r="VMH53" s="75"/>
      <c r="VMI53" s="75"/>
      <c r="VMJ53" s="75"/>
      <c r="VMK53" s="75"/>
      <c r="VML53" s="75"/>
      <c r="VMM53" s="75"/>
      <c r="VMN53" s="75"/>
      <c r="VMO53" s="75"/>
      <c r="VMP53" s="76"/>
      <c r="VMQ53" s="73"/>
      <c r="VMR53" s="49"/>
      <c r="VMS53" s="30"/>
      <c r="VMT53" s="69"/>
      <c r="VMU53" s="74"/>
      <c r="VMV53" s="75"/>
      <c r="VMW53" s="75"/>
      <c r="VMX53" s="75"/>
      <c r="VMY53" s="75"/>
      <c r="VMZ53" s="75"/>
      <c r="VNA53" s="75"/>
      <c r="VNB53" s="75"/>
      <c r="VNC53" s="75"/>
      <c r="VND53" s="75"/>
      <c r="VNE53" s="75"/>
      <c r="VNF53" s="75"/>
      <c r="VNG53" s="75"/>
      <c r="VNH53" s="76"/>
      <c r="VNI53" s="73"/>
      <c r="VNJ53" s="49"/>
      <c r="VNK53" s="30"/>
      <c r="VNL53" s="69"/>
      <c r="VNM53" s="74"/>
      <c r="VNN53" s="75"/>
      <c r="VNO53" s="75"/>
      <c r="VNP53" s="75"/>
      <c r="VNQ53" s="75"/>
      <c r="VNR53" s="75"/>
      <c r="VNS53" s="75"/>
      <c r="VNT53" s="75"/>
      <c r="VNU53" s="75"/>
      <c r="VNV53" s="75"/>
      <c r="VNW53" s="75"/>
      <c r="VNX53" s="75"/>
      <c r="VNY53" s="75"/>
      <c r="VNZ53" s="76"/>
      <c r="VOA53" s="73"/>
      <c r="VOB53" s="49"/>
      <c r="VOC53" s="30"/>
      <c r="VOD53" s="69"/>
      <c r="VOE53" s="74"/>
      <c r="VOF53" s="75"/>
      <c r="VOG53" s="75"/>
      <c r="VOH53" s="75"/>
      <c r="VOI53" s="75"/>
      <c r="VOJ53" s="75"/>
      <c r="VOK53" s="75"/>
      <c r="VOL53" s="75"/>
      <c r="VOM53" s="75"/>
      <c r="VON53" s="75"/>
      <c r="VOO53" s="75"/>
      <c r="VOP53" s="75"/>
      <c r="VOQ53" s="75"/>
      <c r="VOR53" s="76"/>
      <c r="VOS53" s="73"/>
      <c r="VOT53" s="49"/>
      <c r="VOU53" s="30"/>
      <c r="VOV53" s="69"/>
      <c r="VOW53" s="74"/>
      <c r="VOX53" s="75"/>
      <c r="VOY53" s="75"/>
      <c r="VOZ53" s="75"/>
      <c r="VPA53" s="75"/>
      <c r="VPB53" s="75"/>
      <c r="VPC53" s="75"/>
      <c r="VPD53" s="75"/>
      <c r="VPE53" s="75"/>
      <c r="VPF53" s="75"/>
      <c r="VPG53" s="75"/>
      <c r="VPH53" s="75"/>
      <c r="VPI53" s="75"/>
      <c r="VPJ53" s="76"/>
      <c r="VPK53" s="73"/>
      <c r="VPL53" s="49"/>
      <c r="VPM53" s="30"/>
      <c r="VPN53" s="69"/>
      <c r="VPO53" s="74"/>
      <c r="VPP53" s="75"/>
      <c r="VPQ53" s="75"/>
      <c r="VPR53" s="75"/>
      <c r="VPS53" s="75"/>
      <c r="VPT53" s="75"/>
      <c r="VPU53" s="75"/>
      <c r="VPV53" s="75"/>
      <c r="VPW53" s="75"/>
      <c r="VPX53" s="75"/>
      <c r="VPY53" s="75"/>
      <c r="VPZ53" s="75"/>
      <c r="VQA53" s="75"/>
      <c r="VQB53" s="76"/>
      <c r="VQC53" s="73"/>
      <c r="VQD53" s="49"/>
      <c r="VQE53" s="30"/>
      <c r="VQF53" s="69"/>
      <c r="VQG53" s="74"/>
      <c r="VQH53" s="75"/>
      <c r="VQI53" s="75"/>
      <c r="VQJ53" s="75"/>
      <c r="VQK53" s="75"/>
      <c r="VQL53" s="75"/>
      <c r="VQM53" s="75"/>
      <c r="VQN53" s="75"/>
      <c r="VQO53" s="75"/>
      <c r="VQP53" s="75"/>
      <c r="VQQ53" s="75"/>
      <c r="VQR53" s="75"/>
      <c r="VQS53" s="75"/>
      <c r="VQT53" s="76"/>
      <c r="VQU53" s="73"/>
      <c r="VQV53" s="49"/>
      <c r="VQW53" s="30"/>
      <c r="VQX53" s="69"/>
      <c r="VQY53" s="74"/>
      <c r="VQZ53" s="75"/>
      <c r="VRA53" s="75"/>
      <c r="VRB53" s="75"/>
      <c r="VRC53" s="75"/>
      <c r="VRD53" s="75"/>
      <c r="VRE53" s="75"/>
      <c r="VRF53" s="75"/>
      <c r="VRG53" s="75"/>
      <c r="VRH53" s="75"/>
      <c r="VRI53" s="75"/>
      <c r="VRJ53" s="75"/>
      <c r="VRK53" s="75"/>
      <c r="VRL53" s="76"/>
      <c r="VRM53" s="73"/>
      <c r="VRN53" s="49"/>
      <c r="VRO53" s="30"/>
      <c r="VRP53" s="69"/>
      <c r="VRQ53" s="74"/>
      <c r="VRR53" s="75"/>
      <c r="VRS53" s="75"/>
      <c r="VRT53" s="75"/>
      <c r="VRU53" s="75"/>
      <c r="VRV53" s="75"/>
      <c r="VRW53" s="75"/>
      <c r="VRX53" s="75"/>
      <c r="VRY53" s="75"/>
      <c r="VRZ53" s="75"/>
      <c r="VSA53" s="75"/>
      <c r="VSB53" s="75"/>
      <c r="VSC53" s="75"/>
      <c r="VSD53" s="76"/>
      <c r="VSE53" s="73"/>
      <c r="VSF53" s="49"/>
      <c r="VSG53" s="30"/>
      <c r="VSH53" s="69"/>
      <c r="VSI53" s="74"/>
      <c r="VSJ53" s="75"/>
      <c r="VSK53" s="75"/>
      <c r="VSL53" s="75"/>
      <c r="VSM53" s="75"/>
      <c r="VSN53" s="75"/>
      <c r="VSO53" s="75"/>
      <c r="VSP53" s="75"/>
      <c r="VSQ53" s="75"/>
      <c r="VSR53" s="75"/>
      <c r="VSS53" s="75"/>
      <c r="VST53" s="75"/>
      <c r="VSU53" s="75"/>
      <c r="VSV53" s="76"/>
      <c r="VSW53" s="73"/>
      <c r="VSX53" s="49"/>
      <c r="VSY53" s="30"/>
      <c r="VSZ53" s="69"/>
      <c r="VTA53" s="74"/>
      <c r="VTB53" s="75"/>
      <c r="VTC53" s="75"/>
      <c r="VTD53" s="75"/>
      <c r="VTE53" s="75"/>
      <c r="VTF53" s="75"/>
      <c r="VTG53" s="75"/>
      <c r="VTH53" s="75"/>
      <c r="VTI53" s="75"/>
      <c r="VTJ53" s="75"/>
      <c r="VTK53" s="75"/>
      <c r="VTL53" s="75"/>
      <c r="VTM53" s="75"/>
      <c r="VTN53" s="76"/>
      <c r="VTO53" s="73"/>
      <c r="VTP53" s="49"/>
      <c r="VTQ53" s="30"/>
      <c r="VTR53" s="69"/>
      <c r="VTS53" s="74"/>
      <c r="VTT53" s="75"/>
      <c r="VTU53" s="75"/>
      <c r="VTV53" s="75"/>
      <c r="VTW53" s="75"/>
      <c r="VTX53" s="75"/>
      <c r="VTY53" s="75"/>
      <c r="VTZ53" s="75"/>
      <c r="VUA53" s="75"/>
      <c r="VUB53" s="75"/>
      <c r="VUC53" s="75"/>
      <c r="VUD53" s="75"/>
      <c r="VUE53" s="75"/>
      <c r="VUF53" s="76"/>
      <c r="VUG53" s="73"/>
      <c r="VUH53" s="49"/>
      <c r="VUI53" s="30"/>
      <c r="VUJ53" s="69"/>
      <c r="VUK53" s="74"/>
      <c r="VUL53" s="75"/>
      <c r="VUM53" s="75"/>
      <c r="VUN53" s="75"/>
      <c r="VUO53" s="75"/>
      <c r="VUP53" s="75"/>
      <c r="VUQ53" s="75"/>
      <c r="VUR53" s="75"/>
      <c r="VUS53" s="75"/>
      <c r="VUT53" s="75"/>
      <c r="VUU53" s="75"/>
      <c r="VUV53" s="75"/>
      <c r="VUW53" s="75"/>
      <c r="VUX53" s="76"/>
      <c r="VUY53" s="73"/>
      <c r="VUZ53" s="49"/>
      <c r="VVA53" s="30"/>
      <c r="VVB53" s="69"/>
      <c r="VVC53" s="74"/>
      <c r="VVD53" s="75"/>
      <c r="VVE53" s="75"/>
      <c r="VVF53" s="75"/>
      <c r="VVG53" s="75"/>
      <c r="VVH53" s="75"/>
      <c r="VVI53" s="75"/>
      <c r="VVJ53" s="75"/>
      <c r="VVK53" s="75"/>
      <c r="VVL53" s="75"/>
      <c r="VVM53" s="75"/>
      <c r="VVN53" s="75"/>
      <c r="VVO53" s="75"/>
      <c r="VVP53" s="76"/>
      <c r="VVQ53" s="73"/>
      <c r="VVR53" s="49"/>
      <c r="VVS53" s="30"/>
      <c r="VVT53" s="69"/>
      <c r="VVU53" s="74"/>
      <c r="VVV53" s="75"/>
      <c r="VVW53" s="75"/>
      <c r="VVX53" s="75"/>
      <c r="VVY53" s="75"/>
      <c r="VVZ53" s="75"/>
      <c r="VWA53" s="75"/>
      <c r="VWB53" s="75"/>
      <c r="VWC53" s="75"/>
      <c r="VWD53" s="75"/>
      <c r="VWE53" s="75"/>
      <c r="VWF53" s="75"/>
      <c r="VWG53" s="75"/>
      <c r="VWH53" s="76"/>
      <c r="VWI53" s="73"/>
      <c r="VWJ53" s="49"/>
      <c r="VWK53" s="30"/>
      <c r="VWL53" s="69"/>
      <c r="VWM53" s="74"/>
      <c r="VWN53" s="75"/>
      <c r="VWO53" s="75"/>
      <c r="VWP53" s="75"/>
      <c r="VWQ53" s="75"/>
      <c r="VWR53" s="75"/>
      <c r="VWS53" s="75"/>
      <c r="VWT53" s="75"/>
      <c r="VWU53" s="75"/>
      <c r="VWV53" s="75"/>
      <c r="VWW53" s="75"/>
      <c r="VWX53" s="75"/>
      <c r="VWY53" s="75"/>
      <c r="VWZ53" s="76"/>
      <c r="VXA53" s="73"/>
      <c r="VXB53" s="49"/>
      <c r="VXC53" s="30"/>
      <c r="VXD53" s="69"/>
      <c r="VXE53" s="74"/>
      <c r="VXF53" s="75"/>
      <c r="VXG53" s="75"/>
      <c r="VXH53" s="75"/>
      <c r="VXI53" s="75"/>
      <c r="VXJ53" s="75"/>
      <c r="VXK53" s="75"/>
      <c r="VXL53" s="75"/>
      <c r="VXM53" s="75"/>
      <c r="VXN53" s="75"/>
      <c r="VXO53" s="75"/>
      <c r="VXP53" s="75"/>
      <c r="VXQ53" s="75"/>
      <c r="VXR53" s="76"/>
      <c r="VXS53" s="73"/>
      <c r="VXT53" s="49"/>
      <c r="VXU53" s="30"/>
      <c r="VXV53" s="69"/>
      <c r="VXW53" s="74"/>
      <c r="VXX53" s="75"/>
      <c r="VXY53" s="75"/>
      <c r="VXZ53" s="75"/>
      <c r="VYA53" s="75"/>
      <c r="VYB53" s="75"/>
      <c r="VYC53" s="75"/>
      <c r="VYD53" s="75"/>
      <c r="VYE53" s="75"/>
      <c r="VYF53" s="75"/>
      <c r="VYG53" s="75"/>
      <c r="VYH53" s="75"/>
      <c r="VYI53" s="75"/>
      <c r="VYJ53" s="76"/>
      <c r="VYK53" s="73"/>
      <c r="VYL53" s="49"/>
      <c r="VYM53" s="30"/>
      <c r="VYN53" s="69"/>
      <c r="VYO53" s="74"/>
      <c r="VYP53" s="75"/>
      <c r="VYQ53" s="75"/>
      <c r="VYR53" s="75"/>
      <c r="VYS53" s="75"/>
      <c r="VYT53" s="75"/>
      <c r="VYU53" s="75"/>
      <c r="VYV53" s="75"/>
      <c r="VYW53" s="75"/>
      <c r="VYX53" s="75"/>
      <c r="VYY53" s="75"/>
      <c r="VYZ53" s="75"/>
      <c r="VZA53" s="75"/>
      <c r="VZB53" s="76"/>
      <c r="VZC53" s="73"/>
      <c r="VZD53" s="49"/>
      <c r="VZE53" s="30"/>
      <c r="VZF53" s="69"/>
      <c r="VZG53" s="74"/>
      <c r="VZH53" s="75"/>
      <c r="VZI53" s="75"/>
      <c r="VZJ53" s="75"/>
      <c r="VZK53" s="75"/>
      <c r="VZL53" s="75"/>
      <c r="VZM53" s="75"/>
      <c r="VZN53" s="75"/>
      <c r="VZO53" s="75"/>
      <c r="VZP53" s="75"/>
      <c r="VZQ53" s="75"/>
      <c r="VZR53" s="75"/>
      <c r="VZS53" s="75"/>
      <c r="VZT53" s="76"/>
      <c r="VZU53" s="73"/>
      <c r="VZV53" s="49"/>
      <c r="VZW53" s="30"/>
      <c r="VZX53" s="69"/>
      <c r="VZY53" s="74"/>
      <c r="VZZ53" s="75"/>
      <c r="WAA53" s="75"/>
      <c r="WAB53" s="75"/>
      <c r="WAC53" s="75"/>
      <c r="WAD53" s="75"/>
      <c r="WAE53" s="75"/>
      <c r="WAF53" s="75"/>
      <c r="WAG53" s="75"/>
      <c r="WAH53" s="75"/>
      <c r="WAI53" s="75"/>
      <c r="WAJ53" s="75"/>
      <c r="WAK53" s="75"/>
      <c r="WAL53" s="76"/>
      <c r="WAM53" s="73"/>
      <c r="WAN53" s="49"/>
      <c r="WAO53" s="30"/>
      <c r="WAP53" s="69"/>
      <c r="WAQ53" s="74"/>
      <c r="WAR53" s="75"/>
      <c r="WAS53" s="75"/>
      <c r="WAT53" s="75"/>
      <c r="WAU53" s="75"/>
      <c r="WAV53" s="75"/>
      <c r="WAW53" s="75"/>
      <c r="WAX53" s="75"/>
      <c r="WAY53" s="75"/>
      <c r="WAZ53" s="75"/>
      <c r="WBA53" s="75"/>
      <c r="WBB53" s="75"/>
      <c r="WBC53" s="75"/>
      <c r="WBD53" s="76"/>
      <c r="WBE53" s="73"/>
      <c r="WBF53" s="49"/>
      <c r="WBG53" s="30"/>
      <c r="WBH53" s="69"/>
      <c r="WBI53" s="74"/>
      <c r="WBJ53" s="75"/>
      <c r="WBK53" s="75"/>
      <c r="WBL53" s="75"/>
      <c r="WBM53" s="75"/>
      <c r="WBN53" s="75"/>
      <c r="WBO53" s="75"/>
      <c r="WBP53" s="75"/>
      <c r="WBQ53" s="75"/>
      <c r="WBR53" s="75"/>
      <c r="WBS53" s="75"/>
      <c r="WBT53" s="75"/>
      <c r="WBU53" s="75"/>
      <c r="WBV53" s="76"/>
      <c r="WBW53" s="73"/>
      <c r="WBX53" s="49"/>
      <c r="WBY53" s="30"/>
      <c r="WBZ53" s="69"/>
      <c r="WCA53" s="74"/>
      <c r="WCB53" s="75"/>
      <c r="WCC53" s="75"/>
      <c r="WCD53" s="75"/>
      <c r="WCE53" s="75"/>
      <c r="WCF53" s="75"/>
      <c r="WCG53" s="75"/>
      <c r="WCH53" s="75"/>
      <c r="WCI53" s="75"/>
      <c r="WCJ53" s="75"/>
      <c r="WCK53" s="75"/>
      <c r="WCL53" s="75"/>
      <c r="WCM53" s="75"/>
      <c r="WCN53" s="76"/>
      <c r="WCO53" s="73"/>
      <c r="WCP53" s="49"/>
      <c r="WCQ53" s="30"/>
      <c r="WCR53" s="69"/>
      <c r="WCS53" s="74"/>
      <c r="WCT53" s="75"/>
      <c r="WCU53" s="75"/>
      <c r="WCV53" s="75"/>
      <c r="WCW53" s="75"/>
      <c r="WCX53" s="75"/>
      <c r="WCY53" s="75"/>
      <c r="WCZ53" s="75"/>
      <c r="WDA53" s="75"/>
      <c r="WDB53" s="75"/>
      <c r="WDC53" s="75"/>
      <c r="WDD53" s="75"/>
      <c r="WDE53" s="75"/>
      <c r="WDF53" s="76"/>
      <c r="WDG53" s="73"/>
      <c r="WDH53" s="49"/>
      <c r="WDI53" s="30"/>
      <c r="WDJ53" s="69"/>
      <c r="WDK53" s="74"/>
      <c r="WDL53" s="75"/>
      <c r="WDM53" s="75"/>
      <c r="WDN53" s="75"/>
      <c r="WDO53" s="75"/>
      <c r="WDP53" s="75"/>
      <c r="WDQ53" s="75"/>
      <c r="WDR53" s="75"/>
      <c r="WDS53" s="75"/>
      <c r="WDT53" s="75"/>
      <c r="WDU53" s="75"/>
      <c r="WDV53" s="75"/>
      <c r="WDW53" s="75"/>
      <c r="WDX53" s="76"/>
      <c r="WDY53" s="73"/>
      <c r="WDZ53" s="49"/>
      <c r="WEA53" s="30"/>
      <c r="WEB53" s="69"/>
      <c r="WEC53" s="74"/>
      <c r="WED53" s="75"/>
      <c r="WEE53" s="75"/>
      <c r="WEF53" s="75"/>
      <c r="WEG53" s="75"/>
      <c r="WEH53" s="75"/>
      <c r="WEI53" s="75"/>
      <c r="WEJ53" s="75"/>
      <c r="WEK53" s="75"/>
      <c r="WEL53" s="75"/>
      <c r="WEM53" s="75"/>
      <c r="WEN53" s="75"/>
      <c r="WEO53" s="75"/>
      <c r="WEP53" s="76"/>
      <c r="WEQ53" s="73"/>
      <c r="WER53" s="49"/>
      <c r="WES53" s="30"/>
      <c r="WET53" s="69"/>
      <c r="WEU53" s="74"/>
      <c r="WEV53" s="75"/>
      <c r="WEW53" s="75"/>
      <c r="WEX53" s="75"/>
      <c r="WEY53" s="75"/>
      <c r="WEZ53" s="75"/>
      <c r="WFA53" s="75"/>
      <c r="WFB53" s="75"/>
      <c r="WFC53" s="75"/>
      <c r="WFD53" s="75"/>
      <c r="WFE53" s="75"/>
      <c r="WFF53" s="75"/>
      <c r="WFG53" s="75"/>
      <c r="WFH53" s="76"/>
      <c r="WFI53" s="73"/>
      <c r="WFJ53" s="49"/>
      <c r="WFK53" s="30"/>
      <c r="WFL53" s="69"/>
      <c r="WFM53" s="74"/>
      <c r="WFN53" s="75"/>
      <c r="WFO53" s="75"/>
      <c r="WFP53" s="75"/>
      <c r="WFQ53" s="75"/>
      <c r="WFR53" s="75"/>
      <c r="WFS53" s="75"/>
      <c r="WFT53" s="75"/>
      <c r="WFU53" s="75"/>
      <c r="WFV53" s="75"/>
      <c r="WFW53" s="75"/>
      <c r="WFX53" s="75"/>
      <c r="WFY53" s="75"/>
      <c r="WFZ53" s="76"/>
      <c r="WGA53" s="73"/>
      <c r="WGB53" s="49"/>
      <c r="WGC53" s="30"/>
      <c r="WGD53" s="69"/>
      <c r="WGE53" s="74"/>
      <c r="WGF53" s="75"/>
      <c r="WGG53" s="75"/>
      <c r="WGH53" s="75"/>
      <c r="WGI53" s="75"/>
      <c r="WGJ53" s="75"/>
      <c r="WGK53" s="75"/>
      <c r="WGL53" s="75"/>
      <c r="WGM53" s="75"/>
      <c r="WGN53" s="75"/>
      <c r="WGO53" s="75"/>
      <c r="WGP53" s="75"/>
      <c r="WGQ53" s="75"/>
      <c r="WGR53" s="76"/>
      <c r="WGS53" s="73"/>
      <c r="WGT53" s="49"/>
      <c r="WGU53" s="30"/>
      <c r="WGV53" s="69"/>
      <c r="WGW53" s="74"/>
      <c r="WGX53" s="75"/>
      <c r="WGY53" s="75"/>
      <c r="WGZ53" s="75"/>
      <c r="WHA53" s="75"/>
      <c r="WHB53" s="75"/>
      <c r="WHC53" s="75"/>
      <c r="WHD53" s="75"/>
      <c r="WHE53" s="75"/>
      <c r="WHF53" s="75"/>
      <c r="WHG53" s="75"/>
      <c r="WHH53" s="75"/>
      <c r="WHI53" s="75"/>
      <c r="WHJ53" s="76"/>
      <c r="WHK53" s="73"/>
      <c r="WHL53" s="49"/>
      <c r="WHM53" s="30"/>
      <c r="WHN53" s="69"/>
      <c r="WHO53" s="74"/>
      <c r="WHP53" s="75"/>
      <c r="WHQ53" s="75"/>
      <c r="WHR53" s="75"/>
      <c r="WHS53" s="75"/>
      <c r="WHT53" s="75"/>
      <c r="WHU53" s="75"/>
      <c r="WHV53" s="75"/>
      <c r="WHW53" s="75"/>
      <c r="WHX53" s="75"/>
      <c r="WHY53" s="75"/>
      <c r="WHZ53" s="75"/>
      <c r="WIA53" s="75"/>
      <c r="WIB53" s="76"/>
      <c r="WIC53" s="73"/>
      <c r="WID53" s="49"/>
      <c r="WIE53" s="30"/>
      <c r="WIF53" s="69"/>
      <c r="WIG53" s="74"/>
      <c r="WIH53" s="75"/>
      <c r="WII53" s="75"/>
      <c r="WIJ53" s="75"/>
      <c r="WIK53" s="75"/>
      <c r="WIL53" s="75"/>
      <c r="WIM53" s="75"/>
      <c r="WIN53" s="75"/>
      <c r="WIO53" s="75"/>
      <c r="WIP53" s="75"/>
      <c r="WIQ53" s="75"/>
      <c r="WIR53" s="75"/>
      <c r="WIS53" s="75"/>
      <c r="WIT53" s="76"/>
      <c r="WIU53" s="73"/>
      <c r="WIV53" s="49"/>
      <c r="WIW53" s="30"/>
      <c r="WIX53" s="69"/>
      <c r="WIY53" s="74"/>
      <c r="WIZ53" s="75"/>
      <c r="WJA53" s="75"/>
      <c r="WJB53" s="75"/>
      <c r="WJC53" s="75"/>
      <c r="WJD53" s="75"/>
      <c r="WJE53" s="75"/>
      <c r="WJF53" s="75"/>
      <c r="WJG53" s="75"/>
      <c r="WJH53" s="75"/>
      <c r="WJI53" s="75"/>
      <c r="WJJ53" s="75"/>
      <c r="WJK53" s="75"/>
      <c r="WJL53" s="76"/>
      <c r="WJM53" s="73"/>
      <c r="WJN53" s="49"/>
      <c r="WJO53" s="30"/>
      <c r="WJP53" s="69"/>
      <c r="WJQ53" s="74"/>
      <c r="WJR53" s="75"/>
      <c r="WJS53" s="75"/>
      <c r="WJT53" s="75"/>
      <c r="WJU53" s="75"/>
      <c r="WJV53" s="75"/>
      <c r="WJW53" s="75"/>
      <c r="WJX53" s="75"/>
      <c r="WJY53" s="75"/>
      <c r="WJZ53" s="75"/>
      <c r="WKA53" s="75"/>
      <c r="WKB53" s="75"/>
      <c r="WKC53" s="75"/>
      <c r="WKD53" s="76"/>
      <c r="WKE53" s="73"/>
      <c r="WKF53" s="49"/>
      <c r="WKG53" s="30"/>
      <c r="WKH53" s="69"/>
      <c r="WKI53" s="74"/>
      <c r="WKJ53" s="75"/>
      <c r="WKK53" s="75"/>
      <c r="WKL53" s="75"/>
      <c r="WKM53" s="75"/>
      <c r="WKN53" s="75"/>
      <c r="WKO53" s="75"/>
      <c r="WKP53" s="75"/>
      <c r="WKQ53" s="75"/>
      <c r="WKR53" s="75"/>
      <c r="WKS53" s="75"/>
      <c r="WKT53" s="75"/>
      <c r="WKU53" s="75"/>
      <c r="WKV53" s="76"/>
      <c r="WKW53" s="73"/>
      <c r="WKX53" s="49"/>
      <c r="WKY53" s="30"/>
      <c r="WKZ53" s="69"/>
      <c r="WLA53" s="74"/>
      <c r="WLB53" s="75"/>
      <c r="WLC53" s="75"/>
      <c r="WLD53" s="75"/>
      <c r="WLE53" s="75"/>
      <c r="WLF53" s="75"/>
      <c r="WLG53" s="75"/>
      <c r="WLH53" s="75"/>
      <c r="WLI53" s="75"/>
      <c r="WLJ53" s="75"/>
      <c r="WLK53" s="75"/>
      <c r="WLL53" s="75"/>
      <c r="WLM53" s="75"/>
      <c r="WLN53" s="76"/>
      <c r="WLO53" s="73"/>
      <c r="WLP53" s="49"/>
      <c r="WLQ53" s="30"/>
      <c r="WLR53" s="69"/>
      <c r="WLS53" s="74"/>
      <c r="WLT53" s="75"/>
      <c r="WLU53" s="75"/>
      <c r="WLV53" s="75"/>
      <c r="WLW53" s="75"/>
      <c r="WLX53" s="75"/>
      <c r="WLY53" s="75"/>
      <c r="WLZ53" s="75"/>
      <c r="WMA53" s="75"/>
      <c r="WMB53" s="75"/>
      <c r="WMC53" s="75"/>
      <c r="WMD53" s="75"/>
      <c r="WME53" s="75"/>
      <c r="WMF53" s="76"/>
      <c r="WMG53" s="73"/>
      <c r="WMH53" s="49"/>
      <c r="WMI53" s="30"/>
      <c r="WMJ53" s="69"/>
      <c r="WMK53" s="74"/>
      <c r="WML53" s="75"/>
      <c r="WMM53" s="75"/>
      <c r="WMN53" s="75"/>
      <c r="WMO53" s="75"/>
      <c r="WMP53" s="75"/>
      <c r="WMQ53" s="75"/>
      <c r="WMR53" s="75"/>
      <c r="WMS53" s="75"/>
      <c r="WMT53" s="75"/>
      <c r="WMU53" s="75"/>
      <c r="WMV53" s="75"/>
      <c r="WMW53" s="75"/>
      <c r="WMX53" s="76"/>
      <c r="WMY53" s="73"/>
      <c r="WMZ53" s="49"/>
      <c r="WNA53" s="30"/>
      <c r="WNB53" s="69"/>
      <c r="WNC53" s="74"/>
      <c r="WND53" s="75"/>
      <c r="WNE53" s="75"/>
      <c r="WNF53" s="75"/>
      <c r="WNG53" s="75"/>
      <c r="WNH53" s="75"/>
      <c r="WNI53" s="75"/>
      <c r="WNJ53" s="75"/>
      <c r="WNK53" s="75"/>
      <c r="WNL53" s="75"/>
      <c r="WNM53" s="75"/>
      <c r="WNN53" s="75"/>
      <c r="WNO53" s="75"/>
      <c r="WNP53" s="76"/>
      <c r="WNQ53" s="73"/>
      <c r="WNR53" s="49"/>
      <c r="WNS53" s="30"/>
      <c r="WNT53" s="69"/>
      <c r="WNU53" s="74"/>
      <c r="WNV53" s="75"/>
      <c r="WNW53" s="75"/>
      <c r="WNX53" s="75"/>
      <c r="WNY53" s="75"/>
      <c r="WNZ53" s="75"/>
      <c r="WOA53" s="75"/>
      <c r="WOB53" s="75"/>
      <c r="WOC53" s="75"/>
      <c r="WOD53" s="75"/>
      <c r="WOE53" s="75"/>
      <c r="WOF53" s="75"/>
      <c r="WOG53" s="75"/>
      <c r="WOH53" s="76"/>
      <c r="WOI53" s="73"/>
      <c r="WOJ53" s="49"/>
      <c r="WOK53" s="30"/>
      <c r="WOL53" s="69"/>
      <c r="WOM53" s="74"/>
      <c r="WON53" s="75"/>
      <c r="WOO53" s="75"/>
      <c r="WOP53" s="75"/>
      <c r="WOQ53" s="75"/>
      <c r="WOR53" s="75"/>
      <c r="WOS53" s="75"/>
      <c r="WOT53" s="75"/>
      <c r="WOU53" s="75"/>
      <c r="WOV53" s="75"/>
      <c r="WOW53" s="75"/>
      <c r="WOX53" s="75"/>
      <c r="WOY53" s="75"/>
      <c r="WOZ53" s="76"/>
      <c r="WPA53" s="73"/>
      <c r="WPB53" s="49"/>
      <c r="WPC53" s="30"/>
      <c r="WPD53" s="69"/>
      <c r="WPE53" s="74"/>
      <c r="WPF53" s="75"/>
      <c r="WPG53" s="75"/>
      <c r="WPH53" s="75"/>
      <c r="WPI53" s="75"/>
      <c r="WPJ53" s="75"/>
      <c r="WPK53" s="75"/>
      <c r="WPL53" s="75"/>
      <c r="WPM53" s="75"/>
      <c r="WPN53" s="75"/>
      <c r="WPO53" s="75"/>
      <c r="WPP53" s="75"/>
      <c r="WPQ53" s="75"/>
      <c r="WPR53" s="76"/>
      <c r="WPS53" s="73"/>
      <c r="WPT53" s="49"/>
      <c r="WPU53" s="30"/>
      <c r="WPV53" s="69"/>
      <c r="WPW53" s="74"/>
      <c r="WPX53" s="75"/>
      <c r="WPY53" s="75"/>
      <c r="WPZ53" s="75"/>
      <c r="WQA53" s="75"/>
      <c r="WQB53" s="75"/>
      <c r="WQC53" s="75"/>
      <c r="WQD53" s="75"/>
      <c r="WQE53" s="75"/>
      <c r="WQF53" s="75"/>
      <c r="WQG53" s="75"/>
      <c r="WQH53" s="75"/>
      <c r="WQI53" s="75"/>
      <c r="WQJ53" s="76"/>
      <c r="WQK53" s="73"/>
      <c r="WQL53" s="49"/>
      <c r="WQM53" s="30"/>
      <c r="WQN53" s="69"/>
      <c r="WQO53" s="74"/>
      <c r="WQP53" s="75"/>
      <c r="WQQ53" s="75"/>
      <c r="WQR53" s="75"/>
      <c r="WQS53" s="75"/>
      <c r="WQT53" s="75"/>
      <c r="WQU53" s="75"/>
      <c r="WQV53" s="75"/>
      <c r="WQW53" s="75"/>
      <c r="WQX53" s="75"/>
      <c r="WQY53" s="75"/>
      <c r="WQZ53" s="75"/>
      <c r="WRA53" s="75"/>
      <c r="WRB53" s="76"/>
      <c r="WRC53" s="73"/>
      <c r="WRD53" s="49"/>
      <c r="WRE53" s="30"/>
      <c r="WRF53" s="69"/>
      <c r="WRG53" s="74"/>
      <c r="WRH53" s="75"/>
      <c r="WRI53" s="75"/>
      <c r="WRJ53" s="75"/>
      <c r="WRK53" s="75"/>
      <c r="WRL53" s="75"/>
      <c r="WRM53" s="75"/>
      <c r="WRN53" s="75"/>
      <c r="WRO53" s="75"/>
      <c r="WRP53" s="75"/>
      <c r="WRQ53" s="75"/>
      <c r="WRR53" s="75"/>
      <c r="WRS53" s="75"/>
      <c r="WRT53" s="76"/>
      <c r="WRU53" s="73"/>
      <c r="WRV53" s="49"/>
      <c r="WRW53" s="30"/>
      <c r="WRX53" s="69"/>
      <c r="WRY53" s="74"/>
      <c r="WRZ53" s="75"/>
      <c r="WSA53" s="75"/>
      <c r="WSB53" s="75"/>
      <c r="WSC53" s="75"/>
      <c r="WSD53" s="75"/>
      <c r="WSE53" s="75"/>
      <c r="WSF53" s="75"/>
      <c r="WSG53" s="75"/>
      <c r="WSH53" s="75"/>
      <c r="WSI53" s="75"/>
      <c r="WSJ53" s="75"/>
      <c r="WSK53" s="75"/>
      <c r="WSL53" s="76"/>
      <c r="WSM53" s="73"/>
      <c r="WSN53" s="49"/>
      <c r="WSO53" s="30"/>
      <c r="WSP53" s="69"/>
      <c r="WSQ53" s="74"/>
      <c r="WSR53" s="75"/>
      <c r="WSS53" s="75"/>
      <c r="WST53" s="75"/>
      <c r="WSU53" s="75"/>
      <c r="WSV53" s="75"/>
      <c r="WSW53" s="75"/>
      <c r="WSX53" s="75"/>
      <c r="WSY53" s="75"/>
      <c r="WSZ53" s="75"/>
      <c r="WTA53" s="75"/>
      <c r="WTB53" s="75"/>
      <c r="WTC53" s="75"/>
      <c r="WTD53" s="76"/>
      <c r="WTE53" s="73"/>
      <c r="WTF53" s="49"/>
      <c r="WTG53" s="30"/>
      <c r="WTH53" s="69"/>
      <c r="WTI53" s="74"/>
      <c r="WTJ53" s="75"/>
      <c r="WTK53" s="75"/>
      <c r="WTL53" s="75"/>
      <c r="WTM53" s="75"/>
      <c r="WTN53" s="75"/>
      <c r="WTO53" s="75"/>
      <c r="WTP53" s="75"/>
      <c r="WTQ53" s="75"/>
      <c r="WTR53" s="75"/>
      <c r="WTS53" s="75"/>
      <c r="WTT53" s="75"/>
      <c r="WTU53" s="75"/>
      <c r="WTV53" s="76"/>
      <c r="WTW53" s="73"/>
      <c r="WTX53" s="49"/>
      <c r="WTY53" s="30"/>
      <c r="WTZ53" s="69"/>
      <c r="WUA53" s="74"/>
      <c r="WUB53" s="75"/>
      <c r="WUC53" s="75"/>
      <c r="WUD53" s="75"/>
      <c r="WUE53" s="75"/>
      <c r="WUF53" s="75"/>
      <c r="WUG53" s="75"/>
      <c r="WUH53" s="75"/>
      <c r="WUI53" s="75"/>
      <c r="WUJ53" s="75"/>
      <c r="WUK53" s="75"/>
      <c r="WUL53" s="75"/>
      <c r="WUM53" s="75"/>
      <c r="WUN53" s="76"/>
      <c r="WUO53" s="73"/>
      <c r="WUP53" s="49"/>
      <c r="WUQ53" s="30"/>
      <c r="WUR53" s="69"/>
      <c r="WUS53" s="74"/>
      <c r="WUT53" s="75"/>
      <c r="WUU53" s="75"/>
      <c r="WUV53" s="75"/>
      <c r="WUW53" s="75"/>
      <c r="WUX53" s="75"/>
      <c r="WUY53" s="75"/>
      <c r="WUZ53" s="75"/>
      <c r="WVA53" s="75"/>
      <c r="WVB53" s="75"/>
      <c r="WVC53" s="75"/>
      <c r="WVD53" s="75"/>
      <c r="WVE53" s="75"/>
      <c r="WVF53" s="76"/>
      <c r="WVG53" s="73"/>
      <c r="WVH53" s="49"/>
      <c r="WVI53" s="30"/>
      <c r="WVJ53" s="69"/>
      <c r="WVK53" s="74"/>
      <c r="WVL53" s="75"/>
      <c r="WVM53" s="75"/>
      <c r="WVN53" s="75"/>
      <c r="WVO53" s="75"/>
      <c r="WVP53" s="75"/>
      <c r="WVQ53" s="75"/>
      <c r="WVR53" s="75"/>
      <c r="WVS53" s="75"/>
      <c r="WVT53" s="75"/>
      <c r="WVU53" s="75"/>
      <c r="WVV53" s="75"/>
      <c r="WVW53" s="75"/>
      <c r="WVX53" s="76"/>
      <c r="WVY53" s="73"/>
      <c r="WVZ53" s="49"/>
      <c r="WWA53" s="30"/>
      <c r="WWB53" s="69"/>
      <c r="WWC53" s="74"/>
      <c r="WWD53" s="75"/>
      <c r="WWE53" s="75"/>
      <c r="WWF53" s="75"/>
      <c r="WWG53" s="75"/>
      <c r="WWH53" s="75"/>
      <c r="WWI53" s="75"/>
      <c r="WWJ53" s="75"/>
      <c r="WWK53" s="75"/>
      <c r="WWL53" s="75"/>
      <c r="WWM53" s="75"/>
      <c r="WWN53" s="75"/>
      <c r="WWO53" s="75"/>
      <c r="WWP53" s="76"/>
      <c r="WWQ53" s="73"/>
      <c r="WWR53" s="49"/>
      <c r="WWS53" s="30"/>
      <c r="WWT53" s="69"/>
      <c r="WWU53" s="74"/>
      <c r="WWV53" s="75"/>
      <c r="WWW53" s="75"/>
      <c r="WWX53" s="75"/>
      <c r="WWY53" s="75"/>
      <c r="WWZ53" s="75"/>
      <c r="WXA53" s="75"/>
      <c r="WXB53" s="75"/>
      <c r="WXC53" s="75"/>
      <c r="WXD53" s="75"/>
      <c r="WXE53" s="75"/>
      <c r="WXF53" s="75"/>
      <c r="WXG53" s="75"/>
      <c r="WXH53" s="76"/>
      <c r="WXI53" s="73"/>
      <c r="WXJ53" s="49"/>
      <c r="WXK53" s="30"/>
      <c r="WXL53" s="69"/>
      <c r="WXM53" s="74"/>
      <c r="WXN53" s="75"/>
      <c r="WXO53" s="75"/>
      <c r="WXP53" s="75"/>
      <c r="WXQ53" s="75"/>
      <c r="WXR53" s="75"/>
      <c r="WXS53" s="75"/>
      <c r="WXT53" s="75"/>
      <c r="WXU53" s="75"/>
      <c r="WXV53" s="75"/>
      <c r="WXW53" s="75"/>
      <c r="WXX53" s="75"/>
      <c r="WXY53" s="75"/>
      <c r="WXZ53" s="76"/>
      <c r="WYA53" s="73"/>
      <c r="WYB53" s="49"/>
      <c r="WYC53" s="30"/>
      <c r="WYD53" s="69"/>
      <c r="WYE53" s="74"/>
      <c r="WYF53" s="75"/>
      <c r="WYG53" s="75"/>
      <c r="WYH53" s="75"/>
      <c r="WYI53" s="75"/>
      <c r="WYJ53" s="75"/>
      <c r="WYK53" s="75"/>
      <c r="WYL53" s="75"/>
      <c r="WYM53" s="75"/>
      <c r="WYN53" s="75"/>
      <c r="WYO53" s="75"/>
      <c r="WYP53" s="75"/>
      <c r="WYQ53" s="75"/>
      <c r="WYR53" s="76"/>
      <c r="WYS53" s="73"/>
      <c r="WYT53" s="49"/>
      <c r="WYU53" s="30"/>
      <c r="WYV53" s="69"/>
      <c r="WYW53" s="74"/>
      <c r="WYX53" s="75"/>
      <c r="WYY53" s="75"/>
      <c r="WYZ53" s="75"/>
      <c r="WZA53" s="75"/>
      <c r="WZB53" s="75"/>
      <c r="WZC53" s="75"/>
      <c r="WZD53" s="75"/>
      <c r="WZE53" s="75"/>
      <c r="WZF53" s="75"/>
      <c r="WZG53" s="75"/>
      <c r="WZH53" s="75"/>
      <c r="WZI53" s="75"/>
      <c r="WZJ53" s="76"/>
      <c r="WZK53" s="73"/>
      <c r="WZL53" s="49"/>
      <c r="WZM53" s="30"/>
      <c r="WZN53" s="69"/>
      <c r="WZO53" s="74"/>
      <c r="WZP53" s="75"/>
      <c r="WZQ53" s="75"/>
      <c r="WZR53" s="75"/>
      <c r="WZS53" s="75"/>
      <c r="WZT53" s="75"/>
      <c r="WZU53" s="75"/>
      <c r="WZV53" s="75"/>
      <c r="WZW53" s="75"/>
      <c r="WZX53" s="75"/>
      <c r="WZY53" s="75"/>
      <c r="WZZ53" s="75"/>
      <c r="XAA53" s="75"/>
      <c r="XAB53" s="76"/>
      <c r="XAC53" s="73"/>
      <c r="XAD53" s="49"/>
      <c r="XAE53" s="30"/>
      <c r="XAF53" s="69"/>
      <c r="XAG53" s="74"/>
      <c r="XAH53" s="75"/>
      <c r="XAI53" s="75"/>
      <c r="XAJ53" s="75"/>
      <c r="XAK53" s="75"/>
      <c r="XAL53" s="75"/>
      <c r="XAM53" s="75"/>
      <c r="XAN53" s="75"/>
      <c r="XAO53" s="75"/>
      <c r="XAP53" s="75"/>
      <c r="XAQ53" s="75"/>
      <c r="XAR53" s="75"/>
      <c r="XAS53" s="75"/>
      <c r="XAT53" s="76"/>
      <c r="XAU53" s="73"/>
      <c r="XAV53" s="49"/>
      <c r="XAW53" s="30"/>
      <c r="XAX53" s="69"/>
      <c r="XAY53" s="74"/>
      <c r="XAZ53" s="75"/>
      <c r="XBA53" s="75"/>
      <c r="XBB53" s="75"/>
      <c r="XBC53" s="75"/>
      <c r="XBD53" s="75"/>
      <c r="XBE53" s="75"/>
      <c r="XBF53" s="75"/>
      <c r="XBG53" s="75"/>
      <c r="XBH53" s="75"/>
      <c r="XBI53" s="75"/>
      <c r="XBJ53" s="75"/>
      <c r="XBK53" s="75"/>
      <c r="XBL53" s="76"/>
      <c r="XBM53" s="73"/>
      <c r="XBN53" s="49"/>
      <c r="XBO53" s="30"/>
      <c r="XBP53" s="69"/>
      <c r="XBQ53" s="74"/>
      <c r="XBR53" s="75"/>
      <c r="XBS53" s="75"/>
      <c r="XBT53" s="75"/>
      <c r="XBU53" s="75"/>
      <c r="XBV53" s="75"/>
      <c r="XBW53" s="75"/>
      <c r="XBX53" s="75"/>
      <c r="XBY53" s="75"/>
      <c r="XBZ53" s="75"/>
      <c r="XCA53" s="75"/>
      <c r="XCB53" s="75"/>
      <c r="XCC53" s="75"/>
      <c r="XCD53" s="76"/>
      <c r="XCE53" s="73"/>
      <c r="XCF53" s="49"/>
      <c r="XCG53" s="30"/>
      <c r="XCH53" s="69"/>
      <c r="XCI53" s="74"/>
      <c r="XCJ53" s="75"/>
      <c r="XCK53" s="75"/>
      <c r="XCL53" s="75"/>
      <c r="XCM53" s="75"/>
      <c r="XCN53" s="75"/>
      <c r="XCO53" s="75"/>
      <c r="XCP53" s="75"/>
      <c r="XCQ53" s="75"/>
      <c r="XCR53" s="75"/>
      <c r="XCS53" s="75"/>
      <c r="XCT53" s="75"/>
      <c r="XCU53" s="75"/>
      <c r="XCV53" s="76"/>
      <c r="XCW53" s="73"/>
      <c r="XCX53" s="49"/>
      <c r="XCY53" s="30"/>
      <c r="XCZ53" s="69"/>
      <c r="XDA53" s="74"/>
      <c r="XDB53" s="75"/>
      <c r="XDC53" s="75"/>
      <c r="XDD53" s="75"/>
      <c r="XDE53" s="75"/>
      <c r="XDF53" s="75"/>
      <c r="XDG53" s="75"/>
      <c r="XDH53" s="75"/>
      <c r="XDI53" s="75"/>
      <c r="XDJ53" s="75"/>
      <c r="XDK53" s="75"/>
      <c r="XDL53" s="75"/>
      <c r="XDM53" s="75"/>
      <c r="XDN53" s="76"/>
      <c r="XDO53" s="73"/>
      <c r="XDP53" s="49"/>
      <c r="XDQ53" s="30"/>
      <c r="XDR53" s="69"/>
      <c r="XDS53" s="74"/>
      <c r="XDT53" s="75"/>
      <c r="XDU53" s="75"/>
      <c r="XDV53" s="75"/>
      <c r="XDW53" s="75"/>
      <c r="XDX53" s="75"/>
      <c r="XDY53" s="75"/>
      <c r="XDZ53" s="75"/>
      <c r="XEA53" s="75"/>
      <c r="XEB53" s="75"/>
      <c r="XEC53" s="75"/>
      <c r="XED53" s="75"/>
      <c r="XEE53" s="75"/>
      <c r="XEF53" s="76"/>
      <c r="XEG53" s="73"/>
      <c r="XEH53" s="49"/>
      <c r="XEI53" s="30"/>
      <c r="XEJ53" s="69"/>
      <c r="XEK53" s="74"/>
      <c r="XEL53" s="75"/>
      <c r="XEM53" s="75"/>
      <c r="XEN53" s="75"/>
      <c r="XEO53" s="75"/>
      <c r="XEP53" s="75"/>
      <c r="XEQ53" s="75"/>
      <c r="XER53" s="75"/>
      <c r="XES53" s="75"/>
      <c r="XET53" s="75"/>
      <c r="XEU53" s="75"/>
      <c r="XEV53" s="75"/>
      <c r="XEW53" s="75"/>
      <c r="XEX53" s="76"/>
      <c r="XEY53" s="73"/>
    </row>
    <row r="54" spans="1:16379">
      <c r="A54" s="73"/>
      <c r="B54" s="73"/>
      <c r="C54" s="49" t="s">
        <v>127</v>
      </c>
      <c r="D54" s="30" t="s">
        <v>152</v>
      </c>
      <c r="E54" s="69"/>
      <c r="F54" s="74"/>
      <c r="G54" s="75"/>
      <c r="H54" s="75"/>
      <c r="I54" s="75"/>
      <c r="J54" s="75"/>
      <c r="K54" s="75"/>
      <c r="L54" s="75"/>
      <c r="M54" s="75"/>
      <c r="N54" s="75"/>
      <c r="O54" s="75"/>
      <c r="P54" s="75"/>
      <c r="Q54" s="75" t="s">
        <v>105</v>
      </c>
    </row>
    <row r="55" spans="1:16379">
      <c r="A55" s="77"/>
      <c r="B55" s="77"/>
      <c r="C55" s="78" t="s">
        <v>128</v>
      </c>
      <c r="D55" s="38" t="s">
        <v>153</v>
      </c>
      <c r="E55" s="79"/>
      <c r="F55" s="80"/>
      <c r="G55" s="81"/>
      <c r="H55" s="81"/>
      <c r="I55" s="81"/>
      <c r="J55" s="81"/>
      <c r="K55" s="81"/>
      <c r="L55" s="81"/>
      <c r="M55" s="81"/>
      <c r="N55" s="81"/>
      <c r="O55" s="81"/>
      <c r="P55" s="81"/>
      <c r="Q55" s="84" t="s">
        <v>151</v>
      </c>
    </row>
    <row r="56" spans="1:16379">
      <c r="A56" s="21"/>
      <c r="B56" s="20" t="s">
        <v>156</v>
      </c>
      <c r="C56" s="45"/>
      <c r="D56" s="46"/>
      <c r="E56" s="47"/>
      <c r="F56" s="45"/>
      <c r="G56" s="45"/>
      <c r="H56" s="45"/>
      <c r="I56" s="45"/>
      <c r="J56" s="45"/>
      <c r="K56" s="45"/>
      <c r="L56" s="45"/>
      <c r="M56" s="45"/>
      <c r="N56" s="45"/>
      <c r="O56" s="45"/>
      <c r="P56" s="45"/>
      <c r="Q56" s="45"/>
    </row>
    <row r="57" spans="1:16379">
      <c r="A57" s="21"/>
      <c r="B57" s="21"/>
      <c r="C57" s="49" t="s">
        <v>119</v>
      </c>
      <c r="D57" s="50" t="s">
        <v>138</v>
      </c>
      <c r="E57" s="51">
        <v>5224.9278642093977</v>
      </c>
      <c r="F57" s="52"/>
      <c r="G57" s="53">
        <f>SUM(SUMIFS(tblRVNTRANS[Cust],tblRVNTRANS[Rate],{"02APSV0040","02APSV040X","02NMT40135"},tblRVNTRANS[Accounting Period],G$8))</f>
        <v>694.40306806172043</v>
      </c>
      <c r="H57" s="53">
        <f>SUM(SUMIFS(tblRVNTRANS[Cust],tblRVNTRANS[Rate],{"02APSV0040","02APSV040X","02NMT40135"},tblRVNTRANS[Accounting Period],H$8))</f>
        <v>4467.7867496819063</v>
      </c>
      <c r="I57" s="53">
        <f>SUM(SUMIFS(tblRVN[305 Avg  Billing Count],tblRVN[Rate],{"02APSV0040","02APSV040X","02NMT40135"},tblRVN[Accounting Period],I$8,tblRVN[Rate Group Cd],"R"))</f>
        <v>5173</v>
      </c>
      <c r="J57" s="53">
        <f>SUM(SUMIFS(tblRVN[305 Avg  Billing Count],tblRVN[Rate],{"02APSV0040","02APSV040X","02NMT40135"},tblRVN[Accounting Period],J$8,tblRVN[Rate Group Cd],"R"))</f>
        <v>5157</v>
      </c>
      <c r="K57" s="53">
        <f>SUM(SUMIFS(tblRVN[305 Avg  Billing Count],tblRVN[Rate],{"02APSV0040","02APSV040X","02NMT40135"},tblRVN[Accounting Period],K$8,tblRVN[Rate Group Cd],"R"))</f>
        <v>5150</v>
      </c>
      <c r="L57" s="53">
        <f>SUM(SUMIFS(tblRVN[305 Avg  Billing Count],tblRVN[Rate],{"02APSV0040","02APSV040X","02NMT40135","02NMX40135"},tblRVN[Accounting Period],L$8,tblRVN[Rate Group Cd],"R"))</f>
        <v>5148</v>
      </c>
      <c r="M57" s="53">
        <f>SUM(SUMIFS(tblRVN[305 Avg  Billing Count],tblRVN[Rate],{"02APSV0040","02APSV040X","02NMT40135","02NMX40135"},tblRVN[Accounting Period],M$8,tblRVN[Rate Group Cd],"R"))</f>
        <v>5149</v>
      </c>
      <c r="N57" s="53">
        <f>SUM(SUMIFS(tblRVN[305 Avg  Billing Count],tblRVN[Rate],{"02APSV0040","02APSV040X","02NMT40135","02NMX40135"},tblRVN[Accounting Period],N$8,tblRVN[Rate Group Cd],"R"))</f>
        <v>5151</v>
      </c>
      <c r="O57" s="53">
        <f>SUM(SUMIFS(tblRVN[305 Avg  Billing Count],tblRVN[Rate],{"02APSV0040","02APSV040X","02NMT40135","02NMX40135"},tblRVN[Accounting Period],O$8,tblRVN[Rate Group Cd],"R"))</f>
        <v>5176</v>
      </c>
      <c r="P57" s="53">
        <f>SUM(SUMIFS(tblRVN[305 Avg  Billing Count],tblRVN[Rate],{"02APSV0040","02APSV040X","02NMT40135","02NMX40135"},tblRVN[Accounting Period],P$8,tblRVN[Rate Group Cd],"R"))</f>
        <v>5191</v>
      </c>
      <c r="Q57" s="52"/>
    </row>
    <row r="58" spans="1:16379">
      <c r="A58" s="21"/>
      <c r="B58" s="21"/>
      <c r="C58" s="49" t="s">
        <v>120</v>
      </c>
      <c r="D58" s="54" t="s">
        <v>238</v>
      </c>
      <c r="E58" s="55">
        <f>E59/E57</f>
        <v>1736.1940285678761</v>
      </c>
      <c r="F58" s="56"/>
      <c r="G58" s="57">
        <v>293.4171499789382</v>
      </c>
      <c r="H58" s="57">
        <v>174.2232124872142</v>
      </c>
      <c r="I58" s="57">
        <v>51.74640476709579</v>
      </c>
      <c r="J58" s="57">
        <v>8.183581022995952</v>
      </c>
      <c r="K58" s="57">
        <v>4.636318422978384</v>
      </c>
      <c r="L58" s="57">
        <v>4.7966947679853629</v>
      </c>
      <c r="M58" s="57">
        <v>34.819905873686309</v>
      </c>
      <c r="N58" s="57">
        <v>112.01083089819562</v>
      </c>
      <c r="O58" s="57">
        <v>171.53173124953875</v>
      </c>
      <c r="P58" s="57">
        <v>200.34066120069264</v>
      </c>
      <c r="Q58" s="56"/>
    </row>
    <row r="59" spans="1:16379">
      <c r="A59" s="21"/>
      <c r="B59" s="21"/>
      <c r="C59" s="49" t="s">
        <v>121</v>
      </c>
      <c r="D59" s="54" t="s">
        <v>139</v>
      </c>
      <c r="E59" s="55">
        <v>9071488.5575382635</v>
      </c>
      <c r="F59" s="59" t="s">
        <v>140</v>
      </c>
      <c r="G59" s="56">
        <f>G58*G57</f>
        <v>203749.76916730066</v>
      </c>
      <c r="H59" s="56">
        <f t="shared" ref="H59:P59" si="36">H58*H57</f>
        <v>778392.16023739078</v>
      </c>
      <c r="I59" s="56">
        <f t="shared" si="36"/>
        <v>267684.15186018654</v>
      </c>
      <c r="J59" s="56">
        <f t="shared" si="36"/>
        <v>42202.727335590127</v>
      </c>
      <c r="K59" s="56">
        <f t="shared" si="36"/>
        <v>23877.039878338677</v>
      </c>
      <c r="L59" s="56">
        <f t="shared" si="36"/>
        <v>24693.384665588648</v>
      </c>
      <c r="M59" s="56">
        <f t="shared" si="36"/>
        <v>179287.6953436108</v>
      </c>
      <c r="N59" s="56">
        <f t="shared" si="36"/>
        <v>576967.78995660564</v>
      </c>
      <c r="O59" s="56">
        <f t="shared" si="36"/>
        <v>887848.24094761256</v>
      </c>
      <c r="P59" s="56">
        <f t="shared" si="36"/>
        <v>1039968.3722927955</v>
      </c>
      <c r="Q59" s="56">
        <f>SUM(G59:P59)</f>
        <v>4024671.3316850197</v>
      </c>
    </row>
    <row r="60" spans="1:16379">
      <c r="A60" s="21"/>
      <c r="B60" s="21"/>
      <c r="C60" s="60"/>
      <c r="D60" s="54"/>
      <c r="E60" s="51"/>
      <c r="F60" s="61"/>
      <c r="G60" s="61"/>
      <c r="H60" s="61"/>
      <c r="I60" s="61"/>
      <c r="J60" s="61"/>
      <c r="K60" s="61"/>
      <c r="L60" s="61"/>
      <c r="M60" s="61"/>
      <c r="N60" s="61"/>
      <c r="O60" s="61"/>
      <c r="P60" s="61"/>
      <c r="Q60" s="61"/>
    </row>
    <row r="61" spans="1:16379">
      <c r="A61" s="21"/>
      <c r="B61" s="21"/>
      <c r="C61" s="49" t="s">
        <v>122</v>
      </c>
      <c r="D61" s="50" t="s">
        <v>141</v>
      </c>
      <c r="E61" s="51">
        <v>160874871.89494899</v>
      </c>
      <c r="F61" s="62"/>
      <c r="G61" s="53">
        <f>SUM(SUMIFS(tblRVNTRANS[kWh],tblRVNTRANS[Rate],{"02APSV0040","02APSV040X","02NMT40135"},tblRVNTRANS[Accounting Period],G$8))</f>
        <v>4498887.8</v>
      </c>
      <c r="H61" s="53">
        <f>SUM(SUMIFS(tblRVNTRANS[kWh],tblRVNTRANS[Rate],{"02APSV0040","02APSV040X","02NMT40135"},tblRVNTRANS[Accounting Period],H$8))</f>
        <v>15202879.999999998</v>
      </c>
      <c r="I61" s="53">
        <f>SUM(SUMIFS(tblRVN[kWh],tblRVN[Rate],{"02APSV0040","02APSV040X","02NMT40135"},tblRVN[Accounting Period],I$8,tblRVN[Rate Group Cd],"R"))</f>
        <v>6552881</v>
      </c>
      <c r="J61" s="53">
        <f>SUM(SUMIFS(tblRVN[kWh],tblRVN[Rate],{"02APSV0040","02APSV040X","02NMT40135"},tblRVN[Accounting Period],J$8,tblRVN[Rate Group Cd],"R"))</f>
        <v>2133759</v>
      </c>
      <c r="K61" s="53">
        <f>SUM(SUMIFS(tblRVN[kWh],tblRVN[Rate],{"02APSV0040","02APSV040X","02NMT40135"},tblRVN[Accounting Period],K$8,tblRVN[Rate Group Cd],"R"))</f>
        <v>471667</v>
      </c>
      <c r="L61" s="53">
        <f>SUM(SUMIFS(tblRVN[kWh],tblRVN[Rate],{"02APSV0040","02APSV040X","02NMT40135","02NMX40135"},tblRVN[Accounting Period],L$8,tblRVN[Rate Group Cd],"R"))</f>
        <v>448340</v>
      </c>
      <c r="M61" s="53">
        <f>SUM(SUMIFS(tblRVN[kWh],tblRVN[Rate],{"02APSV0040","02APSV040X","02NMT40135","02NMX40135"},tblRVN[Accounting Period],M$8,tblRVN[Rate Group Cd],"R"))</f>
        <v>1569055</v>
      </c>
      <c r="N61" s="53">
        <f>SUM(SUMIFS(tblRVN[kWh],tblRVN[Rate],{"02APSV0040","02APSV040X","02NMT40135","02NMX40135"},tblRVN[Accounting Period],N$8,tblRVN[Rate Group Cd],"R"))</f>
        <v>1831419</v>
      </c>
      <c r="O61" s="53">
        <f>SUM(SUMIFS(tblRVN[kWh],tblRVN[Rate],{"02APSV0040","02APSV040X","02NMT40135","02NMX40135"},tblRVN[Accounting Period],O$8,tblRVN[Rate Group Cd],"R"))</f>
        <v>8216047</v>
      </c>
      <c r="P61" s="53">
        <f>SUM(SUMIFS(tblRVN[kWh],tblRVN[Rate],{"02APSV0040","02APSV040X","02NMT40135","02NMX40135"},tblRVN[Accounting Period],P$8,tblRVN[Rate Group Cd],"R"))</f>
        <v>19520591</v>
      </c>
      <c r="Q61" s="62">
        <f>SUM(G61:P61)</f>
        <v>60445526.799999997</v>
      </c>
    </row>
    <row r="62" spans="1:16379">
      <c r="A62" s="21"/>
      <c r="B62" s="21"/>
      <c r="C62" s="49" t="s">
        <v>123</v>
      </c>
      <c r="D62" s="54" t="s">
        <v>237</v>
      </c>
      <c r="E62" s="63">
        <f>E59/E61</f>
        <v>5.638847416433021E-2</v>
      </c>
      <c r="F62" s="64"/>
      <c r="G62" s="65">
        <f t="shared" ref="G62:P62" si="37">$E$62</f>
        <v>5.638847416433021E-2</v>
      </c>
      <c r="H62" s="65">
        <f t="shared" si="37"/>
        <v>5.638847416433021E-2</v>
      </c>
      <c r="I62" s="65">
        <f t="shared" si="37"/>
        <v>5.638847416433021E-2</v>
      </c>
      <c r="J62" s="65">
        <f t="shared" si="37"/>
        <v>5.638847416433021E-2</v>
      </c>
      <c r="K62" s="65">
        <f t="shared" si="37"/>
        <v>5.638847416433021E-2</v>
      </c>
      <c r="L62" s="65">
        <f t="shared" si="37"/>
        <v>5.638847416433021E-2</v>
      </c>
      <c r="M62" s="65">
        <f t="shared" si="37"/>
        <v>5.638847416433021E-2</v>
      </c>
      <c r="N62" s="65">
        <f t="shared" si="37"/>
        <v>5.638847416433021E-2</v>
      </c>
      <c r="O62" s="65">
        <f t="shared" si="37"/>
        <v>5.638847416433021E-2</v>
      </c>
      <c r="P62" s="65">
        <f t="shared" si="37"/>
        <v>5.638847416433021E-2</v>
      </c>
      <c r="Q62" s="64"/>
      <c r="S62" s="23" t="s">
        <v>105</v>
      </c>
    </row>
    <row r="63" spans="1:16379">
      <c r="A63" s="21"/>
      <c r="B63" s="21"/>
      <c r="C63" s="49" t="s">
        <v>133</v>
      </c>
      <c r="D63" s="54" t="s">
        <v>142</v>
      </c>
      <c r="E63" s="55" t="s">
        <v>105</v>
      </c>
      <c r="F63" s="66" t="s">
        <v>143</v>
      </c>
      <c r="G63" s="67">
        <f>G61*G62</f>
        <v>253685.41847852035</v>
      </c>
      <c r="H63" s="67">
        <f t="shared" ref="H63:P63" si="38">H61*H62</f>
        <v>857267.20610341232</v>
      </c>
      <c r="I63" s="67">
        <f t="shared" si="38"/>
        <v>369506.96097043029</v>
      </c>
      <c r="J63" s="67">
        <f t="shared" si="38"/>
        <v>120319.41424440706</v>
      </c>
      <c r="K63" s="67">
        <f t="shared" si="38"/>
        <v>26596.582443667136</v>
      </c>
      <c r="L63" s="67">
        <f t="shared" si="38"/>
        <v>25281.208506835806</v>
      </c>
      <c r="M63" s="67">
        <f t="shared" si="38"/>
        <v>88476.617329913133</v>
      </c>
      <c r="N63" s="67">
        <f t="shared" si="38"/>
        <v>103270.92296556347</v>
      </c>
      <c r="O63" s="67">
        <f t="shared" si="38"/>
        <v>463290.35399242275</v>
      </c>
      <c r="P63" s="67">
        <f t="shared" si="38"/>
        <v>1100736.3412759567</v>
      </c>
      <c r="Q63" s="56">
        <f>SUM(G63:P63)</f>
        <v>3408431.0263111284</v>
      </c>
    </row>
    <row r="64" spans="1:16379">
      <c r="A64" s="21"/>
      <c r="B64" s="21"/>
      <c r="C64" s="60"/>
      <c r="D64" s="54"/>
      <c r="E64" s="68"/>
      <c r="F64" s="61"/>
      <c r="G64" s="61"/>
      <c r="H64" s="61"/>
      <c r="I64" s="61"/>
      <c r="J64" s="61"/>
      <c r="K64" s="61"/>
      <c r="L64" s="61"/>
      <c r="M64" s="61"/>
      <c r="N64" s="61"/>
      <c r="O64" s="61"/>
      <c r="P64" s="61"/>
      <c r="Q64" s="61"/>
    </row>
    <row r="65" spans="1:17">
      <c r="A65" s="21"/>
      <c r="B65" s="21"/>
      <c r="C65" s="49" t="s">
        <v>134</v>
      </c>
      <c r="D65" s="46" t="s">
        <v>144</v>
      </c>
      <c r="E65" s="69"/>
      <c r="F65" s="70" t="s">
        <v>145</v>
      </c>
      <c r="G65" s="71">
        <f>G63-G59</f>
        <v>49935.649311219691</v>
      </c>
      <c r="H65" s="71">
        <f t="shared" ref="H65:P65" si="39">H63-H59</f>
        <v>78875.045866021537</v>
      </c>
      <c r="I65" s="71">
        <f t="shared" si="39"/>
        <v>101822.80911024375</v>
      </c>
      <c r="J65" s="71">
        <f t="shared" si="39"/>
        <v>78116.686908816933</v>
      </c>
      <c r="K65" s="71">
        <f t="shared" si="39"/>
        <v>2719.5425653284583</v>
      </c>
      <c r="L65" s="71">
        <f t="shared" si="39"/>
        <v>587.82384124715827</v>
      </c>
      <c r="M65" s="71">
        <f t="shared" si="39"/>
        <v>-90811.078013697668</v>
      </c>
      <c r="N65" s="71">
        <f t="shared" si="39"/>
        <v>-473696.86699104216</v>
      </c>
      <c r="O65" s="71">
        <f t="shared" si="39"/>
        <v>-424557.88695518981</v>
      </c>
      <c r="P65" s="71">
        <f t="shared" si="39"/>
        <v>60767.968983161263</v>
      </c>
      <c r="Q65" s="71">
        <f>SUM(G65:P65)</f>
        <v>-616240.30537389079</v>
      </c>
    </row>
    <row r="66" spans="1:17">
      <c r="A66" s="21"/>
      <c r="B66" s="21"/>
      <c r="C66" s="49" t="s">
        <v>135</v>
      </c>
      <c r="D66" s="46" t="s">
        <v>146</v>
      </c>
      <c r="E66" s="69"/>
      <c r="F66" s="72"/>
      <c r="G66" s="71">
        <f>(G65/2)*0.035/12</f>
        <v>72.822821912195394</v>
      </c>
      <c r="H66" s="71">
        <f t="shared" ref="H66" si="40">(G67+H65/2)*0.035/12</f>
        <v>260.88415227624944</v>
      </c>
      <c r="I66" s="71">
        <f t="shared" ref="I66" si="41">(H67+I65/2)*0.035/12</f>
        <v>525.16276956077547</v>
      </c>
      <c r="J66" s="71">
        <f t="shared" ref="J66" si="42">(I67+J65/2)*0.035/12</f>
        <v>789.10625933312451</v>
      </c>
      <c r="K66" s="71">
        <f>(J67+K65/2)*0.003</f>
        <v>935.27381544614559</v>
      </c>
      <c r="L66" s="71">
        <f>(K67+L65/2)*0.0027</f>
        <v>848.73661785211266</v>
      </c>
      <c r="M66" s="71">
        <f>(L67+M65/2)*0.003</f>
        <v>810.2520150972282</v>
      </c>
      <c r="N66" s="71">
        <f>(M67+N65/2)*0.003</f>
        <v>-34.079146364589889</v>
      </c>
      <c r="O66" s="71">
        <f>(N67+O65/2)*0.0032</f>
        <v>-1473.6677490379004</v>
      </c>
      <c r="P66" s="71">
        <f>(O67+P65/2)*0.003</f>
        <v>-1931.669394928188</v>
      </c>
      <c r="Q66" s="71">
        <f>SUM(G66:P66)</f>
        <v>802.82216114715266</v>
      </c>
    </row>
    <row r="67" spans="1:17">
      <c r="A67" s="73"/>
      <c r="B67" s="73"/>
      <c r="C67" s="49" t="s">
        <v>124</v>
      </c>
      <c r="D67" s="30" t="s">
        <v>147</v>
      </c>
      <c r="E67" s="69"/>
      <c r="F67" s="74" t="s">
        <v>148</v>
      </c>
      <c r="G67" s="75">
        <f>G65+G66</f>
        <v>50008.472133131887</v>
      </c>
      <c r="H67" s="75">
        <f>G67+H65+H66</f>
        <v>129144.40215142968</v>
      </c>
      <c r="I67" s="75">
        <f t="shared" ref="I67" si="43">H67+I65+I66</f>
        <v>231492.37403123421</v>
      </c>
      <c r="J67" s="75">
        <f t="shared" ref="J67" si="44">I67+J65+J66</f>
        <v>310398.1671993843</v>
      </c>
      <c r="K67" s="75">
        <f t="shared" ref="K67" si="45">J67+K65+K66</f>
        <v>314052.98358015891</v>
      </c>
      <c r="L67" s="75">
        <f t="shared" ref="L67" si="46">K67+L65+L66</f>
        <v>315489.54403925821</v>
      </c>
      <c r="M67" s="75">
        <f t="shared" ref="M67" si="47">L67+M65+M66</f>
        <v>225488.71804065778</v>
      </c>
      <c r="N67" s="75">
        <f t="shared" ref="N67" si="48">M67+N65+N66</f>
        <v>-248242.22809674896</v>
      </c>
      <c r="O67" s="75">
        <f t="shared" ref="O67" si="49">N67+O65+O66</f>
        <v>-674273.78280097665</v>
      </c>
      <c r="P67" s="75">
        <f t="shared" ref="P67" si="50">O67+P65+P66</f>
        <v>-615437.48321274354</v>
      </c>
      <c r="Q67" s="75">
        <f>P67</f>
        <v>-615437.48321274354</v>
      </c>
    </row>
    <row r="68" spans="1:17">
      <c r="A68" s="73"/>
      <c r="B68" s="73"/>
      <c r="C68" s="49" t="s">
        <v>125</v>
      </c>
      <c r="D68" s="30" t="s">
        <v>149</v>
      </c>
      <c r="E68" s="69"/>
      <c r="F68" s="74"/>
      <c r="G68" s="75"/>
      <c r="H68" s="75"/>
      <c r="I68" s="75"/>
      <c r="J68" s="75"/>
      <c r="K68" s="75"/>
      <c r="L68" s="75"/>
      <c r="M68" s="75"/>
      <c r="N68" s="75"/>
      <c r="O68" s="75"/>
      <c r="P68" s="75"/>
      <c r="Q68" s="75">
        <f>-ROUND(E59*0.025,0)</f>
        <v>-226787</v>
      </c>
    </row>
    <row r="69" spans="1:17">
      <c r="A69" s="73"/>
      <c r="B69" s="73"/>
      <c r="C69" s="49" t="s">
        <v>126</v>
      </c>
      <c r="D69" s="30" t="s">
        <v>150</v>
      </c>
      <c r="E69" s="69"/>
      <c r="F69" s="74"/>
      <c r="G69" s="75"/>
      <c r="H69" s="75"/>
      <c r="I69" s="75"/>
      <c r="J69" s="75"/>
      <c r="K69" s="75"/>
      <c r="L69" s="75"/>
      <c r="M69" s="75"/>
      <c r="N69" s="75"/>
      <c r="O69" s="75"/>
      <c r="P69" s="75"/>
      <c r="Q69" s="83" t="s">
        <v>288</v>
      </c>
    </row>
    <row r="70" spans="1:17">
      <c r="A70" s="73"/>
      <c r="B70" s="73"/>
      <c r="C70" s="49" t="s">
        <v>127</v>
      </c>
      <c r="D70" s="30" t="s">
        <v>152</v>
      </c>
      <c r="E70" s="69"/>
      <c r="F70" s="74"/>
      <c r="G70" s="75"/>
      <c r="H70" s="75"/>
      <c r="I70" s="75"/>
      <c r="J70" s="75"/>
      <c r="K70" s="75"/>
      <c r="L70" s="75"/>
      <c r="M70" s="75"/>
      <c r="N70" s="75"/>
      <c r="O70" s="75"/>
      <c r="P70" s="75"/>
      <c r="Q70" s="75" t="s">
        <v>105</v>
      </c>
    </row>
    <row r="71" spans="1:17">
      <c r="A71" s="77"/>
      <c r="B71" s="77"/>
      <c r="C71" s="78" t="s">
        <v>128</v>
      </c>
      <c r="D71" s="38" t="s">
        <v>153</v>
      </c>
      <c r="E71" s="79"/>
      <c r="F71" s="80"/>
      <c r="G71" s="81"/>
      <c r="H71" s="81"/>
      <c r="I71" s="81"/>
      <c r="J71" s="81"/>
      <c r="K71" s="81"/>
      <c r="L71" s="81"/>
      <c r="M71" s="81"/>
      <c r="N71" s="81"/>
      <c r="O71" s="81"/>
      <c r="P71" s="81"/>
      <c r="Q71" s="84" t="s">
        <v>151</v>
      </c>
    </row>
    <row r="72" spans="1:17">
      <c r="A72" s="73"/>
      <c r="B72" s="73"/>
      <c r="C72" s="49"/>
      <c r="D72" s="30" t="s">
        <v>147</v>
      </c>
      <c r="E72" s="69"/>
      <c r="F72" s="74"/>
      <c r="G72" s="75">
        <f>G19+G35+G51+G67</f>
        <v>-51637.846580870173</v>
      </c>
      <c r="H72" s="75">
        <f>H19+H35+H51+H67</f>
        <v>-1055434.5972079798</v>
      </c>
      <c r="I72" s="75">
        <f>I19+I35+I51+I67</f>
        <v>-1769933.7491880858</v>
      </c>
      <c r="J72" s="75">
        <f t="shared" ref="J72:P72" si="51">J19+J35+J51+J67</f>
        <v>-4329718.0588467056</v>
      </c>
      <c r="K72" s="75">
        <f t="shared" si="51"/>
        <v>-1826020.9600285757</v>
      </c>
      <c r="L72" s="75">
        <f t="shared" si="51"/>
        <v>-199270.42845622136</v>
      </c>
      <c r="M72" s="75">
        <f t="shared" si="51"/>
        <v>268756.9554485447</v>
      </c>
      <c r="N72" s="75">
        <f t="shared" si="51"/>
        <v>-540763.6756738564</v>
      </c>
      <c r="O72" s="75">
        <f t="shared" si="51"/>
        <v>-566981.01617580571</v>
      </c>
      <c r="P72" s="75">
        <f t="shared" si="51"/>
        <v>639553.90713808534</v>
      </c>
      <c r="Q72" s="75">
        <f>P72</f>
        <v>639553.90713808534</v>
      </c>
    </row>
    <row r="73" spans="1:17">
      <c r="A73" s="73"/>
      <c r="B73" s="165" t="s">
        <v>286</v>
      </c>
      <c r="C73" s="49"/>
      <c r="D73" s="30"/>
      <c r="E73" s="69"/>
      <c r="F73" s="74"/>
      <c r="G73" s="75"/>
      <c r="H73" s="75"/>
      <c r="I73" s="75"/>
      <c r="J73" s="75"/>
      <c r="K73" s="75"/>
      <c r="L73" s="75"/>
      <c r="M73" s="75"/>
      <c r="N73" s="75"/>
      <c r="O73" s="75"/>
      <c r="P73" s="75"/>
      <c r="Q73" s="75"/>
    </row>
    <row r="74" spans="1:17">
      <c r="A74" s="73"/>
      <c r="B74" s="73"/>
      <c r="C74" s="49"/>
      <c r="D74" s="30"/>
      <c r="E74" s="69"/>
      <c r="F74" s="74"/>
      <c r="G74" s="75"/>
      <c r="H74" s="75"/>
      <c r="I74" s="75"/>
      <c r="J74" s="75"/>
      <c r="K74" s="75"/>
      <c r="L74" s="75"/>
      <c r="M74" s="75"/>
      <c r="N74" s="75"/>
      <c r="O74" s="75"/>
      <c r="P74" s="75"/>
      <c r="Q74" s="75"/>
    </row>
    <row r="75" spans="1:17">
      <c r="A75" s="73"/>
      <c r="B75" s="73"/>
      <c r="C75" s="49"/>
      <c r="D75" s="30"/>
      <c r="E75" s="69"/>
      <c r="F75" s="74" t="s">
        <v>289</v>
      </c>
      <c r="G75" s="75"/>
      <c r="H75" s="75"/>
      <c r="I75" s="166">
        <f>SUM(SUMIFS(tblRVN[305 Avg  Billing Count],tblRVN[Accounting Period],I$8,tblRVN[Rate Group Cd],"R"))-SUM(SUMIFS(tblRVN[305 Avg  Billing Count],tblRVN[Rate],{"301280-BLU","02OALTB15N","02LGSV048T","02NMT48135","02RCFL0054","02OALT015N","02PRSV47TM","02CFR00012","02COSL0052","02CUSL053F","02CUSL053M","02MVSL0057","02SLCO0051","02OALTB15R"},tblRVN[Accounting Period],I$8,tblRVN[Rate Group Cd],"R"))-SUM(I57,I41,I25,I9)</f>
        <v>0</v>
      </c>
      <c r="J75" s="166">
        <f>SUM(SUMIFS(tblRVN[305 Avg  Billing Count],tblRVN[Accounting Period],J$8,tblRVN[Rate Group Cd],"R"))-SUM(SUMIFS(tblRVN[305 Avg  Billing Count],tblRVN[Rate],{"301280-BLU","02OALTB15N","02LGSV048T","02NMT48135","02RCFL0054","02OALT015N","02PRSV47TM","02CFR00012","02COSL0052","02CUSL053F","02CUSL053M","02MVSL0057","02SLCO0051","02OALTB15R"},tblRVN[Accounting Period],J$8,tblRVN[Rate Group Cd],"R"))-SUM(J57,J41,J25,J9)</f>
        <v>0</v>
      </c>
      <c r="K75" s="166">
        <f>SUM(SUMIFS(tblRVN[305 Avg  Billing Count],tblRVN[Accounting Period],K$8,tblRVN[Rate Group Cd],"R"))-SUM(SUMIFS(tblRVN[305 Avg  Billing Count],tblRVN[Rate],{"301280-BLU","02OALTB15N","02LGSV048T","02NMT48135","02RCFL0054","02OALT015N","02PRSV47TM","02CFR00012","02COSL0052","02CUSL053F","02CUSL053M","02MVSL0057","02SLCO0051","02OALTB15R"},tblRVN[Accounting Period],K$8,tblRVN[Rate Group Cd],"R"))-SUM(K57,K41,K25,K9)</f>
        <v>0</v>
      </c>
      <c r="L75" s="166">
        <f>SUM(SUMIFS(tblRVN[305 Avg  Billing Count],tblRVN[Accounting Period],L$8,tblRVN[Rate Group Cd],"R"))-SUM(SUMIFS(tblRVN[305 Avg  Billing Count],tblRVN[Rate],{"301280-BLU","02OALTB15N","02LGSV048T","02NMT48135","02RCFL0054","02OALT015N","02PRSV47TM","02CFR00012","02COSL0052","02CUSL053F","02CUSL053M","02MVSL0057","02SLCO0051","02OALTB15R"},tblRVN[Accounting Period],L$8,tblRVN[Rate Group Cd],"R"))-SUM(L57,L41,L25,L9)</f>
        <v>0</v>
      </c>
      <c r="M75" s="166">
        <f>SUM(SUMIFS(tblRVN[305 Avg  Billing Count],tblRVN[Accounting Period],M$8,tblRVN[Rate Group Cd],"R"))-SUM(SUMIFS(tblRVN[305 Avg  Billing Count],tblRVN[Rate],{"301280-BLU","02OALTB15N","02LGSV048T","02NMT48135","02RCFL0054","02OALT015N","02PRSV47TM","02CFR00012","02COSL0052","02CUSL053F","02CUSL053M","02MVSL0057","02SLCO0051","02OALTB15R"},tblRVN[Accounting Period],M$8,tblRVN[Rate Group Cd],"R"))-SUM(M57,M41,M25,M9)</f>
        <v>0</v>
      </c>
      <c r="N75" s="166">
        <f>SUM(SUMIFS(tblRVN[305 Avg  Billing Count],tblRVN[Accounting Period],N$8,tblRVN[Rate Group Cd],"R"))-SUM(SUMIFS(tblRVN[305 Avg  Billing Count],tblRVN[Rate],{"301280-BLU","301380-BLU","02OALTB15N","02LGSV048T","02NMT48135","02RCFL0054","02OALT015N","02PRSV47TM","02CFR00012","02COSL0052","02CUSL053F","02CUSL053M","02MVSL0057","02SLCO0051","02OALTB15R"},tblRVN[Accounting Period],N$8,tblRVN[Rate Group Cd],"R"))-SUM(N57,N41,N25,N9)</f>
        <v>0</v>
      </c>
      <c r="O75" s="166">
        <f>SUM(SUMIFS(tblRVN[305 Avg  Billing Count],tblRVN[Accounting Period],O$8,tblRVN[Rate Group Cd],"R"))-SUM(SUMIFS(tblRVN[305 Avg  Billing Count],tblRVN[Rate],{"301280-BLU","02OALTB15N","02LGSV048T","02NMT48135","02RCFL0054","02OALT015N","02PRSV47TM","02CFR00012","02COSL0052","02CUSL053F","02CUSL053M","02MVSL0057","02SLCO0051","02OALTB15R","301380-BLU"},tblRVN[Accounting Period],O$8,tblRVN[Rate Group Cd],"R"))-SUM(O57,O41,O25,O9)</f>
        <v>0</v>
      </c>
      <c r="P75" s="166">
        <f>SUM(SUMIFS(tblRVN[305 Avg  Billing Count],tblRVN[Accounting Period],P$8,tblRVN[Rate Group Cd],"R"))-SUM(SUMIFS(tblRVN[305 Avg  Billing Count],tblRVN[Rate],{"301280-BLU","02OALTB15N","02LGSV048T","02NMT48135","02RCFL0054","02OALT015N","02PRSV47TM","02CFR00012","02COSL0052","02CUSL053F","02CUSL053M","02MVSL0057","02SLCO0051","02OALTB15R","301380-BLU"},tblRVN[Accounting Period],P$8,tblRVN[Rate Group Cd],"R"))-SUM(P57,P41,P25,P9)</f>
        <v>0</v>
      </c>
      <c r="Q75" s="75"/>
    </row>
    <row r="76" spans="1:17">
      <c r="A76" s="73"/>
      <c r="B76" s="73"/>
      <c r="C76" s="49"/>
      <c r="D76" s="30"/>
      <c r="E76" s="69"/>
      <c r="F76" s="74"/>
      <c r="G76" s="75"/>
      <c r="H76" s="75"/>
      <c r="Q76" s="75"/>
    </row>
    <row r="77" spans="1:17">
      <c r="A77" s="73"/>
      <c r="B77" s="73"/>
      <c r="C77" s="49"/>
      <c r="D77" s="30"/>
      <c r="E77" s="69"/>
      <c r="F77" s="74" t="s">
        <v>289</v>
      </c>
      <c r="G77" s="75"/>
      <c r="H77" s="75"/>
      <c r="I77" s="166">
        <f>SUM(SUMIFS(tblRVN[kWh],tblRVN[Accounting Period],I$8,tblRVN[Rate Group Cd],"R"))-SUM(SUMIFS(tblRVN[kWh],tblRVN[Rate],{"301280-BLU","02OALTB15N","02LGSV048T","02NMT48135","02RCFL0054","02OALT015N","02PRSV47TM","02CFR00012","02COSL0052","02CUSL053F","02CUSL053M","02MVSL0057","02SLCO0051","02OALTB15R"},tblRVN[Accounting Period],I$8,tblRVN[Rate Group Cd],"R"))-SUM(I61,I45,I29,I13)</f>
        <v>0</v>
      </c>
      <c r="J77" s="166">
        <f>SUM(SUMIFS(tblRVN[kWh],tblRVN[Accounting Period],J$8,tblRVN[Rate Group Cd],"R"))-SUM(SUMIFS(tblRVN[kWh],tblRVN[Rate],{"301280-BLU","02OALTB15N","02LGSV048T","02NMT48135","02RCFL0054","02OALT015N","02PRSV47TM","02CFR00012","02COSL0052","02CUSL053F","02CUSL053M","02MVSL0057","02SLCO0051","02OALTB15R"},tblRVN[Accounting Period],J$8,tblRVN[Rate Group Cd],"R"))-SUM(J61,J45,J29,J13)</f>
        <v>0</v>
      </c>
      <c r="K77" s="166">
        <f>SUM(SUMIFS(tblRVN[kWh],tblRVN[Accounting Period],K$8,tblRVN[Rate Group Cd],"R"))-SUM(SUMIFS(tblRVN[kWh],tblRVN[Rate],{"301280-BLU","02OALTB15N","02LGSV048T","02NMT48135","02RCFL0054","02OALT015N","02PRSV47TM","02CFR00012","02COSL0052","02CUSL053F","02CUSL053M","02MVSL0057","02SLCO0051","02OALTB15R"},tblRVN[Accounting Period],K$8,tblRVN[Rate Group Cd],"R"))-SUM(K61,K45,K29,K13)</f>
        <v>0</v>
      </c>
      <c r="L77" s="166">
        <f>SUM(SUMIFS(tblRVN[kWh],tblRVN[Accounting Period],L$8,tblRVN[Rate Group Cd],"R"))-SUM(SUMIFS(tblRVN[kWh],tblRVN[Rate],{"301280-BLU","02OALTB15N","02LGSV048T","02NMT48135","02RCFL0054","02OALT015N","02PRSV47TM","02CFR00012","02COSL0052","02CUSL053F","02CUSL053M","02MVSL0057","02SLCO0051","02OALTB15R"},tblRVN[Accounting Period],L$8,tblRVN[Rate Group Cd],"R"))-SUM(L61,L45,L29,L13)</f>
        <v>0</v>
      </c>
      <c r="M77" s="166">
        <f>SUM(SUMIFS(tblRVN[kWh],tblRVN[Accounting Period],M$8,tblRVN[Rate Group Cd],"R"))-SUM(SUMIFS(tblRVN[kWh],tblRVN[Rate],{"301280-BLU","02OALTB15N","02LGSV048T","02NMT48135","02RCFL0054","02OALT015N","02PRSV47TM","02CFR00012","02COSL0052","02CUSL053F","02CUSL053M","02MVSL0057","02SLCO0051","02OALTB15R"},tblRVN[Accounting Period],M$8,tblRVN[Rate Group Cd],"R"))-SUM(M61,M45,M29,M13)</f>
        <v>0</v>
      </c>
      <c r="N77" s="166">
        <f>SUM(SUMIFS(tblRVN[kWh],tblRVN[Accounting Period],N$8,tblRVN[Rate Group Cd],"R"))-SUM(SUMIFS(tblRVN[kWh],tblRVN[Rate],{"301280-BLU","02OALTB15N","02LGSV048T","02NMT48135","02RCFL0054","02OALT015N","02PRSV47TM","02CFR00012","02COSL0052","02CUSL053F","02CUSL053M","02MVSL0057","02SLCO0051","02OALTB15R"},tblRVN[Accounting Period],N$8,tblRVN[Rate Group Cd],"R"))-SUM(N61,N45,N29,N13)</f>
        <v>0</v>
      </c>
      <c r="O77" s="166">
        <f>SUM(SUMIFS(tblRVN[kWh],tblRVN[Accounting Period],O$8,tblRVN[Rate Group Cd],"R"))-SUM(SUMIFS(tblRVN[kWh],tblRVN[Rate],{"301280-BLU","02OALTB15N","02LGSV048T","02NMT48135","02RCFL0054","02OALT015N","02PRSV47TM","02CFR00012","02COSL0052","02CUSL053F","02CUSL053M","02MVSL0057","02SLCO0051","02OALTB15R","301380-BLU"},tblRVN[Accounting Period],O$8,tblRVN[Rate Group Cd],"R"))-SUM(O61,O45,O29,O13)</f>
        <v>0</v>
      </c>
      <c r="P77" s="166">
        <f>SUM(SUMIFS(tblRVN[kWh],tblRVN[Accounting Period],P$8,tblRVN[Rate Group Cd],"R"))-SUM(SUMIFS(tblRVN[kWh],tblRVN[Rate],{"301280-BLU","02OALTB15N","02LGSV048T","02NMT48135","02RCFL0054","02OALT015N","02PRSV47TM","02CFR00012","02COSL0052","02CUSL053F","02CUSL053M","02MVSL0057","02SLCO0051","02OALTB15R","301380-BLU"},tblRVN[Accounting Period],P$8,tblRVN[Rate Group Cd],"R"))-SUM(P61,P45,P29,P13)</f>
        <v>0</v>
      </c>
      <c r="Q77" s="75"/>
    </row>
    <row r="78" spans="1:17">
      <c r="A78" s="73"/>
      <c r="B78" s="73"/>
      <c r="C78" s="49"/>
      <c r="D78" s="30"/>
      <c r="E78" s="69"/>
      <c r="F78" s="74"/>
      <c r="G78" s="75"/>
      <c r="H78" s="75"/>
      <c r="I78" s="75"/>
      <c r="J78" s="75"/>
      <c r="K78" s="75"/>
      <c r="L78" s="75"/>
      <c r="M78" s="75"/>
      <c r="N78" s="75"/>
      <c r="O78" s="75"/>
      <c r="P78" s="75"/>
      <c r="Q78" s="75"/>
    </row>
    <row r="79" spans="1:17">
      <c r="A79" s="73"/>
      <c r="B79" s="73"/>
      <c r="C79" s="49"/>
      <c r="D79" s="30"/>
      <c r="E79" s="69"/>
      <c r="F79" s="74"/>
      <c r="G79" s="75"/>
      <c r="H79" s="75"/>
      <c r="I79" s="75"/>
      <c r="J79" s="75"/>
      <c r="K79" s="75"/>
      <c r="L79" s="75"/>
      <c r="M79" s="75"/>
      <c r="N79" s="75"/>
      <c r="O79" s="75"/>
      <c r="P79" s="75"/>
      <c r="Q79" s="75"/>
    </row>
    <row r="80" spans="1:17">
      <c r="F80" s="23" t="s">
        <v>105</v>
      </c>
      <c r="P80" s="23" t="s">
        <v>105</v>
      </c>
    </row>
    <row r="81" spans="12:16">
      <c r="P81" s="23" t="s">
        <v>105</v>
      </c>
    </row>
    <row r="82" spans="12:16">
      <c r="L82" s="23" t="s">
        <v>105</v>
      </c>
    </row>
  </sheetData>
  <conditionalFormatting sqref="F49:F50 F65:F66 F33:F34 E34:E35 E50:E51 Q51 E66:E67 Q67 E17:F19 H54:P55 F53 H53:O53 I9:L9 H49:P49 H52:P52 H33:P33 H65:P65 H17:P23 H36:P39 H68:P71">
    <cfRule type="cellIs" dxfId="108" priority="110" operator="lessThan">
      <formula>0</formula>
    </cfRule>
  </conditionalFormatting>
  <conditionalFormatting sqref="E33">
    <cfRule type="cellIs" dxfId="107" priority="109" operator="lessThan">
      <formula>0</formula>
    </cfRule>
  </conditionalFormatting>
  <conditionalFormatting sqref="E49">
    <cfRule type="cellIs" dxfId="106" priority="108" operator="lessThan">
      <formula>0</formula>
    </cfRule>
  </conditionalFormatting>
  <conditionalFormatting sqref="E65">
    <cfRule type="cellIs" dxfId="105" priority="107" operator="lessThan">
      <formula>0</formula>
    </cfRule>
  </conditionalFormatting>
  <conditionalFormatting sqref="Q17">
    <cfRule type="cellIs" dxfId="104" priority="106" operator="lessThan">
      <formula>0</formula>
    </cfRule>
  </conditionalFormatting>
  <conditionalFormatting sqref="Q33">
    <cfRule type="cellIs" dxfId="103" priority="105" operator="lessThan">
      <formula>0</formula>
    </cfRule>
  </conditionalFormatting>
  <conditionalFormatting sqref="Q49">
    <cfRule type="cellIs" dxfId="102" priority="104" operator="lessThan">
      <formula>0</formula>
    </cfRule>
  </conditionalFormatting>
  <conditionalFormatting sqref="Q65">
    <cfRule type="cellIs" dxfId="101" priority="103" operator="lessThan">
      <formula>0</formula>
    </cfRule>
  </conditionalFormatting>
  <conditionalFormatting sqref="Q18">
    <cfRule type="cellIs" dxfId="100" priority="102" operator="lessThan">
      <formula>0</formula>
    </cfRule>
  </conditionalFormatting>
  <conditionalFormatting sqref="Q34">
    <cfRule type="cellIs" dxfId="99" priority="101" operator="lessThan">
      <formula>0</formula>
    </cfRule>
  </conditionalFormatting>
  <conditionalFormatting sqref="Q50">
    <cfRule type="cellIs" dxfId="98" priority="100" operator="lessThan">
      <formula>0</formula>
    </cfRule>
  </conditionalFormatting>
  <conditionalFormatting sqref="Q66">
    <cfRule type="cellIs" dxfId="97" priority="99" operator="lessThan">
      <formula>0</formula>
    </cfRule>
  </conditionalFormatting>
  <conditionalFormatting sqref="F35">
    <cfRule type="cellIs" dxfId="96" priority="98" operator="lessThan">
      <formula>0</formula>
    </cfRule>
  </conditionalFormatting>
  <conditionalFormatting sqref="F51">
    <cfRule type="cellIs" dxfId="95" priority="97" operator="lessThan">
      <formula>0</formula>
    </cfRule>
  </conditionalFormatting>
  <conditionalFormatting sqref="F67">
    <cfRule type="cellIs" dxfId="94" priority="96" operator="lessThan">
      <formula>0</formula>
    </cfRule>
  </conditionalFormatting>
  <conditionalFormatting sqref="E20:E21">
    <cfRule type="cellIs" dxfId="93" priority="95" operator="lessThan">
      <formula>0</formula>
    </cfRule>
  </conditionalFormatting>
  <conditionalFormatting sqref="Q20:Q21">
    <cfRule type="cellIs" dxfId="92" priority="94" operator="lessThan">
      <formula>0</formula>
    </cfRule>
  </conditionalFormatting>
  <conditionalFormatting sqref="F20:F21">
    <cfRule type="cellIs" dxfId="91" priority="93" operator="lessThan">
      <formula>0</formula>
    </cfRule>
  </conditionalFormatting>
  <conditionalFormatting sqref="E36">
    <cfRule type="cellIs" dxfId="90" priority="92" operator="lessThan">
      <formula>0</formula>
    </cfRule>
  </conditionalFormatting>
  <conditionalFormatting sqref="Q36">
    <cfRule type="cellIs" dxfId="89" priority="91" operator="lessThan">
      <formula>0</formula>
    </cfRule>
  </conditionalFormatting>
  <conditionalFormatting sqref="F36">
    <cfRule type="cellIs" dxfId="88" priority="90" operator="lessThan">
      <formula>0</formula>
    </cfRule>
  </conditionalFormatting>
  <conditionalFormatting sqref="E52">
    <cfRule type="cellIs" dxfId="87" priority="89" operator="lessThan">
      <formula>0</formula>
    </cfRule>
  </conditionalFormatting>
  <conditionalFormatting sqref="Q52">
    <cfRule type="cellIs" dxfId="86" priority="88" operator="lessThan">
      <formula>0</formula>
    </cfRule>
  </conditionalFormatting>
  <conditionalFormatting sqref="F52">
    <cfRule type="cellIs" dxfId="85" priority="87" operator="lessThan">
      <formula>0</formula>
    </cfRule>
  </conditionalFormatting>
  <conditionalFormatting sqref="E68:E69">
    <cfRule type="cellIs" dxfId="84" priority="86" operator="lessThan">
      <formula>0</formula>
    </cfRule>
  </conditionalFormatting>
  <conditionalFormatting sqref="Q68">
    <cfRule type="cellIs" dxfId="83" priority="85" operator="lessThan">
      <formula>0</formula>
    </cfRule>
  </conditionalFormatting>
  <conditionalFormatting sqref="F68:F69">
    <cfRule type="cellIs" dxfId="82" priority="84" operator="lessThan">
      <formula>0</formula>
    </cfRule>
  </conditionalFormatting>
  <conditionalFormatting sqref="E22:E23">
    <cfRule type="cellIs" dxfId="81" priority="83" operator="lessThan">
      <formula>0</formula>
    </cfRule>
  </conditionalFormatting>
  <conditionalFormatting sqref="Q22:Q23">
    <cfRule type="cellIs" dxfId="80" priority="82" operator="lessThan">
      <formula>0</formula>
    </cfRule>
  </conditionalFormatting>
  <conditionalFormatting sqref="F22:F23">
    <cfRule type="cellIs" dxfId="79" priority="81" operator="lessThan">
      <formula>0</formula>
    </cfRule>
  </conditionalFormatting>
  <conditionalFormatting sqref="E38:E39">
    <cfRule type="cellIs" dxfId="78" priority="80" operator="lessThan">
      <formula>0</formula>
    </cfRule>
  </conditionalFormatting>
  <conditionalFormatting sqref="Q38:Q39">
    <cfRule type="cellIs" dxfId="77" priority="79" operator="lessThan">
      <formula>0</formula>
    </cfRule>
  </conditionalFormatting>
  <conditionalFormatting sqref="F38:F39">
    <cfRule type="cellIs" dxfId="76" priority="78" operator="lessThan">
      <formula>0</formula>
    </cfRule>
  </conditionalFormatting>
  <conditionalFormatting sqref="E54:E55">
    <cfRule type="cellIs" dxfId="75" priority="77" operator="lessThan">
      <formula>0</formula>
    </cfRule>
  </conditionalFormatting>
  <conditionalFormatting sqref="F54:F55">
    <cfRule type="cellIs" dxfId="74" priority="76" operator="lessThan">
      <formula>0</formula>
    </cfRule>
  </conditionalFormatting>
  <conditionalFormatting sqref="E37">
    <cfRule type="cellIs" dxfId="73" priority="75" operator="lessThan">
      <formula>0</formula>
    </cfRule>
  </conditionalFormatting>
  <conditionalFormatting sqref="Q37">
    <cfRule type="cellIs" dxfId="72" priority="74" operator="lessThan">
      <formula>0</formula>
    </cfRule>
  </conditionalFormatting>
  <conditionalFormatting sqref="F37">
    <cfRule type="cellIs" dxfId="71" priority="73" operator="lessThan">
      <formula>0</formula>
    </cfRule>
  </conditionalFormatting>
  <conditionalFormatting sqref="D53 T53 AL53 BD53 BV53 CN53 DF53 DX53 EP53 FH53 FZ53 GR53 HJ53 IB53 IT53 JL53 KD53 KV53 LN53 MF53 MX53 NP53 OH53 OZ53 PR53 QJ53 RB53 RT53 SL53 TD53 TV53 UN53 VF53 VX53 WP53 XH53 XZ53 YR53 ZJ53 AAB53 AAT53 ABL53 ACD53 ACV53 ADN53 AEF53 AEX53 AFP53 AGH53 AGZ53 AHR53 AIJ53 AJB53 AJT53 AKL53 ALD53 ALV53 AMN53 ANF53 ANX53 AOP53 APH53 APZ53 AQR53 ARJ53 ASB53 AST53 ATL53 AUD53 AUV53 AVN53 AWF53 AWX53 AXP53 AYH53 AYZ53 AZR53 BAJ53 BBB53 BBT53 BCL53 BDD53 BDV53 BEN53 BFF53 BFX53 BGP53 BHH53 BHZ53 BIR53 BJJ53 BKB53 BKT53 BLL53 BMD53 BMV53 BNN53 BOF53 BOX53 BPP53 BQH53 BQZ53 BRR53 BSJ53 BTB53 BTT53 BUL53 BVD53 BVV53 BWN53 BXF53 BXX53 BYP53 BZH53 BZZ53 CAR53 CBJ53 CCB53 CCT53 CDL53 CED53 CEV53 CFN53 CGF53 CGX53 CHP53 CIH53 CIZ53 CJR53 CKJ53 CLB53 CLT53 CML53 CND53 CNV53 CON53 CPF53 CPX53 CQP53 CRH53 CRZ53 CSR53 CTJ53 CUB53 CUT53 CVL53 CWD53 CWV53 CXN53 CYF53 CYX53 CZP53 DAH53 DAZ53 DBR53 DCJ53 DDB53 DDT53 DEL53 DFD53 DFV53 DGN53 DHF53 DHX53 DIP53 DJH53 DJZ53 DKR53 DLJ53 DMB53 DMT53 DNL53 DOD53 DOV53 DPN53 DQF53 DQX53 DRP53 DSH53 DSZ53 DTR53 DUJ53 DVB53 DVT53 DWL53 DXD53 DXV53 DYN53 DZF53 DZX53 EAP53 EBH53 EBZ53 ECR53 EDJ53 EEB53 EET53 EFL53 EGD53 EGV53 EHN53 EIF53 EIX53 EJP53 EKH53 EKZ53 ELR53 EMJ53 ENB53 ENT53 EOL53 EPD53 EPV53 EQN53 ERF53 ERX53 ESP53 ETH53 ETZ53 EUR53 EVJ53 EWB53 EWT53 EXL53 EYD53 EYV53 EZN53 FAF53 FAX53 FBP53 FCH53 FCZ53 FDR53 FEJ53 FFB53 FFT53 FGL53 FHD53 FHV53 FIN53 FJF53 FJX53 FKP53 FLH53 FLZ53 FMR53 FNJ53 FOB53 FOT53 FPL53 FQD53 FQV53 FRN53 FSF53 FSX53 FTP53 FUH53 FUZ53 FVR53 FWJ53 FXB53 FXT53 FYL53 FZD53 FZV53 GAN53 GBF53 GBX53 GCP53 GDH53 GDZ53 GER53 GFJ53 GGB53 GGT53 GHL53 GID53 GIV53 GJN53 GKF53 GKX53 GLP53 GMH53 GMZ53 GNR53 GOJ53 GPB53 GPT53 GQL53 GRD53 GRV53 GSN53 GTF53 GTX53 GUP53 GVH53 GVZ53 GWR53 GXJ53 GYB53 GYT53 GZL53 HAD53 HAV53 HBN53 HCF53 HCX53 HDP53 HEH53 HEZ53 HFR53 HGJ53 HHB53 HHT53 HIL53 HJD53 HJV53 HKN53 HLF53 HLX53 HMP53 HNH53 HNZ53 HOR53 HPJ53 HQB53 HQT53 HRL53 HSD53 HSV53 HTN53 HUF53 HUX53 HVP53 HWH53 HWZ53 HXR53 HYJ53 HZB53 HZT53 IAL53 IBD53 IBV53 ICN53 IDF53 IDX53 IEP53 IFH53 IFZ53 IGR53 IHJ53 IIB53 IIT53 IJL53 IKD53 IKV53 ILN53 IMF53 IMX53 INP53 IOH53 IOZ53 IPR53 IQJ53 IRB53 IRT53 ISL53 ITD53 ITV53 IUN53 IVF53 IVX53 IWP53 IXH53 IXZ53 IYR53 IZJ53 JAB53 JAT53 JBL53 JCD53 JCV53 JDN53 JEF53 JEX53 JFP53 JGH53 JGZ53 JHR53 JIJ53 JJB53 JJT53 JKL53 JLD53 JLV53 JMN53 JNF53 JNX53 JOP53 JPH53 JPZ53 JQR53 JRJ53 JSB53 JST53 JTL53 JUD53 JUV53 JVN53 JWF53 JWX53 JXP53 JYH53 JYZ53 JZR53 KAJ53 KBB53 KBT53 KCL53 KDD53 KDV53 KEN53 KFF53 KFX53 KGP53 KHH53 KHZ53 KIR53 KJJ53 KKB53 KKT53 KLL53 KMD53 KMV53 KNN53 KOF53 KOX53 KPP53 KQH53 KQZ53 KRR53 KSJ53 KTB53 KTT53 KUL53 KVD53 KVV53 KWN53 KXF53 KXX53 KYP53 KZH53 KZZ53 LAR53 LBJ53 LCB53 LCT53 LDL53 LED53 LEV53 LFN53 LGF53 LGX53 LHP53 LIH53 LIZ53 LJR53 LKJ53 LLB53 LLT53 LML53 LND53 LNV53 LON53 LPF53 LPX53 LQP53 LRH53 LRZ53 LSR53 LTJ53 LUB53 LUT53 LVL53 LWD53 LWV53 LXN53 LYF53 LYX53 LZP53 MAH53 MAZ53 MBR53 MCJ53 MDB53 MDT53 MEL53 MFD53 MFV53 MGN53 MHF53 MHX53 MIP53 MJH53 MJZ53 MKR53 MLJ53 MMB53 MMT53 MNL53 MOD53 MOV53 MPN53 MQF53 MQX53 MRP53 MSH53 MSZ53 MTR53 MUJ53 MVB53 MVT53 MWL53 MXD53 MXV53 MYN53 MZF53 MZX53 NAP53 NBH53 NBZ53 NCR53 NDJ53 NEB53 NET53 NFL53 NGD53 NGV53 NHN53 NIF53 NIX53 NJP53 NKH53 NKZ53 NLR53 NMJ53 NNB53 NNT53 NOL53 NPD53 NPV53 NQN53 NRF53 NRX53 NSP53 NTH53 NTZ53 NUR53 NVJ53 NWB53 NWT53 NXL53 NYD53 NYV53 NZN53 OAF53 OAX53 OBP53 OCH53 OCZ53 ODR53 OEJ53 OFB53 OFT53 OGL53 OHD53 OHV53 OIN53 OJF53 OJX53 OKP53 OLH53 OLZ53 OMR53 ONJ53 OOB53 OOT53 OPL53 OQD53 OQV53 ORN53 OSF53 OSX53 OTP53 OUH53 OUZ53 OVR53 OWJ53 OXB53 OXT53 OYL53 OZD53 OZV53 PAN53 PBF53 PBX53 PCP53 PDH53 PDZ53 PER53 PFJ53 PGB53 PGT53 PHL53 PID53 PIV53 PJN53 PKF53 PKX53 PLP53 PMH53 PMZ53 PNR53 POJ53 PPB53 PPT53 PQL53 PRD53 PRV53 PSN53 PTF53 PTX53 PUP53 PVH53 PVZ53 PWR53 PXJ53 PYB53 PYT53 PZL53 QAD53 QAV53 QBN53 QCF53 QCX53 QDP53 QEH53 QEZ53 QFR53 QGJ53 QHB53 QHT53 QIL53 QJD53 QJV53 QKN53 QLF53 QLX53 QMP53 QNH53 QNZ53 QOR53 QPJ53 QQB53 QQT53 QRL53 QSD53 QSV53 QTN53 QUF53 QUX53 QVP53 QWH53 QWZ53 QXR53 QYJ53 QZB53 QZT53 RAL53 RBD53 RBV53 RCN53 RDF53 RDX53 REP53 RFH53 RFZ53 RGR53 RHJ53 RIB53 RIT53 RJL53 RKD53 RKV53 RLN53 RMF53 RMX53 RNP53 ROH53 ROZ53 RPR53 RQJ53 RRB53 RRT53 RSL53 RTD53 RTV53 RUN53 RVF53 RVX53 RWP53 RXH53 RXZ53 RYR53 RZJ53 SAB53 SAT53 SBL53 SCD53 SCV53 SDN53 SEF53 SEX53 SFP53 SGH53 SGZ53 SHR53 SIJ53 SJB53 SJT53 SKL53 SLD53 SLV53 SMN53 SNF53 SNX53 SOP53 SPH53 SPZ53 SQR53 SRJ53 SSB53 SST53 STL53 SUD53 SUV53 SVN53 SWF53 SWX53 SXP53 SYH53 SYZ53 SZR53 TAJ53 TBB53 TBT53 TCL53 TDD53 TDV53 TEN53 TFF53 TFX53 TGP53 THH53 THZ53 TIR53 TJJ53 TKB53 TKT53 TLL53 TMD53 TMV53 TNN53 TOF53 TOX53 TPP53 TQH53 TQZ53 TRR53 TSJ53 TTB53 TTT53 TUL53 TVD53 TVV53 TWN53 TXF53 TXX53 TYP53 TZH53 TZZ53 UAR53 UBJ53 UCB53 UCT53 UDL53 UED53 UEV53 UFN53 UGF53 UGX53 UHP53 UIH53 UIZ53 UJR53 UKJ53 ULB53 ULT53 UML53 UND53 UNV53 UON53 UPF53 UPX53 UQP53 URH53 URZ53 USR53 UTJ53 UUB53 UUT53 UVL53 UWD53 UWV53 UXN53 UYF53 UYX53 UZP53 VAH53 VAZ53 VBR53 VCJ53 VDB53 VDT53 VEL53 VFD53 VFV53 VGN53 VHF53 VHX53 VIP53 VJH53 VJZ53 VKR53 VLJ53 VMB53 VMT53 VNL53 VOD53 VOV53 VPN53 VQF53 VQX53 VRP53 VSH53 VSZ53 VTR53 VUJ53 VVB53 VVT53 VWL53 VXD53 VXV53 VYN53 VZF53 VZX53 WAP53 WBH53 WBZ53 WCR53 WDJ53 WEB53 WET53 WFL53 WGD53 WGV53 WHN53 WIF53 WIX53 WJP53 WKH53 WKZ53 WLR53 WMJ53 WNB53 WNT53 WOL53 WPD53 WPV53 WQN53 WRF53 WRX53 WSP53 WTH53 WTZ53 WUR53 WVJ53 WWB53 WWT53 WXL53 WYD53 WYV53 WZN53 XAF53 XAX53 XBP53 XCH53 XCZ53 XDR53 XEJ53">
    <cfRule type="cellIs" dxfId="70" priority="72" operator="lessThan">
      <formula>0</formula>
    </cfRule>
  </conditionalFormatting>
  <conditionalFormatting sqref="P53 AH53 AZ53 BR53 CJ53 DB53 DT53 EL53 FD53 FV53 GN53 HF53 HX53 IP53 JH53 JZ53 KR53 LJ53 MB53 MT53 NL53 OD53 OV53 PN53 QF53 QX53 RP53 SH53 SZ53 TR53 UJ53 VB53 VT53 WL53 XD53 XV53 YN53 ZF53 ZX53 AAP53 ABH53 ABZ53 ACR53 ADJ53 AEB53 AET53 AFL53 AGD53 AGV53 AHN53 AIF53 AIX53 AJP53 AKH53 AKZ53 ALR53 AMJ53 ANB53 ANT53 AOL53 APD53 APV53 AQN53 ARF53 ARX53 ASP53 ATH53 ATZ53 AUR53 AVJ53 AWB53 AWT53 AXL53 AYD53 AYV53 AZN53 BAF53 BAX53 BBP53 BCH53 BCZ53 BDR53 BEJ53 BFB53 BFT53 BGL53 BHD53 BHV53 BIN53 BJF53 BJX53 BKP53 BLH53 BLZ53 BMR53 BNJ53 BOB53 BOT53 BPL53 BQD53 BQV53 BRN53 BSF53 BSX53 BTP53 BUH53 BUZ53 BVR53 BWJ53 BXB53 BXT53 BYL53 BZD53 BZV53 CAN53 CBF53 CBX53 CCP53 CDH53 CDZ53 CER53 CFJ53 CGB53 CGT53 CHL53 CID53 CIV53 CJN53 CKF53 CKX53 CLP53 CMH53 CMZ53 CNR53 COJ53 CPB53 CPT53 CQL53 CRD53 CRV53 CSN53 CTF53 CTX53 CUP53 CVH53 CVZ53 CWR53 CXJ53 CYB53 CYT53 CZL53 DAD53 DAV53 DBN53 DCF53 DCX53 DDP53 DEH53 DEZ53 DFR53 DGJ53 DHB53 DHT53 DIL53 DJD53 DJV53 DKN53 DLF53 DLX53 DMP53 DNH53 DNZ53 DOR53 DPJ53 DQB53 DQT53 DRL53 DSD53 DSV53 DTN53 DUF53 DUX53 DVP53 DWH53 DWZ53 DXR53 DYJ53 DZB53 DZT53 EAL53 EBD53 EBV53 ECN53 EDF53 EDX53 EEP53 EFH53 EFZ53 EGR53 EHJ53 EIB53 EIT53 EJL53 EKD53 EKV53 ELN53 EMF53 EMX53 ENP53 EOH53 EOZ53 EPR53 EQJ53 ERB53 ERT53 ESL53 ETD53 ETV53 EUN53 EVF53 EVX53 EWP53 EXH53 EXZ53 EYR53 EZJ53 FAB53 FAT53 FBL53 FCD53 FCV53 FDN53 FEF53 FEX53 FFP53 FGH53 FGZ53 FHR53 FIJ53 FJB53 FJT53 FKL53 FLD53 FLV53 FMN53 FNF53 FNX53 FOP53 FPH53 FPZ53 FQR53 FRJ53 FSB53 FST53 FTL53 FUD53 FUV53 FVN53 FWF53 FWX53 FXP53 FYH53 FYZ53 FZR53 GAJ53 GBB53 GBT53 GCL53 GDD53 GDV53 GEN53 GFF53 GFX53 GGP53 GHH53 GHZ53 GIR53 GJJ53 GKB53 GKT53 GLL53 GMD53 GMV53 GNN53 GOF53 GOX53 GPP53 GQH53 GQZ53 GRR53 GSJ53 GTB53 GTT53 GUL53 GVD53 GVV53 GWN53 GXF53 GXX53 GYP53 GZH53 GZZ53 HAR53 HBJ53 HCB53 HCT53 HDL53 HED53 HEV53 HFN53 HGF53 HGX53 HHP53 HIH53 HIZ53 HJR53 HKJ53 HLB53 HLT53 HML53 HND53 HNV53 HON53 HPF53 HPX53 HQP53 HRH53 HRZ53 HSR53 HTJ53 HUB53 HUT53 HVL53 HWD53 HWV53 HXN53 HYF53 HYX53 HZP53 IAH53 IAZ53 IBR53 ICJ53 IDB53 IDT53 IEL53 IFD53 IFV53 IGN53 IHF53 IHX53 IIP53 IJH53 IJZ53 IKR53 ILJ53 IMB53 IMT53 INL53 IOD53 IOV53 IPN53 IQF53 IQX53 IRP53 ISH53 ISZ53 ITR53 IUJ53 IVB53 IVT53 IWL53 IXD53 IXV53 IYN53 IZF53 IZX53 JAP53 JBH53 JBZ53 JCR53 JDJ53 JEB53 JET53 JFL53 JGD53 JGV53 JHN53 JIF53 JIX53 JJP53 JKH53 JKZ53 JLR53 JMJ53 JNB53 JNT53 JOL53 JPD53 JPV53 JQN53 JRF53 JRX53 JSP53 JTH53 JTZ53 JUR53 JVJ53 JWB53 JWT53 JXL53 JYD53 JYV53 JZN53 KAF53 KAX53 KBP53 KCH53 KCZ53 KDR53 KEJ53 KFB53 KFT53 KGL53 KHD53 KHV53 KIN53 KJF53 KJX53 KKP53 KLH53 KLZ53 KMR53 KNJ53 KOB53 KOT53 KPL53 KQD53 KQV53 KRN53 KSF53 KSX53 KTP53 KUH53 KUZ53 KVR53 KWJ53 KXB53 KXT53 KYL53 KZD53 KZV53 LAN53 LBF53 LBX53 LCP53 LDH53 LDZ53 LER53 LFJ53 LGB53 LGT53 LHL53 LID53 LIV53 LJN53 LKF53 LKX53 LLP53 LMH53 LMZ53 LNR53 LOJ53 LPB53 LPT53 LQL53 LRD53 LRV53 LSN53 LTF53 LTX53 LUP53 LVH53 LVZ53 LWR53 LXJ53 LYB53 LYT53 LZL53 MAD53 MAV53 MBN53 MCF53 MCX53 MDP53 MEH53 MEZ53 MFR53 MGJ53 MHB53 MHT53 MIL53 MJD53 MJV53 MKN53 MLF53 MLX53 MMP53 MNH53 MNZ53 MOR53 MPJ53 MQB53 MQT53 MRL53 MSD53 MSV53 MTN53 MUF53 MUX53 MVP53 MWH53 MWZ53 MXR53 MYJ53 MZB53 MZT53 NAL53 NBD53 NBV53 NCN53 NDF53 NDX53 NEP53 NFH53 NFZ53 NGR53 NHJ53 NIB53 NIT53 NJL53 NKD53 NKV53 NLN53 NMF53 NMX53 NNP53 NOH53 NOZ53 NPR53 NQJ53 NRB53 NRT53 NSL53 NTD53 NTV53 NUN53 NVF53 NVX53 NWP53 NXH53 NXZ53 NYR53 NZJ53 OAB53 OAT53 OBL53 OCD53 OCV53 ODN53 OEF53 OEX53 OFP53 OGH53 OGZ53 OHR53 OIJ53 OJB53 OJT53 OKL53 OLD53 OLV53 OMN53 ONF53 ONX53 OOP53 OPH53 OPZ53 OQR53 ORJ53 OSB53 OST53 OTL53 OUD53 OUV53 OVN53 OWF53 OWX53 OXP53 OYH53 OYZ53 OZR53 PAJ53 PBB53 PBT53 PCL53 PDD53 PDV53 PEN53 PFF53 PFX53 PGP53 PHH53 PHZ53 PIR53 PJJ53 PKB53 PKT53 PLL53 PMD53 PMV53 PNN53 POF53 POX53 PPP53 PQH53 PQZ53 PRR53 PSJ53 PTB53 PTT53 PUL53 PVD53 PVV53 PWN53 PXF53 PXX53 PYP53 PZH53 PZZ53 QAR53 QBJ53 QCB53 QCT53 QDL53 QED53 QEV53 QFN53 QGF53 QGX53 QHP53 QIH53 QIZ53 QJR53 QKJ53 QLB53 QLT53 QML53 QND53 QNV53 QON53 QPF53 QPX53 QQP53 QRH53 QRZ53 QSR53 QTJ53 QUB53 QUT53 QVL53 QWD53 QWV53 QXN53 QYF53 QYX53 QZP53 RAH53 RAZ53 RBR53 RCJ53 RDB53 RDT53 REL53 RFD53 RFV53 RGN53 RHF53 RHX53 RIP53 RJH53 RJZ53 RKR53 RLJ53 RMB53 RMT53 RNL53 ROD53 ROV53 RPN53 RQF53 RQX53 RRP53 RSH53 RSZ53 RTR53 RUJ53 RVB53 RVT53 RWL53 RXD53 RXV53 RYN53 RZF53 RZX53 SAP53 SBH53 SBZ53 SCR53 SDJ53 SEB53 SET53 SFL53 SGD53 SGV53 SHN53 SIF53 SIX53 SJP53 SKH53 SKZ53 SLR53 SMJ53 SNB53 SNT53 SOL53 SPD53 SPV53 SQN53 SRF53 SRX53 SSP53 STH53 STZ53 SUR53 SVJ53 SWB53 SWT53 SXL53 SYD53 SYV53 SZN53 TAF53 TAX53 TBP53 TCH53 TCZ53 TDR53 TEJ53 TFB53 TFT53 TGL53 THD53 THV53 TIN53 TJF53 TJX53 TKP53 TLH53 TLZ53 TMR53 TNJ53 TOB53 TOT53 TPL53 TQD53 TQV53 TRN53 TSF53 TSX53 TTP53 TUH53 TUZ53 TVR53 TWJ53 TXB53 TXT53 TYL53 TZD53 TZV53 UAN53 UBF53 UBX53 UCP53 UDH53 UDZ53 UER53 UFJ53 UGB53 UGT53 UHL53 UID53 UIV53 UJN53 UKF53 UKX53 ULP53 UMH53 UMZ53 UNR53 UOJ53 UPB53 UPT53 UQL53 URD53 URV53 USN53 UTF53 UTX53 UUP53 UVH53 UVZ53 UWR53 UXJ53 UYB53 UYT53 UZL53 VAD53 VAV53 VBN53 VCF53 VCX53 VDP53 VEH53 VEZ53 VFR53 VGJ53 VHB53 VHT53 VIL53 VJD53 VJV53 VKN53 VLF53 VLX53 VMP53 VNH53 VNZ53 VOR53 VPJ53 VQB53 VQT53 VRL53 VSD53 VSV53 VTN53 VUF53 VUX53 VVP53 VWH53 VWZ53 VXR53 VYJ53 VZB53 VZT53 WAL53 WBD53 WBV53 WCN53 WDF53 WDX53 WEP53 WFH53 WFZ53 WGR53 WHJ53 WIB53 WIT53 WJL53 WKD53 WKV53 WLN53 WMF53 WMX53 WNP53 WOH53 WOZ53 WPR53 WQJ53 WRB53 WRT53 WSL53 WTD53 WTV53 WUN53 WVF53 WVX53 WWP53 WXH53 WXZ53 WYR53 WZJ53 XAB53 XAT53 XBL53 XCD53 XCV53 XDN53 XEF53 XEX53">
    <cfRule type="cellIs" dxfId="69" priority="71" operator="lessThan">
      <formula>0</formula>
    </cfRule>
  </conditionalFormatting>
  <conditionalFormatting sqref="V53:AG53 AN53:AY53 BF53:BQ53 BX53:CI53 CP53:DA53 DH53:DS53 DZ53:EK53 ER53:FC53 FJ53:FU53 GB53:GM53 GT53:HE53 HL53:HW53 ID53:IO53 IV53:JG53 JN53:JY53 KF53:KQ53 KX53:LI53 LP53:MA53 MH53:MS53 MZ53:NK53 NR53:OC53 OJ53:OU53 PB53:PM53 PT53:QE53 QL53:QW53 RD53:RO53 RV53:SG53 SN53:SY53 TF53:TQ53 TX53:UI53 UP53:VA53 VH53:VS53 VZ53:WK53 WR53:XC53 XJ53:XU53 YB53:YM53 YT53:ZE53 ZL53:ZW53 AAD53:AAO53 AAV53:ABG53 ABN53:ABY53 ACF53:ACQ53 ACX53:ADI53 ADP53:AEA53 AEH53:AES53 AEZ53:AFK53 AFR53:AGC53 AGJ53:AGU53 AHB53:AHM53 AHT53:AIE53 AIL53:AIW53 AJD53:AJO53 AJV53:AKG53 AKN53:AKY53 ALF53:ALQ53 ALX53:AMI53 AMP53:ANA53 ANH53:ANS53 ANZ53:AOK53 AOR53:APC53 APJ53:APU53 AQB53:AQM53 AQT53:ARE53 ARL53:ARW53 ASD53:ASO53 ASV53:ATG53 ATN53:ATY53 AUF53:AUQ53 AUX53:AVI53 AVP53:AWA53 AWH53:AWS53 AWZ53:AXK53 AXR53:AYC53 AYJ53:AYU53 AZB53:AZM53 AZT53:BAE53 BAL53:BAW53 BBD53:BBO53 BBV53:BCG53 BCN53:BCY53 BDF53:BDQ53 BDX53:BEI53 BEP53:BFA53 BFH53:BFS53 BFZ53:BGK53 BGR53:BHC53 BHJ53:BHU53 BIB53:BIM53 BIT53:BJE53 BJL53:BJW53 BKD53:BKO53 BKV53:BLG53 BLN53:BLY53 BMF53:BMQ53 BMX53:BNI53 BNP53:BOA53 BOH53:BOS53 BOZ53:BPK53 BPR53:BQC53 BQJ53:BQU53 BRB53:BRM53 BRT53:BSE53 BSL53:BSW53 BTD53:BTO53 BTV53:BUG53 BUN53:BUY53 BVF53:BVQ53 BVX53:BWI53 BWP53:BXA53 BXH53:BXS53 BXZ53:BYK53 BYR53:BZC53 BZJ53:BZU53 CAB53:CAM53 CAT53:CBE53 CBL53:CBW53 CCD53:CCO53 CCV53:CDG53 CDN53:CDY53 CEF53:CEQ53 CEX53:CFI53 CFP53:CGA53 CGH53:CGS53 CGZ53:CHK53 CHR53:CIC53 CIJ53:CIU53 CJB53:CJM53 CJT53:CKE53 CKL53:CKW53 CLD53:CLO53 CLV53:CMG53 CMN53:CMY53 CNF53:CNQ53 CNX53:COI53 COP53:CPA53 CPH53:CPS53 CPZ53:CQK53 CQR53:CRC53 CRJ53:CRU53 CSB53:CSM53 CST53:CTE53 CTL53:CTW53 CUD53:CUO53 CUV53:CVG53 CVN53:CVY53 CWF53:CWQ53 CWX53:CXI53 CXP53:CYA53 CYH53:CYS53 CYZ53:CZK53 CZR53:DAC53 DAJ53:DAU53 DBB53:DBM53 DBT53:DCE53 DCL53:DCW53 DDD53:DDO53 DDV53:DEG53 DEN53:DEY53 DFF53:DFQ53 DFX53:DGI53 DGP53:DHA53 DHH53:DHS53 DHZ53:DIK53 DIR53:DJC53 DJJ53:DJU53 DKB53:DKM53 DKT53:DLE53 DLL53:DLW53 DMD53:DMO53 DMV53:DNG53 DNN53:DNY53 DOF53:DOQ53 DOX53:DPI53 DPP53:DQA53 DQH53:DQS53 DQZ53:DRK53 DRR53:DSC53 DSJ53:DSU53 DTB53:DTM53 DTT53:DUE53 DUL53:DUW53 DVD53:DVO53 DVV53:DWG53 DWN53:DWY53 DXF53:DXQ53 DXX53:DYI53 DYP53:DZA53 DZH53:DZS53 DZZ53:EAK53 EAR53:EBC53 EBJ53:EBU53 ECB53:ECM53 ECT53:EDE53 EDL53:EDW53 EED53:EEO53 EEV53:EFG53 EFN53:EFY53 EGF53:EGQ53 EGX53:EHI53 EHP53:EIA53 EIH53:EIS53 EIZ53:EJK53 EJR53:EKC53 EKJ53:EKU53 ELB53:ELM53 ELT53:EME53 EML53:EMW53 END53:ENO53 ENV53:EOG53 EON53:EOY53 EPF53:EPQ53 EPX53:EQI53 EQP53:ERA53 ERH53:ERS53 ERZ53:ESK53 ESR53:ETC53 ETJ53:ETU53 EUB53:EUM53 EUT53:EVE53 EVL53:EVW53 EWD53:EWO53 EWV53:EXG53 EXN53:EXY53 EYF53:EYQ53 EYX53:EZI53 EZP53:FAA53 FAH53:FAS53 FAZ53:FBK53 FBR53:FCC53 FCJ53:FCU53 FDB53:FDM53 FDT53:FEE53 FEL53:FEW53 FFD53:FFO53 FFV53:FGG53 FGN53:FGY53 FHF53:FHQ53 FHX53:FII53 FIP53:FJA53 FJH53:FJS53 FJZ53:FKK53 FKR53:FLC53 FLJ53:FLU53 FMB53:FMM53 FMT53:FNE53 FNL53:FNW53 FOD53:FOO53 FOV53:FPG53 FPN53:FPY53 FQF53:FQQ53 FQX53:FRI53 FRP53:FSA53 FSH53:FSS53 FSZ53:FTK53 FTR53:FUC53 FUJ53:FUU53 FVB53:FVM53 FVT53:FWE53 FWL53:FWW53 FXD53:FXO53 FXV53:FYG53 FYN53:FYY53 FZF53:FZQ53 FZX53:GAI53 GAP53:GBA53 GBH53:GBS53 GBZ53:GCK53 GCR53:GDC53 GDJ53:GDU53 GEB53:GEM53 GET53:GFE53 GFL53:GFW53 GGD53:GGO53 GGV53:GHG53 GHN53:GHY53 GIF53:GIQ53 GIX53:GJI53 GJP53:GKA53 GKH53:GKS53 GKZ53:GLK53 GLR53:GMC53 GMJ53:GMU53 GNB53:GNM53 GNT53:GOE53 GOL53:GOW53 GPD53:GPO53 GPV53:GQG53 GQN53:GQY53 GRF53:GRQ53 GRX53:GSI53 GSP53:GTA53 GTH53:GTS53 GTZ53:GUK53 GUR53:GVC53 GVJ53:GVU53 GWB53:GWM53 GWT53:GXE53 GXL53:GXW53 GYD53:GYO53 GYV53:GZG53 GZN53:GZY53 HAF53:HAQ53 HAX53:HBI53 HBP53:HCA53 HCH53:HCS53 HCZ53:HDK53 HDR53:HEC53 HEJ53:HEU53 HFB53:HFM53 HFT53:HGE53 HGL53:HGW53 HHD53:HHO53 HHV53:HIG53 HIN53:HIY53 HJF53:HJQ53 HJX53:HKI53 HKP53:HLA53 HLH53:HLS53 HLZ53:HMK53 HMR53:HNC53 HNJ53:HNU53 HOB53:HOM53 HOT53:HPE53 HPL53:HPW53 HQD53:HQO53 HQV53:HRG53 HRN53:HRY53 HSF53:HSQ53 HSX53:HTI53 HTP53:HUA53 HUH53:HUS53 HUZ53:HVK53 HVR53:HWC53 HWJ53:HWU53 HXB53:HXM53 HXT53:HYE53 HYL53:HYW53 HZD53:HZO53 HZV53:IAG53 IAN53:IAY53 IBF53:IBQ53 IBX53:ICI53 ICP53:IDA53 IDH53:IDS53 IDZ53:IEK53 IER53:IFC53 IFJ53:IFU53 IGB53:IGM53 IGT53:IHE53 IHL53:IHW53 IID53:IIO53 IIV53:IJG53 IJN53:IJY53 IKF53:IKQ53 IKX53:ILI53 ILP53:IMA53 IMH53:IMS53 IMZ53:INK53 INR53:IOC53 IOJ53:IOU53 IPB53:IPM53 IPT53:IQE53 IQL53:IQW53 IRD53:IRO53 IRV53:ISG53 ISN53:ISY53 ITF53:ITQ53 ITX53:IUI53 IUP53:IVA53 IVH53:IVS53 IVZ53:IWK53 IWR53:IXC53 IXJ53:IXU53 IYB53:IYM53 IYT53:IZE53 IZL53:IZW53 JAD53:JAO53 JAV53:JBG53 JBN53:JBY53 JCF53:JCQ53 JCX53:JDI53 JDP53:JEA53 JEH53:JES53 JEZ53:JFK53 JFR53:JGC53 JGJ53:JGU53 JHB53:JHM53 JHT53:JIE53 JIL53:JIW53 JJD53:JJO53 JJV53:JKG53 JKN53:JKY53 JLF53:JLQ53 JLX53:JMI53 JMP53:JNA53 JNH53:JNS53 JNZ53:JOK53 JOR53:JPC53 JPJ53:JPU53 JQB53:JQM53 JQT53:JRE53 JRL53:JRW53 JSD53:JSO53 JSV53:JTG53 JTN53:JTY53 JUF53:JUQ53 JUX53:JVI53 JVP53:JWA53 JWH53:JWS53 JWZ53:JXK53 JXR53:JYC53 JYJ53:JYU53 JZB53:JZM53 JZT53:KAE53 KAL53:KAW53 KBD53:KBO53 KBV53:KCG53 KCN53:KCY53 KDF53:KDQ53 KDX53:KEI53 KEP53:KFA53 KFH53:KFS53 KFZ53:KGK53 KGR53:KHC53 KHJ53:KHU53 KIB53:KIM53 KIT53:KJE53 KJL53:KJW53 KKD53:KKO53 KKV53:KLG53 KLN53:KLY53 KMF53:KMQ53 KMX53:KNI53 KNP53:KOA53 KOH53:KOS53 KOZ53:KPK53 KPR53:KQC53 KQJ53:KQU53 KRB53:KRM53 KRT53:KSE53 KSL53:KSW53 KTD53:KTO53 KTV53:KUG53 KUN53:KUY53 KVF53:KVQ53 KVX53:KWI53 KWP53:KXA53 KXH53:KXS53 KXZ53:KYK53 KYR53:KZC53 KZJ53:KZU53 LAB53:LAM53 LAT53:LBE53 LBL53:LBW53 LCD53:LCO53 LCV53:LDG53 LDN53:LDY53 LEF53:LEQ53 LEX53:LFI53 LFP53:LGA53 LGH53:LGS53 LGZ53:LHK53 LHR53:LIC53 LIJ53:LIU53 LJB53:LJM53 LJT53:LKE53 LKL53:LKW53 LLD53:LLO53 LLV53:LMG53 LMN53:LMY53 LNF53:LNQ53 LNX53:LOI53 LOP53:LPA53 LPH53:LPS53 LPZ53:LQK53 LQR53:LRC53 LRJ53:LRU53 LSB53:LSM53 LST53:LTE53 LTL53:LTW53 LUD53:LUO53 LUV53:LVG53 LVN53:LVY53 LWF53:LWQ53 LWX53:LXI53 LXP53:LYA53 LYH53:LYS53 LYZ53:LZK53 LZR53:MAC53 MAJ53:MAU53 MBB53:MBM53 MBT53:MCE53 MCL53:MCW53 MDD53:MDO53 MDV53:MEG53 MEN53:MEY53 MFF53:MFQ53 MFX53:MGI53 MGP53:MHA53 MHH53:MHS53 MHZ53:MIK53 MIR53:MJC53 MJJ53:MJU53 MKB53:MKM53 MKT53:MLE53 MLL53:MLW53 MMD53:MMO53 MMV53:MNG53 MNN53:MNY53 MOF53:MOQ53 MOX53:MPI53 MPP53:MQA53 MQH53:MQS53 MQZ53:MRK53 MRR53:MSC53 MSJ53:MSU53 MTB53:MTM53 MTT53:MUE53 MUL53:MUW53 MVD53:MVO53 MVV53:MWG53 MWN53:MWY53 MXF53:MXQ53 MXX53:MYI53 MYP53:MZA53 MZH53:MZS53 MZZ53:NAK53 NAR53:NBC53 NBJ53:NBU53 NCB53:NCM53 NCT53:NDE53 NDL53:NDW53 NED53:NEO53 NEV53:NFG53 NFN53:NFY53 NGF53:NGQ53 NGX53:NHI53 NHP53:NIA53 NIH53:NIS53 NIZ53:NJK53 NJR53:NKC53 NKJ53:NKU53 NLB53:NLM53 NLT53:NME53 NML53:NMW53 NND53:NNO53 NNV53:NOG53 NON53:NOY53 NPF53:NPQ53 NPX53:NQI53 NQP53:NRA53 NRH53:NRS53 NRZ53:NSK53 NSR53:NTC53 NTJ53:NTU53 NUB53:NUM53 NUT53:NVE53 NVL53:NVW53 NWD53:NWO53 NWV53:NXG53 NXN53:NXY53 NYF53:NYQ53 NYX53:NZI53 NZP53:OAA53 OAH53:OAS53 OAZ53:OBK53 OBR53:OCC53 OCJ53:OCU53 ODB53:ODM53 ODT53:OEE53 OEL53:OEW53 OFD53:OFO53 OFV53:OGG53 OGN53:OGY53 OHF53:OHQ53 OHX53:OII53 OIP53:OJA53 OJH53:OJS53 OJZ53:OKK53 OKR53:OLC53 OLJ53:OLU53 OMB53:OMM53 OMT53:ONE53 ONL53:ONW53 OOD53:OOO53 OOV53:OPG53 OPN53:OPY53 OQF53:OQQ53 OQX53:ORI53 ORP53:OSA53 OSH53:OSS53 OSZ53:OTK53 OTR53:OUC53 OUJ53:OUU53 OVB53:OVM53 OVT53:OWE53 OWL53:OWW53 OXD53:OXO53 OXV53:OYG53 OYN53:OYY53 OZF53:OZQ53 OZX53:PAI53 PAP53:PBA53 PBH53:PBS53 PBZ53:PCK53 PCR53:PDC53 PDJ53:PDU53 PEB53:PEM53 PET53:PFE53 PFL53:PFW53 PGD53:PGO53 PGV53:PHG53 PHN53:PHY53 PIF53:PIQ53 PIX53:PJI53 PJP53:PKA53 PKH53:PKS53 PKZ53:PLK53 PLR53:PMC53 PMJ53:PMU53 PNB53:PNM53 PNT53:POE53 POL53:POW53 PPD53:PPO53 PPV53:PQG53 PQN53:PQY53 PRF53:PRQ53 PRX53:PSI53 PSP53:PTA53 PTH53:PTS53 PTZ53:PUK53 PUR53:PVC53 PVJ53:PVU53 PWB53:PWM53 PWT53:PXE53 PXL53:PXW53 PYD53:PYO53 PYV53:PZG53 PZN53:PZY53 QAF53:QAQ53 QAX53:QBI53 QBP53:QCA53 QCH53:QCS53 QCZ53:QDK53 QDR53:QEC53 QEJ53:QEU53 QFB53:QFM53 QFT53:QGE53 QGL53:QGW53 QHD53:QHO53 QHV53:QIG53 QIN53:QIY53 QJF53:QJQ53 QJX53:QKI53 QKP53:QLA53 QLH53:QLS53 QLZ53:QMK53 QMR53:QNC53 QNJ53:QNU53 QOB53:QOM53 QOT53:QPE53 QPL53:QPW53 QQD53:QQO53 QQV53:QRG53 QRN53:QRY53 QSF53:QSQ53 QSX53:QTI53 QTP53:QUA53 QUH53:QUS53 QUZ53:QVK53 QVR53:QWC53 QWJ53:QWU53 QXB53:QXM53 QXT53:QYE53 QYL53:QYW53 QZD53:QZO53 QZV53:RAG53 RAN53:RAY53 RBF53:RBQ53 RBX53:RCI53 RCP53:RDA53 RDH53:RDS53 RDZ53:REK53 RER53:RFC53 RFJ53:RFU53 RGB53:RGM53 RGT53:RHE53 RHL53:RHW53 RID53:RIO53 RIV53:RJG53 RJN53:RJY53 RKF53:RKQ53 RKX53:RLI53 RLP53:RMA53 RMH53:RMS53 RMZ53:RNK53 RNR53:ROC53 ROJ53:ROU53 RPB53:RPM53 RPT53:RQE53 RQL53:RQW53 RRD53:RRO53 RRV53:RSG53 RSN53:RSY53 RTF53:RTQ53 RTX53:RUI53 RUP53:RVA53 RVH53:RVS53 RVZ53:RWK53 RWR53:RXC53 RXJ53:RXU53 RYB53:RYM53 RYT53:RZE53 RZL53:RZW53 SAD53:SAO53 SAV53:SBG53 SBN53:SBY53 SCF53:SCQ53 SCX53:SDI53 SDP53:SEA53 SEH53:SES53 SEZ53:SFK53 SFR53:SGC53 SGJ53:SGU53 SHB53:SHM53 SHT53:SIE53 SIL53:SIW53 SJD53:SJO53 SJV53:SKG53 SKN53:SKY53 SLF53:SLQ53 SLX53:SMI53 SMP53:SNA53 SNH53:SNS53 SNZ53:SOK53 SOR53:SPC53 SPJ53:SPU53 SQB53:SQM53 SQT53:SRE53 SRL53:SRW53 SSD53:SSO53 SSV53:STG53 STN53:STY53 SUF53:SUQ53 SUX53:SVI53 SVP53:SWA53 SWH53:SWS53 SWZ53:SXK53 SXR53:SYC53 SYJ53:SYU53 SZB53:SZM53 SZT53:TAE53 TAL53:TAW53 TBD53:TBO53 TBV53:TCG53 TCN53:TCY53 TDF53:TDQ53 TDX53:TEI53 TEP53:TFA53 TFH53:TFS53 TFZ53:TGK53 TGR53:THC53 THJ53:THU53 TIB53:TIM53 TIT53:TJE53 TJL53:TJW53 TKD53:TKO53 TKV53:TLG53 TLN53:TLY53 TMF53:TMQ53 TMX53:TNI53 TNP53:TOA53 TOH53:TOS53 TOZ53:TPK53 TPR53:TQC53 TQJ53:TQU53 TRB53:TRM53 TRT53:TSE53 TSL53:TSW53 TTD53:TTO53 TTV53:TUG53 TUN53:TUY53 TVF53:TVQ53 TVX53:TWI53 TWP53:TXA53 TXH53:TXS53 TXZ53:TYK53 TYR53:TZC53 TZJ53:TZU53 UAB53:UAM53 UAT53:UBE53 UBL53:UBW53 UCD53:UCO53 UCV53:UDG53 UDN53:UDY53 UEF53:UEQ53 UEX53:UFI53 UFP53:UGA53 UGH53:UGS53 UGZ53:UHK53 UHR53:UIC53 UIJ53:UIU53 UJB53:UJM53 UJT53:UKE53 UKL53:UKW53 ULD53:ULO53 ULV53:UMG53 UMN53:UMY53 UNF53:UNQ53 UNX53:UOI53 UOP53:UPA53 UPH53:UPS53 UPZ53:UQK53 UQR53:URC53 URJ53:URU53 USB53:USM53 UST53:UTE53 UTL53:UTW53 UUD53:UUO53 UUV53:UVG53 UVN53:UVY53 UWF53:UWQ53 UWX53:UXI53 UXP53:UYA53 UYH53:UYS53 UYZ53:UZK53 UZR53:VAC53 VAJ53:VAU53 VBB53:VBM53 VBT53:VCE53 VCL53:VCW53 VDD53:VDO53 VDV53:VEG53 VEN53:VEY53 VFF53:VFQ53 VFX53:VGI53 VGP53:VHA53 VHH53:VHS53 VHZ53:VIK53 VIR53:VJC53 VJJ53:VJU53 VKB53:VKM53 VKT53:VLE53 VLL53:VLW53 VMD53:VMO53 VMV53:VNG53 VNN53:VNY53 VOF53:VOQ53 VOX53:VPI53 VPP53:VQA53 VQH53:VQS53 VQZ53:VRK53 VRR53:VSC53 VSJ53:VSU53 VTB53:VTM53 VTT53:VUE53 VUL53:VUW53 VVD53:VVO53 VVV53:VWG53 VWN53:VWY53 VXF53:VXQ53 VXX53:VYI53 VYP53:VZA53 VZH53:VZS53 VZZ53:WAK53 WAR53:WBC53 WBJ53:WBU53 WCB53:WCM53 WCT53:WDE53 WDL53:WDW53 WED53:WEO53 WEV53:WFG53 WFN53:WFY53 WGF53:WGQ53 WGX53:WHI53 WHP53:WIA53 WIH53:WIS53 WIZ53:WJK53 WJR53:WKC53 WKJ53:WKU53 WLB53:WLM53 WLT53:WME53 WML53:WMW53 WND53:WNO53 WNV53:WOG53 WON53:WOY53 WPF53:WPQ53 WPX53:WQI53 WQP53:WRA53 WRH53:WRS53 WRZ53:WSK53 WSR53:WTC53 WTJ53:WTU53 WUB53:WUM53 WUT53:WVE53 WVL53:WVW53 WWD53:WWO53 WWV53:WXG53 WXN53:WXY53 WYF53:WYQ53 WYX53:WZI53 WZP53:XAA53 XAH53:XAS53 XAZ53:XBK53 XBR53:XCC53 XCJ53:XCU53 XDB53:XDM53 XDT53:XEE53 XEL53:XEW53">
    <cfRule type="cellIs" dxfId="68" priority="70" operator="lessThan">
      <formula>0</formula>
    </cfRule>
  </conditionalFormatting>
  <conditionalFormatting sqref="E53 U53 AM53 BE53 BW53 CO53 DG53 DY53 EQ53 FI53 GA53 GS53 HK53 IC53 IU53 JM53 KE53 KW53 LO53 MG53 MY53 NQ53 OI53 PA53 PS53 QK53 RC53 RU53 SM53 TE53 TW53 UO53 VG53 VY53 WQ53 XI53 YA53 YS53 ZK53 AAC53 AAU53 ABM53 ACE53 ACW53 ADO53 AEG53 AEY53 AFQ53 AGI53 AHA53 AHS53 AIK53 AJC53 AJU53 AKM53 ALE53 ALW53 AMO53 ANG53 ANY53 AOQ53 API53 AQA53 AQS53 ARK53 ASC53 ASU53 ATM53 AUE53 AUW53 AVO53 AWG53 AWY53 AXQ53 AYI53 AZA53 AZS53 BAK53 BBC53 BBU53 BCM53 BDE53 BDW53 BEO53 BFG53 BFY53 BGQ53 BHI53 BIA53 BIS53 BJK53 BKC53 BKU53 BLM53 BME53 BMW53 BNO53 BOG53 BOY53 BPQ53 BQI53 BRA53 BRS53 BSK53 BTC53 BTU53 BUM53 BVE53 BVW53 BWO53 BXG53 BXY53 BYQ53 BZI53 CAA53 CAS53 CBK53 CCC53 CCU53 CDM53 CEE53 CEW53 CFO53 CGG53 CGY53 CHQ53 CII53 CJA53 CJS53 CKK53 CLC53 CLU53 CMM53 CNE53 CNW53 COO53 CPG53 CPY53 CQQ53 CRI53 CSA53 CSS53 CTK53 CUC53 CUU53 CVM53 CWE53 CWW53 CXO53 CYG53 CYY53 CZQ53 DAI53 DBA53 DBS53 DCK53 DDC53 DDU53 DEM53 DFE53 DFW53 DGO53 DHG53 DHY53 DIQ53 DJI53 DKA53 DKS53 DLK53 DMC53 DMU53 DNM53 DOE53 DOW53 DPO53 DQG53 DQY53 DRQ53 DSI53 DTA53 DTS53 DUK53 DVC53 DVU53 DWM53 DXE53 DXW53 DYO53 DZG53 DZY53 EAQ53 EBI53 ECA53 ECS53 EDK53 EEC53 EEU53 EFM53 EGE53 EGW53 EHO53 EIG53 EIY53 EJQ53 EKI53 ELA53 ELS53 EMK53 ENC53 ENU53 EOM53 EPE53 EPW53 EQO53 ERG53 ERY53 ESQ53 ETI53 EUA53 EUS53 EVK53 EWC53 EWU53 EXM53 EYE53 EYW53 EZO53 FAG53 FAY53 FBQ53 FCI53 FDA53 FDS53 FEK53 FFC53 FFU53 FGM53 FHE53 FHW53 FIO53 FJG53 FJY53 FKQ53 FLI53 FMA53 FMS53 FNK53 FOC53 FOU53 FPM53 FQE53 FQW53 FRO53 FSG53 FSY53 FTQ53 FUI53 FVA53 FVS53 FWK53 FXC53 FXU53 FYM53 FZE53 FZW53 GAO53 GBG53 GBY53 GCQ53 GDI53 GEA53 GES53 GFK53 GGC53 GGU53 GHM53 GIE53 GIW53 GJO53 GKG53 GKY53 GLQ53 GMI53 GNA53 GNS53 GOK53 GPC53 GPU53 GQM53 GRE53 GRW53 GSO53 GTG53 GTY53 GUQ53 GVI53 GWA53 GWS53 GXK53 GYC53 GYU53 GZM53 HAE53 HAW53 HBO53 HCG53 HCY53 HDQ53 HEI53 HFA53 HFS53 HGK53 HHC53 HHU53 HIM53 HJE53 HJW53 HKO53 HLG53 HLY53 HMQ53 HNI53 HOA53 HOS53 HPK53 HQC53 HQU53 HRM53 HSE53 HSW53 HTO53 HUG53 HUY53 HVQ53 HWI53 HXA53 HXS53 HYK53 HZC53 HZU53 IAM53 IBE53 IBW53 ICO53 IDG53 IDY53 IEQ53 IFI53 IGA53 IGS53 IHK53 IIC53 IIU53 IJM53 IKE53 IKW53 ILO53 IMG53 IMY53 INQ53 IOI53 IPA53 IPS53 IQK53 IRC53 IRU53 ISM53 ITE53 ITW53 IUO53 IVG53 IVY53 IWQ53 IXI53 IYA53 IYS53 IZK53 JAC53 JAU53 JBM53 JCE53 JCW53 JDO53 JEG53 JEY53 JFQ53 JGI53 JHA53 JHS53 JIK53 JJC53 JJU53 JKM53 JLE53 JLW53 JMO53 JNG53 JNY53 JOQ53 JPI53 JQA53 JQS53 JRK53 JSC53 JSU53 JTM53 JUE53 JUW53 JVO53 JWG53 JWY53 JXQ53 JYI53 JZA53 JZS53 KAK53 KBC53 KBU53 KCM53 KDE53 KDW53 KEO53 KFG53 KFY53 KGQ53 KHI53 KIA53 KIS53 KJK53 KKC53 KKU53 KLM53 KME53 KMW53 KNO53 KOG53 KOY53 KPQ53 KQI53 KRA53 KRS53 KSK53 KTC53 KTU53 KUM53 KVE53 KVW53 KWO53 KXG53 KXY53 KYQ53 KZI53 LAA53 LAS53 LBK53 LCC53 LCU53 LDM53 LEE53 LEW53 LFO53 LGG53 LGY53 LHQ53 LII53 LJA53 LJS53 LKK53 LLC53 LLU53 LMM53 LNE53 LNW53 LOO53 LPG53 LPY53 LQQ53 LRI53 LSA53 LSS53 LTK53 LUC53 LUU53 LVM53 LWE53 LWW53 LXO53 LYG53 LYY53 LZQ53 MAI53 MBA53 MBS53 MCK53 MDC53 MDU53 MEM53 MFE53 MFW53 MGO53 MHG53 MHY53 MIQ53 MJI53 MKA53 MKS53 MLK53 MMC53 MMU53 MNM53 MOE53 MOW53 MPO53 MQG53 MQY53 MRQ53 MSI53 MTA53 MTS53 MUK53 MVC53 MVU53 MWM53 MXE53 MXW53 MYO53 MZG53 MZY53 NAQ53 NBI53 NCA53 NCS53 NDK53 NEC53 NEU53 NFM53 NGE53 NGW53 NHO53 NIG53 NIY53 NJQ53 NKI53 NLA53 NLS53 NMK53 NNC53 NNU53 NOM53 NPE53 NPW53 NQO53 NRG53 NRY53 NSQ53 NTI53 NUA53 NUS53 NVK53 NWC53 NWU53 NXM53 NYE53 NYW53 NZO53 OAG53 OAY53 OBQ53 OCI53 ODA53 ODS53 OEK53 OFC53 OFU53 OGM53 OHE53 OHW53 OIO53 OJG53 OJY53 OKQ53 OLI53 OMA53 OMS53 ONK53 OOC53 OOU53 OPM53 OQE53 OQW53 ORO53 OSG53 OSY53 OTQ53 OUI53 OVA53 OVS53 OWK53 OXC53 OXU53 OYM53 OZE53 OZW53 PAO53 PBG53 PBY53 PCQ53 PDI53 PEA53 PES53 PFK53 PGC53 PGU53 PHM53 PIE53 PIW53 PJO53 PKG53 PKY53 PLQ53 PMI53 PNA53 PNS53 POK53 PPC53 PPU53 PQM53 PRE53 PRW53 PSO53 PTG53 PTY53 PUQ53 PVI53 PWA53 PWS53 PXK53 PYC53 PYU53 PZM53 QAE53 QAW53 QBO53 QCG53 QCY53 QDQ53 QEI53 QFA53 QFS53 QGK53 QHC53 QHU53 QIM53 QJE53 QJW53 QKO53 QLG53 QLY53 QMQ53 QNI53 QOA53 QOS53 QPK53 QQC53 QQU53 QRM53 QSE53 QSW53 QTO53 QUG53 QUY53 QVQ53 QWI53 QXA53 QXS53 QYK53 QZC53 QZU53 RAM53 RBE53 RBW53 RCO53 RDG53 RDY53 REQ53 RFI53 RGA53 RGS53 RHK53 RIC53 RIU53 RJM53 RKE53 RKW53 RLO53 RMG53 RMY53 RNQ53 ROI53 RPA53 RPS53 RQK53 RRC53 RRU53 RSM53 RTE53 RTW53 RUO53 RVG53 RVY53 RWQ53 RXI53 RYA53 RYS53 RZK53 SAC53 SAU53 SBM53 SCE53 SCW53 SDO53 SEG53 SEY53 SFQ53 SGI53 SHA53 SHS53 SIK53 SJC53 SJU53 SKM53 SLE53 SLW53 SMO53 SNG53 SNY53 SOQ53 SPI53 SQA53 SQS53 SRK53 SSC53 SSU53 STM53 SUE53 SUW53 SVO53 SWG53 SWY53 SXQ53 SYI53 SZA53 SZS53 TAK53 TBC53 TBU53 TCM53 TDE53 TDW53 TEO53 TFG53 TFY53 TGQ53 THI53 TIA53 TIS53 TJK53 TKC53 TKU53 TLM53 TME53 TMW53 TNO53 TOG53 TOY53 TPQ53 TQI53 TRA53 TRS53 TSK53 TTC53 TTU53 TUM53 TVE53 TVW53 TWO53 TXG53 TXY53 TYQ53 TZI53 UAA53 UAS53 UBK53 UCC53 UCU53 UDM53 UEE53 UEW53 UFO53 UGG53 UGY53 UHQ53 UII53 UJA53 UJS53 UKK53 ULC53 ULU53 UMM53 UNE53 UNW53 UOO53 UPG53 UPY53 UQQ53 URI53 USA53 USS53 UTK53 UUC53 UUU53 UVM53 UWE53 UWW53 UXO53 UYG53 UYY53 UZQ53 VAI53 VBA53 VBS53 VCK53 VDC53 VDU53 VEM53 VFE53 VFW53 VGO53 VHG53 VHY53 VIQ53 VJI53 VKA53 VKS53 VLK53 VMC53 VMU53 VNM53 VOE53 VOW53 VPO53 VQG53 VQY53 VRQ53 VSI53 VTA53 VTS53 VUK53 VVC53 VVU53 VWM53 VXE53 VXW53 VYO53 VZG53 VZY53 WAQ53 WBI53 WCA53 WCS53 WDK53 WEC53 WEU53 WFM53 WGE53 WGW53 WHO53 WIG53 WIY53 WJQ53 WKI53 WLA53 WLS53 WMK53 WNC53 WNU53 WOM53 WPE53 WPW53 WQO53 WRG53 WRY53 WSQ53 WTI53 WUA53 WUS53 WVK53 WWC53 WWU53 WXM53 WYE53 WYW53 WZO53 XAG53 XAY53 XBQ53 XCI53 XDA53 XDS53 XEK53">
    <cfRule type="cellIs" dxfId="67" priority="69" operator="lessThan">
      <formula>0</formula>
    </cfRule>
  </conditionalFormatting>
  <conditionalFormatting sqref="E70:E79">
    <cfRule type="cellIs" dxfId="66" priority="68" operator="lessThan">
      <formula>0</formula>
    </cfRule>
  </conditionalFormatting>
  <conditionalFormatting sqref="F70:F79">
    <cfRule type="cellIs" dxfId="65" priority="67" operator="lessThan">
      <formula>0</formula>
    </cfRule>
  </conditionalFormatting>
  <conditionalFormatting sqref="Q54">
    <cfRule type="cellIs" dxfId="64" priority="66" operator="lessThan">
      <formula>0</formula>
    </cfRule>
  </conditionalFormatting>
  <conditionalFormatting sqref="Q70">
    <cfRule type="cellIs" dxfId="63" priority="65" operator="lessThan">
      <formula>0</formula>
    </cfRule>
  </conditionalFormatting>
  <conditionalFormatting sqref="H13">
    <cfRule type="cellIs" dxfId="62" priority="64" operator="lessThan">
      <formula>0</formula>
    </cfRule>
  </conditionalFormatting>
  <conditionalFormatting sqref="H25">
    <cfRule type="cellIs" dxfId="61" priority="63" operator="lessThan">
      <formula>0</formula>
    </cfRule>
  </conditionalFormatting>
  <conditionalFormatting sqref="H29">
    <cfRule type="cellIs" dxfId="60" priority="62" operator="lessThan">
      <formula>0</formula>
    </cfRule>
  </conditionalFormatting>
  <conditionalFormatting sqref="H41">
    <cfRule type="cellIs" dxfId="59" priority="61" operator="lessThan">
      <formula>0</formula>
    </cfRule>
  </conditionalFormatting>
  <conditionalFormatting sqref="H45">
    <cfRule type="cellIs" dxfId="58" priority="60" operator="lessThan">
      <formula>0</formula>
    </cfRule>
  </conditionalFormatting>
  <conditionalFormatting sqref="H57">
    <cfRule type="cellIs" dxfId="57" priority="59" operator="lessThan">
      <formula>0</formula>
    </cfRule>
  </conditionalFormatting>
  <conditionalFormatting sqref="H61">
    <cfRule type="cellIs" dxfId="56" priority="58" operator="lessThan">
      <formula>0</formula>
    </cfRule>
  </conditionalFormatting>
  <conditionalFormatting sqref="I13">
    <cfRule type="cellIs" dxfId="55" priority="57" operator="lessThan">
      <formula>0</formula>
    </cfRule>
  </conditionalFormatting>
  <conditionalFormatting sqref="J13">
    <cfRule type="cellIs" dxfId="54" priority="56" operator="lessThan">
      <formula>0</formula>
    </cfRule>
  </conditionalFormatting>
  <conditionalFormatting sqref="K13">
    <cfRule type="cellIs" dxfId="53" priority="55" operator="lessThan">
      <formula>0</formula>
    </cfRule>
  </conditionalFormatting>
  <conditionalFormatting sqref="L13">
    <cfRule type="cellIs" dxfId="52" priority="54" operator="lessThan">
      <formula>0</formula>
    </cfRule>
  </conditionalFormatting>
  <conditionalFormatting sqref="I25">
    <cfRule type="cellIs" dxfId="51" priority="53" operator="lessThan">
      <formula>0</formula>
    </cfRule>
  </conditionalFormatting>
  <conditionalFormatting sqref="J25">
    <cfRule type="cellIs" dxfId="50" priority="52" operator="lessThan">
      <formula>0</formula>
    </cfRule>
  </conditionalFormatting>
  <conditionalFormatting sqref="K25">
    <cfRule type="cellIs" dxfId="49" priority="51" operator="lessThan">
      <formula>0</formula>
    </cfRule>
  </conditionalFormatting>
  <conditionalFormatting sqref="L25">
    <cfRule type="cellIs" dxfId="48" priority="50" operator="lessThan">
      <formula>0</formula>
    </cfRule>
  </conditionalFormatting>
  <conditionalFormatting sqref="I29">
    <cfRule type="cellIs" dxfId="47" priority="49" operator="lessThan">
      <formula>0</formula>
    </cfRule>
  </conditionalFormatting>
  <conditionalFormatting sqref="J29">
    <cfRule type="cellIs" dxfId="46" priority="48" operator="lessThan">
      <formula>0</formula>
    </cfRule>
  </conditionalFormatting>
  <conditionalFormatting sqref="K29">
    <cfRule type="cellIs" dxfId="45" priority="47" operator="lessThan">
      <formula>0</formula>
    </cfRule>
  </conditionalFormatting>
  <conditionalFormatting sqref="L29">
    <cfRule type="cellIs" dxfId="44" priority="46" operator="lessThan">
      <formula>0</formula>
    </cfRule>
  </conditionalFormatting>
  <conditionalFormatting sqref="K45">
    <cfRule type="cellIs" dxfId="43" priority="43" operator="lessThan">
      <formula>0</formula>
    </cfRule>
  </conditionalFormatting>
  <conditionalFormatting sqref="I45">
    <cfRule type="cellIs" dxfId="42" priority="45" operator="lessThan">
      <formula>0</formula>
    </cfRule>
  </conditionalFormatting>
  <conditionalFormatting sqref="J45">
    <cfRule type="cellIs" dxfId="41" priority="44" operator="lessThan">
      <formula>0</formula>
    </cfRule>
  </conditionalFormatting>
  <conditionalFormatting sqref="L45">
    <cfRule type="cellIs" dxfId="40" priority="42" operator="lessThan">
      <formula>0</formula>
    </cfRule>
  </conditionalFormatting>
  <conditionalFormatting sqref="K57">
    <cfRule type="cellIs" dxfId="39" priority="39" operator="lessThan">
      <formula>0</formula>
    </cfRule>
  </conditionalFormatting>
  <conditionalFormatting sqref="I57">
    <cfRule type="cellIs" dxfId="38" priority="41" operator="lessThan">
      <formula>0</formula>
    </cfRule>
  </conditionalFormatting>
  <conditionalFormatting sqref="J57">
    <cfRule type="cellIs" dxfId="37" priority="40" operator="lessThan">
      <formula>0</formula>
    </cfRule>
  </conditionalFormatting>
  <conditionalFormatting sqref="I61">
    <cfRule type="cellIs" dxfId="36" priority="37" operator="lessThan">
      <formula>0</formula>
    </cfRule>
  </conditionalFormatting>
  <conditionalFormatting sqref="L57">
    <cfRule type="cellIs" dxfId="35" priority="38" operator="lessThan">
      <formula>0</formula>
    </cfRule>
  </conditionalFormatting>
  <conditionalFormatting sqref="J61">
    <cfRule type="cellIs" dxfId="34" priority="36" operator="lessThan">
      <formula>0</formula>
    </cfRule>
  </conditionalFormatting>
  <conditionalFormatting sqref="K61">
    <cfRule type="cellIs" dxfId="33" priority="35" operator="lessThan">
      <formula>0</formula>
    </cfRule>
  </conditionalFormatting>
  <conditionalFormatting sqref="L61">
    <cfRule type="cellIs" dxfId="32" priority="34" operator="lessThan">
      <formula>0</formula>
    </cfRule>
  </conditionalFormatting>
  <conditionalFormatting sqref="I41">
    <cfRule type="cellIs" dxfId="31" priority="33" operator="lessThan">
      <formula>0</formula>
    </cfRule>
  </conditionalFormatting>
  <conditionalFormatting sqref="J41">
    <cfRule type="cellIs" dxfId="30" priority="32" operator="lessThan">
      <formula>0</formula>
    </cfRule>
  </conditionalFormatting>
  <conditionalFormatting sqref="K41">
    <cfRule type="cellIs" dxfId="29" priority="31" operator="lessThan">
      <formula>0</formula>
    </cfRule>
  </conditionalFormatting>
  <conditionalFormatting sqref="L41">
    <cfRule type="cellIs" dxfId="28" priority="30" operator="lessThan">
      <formula>0</formula>
    </cfRule>
  </conditionalFormatting>
  <conditionalFormatting sqref="H9">
    <cfRule type="cellIs" dxfId="27" priority="29" operator="lessThan">
      <formula>0</formula>
    </cfRule>
  </conditionalFormatting>
  <conditionalFormatting sqref="G25">
    <cfRule type="cellIs" dxfId="26" priority="25" operator="lessThan">
      <formula>0</formula>
    </cfRule>
  </conditionalFormatting>
  <conditionalFormatting sqref="G17:G23 G33 G65 G49 G36:G39 G52:G55 G68:G79">
    <cfRule type="cellIs" dxfId="25" priority="28" operator="lessThan">
      <formula>0</formula>
    </cfRule>
  </conditionalFormatting>
  <conditionalFormatting sqref="G9">
    <cfRule type="cellIs" dxfId="24" priority="27" operator="lessThan">
      <formula>0</formula>
    </cfRule>
  </conditionalFormatting>
  <conditionalFormatting sqref="G13">
    <cfRule type="cellIs" dxfId="23" priority="26" operator="lessThan">
      <formula>0</formula>
    </cfRule>
  </conditionalFormatting>
  <conditionalFormatting sqref="G29">
    <cfRule type="cellIs" dxfId="22" priority="24" operator="lessThan">
      <formula>0</formula>
    </cfRule>
  </conditionalFormatting>
  <conditionalFormatting sqref="G41">
    <cfRule type="cellIs" dxfId="21" priority="23" operator="lessThan">
      <formula>0</formula>
    </cfRule>
  </conditionalFormatting>
  <conditionalFormatting sqref="G45">
    <cfRule type="cellIs" dxfId="20" priority="22" operator="lessThan">
      <formula>0</formula>
    </cfRule>
  </conditionalFormatting>
  <conditionalFormatting sqref="G57">
    <cfRule type="cellIs" dxfId="19" priority="21" operator="lessThan">
      <formula>0</formula>
    </cfRule>
  </conditionalFormatting>
  <conditionalFormatting sqref="G61">
    <cfRule type="cellIs" dxfId="18" priority="20" operator="lessThan">
      <formula>0</formula>
    </cfRule>
  </conditionalFormatting>
  <conditionalFormatting sqref="H72:P74 H78:P79 H75:H77">
    <cfRule type="cellIs" dxfId="17" priority="19" operator="lessThan">
      <formula>0</formula>
    </cfRule>
  </conditionalFormatting>
  <conditionalFormatting sqref="Q72:Q79">
    <cfRule type="cellIs" dxfId="16" priority="18" operator="lessThan">
      <formula>0</formula>
    </cfRule>
  </conditionalFormatting>
  <conditionalFormatting sqref="Q35">
    <cfRule type="cellIs" dxfId="15" priority="17" operator="lessThan">
      <formula>0</formula>
    </cfRule>
  </conditionalFormatting>
  <conditionalFormatting sqref="M9:P9">
    <cfRule type="cellIs" dxfId="14" priority="16" operator="lessThan">
      <formula>0</formula>
    </cfRule>
  </conditionalFormatting>
  <conditionalFormatting sqref="M13:P13">
    <cfRule type="cellIs" dxfId="13" priority="15" operator="lessThan">
      <formula>0</formula>
    </cfRule>
  </conditionalFormatting>
  <conditionalFormatting sqref="M25:P25">
    <cfRule type="cellIs" dxfId="12" priority="14" operator="lessThan">
      <formula>0</formula>
    </cfRule>
  </conditionalFormatting>
  <conditionalFormatting sqref="M29:P29">
    <cfRule type="cellIs" dxfId="11" priority="13" operator="lessThan">
      <formula>0</formula>
    </cfRule>
  </conditionalFormatting>
  <conditionalFormatting sqref="M41:P41">
    <cfRule type="cellIs" dxfId="10" priority="12" operator="lessThan">
      <formula>0</formula>
    </cfRule>
  </conditionalFormatting>
  <conditionalFormatting sqref="M45:P45">
    <cfRule type="cellIs" dxfId="9" priority="11" operator="lessThan">
      <formula>0</formula>
    </cfRule>
  </conditionalFormatting>
  <conditionalFormatting sqref="M57:P57">
    <cfRule type="cellIs" dxfId="8" priority="10" operator="lessThan">
      <formula>0</formula>
    </cfRule>
  </conditionalFormatting>
  <conditionalFormatting sqref="M61:P61">
    <cfRule type="cellIs" dxfId="7" priority="9" operator="lessThan">
      <formula>0</formula>
    </cfRule>
  </conditionalFormatting>
  <conditionalFormatting sqref="Q19">
    <cfRule type="cellIs" dxfId="6" priority="7" operator="lessThan">
      <formula>0</formula>
    </cfRule>
  </conditionalFormatting>
  <conditionalFormatting sqref="H34:P35">
    <cfRule type="cellIs" dxfId="5" priority="6" operator="lessThan">
      <formula>0</formula>
    </cfRule>
  </conditionalFormatting>
  <conditionalFormatting sqref="G34:G35">
    <cfRule type="cellIs" dxfId="4" priority="5" operator="lessThan">
      <formula>0</formula>
    </cfRule>
  </conditionalFormatting>
  <conditionalFormatting sqref="H50:P51">
    <cfRule type="cellIs" dxfId="3" priority="4" operator="lessThan">
      <formula>0</formula>
    </cfRule>
  </conditionalFormatting>
  <conditionalFormatting sqref="G50:G51">
    <cfRule type="cellIs" dxfId="2" priority="3" operator="lessThan">
      <formula>0</formula>
    </cfRule>
  </conditionalFormatting>
  <conditionalFormatting sqref="H66:P67">
    <cfRule type="cellIs" dxfId="1" priority="2" operator="lessThan">
      <formula>0</formula>
    </cfRule>
  </conditionalFormatting>
  <conditionalFormatting sqref="G66:G67">
    <cfRule type="cellIs" dxfId="0" priority="1" operator="lessThan">
      <formula>0</formula>
    </cfRule>
  </conditionalFormatting>
  <pageMargins left="0.2" right="0" top="0.25" bottom="0" header="0.3" footer="0.3"/>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24"/>
  <sheetViews>
    <sheetView workbookViewId="0"/>
  </sheetViews>
  <sheetFormatPr defaultRowHeight="15.75"/>
  <cols>
    <col min="1" max="1" width="6" style="396" customWidth="1"/>
    <col min="2" max="2" width="49" style="396" customWidth="1"/>
    <col min="3" max="3" width="18.42578125" style="396" bestFit="1" customWidth="1"/>
    <col min="4" max="4" width="3" style="396" customWidth="1"/>
    <col min="5" max="5" width="14.42578125" style="396" bestFit="1" customWidth="1"/>
    <col min="6" max="6" width="2.5703125" style="396" customWidth="1"/>
    <col min="7" max="7" width="15.5703125" style="396" bestFit="1" customWidth="1"/>
    <col min="8" max="8" width="3" style="396" customWidth="1"/>
    <col min="9" max="9" width="12.7109375" style="396" bestFit="1" customWidth="1"/>
    <col min="10" max="10" width="3" style="396" customWidth="1"/>
    <col min="11" max="11" width="14.85546875" style="396" bestFit="1" customWidth="1"/>
    <col min="12" max="12" width="3" style="396" customWidth="1"/>
    <col min="13" max="13" width="14.85546875" style="396" bestFit="1" customWidth="1"/>
    <col min="14" max="14" width="3" style="396" customWidth="1"/>
    <col min="15" max="15" width="12" style="396" bestFit="1" customWidth="1"/>
    <col min="16" max="16" width="3" style="396" customWidth="1"/>
    <col min="17" max="17" width="14.85546875" style="396" customWidth="1"/>
    <col min="18" max="18" width="2.5703125" style="396" customWidth="1"/>
    <col min="19" max="19" width="17.140625" style="396" customWidth="1"/>
    <col min="20" max="20" width="2.5703125" style="396" customWidth="1"/>
    <col min="21" max="21" width="12.140625" style="396" bestFit="1" customWidth="1"/>
    <col min="22" max="22" width="3" style="396" customWidth="1"/>
    <col min="23" max="23" width="17.42578125" style="396" bestFit="1" customWidth="1"/>
    <col min="24" max="16384" width="9.140625" style="396"/>
  </cols>
  <sheetData>
    <row r="1" spans="1:23">
      <c r="A1" s="394"/>
      <c r="B1" s="394" t="s">
        <v>485</v>
      </c>
      <c r="C1" s="394"/>
      <c r="D1" s="394"/>
      <c r="E1" s="394"/>
      <c r="F1" s="394"/>
      <c r="G1" s="394"/>
      <c r="H1" s="394"/>
      <c r="I1" s="394"/>
      <c r="J1" s="394"/>
      <c r="K1" s="394"/>
      <c r="L1" s="394"/>
      <c r="M1" s="394"/>
      <c r="N1" s="394"/>
      <c r="O1" s="394"/>
      <c r="P1" s="394"/>
      <c r="Q1" s="394"/>
      <c r="R1" s="394"/>
      <c r="S1" s="394"/>
      <c r="T1" s="394"/>
      <c r="U1" s="394"/>
      <c r="V1" s="395"/>
      <c r="W1" s="395"/>
    </row>
    <row r="2" spans="1:23">
      <c r="A2" s="394"/>
      <c r="B2" s="394" t="s">
        <v>486</v>
      </c>
      <c r="C2" s="394"/>
      <c r="D2" s="394"/>
      <c r="E2" s="394"/>
      <c r="F2" s="394"/>
      <c r="G2" s="394"/>
      <c r="H2" s="394"/>
      <c r="I2" s="394"/>
      <c r="J2" s="394"/>
      <c r="K2" s="394"/>
      <c r="L2" s="394"/>
      <c r="M2" s="394"/>
      <c r="N2" s="394"/>
      <c r="O2" s="394"/>
      <c r="P2" s="394"/>
      <c r="Q2" s="394"/>
      <c r="R2" s="394"/>
      <c r="S2" s="394"/>
      <c r="T2" s="394"/>
      <c r="U2" s="394"/>
      <c r="V2" s="395"/>
      <c r="W2" s="395"/>
    </row>
    <row r="3" spans="1:23">
      <c r="A3" s="395"/>
      <c r="B3" s="394" t="s">
        <v>487</v>
      </c>
      <c r="C3" s="394"/>
      <c r="D3" s="394"/>
      <c r="E3" s="394"/>
      <c r="F3" s="394"/>
      <c r="G3" s="394"/>
      <c r="H3" s="394"/>
      <c r="I3" s="394"/>
      <c r="J3" s="394"/>
      <c r="K3" s="394"/>
      <c r="L3" s="394"/>
      <c r="M3" s="394"/>
      <c r="N3" s="394"/>
      <c r="O3" s="394"/>
      <c r="P3" s="394"/>
      <c r="Q3" s="394"/>
      <c r="R3" s="394"/>
      <c r="S3" s="394"/>
      <c r="T3" s="394"/>
      <c r="U3" s="394"/>
      <c r="V3" s="395"/>
      <c r="W3" s="395"/>
    </row>
    <row r="4" spans="1:23">
      <c r="A4" s="395"/>
      <c r="B4" s="394" t="s">
        <v>591</v>
      </c>
      <c r="C4" s="394"/>
      <c r="D4" s="394"/>
      <c r="E4" s="395"/>
      <c r="F4" s="395"/>
      <c r="G4" s="395"/>
      <c r="H4" s="395"/>
      <c r="I4" s="395"/>
      <c r="J4" s="395"/>
      <c r="K4" s="395"/>
      <c r="L4" s="395"/>
      <c r="M4" s="395"/>
      <c r="N4" s="395"/>
      <c r="O4" s="395"/>
      <c r="P4" s="395"/>
      <c r="Q4" s="395"/>
      <c r="R4" s="395"/>
      <c r="S4" s="395"/>
      <c r="T4" s="395"/>
      <c r="U4" s="395"/>
      <c r="V4" s="395"/>
      <c r="W4" s="395"/>
    </row>
    <row r="5" spans="1:23">
      <c r="B5" s="397"/>
      <c r="C5" s="397"/>
      <c r="D5" s="397"/>
    </row>
    <row r="6" spans="1:23">
      <c r="B6" s="397"/>
      <c r="C6" s="397"/>
      <c r="D6" s="397"/>
    </row>
    <row r="7" spans="1:23">
      <c r="B7" s="398"/>
      <c r="C7" s="398" t="s">
        <v>590</v>
      </c>
      <c r="D7" s="398"/>
      <c r="E7" s="398"/>
      <c r="F7" s="399"/>
      <c r="G7" s="398"/>
      <c r="H7" s="399"/>
      <c r="I7" s="398"/>
      <c r="J7" s="398"/>
      <c r="K7" s="398"/>
      <c r="L7" s="398"/>
      <c r="M7" s="398"/>
      <c r="N7" s="398"/>
      <c r="O7" s="398"/>
      <c r="P7" s="398"/>
      <c r="Q7" s="398"/>
      <c r="R7" s="399"/>
      <c r="S7" s="399"/>
      <c r="T7" s="399"/>
      <c r="U7" s="399" t="s">
        <v>489</v>
      </c>
    </row>
    <row r="8" spans="1:23">
      <c r="B8" s="398"/>
      <c r="C8" s="399" t="s">
        <v>147</v>
      </c>
      <c r="D8" s="398"/>
      <c r="E8" s="399" t="s">
        <v>474</v>
      </c>
      <c r="F8" s="399"/>
      <c r="G8" s="399"/>
      <c r="H8" s="399"/>
      <c r="I8" s="399" t="s">
        <v>490</v>
      </c>
      <c r="J8" s="399"/>
      <c r="K8" s="399"/>
      <c r="L8" s="399"/>
      <c r="M8" s="399"/>
      <c r="N8" s="399"/>
      <c r="O8" s="399"/>
      <c r="P8" s="399"/>
      <c r="Q8" s="399"/>
      <c r="R8" s="399"/>
      <c r="S8" s="399" t="s">
        <v>491</v>
      </c>
      <c r="T8" s="399"/>
      <c r="U8" s="399" t="s">
        <v>492</v>
      </c>
      <c r="W8" s="399" t="s">
        <v>493</v>
      </c>
    </row>
    <row r="9" spans="1:23">
      <c r="C9" s="399" t="s">
        <v>489</v>
      </c>
      <c r="E9" s="399" t="s">
        <v>495</v>
      </c>
      <c r="F9" s="399"/>
      <c r="G9" s="399" t="s">
        <v>496</v>
      </c>
      <c r="H9" s="399"/>
      <c r="I9" s="399" t="s">
        <v>489</v>
      </c>
      <c r="J9" s="399"/>
      <c r="K9" s="399" t="s">
        <v>497</v>
      </c>
      <c r="L9" s="399"/>
      <c r="M9" s="399" t="s">
        <v>498</v>
      </c>
      <c r="N9" s="399"/>
      <c r="O9" s="400">
        <v>0.05</v>
      </c>
      <c r="P9" s="399"/>
      <c r="Q9" s="399" t="s">
        <v>499</v>
      </c>
      <c r="R9" s="399"/>
      <c r="S9" s="399" t="s">
        <v>489</v>
      </c>
      <c r="T9" s="399"/>
      <c r="U9" s="399" t="s">
        <v>473</v>
      </c>
      <c r="W9" s="399" t="s">
        <v>500</v>
      </c>
    </row>
    <row r="10" spans="1:23">
      <c r="A10" s="396" t="s">
        <v>501</v>
      </c>
      <c r="C10" s="399" t="s">
        <v>492</v>
      </c>
      <c r="E10" s="399" t="s">
        <v>475</v>
      </c>
      <c r="F10" s="399"/>
      <c r="G10" s="399" t="s">
        <v>502</v>
      </c>
      <c r="H10" s="399"/>
      <c r="I10" s="399" t="s">
        <v>492</v>
      </c>
      <c r="J10" s="399"/>
      <c r="K10" s="399" t="s">
        <v>498</v>
      </c>
      <c r="L10" s="399"/>
      <c r="M10" s="399" t="s">
        <v>503</v>
      </c>
      <c r="N10" s="399"/>
      <c r="O10" s="399" t="s">
        <v>504</v>
      </c>
      <c r="P10" s="399"/>
      <c r="Q10" s="399" t="s">
        <v>505</v>
      </c>
      <c r="R10" s="399"/>
      <c r="S10" s="399" t="s">
        <v>492</v>
      </c>
      <c r="T10" s="399"/>
      <c r="U10" s="399" t="s">
        <v>10</v>
      </c>
      <c r="W10" s="399" t="s">
        <v>507</v>
      </c>
    </row>
    <row r="11" spans="1:23">
      <c r="A11" s="401" t="s">
        <v>508</v>
      </c>
      <c r="B11" s="401" t="s">
        <v>509</v>
      </c>
      <c r="C11" s="402" t="s">
        <v>510</v>
      </c>
      <c r="D11" s="401"/>
      <c r="E11" s="402" t="s">
        <v>511</v>
      </c>
      <c r="F11" s="402"/>
      <c r="G11" s="402" t="s">
        <v>512</v>
      </c>
      <c r="H11" s="402"/>
      <c r="I11" s="402" t="s">
        <v>513</v>
      </c>
      <c r="J11" s="402"/>
      <c r="K11" s="402" t="s">
        <v>514</v>
      </c>
      <c r="L11" s="402"/>
      <c r="M11" s="402" t="s">
        <v>514</v>
      </c>
      <c r="N11" s="402"/>
      <c r="O11" s="402" t="s">
        <v>514</v>
      </c>
      <c r="P11" s="402"/>
      <c r="Q11" s="402" t="s">
        <v>515</v>
      </c>
      <c r="R11" s="402"/>
      <c r="S11" s="402" t="s">
        <v>516</v>
      </c>
      <c r="T11" s="402"/>
      <c r="U11" s="402" t="s">
        <v>517</v>
      </c>
      <c r="W11" s="402" t="s">
        <v>518</v>
      </c>
    </row>
    <row r="12" spans="1:23">
      <c r="A12" s="401"/>
      <c r="B12" s="401"/>
      <c r="C12" s="401"/>
      <c r="D12" s="401"/>
      <c r="E12" s="402"/>
      <c r="F12" s="402"/>
      <c r="G12" s="402"/>
      <c r="H12" s="402"/>
      <c r="I12" s="402"/>
      <c r="J12" s="402"/>
      <c r="K12" s="402"/>
      <c r="L12" s="402"/>
      <c r="M12" s="402"/>
      <c r="N12" s="402"/>
      <c r="O12" s="402"/>
      <c r="P12" s="402"/>
      <c r="Q12" s="402"/>
      <c r="R12" s="402"/>
      <c r="S12" s="402"/>
      <c r="T12" s="402"/>
      <c r="U12" s="402"/>
    </row>
    <row r="13" spans="1:23">
      <c r="A13" s="401"/>
      <c r="B13" s="401" t="s">
        <v>495</v>
      </c>
      <c r="C13" s="401"/>
      <c r="D13" s="401"/>
      <c r="E13" s="402"/>
      <c r="G13" s="402"/>
      <c r="I13" s="402"/>
      <c r="J13" s="402"/>
      <c r="K13" s="402"/>
      <c r="L13" s="402"/>
      <c r="M13" s="402"/>
      <c r="N13" s="402"/>
      <c r="O13" s="402"/>
      <c r="P13" s="402"/>
      <c r="Q13" s="402"/>
      <c r="S13" s="402"/>
      <c r="U13" s="574"/>
      <c r="W13" s="404" t="s">
        <v>105</v>
      </c>
    </row>
    <row r="14" spans="1:23">
      <c r="A14" s="396">
        <v>1</v>
      </c>
      <c r="B14" s="396" t="s">
        <v>472</v>
      </c>
      <c r="C14" s="404">
        <f>-('Attachment A'!AC19+'Attachment A'!AC29)</f>
        <v>2042977.4470601415</v>
      </c>
      <c r="E14" s="404">
        <f>'Attachment A'!AC11</f>
        <v>84198683.493701577</v>
      </c>
      <c r="G14" s="404">
        <f>-E14/SUM($E$14:$E$17)*$G$22</f>
        <v>-1735141.9813699534</v>
      </c>
      <c r="I14" s="404">
        <f>C14+G14</f>
        <v>307835.46569018811</v>
      </c>
      <c r="J14" s="404"/>
      <c r="K14" s="405">
        <f>ABS('Attachment A'!AC20)</f>
        <v>2080094</v>
      </c>
      <c r="L14" s="404"/>
      <c r="M14" s="405" t="str">
        <f>IF(ABS(I14)&gt;K14,"YES","NO")</f>
        <v>NO</v>
      </c>
      <c r="N14" s="404"/>
      <c r="O14" s="405">
        <v>7584351.5426718481</v>
      </c>
      <c r="P14" s="404"/>
      <c r="Q14" s="405" t="str">
        <f>IF(I14&gt;O14,"YES","NO")</f>
        <v>NO</v>
      </c>
      <c r="S14" s="404">
        <v>0</v>
      </c>
      <c r="U14" s="573">
        <f>ROUND(S14/'Attachment C'!J16,5)/10</f>
        <v>0</v>
      </c>
      <c r="W14" s="404">
        <f>I14-S14</f>
        <v>307835.46569018811</v>
      </c>
    </row>
    <row r="15" spans="1:23">
      <c r="A15" s="396">
        <v>2</v>
      </c>
      <c r="B15" s="396" t="s">
        <v>196</v>
      </c>
      <c r="C15" s="404">
        <f>-('Attachment A'!AC46+'Attachment A'!AC56)</f>
        <v>-381242.40902466234</v>
      </c>
      <c r="E15" s="404">
        <f>'Attachment A'!AC38</f>
        <v>31243318.14558281</v>
      </c>
      <c r="G15" s="404">
        <f>-E15/SUM($E$14:$E$17)*$G$22</f>
        <v>-643853.21364025399</v>
      </c>
      <c r="I15" s="404">
        <f>C15+G15</f>
        <v>-1025095.6226649163</v>
      </c>
      <c r="J15" s="404"/>
      <c r="K15" s="405">
        <f>ABS('Attachment A'!AC47)</f>
        <v>763022</v>
      </c>
      <c r="L15" s="404"/>
      <c r="M15" s="405" t="str">
        <f>IF(ABS(I15)&gt;K15,"YES","NO")</f>
        <v>YES</v>
      </c>
      <c r="N15" s="404"/>
      <c r="O15" s="405">
        <v>2563132.6230757218</v>
      </c>
      <c r="P15" s="404"/>
      <c r="Q15" s="405" t="str">
        <f>IF(I15&gt;O15,"YES","NO")</f>
        <v>NO</v>
      </c>
      <c r="S15" s="404">
        <f>IF(Q15="YES",-O15,I15)</f>
        <v>-1025095.6226649163</v>
      </c>
      <c r="U15" s="573">
        <f>ROUND(S15/'Attachment C'!J22,5)/10</f>
        <v>-0.19115399999999999</v>
      </c>
      <c r="W15" s="404">
        <f t="shared" ref="W15:W17" si="0">I15-S15</f>
        <v>0</v>
      </c>
    </row>
    <row r="16" spans="1:23">
      <c r="A16" s="396">
        <v>3</v>
      </c>
      <c r="B16" s="396" t="s">
        <v>204</v>
      </c>
      <c r="C16" s="404">
        <f>-('Attachment A'!AC73+'Attachment A'!AC83)</f>
        <v>-724955.47044984158</v>
      </c>
      <c r="E16" s="404">
        <f>'Attachment A'!AC65</f>
        <v>45061329.105185077</v>
      </c>
      <c r="G16" s="404">
        <f>-E16/SUM($E$14:$E$17)*$G$22</f>
        <v>-928610.76471086591</v>
      </c>
      <c r="I16" s="404">
        <f>C16+G16</f>
        <v>-1653566.2351607075</v>
      </c>
      <c r="J16" s="404"/>
      <c r="K16" s="405">
        <f>ABS('Attachment A'!AC74)</f>
        <v>1136068</v>
      </c>
      <c r="L16" s="404"/>
      <c r="M16" s="405" t="str">
        <f>IF(ABS(I16)&gt;K16,"YES","NO")</f>
        <v>YES</v>
      </c>
      <c r="N16" s="404"/>
      <c r="O16" s="405">
        <v>3722199.7208067002</v>
      </c>
      <c r="P16" s="404"/>
      <c r="Q16" s="405" t="str">
        <f>IF(I16&gt;O16,"YES","NO")</f>
        <v>NO</v>
      </c>
      <c r="S16" s="404">
        <f t="shared" ref="S16:S17" si="1">IF(Q16="YES",-O16,I16)</f>
        <v>-1653566.2351607075</v>
      </c>
      <c r="U16" s="573">
        <f>ROUND(S16/'Attachment C'!J24,5)/10</f>
        <v>-0.178068</v>
      </c>
      <c r="W16" s="404">
        <f t="shared" si="0"/>
        <v>0</v>
      </c>
    </row>
    <row r="17" spans="1:23">
      <c r="A17" s="396">
        <v>4</v>
      </c>
      <c r="B17" s="396" t="s">
        <v>208</v>
      </c>
      <c r="C17" s="408">
        <f>-('Attachment A'!AC100+'Attachment A'!AC110)</f>
        <v>-320237.14582611696</v>
      </c>
      <c r="E17" s="408">
        <f>'Attachment A'!AC92</f>
        <v>9141144.1604831405</v>
      </c>
      <c r="G17" s="408">
        <f>-E17/SUM($E$14:$E$17)*$G$22</f>
        <v>-188378.04027892646</v>
      </c>
      <c r="I17" s="408">
        <f>C17+G17</f>
        <v>-508615.18610504339</v>
      </c>
      <c r="J17" s="404"/>
      <c r="K17" s="405">
        <f>ABS('Attachment A'!AC101)</f>
        <v>234790</v>
      </c>
      <c r="L17" s="404"/>
      <c r="M17" s="405" t="str">
        <f>IF(ABS(I17)&gt;K17,"YES","NO")</f>
        <v>YES</v>
      </c>
      <c r="N17" s="405"/>
      <c r="O17" s="405">
        <v>646829.90005648101</v>
      </c>
      <c r="P17" s="405"/>
      <c r="Q17" s="405" t="str">
        <f>IF(I17&gt;O17,"YES","NO")</f>
        <v>NO</v>
      </c>
      <c r="S17" s="404">
        <f t="shared" si="1"/>
        <v>-508615.18610504339</v>
      </c>
      <c r="U17" s="409">
        <f>ROUND(S17/'Attachment C'!J25,5)/10</f>
        <v>-0.31615599999999999</v>
      </c>
      <c r="W17" s="404">
        <f t="shared" si="0"/>
        <v>0</v>
      </c>
    </row>
    <row r="18" spans="1:23">
      <c r="A18" s="396">
        <v>5</v>
      </c>
      <c r="B18" s="396" t="s">
        <v>101</v>
      </c>
      <c r="C18" s="404">
        <f>SUM(C14:C17)</f>
        <v>616542.42175952066</v>
      </c>
      <c r="E18" s="404">
        <f>SUM(E14:E17)</f>
        <v>169644474.90495262</v>
      </c>
      <c r="G18" s="404">
        <f>SUM(G14:G17)</f>
        <v>-3495984</v>
      </c>
      <c r="I18" s="404">
        <f>SUM(I14:I17)</f>
        <v>-2879441.5782404793</v>
      </c>
      <c r="Q18" s="396" t="s">
        <v>105</v>
      </c>
    </row>
    <row r="21" spans="1:23">
      <c r="B21" s="396" t="s">
        <v>519</v>
      </c>
      <c r="G21" s="410">
        <v>6991968</v>
      </c>
      <c r="M21" s="396" t="s">
        <v>105</v>
      </c>
    </row>
    <row r="22" spans="1:23">
      <c r="B22" s="396" t="s">
        <v>523</v>
      </c>
      <c r="G22" s="410">
        <f>G21/2</f>
        <v>3495984</v>
      </c>
    </row>
    <row r="23" spans="1:23">
      <c r="G23" s="410"/>
    </row>
    <row r="24" spans="1:23">
      <c r="B24" s="412"/>
      <c r="C24" s="412"/>
      <c r="D24" s="412"/>
    </row>
  </sheetData>
  <pageMargins left="0.2" right="0.2"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pageSetUpPr fitToPage="1"/>
  </sheetPr>
  <dimension ref="B1:AA59"/>
  <sheetViews>
    <sheetView view="pageBreakPreview" topLeftCell="B1" zoomScale="70" zoomScaleNormal="55" zoomScaleSheetLayoutView="70" workbookViewId="0">
      <selection activeCell="B1" sqref="B1"/>
    </sheetView>
  </sheetViews>
  <sheetFormatPr defaultColWidth="11.7109375" defaultRowHeight="15.75"/>
  <cols>
    <col min="1" max="1" width="0" style="440" hidden="1" customWidth="1"/>
    <col min="2" max="2" width="5.28515625" style="440" customWidth="1"/>
    <col min="3" max="3" width="2.42578125" style="440" customWidth="1"/>
    <col min="4" max="4" width="41" style="443" customWidth="1"/>
    <col min="5" max="5" width="2.42578125" style="443" customWidth="1"/>
    <col min="6" max="6" width="6.42578125" style="443" bestFit="1" customWidth="1"/>
    <col min="7" max="7" width="2.42578125" style="443" customWidth="1"/>
    <col min="8" max="8" width="10.140625" style="440" bestFit="1" customWidth="1"/>
    <col min="9" max="9" width="2.28515625" style="440" customWidth="1"/>
    <col min="10" max="10" width="12" style="440" bestFit="1" customWidth="1"/>
    <col min="11" max="11" width="3.28515625" style="440" customWidth="1"/>
    <col min="12" max="12" width="11.42578125" style="440" hidden="1" customWidth="1"/>
    <col min="13" max="13" width="3.140625" style="440" hidden="1" customWidth="1"/>
    <col min="14" max="14" width="11.42578125" style="440" bestFit="1" customWidth="1"/>
    <col min="15" max="15" width="3" style="440" customWidth="1"/>
    <col min="16" max="16" width="9.140625" style="440" hidden="1" customWidth="1"/>
    <col min="17" max="17" width="10" style="440" hidden="1" customWidth="1"/>
    <col min="18" max="18" width="2.140625" style="440" hidden="1" customWidth="1"/>
    <col min="19" max="19" width="14" style="440" bestFit="1" customWidth="1"/>
    <col min="20" max="20" width="10" style="440" bestFit="1" customWidth="1"/>
    <col min="21" max="21" width="2.42578125" style="440" customWidth="1"/>
    <col min="22" max="22" width="3.5703125" style="440" customWidth="1"/>
    <col min="23" max="23" width="8.28515625" style="440" customWidth="1"/>
    <col min="24" max="24" width="0.140625" style="440" customWidth="1"/>
    <col min="25" max="25" width="11.7109375" style="440" customWidth="1"/>
    <col min="26" max="26" width="15.42578125" style="440" bestFit="1" customWidth="1"/>
    <col min="27" max="16384" width="11.7109375" style="440"/>
  </cols>
  <sheetData>
    <row r="1" spans="2:27" ht="18.75">
      <c r="C1" s="441"/>
      <c r="D1" s="442"/>
      <c r="N1" s="444" t="s">
        <v>105</v>
      </c>
    </row>
    <row r="2" spans="2:27">
      <c r="B2" s="593" t="s">
        <v>314</v>
      </c>
      <c r="C2" s="593"/>
      <c r="D2" s="593"/>
      <c r="E2" s="593"/>
      <c r="F2" s="593"/>
      <c r="G2" s="593"/>
      <c r="H2" s="593"/>
      <c r="I2" s="593"/>
      <c r="J2" s="593"/>
      <c r="K2" s="593"/>
      <c r="L2" s="593"/>
      <c r="M2" s="593"/>
      <c r="N2" s="593"/>
      <c r="O2" s="593"/>
      <c r="P2" s="593"/>
      <c r="Q2" s="593"/>
      <c r="R2" s="593"/>
      <c r="S2" s="593"/>
      <c r="T2" s="593"/>
      <c r="U2" s="445"/>
      <c r="V2" s="445"/>
      <c r="W2" s="445"/>
      <c r="X2" s="445"/>
    </row>
    <row r="3" spans="2:27">
      <c r="B3" s="593" t="s">
        <v>315</v>
      </c>
      <c r="C3" s="593"/>
      <c r="D3" s="593"/>
      <c r="E3" s="593"/>
      <c r="F3" s="593"/>
      <c r="G3" s="593"/>
      <c r="H3" s="593"/>
      <c r="I3" s="593"/>
      <c r="J3" s="593"/>
      <c r="K3" s="593"/>
      <c r="L3" s="593"/>
      <c r="M3" s="593"/>
      <c r="N3" s="593"/>
      <c r="O3" s="593"/>
      <c r="P3" s="593"/>
      <c r="Q3" s="593"/>
      <c r="R3" s="593"/>
      <c r="S3" s="593"/>
      <c r="T3" s="593"/>
      <c r="U3" s="445"/>
      <c r="V3" s="445"/>
      <c r="W3" s="445"/>
      <c r="X3" s="445"/>
    </row>
    <row r="4" spans="2:27">
      <c r="B4" s="593" t="s">
        <v>551</v>
      </c>
      <c r="C4" s="593"/>
      <c r="D4" s="593"/>
      <c r="E4" s="593"/>
      <c r="F4" s="593"/>
      <c r="G4" s="593"/>
      <c r="H4" s="593"/>
      <c r="I4" s="593"/>
      <c r="J4" s="593"/>
      <c r="K4" s="593"/>
      <c r="L4" s="593"/>
      <c r="M4" s="593"/>
      <c r="N4" s="593"/>
      <c r="O4" s="593"/>
      <c r="P4" s="593"/>
      <c r="Q4" s="593"/>
      <c r="R4" s="593"/>
      <c r="S4" s="593"/>
      <c r="T4" s="593"/>
      <c r="U4" s="445"/>
      <c r="V4" s="445"/>
      <c r="W4" s="445"/>
      <c r="X4" s="445"/>
    </row>
    <row r="5" spans="2:27">
      <c r="B5" s="593" t="s">
        <v>552</v>
      </c>
      <c r="C5" s="593"/>
      <c r="D5" s="593"/>
      <c r="E5" s="593"/>
      <c r="F5" s="593"/>
      <c r="G5" s="593"/>
      <c r="H5" s="593"/>
      <c r="I5" s="593"/>
      <c r="J5" s="593"/>
      <c r="K5" s="593"/>
      <c r="L5" s="593"/>
      <c r="M5" s="593"/>
      <c r="N5" s="593"/>
      <c r="O5" s="593"/>
      <c r="P5" s="593"/>
      <c r="Q5" s="593"/>
      <c r="R5" s="593"/>
      <c r="S5" s="593"/>
      <c r="T5" s="593"/>
      <c r="U5" s="445"/>
      <c r="V5" s="445"/>
      <c r="W5" s="445"/>
      <c r="X5" s="445"/>
    </row>
    <row r="6" spans="2:27">
      <c r="B6" s="594" t="s">
        <v>316</v>
      </c>
      <c r="C6" s="594"/>
      <c r="D6" s="594"/>
      <c r="E6" s="594"/>
      <c r="F6" s="594"/>
      <c r="G6" s="594"/>
      <c r="H6" s="594"/>
      <c r="I6" s="594"/>
      <c r="J6" s="594"/>
      <c r="K6" s="594"/>
      <c r="L6" s="594"/>
      <c r="M6" s="594"/>
      <c r="N6" s="594"/>
      <c r="O6" s="594"/>
      <c r="P6" s="594"/>
      <c r="Q6" s="594"/>
      <c r="R6" s="594"/>
      <c r="S6" s="594"/>
      <c r="T6" s="594"/>
      <c r="U6" s="446"/>
      <c r="V6" s="446"/>
      <c r="W6" s="446"/>
      <c r="X6" s="446"/>
    </row>
    <row r="7" spans="2:27">
      <c r="B7" s="447"/>
      <c r="C7" s="447"/>
      <c r="D7" s="447"/>
      <c r="E7" s="447"/>
      <c r="F7" s="447"/>
      <c r="G7" s="447"/>
      <c r="H7" s="447"/>
      <c r="I7" s="447"/>
      <c r="J7" s="447"/>
      <c r="K7" s="447"/>
      <c r="L7" s="447"/>
      <c r="M7" s="447"/>
      <c r="N7" s="447"/>
      <c r="O7" s="447"/>
      <c r="P7" s="447"/>
      <c r="Q7" s="447"/>
      <c r="R7" s="446"/>
      <c r="S7" s="446"/>
      <c r="T7" s="446"/>
      <c r="U7" s="446"/>
      <c r="V7" s="446"/>
      <c r="W7" s="446"/>
      <c r="X7" s="446"/>
    </row>
    <row r="8" spans="2:27">
      <c r="K8" s="448"/>
      <c r="L8" s="449"/>
      <c r="M8" s="450"/>
      <c r="N8" s="590" t="s">
        <v>105</v>
      </c>
      <c r="O8" s="590"/>
      <c r="P8" s="590"/>
      <c r="Q8" s="590"/>
      <c r="R8" s="450"/>
      <c r="U8" s="450"/>
      <c r="V8" s="450"/>
      <c r="W8" s="450"/>
      <c r="X8" s="450"/>
      <c r="Y8" s="448"/>
      <c r="Z8" s="448"/>
      <c r="AA8" s="448"/>
    </row>
    <row r="9" spans="2:27">
      <c r="L9" s="451" t="s">
        <v>553</v>
      </c>
      <c r="M9" s="452"/>
      <c r="N9" s="451" t="s">
        <v>553</v>
      </c>
      <c r="O9" s="453"/>
      <c r="P9" s="453"/>
      <c r="Q9" s="453"/>
      <c r="R9" s="452"/>
      <c r="S9" s="590"/>
      <c r="T9" s="590"/>
      <c r="U9" s="452"/>
      <c r="V9" s="452"/>
      <c r="W9" s="452"/>
      <c r="X9" s="452"/>
    </row>
    <row r="10" spans="2:27">
      <c r="F10" s="454" t="s">
        <v>554</v>
      </c>
      <c r="G10" s="454"/>
      <c r="L10" s="455" t="s">
        <v>555</v>
      </c>
      <c r="M10" s="456"/>
      <c r="N10" s="455" t="s">
        <v>555</v>
      </c>
      <c r="O10" s="455"/>
      <c r="P10" s="453" t="s">
        <v>105</v>
      </c>
      <c r="Q10" s="453"/>
      <c r="R10" s="453"/>
      <c r="U10" s="453"/>
      <c r="V10" s="457"/>
      <c r="W10" s="453"/>
      <c r="X10" s="457"/>
    </row>
    <row r="11" spans="2:27">
      <c r="B11" s="457" t="s">
        <v>501</v>
      </c>
      <c r="F11" s="454" t="s">
        <v>556</v>
      </c>
      <c r="G11" s="454"/>
      <c r="H11" s="451" t="s">
        <v>557</v>
      </c>
      <c r="L11" s="451" t="s">
        <v>558</v>
      </c>
      <c r="M11" s="457"/>
      <c r="N11" s="458" t="s">
        <v>558</v>
      </c>
      <c r="O11" s="451"/>
      <c r="P11" s="459" t="s">
        <v>559</v>
      </c>
      <c r="Q11" s="451" t="s">
        <v>555</v>
      </c>
      <c r="R11" s="457"/>
      <c r="S11" s="590" t="s">
        <v>560</v>
      </c>
      <c r="T11" s="590"/>
      <c r="U11" s="457"/>
      <c r="V11" s="457"/>
      <c r="W11" s="455"/>
      <c r="X11" s="460"/>
      <c r="Y11" s="448"/>
    </row>
    <row r="12" spans="2:27">
      <c r="B12" s="461" t="s">
        <v>508</v>
      </c>
      <c r="D12" s="462" t="s">
        <v>561</v>
      </c>
      <c r="F12" s="462" t="s">
        <v>508</v>
      </c>
      <c r="G12" s="463"/>
      <c r="H12" s="464" t="s">
        <v>562</v>
      </c>
      <c r="J12" s="464" t="s">
        <v>563</v>
      </c>
      <c r="L12" s="465" t="s">
        <v>564</v>
      </c>
      <c r="M12" s="455"/>
      <c r="N12" s="466" t="s">
        <v>564</v>
      </c>
      <c r="O12" s="467"/>
      <c r="P12" s="468" t="s">
        <v>564</v>
      </c>
      <c r="Q12" s="464" t="s">
        <v>565</v>
      </c>
      <c r="R12" s="460"/>
      <c r="S12" s="468" t="s">
        <v>564</v>
      </c>
      <c r="T12" s="464" t="s">
        <v>565</v>
      </c>
      <c r="U12" s="460"/>
      <c r="V12" s="460"/>
      <c r="W12" s="455"/>
      <c r="X12" s="460"/>
      <c r="Y12" s="448"/>
    </row>
    <row r="13" spans="2:27">
      <c r="B13" s="469"/>
      <c r="D13" s="459" t="s">
        <v>119</v>
      </c>
      <c r="F13" s="459" t="s">
        <v>120</v>
      </c>
      <c r="G13" s="454"/>
      <c r="H13" s="459" t="s">
        <v>121</v>
      </c>
      <c r="J13" s="459" t="s">
        <v>122</v>
      </c>
      <c r="L13" s="459" t="s">
        <v>123</v>
      </c>
      <c r="M13" s="459"/>
      <c r="N13" s="459" t="s">
        <v>123</v>
      </c>
      <c r="O13" s="459"/>
      <c r="P13" s="459" t="s">
        <v>134</v>
      </c>
      <c r="Q13" s="459" t="s">
        <v>135</v>
      </c>
      <c r="R13" s="459"/>
      <c r="S13" s="459" t="s">
        <v>133</v>
      </c>
      <c r="T13" s="459" t="s">
        <v>134</v>
      </c>
      <c r="U13" s="459"/>
      <c r="V13" s="459"/>
      <c r="W13" s="456"/>
      <c r="X13" s="456"/>
      <c r="Y13" s="448"/>
    </row>
    <row r="14" spans="2:27">
      <c r="M14" s="459"/>
      <c r="N14" s="459" t="s">
        <v>105</v>
      </c>
      <c r="Q14" s="459" t="s">
        <v>566</v>
      </c>
      <c r="T14" s="459" t="s">
        <v>567</v>
      </c>
      <c r="W14" s="448"/>
      <c r="X14" s="448"/>
      <c r="Y14" s="448"/>
    </row>
    <row r="15" spans="2:27">
      <c r="D15" s="470" t="s">
        <v>568</v>
      </c>
      <c r="W15" s="448"/>
      <c r="X15" s="448"/>
      <c r="Y15" s="448"/>
    </row>
    <row r="16" spans="2:27">
      <c r="B16" s="457">
        <v>1</v>
      </c>
      <c r="D16" s="443" t="s">
        <v>373</v>
      </c>
      <c r="F16" s="471" t="s">
        <v>569</v>
      </c>
      <c r="G16" s="471"/>
      <c r="H16" s="472">
        <v>105258.64978493931</v>
      </c>
      <c r="I16" s="444"/>
      <c r="J16" s="472">
        <v>1569786.6374891768</v>
      </c>
      <c r="L16" s="473">
        <v>142933.87703273332</v>
      </c>
      <c r="M16" s="474"/>
      <c r="N16" s="473">
        <v>148768.01803273332</v>
      </c>
      <c r="O16" s="473"/>
      <c r="P16" s="473">
        <v>2421.3629999999998</v>
      </c>
      <c r="Q16" s="474">
        <f>P16/L16</f>
        <v>1.6940441624244774E-2</v>
      </c>
      <c r="R16" s="474"/>
      <c r="S16" s="473">
        <f>'Attachment B'!S14/1000</f>
        <v>0</v>
      </c>
      <c r="T16" s="475">
        <f>S16/N16</f>
        <v>0</v>
      </c>
      <c r="U16" s="474"/>
      <c r="V16" s="474"/>
      <c r="W16" s="476" t="s">
        <v>105</v>
      </c>
      <c r="X16" s="477"/>
      <c r="Y16" s="478" t="s">
        <v>105</v>
      </c>
      <c r="Z16" s="444" t="s">
        <v>105</v>
      </c>
    </row>
    <row r="17" spans="2:27">
      <c r="H17" s="479"/>
      <c r="J17" s="479"/>
      <c r="L17" s="479"/>
      <c r="M17" s="448"/>
      <c r="N17" s="479"/>
      <c r="O17" s="448"/>
      <c r="P17" s="479"/>
      <c r="Q17" s="480"/>
      <c r="R17" s="448"/>
      <c r="S17" s="479"/>
      <c r="T17" s="480"/>
      <c r="U17" s="448"/>
      <c r="V17" s="448"/>
      <c r="W17" s="197"/>
      <c r="X17" s="448"/>
      <c r="Y17" s="448"/>
    </row>
    <row r="18" spans="2:27">
      <c r="Q18" s="481"/>
      <c r="T18" s="481"/>
      <c r="W18" s="197"/>
      <c r="X18" s="448"/>
      <c r="Y18" s="448"/>
    </row>
    <row r="19" spans="2:27">
      <c r="B19" s="482">
        <f>MAX(B$13:B18)+1</f>
        <v>2</v>
      </c>
      <c r="D19" s="470" t="s">
        <v>570</v>
      </c>
      <c r="H19" s="483">
        <f>SUM(H16:H16)</f>
        <v>105258.64978493931</v>
      </c>
      <c r="J19" s="483">
        <f>SUM(J16:J16)</f>
        <v>1569786.6374891768</v>
      </c>
      <c r="K19" s="483"/>
      <c r="L19" s="484">
        <f>SUM(L16:L16)</f>
        <v>142933.87703273332</v>
      </c>
      <c r="M19" s="474"/>
      <c r="N19" s="484">
        <f>SUM(N16:N18)</f>
        <v>148768.01803273332</v>
      </c>
      <c r="O19" s="484"/>
      <c r="P19" s="473">
        <f>SUM(P16)</f>
        <v>2421.3629999999998</v>
      </c>
      <c r="Q19" s="474">
        <f>P19/L19</f>
        <v>1.6940441624244774E-2</v>
      </c>
      <c r="R19" s="474"/>
      <c r="S19" s="473">
        <f>SUM(S16)</f>
        <v>0</v>
      </c>
      <c r="T19" s="475">
        <f>S19/N19</f>
        <v>0</v>
      </c>
      <c r="U19" s="474"/>
      <c r="V19" s="474"/>
      <c r="W19" s="485"/>
      <c r="X19" s="477"/>
      <c r="Y19" s="448"/>
    </row>
    <row r="20" spans="2:27">
      <c r="J20" s="444" t="s">
        <v>105</v>
      </c>
      <c r="Q20" s="481"/>
      <c r="T20" s="481"/>
      <c r="W20" s="197"/>
      <c r="X20" s="448"/>
      <c r="Y20" s="448"/>
    </row>
    <row r="21" spans="2:27">
      <c r="D21" s="470" t="s">
        <v>571</v>
      </c>
      <c r="H21" s="486"/>
      <c r="Q21" s="481"/>
      <c r="T21" s="481"/>
      <c r="W21" s="197"/>
      <c r="X21" s="448"/>
      <c r="Y21" s="448"/>
    </row>
    <row r="22" spans="2:27">
      <c r="B22" s="482">
        <f>MAX(B$13:B21)+1</f>
        <v>3</v>
      </c>
      <c r="D22" s="443" t="s">
        <v>572</v>
      </c>
      <c r="F22" s="454">
        <v>24</v>
      </c>
      <c r="G22" s="454"/>
      <c r="H22" s="472">
        <v>19046.041792326934</v>
      </c>
      <c r="J22" s="472">
        <v>536266.600352215</v>
      </c>
      <c r="L22" s="473">
        <v>48607.124891159161</v>
      </c>
      <c r="M22" s="474"/>
      <c r="N22" s="473">
        <v>50590.494891159164</v>
      </c>
      <c r="O22" s="473"/>
      <c r="P22" s="473">
        <v>823.33</v>
      </c>
      <c r="Q22" s="474">
        <f>P22/L22</f>
        <v>1.6938463277628466E-2</v>
      </c>
      <c r="R22" s="474"/>
      <c r="S22" s="473">
        <f>'Attachment B'!S15/1000</f>
        <v>-1025.0956226649164</v>
      </c>
      <c r="T22" s="475">
        <f>S22/N22</f>
        <v>-2.0262613063389005E-2</v>
      </c>
      <c r="U22" s="474"/>
      <c r="V22" s="474"/>
      <c r="W22" s="485"/>
      <c r="X22" s="477"/>
      <c r="Y22" s="448"/>
      <c r="Z22" s="487"/>
      <c r="AA22" s="389"/>
    </row>
    <row r="23" spans="2:27">
      <c r="B23" s="482">
        <f>MAX(B$13:B22)+1</f>
        <v>4</v>
      </c>
      <c r="D23" s="443" t="s">
        <v>417</v>
      </c>
      <c r="E23" s="488"/>
      <c r="F23" s="454">
        <v>33</v>
      </c>
      <c r="G23" s="454"/>
      <c r="H23" s="472">
        <v>0</v>
      </c>
      <c r="J23" s="472">
        <v>0</v>
      </c>
      <c r="L23" s="473">
        <v>0</v>
      </c>
      <c r="M23" s="474"/>
      <c r="N23" s="473">
        <v>0</v>
      </c>
      <c r="O23" s="473"/>
      <c r="P23" s="473">
        <v>0</v>
      </c>
      <c r="Q23" s="474">
        <f>Q24</f>
        <v>1.6941109731765304E-2</v>
      </c>
      <c r="R23" s="474"/>
      <c r="S23" s="473">
        <v>0</v>
      </c>
      <c r="T23" s="475">
        <v>0</v>
      </c>
      <c r="U23" s="474"/>
      <c r="V23" s="474"/>
      <c r="W23" s="485"/>
      <c r="X23" s="477"/>
      <c r="Y23" s="448"/>
      <c r="Z23" s="487"/>
      <c r="AA23" s="389"/>
    </row>
    <row r="24" spans="2:27">
      <c r="B24" s="482">
        <f>MAX(B$13:B23)+1</f>
        <v>5</v>
      </c>
      <c r="D24" s="443" t="s">
        <v>573</v>
      </c>
      <c r="F24" s="454">
        <v>36</v>
      </c>
      <c r="G24" s="454"/>
      <c r="H24" s="472">
        <v>1085.852777777774</v>
      </c>
      <c r="J24" s="472">
        <v>928614.07790582778</v>
      </c>
      <c r="L24" s="473">
        <v>72091.735390272821</v>
      </c>
      <c r="M24" s="474"/>
      <c r="N24" s="473">
        <v>75033.954390272833</v>
      </c>
      <c r="O24" s="473"/>
      <c r="P24" s="473">
        <v>1221.3140000000001</v>
      </c>
      <c r="Q24" s="474">
        <f t="shared" ref="Q24:Q29" si="0">P24/L24</f>
        <v>1.6941109731765304E-2</v>
      </c>
      <c r="R24" s="474"/>
      <c r="S24" s="473">
        <f>'Attachment B'!S16/1000</f>
        <v>-1653.5662351607075</v>
      </c>
      <c r="T24" s="475">
        <f t="shared" ref="T24:T29" si="1">S24/N24</f>
        <v>-2.203757283749223E-2</v>
      </c>
      <c r="U24" s="474"/>
      <c r="V24" s="474"/>
      <c r="W24" s="485"/>
      <c r="X24" s="477"/>
      <c r="Y24" s="448"/>
      <c r="Z24" s="487"/>
      <c r="AA24" s="389"/>
    </row>
    <row r="25" spans="2:27">
      <c r="B25" s="482">
        <f>MAX(B$13:B24)+1</f>
        <v>6</v>
      </c>
      <c r="D25" s="443" t="s">
        <v>468</v>
      </c>
      <c r="F25" s="454" t="s">
        <v>574</v>
      </c>
      <c r="G25" s="454"/>
      <c r="H25" s="472">
        <v>5224.9278642093977</v>
      </c>
      <c r="J25" s="472">
        <v>160874.871894949</v>
      </c>
      <c r="L25" s="473">
        <v>13779.761</v>
      </c>
      <c r="M25" s="474"/>
      <c r="N25" s="473">
        <v>14342.200999999999</v>
      </c>
      <c r="O25" s="473"/>
      <c r="P25" s="473">
        <v>233.62799999999999</v>
      </c>
      <c r="Q25" s="474">
        <f t="shared" si="0"/>
        <v>1.6954430486856773E-2</v>
      </c>
      <c r="R25" s="474"/>
      <c r="S25" s="473">
        <f>'Attachment B'!S17/1000</f>
        <v>-508.61518610504339</v>
      </c>
      <c r="T25" s="475">
        <f t="shared" si="1"/>
        <v>-3.5462840473721113E-2</v>
      </c>
      <c r="U25" s="474"/>
      <c r="V25" s="474"/>
      <c r="W25" s="485"/>
      <c r="X25" s="477"/>
      <c r="Y25" s="448"/>
    </row>
    <row r="26" spans="2:27">
      <c r="B26" s="482">
        <f>MAX(B$13:B25)+1</f>
        <v>7</v>
      </c>
      <c r="D26" s="443" t="s">
        <v>575</v>
      </c>
      <c r="F26" s="454">
        <v>47</v>
      </c>
      <c r="G26" s="454"/>
      <c r="H26" s="472">
        <v>1</v>
      </c>
      <c r="J26" s="472">
        <v>2252.8077291342674</v>
      </c>
      <c r="L26" s="473">
        <v>320.24390541901147</v>
      </c>
      <c r="M26" s="474"/>
      <c r="N26" s="473">
        <v>333.5599054190115</v>
      </c>
      <c r="O26" s="473"/>
      <c r="P26" s="473">
        <v>5.5730000000000004</v>
      </c>
      <c r="Q26" s="474">
        <f t="shared" si="0"/>
        <v>1.7402360843395949E-2</v>
      </c>
      <c r="R26" s="474"/>
      <c r="S26" s="473">
        <v>0</v>
      </c>
      <c r="T26" s="475">
        <f t="shared" si="1"/>
        <v>0</v>
      </c>
      <c r="U26" s="474"/>
      <c r="V26" s="474"/>
      <c r="W26" s="485"/>
      <c r="X26" s="477"/>
      <c r="Y26" s="448"/>
    </row>
    <row r="27" spans="2:27">
      <c r="B27" s="482">
        <f>MAX(B$13:B26)+1</f>
        <v>8</v>
      </c>
      <c r="D27" s="443" t="s">
        <v>576</v>
      </c>
      <c r="F27" s="454">
        <v>48</v>
      </c>
      <c r="G27" s="454"/>
      <c r="H27" s="472">
        <v>65.154040404040458</v>
      </c>
      <c r="J27" s="472">
        <v>413290.81798306474</v>
      </c>
      <c r="L27" s="473">
        <v>28946.199579258908</v>
      </c>
      <c r="M27" s="474"/>
      <c r="N27" s="473">
        <v>30127.245579258906</v>
      </c>
      <c r="O27" s="473"/>
      <c r="P27" s="473">
        <v>490.47500000000002</v>
      </c>
      <c r="Q27" s="474">
        <f t="shared" si="0"/>
        <v>1.694436600069063E-2</v>
      </c>
      <c r="R27" s="474"/>
      <c r="S27" s="473">
        <v>0</v>
      </c>
      <c r="T27" s="475">
        <f t="shared" si="1"/>
        <v>0</v>
      </c>
      <c r="U27" s="474"/>
      <c r="V27" s="474"/>
      <c r="W27" s="485"/>
      <c r="X27" s="477"/>
      <c r="Y27" s="448"/>
      <c r="Z27" s="444" t="s">
        <v>105</v>
      </c>
    </row>
    <row r="28" spans="2:27">
      <c r="B28" s="482">
        <f>MAX(B$13:B26)+1</f>
        <v>8</v>
      </c>
      <c r="D28" s="443" t="s">
        <v>577</v>
      </c>
      <c r="F28" s="471" t="s">
        <v>578</v>
      </c>
      <c r="G28" s="454"/>
      <c r="H28" s="472">
        <v>1.0027777777777749</v>
      </c>
      <c r="J28" s="472">
        <v>459903.50184810511</v>
      </c>
      <c r="L28" s="473">
        <v>26554.390864840949</v>
      </c>
      <c r="M28" s="474"/>
      <c r="N28" s="473">
        <v>27638.135864840948</v>
      </c>
      <c r="O28" s="473"/>
      <c r="P28" s="473">
        <v>449.86200000000002</v>
      </c>
      <c r="Q28" s="474">
        <f t="shared" si="0"/>
        <v>1.6941153057878459E-2</v>
      </c>
      <c r="R28" s="474"/>
      <c r="S28" s="473">
        <v>0</v>
      </c>
      <c r="T28" s="475">
        <f t="shared" si="1"/>
        <v>0</v>
      </c>
      <c r="U28" s="474"/>
      <c r="V28" s="474"/>
      <c r="W28" s="485"/>
      <c r="X28" s="477"/>
      <c r="Y28" s="448"/>
    </row>
    <row r="29" spans="2:27">
      <c r="B29" s="482">
        <f>MAX(B$13:B28)+1</f>
        <v>9</v>
      </c>
      <c r="D29" s="443" t="s">
        <v>471</v>
      </c>
      <c r="F29" s="454" t="s">
        <v>579</v>
      </c>
      <c r="G29" s="454"/>
      <c r="H29" s="472">
        <v>29.122222222222252</v>
      </c>
      <c r="J29" s="472">
        <v>269.62791580171842</v>
      </c>
      <c r="L29" s="473">
        <v>24.108272947769361</v>
      </c>
      <c r="M29" s="474"/>
      <c r="N29" s="473">
        <v>25.091272947769362</v>
      </c>
      <c r="O29" s="473"/>
      <c r="P29" s="473">
        <v>0.40899999999999997</v>
      </c>
      <c r="Q29" s="474">
        <f t="shared" si="0"/>
        <v>1.6965130637358369E-2</v>
      </c>
      <c r="R29" s="474"/>
      <c r="S29" s="473">
        <v>0</v>
      </c>
      <c r="T29" s="475">
        <f t="shared" si="1"/>
        <v>0</v>
      </c>
      <c r="U29" s="474"/>
      <c r="V29" s="474"/>
      <c r="W29" s="485"/>
      <c r="X29" s="477"/>
      <c r="Y29" s="448"/>
      <c r="Z29" s="444" t="s">
        <v>105</v>
      </c>
    </row>
    <row r="30" spans="2:27">
      <c r="B30" s="457"/>
      <c r="F30" s="454"/>
      <c r="G30" s="454"/>
      <c r="H30" s="479"/>
      <c r="J30" s="479"/>
      <c r="L30" s="479"/>
      <c r="M30" s="448"/>
      <c r="N30" s="479"/>
      <c r="O30" s="448"/>
      <c r="P30" s="479"/>
      <c r="Q30" s="489"/>
      <c r="R30" s="448"/>
      <c r="S30" s="479"/>
      <c r="T30" s="489"/>
      <c r="U30" s="448"/>
      <c r="V30" s="448"/>
      <c r="W30" s="197"/>
      <c r="X30" s="448"/>
      <c r="Y30" s="476" t="s">
        <v>105</v>
      </c>
    </row>
    <row r="31" spans="2:27">
      <c r="B31" s="457"/>
      <c r="Q31" s="481"/>
      <c r="T31" s="481"/>
      <c r="W31" s="197"/>
      <c r="X31" s="448"/>
      <c r="Y31" s="448"/>
    </row>
    <row r="32" spans="2:27">
      <c r="B32" s="482">
        <f>MAX(B$13:B31)+1</f>
        <v>10</v>
      </c>
      <c r="D32" s="470" t="s">
        <v>580</v>
      </c>
      <c r="H32" s="483">
        <f>SUM(H22:H29)</f>
        <v>25453.101474718143</v>
      </c>
      <c r="J32" s="483">
        <f>SUM(J22:J29)</f>
        <v>2501472.3056290983</v>
      </c>
      <c r="K32" s="483"/>
      <c r="L32" s="473">
        <f>SUM(L22:L29)</f>
        <v>190323.56390389864</v>
      </c>
      <c r="M32" s="474"/>
      <c r="N32" s="473">
        <f>SUM(N22:N31)</f>
        <v>198090.68290389862</v>
      </c>
      <c r="O32" s="484"/>
      <c r="P32" s="473">
        <f>SUM(P22:P29)</f>
        <v>3224.5910000000003</v>
      </c>
      <c r="Q32" s="474">
        <f>P32/L32</f>
        <v>1.6942678740653548E-2</v>
      </c>
      <c r="R32" s="474"/>
      <c r="S32" s="473">
        <f>SUM(S22:S29)</f>
        <v>-3187.2770439306673</v>
      </c>
      <c r="T32" s="475">
        <f>S32/N32</f>
        <v>-1.6089989681528524E-2</v>
      </c>
      <c r="U32" s="474"/>
      <c r="V32" s="474"/>
      <c r="W32" s="485"/>
      <c r="X32" s="477"/>
      <c r="Y32" s="476" t="s">
        <v>105</v>
      </c>
    </row>
    <row r="33" spans="2:26">
      <c r="B33" s="457"/>
      <c r="Q33" s="481"/>
      <c r="T33" s="481"/>
      <c r="W33" s="197"/>
      <c r="X33" s="448"/>
      <c r="Y33" s="448"/>
    </row>
    <row r="34" spans="2:26">
      <c r="B34" s="457"/>
      <c r="D34" s="470" t="s">
        <v>581</v>
      </c>
      <c r="Q34" s="481"/>
      <c r="T34" s="481"/>
      <c r="W34" s="197"/>
      <c r="X34" s="448"/>
      <c r="Y34" s="448"/>
    </row>
    <row r="35" spans="2:26">
      <c r="B35" s="482">
        <f>MAX(B$13:B34)+1</f>
        <v>11</v>
      </c>
      <c r="D35" s="443" t="s">
        <v>582</v>
      </c>
      <c r="F35" s="454" t="s">
        <v>583</v>
      </c>
      <c r="G35" s="454"/>
      <c r="H35" s="472">
        <v>2460.6166666666663</v>
      </c>
      <c r="J35" s="472">
        <v>3285.7464134232382</v>
      </c>
      <c r="L35" s="473">
        <v>469.31262621896536</v>
      </c>
      <c r="M35" s="474"/>
      <c r="N35" s="473">
        <v>488.55641257909394</v>
      </c>
      <c r="O35" s="473"/>
      <c r="P35" s="473">
        <v>8.0844872906794194</v>
      </c>
      <c r="Q35" s="474">
        <f>P35/L35</f>
        <v>1.7226230105531981E-2</v>
      </c>
      <c r="R35" s="474"/>
      <c r="S35" s="473">
        <v>0</v>
      </c>
      <c r="T35" s="475">
        <f>S35/N35</f>
        <v>0</v>
      </c>
      <c r="U35" s="474"/>
      <c r="V35" s="474"/>
      <c r="W35" s="485"/>
      <c r="X35" s="477"/>
      <c r="Y35" s="448"/>
    </row>
    <row r="36" spans="2:26">
      <c r="B36" s="482">
        <f>MAX(B$13:B35)+1</f>
        <v>12</v>
      </c>
      <c r="D36" s="443" t="s">
        <v>584</v>
      </c>
      <c r="F36" s="454" t="s">
        <v>585</v>
      </c>
      <c r="G36" s="454"/>
      <c r="H36" s="472">
        <v>177</v>
      </c>
      <c r="J36" s="472">
        <v>3932.5577854698172</v>
      </c>
      <c r="L36" s="473">
        <v>768.97320538016254</v>
      </c>
      <c r="M36" s="474"/>
      <c r="N36" s="473">
        <v>800.33920538016253</v>
      </c>
      <c r="O36" s="473"/>
      <c r="P36" s="473">
        <v>13.127000000000001</v>
      </c>
      <c r="Q36" s="474">
        <f>P36/L36</f>
        <v>1.7070815872589885E-2</v>
      </c>
      <c r="R36" s="474"/>
      <c r="S36" s="473">
        <v>0</v>
      </c>
      <c r="T36" s="475">
        <f>S36/N36</f>
        <v>0</v>
      </c>
      <c r="U36" s="474"/>
      <c r="V36" s="474"/>
      <c r="W36" s="485"/>
      <c r="X36" s="477"/>
      <c r="Y36" s="476" t="s">
        <v>105</v>
      </c>
    </row>
    <row r="37" spans="2:26">
      <c r="B37" s="482">
        <f>MAX(B$13:B36)+1</f>
        <v>13</v>
      </c>
      <c r="D37" s="443" t="s">
        <v>584</v>
      </c>
      <c r="F37" s="454">
        <v>52</v>
      </c>
      <c r="G37" s="454"/>
      <c r="H37" s="472">
        <v>1.1666666666666667</v>
      </c>
      <c r="J37" s="472">
        <v>212.19525038227087</v>
      </c>
      <c r="L37" s="473">
        <v>36.502141953691478</v>
      </c>
      <c r="M37" s="474"/>
      <c r="N37" s="473">
        <v>37.99214195369148</v>
      </c>
      <c r="O37" s="473"/>
      <c r="P37" s="473">
        <v>0.61799999999999999</v>
      </c>
      <c r="Q37" s="474">
        <f>P37/L37</f>
        <v>1.6930513304781594E-2</v>
      </c>
      <c r="R37" s="474"/>
      <c r="S37" s="473">
        <v>0</v>
      </c>
      <c r="T37" s="475">
        <f>S37/N37</f>
        <v>0</v>
      </c>
      <c r="U37" s="474"/>
      <c r="V37" s="474"/>
      <c r="W37" s="485"/>
      <c r="X37" s="477"/>
      <c r="Y37" s="448"/>
    </row>
    <row r="38" spans="2:26">
      <c r="B38" s="482">
        <f>MAX(B$13:B37)+1</f>
        <v>14</v>
      </c>
      <c r="D38" s="443" t="s">
        <v>584</v>
      </c>
      <c r="F38" s="454">
        <v>53</v>
      </c>
      <c r="G38" s="454"/>
      <c r="H38" s="472">
        <v>6.7847222222222223</v>
      </c>
      <c r="J38" s="472">
        <v>4656.9131691638522</v>
      </c>
      <c r="L38" s="473">
        <v>325.79118695836257</v>
      </c>
      <c r="M38" s="474"/>
      <c r="N38" s="473">
        <v>339.07660882721854</v>
      </c>
      <c r="O38" s="473"/>
      <c r="P38" s="473">
        <v>5.5070182750000383</v>
      </c>
      <c r="Q38" s="474">
        <f>P38/L38</f>
        <v>1.6903521321170231E-2</v>
      </c>
      <c r="R38" s="474"/>
      <c r="S38" s="473">
        <v>0</v>
      </c>
      <c r="T38" s="475">
        <f>S38/N38</f>
        <v>0</v>
      </c>
      <c r="U38" s="474"/>
      <c r="V38" s="474"/>
      <c r="W38" s="485"/>
      <c r="X38" s="477"/>
      <c r="Y38" s="448"/>
      <c r="Z38" s="444" t="s">
        <v>105</v>
      </c>
    </row>
    <row r="39" spans="2:26">
      <c r="B39" s="482">
        <f>MAX(B$13:B38)+1</f>
        <v>15</v>
      </c>
      <c r="D39" s="443" t="s">
        <v>584</v>
      </c>
      <c r="F39" s="454">
        <v>57</v>
      </c>
      <c r="G39" s="454"/>
      <c r="H39" s="472">
        <v>34.833333333333336</v>
      </c>
      <c r="J39" s="472">
        <v>1753.793178375513</v>
      </c>
      <c r="L39" s="473">
        <v>219.70146192102368</v>
      </c>
      <c r="M39" s="474"/>
      <c r="N39" s="473">
        <v>228.62746192102367</v>
      </c>
      <c r="O39" s="473"/>
      <c r="P39" s="473">
        <v>3.7149999999999999</v>
      </c>
      <c r="Q39" s="474">
        <f>P39/L39</f>
        <v>1.690930942159791E-2</v>
      </c>
      <c r="R39" s="474"/>
      <c r="S39" s="473">
        <v>0</v>
      </c>
      <c r="T39" s="475">
        <f>S39/N39</f>
        <v>0</v>
      </c>
      <c r="U39" s="474"/>
      <c r="V39" s="474"/>
      <c r="W39" s="485"/>
      <c r="X39" s="477"/>
      <c r="Y39" s="448"/>
    </row>
    <row r="40" spans="2:26">
      <c r="B40" s="457"/>
      <c r="H40" s="479"/>
      <c r="J40" s="479"/>
      <c r="L40" s="479"/>
      <c r="M40" s="448"/>
      <c r="N40" s="490"/>
      <c r="O40" s="448"/>
      <c r="P40" s="479"/>
      <c r="Q40" s="489"/>
      <c r="R40" s="448"/>
      <c r="S40" s="479"/>
      <c r="T40" s="489"/>
      <c r="U40" s="448"/>
      <c r="V40" s="448"/>
      <c r="W40" s="197"/>
      <c r="X40" s="448"/>
      <c r="Y40" s="448"/>
    </row>
    <row r="41" spans="2:26">
      <c r="B41" s="457"/>
      <c r="Q41" s="481"/>
      <c r="T41" s="481"/>
      <c r="W41" s="197"/>
      <c r="X41" s="448"/>
      <c r="Y41" s="448"/>
    </row>
    <row r="42" spans="2:26">
      <c r="B42" s="482">
        <f>MAX(B$13:B41)+1</f>
        <v>16</v>
      </c>
      <c r="D42" s="470" t="s">
        <v>586</v>
      </c>
      <c r="H42" s="491">
        <f>SUM(H35:H39)</f>
        <v>2680.4013888888885</v>
      </c>
      <c r="J42" s="491">
        <f>SUM(J35:J39)</f>
        <v>13841.205796814691</v>
      </c>
      <c r="K42" s="483"/>
      <c r="L42" s="492">
        <f>SUM(L35:L39)</f>
        <v>1820.2806224322057</v>
      </c>
      <c r="M42" s="477"/>
      <c r="N42" s="492">
        <f>SUM(N35:N41)</f>
        <v>1894.5918306611902</v>
      </c>
      <c r="O42" s="493"/>
      <c r="P42" s="492">
        <f>SUM(P35:P39)</f>
        <v>31.051505565679459</v>
      </c>
      <c r="Q42" s="494">
        <f>P42/L42</f>
        <v>1.7058636554724921E-2</v>
      </c>
      <c r="R42" s="477"/>
      <c r="S42" s="492">
        <f>SUM(S35:S39)</f>
        <v>0</v>
      </c>
      <c r="T42" s="495">
        <f>S42/N42</f>
        <v>0</v>
      </c>
      <c r="U42" s="477"/>
      <c r="V42" s="477"/>
      <c r="W42" s="311"/>
      <c r="X42" s="477"/>
      <c r="Y42" s="448"/>
    </row>
    <row r="43" spans="2:26">
      <c r="B43" s="457"/>
      <c r="D43" s="470"/>
      <c r="H43" s="496"/>
      <c r="J43" s="496"/>
      <c r="K43" s="483"/>
      <c r="L43" s="493"/>
      <c r="M43" s="493"/>
      <c r="N43" s="493"/>
      <c r="O43" s="493"/>
      <c r="P43" s="493"/>
      <c r="Q43" s="497"/>
      <c r="R43" s="493"/>
      <c r="S43" s="493"/>
      <c r="T43" s="497"/>
      <c r="U43" s="493"/>
      <c r="V43" s="493"/>
      <c r="W43" s="197"/>
      <c r="X43" s="493"/>
      <c r="Y43" s="448"/>
    </row>
    <row r="44" spans="2:26" ht="16.5" thickBot="1">
      <c r="B44" s="482">
        <f>MAX(B$13:B43)+1</f>
        <v>17</v>
      </c>
      <c r="D44" s="498" t="s">
        <v>587</v>
      </c>
      <c r="H44" s="499">
        <f>H42+H32+H19</f>
        <v>133392.15264854633</v>
      </c>
      <c r="J44" s="499">
        <f>J42+J32+J19</f>
        <v>4085100.1489150897</v>
      </c>
      <c r="L44" s="500">
        <f>L42+L32+L19</f>
        <v>335077.72155906417</v>
      </c>
      <c r="M44" s="477"/>
      <c r="N44" s="500">
        <f>N19+N32+N42</f>
        <v>348753.29276729311</v>
      </c>
      <c r="O44" s="501"/>
      <c r="P44" s="500">
        <f>P42+P32+P19</f>
        <v>5677.0055055656794</v>
      </c>
      <c r="Q44" s="502">
        <f>P44/L44</f>
        <v>1.6942354386174831E-2</v>
      </c>
      <c r="R44" s="477"/>
      <c r="S44" s="500">
        <f>S42+S32+S19</f>
        <v>-3187.2770439306673</v>
      </c>
      <c r="T44" s="503">
        <f>S44/N44</f>
        <v>-9.1390593580929699E-3</v>
      </c>
      <c r="U44" s="477"/>
      <c r="V44" s="477"/>
      <c r="W44" s="476" t="s">
        <v>105</v>
      </c>
      <c r="X44" s="477"/>
      <c r="Y44" s="478" t="s">
        <v>105</v>
      </c>
    </row>
    <row r="45" spans="2:26" ht="16.5" thickTop="1">
      <c r="B45" s="591" t="s">
        <v>105</v>
      </c>
      <c r="C45" s="592"/>
      <c r="D45" s="592"/>
      <c r="H45" s="504"/>
      <c r="J45" s="504"/>
      <c r="L45" s="501"/>
      <c r="M45" s="477"/>
      <c r="N45" s="501"/>
      <c r="O45" s="501"/>
      <c r="P45" s="501"/>
      <c r="Q45" s="481"/>
      <c r="R45" s="477"/>
      <c r="S45" s="501"/>
      <c r="T45" s="481"/>
      <c r="U45" s="477"/>
      <c r="V45" s="477"/>
      <c r="W45" s="485"/>
      <c r="X45" s="477"/>
      <c r="Y45" s="448"/>
    </row>
    <row r="46" spans="2:26">
      <c r="B46" s="482">
        <v>18</v>
      </c>
      <c r="D46" s="443" t="s">
        <v>588</v>
      </c>
      <c r="H46" s="504"/>
      <c r="J46" s="504"/>
      <c r="L46" s="505">
        <v>594.93922999999995</v>
      </c>
      <c r="M46" s="506"/>
      <c r="N46" s="505">
        <v>594.93922999999995</v>
      </c>
      <c r="O46" s="501"/>
      <c r="P46" s="487"/>
      <c r="Q46" s="474"/>
      <c r="R46" s="477"/>
      <c r="S46" s="487"/>
      <c r="T46" s="474"/>
      <c r="U46" s="474"/>
      <c r="V46" s="477"/>
      <c r="W46" s="485"/>
      <c r="X46" s="477"/>
      <c r="Y46" s="448"/>
    </row>
    <row r="47" spans="2:26">
      <c r="B47" s="482"/>
      <c r="H47" s="504"/>
      <c r="J47" s="504"/>
      <c r="L47" s="501"/>
      <c r="M47" s="506"/>
      <c r="N47" s="505"/>
      <c r="O47" s="501"/>
      <c r="P47" s="487"/>
      <c r="Q47" s="474"/>
      <c r="R47" s="477"/>
      <c r="S47" s="487"/>
      <c r="T47" s="474"/>
      <c r="U47" s="474"/>
      <c r="V47" s="477"/>
      <c r="W47" s="485"/>
      <c r="X47" s="477"/>
      <c r="Y47" s="448"/>
    </row>
    <row r="48" spans="2:26" ht="16.5" thickBot="1">
      <c r="B48" s="482">
        <v>19</v>
      </c>
      <c r="D48" s="507" t="s">
        <v>589</v>
      </c>
      <c r="H48" s="508">
        <f>SUM(H44:H46)</f>
        <v>133392.15264854633</v>
      </c>
      <c r="J48" s="508">
        <f>SUM(J44:J46)</f>
        <v>4085100.1489150897</v>
      </c>
      <c r="L48" s="500">
        <f>SUM(L44:L46)</f>
        <v>335672.66078906419</v>
      </c>
      <c r="N48" s="509">
        <f>N44+N46</f>
        <v>349348.23199729313</v>
      </c>
      <c r="O48" s="501"/>
      <c r="P48" s="500">
        <f>SUM(P44:P46)</f>
        <v>5677.0055055656794</v>
      </c>
      <c r="Q48" s="502">
        <f>P48/L48</f>
        <v>1.6912326110266974E-2</v>
      </c>
      <c r="S48" s="500">
        <f>SUM(S44:S46)</f>
        <v>-3187.2770439306673</v>
      </c>
      <c r="T48" s="503">
        <f>S48/N48</f>
        <v>-9.1234955611722221E-3</v>
      </c>
      <c r="U48" s="474"/>
      <c r="W48" s="448"/>
      <c r="X48" s="448"/>
      <c r="Y48" s="448"/>
    </row>
    <row r="49" spans="9:24" ht="18.75" customHeight="1" thickTop="1">
      <c r="I49" s="444"/>
      <c r="P49" s="473" t="s">
        <v>105</v>
      </c>
      <c r="Q49" s="510" t="s">
        <v>105</v>
      </c>
      <c r="S49" s="473" t="s">
        <v>105</v>
      </c>
      <c r="T49" s="510" t="s">
        <v>105</v>
      </c>
    </row>
    <row r="50" spans="9:24" ht="18.75" customHeight="1">
      <c r="P50" s="511" t="s">
        <v>105</v>
      </c>
      <c r="Q50" s="512" t="s">
        <v>105</v>
      </c>
      <c r="S50" s="511" t="s">
        <v>105</v>
      </c>
      <c r="T50" s="512" t="s">
        <v>105</v>
      </c>
    </row>
    <row r="51" spans="9:24">
      <c r="L51" s="513"/>
      <c r="M51" s="448"/>
      <c r="P51" s="487"/>
      <c r="Q51" s="312"/>
      <c r="R51" s="448"/>
      <c r="S51" s="487"/>
      <c r="T51" s="312"/>
      <c r="U51" s="448"/>
      <c r="V51" s="448"/>
      <c r="W51" s="448"/>
      <c r="X51" s="448"/>
    </row>
    <row r="52" spans="9:24">
      <c r="M52" s="448"/>
      <c r="P52" s="268"/>
      <c r="R52" s="448"/>
      <c r="S52" s="268"/>
      <c r="U52" s="448"/>
      <c r="V52" s="448"/>
      <c r="W52" s="448"/>
      <c r="X52" s="448"/>
    </row>
    <row r="53" spans="9:24">
      <c r="N53" s="476"/>
      <c r="P53" s="514"/>
      <c r="Q53" s="515"/>
      <c r="S53" s="514"/>
      <c r="T53" s="515"/>
    </row>
    <row r="54" spans="9:24">
      <c r="N54" s="448"/>
      <c r="P54" s="516"/>
      <c r="Q54" s="390"/>
      <c r="S54" s="516"/>
      <c r="T54" s="390"/>
    </row>
    <row r="55" spans="9:24">
      <c r="N55" s="469"/>
      <c r="P55" s="517"/>
      <c r="Q55" s="518"/>
      <c r="S55" s="517"/>
      <c r="T55" s="518"/>
    </row>
    <row r="56" spans="9:24">
      <c r="N56" s="519"/>
      <c r="Q56" s="520"/>
      <c r="T56" s="520"/>
    </row>
    <row r="57" spans="9:24">
      <c r="N57" s="444"/>
      <c r="Q57" s="521"/>
      <c r="T57" s="521"/>
    </row>
    <row r="59" spans="9:24">
      <c r="N59" s="469"/>
    </row>
  </sheetData>
  <mergeCells count="9">
    <mergeCell ref="S9:T9"/>
    <mergeCell ref="S11:T11"/>
    <mergeCell ref="B45:D45"/>
    <mergeCell ref="B2:T2"/>
    <mergeCell ref="B3:T3"/>
    <mergeCell ref="B4:T4"/>
    <mergeCell ref="B5:T5"/>
    <mergeCell ref="B6:T6"/>
    <mergeCell ref="N8:Q8"/>
  </mergeCells>
  <printOptions horizontalCentered="1"/>
  <pageMargins left="0.25" right="0.25" top="0.5" bottom="0.5" header="0.5" footer="0.2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pageSetUpPr fitToPage="1"/>
  </sheetPr>
  <dimension ref="B1:AF59"/>
  <sheetViews>
    <sheetView view="pageBreakPreview" topLeftCell="B1" zoomScale="70" zoomScaleNormal="55" zoomScaleSheetLayoutView="70" workbookViewId="0">
      <selection activeCell="B1" sqref="B1"/>
    </sheetView>
  </sheetViews>
  <sheetFormatPr defaultColWidth="11.7109375" defaultRowHeight="15.75"/>
  <cols>
    <col min="1" max="1" width="0" style="440" hidden="1" customWidth="1"/>
    <col min="2" max="2" width="5.28515625" style="440" customWidth="1"/>
    <col min="3" max="3" width="2.42578125" style="440" customWidth="1"/>
    <col min="4" max="4" width="41" style="443" customWidth="1"/>
    <col min="5" max="5" width="2.42578125" style="443" customWidth="1"/>
    <col min="6" max="6" width="6.42578125" style="443" bestFit="1" customWidth="1"/>
    <col min="7" max="7" width="2.42578125" style="443" customWidth="1"/>
    <col min="8" max="8" width="10.140625" style="440" bestFit="1" customWidth="1"/>
    <col min="9" max="9" width="2.28515625" style="440" customWidth="1"/>
    <col min="10" max="10" width="12" style="440" bestFit="1" customWidth="1"/>
    <col min="11" max="11" width="3.28515625" style="440" customWidth="1"/>
    <col min="12" max="12" width="11.42578125" style="440" hidden="1" customWidth="1"/>
    <col min="13" max="13" width="3.140625" style="440" hidden="1" customWidth="1"/>
    <col min="14" max="14" width="11.42578125" style="440" bestFit="1" customWidth="1"/>
    <col min="15" max="15" width="3" style="440" customWidth="1"/>
    <col min="16" max="16" width="9.140625" style="440" hidden="1" customWidth="1"/>
    <col min="17" max="17" width="10" style="440" hidden="1" customWidth="1"/>
    <col min="18" max="18" width="2.140625" style="440" hidden="1" customWidth="1"/>
    <col min="19" max="19" width="14" style="440" customWidth="1"/>
    <col min="20" max="20" width="7.7109375" style="440" bestFit="1" customWidth="1"/>
    <col min="21" max="21" width="2.42578125" style="440" customWidth="1"/>
    <col min="22" max="22" width="14.140625" style="440" customWidth="1"/>
    <col min="23" max="23" width="7.7109375" style="440" bestFit="1" customWidth="1"/>
    <col min="24" max="24" width="3.28515625" style="440" customWidth="1"/>
    <col min="25" max="25" width="14" style="440" customWidth="1"/>
    <col min="26" max="26" width="8.85546875" style="440" bestFit="1" customWidth="1"/>
    <col min="27" max="27" width="3.5703125" style="440" customWidth="1"/>
    <col min="28" max="28" width="8.28515625" style="440" customWidth="1"/>
    <col min="29" max="29" width="0.140625" style="440" customWidth="1"/>
    <col min="30" max="30" width="11.7109375" style="440" customWidth="1"/>
    <col min="31" max="31" width="15.42578125" style="440" bestFit="1" customWidth="1"/>
    <col min="32" max="16384" width="11.7109375" style="440"/>
  </cols>
  <sheetData>
    <row r="1" spans="2:32" ht="18.75">
      <c r="C1" s="441"/>
      <c r="D1" s="442"/>
      <c r="N1" s="444" t="s">
        <v>105</v>
      </c>
    </row>
    <row r="2" spans="2:32">
      <c r="B2" s="580" t="s">
        <v>314</v>
      </c>
      <c r="C2" s="580"/>
      <c r="D2" s="580"/>
      <c r="E2" s="580"/>
      <c r="F2" s="580"/>
      <c r="G2" s="580"/>
      <c r="H2" s="580"/>
      <c r="I2" s="580"/>
      <c r="J2" s="580"/>
      <c r="K2" s="580"/>
      <c r="L2" s="580"/>
      <c r="M2" s="580"/>
      <c r="N2" s="580"/>
      <c r="O2" s="580"/>
      <c r="P2" s="580"/>
      <c r="Q2" s="580"/>
      <c r="R2" s="580"/>
      <c r="S2" s="580"/>
      <c r="T2" s="580"/>
      <c r="U2" s="580"/>
      <c r="V2" s="580"/>
      <c r="W2" s="580"/>
      <c r="X2" s="580"/>
      <c r="Y2" s="580"/>
      <c r="Z2" s="580"/>
      <c r="AA2" s="445"/>
      <c r="AB2" s="445"/>
      <c r="AC2" s="445"/>
    </row>
    <row r="3" spans="2:32">
      <c r="B3" s="580" t="s">
        <v>315</v>
      </c>
      <c r="C3" s="580"/>
      <c r="D3" s="580"/>
      <c r="E3" s="580"/>
      <c r="F3" s="580"/>
      <c r="G3" s="580"/>
      <c r="H3" s="580"/>
      <c r="I3" s="580"/>
      <c r="J3" s="580"/>
      <c r="K3" s="580"/>
      <c r="L3" s="580"/>
      <c r="M3" s="580"/>
      <c r="N3" s="580"/>
      <c r="O3" s="580"/>
      <c r="P3" s="580"/>
      <c r="Q3" s="580"/>
      <c r="R3" s="580"/>
      <c r="S3" s="580"/>
      <c r="T3" s="580"/>
      <c r="U3" s="580"/>
      <c r="V3" s="580"/>
      <c r="W3" s="580"/>
      <c r="X3" s="580"/>
      <c r="Y3" s="580"/>
      <c r="Z3" s="580"/>
      <c r="AA3" s="445"/>
      <c r="AB3" s="445"/>
      <c r="AC3" s="445"/>
    </row>
    <row r="4" spans="2:32">
      <c r="B4" s="580" t="s">
        <v>551</v>
      </c>
      <c r="C4" s="580"/>
      <c r="D4" s="580"/>
      <c r="E4" s="580"/>
      <c r="F4" s="580"/>
      <c r="G4" s="580"/>
      <c r="H4" s="580"/>
      <c r="I4" s="580"/>
      <c r="J4" s="580"/>
      <c r="K4" s="580"/>
      <c r="L4" s="580"/>
      <c r="M4" s="580"/>
      <c r="N4" s="580"/>
      <c r="O4" s="580"/>
      <c r="P4" s="580"/>
      <c r="Q4" s="580"/>
      <c r="R4" s="580"/>
      <c r="S4" s="580"/>
      <c r="T4" s="580"/>
      <c r="U4" s="580"/>
      <c r="V4" s="580"/>
      <c r="W4" s="580"/>
      <c r="X4" s="580"/>
      <c r="Y4" s="580"/>
      <c r="Z4" s="580"/>
      <c r="AA4" s="445"/>
      <c r="AB4" s="445"/>
      <c r="AC4" s="445"/>
    </row>
    <row r="5" spans="2:32">
      <c r="B5" s="580" t="s">
        <v>552</v>
      </c>
      <c r="C5" s="580"/>
      <c r="D5" s="580"/>
      <c r="E5" s="580"/>
      <c r="F5" s="580"/>
      <c r="G5" s="580"/>
      <c r="H5" s="580"/>
      <c r="I5" s="580"/>
      <c r="J5" s="580"/>
      <c r="K5" s="580"/>
      <c r="L5" s="580"/>
      <c r="M5" s="580"/>
      <c r="N5" s="580"/>
      <c r="O5" s="580"/>
      <c r="P5" s="580"/>
      <c r="Q5" s="580"/>
      <c r="R5" s="580"/>
      <c r="S5" s="580"/>
      <c r="T5" s="580"/>
      <c r="U5" s="580"/>
      <c r="V5" s="580"/>
      <c r="W5" s="580"/>
      <c r="X5" s="580"/>
      <c r="Y5" s="580"/>
      <c r="Z5" s="580"/>
      <c r="AA5" s="445"/>
      <c r="AB5" s="445"/>
      <c r="AC5" s="445"/>
    </row>
    <row r="6" spans="2:32">
      <c r="B6" s="581" t="s">
        <v>316</v>
      </c>
      <c r="C6" s="581"/>
      <c r="D6" s="581"/>
      <c r="E6" s="581"/>
      <c r="F6" s="581"/>
      <c r="G6" s="581"/>
      <c r="H6" s="581"/>
      <c r="I6" s="581"/>
      <c r="J6" s="581"/>
      <c r="K6" s="581"/>
      <c r="L6" s="581"/>
      <c r="M6" s="581"/>
      <c r="N6" s="581"/>
      <c r="O6" s="581"/>
      <c r="P6" s="581"/>
      <c r="Q6" s="581"/>
      <c r="R6" s="581"/>
      <c r="S6" s="581"/>
      <c r="T6" s="581"/>
      <c r="U6" s="581"/>
      <c r="V6" s="581"/>
      <c r="W6" s="581"/>
      <c r="X6" s="581"/>
      <c r="Y6" s="581"/>
      <c r="Z6" s="581"/>
      <c r="AA6" s="446"/>
      <c r="AB6" s="446"/>
      <c r="AC6" s="446"/>
    </row>
    <row r="7" spans="2:32">
      <c r="B7" s="576"/>
      <c r="C7" s="576"/>
      <c r="D7" s="576"/>
      <c r="E7" s="576"/>
      <c r="F7" s="576"/>
      <c r="G7" s="576"/>
      <c r="H7" s="576"/>
      <c r="I7" s="576"/>
      <c r="J7" s="576"/>
      <c r="K7" s="576"/>
      <c r="L7" s="576"/>
      <c r="M7" s="576"/>
      <c r="N7" s="576"/>
      <c r="O7" s="576"/>
      <c r="P7" s="576"/>
      <c r="Q7" s="576"/>
      <c r="R7" s="446"/>
      <c r="S7" s="446"/>
      <c r="T7" s="446"/>
      <c r="U7" s="446"/>
      <c r="V7" s="446"/>
      <c r="W7" s="446"/>
      <c r="X7" s="446"/>
      <c r="Y7" s="446"/>
      <c r="Z7" s="446"/>
      <c r="AA7" s="446"/>
      <c r="AB7" s="446"/>
      <c r="AC7" s="446"/>
    </row>
    <row r="8" spans="2:32">
      <c r="K8" s="448"/>
      <c r="L8" s="449"/>
      <c r="M8" s="450"/>
      <c r="N8" s="590" t="s">
        <v>105</v>
      </c>
      <c r="O8" s="590"/>
      <c r="P8" s="590"/>
      <c r="Q8" s="590"/>
      <c r="R8" s="450"/>
      <c r="U8" s="450"/>
      <c r="AA8" s="450"/>
      <c r="AB8" s="450"/>
      <c r="AC8" s="450"/>
      <c r="AD8" s="448"/>
      <c r="AE8" s="448"/>
      <c r="AF8" s="448"/>
    </row>
    <row r="9" spans="2:32">
      <c r="L9" s="451" t="s">
        <v>553</v>
      </c>
      <c r="M9" s="452"/>
      <c r="N9" s="451" t="s">
        <v>553</v>
      </c>
      <c r="O9" s="453"/>
      <c r="P9" s="453"/>
      <c r="Q9" s="453"/>
      <c r="R9" s="452"/>
      <c r="S9" s="590"/>
      <c r="T9" s="590"/>
      <c r="U9" s="452"/>
      <c r="V9" s="590"/>
      <c r="W9" s="590"/>
      <c r="X9" s="590"/>
      <c r="Y9" s="590"/>
      <c r="Z9" s="590"/>
      <c r="AA9" s="452"/>
      <c r="AB9" s="452"/>
      <c r="AC9" s="452"/>
    </row>
    <row r="10" spans="2:32">
      <c r="F10" s="454" t="s">
        <v>554</v>
      </c>
      <c r="G10" s="454"/>
      <c r="L10" s="575" t="s">
        <v>555</v>
      </c>
      <c r="M10" s="456"/>
      <c r="N10" s="575" t="s">
        <v>555</v>
      </c>
      <c r="O10" s="575"/>
      <c r="P10" s="453" t="s">
        <v>105</v>
      </c>
      <c r="Q10" s="453"/>
      <c r="R10" s="453"/>
      <c r="U10" s="453"/>
      <c r="AA10" s="457"/>
      <c r="AB10" s="453"/>
      <c r="AC10" s="457"/>
    </row>
    <row r="11" spans="2:32">
      <c r="B11" s="457" t="s">
        <v>501</v>
      </c>
      <c r="F11" s="454" t="s">
        <v>556</v>
      </c>
      <c r="G11" s="454"/>
      <c r="H11" s="451" t="s">
        <v>557</v>
      </c>
      <c r="L11" s="451" t="s">
        <v>558</v>
      </c>
      <c r="M11" s="457"/>
      <c r="N11" s="458" t="s">
        <v>558</v>
      </c>
      <c r="O11" s="451"/>
      <c r="P11" s="459" t="s">
        <v>559</v>
      </c>
      <c r="Q11" s="451" t="s">
        <v>555</v>
      </c>
      <c r="R11" s="457"/>
      <c r="S11" s="590" t="s">
        <v>620</v>
      </c>
      <c r="T11" s="590"/>
      <c r="U11" s="457"/>
      <c r="V11" s="577" t="s">
        <v>560</v>
      </c>
      <c r="W11" s="577"/>
      <c r="X11" s="453"/>
      <c r="Y11" s="577" t="s">
        <v>621</v>
      </c>
      <c r="Z11" s="577"/>
      <c r="AA11" s="457"/>
      <c r="AB11" s="575"/>
      <c r="AC11" s="460"/>
      <c r="AD11" s="448"/>
    </row>
    <row r="12" spans="2:32">
      <c r="B12" s="461" t="s">
        <v>508</v>
      </c>
      <c r="D12" s="462" t="s">
        <v>561</v>
      </c>
      <c r="F12" s="462" t="s">
        <v>508</v>
      </c>
      <c r="G12" s="463"/>
      <c r="H12" s="464" t="s">
        <v>562</v>
      </c>
      <c r="J12" s="464" t="s">
        <v>563</v>
      </c>
      <c r="L12" s="465" t="s">
        <v>564</v>
      </c>
      <c r="M12" s="575"/>
      <c r="N12" s="466" t="s">
        <v>564</v>
      </c>
      <c r="O12" s="467"/>
      <c r="P12" s="468" t="s">
        <v>564</v>
      </c>
      <c r="Q12" s="464" t="s">
        <v>565</v>
      </c>
      <c r="R12" s="460"/>
      <c r="S12" s="468" t="s">
        <v>564</v>
      </c>
      <c r="T12" s="464" t="s">
        <v>565</v>
      </c>
      <c r="U12" s="460"/>
      <c r="V12" s="468" t="s">
        <v>564</v>
      </c>
      <c r="W12" s="464" t="s">
        <v>565</v>
      </c>
      <c r="X12" s="456"/>
      <c r="Y12" s="468" t="s">
        <v>564</v>
      </c>
      <c r="Z12" s="464" t="s">
        <v>565</v>
      </c>
      <c r="AA12" s="460"/>
      <c r="AB12" s="575"/>
      <c r="AC12" s="460"/>
      <c r="AD12" s="448"/>
    </row>
    <row r="13" spans="2:32">
      <c r="B13" s="469"/>
      <c r="D13" s="459" t="s">
        <v>119</v>
      </c>
      <c r="F13" s="459" t="s">
        <v>120</v>
      </c>
      <c r="G13" s="454"/>
      <c r="H13" s="459" t="s">
        <v>121</v>
      </c>
      <c r="J13" s="459" t="s">
        <v>122</v>
      </c>
      <c r="L13" s="459" t="s">
        <v>123</v>
      </c>
      <c r="M13" s="459"/>
      <c r="N13" s="459" t="s">
        <v>123</v>
      </c>
      <c r="O13" s="459"/>
      <c r="P13" s="459" t="s">
        <v>134</v>
      </c>
      <c r="Q13" s="459" t="s">
        <v>135</v>
      </c>
      <c r="R13" s="459"/>
      <c r="S13" s="459" t="s">
        <v>133</v>
      </c>
      <c r="T13" s="459" t="s">
        <v>134</v>
      </c>
      <c r="U13" s="459"/>
      <c r="V13" s="459" t="s">
        <v>135</v>
      </c>
      <c r="W13" s="459" t="s">
        <v>124</v>
      </c>
      <c r="X13" s="459"/>
      <c r="Y13" s="459" t="s">
        <v>125</v>
      </c>
      <c r="Z13" s="459" t="s">
        <v>126</v>
      </c>
      <c r="AA13" s="459"/>
      <c r="AB13" s="456"/>
      <c r="AC13" s="456"/>
      <c r="AD13" s="448"/>
    </row>
    <row r="14" spans="2:32">
      <c r="M14" s="459"/>
      <c r="N14" s="459" t="s">
        <v>105</v>
      </c>
      <c r="Q14" s="459" t="s">
        <v>566</v>
      </c>
      <c r="T14" s="459" t="s">
        <v>567</v>
      </c>
      <c r="W14" s="459" t="s">
        <v>622</v>
      </c>
      <c r="Z14" s="459" t="s">
        <v>623</v>
      </c>
      <c r="AB14" s="448"/>
      <c r="AC14" s="448"/>
      <c r="AD14" s="448"/>
    </row>
    <row r="15" spans="2:32">
      <c r="D15" s="470" t="s">
        <v>568</v>
      </c>
      <c r="AB15" s="448"/>
      <c r="AC15" s="448"/>
      <c r="AD15" s="448"/>
    </row>
    <row r="16" spans="2:32">
      <c r="B16" s="457">
        <v>1</v>
      </c>
      <c r="D16" s="443" t="s">
        <v>373</v>
      </c>
      <c r="F16" s="471" t="s">
        <v>569</v>
      </c>
      <c r="G16" s="471"/>
      <c r="H16" s="472">
        <v>105258.64978493931</v>
      </c>
      <c r="I16" s="444"/>
      <c r="J16" s="472">
        <v>1569786.6374891768</v>
      </c>
      <c r="L16" s="473">
        <v>142933.87703273332</v>
      </c>
      <c r="M16" s="474"/>
      <c r="N16" s="473">
        <v>148768.01803273332</v>
      </c>
      <c r="O16" s="473"/>
      <c r="P16" s="473">
        <v>2421.3629999999998</v>
      </c>
      <c r="Q16" s="474">
        <f>P16/L16</f>
        <v>1.6940441624244774E-2</v>
      </c>
      <c r="R16" s="474"/>
      <c r="S16" s="473">
        <f>'Attachment C Year 1'!S14/1000</f>
        <v>-2697.9413614326959</v>
      </c>
      <c r="T16" s="475">
        <f>S16/N16</f>
        <v>-1.8135224204163757E-2</v>
      </c>
      <c r="U16" s="474"/>
      <c r="V16" s="473">
        <f>'Attachment B'!S14/1000</f>
        <v>0</v>
      </c>
      <c r="W16" s="475">
        <f>V16/N16</f>
        <v>0</v>
      </c>
      <c r="X16" s="473"/>
      <c r="Y16" s="473">
        <f>V16-S16</f>
        <v>2697.9413614326959</v>
      </c>
      <c r="Z16" s="475">
        <f>Y16/N16</f>
        <v>1.8135224204163757E-2</v>
      </c>
      <c r="AA16" s="474"/>
      <c r="AB16" s="476" t="s">
        <v>105</v>
      </c>
      <c r="AC16" s="477"/>
      <c r="AD16" s="478" t="s">
        <v>105</v>
      </c>
      <c r="AE16" s="444" t="s">
        <v>105</v>
      </c>
    </row>
    <row r="17" spans="2:32">
      <c r="H17" s="479"/>
      <c r="J17" s="479"/>
      <c r="L17" s="479"/>
      <c r="M17" s="448"/>
      <c r="N17" s="479"/>
      <c r="O17" s="448"/>
      <c r="P17" s="479"/>
      <c r="Q17" s="480"/>
      <c r="R17" s="448"/>
      <c r="S17" s="479"/>
      <c r="T17" s="480"/>
      <c r="U17" s="448"/>
      <c r="V17" s="479"/>
      <c r="W17" s="480"/>
      <c r="X17" s="448"/>
      <c r="Y17" s="490"/>
      <c r="Z17" s="480"/>
      <c r="AA17" s="448"/>
      <c r="AB17" s="197"/>
      <c r="AC17" s="448"/>
      <c r="AD17" s="448"/>
    </row>
    <row r="18" spans="2:32">
      <c r="Q18" s="481"/>
      <c r="T18" s="481"/>
      <c r="W18" s="481"/>
      <c r="Z18" s="481"/>
      <c r="AB18" s="197"/>
      <c r="AC18" s="448"/>
      <c r="AD18" s="448"/>
    </row>
    <row r="19" spans="2:32">
      <c r="B19" s="482">
        <f>MAX(B$13:B18)+1</f>
        <v>2</v>
      </c>
      <c r="D19" s="470" t="s">
        <v>570</v>
      </c>
      <c r="H19" s="483">
        <f>SUM(H16:H16)</f>
        <v>105258.64978493931</v>
      </c>
      <c r="J19" s="483">
        <f>SUM(J16:J16)</f>
        <v>1569786.6374891768</v>
      </c>
      <c r="K19" s="483"/>
      <c r="L19" s="484">
        <f>SUM(L16:L16)</f>
        <v>142933.87703273332</v>
      </c>
      <c r="M19" s="474"/>
      <c r="N19" s="484">
        <f>SUM(N16:N18)</f>
        <v>148768.01803273332</v>
      </c>
      <c r="O19" s="484"/>
      <c r="P19" s="473">
        <f>SUM(P16)</f>
        <v>2421.3629999999998</v>
      </c>
      <c r="Q19" s="474">
        <f>P19/L19</f>
        <v>1.6940441624244774E-2</v>
      </c>
      <c r="R19" s="474"/>
      <c r="S19" s="473">
        <f>SUM(S16)</f>
        <v>-2697.9413614326959</v>
      </c>
      <c r="T19" s="475">
        <f>S19/N19</f>
        <v>-1.8135224204163757E-2</v>
      </c>
      <c r="U19" s="474"/>
      <c r="V19" s="473">
        <f>SUM(V16)</f>
        <v>0</v>
      </c>
      <c r="W19" s="475">
        <f>V19/Q19</f>
        <v>0</v>
      </c>
      <c r="X19" s="473"/>
      <c r="Y19" s="473">
        <f>V19-S19</f>
        <v>2697.9413614326959</v>
      </c>
      <c r="Z19" s="475">
        <f>Y19/N19</f>
        <v>1.8135224204163757E-2</v>
      </c>
      <c r="AA19" s="474"/>
      <c r="AB19" s="485"/>
      <c r="AC19" s="477"/>
      <c r="AD19" s="448"/>
    </row>
    <row r="20" spans="2:32">
      <c r="J20" s="444" t="s">
        <v>105</v>
      </c>
      <c r="Q20" s="481"/>
      <c r="T20" s="481"/>
      <c r="W20" s="481"/>
      <c r="Z20" s="481"/>
      <c r="AB20" s="197"/>
      <c r="AC20" s="448"/>
      <c r="AD20" s="448"/>
    </row>
    <row r="21" spans="2:32">
      <c r="D21" s="470" t="s">
        <v>571</v>
      </c>
      <c r="H21" s="486"/>
      <c r="Q21" s="481"/>
      <c r="T21" s="481"/>
      <c r="W21" s="481"/>
      <c r="Z21" s="481"/>
      <c r="AB21" s="197"/>
      <c r="AC21" s="448"/>
      <c r="AD21" s="448"/>
    </row>
    <row r="22" spans="2:32">
      <c r="B22" s="482">
        <f>MAX(B$13:B21)+1</f>
        <v>3</v>
      </c>
      <c r="D22" s="443" t="s">
        <v>572</v>
      </c>
      <c r="F22" s="454">
        <v>24</v>
      </c>
      <c r="G22" s="454"/>
      <c r="H22" s="472">
        <v>19046.041792326934</v>
      </c>
      <c r="J22" s="472">
        <v>536266.600352215</v>
      </c>
      <c r="L22" s="473">
        <v>48607.124891159161</v>
      </c>
      <c r="M22" s="474"/>
      <c r="N22" s="473">
        <v>50590.494891159164</v>
      </c>
      <c r="O22" s="473"/>
      <c r="P22" s="473">
        <v>823.33</v>
      </c>
      <c r="Q22" s="474">
        <f>P22/L22</f>
        <v>1.6938463277628466E-2</v>
      </c>
      <c r="R22" s="474"/>
      <c r="S22" s="473">
        <f>'Attachment C Year 1'!S15</f>
        <v>0</v>
      </c>
      <c r="T22" s="475">
        <f>S22/N22</f>
        <v>0</v>
      </c>
      <c r="U22" s="474"/>
      <c r="V22" s="473">
        <f>'Attachment B'!S15/1000</f>
        <v>-1025.0956226649164</v>
      </c>
      <c r="W22" s="475">
        <f t="shared" ref="W22:W29" si="0">V22/N22</f>
        <v>-2.0262613063389005E-2</v>
      </c>
      <c r="X22" s="473"/>
      <c r="Y22" s="473">
        <f t="shared" ref="Y22:Y29" si="1">V22-S22</f>
        <v>-1025.0956226649164</v>
      </c>
      <c r="Z22" s="475">
        <f t="shared" ref="Z22:Z29" si="2">Y22/N22</f>
        <v>-2.0262613063389005E-2</v>
      </c>
      <c r="AA22" s="474"/>
      <c r="AB22" s="485"/>
      <c r="AC22" s="477"/>
      <c r="AD22" s="448"/>
      <c r="AE22" s="487"/>
      <c r="AF22" s="389"/>
    </row>
    <row r="23" spans="2:32">
      <c r="B23" s="482">
        <f>MAX(B$13:B22)+1</f>
        <v>4</v>
      </c>
      <c r="D23" s="443" t="s">
        <v>417</v>
      </c>
      <c r="E23" s="488"/>
      <c r="F23" s="454">
        <v>33</v>
      </c>
      <c r="G23" s="454"/>
      <c r="H23" s="472">
        <v>0</v>
      </c>
      <c r="J23" s="472">
        <v>0</v>
      </c>
      <c r="L23" s="473">
        <v>0</v>
      </c>
      <c r="M23" s="474"/>
      <c r="N23" s="473">
        <v>0</v>
      </c>
      <c r="O23" s="473"/>
      <c r="P23" s="473">
        <v>0</v>
      </c>
      <c r="Q23" s="474">
        <f>Q24</f>
        <v>1.6941109731765304E-2</v>
      </c>
      <c r="R23" s="474"/>
      <c r="S23" s="473">
        <v>0</v>
      </c>
      <c r="T23" s="475">
        <v>0</v>
      </c>
      <c r="U23" s="474"/>
      <c r="V23" s="473">
        <v>0</v>
      </c>
      <c r="W23" s="475">
        <v>0</v>
      </c>
      <c r="X23" s="473"/>
      <c r="Y23" s="473">
        <f t="shared" si="1"/>
        <v>0</v>
      </c>
      <c r="Z23" s="475">
        <v>0</v>
      </c>
      <c r="AA23" s="474"/>
      <c r="AB23" s="485"/>
      <c r="AC23" s="477"/>
      <c r="AD23" s="448"/>
      <c r="AE23" s="487"/>
      <c r="AF23" s="389"/>
    </row>
    <row r="24" spans="2:32">
      <c r="B24" s="482">
        <f>MAX(B$13:B23)+1</f>
        <v>5</v>
      </c>
      <c r="D24" s="443" t="s">
        <v>573</v>
      </c>
      <c r="F24" s="454">
        <v>36</v>
      </c>
      <c r="G24" s="454"/>
      <c r="H24" s="472">
        <v>1085.852777777774</v>
      </c>
      <c r="J24" s="472">
        <v>928614.07790582778</v>
      </c>
      <c r="L24" s="473">
        <v>72091.735390272821</v>
      </c>
      <c r="M24" s="474"/>
      <c r="N24" s="473">
        <v>75033.954390272833</v>
      </c>
      <c r="O24" s="473"/>
      <c r="P24" s="473">
        <v>1221.3140000000001</v>
      </c>
      <c r="Q24" s="474">
        <f t="shared" ref="Q24:Q29" si="3">P24/L24</f>
        <v>1.6941109731765304E-2</v>
      </c>
      <c r="R24" s="474"/>
      <c r="S24" s="473">
        <f>'Attachment C Year 1'!S16</f>
        <v>0</v>
      </c>
      <c r="T24" s="475">
        <f t="shared" ref="T24:T29" si="4">S24/N24</f>
        <v>0</v>
      </c>
      <c r="U24" s="474"/>
      <c r="V24" s="473">
        <f>'Attachment B'!S16/1000</f>
        <v>-1653.5662351607075</v>
      </c>
      <c r="W24" s="475">
        <f t="shared" si="0"/>
        <v>-2.203757283749223E-2</v>
      </c>
      <c r="X24" s="473"/>
      <c r="Y24" s="473">
        <f t="shared" si="1"/>
        <v>-1653.5662351607075</v>
      </c>
      <c r="Z24" s="475">
        <f t="shared" si="2"/>
        <v>-2.203757283749223E-2</v>
      </c>
      <c r="AA24" s="474"/>
      <c r="AB24" s="485"/>
      <c r="AC24" s="477"/>
      <c r="AD24" s="448"/>
      <c r="AE24" s="487"/>
      <c r="AF24" s="389"/>
    </row>
    <row r="25" spans="2:32">
      <c r="B25" s="482">
        <f>MAX(B$13:B24)+1</f>
        <v>6</v>
      </c>
      <c r="D25" s="443" t="s">
        <v>468</v>
      </c>
      <c r="F25" s="454" t="s">
        <v>574</v>
      </c>
      <c r="G25" s="454"/>
      <c r="H25" s="472">
        <v>5224.9278642093977</v>
      </c>
      <c r="J25" s="472">
        <v>160874.871894949</v>
      </c>
      <c r="L25" s="473">
        <v>13779.761</v>
      </c>
      <c r="M25" s="474"/>
      <c r="N25" s="473">
        <v>14342.200999999999</v>
      </c>
      <c r="O25" s="473"/>
      <c r="P25" s="473">
        <v>233.62799999999999</v>
      </c>
      <c r="Q25" s="474">
        <f t="shared" si="3"/>
        <v>1.6954430486856773E-2</v>
      </c>
      <c r="R25" s="474"/>
      <c r="S25" s="473">
        <f>'Attachment C Year 1'!S17/1000</f>
        <v>519.70226324355872</v>
      </c>
      <c r="T25" s="475">
        <f t="shared" si="4"/>
        <v>3.6235879224085533E-2</v>
      </c>
      <c r="U25" s="474"/>
      <c r="V25" s="473">
        <f>'Attachment B'!S17/1000</f>
        <v>-508.61518610504339</v>
      </c>
      <c r="W25" s="475">
        <f t="shared" si="0"/>
        <v>-3.5462840473721113E-2</v>
      </c>
      <c r="X25" s="473"/>
      <c r="Y25" s="473">
        <f t="shared" si="1"/>
        <v>-1028.3174493486022</v>
      </c>
      <c r="Z25" s="475">
        <f t="shared" si="2"/>
        <v>-7.1698719697806654E-2</v>
      </c>
      <c r="AA25" s="474"/>
      <c r="AB25" s="485"/>
      <c r="AC25" s="477"/>
      <c r="AD25" s="448"/>
    </row>
    <row r="26" spans="2:32">
      <c r="B26" s="482">
        <f>MAX(B$13:B25)+1</f>
        <v>7</v>
      </c>
      <c r="D26" s="443" t="s">
        <v>575</v>
      </c>
      <c r="F26" s="454">
        <v>47</v>
      </c>
      <c r="G26" s="454"/>
      <c r="H26" s="472">
        <v>1</v>
      </c>
      <c r="J26" s="472">
        <v>2252.8077291342674</v>
      </c>
      <c r="L26" s="473">
        <v>320.24390541901147</v>
      </c>
      <c r="M26" s="474"/>
      <c r="N26" s="473">
        <v>333.5599054190115</v>
      </c>
      <c r="O26" s="473"/>
      <c r="P26" s="473">
        <v>5.5730000000000004</v>
      </c>
      <c r="Q26" s="474">
        <f t="shared" si="3"/>
        <v>1.7402360843395949E-2</v>
      </c>
      <c r="R26" s="474"/>
      <c r="S26" s="473">
        <v>0</v>
      </c>
      <c r="T26" s="475">
        <f t="shared" si="4"/>
        <v>0</v>
      </c>
      <c r="U26" s="474"/>
      <c r="V26" s="473">
        <v>0</v>
      </c>
      <c r="W26" s="475">
        <f t="shared" si="0"/>
        <v>0</v>
      </c>
      <c r="X26" s="473"/>
      <c r="Y26" s="473">
        <f t="shared" si="1"/>
        <v>0</v>
      </c>
      <c r="Z26" s="475">
        <f t="shared" si="2"/>
        <v>0</v>
      </c>
      <c r="AA26" s="474"/>
      <c r="AB26" s="485"/>
      <c r="AC26" s="477"/>
      <c r="AD26" s="448"/>
    </row>
    <row r="27" spans="2:32">
      <c r="B27" s="482">
        <f>MAX(B$13:B26)+1</f>
        <v>8</v>
      </c>
      <c r="D27" s="443" t="s">
        <v>576</v>
      </c>
      <c r="F27" s="454">
        <v>48</v>
      </c>
      <c r="G27" s="454"/>
      <c r="H27" s="472">
        <v>65.154040404040458</v>
      </c>
      <c r="J27" s="472">
        <v>413290.81798306474</v>
      </c>
      <c r="L27" s="473">
        <v>28946.199579258908</v>
      </c>
      <c r="M27" s="474"/>
      <c r="N27" s="473">
        <v>30127.245579258906</v>
      </c>
      <c r="O27" s="473"/>
      <c r="P27" s="473">
        <v>490.47500000000002</v>
      </c>
      <c r="Q27" s="474">
        <f t="shared" si="3"/>
        <v>1.694436600069063E-2</v>
      </c>
      <c r="R27" s="474"/>
      <c r="S27" s="473">
        <v>0</v>
      </c>
      <c r="T27" s="475">
        <f t="shared" si="4"/>
        <v>0</v>
      </c>
      <c r="U27" s="474"/>
      <c r="V27" s="473">
        <v>0</v>
      </c>
      <c r="W27" s="475">
        <f t="shared" si="0"/>
        <v>0</v>
      </c>
      <c r="X27" s="473"/>
      <c r="Y27" s="473">
        <f t="shared" si="1"/>
        <v>0</v>
      </c>
      <c r="Z27" s="475">
        <f t="shared" si="2"/>
        <v>0</v>
      </c>
      <c r="AA27" s="474"/>
      <c r="AB27" s="485"/>
      <c r="AC27" s="477"/>
      <c r="AD27" s="448"/>
      <c r="AE27" s="444" t="s">
        <v>105</v>
      </c>
    </row>
    <row r="28" spans="2:32">
      <c r="B28" s="482">
        <f>MAX(B$13:B26)+1</f>
        <v>8</v>
      </c>
      <c r="D28" s="443" t="s">
        <v>577</v>
      </c>
      <c r="F28" s="471" t="s">
        <v>578</v>
      </c>
      <c r="G28" s="454"/>
      <c r="H28" s="472">
        <v>1.0027777777777749</v>
      </c>
      <c r="J28" s="472">
        <v>459903.50184810511</v>
      </c>
      <c r="L28" s="473">
        <v>26554.390864840949</v>
      </c>
      <c r="M28" s="474"/>
      <c r="N28" s="473">
        <v>27638.135864840948</v>
      </c>
      <c r="O28" s="473"/>
      <c r="P28" s="473">
        <v>449.86200000000002</v>
      </c>
      <c r="Q28" s="474">
        <f t="shared" si="3"/>
        <v>1.6941153057878459E-2</v>
      </c>
      <c r="R28" s="474"/>
      <c r="S28" s="473">
        <v>0</v>
      </c>
      <c r="T28" s="475">
        <f t="shared" si="4"/>
        <v>0</v>
      </c>
      <c r="U28" s="474"/>
      <c r="V28" s="473">
        <v>0</v>
      </c>
      <c r="W28" s="475">
        <f t="shared" si="0"/>
        <v>0</v>
      </c>
      <c r="X28" s="473"/>
      <c r="Y28" s="473">
        <f t="shared" si="1"/>
        <v>0</v>
      </c>
      <c r="Z28" s="475">
        <f t="shared" si="2"/>
        <v>0</v>
      </c>
      <c r="AA28" s="474"/>
      <c r="AB28" s="485"/>
      <c r="AC28" s="477"/>
      <c r="AD28" s="448"/>
    </row>
    <row r="29" spans="2:32">
      <c r="B29" s="482">
        <f>MAX(B$13:B28)+1</f>
        <v>9</v>
      </c>
      <c r="D29" s="443" t="s">
        <v>471</v>
      </c>
      <c r="F29" s="454" t="s">
        <v>579</v>
      </c>
      <c r="G29" s="454"/>
      <c r="H29" s="472">
        <v>29.122222222222252</v>
      </c>
      <c r="J29" s="472">
        <v>269.62791580171842</v>
      </c>
      <c r="L29" s="473">
        <v>24.108272947769361</v>
      </c>
      <c r="M29" s="474"/>
      <c r="N29" s="473">
        <v>25.091272947769362</v>
      </c>
      <c r="O29" s="473"/>
      <c r="P29" s="473">
        <v>0.40899999999999997</v>
      </c>
      <c r="Q29" s="474">
        <f t="shared" si="3"/>
        <v>1.6965130637358369E-2</v>
      </c>
      <c r="R29" s="474"/>
      <c r="S29" s="473">
        <v>0</v>
      </c>
      <c r="T29" s="475">
        <f t="shared" si="4"/>
        <v>0</v>
      </c>
      <c r="U29" s="474"/>
      <c r="V29" s="473">
        <v>0</v>
      </c>
      <c r="W29" s="475">
        <f t="shared" si="0"/>
        <v>0</v>
      </c>
      <c r="X29" s="473"/>
      <c r="Y29" s="473">
        <f t="shared" si="1"/>
        <v>0</v>
      </c>
      <c r="Z29" s="475">
        <f t="shared" si="2"/>
        <v>0</v>
      </c>
      <c r="AA29" s="474"/>
      <c r="AB29" s="485"/>
      <c r="AC29" s="477"/>
      <c r="AD29" s="448"/>
      <c r="AE29" s="444" t="s">
        <v>105</v>
      </c>
    </row>
    <row r="30" spans="2:32">
      <c r="B30" s="457"/>
      <c r="F30" s="454"/>
      <c r="G30" s="454"/>
      <c r="H30" s="479"/>
      <c r="J30" s="479"/>
      <c r="L30" s="479"/>
      <c r="M30" s="448"/>
      <c r="N30" s="479"/>
      <c r="O30" s="448"/>
      <c r="P30" s="479"/>
      <c r="Q30" s="489"/>
      <c r="R30" s="448"/>
      <c r="S30" s="479"/>
      <c r="T30" s="489"/>
      <c r="U30" s="448"/>
      <c r="V30" s="479"/>
      <c r="W30" s="489"/>
      <c r="X30" s="448"/>
      <c r="Y30" s="490"/>
      <c r="Z30" s="489"/>
      <c r="AA30" s="448"/>
      <c r="AB30" s="197"/>
      <c r="AC30" s="448"/>
      <c r="AD30" s="476" t="s">
        <v>105</v>
      </c>
    </row>
    <row r="31" spans="2:32">
      <c r="B31" s="457"/>
      <c r="Q31" s="481"/>
      <c r="T31" s="481"/>
      <c r="W31" s="481"/>
      <c r="Z31" s="481"/>
      <c r="AB31" s="197"/>
      <c r="AC31" s="448"/>
      <c r="AD31" s="448"/>
    </row>
    <row r="32" spans="2:32">
      <c r="B32" s="482">
        <f>MAX(B$13:B31)+1</f>
        <v>10</v>
      </c>
      <c r="D32" s="470" t="s">
        <v>580</v>
      </c>
      <c r="H32" s="483">
        <f>SUM(H22:H29)</f>
        <v>25453.101474718143</v>
      </c>
      <c r="J32" s="483">
        <f>SUM(J22:J29)</f>
        <v>2501472.3056290983</v>
      </c>
      <c r="K32" s="483"/>
      <c r="L32" s="473">
        <f>SUM(L22:L29)</f>
        <v>190323.56390389864</v>
      </c>
      <c r="M32" s="474"/>
      <c r="N32" s="473">
        <f>SUM(N22:N31)</f>
        <v>198090.68290389862</v>
      </c>
      <c r="O32" s="484"/>
      <c r="P32" s="473">
        <f>SUM(P22:P29)</f>
        <v>3224.5910000000003</v>
      </c>
      <c r="Q32" s="474">
        <f>P32/L32</f>
        <v>1.6942678740653548E-2</v>
      </c>
      <c r="R32" s="474"/>
      <c r="S32" s="473">
        <f>SUM(S22:S29)</f>
        <v>519.70226324355872</v>
      </c>
      <c r="T32" s="475">
        <f>S32/N32</f>
        <v>2.6235573305367736E-3</v>
      </c>
      <c r="U32" s="474"/>
      <c r="V32" s="473">
        <f>SUM(V22:V29)</f>
        <v>-3187.2770439306673</v>
      </c>
      <c r="W32" s="475">
        <f>V32/N32</f>
        <v>-1.6089989681528524E-2</v>
      </c>
      <c r="X32" s="473"/>
      <c r="Y32" s="473">
        <f>V32-S32</f>
        <v>-3706.9793071742261</v>
      </c>
      <c r="Z32" s="475">
        <f>Y32/N32</f>
        <v>-1.8713547012065297E-2</v>
      </c>
      <c r="AA32" s="474"/>
      <c r="AB32" s="485"/>
      <c r="AC32" s="477"/>
      <c r="AD32" s="476" t="s">
        <v>105</v>
      </c>
    </row>
    <row r="33" spans="2:31">
      <c r="B33" s="457"/>
      <c r="Q33" s="481"/>
      <c r="T33" s="481"/>
      <c r="W33" s="481"/>
      <c r="Z33" s="481"/>
      <c r="AB33" s="197"/>
      <c r="AC33" s="448"/>
      <c r="AD33" s="448"/>
    </row>
    <row r="34" spans="2:31">
      <c r="B34" s="457"/>
      <c r="D34" s="470" t="s">
        <v>581</v>
      </c>
      <c r="Q34" s="481"/>
      <c r="T34" s="481"/>
      <c r="W34" s="481"/>
      <c r="Z34" s="481"/>
      <c r="AB34" s="197"/>
      <c r="AC34" s="448"/>
      <c r="AD34" s="448"/>
    </row>
    <row r="35" spans="2:31">
      <c r="B35" s="482">
        <f>MAX(B$13:B34)+1</f>
        <v>11</v>
      </c>
      <c r="D35" s="443" t="s">
        <v>582</v>
      </c>
      <c r="F35" s="454" t="s">
        <v>583</v>
      </c>
      <c r="G35" s="454"/>
      <c r="H35" s="472">
        <v>2460.6166666666663</v>
      </c>
      <c r="J35" s="472">
        <v>3285.7464134232382</v>
      </c>
      <c r="L35" s="473">
        <v>469.31262621896536</v>
      </c>
      <c r="M35" s="474"/>
      <c r="N35" s="473">
        <v>488.55641257909394</v>
      </c>
      <c r="O35" s="473"/>
      <c r="P35" s="473">
        <v>8.0844872906794194</v>
      </c>
      <c r="Q35" s="474">
        <f>P35/L35</f>
        <v>1.7226230105531981E-2</v>
      </c>
      <c r="R35" s="474"/>
      <c r="S35" s="473">
        <v>0</v>
      </c>
      <c r="T35" s="475">
        <f>S35/N35</f>
        <v>0</v>
      </c>
      <c r="U35" s="474"/>
      <c r="V35" s="473">
        <v>0</v>
      </c>
      <c r="W35" s="475">
        <f t="shared" ref="W35:W39" si="5">V35/N35</f>
        <v>0</v>
      </c>
      <c r="X35" s="473"/>
      <c r="Y35" s="473">
        <f t="shared" ref="Y35:Y39" si="6">V35-S35</f>
        <v>0</v>
      </c>
      <c r="Z35" s="475">
        <f t="shared" ref="Z35:Z39" si="7">Y35/N35</f>
        <v>0</v>
      </c>
      <c r="AA35" s="474"/>
      <c r="AB35" s="485"/>
      <c r="AC35" s="477"/>
      <c r="AD35" s="448"/>
    </row>
    <row r="36" spans="2:31">
      <c r="B36" s="482">
        <f>MAX(B$13:B35)+1</f>
        <v>12</v>
      </c>
      <c r="D36" s="443" t="s">
        <v>584</v>
      </c>
      <c r="F36" s="454" t="s">
        <v>585</v>
      </c>
      <c r="G36" s="454"/>
      <c r="H36" s="472">
        <v>177</v>
      </c>
      <c r="J36" s="472">
        <v>3932.5577854698172</v>
      </c>
      <c r="L36" s="473">
        <v>768.97320538016254</v>
      </c>
      <c r="M36" s="474"/>
      <c r="N36" s="473">
        <v>800.33920538016253</v>
      </c>
      <c r="O36" s="473"/>
      <c r="P36" s="473">
        <v>13.127000000000001</v>
      </c>
      <c r="Q36" s="474">
        <f>P36/L36</f>
        <v>1.7070815872589885E-2</v>
      </c>
      <c r="R36" s="474"/>
      <c r="S36" s="473">
        <v>0</v>
      </c>
      <c r="T36" s="475">
        <f>S36/N36</f>
        <v>0</v>
      </c>
      <c r="U36" s="474"/>
      <c r="V36" s="473">
        <v>0</v>
      </c>
      <c r="W36" s="475">
        <f t="shared" si="5"/>
        <v>0</v>
      </c>
      <c r="X36" s="473"/>
      <c r="Y36" s="473">
        <f t="shared" si="6"/>
        <v>0</v>
      </c>
      <c r="Z36" s="475">
        <f t="shared" si="7"/>
        <v>0</v>
      </c>
      <c r="AA36" s="474"/>
      <c r="AB36" s="485"/>
      <c r="AC36" s="477"/>
      <c r="AD36" s="476" t="s">
        <v>105</v>
      </c>
    </row>
    <row r="37" spans="2:31">
      <c r="B37" s="482">
        <f>MAX(B$13:B36)+1</f>
        <v>13</v>
      </c>
      <c r="D37" s="443" t="s">
        <v>584</v>
      </c>
      <c r="F37" s="454">
        <v>52</v>
      </c>
      <c r="G37" s="454"/>
      <c r="H37" s="472">
        <v>1.1666666666666667</v>
      </c>
      <c r="J37" s="472">
        <v>212.19525038227087</v>
      </c>
      <c r="L37" s="473">
        <v>36.502141953691478</v>
      </c>
      <c r="M37" s="474"/>
      <c r="N37" s="473">
        <v>37.99214195369148</v>
      </c>
      <c r="O37" s="473"/>
      <c r="P37" s="473">
        <v>0.61799999999999999</v>
      </c>
      <c r="Q37" s="474">
        <f>P37/L37</f>
        <v>1.6930513304781594E-2</v>
      </c>
      <c r="R37" s="474"/>
      <c r="S37" s="473">
        <v>0</v>
      </c>
      <c r="T37" s="475">
        <f>S37/N37</f>
        <v>0</v>
      </c>
      <c r="U37" s="474"/>
      <c r="V37" s="473">
        <v>0</v>
      </c>
      <c r="W37" s="475">
        <f t="shared" si="5"/>
        <v>0</v>
      </c>
      <c r="X37" s="473"/>
      <c r="Y37" s="473">
        <f t="shared" si="6"/>
        <v>0</v>
      </c>
      <c r="Z37" s="475">
        <f t="shared" si="7"/>
        <v>0</v>
      </c>
      <c r="AA37" s="474"/>
      <c r="AB37" s="485"/>
      <c r="AC37" s="477"/>
      <c r="AD37" s="448"/>
    </row>
    <row r="38" spans="2:31">
      <c r="B38" s="482">
        <f>MAX(B$13:B37)+1</f>
        <v>14</v>
      </c>
      <c r="D38" s="443" t="s">
        <v>584</v>
      </c>
      <c r="F38" s="454">
        <v>53</v>
      </c>
      <c r="G38" s="454"/>
      <c r="H38" s="472">
        <v>6.7847222222222223</v>
      </c>
      <c r="J38" s="472">
        <v>4656.9131691638522</v>
      </c>
      <c r="L38" s="473">
        <v>325.79118695836257</v>
      </c>
      <c r="M38" s="474"/>
      <c r="N38" s="473">
        <v>339.07660882721854</v>
      </c>
      <c r="O38" s="473"/>
      <c r="P38" s="473">
        <v>5.5070182750000383</v>
      </c>
      <c r="Q38" s="474">
        <f>P38/L38</f>
        <v>1.6903521321170231E-2</v>
      </c>
      <c r="R38" s="474"/>
      <c r="S38" s="473">
        <v>0</v>
      </c>
      <c r="T38" s="475">
        <f>S38/N38</f>
        <v>0</v>
      </c>
      <c r="U38" s="474"/>
      <c r="V38" s="473">
        <v>0</v>
      </c>
      <c r="W38" s="475">
        <f t="shared" si="5"/>
        <v>0</v>
      </c>
      <c r="X38" s="473"/>
      <c r="Y38" s="473">
        <f t="shared" si="6"/>
        <v>0</v>
      </c>
      <c r="Z38" s="475">
        <f t="shared" si="7"/>
        <v>0</v>
      </c>
      <c r="AA38" s="474"/>
      <c r="AB38" s="485"/>
      <c r="AC38" s="477"/>
      <c r="AD38" s="448"/>
      <c r="AE38" s="444" t="s">
        <v>105</v>
      </c>
    </row>
    <row r="39" spans="2:31">
      <c r="B39" s="482">
        <f>MAX(B$13:B38)+1</f>
        <v>15</v>
      </c>
      <c r="D39" s="443" t="s">
        <v>584</v>
      </c>
      <c r="F39" s="454">
        <v>57</v>
      </c>
      <c r="G39" s="454"/>
      <c r="H39" s="472">
        <v>34.833333333333336</v>
      </c>
      <c r="J39" s="472">
        <v>1753.793178375513</v>
      </c>
      <c r="L39" s="473">
        <v>219.70146192102368</v>
      </c>
      <c r="M39" s="474"/>
      <c r="N39" s="473">
        <v>228.62746192102367</v>
      </c>
      <c r="O39" s="473"/>
      <c r="P39" s="473">
        <v>3.7149999999999999</v>
      </c>
      <c r="Q39" s="474">
        <f>P39/L39</f>
        <v>1.690930942159791E-2</v>
      </c>
      <c r="R39" s="474"/>
      <c r="S39" s="473">
        <v>0</v>
      </c>
      <c r="T39" s="475">
        <f>S39/N39</f>
        <v>0</v>
      </c>
      <c r="U39" s="474"/>
      <c r="V39" s="473">
        <v>0</v>
      </c>
      <c r="W39" s="475">
        <f t="shared" si="5"/>
        <v>0</v>
      </c>
      <c r="X39" s="473"/>
      <c r="Y39" s="473">
        <f t="shared" si="6"/>
        <v>0</v>
      </c>
      <c r="Z39" s="475">
        <f t="shared" si="7"/>
        <v>0</v>
      </c>
      <c r="AA39" s="474"/>
      <c r="AB39" s="485"/>
      <c r="AC39" s="477"/>
      <c r="AD39" s="448"/>
    </row>
    <row r="40" spans="2:31">
      <c r="B40" s="457"/>
      <c r="H40" s="479"/>
      <c r="J40" s="479"/>
      <c r="L40" s="479"/>
      <c r="M40" s="448"/>
      <c r="N40" s="490"/>
      <c r="O40" s="448"/>
      <c r="P40" s="479"/>
      <c r="Q40" s="489"/>
      <c r="R40" s="448"/>
      <c r="S40" s="479"/>
      <c r="T40" s="489"/>
      <c r="U40" s="448"/>
      <c r="V40" s="479"/>
      <c r="W40" s="489"/>
      <c r="X40" s="448"/>
      <c r="Y40" s="490"/>
      <c r="Z40" s="489"/>
      <c r="AA40" s="448"/>
      <c r="AB40" s="197"/>
      <c r="AC40" s="448"/>
      <c r="AD40" s="448"/>
    </row>
    <row r="41" spans="2:31">
      <c r="B41" s="457"/>
      <c r="Q41" s="481"/>
      <c r="T41" s="481"/>
      <c r="W41" s="481"/>
      <c r="Z41" s="481"/>
      <c r="AB41" s="197"/>
      <c r="AC41" s="448"/>
      <c r="AD41" s="448"/>
    </row>
    <row r="42" spans="2:31">
      <c r="B42" s="482">
        <f>MAX(B$13:B41)+1</f>
        <v>16</v>
      </c>
      <c r="D42" s="470" t="s">
        <v>586</v>
      </c>
      <c r="H42" s="491">
        <f>SUM(H35:H39)</f>
        <v>2680.4013888888885</v>
      </c>
      <c r="J42" s="491">
        <f>SUM(J35:J39)</f>
        <v>13841.205796814691</v>
      </c>
      <c r="K42" s="483"/>
      <c r="L42" s="492">
        <f>SUM(L35:L39)</f>
        <v>1820.2806224322057</v>
      </c>
      <c r="M42" s="477"/>
      <c r="N42" s="492">
        <f>SUM(N35:N41)</f>
        <v>1894.5918306611902</v>
      </c>
      <c r="O42" s="493"/>
      <c r="P42" s="492">
        <f>SUM(P35:P39)</f>
        <v>31.051505565679459</v>
      </c>
      <c r="Q42" s="494">
        <f>P42/L42</f>
        <v>1.7058636554724921E-2</v>
      </c>
      <c r="R42" s="477"/>
      <c r="S42" s="492">
        <f>SUM(S35:S39)</f>
        <v>0</v>
      </c>
      <c r="T42" s="495">
        <f>S42/N42</f>
        <v>0</v>
      </c>
      <c r="U42" s="477"/>
      <c r="V42" s="492">
        <f>SUM(V35:V39)</f>
        <v>0</v>
      </c>
      <c r="W42" s="495">
        <f>V42/N42</f>
        <v>0</v>
      </c>
      <c r="X42" s="493"/>
      <c r="Y42" s="579">
        <f>V42-S42</f>
        <v>0</v>
      </c>
      <c r="Z42" s="495">
        <f>Y42/N42</f>
        <v>0</v>
      </c>
      <c r="AA42" s="477"/>
      <c r="AB42" s="311"/>
      <c r="AC42" s="477"/>
      <c r="AD42" s="448"/>
    </row>
    <row r="43" spans="2:31">
      <c r="B43" s="457"/>
      <c r="D43" s="470"/>
      <c r="H43" s="496"/>
      <c r="J43" s="496"/>
      <c r="K43" s="483"/>
      <c r="L43" s="493"/>
      <c r="M43" s="493"/>
      <c r="N43" s="493"/>
      <c r="O43" s="493"/>
      <c r="P43" s="493"/>
      <c r="Q43" s="497"/>
      <c r="R43" s="493"/>
      <c r="S43" s="493"/>
      <c r="T43" s="497"/>
      <c r="U43" s="493"/>
      <c r="V43" s="493"/>
      <c r="W43" s="497"/>
      <c r="X43" s="493"/>
      <c r="Y43" s="493"/>
      <c r="Z43" s="497"/>
      <c r="AA43" s="493"/>
      <c r="AB43" s="197"/>
      <c r="AC43" s="493"/>
      <c r="AD43" s="448"/>
    </row>
    <row r="44" spans="2:31" ht="16.5" thickBot="1">
      <c r="B44" s="482">
        <f>MAX(B$13:B43)+1</f>
        <v>17</v>
      </c>
      <c r="D44" s="498" t="s">
        <v>587</v>
      </c>
      <c r="H44" s="499">
        <f>H42+H32+H19</f>
        <v>133392.15264854633</v>
      </c>
      <c r="J44" s="499">
        <f>J42+J32+J19</f>
        <v>4085100.1489150897</v>
      </c>
      <c r="L44" s="500">
        <f>L42+L32+L19</f>
        <v>335077.72155906417</v>
      </c>
      <c r="M44" s="477"/>
      <c r="N44" s="500">
        <f>N19+N32+N42</f>
        <v>348753.29276729311</v>
      </c>
      <c r="O44" s="501"/>
      <c r="P44" s="500">
        <f>P42+P32+P19</f>
        <v>5677.0055055656794</v>
      </c>
      <c r="Q44" s="502">
        <f>P44/L44</f>
        <v>1.6942354386174831E-2</v>
      </c>
      <c r="R44" s="477"/>
      <c r="S44" s="500">
        <f>S42+S32+S19</f>
        <v>-2178.2390981891372</v>
      </c>
      <c r="T44" s="503">
        <f>S44/N44</f>
        <v>-6.2457879061304667E-3</v>
      </c>
      <c r="U44" s="477"/>
      <c r="V44" s="500">
        <f>V42+V32+V19</f>
        <v>-3187.2770439306673</v>
      </c>
      <c r="W44" s="503">
        <f>V44/N44</f>
        <v>-9.1390593580929699E-3</v>
      </c>
      <c r="X44" s="501"/>
      <c r="Y44" s="578">
        <f>V44-S44</f>
        <v>-1009.0379457415302</v>
      </c>
      <c r="Z44" s="503">
        <f>Y44/N44</f>
        <v>-2.8932714519625032E-3</v>
      </c>
      <c r="AA44" s="477"/>
      <c r="AB44" s="476" t="s">
        <v>105</v>
      </c>
      <c r="AC44" s="477"/>
      <c r="AD44" s="478" t="s">
        <v>105</v>
      </c>
    </row>
    <row r="45" spans="2:31" ht="16.5" thickTop="1">
      <c r="B45" s="591" t="s">
        <v>105</v>
      </c>
      <c r="C45" s="592"/>
      <c r="D45" s="592"/>
      <c r="H45" s="504"/>
      <c r="J45" s="504"/>
      <c r="L45" s="501"/>
      <c r="M45" s="477"/>
      <c r="N45" s="501"/>
      <c r="O45" s="501"/>
      <c r="P45" s="501"/>
      <c r="Q45" s="481"/>
      <c r="R45" s="477"/>
      <c r="S45" s="501"/>
      <c r="T45" s="481"/>
      <c r="U45" s="477"/>
      <c r="V45" s="501"/>
      <c r="W45" s="481"/>
      <c r="X45" s="501"/>
      <c r="Y45" s="501"/>
      <c r="Z45" s="481"/>
      <c r="AA45" s="477"/>
      <c r="AB45" s="485"/>
      <c r="AC45" s="477"/>
      <c r="AD45" s="448"/>
    </row>
    <row r="46" spans="2:31">
      <c r="B46" s="482">
        <v>18</v>
      </c>
      <c r="D46" s="443" t="s">
        <v>588</v>
      </c>
      <c r="H46" s="504"/>
      <c r="J46" s="504"/>
      <c r="L46" s="505">
        <v>594.93922999999995</v>
      </c>
      <c r="M46" s="506"/>
      <c r="N46" s="505">
        <v>594.93922999999995</v>
      </c>
      <c r="O46" s="501"/>
      <c r="P46" s="487"/>
      <c r="Q46" s="474"/>
      <c r="R46" s="477"/>
      <c r="S46" s="487"/>
      <c r="T46" s="474"/>
      <c r="U46" s="474"/>
      <c r="V46" s="487"/>
      <c r="W46" s="474"/>
      <c r="X46" s="487"/>
      <c r="Y46" s="487"/>
      <c r="Z46" s="474"/>
      <c r="AA46" s="477"/>
      <c r="AB46" s="485"/>
      <c r="AC46" s="477"/>
      <c r="AD46" s="448"/>
    </row>
    <row r="47" spans="2:31">
      <c r="B47" s="482"/>
      <c r="H47" s="504"/>
      <c r="J47" s="504"/>
      <c r="L47" s="501"/>
      <c r="M47" s="506"/>
      <c r="N47" s="505"/>
      <c r="O47" s="501"/>
      <c r="P47" s="487"/>
      <c r="Q47" s="474"/>
      <c r="R47" s="477"/>
      <c r="S47" s="487"/>
      <c r="T47" s="474"/>
      <c r="U47" s="474"/>
      <c r="V47" s="487"/>
      <c r="W47" s="474"/>
      <c r="X47" s="487"/>
      <c r="Y47" s="487"/>
      <c r="Z47" s="474"/>
      <c r="AA47" s="477"/>
      <c r="AB47" s="485"/>
      <c r="AC47" s="477"/>
      <c r="AD47" s="448"/>
    </row>
    <row r="48" spans="2:31" ht="16.5" thickBot="1">
      <c r="B48" s="482">
        <v>19</v>
      </c>
      <c r="D48" s="507" t="s">
        <v>589</v>
      </c>
      <c r="H48" s="508">
        <f>SUM(H44:H46)</f>
        <v>133392.15264854633</v>
      </c>
      <c r="J48" s="508">
        <f>SUM(J44:J46)</f>
        <v>4085100.1489150897</v>
      </c>
      <c r="L48" s="500">
        <f>SUM(L44:L46)</f>
        <v>335672.66078906419</v>
      </c>
      <c r="N48" s="509">
        <f>N44+N46</f>
        <v>349348.23199729313</v>
      </c>
      <c r="O48" s="501"/>
      <c r="P48" s="500">
        <f>SUM(P44:P46)</f>
        <v>5677.0055055656794</v>
      </c>
      <c r="Q48" s="502">
        <f>P48/L48</f>
        <v>1.6912326110266974E-2</v>
      </c>
      <c r="S48" s="500">
        <f>SUM(S44:S46)</f>
        <v>-2178.2390981891372</v>
      </c>
      <c r="T48" s="503">
        <f>S48/N48</f>
        <v>-6.2351513437915868E-3</v>
      </c>
      <c r="U48" s="474"/>
      <c r="V48" s="500">
        <f>SUM(V44:V46)</f>
        <v>-3187.2770439306673</v>
      </c>
      <c r="W48" s="503">
        <f>V48/N48</f>
        <v>-9.1234955611722221E-3</v>
      </c>
      <c r="X48" s="501"/>
      <c r="Y48" s="578">
        <f>V48-S48</f>
        <v>-1009.0379457415302</v>
      </c>
      <c r="Z48" s="503">
        <f>Y48/N48</f>
        <v>-2.8883442173806349E-3</v>
      </c>
      <c r="AB48" s="448"/>
      <c r="AC48" s="448"/>
      <c r="AD48" s="448"/>
    </row>
    <row r="49" spans="9:29" ht="18.75" customHeight="1" thickTop="1">
      <c r="I49" s="444"/>
      <c r="P49" s="473" t="s">
        <v>105</v>
      </c>
      <c r="Q49" s="510" t="s">
        <v>105</v>
      </c>
      <c r="S49" s="473" t="s">
        <v>105</v>
      </c>
      <c r="T49" s="510" t="s">
        <v>105</v>
      </c>
      <c r="V49" s="473" t="s">
        <v>105</v>
      </c>
      <c r="W49" s="510" t="s">
        <v>105</v>
      </c>
      <c r="X49" s="473"/>
      <c r="Y49" s="473"/>
      <c r="Z49" s="510" t="s">
        <v>105</v>
      </c>
    </row>
    <row r="50" spans="9:29" ht="18.75" customHeight="1">
      <c r="P50" s="511" t="s">
        <v>105</v>
      </c>
      <c r="Q50" s="512" t="s">
        <v>105</v>
      </c>
      <c r="S50" s="511" t="s">
        <v>105</v>
      </c>
      <c r="T50" s="512" t="s">
        <v>105</v>
      </c>
      <c r="V50" s="511" t="s">
        <v>105</v>
      </c>
      <c r="W50" s="512" t="s">
        <v>105</v>
      </c>
      <c r="X50" s="511"/>
      <c r="Y50" s="511"/>
      <c r="Z50" s="512" t="s">
        <v>105</v>
      </c>
    </row>
    <row r="51" spans="9:29">
      <c r="L51" s="513"/>
      <c r="M51" s="448"/>
      <c r="P51" s="487"/>
      <c r="Q51" s="312"/>
      <c r="R51" s="448"/>
      <c r="S51" s="487"/>
      <c r="T51" s="312"/>
      <c r="U51" s="448"/>
      <c r="V51" s="487"/>
      <c r="W51" s="312"/>
      <c r="X51" s="487"/>
      <c r="Y51" s="487"/>
      <c r="Z51" s="312"/>
      <c r="AA51" s="448"/>
      <c r="AB51" s="448"/>
      <c r="AC51" s="448"/>
    </row>
    <row r="52" spans="9:29">
      <c r="M52" s="448"/>
      <c r="P52" s="268"/>
      <c r="R52" s="448"/>
      <c r="S52" s="268"/>
      <c r="U52" s="448"/>
      <c r="V52" s="268"/>
      <c r="X52" s="268"/>
      <c r="Y52" s="268"/>
      <c r="AA52" s="448"/>
      <c r="AB52" s="448"/>
      <c r="AC52" s="448"/>
    </row>
    <row r="53" spans="9:29">
      <c r="N53" s="476"/>
      <c r="P53" s="514"/>
      <c r="Q53" s="515"/>
      <c r="S53" s="514"/>
      <c r="T53" s="515"/>
      <c r="V53" s="514"/>
      <c r="W53" s="515"/>
      <c r="X53" s="514"/>
      <c r="Y53" s="514"/>
      <c r="Z53" s="515"/>
    </row>
    <row r="54" spans="9:29">
      <c r="N54" s="448"/>
      <c r="P54" s="516"/>
      <c r="Q54" s="390"/>
      <c r="S54" s="516"/>
      <c r="T54" s="390"/>
      <c r="V54" s="516"/>
      <c r="W54" s="390"/>
      <c r="X54" s="516"/>
      <c r="Y54" s="516"/>
      <c r="Z54" s="390"/>
    </row>
    <row r="55" spans="9:29">
      <c r="N55" s="469"/>
      <c r="P55" s="517"/>
      <c r="Q55" s="518"/>
      <c r="S55" s="517"/>
      <c r="T55" s="518"/>
      <c r="V55" s="517"/>
      <c r="W55" s="518"/>
      <c r="X55" s="517"/>
      <c r="Y55" s="517"/>
      <c r="Z55" s="518"/>
    </row>
    <row r="56" spans="9:29">
      <c r="N56" s="519"/>
      <c r="Q56" s="520"/>
      <c r="T56" s="520"/>
      <c r="W56" s="520"/>
      <c r="Z56" s="520"/>
    </row>
    <row r="57" spans="9:29">
      <c r="N57" s="444"/>
      <c r="Q57" s="521"/>
      <c r="T57" s="521"/>
      <c r="W57" s="521"/>
      <c r="Z57" s="521"/>
    </row>
    <row r="59" spans="9:29">
      <c r="N59" s="469"/>
    </row>
  </sheetData>
  <mergeCells count="5">
    <mergeCell ref="S9:T9"/>
    <mergeCell ref="S11:T11"/>
    <mergeCell ref="B45:D45"/>
    <mergeCell ref="V9:Z9"/>
    <mergeCell ref="N8:Q8"/>
  </mergeCells>
  <printOptions horizontalCentered="1"/>
  <pageMargins left="0.25" right="0.25" top="0.5" bottom="0.5" header="0.5" footer="0.25"/>
  <pageSetup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AG72"/>
  <sheetViews>
    <sheetView view="pageBreakPreview" topLeftCell="I1" zoomScale="55" zoomScaleNormal="70" zoomScaleSheetLayoutView="55" workbookViewId="0">
      <selection activeCell="W13" sqref="W13"/>
    </sheetView>
  </sheetViews>
  <sheetFormatPr defaultColWidth="12.5703125" defaultRowHeight="15.75"/>
  <cols>
    <col min="1" max="1" width="6.140625" style="525" customWidth="1"/>
    <col min="2" max="2" width="29.42578125" style="525" customWidth="1"/>
    <col min="3" max="3" width="13.85546875" style="525" customWidth="1"/>
    <col min="4" max="4" width="20.7109375" style="525" hidden="1" customWidth="1"/>
    <col min="5" max="5" width="22" style="525" hidden="1" customWidth="1"/>
    <col min="6" max="16" width="20.7109375" style="525" customWidth="1"/>
    <col min="17" max="17" width="22" style="525" customWidth="1"/>
    <col min="18" max="18" width="20.7109375" style="525" customWidth="1"/>
    <col min="19" max="20" width="20.7109375" style="525" hidden="1" customWidth="1"/>
    <col min="21" max="44" width="20.7109375" style="525" customWidth="1"/>
    <col min="45" max="16384" width="12.5703125" style="525"/>
  </cols>
  <sheetData>
    <row r="2" spans="1:33">
      <c r="A2" s="522"/>
      <c r="B2" s="523" t="s">
        <v>592</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row>
    <row r="3" spans="1:33">
      <c r="A3" s="522"/>
      <c r="B3" s="523" t="s">
        <v>593</v>
      </c>
      <c r="C3" s="524"/>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row>
    <row r="4" spans="1:33">
      <c r="A4" s="522"/>
      <c r="B4" s="523" t="s">
        <v>594</v>
      </c>
      <c r="C4" s="524"/>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row>
    <row r="5" spans="1:33">
      <c r="A5" s="522"/>
      <c r="B5" s="524"/>
      <c r="C5" s="524"/>
      <c r="D5" s="524"/>
      <c r="E5" s="524"/>
      <c r="F5" s="524"/>
      <c r="G5" s="524"/>
      <c r="H5" s="524"/>
      <c r="I5" s="524"/>
      <c r="J5" s="524"/>
      <c r="K5" s="524"/>
      <c r="L5" s="524"/>
      <c r="M5" s="524"/>
      <c r="N5" s="524"/>
      <c r="O5" s="524"/>
      <c r="P5" s="524"/>
      <c r="Q5" s="527"/>
      <c r="R5" s="524"/>
      <c r="S5" s="524"/>
      <c r="T5" s="524"/>
      <c r="U5" s="524"/>
      <c r="V5" s="524"/>
      <c r="W5" s="524"/>
      <c r="X5" s="524"/>
      <c r="Y5" s="524"/>
      <c r="Z5" s="524"/>
      <c r="AA5" s="524"/>
      <c r="AB5" s="524"/>
      <c r="AC5" s="524"/>
      <c r="AD5" s="524"/>
      <c r="AE5" s="524"/>
    </row>
    <row r="6" spans="1:33">
      <c r="C6" s="522"/>
      <c r="D6" s="522"/>
      <c r="E6" s="522"/>
      <c r="F6" s="522"/>
      <c r="G6" s="522"/>
      <c r="H6" s="522"/>
      <c r="I6" s="522"/>
      <c r="J6" s="522"/>
      <c r="K6" s="522"/>
      <c r="L6" s="522"/>
      <c r="M6" s="522"/>
      <c r="N6" s="522"/>
      <c r="O6" s="522"/>
      <c r="P6" s="522"/>
      <c r="Q6" s="528"/>
      <c r="R6" s="528" t="s">
        <v>595</v>
      </c>
      <c r="S6" s="522"/>
      <c r="T6" s="522"/>
      <c r="U6" s="522"/>
      <c r="V6" s="522"/>
      <c r="W6" s="522"/>
      <c r="X6" s="522"/>
      <c r="Y6" s="522"/>
      <c r="Z6" s="522"/>
      <c r="AA6" s="522"/>
      <c r="AB6" s="522"/>
      <c r="AC6" s="522"/>
      <c r="AD6" s="522"/>
      <c r="AE6" s="528"/>
    </row>
    <row r="7" spans="1:33">
      <c r="B7" s="522"/>
      <c r="C7" s="522"/>
      <c r="D7" s="522"/>
      <c r="E7" s="522"/>
      <c r="F7" s="566" t="s">
        <v>619</v>
      </c>
      <c r="G7" s="567"/>
      <c r="H7" s="567"/>
      <c r="I7" s="567"/>
      <c r="J7" s="567"/>
      <c r="K7" s="567"/>
      <c r="L7" s="567"/>
      <c r="M7" s="568"/>
      <c r="N7" s="569" t="s">
        <v>325</v>
      </c>
      <c r="O7" s="570"/>
      <c r="P7" s="571"/>
      <c r="Q7" s="528"/>
      <c r="R7" s="528" t="s">
        <v>319</v>
      </c>
      <c r="U7" s="566" t="s">
        <v>619</v>
      </c>
      <c r="V7" s="567"/>
      <c r="W7" s="567"/>
      <c r="X7" s="567"/>
      <c r="Y7" s="567"/>
      <c r="Z7" s="567"/>
      <c r="AA7" s="568"/>
      <c r="AB7" s="569" t="s">
        <v>547</v>
      </c>
      <c r="AC7" s="570"/>
      <c r="AD7" s="571"/>
      <c r="AE7" s="528" t="s">
        <v>596</v>
      </c>
    </row>
    <row r="8" spans="1:33">
      <c r="B8" s="522"/>
      <c r="C8" s="529"/>
      <c r="D8" s="530">
        <v>201801</v>
      </c>
      <c r="E8" s="530">
        <v>201802</v>
      </c>
      <c r="F8" s="530">
        <v>201803</v>
      </c>
      <c r="G8" s="530">
        <v>201804</v>
      </c>
      <c r="H8" s="530">
        <v>201805</v>
      </c>
      <c r="I8" s="530">
        <v>201806</v>
      </c>
      <c r="J8" s="530">
        <v>201807</v>
      </c>
      <c r="K8" s="530">
        <v>201808</v>
      </c>
      <c r="L8" s="530">
        <v>201809</v>
      </c>
      <c r="M8" s="530">
        <v>201810</v>
      </c>
      <c r="N8" s="530">
        <v>201711</v>
      </c>
      <c r="O8" s="530">
        <v>201712</v>
      </c>
      <c r="P8" s="530">
        <v>201801</v>
      </c>
      <c r="Q8" s="531" t="s">
        <v>101</v>
      </c>
      <c r="R8" s="532">
        <v>43191</v>
      </c>
      <c r="S8" s="530">
        <v>201801</v>
      </c>
      <c r="T8" s="530">
        <v>201802</v>
      </c>
      <c r="U8" s="530" t="s">
        <v>597</v>
      </c>
      <c r="V8" s="530">
        <v>201805</v>
      </c>
      <c r="W8" s="530">
        <v>201806</v>
      </c>
      <c r="X8" s="530">
        <v>201807</v>
      </c>
      <c r="Y8" s="530">
        <v>201808</v>
      </c>
      <c r="Z8" s="530">
        <v>201809</v>
      </c>
      <c r="AA8" s="530">
        <v>201810</v>
      </c>
      <c r="AB8" s="530">
        <v>201811</v>
      </c>
      <c r="AC8" s="530">
        <v>201812</v>
      </c>
      <c r="AD8" s="530">
        <v>201901</v>
      </c>
      <c r="AE8" s="528" t="s">
        <v>598</v>
      </c>
    </row>
    <row r="9" spans="1:33">
      <c r="B9" s="528" t="s">
        <v>509</v>
      </c>
      <c r="C9" s="528" t="s">
        <v>157</v>
      </c>
      <c r="D9" s="533" t="s">
        <v>599</v>
      </c>
      <c r="E9" s="533" t="s">
        <v>599</v>
      </c>
      <c r="F9" s="533" t="s">
        <v>599</v>
      </c>
      <c r="G9" s="533" t="s">
        <v>599</v>
      </c>
      <c r="H9" s="533" t="s">
        <v>599</v>
      </c>
      <c r="I9" s="533" t="s">
        <v>599</v>
      </c>
      <c r="J9" s="534"/>
      <c r="K9" s="522"/>
      <c r="L9" s="522"/>
      <c r="M9" s="522"/>
      <c r="N9" s="534"/>
      <c r="O9" s="534"/>
      <c r="P9" s="534"/>
      <c r="Q9" s="535" t="s">
        <v>10</v>
      </c>
      <c r="R9" s="528" t="s">
        <v>600</v>
      </c>
      <c r="S9" s="536" t="str">
        <f>D9</f>
        <v>Post 4/1/2018</v>
      </c>
      <c r="T9" s="536" t="str">
        <f t="shared" ref="T9" si="0">E9</f>
        <v>Post 4/1/2018</v>
      </c>
      <c r="U9" s="536" t="str">
        <f>G9</f>
        <v>Post 4/1/2018</v>
      </c>
      <c r="V9" s="536" t="str">
        <f>H9</f>
        <v>Post 4/1/2018</v>
      </c>
      <c r="W9" s="536" t="str">
        <f>I9</f>
        <v>Post 4/1/2018</v>
      </c>
      <c r="X9" s="537"/>
      <c r="Y9" s="522"/>
      <c r="Z9" s="522"/>
      <c r="AA9" s="522"/>
      <c r="AB9" s="537"/>
      <c r="AC9" s="537"/>
      <c r="AD9" s="522"/>
      <c r="AE9" s="528" t="s">
        <v>601</v>
      </c>
    </row>
    <row r="10" spans="1:33">
      <c r="Q10" s="538"/>
      <c r="AE10" s="538"/>
    </row>
    <row r="11" spans="1:33">
      <c r="A11" s="539"/>
      <c r="B11" s="540" t="s">
        <v>602</v>
      </c>
      <c r="Q11" s="538"/>
      <c r="AE11" s="538"/>
      <c r="AF11" s="522" t="s">
        <v>603</v>
      </c>
      <c r="AG11" s="522" t="s">
        <v>603</v>
      </c>
    </row>
    <row r="12" spans="1:33">
      <c r="A12" s="539"/>
      <c r="B12" s="541"/>
      <c r="C12" s="522" t="s">
        <v>583</v>
      </c>
      <c r="D12" s="53">
        <v>0</v>
      </c>
      <c r="E12" s="53">
        <v>0</v>
      </c>
      <c r="F12" s="53">
        <v>0</v>
      </c>
      <c r="G12" s="53">
        <v>0</v>
      </c>
      <c r="H12" s="53">
        <v>0</v>
      </c>
      <c r="I12" s="53">
        <v>0</v>
      </c>
      <c r="J12" s="53">
        <v>79851</v>
      </c>
      <c r="K12" s="53">
        <v>79846</v>
      </c>
      <c r="L12" s="53">
        <v>79796</v>
      </c>
      <c r="M12" s="53">
        <v>79510</v>
      </c>
      <c r="N12" s="53">
        <v>82452</v>
      </c>
      <c r="O12" s="53">
        <v>80062</v>
      </c>
      <c r="P12" s="53">
        <v>74988</v>
      </c>
      <c r="Q12" s="542">
        <f t="shared" ref="Q12:Q17" si="1">SUM(D12:O12)</f>
        <v>481517</v>
      </c>
      <c r="R12" s="543">
        <v>0</v>
      </c>
      <c r="S12" s="544">
        <f t="shared" ref="S12:T17" si="2">D12*$R12</f>
        <v>0</v>
      </c>
      <c r="T12" s="544">
        <f t="shared" si="2"/>
        <v>0</v>
      </c>
      <c r="U12" s="544">
        <f t="shared" ref="U12:U17" si="3">SUM(F12:G12)*$R12</f>
        <v>0</v>
      </c>
      <c r="V12" s="544">
        <f t="shared" ref="V12:AD17" si="4">H12*$R12</f>
        <v>0</v>
      </c>
      <c r="W12" s="544">
        <f t="shared" si="4"/>
        <v>0</v>
      </c>
      <c r="X12" s="544">
        <f t="shared" si="4"/>
        <v>0</v>
      </c>
      <c r="Y12" s="544">
        <f t="shared" si="4"/>
        <v>0</v>
      </c>
      <c r="Z12" s="544">
        <f t="shared" si="4"/>
        <v>0</v>
      </c>
      <c r="AA12" s="544">
        <f t="shared" si="4"/>
        <v>0</v>
      </c>
      <c r="AB12" s="544">
        <f t="shared" si="4"/>
        <v>0</v>
      </c>
      <c r="AC12" s="544">
        <f t="shared" si="4"/>
        <v>0</v>
      </c>
      <c r="AD12" s="544">
        <f t="shared" si="4"/>
        <v>0</v>
      </c>
      <c r="AE12" s="545">
        <f t="shared" ref="AE12:AE17" si="5">SUM(S12:AC12)</f>
        <v>0</v>
      </c>
      <c r="AF12" s="546">
        <f t="shared" ref="AF12:AF18" si="6">AE12-SUM(S12:AC12)</f>
        <v>0</v>
      </c>
      <c r="AG12" s="546"/>
    </row>
    <row r="13" spans="1:33">
      <c r="A13" s="539"/>
      <c r="B13" s="541"/>
      <c r="C13" s="522">
        <v>16</v>
      </c>
      <c r="D13" s="53">
        <v>0</v>
      </c>
      <c r="E13" s="53">
        <v>0</v>
      </c>
      <c r="F13" s="53">
        <v>2015.5471317900819</v>
      </c>
      <c r="G13" s="53">
        <v>47698641.626129024</v>
      </c>
      <c r="H13" s="53">
        <v>89738144.356918663</v>
      </c>
      <c r="I13" s="53">
        <v>90602291.200178429</v>
      </c>
      <c r="J13" s="53">
        <v>107184924</v>
      </c>
      <c r="K13" s="53">
        <v>129308630</v>
      </c>
      <c r="L13" s="53">
        <v>98136533</v>
      </c>
      <c r="M13" s="53">
        <v>83502967</v>
      </c>
      <c r="N13" s="53">
        <v>118853477</v>
      </c>
      <c r="O13" s="53">
        <v>169523023</v>
      </c>
      <c r="P13" s="53">
        <v>188697097</v>
      </c>
      <c r="Q13" s="542">
        <f t="shared" si="1"/>
        <v>934550646.73035789</v>
      </c>
      <c r="R13" s="543">
        <v>-2.1700000000000001E-3</v>
      </c>
      <c r="S13" s="544">
        <f t="shared" si="2"/>
        <v>0</v>
      </c>
      <c r="T13" s="544">
        <f t="shared" si="2"/>
        <v>0</v>
      </c>
      <c r="U13" s="544">
        <f t="shared" si="3"/>
        <v>-103510.42606597597</v>
      </c>
      <c r="V13" s="544">
        <f t="shared" si="4"/>
        <v>-194731.77325451351</v>
      </c>
      <c r="W13" s="544">
        <f t="shared" si="4"/>
        <v>-196606.9719043872</v>
      </c>
      <c r="X13" s="544">
        <f t="shared" si="4"/>
        <v>-232591.28508</v>
      </c>
      <c r="Y13" s="544">
        <f t="shared" si="4"/>
        <v>-280599.72710000002</v>
      </c>
      <c r="Z13" s="544">
        <f t="shared" si="4"/>
        <v>-212956.27661</v>
      </c>
      <c r="AA13" s="544">
        <f t="shared" si="4"/>
        <v>-181201.43839</v>
      </c>
      <c r="AB13" s="544">
        <f t="shared" si="4"/>
        <v>-257912.04509</v>
      </c>
      <c r="AC13" s="544">
        <f t="shared" si="4"/>
        <v>-367864.95991000003</v>
      </c>
      <c r="AD13" s="544">
        <f t="shared" si="4"/>
        <v>-409472.70049000002</v>
      </c>
      <c r="AE13" s="545">
        <f t="shared" si="5"/>
        <v>-2027974.9034048766</v>
      </c>
      <c r="AF13" s="546">
        <f t="shared" si="6"/>
        <v>0</v>
      </c>
    </row>
    <row r="14" spans="1:33">
      <c r="C14" s="522">
        <v>17</v>
      </c>
      <c r="D14" s="53">
        <v>0</v>
      </c>
      <c r="E14" s="53">
        <v>0</v>
      </c>
      <c r="F14" s="53">
        <v>59.032026148483091</v>
      </c>
      <c r="G14" s="53">
        <v>2212860.39064351</v>
      </c>
      <c r="H14" s="53">
        <v>4321304.1297658402</v>
      </c>
      <c r="I14" s="53">
        <v>3726403.9345094003</v>
      </c>
      <c r="J14" s="53">
        <v>4136103</v>
      </c>
      <c r="K14" s="53">
        <v>4766373</v>
      </c>
      <c r="L14" s="53">
        <v>3804055</v>
      </c>
      <c r="M14" s="53">
        <v>3907945</v>
      </c>
      <c r="N14" s="53">
        <v>6291891</v>
      </c>
      <c r="O14" s="53">
        <v>8990278</v>
      </c>
      <c r="P14" s="53">
        <v>10192026</v>
      </c>
      <c r="Q14" s="542">
        <f t="shared" si="1"/>
        <v>42157272.486944899</v>
      </c>
      <c r="R14" s="543">
        <v>-2.1700000000000001E-3</v>
      </c>
      <c r="S14" s="544">
        <f t="shared" si="2"/>
        <v>0</v>
      </c>
      <c r="T14" s="544">
        <f t="shared" si="2"/>
        <v>0</v>
      </c>
      <c r="U14" s="544">
        <f t="shared" si="3"/>
        <v>-4802.035147193159</v>
      </c>
      <c r="V14" s="544">
        <f t="shared" si="4"/>
        <v>-9377.2299615918728</v>
      </c>
      <c r="W14" s="544">
        <f t="shared" si="4"/>
        <v>-8086.2965378853987</v>
      </c>
      <c r="X14" s="544">
        <f t="shared" si="4"/>
        <v>-8975.3435100000006</v>
      </c>
      <c r="Y14" s="544">
        <f t="shared" si="4"/>
        <v>-10343.029410000001</v>
      </c>
      <c r="Z14" s="544">
        <f t="shared" si="4"/>
        <v>-8254.7993499999993</v>
      </c>
      <c r="AA14" s="544">
        <f t="shared" si="4"/>
        <v>-8480.2406499999997</v>
      </c>
      <c r="AB14" s="544">
        <f t="shared" si="4"/>
        <v>-13653.403470000001</v>
      </c>
      <c r="AC14" s="544">
        <f t="shared" si="4"/>
        <v>-19508.903259999999</v>
      </c>
      <c r="AD14" s="544">
        <f t="shared" si="4"/>
        <v>-22116.69642</v>
      </c>
      <c r="AE14" s="545">
        <f t="shared" si="5"/>
        <v>-91481.281296670437</v>
      </c>
      <c r="AF14" s="546">
        <f t="shared" si="6"/>
        <v>0</v>
      </c>
    </row>
    <row r="15" spans="1:33">
      <c r="B15" s="541"/>
      <c r="C15" s="522">
        <v>18</v>
      </c>
      <c r="D15" s="53">
        <v>0</v>
      </c>
      <c r="E15" s="53">
        <v>0</v>
      </c>
      <c r="F15" s="53">
        <v>0</v>
      </c>
      <c r="G15" s="53">
        <v>71147.649751620615</v>
      </c>
      <c r="H15" s="53">
        <v>160672.89323111172</v>
      </c>
      <c r="I15" s="53">
        <v>169478.3616368724</v>
      </c>
      <c r="J15" s="53">
        <v>215230</v>
      </c>
      <c r="K15" s="53">
        <v>224311</v>
      </c>
      <c r="L15" s="53">
        <v>180098</v>
      </c>
      <c r="M15" s="53">
        <v>159700</v>
      </c>
      <c r="N15" s="53">
        <v>190439</v>
      </c>
      <c r="O15" s="53">
        <v>241613</v>
      </c>
      <c r="P15" s="53">
        <v>276650</v>
      </c>
      <c r="Q15" s="542">
        <f t="shared" si="1"/>
        <v>1612689.9046196048</v>
      </c>
      <c r="R15" s="543">
        <v>-2.1700000000000001E-3</v>
      </c>
      <c r="S15" s="544">
        <f t="shared" si="2"/>
        <v>0</v>
      </c>
      <c r="T15" s="544">
        <f t="shared" si="2"/>
        <v>0</v>
      </c>
      <c r="U15" s="544">
        <f t="shared" si="3"/>
        <v>-154.39039996101673</v>
      </c>
      <c r="V15" s="544">
        <f t="shared" si="4"/>
        <v>-348.66017831151242</v>
      </c>
      <c r="W15" s="544">
        <f t="shared" si="4"/>
        <v>-367.76804475201311</v>
      </c>
      <c r="X15" s="544">
        <f t="shared" si="4"/>
        <v>-467.04910000000001</v>
      </c>
      <c r="Y15" s="544">
        <f t="shared" si="4"/>
        <v>-486.75487000000004</v>
      </c>
      <c r="Z15" s="544">
        <f t="shared" si="4"/>
        <v>-390.81265999999999</v>
      </c>
      <c r="AA15" s="544">
        <f t="shared" si="4"/>
        <v>-346.54900000000004</v>
      </c>
      <c r="AB15" s="544">
        <f t="shared" si="4"/>
        <v>-413.25263000000001</v>
      </c>
      <c r="AC15" s="544">
        <f t="shared" si="4"/>
        <v>-524.30020999999999</v>
      </c>
      <c r="AD15" s="544">
        <f t="shared" si="4"/>
        <v>-600.33050000000003</v>
      </c>
      <c r="AE15" s="545">
        <f t="shared" si="5"/>
        <v>-3499.5370930245422</v>
      </c>
      <c r="AF15" s="546">
        <f t="shared" si="6"/>
        <v>0</v>
      </c>
    </row>
    <row r="16" spans="1:33">
      <c r="B16" s="541"/>
      <c r="C16" s="522">
        <v>24</v>
      </c>
      <c r="D16" s="53">
        <v>0</v>
      </c>
      <c r="E16" s="53">
        <v>0</v>
      </c>
      <c r="F16" s="53">
        <v>0</v>
      </c>
      <c r="G16" s="53">
        <v>0</v>
      </c>
      <c r="H16" s="53">
        <v>0</v>
      </c>
      <c r="I16" s="53">
        <v>0</v>
      </c>
      <c r="J16" s="53">
        <v>1739222</v>
      </c>
      <c r="K16" s="53">
        <v>1942168</v>
      </c>
      <c r="L16" s="53">
        <v>1833361</v>
      </c>
      <c r="M16" s="53">
        <v>1369833</v>
      </c>
      <c r="N16" s="53">
        <v>1493774</v>
      </c>
      <c r="O16" s="53">
        <v>1979607</v>
      </c>
      <c r="P16" s="53">
        <v>2253576</v>
      </c>
      <c r="Q16" s="542">
        <f t="shared" si="1"/>
        <v>10357965</v>
      </c>
      <c r="R16" s="543">
        <v>0</v>
      </c>
      <c r="S16" s="544">
        <f t="shared" si="2"/>
        <v>0</v>
      </c>
      <c r="T16" s="544">
        <f t="shared" si="2"/>
        <v>0</v>
      </c>
      <c r="U16" s="544">
        <f t="shared" si="3"/>
        <v>0</v>
      </c>
      <c r="V16" s="544">
        <f t="shared" si="4"/>
        <v>0</v>
      </c>
      <c r="W16" s="544">
        <f t="shared" si="4"/>
        <v>0</v>
      </c>
      <c r="X16" s="544">
        <f t="shared" si="4"/>
        <v>0</v>
      </c>
      <c r="Y16" s="544">
        <f t="shared" si="4"/>
        <v>0</v>
      </c>
      <c r="Z16" s="544">
        <f t="shared" si="4"/>
        <v>0</v>
      </c>
      <c r="AA16" s="544">
        <f t="shared" si="4"/>
        <v>0</v>
      </c>
      <c r="AB16" s="544">
        <f t="shared" si="4"/>
        <v>0</v>
      </c>
      <c r="AC16" s="544">
        <f t="shared" si="4"/>
        <v>0</v>
      </c>
      <c r="AD16" s="544">
        <f t="shared" si="4"/>
        <v>0</v>
      </c>
      <c r="AE16" s="545">
        <f t="shared" si="5"/>
        <v>0</v>
      </c>
      <c r="AF16" s="546">
        <f t="shared" si="6"/>
        <v>0</v>
      </c>
    </row>
    <row r="17" spans="1:33">
      <c r="B17" s="541"/>
      <c r="C17" s="522">
        <v>36</v>
      </c>
      <c r="D17" s="53">
        <v>0</v>
      </c>
      <c r="E17" s="53">
        <v>0</v>
      </c>
      <c r="F17" s="53">
        <v>0</v>
      </c>
      <c r="G17" s="53">
        <v>0</v>
      </c>
      <c r="H17" s="53">
        <v>0</v>
      </c>
      <c r="I17" s="53">
        <v>0</v>
      </c>
      <c r="J17" s="53">
        <v>107180</v>
      </c>
      <c r="K17" s="53">
        <v>113380</v>
      </c>
      <c r="L17" s="53">
        <v>88620</v>
      </c>
      <c r="M17" s="53">
        <v>95940</v>
      </c>
      <c r="N17" s="53">
        <v>160480</v>
      </c>
      <c r="O17" s="53">
        <v>183120</v>
      </c>
      <c r="P17" s="53">
        <v>193360</v>
      </c>
      <c r="Q17" s="542">
        <f t="shared" si="1"/>
        <v>748720</v>
      </c>
      <c r="R17" s="543">
        <v>0</v>
      </c>
      <c r="S17" s="544">
        <f t="shared" si="2"/>
        <v>0</v>
      </c>
      <c r="T17" s="544">
        <f t="shared" si="2"/>
        <v>0</v>
      </c>
      <c r="U17" s="544">
        <f t="shared" si="3"/>
        <v>0</v>
      </c>
      <c r="V17" s="544">
        <f t="shared" si="4"/>
        <v>0</v>
      </c>
      <c r="W17" s="544">
        <f t="shared" si="4"/>
        <v>0</v>
      </c>
      <c r="X17" s="544">
        <f t="shared" si="4"/>
        <v>0</v>
      </c>
      <c r="Y17" s="544">
        <f t="shared" si="4"/>
        <v>0</v>
      </c>
      <c r="Z17" s="544">
        <f t="shared" si="4"/>
        <v>0</v>
      </c>
      <c r="AA17" s="544">
        <f t="shared" si="4"/>
        <v>0</v>
      </c>
      <c r="AB17" s="544">
        <f t="shared" si="4"/>
        <v>0</v>
      </c>
      <c r="AC17" s="544">
        <f t="shared" si="4"/>
        <v>0</v>
      </c>
      <c r="AD17" s="544">
        <f t="shared" si="4"/>
        <v>0</v>
      </c>
      <c r="AE17" s="545">
        <f t="shared" si="5"/>
        <v>0</v>
      </c>
      <c r="AF17" s="546">
        <f t="shared" si="6"/>
        <v>0</v>
      </c>
    </row>
    <row r="18" spans="1:33" s="538" customFormat="1">
      <c r="B18" s="547" t="s">
        <v>604</v>
      </c>
      <c r="C18" s="528"/>
      <c r="D18" s="542">
        <f t="shared" ref="D18" si="7">SUM(D12:D17)</f>
        <v>0</v>
      </c>
      <c r="E18" s="542">
        <f t="shared" ref="E18:H18" si="8">SUM(E12:E17)</f>
        <v>0</v>
      </c>
      <c r="F18" s="542">
        <f t="shared" si="8"/>
        <v>2074.579157938565</v>
      </c>
      <c r="G18" s="542">
        <f t="shared" si="8"/>
        <v>49982649.666524149</v>
      </c>
      <c r="H18" s="542">
        <f t="shared" si="8"/>
        <v>94220121.37991561</v>
      </c>
      <c r="I18" s="542">
        <f>SUM(I12:I17)</f>
        <v>94498173.496324703</v>
      </c>
      <c r="J18" s="542">
        <f t="shared" ref="J18:O18" si="9">SUM(J12:J17)</f>
        <v>113462510</v>
      </c>
      <c r="K18" s="542">
        <f t="shared" si="9"/>
        <v>136434708</v>
      </c>
      <c r="L18" s="542">
        <f t="shared" si="9"/>
        <v>104122463</v>
      </c>
      <c r="M18" s="542">
        <f t="shared" si="9"/>
        <v>89115895</v>
      </c>
      <c r="N18" s="542">
        <f t="shared" si="9"/>
        <v>127072513</v>
      </c>
      <c r="O18" s="542">
        <f t="shared" si="9"/>
        <v>180997703</v>
      </c>
      <c r="P18" s="542">
        <f t="shared" ref="P18" si="10">SUM(P12:P17)</f>
        <v>201687697</v>
      </c>
      <c r="Q18" s="542">
        <f>SUM(Q12:Q17)</f>
        <v>989908811.12192237</v>
      </c>
      <c r="R18" s="548"/>
      <c r="S18" s="545">
        <f>SUM(S12:S17)</f>
        <v>0</v>
      </c>
      <c r="T18" s="545">
        <f t="shared" ref="T18:AC18" si="11">SUM(T12:T17)</f>
        <v>0</v>
      </c>
      <c r="U18" s="545">
        <f>SUM(U12:U17)</f>
        <v>-108466.85161313016</v>
      </c>
      <c r="V18" s="545">
        <f>SUM(V12:V17)</f>
        <v>-204457.66339441689</v>
      </c>
      <c r="W18" s="545">
        <f t="shared" si="11"/>
        <v>-205061.03648702463</v>
      </c>
      <c r="X18" s="545">
        <f>SUM(X12:X17)</f>
        <v>-242033.67769000001</v>
      </c>
      <c r="Y18" s="545">
        <f>SUM(Y12:Y17)</f>
        <v>-291429.51138000004</v>
      </c>
      <c r="Z18" s="545">
        <f t="shared" si="11"/>
        <v>-221601.88861999998</v>
      </c>
      <c r="AA18" s="545">
        <f t="shared" si="11"/>
        <v>-190028.22803999999</v>
      </c>
      <c r="AB18" s="545">
        <f t="shared" si="11"/>
        <v>-271978.70118999999</v>
      </c>
      <c r="AC18" s="545">
        <f t="shared" si="11"/>
        <v>-387898.16338000004</v>
      </c>
      <c r="AD18" s="545">
        <f t="shared" ref="AD18" si="12">SUM(AD12:AD17)</f>
        <v>-432189.72740999999</v>
      </c>
      <c r="AE18" s="545">
        <f>SUM(AE12:AE17)</f>
        <v>-2122955.7217945717</v>
      </c>
      <c r="AF18" s="546">
        <f t="shared" si="6"/>
        <v>0</v>
      </c>
      <c r="AG18" s="546">
        <f>AE18-SUM(S12:AC17)</f>
        <v>0</v>
      </c>
    </row>
    <row r="19" spans="1:33">
      <c r="A19" s="539"/>
      <c r="B19" s="541"/>
      <c r="C19" s="522"/>
      <c r="D19" s="53"/>
      <c r="E19" s="53"/>
      <c r="F19" s="53"/>
      <c r="G19" s="53"/>
      <c r="H19" s="53"/>
      <c r="I19" s="53"/>
      <c r="J19" s="53"/>
      <c r="K19" s="53"/>
      <c r="L19" s="53"/>
      <c r="M19" s="53"/>
      <c r="N19" s="53"/>
      <c r="O19" s="53"/>
      <c r="P19" s="53"/>
      <c r="Q19" s="542"/>
      <c r="R19" s="543"/>
      <c r="S19" s="544"/>
      <c r="T19" s="544"/>
      <c r="U19" s="544"/>
      <c r="V19" s="544"/>
      <c r="W19" s="544"/>
      <c r="X19" s="544"/>
      <c r="Y19" s="544"/>
      <c r="Z19" s="544"/>
      <c r="AA19" s="544"/>
      <c r="AB19" s="544"/>
      <c r="AC19" s="544"/>
      <c r="AD19" s="544"/>
      <c r="AE19" s="545"/>
    </row>
    <row r="20" spans="1:33" hidden="1">
      <c r="A20" s="539"/>
      <c r="B20" s="540" t="s">
        <v>605</v>
      </c>
      <c r="C20" s="522"/>
      <c r="D20" s="53"/>
      <c r="E20" s="53"/>
      <c r="F20" s="53"/>
      <c r="G20" s="53"/>
      <c r="H20" s="53"/>
      <c r="I20" s="53"/>
      <c r="J20" s="53"/>
      <c r="K20" s="53"/>
      <c r="L20" s="53"/>
      <c r="M20" s="53"/>
      <c r="N20" s="53"/>
      <c r="O20" s="53"/>
      <c r="P20" s="53"/>
      <c r="Q20" s="542"/>
      <c r="R20" s="543"/>
      <c r="S20" s="544"/>
      <c r="T20" s="544"/>
      <c r="U20" s="544"/>
      <c r="V20" s="544"/>
      <c r="W20" s="544"/>
      <c r="X20" s="544"/>
      <c r="Y20" s="544"/>
      <c r="Z20" s="544"/>
      <c r="AA20" s="544"/>
      <c r="AB20" s="544"/>
      <c r="AC20" s="544"/>
      <c r="AD20" s="544"/>
      <c r="AE20" s="545"/>
    </row>
    <row r="21" spans="1:33" hidden="1">
      <c r="A21" s="539"/>
      <c r="B21" s="541"/>
      <c r="C21" s="522">
        <v>15</v>
      </c>
      <c r="D21" s="53">
        <v>0</v>
      </c>
      <c r="E21" s="53">
        <v>0</v>
      </c>
      <c r="F21" s="53">
        <v>0</v>
      </c>
      <c r="G21" s="53">
        <v>0</v>
      </c>
      <c r="H21" s="53">
        <v>0</v>
      </c>
      <c r="I21" s="53">
        <v>0</v>
      </c>
      <c r="J21" s="53">
        <v>164896</v>
      </c>
      <c r="K21" s="53">
        <v>163140</v>
      </c>
      <c r="L21" s="53">
        <v>166078</v>
      </c>
      <c r="M21" s="53">
        <v>0</v>
      </c>
      <c r="N21" s="53">
        <v>0</v>
      </c>
      <c r="O21" s="53">
        <v>0</v>
      </c>
      <c r="P21" s="53">
        <v>0</v>
      </c>
      <c r="Q21" s="542">
        <f>SUM(D21:O21)</f>
        <v>494114</v>
      </c>
      <c r="R21" s="543">
        <v>0</v>
      </c>
      <c r="S21" s="544">
        <f>D21*$R21</f>
        <v>0</v>
      </c>
      <c r="T21" s="544">
        <f t="shared" ref="T21:T25" si="13">E21*$R21</f>
        <v>0</v>
      </c>
      <c r="U21" s="544">
        <f>SUM(F21:G21)*$R21</f>
        <v>0</v>
      </c>
      <c r="V21" s="544">
        <f t="shared" ref="V21:AD25" si="14">H21*$R21</f>
        <v>0</v>
      </c>
      <c r="W21" s="544">
        <f t="shared" si="14"/>
        <v>0</v>
      </c>
      <c r="X21" s="544">
        <f t="shared" si="14"/>
        <v>0</v>
      </c>
      <c r="Y21" s="544">
        <f t="shared" si="14"/>
        <v>0</v>
      </c>
      <c r="Z21" s="544">
        <f t="shared" si="14"/>
        <v>0</v>
      </c>
      <c r="AA21" s="544">
        <f t="shared" si="14"/>
        <v>0</v>
      </c>
      <c r="AB21" s="544">
        <f t="shared" si="14"/>
        <v>0</v>
      </c>
      <c r="AC21" s="544">
        <f t="shared" si="14"/>
        <v>0</v>
      </c>
      <c r="AD21" s="544">
        <f t="shared" si="14"/>
        <v>0</v>
      </c>
      <c r="AE21" s="545">
        <f>SUM(S21:AC21)</f>
        <v>0</v>
      </c>
      <c r="AF21" s="546">
        <f t="shared" ref="AF21:AF26" si="15">AE21-SUM(S21:AC21)</f>
        <v>0</v>
      </c>
    </row>
    <row r="22" spans="1:33" hidden="1">
      <c r="A22" s="539"/>
      <c r="B22" s="541"/>
      <c r="C22" s="522">
        <v>24</v>
      </c>
      <c r="D22" s="53">
        <v>0</v>
      </c>
      <c r="E22" s="53">
        <v>0</v>
      </c>
      <c r="F22" s="53">
        <v>0</v>
      </c>
      <c r="G22" s="53">
        <v>0</v>
      </c>
      <c r="H22" s="53">
        <v>0</v>
      </c>
      <c r="I22" s="53">
        <v>0</v>
      </c>
      <c r="J22" s="53">
        <v>44404765</v>
      </c>
      <c r="K22" s="53">
        <v>51335663</v>
      </c>
      <c r="L22" s="53">
        <v>44793190</v>
      </c>
      <c r="M22" s="53">
        <v>0</v>
      </c>
      <c r="N22" s="53">
        <v>0</v>
      </c>
      <c r="O22" s="53">
        <v>0</v>
      </c>
      <c r="P22" s="53">
        <v>0</v>
      </c>
      <c r="Q22" s="542">
        <f>SUM(D22:O22)</f>
        <v>140533618</v>
      </c>
      <c r="R22" s="543">
        <v>0</v>
      </c>
      <c r="S22" s="544">
        <f>D22*$R22</f>
        <v>0</v>
      </c>
      <c r="T22" s="544">
        <f t="shared" si="13"/>
        <v>0</v>
      </c>
      <c r="U22" s="544">
        <f>SUM(F22:G22)*$R22</f>
        <v>0</v>
      </c>
      <c r="V22" s="544">
        <f t="shared" si="14"/>
        <v>0</v>
      </c>
      <c r="W22" s="544">
        <f t="shared" si="14"/>
        <v>0</v>
      </c>
      <c r="X22" s="544">
        <f t="shared" si="14"/>
        <v>0</v>
      </c>
      <c r="Y22" s="544">
        <f t="shared" si="14"/>
        <v>0</v>
      </c>
      <c r="Z22" s="544">
        <f t="shared" si="14"/>
        <v>0</v>
      </c>
      <c r="AA22" s="544">
        <f t="shared" si="14"/>
        <v>0</v>
      </c>
      <c r="AB22" s="544">
        <f t="shared" si="14"/>
        <v>0</v>
      </c>
      <c r="AC22" s="544">
        <f t="shared" si="14"/>
        <v>0</v>
      </c>
      <c r="AD22" s="544">
        <f t="shared" si="14"/>
        <v>0</v>
      </c>
      <c r="AE22" s="545">
        <f>SUM(S22:AC22)</f>
        <v>0</v>
      </c>
      <c r="AF22" s="546">
        <f t="shared" si="15"/>
        <v>0</v>
      </c>
    </row>
    <row r="23" spans="1:33" hidden="1">
      <c r="A23" s="539"/>
      <c r="B23" s="541"/>
      <c r="C23" s="522" t="s">
        <v>606</v>
      </c>
      <c r="D23" s="53">
        <v>0</v>
      </c>
      <c r="E23" s="53">
        <v>0</v>
      </c>
      <c r="F23" s="53">
        <v>0</v>
      </c>
      <c r="G23" s="53">
        <v>0</v>
      </c>
      <c r="H23" s="53">
        <v>0</v>
      </c>
      <c r="I23" s="53">
        <v>0</v>
      </c>
      <c r="J23" s="53">
        <v>69413039</v>
      </c>
      <c r="K23" s="53">
        <v>74118569</v>
      </c>
      <c r="L23" s="53">
        <v>78510671</v>
      </c>
      <c r="M23" s="53">
        <v>0</v>
      </c>
      <c r="N23" s="53">
        <v>0</v>
      </c>
      <c r="O23" s="53">
        <v>0</v>
      </c>
      <c r="P23" s="53">
        <v>0</v>
      </c>
      <c r="Q23" s="542">
        <f>SUM(D23:O23)</f>
        <v>222042279</v>
      </c>
      <c r="R23" s="543">
        <v>0</v>
      </c>
      <c r="S23" s="544">
        <f>D23*$R23</f>
        <v>0</v>
      </c>
      <c r="T23" s="544">
        <f t="shared" si="13"/>
        <v>0</v>
      </c>
      <c r="U23" s="544">
        <f>SUM(F23:G23)*$R23</f>
        <v>0</v>
      </c>
      <c r="V23" s="544">
        <f t="shared" si="14"/>
        <v>0</v>
      </c>
      <c r="W23" s="544">
        <f t="shared" si="14"/>
        <v>0</v>
      </c>
      <c r="X23" s="544">
        <f t="shared" si="14"/>
        <v>0</v>
      </c>
      <c r="Y23" s="544">
        <f t="shared" si="14"/>
        <v>0</v>
      </c>
      <c r="Z23" s="544">
        <f t="shared" si="14"/>
        <v>0</v>
      </c>
      <c r="AA23" s="544">
        <f t="shared" si="14"/>
        <v>0</v>
      </c>
      <c r="AB23" s="544">
        <f t="shared" si="14"/>
        <v>0</v>
      </c>
      <c r="AC23" s="544">
        <f t="shared" si="14"/>
        <v>0</v>
      </c>
      <c r="AD23" s="544">
        <f t="shared" si="14"/>
        <v>0</v>
      </c>
      <c r="AE23" s="545">
        <f>SUM(S23:AC23)</f>
        <v>0</v>
      </c>
      <c r="AF23" s="546">
        <f t="shared" si="15"/>
        <v>0</v>
      </c>
    </row>
    <row r="24" spans="1:33" hidden="1">
      <c r="A24" s="539"/>
      <c r="B24" s="541"/>
      <c r="C24" s="522" t="s">
        <v>607</v>
      </c>
      <c r="D24" s="53">
        <v>0</v>
      </c>
      <c r="E24" s="53">
        <v>0</v>
      </c>
      <c r="F24" s="53">
        <v>0</v>
      </c>
      <c r="G24" s="53">
        <v>0</v>
      </c>
      <c r="H24" s="53">
        <v>0</v>
      </c>
      <c r="I24" s="53">
        <v>0</v>
      </c>
      <c r="J24" s="53">
        <v>17895140</v>
      </c>
      <c r="K24" s="53">
        <v>18144781</v>
      </c>
      <c r="L24" s="53">
        <v>19372960</v>
      </c>
      <c r="M24" s="53">
        <v>0</v>
      </c>
      <c r="N24" s="53">
        <v>0</v>
      </c>
      <c r="O24" s="53">
        <v>0</v>
      </c>
      <c r="P24" s="53">
        <v>0</v>
      </c>
      <c r="Q24" s="542">
        <f>SUM(D24:O24)</f>
        <v>55412881</v>
      </c>
      <c r="R24" s="543">
        <v>0</v>
      </c>
      <c r="S24" s="544">
        <f>D24*$R24</f>
        <v>0</v>
      </c>
      <c r="T24" s="544">
        <f t="shared" si="13"/>
        <v>0</v>
      </c>
      <c r="U24" s="544">
        <f>SUM(F24:G24)*$R24</f>
        <v>0</v>
      </c>
      <c r="V24" s="544">
        <f t="shared" si="14"/>
        <v>0</v>
      </c>
      <c r="W24" s="544">
        <f t="shared" si="14"/>
        <v>0</v>
      </c>
      <c r="X24" s="544">
        <f t="shared" si="14"/>
        <v>0</v>
      </c>
      <c r="Y24" s="544">
        <f t="shared" si="14"/>
        <v>0</v>
      </c>
      <c r="Z24" s="544">
        <f t="shared" si="14"/>
        <v>0</v>
      </c>
      <c r="AA24" s="544">
        <f t="shared" si="14"/>
        <v>0</v>
      </c>
      <c r="AB24" s="544">
        <f t="shared" si="14"/>
        <v>0</v>
      </c>
      <c r="AC24" s="544">
        <f t="shared" si="14"/>
        <v>0</v>
      </c>
      <c r="AD24" s="544">
        <f t="shared" si="14"/>
        <v>0</v>
      </c>
      <c r="AE24" s="545">
        <f>SUM(S24:AC24)</f>
        <v>0</v>
      </c>
      <c r="AF24" s="546">
        <f t="shared" si="15"/>
        <v>0</v>
      </c>
    </row>
    <row r="25" spans="1:33" hidden="1">
      <c r="A25" s="539"/>
      <c r="B25" s="541"/>
      <c r="C25" s="522">
        <v>54</v>
      </c>
      <c r="D25" s="53">
        <v>0</v>
      </c>
      <c r="E25" s="53">
        <v>0</v>
      </c>
      <c r="F25" s="53">
        <v>0</v>
      </c>
      <c r="G25" s="53">
        <v>0</v>
      </c>
      <c r="H25" s="53">
        <v>0</v>
      </c>
      <c r="I25" s="53">
        <v>0</v>
      </c>
      <c r="J25" s="53">
        <v>26577</v>
      </c>
      <c r="K25" s="53">
        <v>18010</v>
      </c>
      <c r="L25" s="53">
        <v>21253</v>
      </c>
      <c r="M25" s="53">
        <v>0</v>
      </c>
      <c r="N25" s="53">
        <v>0</v>
      </c>
      <c r="O25" s="53">
        <v>0</v>
      </c>
      <c r="P25" s="53">
        <v>0</v>
      </c>
      <c r="Q25" s="542">
        <f>SUM(D25:O25)</f>
        <v>65840</v>
      </c>
      <c r="R25" s="543">
        <v>0</v>
      </c>
      <c r="S25" s="544">
        <f>D25*$R25</f>
        <v>0</v>
      </c>
      <c r="T25" s="544">
        <f t="shared" si="13"/>
        <v>0</v>
      </c>
      <c r="U25" s="544">
        <f>SUM(F25:G25)*$R25</f>
        <v>0</v>
      </c>
      <c r="V25" s="544">
        <f t="shared" si="14"/>
        <v>0</v>
      </c>
      <c r="W25" s="544">
        <f t="shared" si="14"/>
        <v>0</v>
      </c>
      <c r="X25" s="544">
        <f t="shared" si="14"/>
        <v>0</v>
      </c>
      <c r="Y25" s="544">
        <f t="shared" si="14"/>
        <v>0</v>
      </c>
      <c r="Z25" s="544">
        <f t="shared" si="14"/>
        <v>0</v>
      </c>
      <c r="AA25" s="544">
        <f t="shared" si="14"/>
        <v>0</v>
      </c>
      <c r="AB25" s="544">
        <f t="shared" si="14"/>
        <v>0</v>
      </c>
      <c r="AC25" s="544">
        <f t="shared" si="14"/>
        <v>0</v>
      </c>
      <c r="AD25" s="544">
        <f t="shared" si="14"/>
        <v>0</v>
      </c>
      <c r="AE25" s="545">
        <f>SUM(S25:AC25)</f>
        <v>0</v>
      </c>
      <c r="AF25" s="546">
        <f t="shared" si="15"/>
        <v>0</v>
      </c>
    </row>
    <row r="26" spans="1:33" s="538" customFormat="1" hidden="1">
      <c r="A26" s="549"/>
      <c r="B26" s="547" t="s">
        <v>608</v>
      </c>
      <c r="C26" s="528"/>
      <c r="D26" s="542">
        <f t="shared" ref="D26:O26" si="16">SUM(D21:D25)</f>
        <v>0</v>
      </c>
      <c r="E26" s="542">
        <f t="shared" si="16"/>
        <v>0</v>
      </c>
      <c r="F26" s="542">
        <f t="shared" si="16"/>
        <v>0</v>
      </c>
      <c r="G26" s="542">
        <f t="shared" si="16"/>
        <v>0</v>
      </c>
      <c r="H26" s="542">
        <f t="shared" si="16"/>
        <v>0</v>
      </c>
      <c r="I26" s="542">
        <f t="shared" si="16"/>
        <v>0</v>
      </c>
      <c r="J26" s="542">
        <f t="shared" si="16"/>
        <v>131904417</v>
      </c>
      <c r="K26" s="542">
        <f t="shared" si="16"/>
        <v>143780163</v>
      </c>
      <c r="L26" s="542">
        <f t="shared" si="16"/>
        <v>142864152</v>
      </c>
      <c r="M26" s="542">
        <f t="shared" si="16"/>
        <v>0</v>
      </c>
      <c r="N26" s="542">
        <f t="shared" si="16"/>
        <v>0</v>
      </c>
      <c r="O26" s="542">
        <f t="shared" si="16"/>
        <v>0</v>
      </c>
      <c r="P26" s="542">
        <f t="shared" ref="P26" si="17">SUM(P21:P25)</f>
        <v>0</v>
      </c>
      <c r="Q26" s="542">
        <f>SUM(Q21:Q25)</f>
        <v>418548732</v>
      </c>
      <c r="R26" s="548"/>
      <c r="S26" s="545">
        <f>SUM(S21:S25)</f>
        <v>0</v>
      </c>
      <c r="T26" s="545">
        <f t="shared" ref="T26:AC26" si="18">SUM(T21:T25)</f>
        <v>0</v>
      </c>
      <c r="U26" s="545">
        <f>SUM(U21:U25)</f>
        <v>0</v>
      </c>
      <c r="V26" s="545">
        <f>SUM(V21:V25)</f>
        <v>0</v>
      </c>
      <c r="W26" s="545">
        <f t="shared" si="18"/>
        <v>0</v>
      </c>
      <c r="X26" s="545">
        <f t="shared" si="18"/>
        <v>0</v>
      </c>
      <c r="Y26" s="545">
        <f t="shared" si="18"/>
        <v>0</v>
      </c>
      <c r="Z26" s="545">
        <f t="shared" si="18"/>
        <v>0</v>
      </c>
      <c r="AA26" s="545">
        <f t="shared" si="18"/>
        <v>0</v>
      </c>
      <c r="AB26" s="545">
        <f t="shared" si="18"/>
        <v>0</v>
      </c>
      <c r="AC26" s="545">
        <f t="shared" si="18"/>
        <v>0</v>
      </c>
      <c r="AD26" s="545">
        <f t="shared" ref="AD26" si="19">SUM(AD21:AD25)</f>
        <v>0</v>
      </c>
      <c r="AE26" s="545">
        <f>SUM(AE21:AE25)</f>
        <v>0</v>
      </c>
      <c r="AF26" s="546">
        <f t="shared" si="15"/>
        <v>0</v>
      </c>
      <c r="AG26" s="546">
        <f>AE26-SUM(S21:AC25)</f>
        <v>0</v>
      </c>
    </row>
    <row r="27" spans="1:33" hidden="1">
      <c r="A27" s="539"/>
      <c r="B27" s="541"/>
      <c r="D27" s="53"/>
      <c r="E27" s="53"/>
      <c r="F27" s="53"/>
      <c r="G27" s="53"/>
      <c r="H27" s="53"/>
      <c r="I27" s="53"/>
      <c r="J27" s="53"/>
      <c r="K27" s="53"/>
      <c r="L27" s="53"/>
      <c r="M27" s="53"/>
      <c r="N27" s="53"/>
      <c r="O27" s="53"/>
      <c r="P27" s="53"/>
      <c r="Q27" s="542"/>
      <c r="R27" s="543"/>
      <c r="S27" s="544"/>
      <c r="T27" s="544"/>
      <c r="U27" s="544"/>
      <c r="V27" s="544"/>
      <c r="W27" s="544"/>
      <c r="X27" s="544"/>
      <c r="Y27" s="544"/>
      <c r="Z27" s="544"/>
      <c r="AA27" s="544"/>
      <c r="AB27" s="544"/>
      <c r="AC27" s="544"/>
      <c r="AD27" s="544"/>
      <c r="AE27" s="545"/>
    </row>
    <row r="28" spans="1:33" hidden="1">
      <c r="A28" s="539"/>
      <c r="B28" s="540" t="s">
        <v>609</v>
      </c>
      <c r="C28" s="522"/>
      <c r="D28" s="53"/>
      <c r="E28" s="53"/>
      <c r="F28" s="53"/>
      <c r="G28" s="53"/>
      <c r="H28" s="53"/>
      <c r="I28" s="53"/>
      <c r="J28" s="53"/>
      <c r="K28" s="53"/>
      <c r="L28" s="53"/>
      <c r="M28" s="53"/>
      <c r="N28" s="53"/>
      <c r="O28" s="53"/>
      <c r="P28" s="53"/>
      <c r="Q28" s="542"/>
      <c r="R28" s="543"/>
      <c r="S28" s="544"/>
      <c r="T28" s="544"/>
      <c r="U28" s="544"/>
      <c r="V28" s="544"/>
      <c r="W28" s="544"/>
      <c r="X28" s="544"/>
      <c r="Y28" s="544"/>
      <c r="Z28" s="544"/>
      <c r="AA28" s="544"/>
      <c r="AB28" s="544"/>
      <c r="AC28" s="544"/>
      <c r="AD28" s="544"/>
      <c r="AE28" s="545"/>
    </row>
    <row r="29" spans="1:33" hidden="1">
      <c r="A29" s="539"/>
      <c r="B29" s="541"/>
      <c r="C29" s="522">
        <v>15</v>
      </c>
      <c r="D29" s="53">
        <v>0</v>
      </c>
      <c r="E29" s="53">
        <v>0</v>
      </c>
      <c r="F29" s="53">
        <v>0</v>
      </c>
      <c r="G29" s="53">
        <v>0</v>
      </c>
      <c r="H29" s="53">
        <v>0</v>
      </c>
      <c r="I29" s="53">
        <v>0</v>
      </c>
      <c r="J29" s="53">
        <v>10087</v>
      </c>
      <c r="K29" s="53">
        <v>10415</v>
      </c>
      <c r="L29" s="53">
        <v>10259</v>
      </c>
      <c r="M29" s="53">
        <v>0</v>
      </c>
      <c r="N29" s="53">
        <v>0</v>
      </c>
      <c r="O29" s="53">
        <v>0</v>
      </c>
      <c r="P29" s="53">
        <v>0</v>
      </c>
      <c r="Q29" s="542">
        <f t="shared" ref="Q29:Q34" si="20">SUM(D29:O29)</f>
        <v>30761</v>
      </c>
      <c r="R29" s="543">
        <v>0</v>
      </c>
      <c r="S29" s="544">
        <f t="shared" ref="S29:T34" si="21">D29*$R29</f>
        <v>0</v>
      </c>
      <c r="T29" s="544">
        <f t="shared" si="21"/>
        <v>0</v>
      </c>
      <c r="U29" s="544">
        <f t="shared" ref="U29:U34" si="22">SUM(F29:G29)*$R29</f>
        <v>0</v>
      </c>
      <c r="V29" s="544">
        <f t="shared" ref="V29:AD34" si="23">H29*$R29</f>
        <v>0</v>
      </c>
      <c r="W29" s="544">
        <f t="shared" si="23"/>
        <v>0</v>
      </c>
      <c r="X29" s="544">
        <f t="shared" si="23"/>
        <v>0</v>
      </c>
      <c r="Y29" s="544">
        <f t="shared" si="23"/>
        <v>0</v>
      </c>
      <c r="Z29" s="544">
        <f t="shared" si="23"/>
        <v>0</v>
      </c>
      <c r="AA29" s="544">
        <f t="shared" si="23"/>
        <v>0</v>
      </c>
      <c r="AB29" s="544">
        <f t="shared" si="23"/>
        <v>0</v>
      </c>
      <c r="AC29" s="544">
        <f t="shared" si="23"/>
        <v>0</v>
      </c>
      <c r="AD29" s="544">
        <f t="shared" si="23"/>
        <v>0</v>
      </c>
      <c r="AE29" s="545">
        <f t="shared" ref="AE29:AE34" si="24">SUM(S29:AC29)</f>
        <v>0</v>
      </c>
    </row>
    <row r="30" spans="1:33" hidden="1">
      <c r="A30" s="539"/>
      <c r="B30" s="541"/>
      <c r="C30" s="522">
        <v>24</v>
      </c>
      <c r="D30" s="53">
        <v>0</v>
      </c>
      <c r="E30" s="53">
        <v>0</v>
      </c>
      <c r="F30" s="53">
        <v>0</v>
      </c>
      <c r="G30" s="53">
        <v>0</v>
      </c>
      <c r="H30" s="53">
        <v>0</v>
      </c>
      <c r="I30" s="53">
        <v>0</v>
      </c>
      <c r="J30" s="53">
        <v>1303297</v>
      </c>
      <c r="K30" s="53">
        <v>1413710</v>
      </c>
      <c r="L30" s="53">
        <v>1410200</v>
      </c>
      <c r="M30" s="53">
        <v>0</v>
      </c>
      <c r="N30" s="53">
        <v>0</v>
      </c>
      <c r="O30" s="53">
        <v>0</v>
      </c>
      <c r="P30" s="53">
        <v>0</v>
      </c>
      <c r="Q30" s="542">
        <f t="shared" si="20"/>
        <v>4127207</v>
      </c>
      <c r="R30" s="543">
        <v>0</v>
      </c>
      <c r="S30" s="544">
        <f t="shared" si="21"/>
        <v>0</v>
      </c>
      <c r="T30" s="544">
        <f t="shared" si="21"/>
        <v>0</v>
      </c>
      <c r="U30" s="544">
        <f t="shared" si="22"/>
        <v>0</v>
      </c>
      <c r="V30" s="544">
        <f t="shared" si="23"/>
        <v>0</v>
      </c>
      <c r="W30" s="544">
        <f t="shared" si="23"/>
        <v>0</v>
      </c>
      <c r="X30" s="544">
        <f t="shared" si="23"/>
        <v>0</v>
      </c>
      <c r="Y30" s="544">
        <f t="shared" si="23"/>
        <v>0</v>
      </c>
      <c r="Z30" s="544">
        <f t="shared" si="23"/>
        <v>0</v>
      </c>
      <c r="AA30" s="544">
        <f t="shared" si="23"/>
        <v>0</v>
      </c>
      <c r="AB30" s="544">
        <f t="shared" si="23"/>
        <v>0</v>
      </c>
      <c r="AC30" s="544">
        <f t="shared" si="23"/>
        <v>0</v>
      </c>
      <c r="AD30" s="544">
        <f t="shared" si="23"/>
        <v>0</v>
      </c>
      <c r="AE30" s="545">
        <f t="shared" si="24"/>
        <v>0</v>
      </c>
      <c r="AF30" s="546">
        <f t="shared" ref="AF30:AF35" si="25">AE30-SUM(S30:AC30)</f>
        <v>0</v>
      </c>
    </row>
    <row r="31" spans="1:33" hidden="1">
      <c r="A31" s="539"/>
      <c r="B31" s="541"/>
      <c r="C31" s="522" t="s">
        <v>606</v>
      </c>
      <c r="D31" s="53">
        <v>0</v>
      </c>
      <c r="E31" s="53">
        <v>0</v>
      </c>
      <c r="F31" s="53">
        <v>0</v>
      </c>
      <c r="G31" s="53">
        <v>0</v>
      </c>
      <c r="H31" s="53">
        <v>0</v>
      </c>
      <c r="I31" s="53">
        <v>0</v>
      </c>
      <c r="J31" s="53">
        <v>7753300</v>
      </c>
      <c r="K31" s="53">
        <v>7777365</v>
      </c>
      <c r="L31" s="53">
        <v>10113919</v>
      </c>
      <c r="M31" s="53">
        <v>0</v>
      </c>
      <c r="N31" s="53">
        <v>0</v>
      </c>
      <c r="O31" s="53">
        <v>0</v>
      </c>
      <c r="P31" s="53">
        <v>0</v>
      </c>
      <c r="Q31" s="542">
        <f t="shared" si="20"/>
        <v>25644584</v>
      </c>
      <c r="R31" s="543">
        <v>0</v>
      </c>
      <c r="S31" s="544">
        <f t="shared" si="21"/>
        <v>0</v>
      </c>
      <c r="T31" s="544">
        <f t="shared" si="21"/>
        <v>0</v>
      </c>
      <c r="U31" s="544">
        <f t="shared" si="22"/>
        <v>0</v>
      </c>
      <c r="V31" s="544">
        <f t="shared" si="23"/>
        <v>0</v>
      </c>
      <c r="W31" s="544">
        <f t="shared" si="23"/>
        <v>0</v>
      </c>
      <c r="X31" s="544">
        <f t="shared" si="23"/>
        <v>0</v>
      </c>
      <c r="Y31" s="544">
        <f t="shared" si="23"/>
        <v>0</v>
      </c>
      <c r="Z31" s="544">
        <f t="shared" si="23"/>
        <v>0</v>
      </c>
      <c r="AA31" s="544">
        <f t="shared" si="23"/>
        <v>0</v>
      </c>
      <c r="AB31" s="544">
        <f t="shared" si="23"/>
        <v>0</v>
      </c>
      <c r="AC31" s="544">
        <f t="shared" si="23"/>
        <v>0</v>
      </c>
      <c r="AD31" s="544">
        <f t="shared" si="23"/>
        <v>0</v>
      </c>
      <c r="AE31" s="545">
        <f t="shared" si="24"/>
        <v>0</v>
      </c>
      <c r="AF31" s="546">
        <f t="shared" si="25"/>
        <v>0</v>
      </c>
    </row>
    <row r="32" spans="1:33" hidden="1">
      <c r="A32" s="539"/>
      <c r="B32" s="541"/>
      <c r="C32" s="522">
        <v>47</v>
      </c>
      <c r="D32" s="53">
        <v>0</v>
      </c>
      <c r="E32" s="53">
        <v>0</v>
      </c>
      <c r="F32" s="53">
        <v>0</v>
      </c>
      <c r="G32" s="53">
        <v>0</v>
      </c>
      <c r="H32" s="53">
        <v>0</v>
      </c>
      <c r="I32" s="53">
        <v>0</v>
      </c>
      <c r="J32" s="53">
        <v>90000</v>
      </c>
      <c r="K32" s="53">
        <v>159000</v>
      </c>
      <c r="L32" s="53">
        <v>168000</v>
      </c>
      <c r="M32" s="53">
        <v>0</v>
      </c>
      <c r="N32" s="53">
        <v>0</v>
      </c>
      <c r="O32" s="53">
        <v>0</v>
      </c>
      <c r="P32" s="53">
        <v>0</v>
      </c>
      <c r="Q32" s="542">
        <f t="shared" si="20"/>
        <v>417000</v>
      </c>
      <c r="R32" s="543">
        <v>0</v>
      </c>
      <c r="S32" s="544">
        <f t="shared" si="21"/>
        <v>0</v>
      </c>
      <c r="T32" s="544">
        <f t="shared" si="21"/>
        <v>0</v>
      </c>
      <c r="U32" s="544">
        <f t="shared" si="22"/>
        <v>0</v>
      </c>
      <c r="V32" s="544">
        <f t="shared" si="23"/>
        <v>0</v>
      </c>
      <c r="W32" s="544">
        <f t="shared" si="23"/>
        <v>0</v>
      </c>
      <c r="X32" s="544">
        <f t="shared" si="23"/>
        <v>0</v>
      </c>
      <c r="Y32" s="544">
        <f t="shared" si="23"/>
        <v>0</v>
      </c>
      <c r="Z32" s="544">
        <f t="shared" si="23"/>
        <v>0</v>
      </c>
      <c r="AA32" s="544">
        <f t="shared" si="23"/>
        <v>0</v>
      </c>
      <c r="AB32" s="544">
        <f t="shared" si="23"/>
        <v>0</v>
      </c>
      <c r="AC32" s="544">
        <f t="shared" si="23"/>
        <v>0</v>
      </c>
      <c r="AD32" s="544">
        <f t="shared" si="23"/>
        <v>0</v>
      </c>
      <c r="AE32" s="545">
        <f t="shared" si="24"/>
        <v>0</v>
      </c>
      <c r="AF32" s="546">
        <f t="shared" si="25"/>
        <v>0</v>
      </c>
    </row>
    <row r="33" spans="1:33" hidden="1">
      <c r="A33" s="539"/>
      <c r="B33" s="541"/>
      <c r="C33" s="550" t="s">
        <v>607</v>
      </c>
      <c r="D33" s="551">
        <v>0</v>
      </c>
      <c r="E33" s="551">
        <v>0</v>
      </c>
      <c r="F33" s="551">
        <v>0</v>
      </c>
      <c r="G33" s="551">
        <v>0</v>
      </c>
      <c r="H33" s="551">
        <v>0</v>
      </c>
      <c r="I33" s="551">
        <v>0</v>
      </c>
      <c r="J33" s="551">
        <v>19623900</v>
      </c>
      <c r="K33" s="551">
        <v>16668200</v>
      </c>
      <c r="L33" s="551">
        <v>57524850</v>
      </c>
      <c r="M33" s="551">
        <v>0</v>
      </c>
      <c r="N33" s="551">
        <v>0</v>
      </c>
      <c r="O33" s="551">
        <v>0</v>
      </c>
      <c r="P33" s="551">
        <v>0</v>
      </c>
      <c r="Q33" s="542">
        <f t="shared" si="20"/>
        <v>93816950</v>
      </c>
      <c r="R33" s="543">
        <v>0</v>
      </c>
      <c r="S33" s="544">
        <f t="shared" si="21"/>
        <v>0</v>
      </c>
      <c r="T33" s="544">
        <f t="shared" si="21"/>
        <v>0</v>
      </c>
      <c r="U33" s="544">
        <f t="shared" si="22"/>
        <v>0</v>
      </c>
      <c r="V33" s="544">
        <f t="shared" si="23"/>
        <v>0</v>
      </c>
      <c r="W33" s="544">
        <f t="shared" si="23"/>
        <v>0</v>
      </c>
      <c r="X33" s="544">
        <f t="shared" si="23"/>
        <v>0</v>
      </c>
      <c r="Y33" s="544">
        <f t="shared" si="23"/>
        <v>0</v>
      </c>
      <c r="Z33" s="544">
        <f t="shared" si="23"/>
        <v>0</v>
      </c>
      <c r="AA33" s="544">
        <f t="shared" si="23"/>
        <v>0</v>
      </c>
      <c r="AB33" s="544">
        <f t="shared" si="23"/>
        <v>0</v>
      </c>
      <c r="AC33" s="544">
        <f t="shared" si="23"/>
        <v>0</v>
      </c>
      <c r="AD33" s="544">
        <f t="shared" si="23"/>
        <v>0</v>
      </c>
      <c r="AE33" s="545">
        <f t="shared" si="24"/>
        <v>0</v>
      </c>
      <c r="AF33" s="546">
        <f t="shared" si="25"/>
        <v>0</v>
      </c>
    </row>
    <row r="34" spans="1:33" hidden="1">
      <c r="A34" s="539"/>
      <c r="B34" s="541"/>
      <c r="C34" s="552" t="s">
        <v>610</v>
      </c>
      <c r="D34" s="553">
        <v>0</v>
      </c>
      <c r="E34" s="553">
        <v>0</v>
      </c>
      <c r="F34" s="553">
        <v>0</v>
      </c>
      <c r="G34" s="553">
        <v>0</v>
      </c>
      <c r="H34" s="553">
        <v>0</v>
      </c>
      <c r="I34" s="553">
        <v>0</v>
      </c>
      <c r="J34" s="553">
        <v>32994000</v>
      </c>
      <c r="K34" s="553">
        <v>35568000</v>
      </c>
      <c r="L34" s="553"/>
      <c r="M34" s="553"/>
      <c r="N34" s="553"/>
      <c r="O34" s="553"/>
      <c r="P34" s="553"/>
      <c r="Q34" s="542">
        <f t="shared" si="20"/>
        <v>68562000</v>
      </c>
      <c r="R34" s="543">
        <v>0</v>
      </c>
      <c r="S34" s="544">
        <f t="shared" si="21"/>
        <v>0</v>
      </c>
      <c r="T34" s="544">
        <f t="shared" si="21"/>
        <v>0</v>
      </c>
      <c r="U34" s="544">
        <f t="shared" si="22"/>
        <v>0</v>
      </c>
      <c r="V34" s="544">
        <f t="shared" si="23"/>
        <v>0</v>
      </c>
      <c r="W34" s="544">
        <f t="shared" si="23"/>
        <v>0</v>
      </c>
      <c r="X34" s="544">
        <f t="shared" si="23"/>
        <v>0</v>
      </c>
      <c r="Y34" s="544">
        <f t="shared" si="23"/>
        <v>0</v>
      </c>
      <c r="Z34" s="544">
        <f t="shared" si="23"/>
        <v>0</v>
      </c>
      <c r="AA34" s="544">
        <f t="shared" si="23"/>
        <v>0</v>
      </c>
      <c r="AB34" s="544">
        <f t="shared" si="23"/>
        <v>0</v>
      </c>
      <c r="AC34" s="544">
        <f t="shared" si="23"/>
        <v>0</v>
      </c>
      <c r="AD34" s="544">
        <f t="shared" si="23"/>
        <v>0</v>
      </c>
      <c r="AE34" s="545">
        <f t="shared" si="24"/>
        <v>0</v>
      </c>
      <c r="AF34" s="546">
        <f t="shared" si="25"/>
        <v>0</v>
      </c>
    </row>
    <row r="35" spans="1:33" s="538" customFormat="1" hidden="1">
      <c r="A35" s="549"/>
      <c r="B35" s="547" t="s">
        <v>611</v>
      </c>
      <c r="D35" s="542">
        <f t="shared" ref="D35" si="26">SUM(D29:D34)</f>
        <v>0</v>
      </c>
      <c r="E35" s="542">
        <f t="shared" ref="E35:O35" si="27">SUM(E29:E34)</f>
        <v>0</v>
      </c>
      <c r="F35" s="542">
        <f t="shared" si="27"/>
        <v>0</v>
      </c>
      <c r="G35" s="542">
        <f t="shared" si="27"/>
        <v>0</v>
      </c>
      <c r="H35" s="542">
        <f t="shared" si="27"/>
        <v>0</v>
      </c>
      <c r="I35" s="542">
        <f t="shared" si="27"/>
        <v>0</v>
      </c>
      <c r="J35" s="542">
        <f t="shared" si="27"/>
        <v>61774584</v>
      </c>
      <c r="K35" s="542">
        <f t="shared" si="27"/>
        <v>61596690</v>
      </c>
      <c r="L35" s="542">
        <f t="shared" si="27"/>
        <v>69227228</v>
      </c>
      <c r="M35" s="542">
        <f t="shared" si="27"/>
        <v>0</v>
      </c>
      <c r="N35" s="542">
        <f t="shared" si="27"/>
        <v>0</v>
      </c>
      <c r="O35" s="542">
        <f t="shared" si="27"/>
        <v>0</v>
      </c>
      <c r="P35" s="542">
        <f t="shared" ref="P35" si="28">SUM(P29:P34)</f>
        <v>0</v>
      </c>
      <c r="Q35" s="542">
        <f>SUM(Q29:Q34)</f>
        <v>192598502</v>
      </c>
      <c r="R35" s="548"/>
      <c r="S35" s="545">
        <f>SUM(S29:S34)</f>
        <v>0</v>
      </c>
      <c r="T35" s="545">
        <f t="shared" ref="T35:AE35" si="29">SUM(T29:T34)</f>
        <v>0</v>
      </c>
      <c r="U35" s="545">
        <f>SUM(U29:U34)</f>
        <v>0</v>
      </c>
      <c r="V35" s="545">
        <f t="shared" si="29"/>
        <v>0</v>
      </c>
      <c r="W35" s="545">
        <f t="shared" si="29"/>
        <v>0</v>
      </c>
      <c r="X35" s="545">
        <f>SUM(X29:X34)</f>
        <v>0</v>
      </c>
      <c r="Y35" s="545">
        <f t="shared" si="29"/>
        <v>0</v>
      </c>
      <c r="Z35" s="545">
        <f t="shared" si="29"/>
        <v>0</v>
      </c>
      <c r="AA35" s="545">
        <f t="shared" si="29"/>
        <v>0</v>
      </c>
      <c r="AB35" s="545">
        <f t="shared" si="29"/>
        <v>0</v>
      </c>
      <c r="AC35" s="545">
        <f t="shared" si="29"/>
        <v>0</v>
      </c>
      <c r="AD35" s="545">
        <f t="shared" ref="AD35" si="30">SUM(AD29:AD34)</f>
        <v>0</v>
      </c>
      <c r="AE35" s="545">
        <f t="shared" si="29"/>
        <v>0</v>
      </c>
      <c r="AF35" s="546">
        <f t="shared" si="25"/>
        <v>0</v>
      </c>
      <c r="AG35" s="546">
        <f>AE35-SUM(S29:AC34)</f>
        <v>0</v>
      </c>
    </row>
    <row r="36" spans="1:33" hidden="1">
      <c r="A36" s="539"/>
      <c r="B36" s="541"/>
      <c r="D36" s="53"/>
      <c r="E36" s="53"/>
      <c r="F36" s="53"/>
      <c r="G36" s="53"/>
      <c r="H36" s="53"/>
      <c r="I36" s="53"/>
      <c r="J36" s="53"/>
      <c r="K36" s="53"/>
      <c r="L36" s="53"/>
      <c r="M36" s="53"/>
      <c r="N36" s="53"/>
      <c r="O36" s="53"/>
      <c r="P36" s="53"/>
      <c r="Q36" s="542"/>
      <c r="R36" s="543"/>
      <c r="S36" s="544"/>
      <c r="T36" s="544"/>
      <c r="U36" s="544"/>
      <c r="V36" s="544"/>
      <c r="W36" s="544"/>
      <c r="X36" s="544"/>
      <c r="Y36" s="544"/>
      <c r="Z36" s="544"/>
      <c r="AA36" s="544"/>
      <c r="AB36" s="544"/>
      <c r="AC36" s="544"/>
      <c r="AD36" s="544"/>
      <c r="AE36" s="545"/>
    </row>
    <row r="37" spans="1:33">
      <c r="A37" s="539"/>
      <c r="B37" s="540" t="s">
        <v>612</v>
      </c>
      <c r="D37" s="53"/>
      <c r="E37" s="53"/>
      <c r="F37" s="53"/>
      <c r="G37" s="53"/>
      <c r="H37" s="53"/>
      <c r="I37" s="53"/>
      <c r="J37" s="53"/>
      <c r="K37" s="53"/>
      <c r="L37" s="53"/>
      <c r="M37" s="53"/>
      <c r="N37" s="53"/>
      <c r="O37" s="53"/>
      <c r="P37" s="53"/>
      <c r="Q37" s="542"/>
      <c r="R37" s="543"/>
      <c r="S37" s="544"/>
      <c r="T37" s="544"/>
      <c r="U37" s="544"/>
      <c r="V37" s="544"/>
      <c r="W37" s="544"/>
      <c r="X37" s="544"/>
      <c r="Y37" s="544"/>
      <c r="Z37" s="544"/>
      <c r="AA37" s="544"/>
      <c r="AB37" s="544"/>
      <c r="AC37" s="544"/>
      <c r="AD37" s="544"/>
      <c r="AE37" s="545"/>
    </row>
    <row r="38" spans="1:33">
      <c r="A38" s="539"/>
      <c r="B38" s="541"/>
      <c r="C38" s="522">
        <v>40</v>
      </c>
      <c r="D38" s="53">
        <v>0</v>
      </c>
      <c r="E38" s="53">
        <v>0</v>
      </c>
      <c r="F38" s="53">
        <v>0</v>
      </c>
      <c r="G38" s="53">
        <v>1821142.6036253013</v>
      </c>
      <c r="H38" s="53">
        <v>11840154.138674097</v>
      </c>
      <c r="I38" s="53">
        <v>24574169.096209884</v>
      </c>
      <c r="J38" s="53">
        <v>32913365</v>
      </c>
      <c r="K38" s="53">
        <v>34471257</v>
      </c>
      <c r="L38" s="53">
        <v>29435733</v>
      </c>
      <c r="M38" s="53">
        <v>17986284</v>
      </c>
      <c r="N38" s="53">
        <v>8722390</v>
      </c>
      <c r="O38" s="53">
        <v>1705305</v>
      </c>
      <c r="P38" s="53">
        <v>597557</v>
      </c>
      <c r="Q38" s="542">
        <f>SUM(D38:O38)</f>
        <v>163469799.83850929</v>
      </c>
      <c r="R38" s="543">
        <v>3.31E-3</v>
      </c>
      <c r="S38" s="544">
        <f>D38*$R38</f>
        <v>0</v>
      </c>
      <c r="T38" s="544">
        <f t="shared" ref="T38" si="31">E38*$R38</f>
        <v>0</v>
      </c>
      <c r="U38" s="544">
        <f>SUM(F38:G38)*$R38</f>
        <v>6027.9820179997469</v>
      </c>
      <c r="V38" s="544">
        <f t="shared" ref="V38:AD38" si="32">H38*$R38</f>
        <v>39190.910199011261</v>
      </c>
      <c r="W38" s="544">
        <f t="shared" si="32"/>
        <v>81340.499708454721</v>
      </c>
      <c r="X38" s="544">
        <f t="shared" si="32"/>
        <v>108943.23815</v>
      </c>
      <c r="Y38" s="544">
        <f t="shared" si="32"/>
        <v>114099.86066999999</v>
      </c>
      <c r="Z38" s="544">
        <f t="shared" si="32"/>
        <v>97432.276230000003</v>
      </c>
      <c r="AA38" s="544">
        <f t="shared" si="32"/>
        <v>59534.600039999998</v>
      </c>
      <c r="AB38" s="544">
        <f t="shared" si="32"/>
        <v>28871.1109</v>
      </c>
      <c r="AC38" s="544">
        <f t="shared" si="32"/>
        <v>5644.5595499999999</v>
      </c>
      <c r="AD38" s="544">
        <f t="shared" si="32"/>
        <v>1977.9136699999999</v>
      </c>
      <c r="AE38" s="545">
        <f>SUM(S38:AC38)</f>
        <v>541085.03746546572</v>
      </c>
      <c r="AF38" s="546">
        <f>AE38-SUM(S38:AC38)</f>
        <v>0</v>
      </c>
    </row>
    <row r="39" spans="1:33" s="538" customFormat="1">
      <c r="A39" s="549"/>
      <c r="B39" s="547" t="s">
        <v>613</v>
      </c>
      <c r="C39" s="528"/>
      <c r="D39" s="542">
        <f t="shared" ref="D39" si="33">SUM(D38:D38)</f>
        <v>0</v>
      </c>
      <c r="E39" s="542">
        <f t="shared" ref="E39:O39" si="34">SUM(E38:E38)</f>
        <v>0</v>
      </c>
      <c r="F39" s="542">
        <f t="shared" si="34"/>
        <v>0</v>
      </c>
      <c r="G39" s="542">
        <f t="shared" si="34"/>
        <v>1821142.6036253013</v>
      </c>
      <c r="H39" s="542">
        <f t="shared" si="34"/>
        <v>11840154.138674097</v>
      </c>
      <c r="I39" s="542">
        <f t="shared" si="34"/>
        <v>24574169.096209884</v>
      </c>
      <c r="J39" s="542">
        <f t="shared" si="34"/>
        <v>32913365</v>
      </c>
      <c r="K39" s="542">
        <f t="shared" si="34"/>
        <v>34471257</v>
      </c>
      <c r="L39" s="542">
        <f t="shared" si="34"/>
        <v>29435733</v>
      </c>
      <c r="M39" s="542">
        <f t="shared" si="34"/>
        <v>17986284</v>
      </c>
      <c r="N39" s="542">
        <f t="shared" si="34"/>
        <v>8722390</v>
      </c>
      <c r="O39" s="542">
        <f t="shared" si="34"/>
        <v>1705305</v>
      </c>
      <c r="P39" s="542">
        <f t="shared" ref="P39" si="35">SUM(P38:P38)</f>
        <v>597557</v>
      </c>
      <c r="Q39" s="542">
        <f>Q38</f>
        <v>163469799.83850929</v>
      </c>
      <c r="R39" s="548"/>
      <c r="S39" s="545">
        <f>SUM(S38)</f>
        <v>0</v>
      </c>
      <c r="T39" s="545">
        <f t="shared" ref="T39:AC39" si="36">SUM(T38)</f>
        <v>0</v>
      </c>
      <c r="U39" s="545">
        <f>SUM(U38)</f>
        <v>6027.9820179997469</v>
      </c>
      <c r="V39" s="545">
        <f t="shared" si="36"/>
        <v>39190.910199011261</v>
      </c>
      <c r="W39" s="545">
        <f t="shared" si="36"/>
        <v>81340.499708454721</v>
      </c>
      <c r="X39" s="545">
        <f>SUM(X38)</f>
        <v>108943.23815</v>
      </c>
      <c r="Y39" s="545">
        <f t="shared" si="36"/>
        <v>114099.86066999999</v>
      </c>
      <c r="Z39" s="545">
        <f t="shared" si="36"/>
        <v>97432.276230000003</v>
      </c>
      <c r="AA39" s="545">
        <f t="shared" si="36"/>
        <v>59534.600039999998</v>
      </c>
      <c r="AB39" s="545">
        <f t="shared" si="36"/>
        <v>28871.1109</v>
      </c>
      <c r="AC39" s="545">
        <f t="shared" si="36"/>
        <v>5644.5595499999999</v>
      </c>
      <c r="AD39" s="545">
        <f t="shared" ref="AD39" si="37">SUM(AD38)</f>
        <v>1977.9136699999999</v>
      </c>
      <c r="AE39" s="545">
        <f>AE38</f>
        <v>541085.03746546572</v>
      </c>
      <c r="AF39" s="546">
        <f>AE39-SUM(S39:AC39)</f>
        <v>0</v>
      </c>
      <c r="AG39" s="546">
        <f>AE39-SUM(S38:AC38)</f>
        <v>0</v>
      </c>
    </row>
    <row r="40" spans="1:33">
      <c r="A40" s="539"/>
      <c r="B40" s="541"/>
      <c r="D40" s="53"/>
      <c r="E40" s="53"/>
      <c r="F40" s="53"/>
      <c r="G40" s="53"/>
      <c r="H40" s="53"/>
      <c r="I40" s="53"/>
      <c r="J40" s="53"/>
      <c r="K40" s="53"/>
      <c r="L40" s="53"/>
      <c r="M40" s="53"/>
      <c r="N40" s="53"/>
      <c r="O40" s="53"/>
      <c r="P40" s="53"/>
      <c r="Q40" s="542"/>
      <c r="R40" s="543"/>
      <c r="S40" s="544"/>
      <c r="T40" s="544"/>
      <c r="U40" s="544"/>
      <c r="V40" s="544"/>
      <c r="W40" s="544"/>
      <c r="X40" s="544"/>
      <c r="Y40" s="544"/>
      <c r="Z40" s="544"/>
      <c r="AA40" s="544"/>
      <c r="AB40" s="544"/>
      <c r="AC40" s="544"/>
      <c r="AD40" s="544"/>
      <c r="AE40" s="545"/>
    </row>
    <row r="41" spans="1:33" hidden="1">
      <c r="A41" s="539"/>
      <c r="B41" s="540" t="s">
        <v>614</v>
      </c>
      <c r="D41" s="53"/>
      <c r="E41" s="53"/>
      <c r="F41" s="53"/>
      <c r="G41" s="53"/>
      <c r="H41" s="53"/>
      <c r="I41" s="53"/>
      <c r="J41" s="53"/>
      <c r="K41" s="53"/>
      <c r="L41" s="53"/>
      <c r="M41" s="53"/>
      <c r="N41" s="53"/>
      <c r="O41" s="53"/>
      <c r="P41" s="53"/>
      <c r="Q41" s="542"/>
      <c r="R41" s="543"/>
      <c r="S41" s="544"/>
      <c r="T41" s="544"/>
      <c r="U41" s="544"/>
      <c r="V41" s="544"/>
      <c r="W41" s="544"/>
      <c r="X41" s="544"/>
      <c r="Y41" s="544"/>
      <c r="Z41" s="544"/>
      <c r="AA41" s="544"/>
      <c r="AB41" s="544"/>
      <c r="AC41" s="544"/>
      <c r="AD41" s="544"/>
      <c r="AE41" s="545"/>
    </row>
    <row r="42" spans="1:33" hidden="1">
      <c r="A42" s="539"/>
      <c r="C42" s="522" t="s">
        <v>585</v>
      </c>
      <c r="D42" s="53">
        <v>0</v>
      </c>
      <c r="E42" s="53">
        <v>0</v>
      </c>
      <c r="F42" s="53">
        <v>0</v>
      </c>
      <c r="G42" s="53">
        <v>0</v>
      </c>
      <c r="H42" s="53">
        <v>0</v>
      </c>
      <c r="I42" s="53">
        <v>0</v>
      </c>
      <c r="J42" s="53">
        <v>318733</v>
      </c>
      <c r="K42" s="53">
        <v>329449</v>
      </c>
      <c r="L42" s="53">
        <v>318367</v>
      </c>
      <c r="M42" s="53">
        <v>0</v>
      </c>
      <c r="N42" s="53">
        <v>0</v>
      </c>
      <c r="O42" s="53">
        <v>0</v>
      </c>
      <c r="P42" s="53">
        <v>0</v>
      </c>
      <c r="Q42" s="542">
        <f>SUM(D42:O42)</f>
        <v>966549</v>
      </c>
      <c r="R42" s="543">
        <v>0</v>
      </c>
      <c r="S42" s="544">
        <f>D42*$R42</f>
        <v>0</v>
      </c>
      <c r="T42" s="544">
        <f t="shared" ref="T42:T45" si="38">E42*$R42</f>
        <v>0</v>
      </c>
      <c r="U42" s="544">
        <f>SUM(F42:G42)*$R42</f>
        <v>0</v>
      </c>
      <c r="V42" s="544">
        <f t="shared" ref="V42:AD45" si="39">H42*$R42</f>
        <v>0</v>
      </c>
      <c r="W42" s="544">
        <f t="shared" si="39"/>
        <v>0</v>
      </c>
      <c r="X42" s="544">
        <f t="shared" si="39"/>
        <v>0</v>
      </c>
      <c r="Y42" s="544">
        <f t="shared" si="39"/>
        <v>0</v>
      </c>
      <c r="Z42" s="544">
        <f t="shared" si="39"/>
        <v>0</v>
      </c>
      <c r="AA42" s="544">
        <f t="shared" si="39"/>
        <v>0</v>
      </c>
      <c r="AB42" s="544">
        <f t="shared" si="39"/>
        <v>0</v>
      </c>
      <c r="AC42" s="544">
        <f t="shared" si="39"/>
        <v>0</v>
      </c>
      <c r="AD42" s="544">
        <f t="shared" si="39"/>
        <v>0</v>
      </c>
      <c r="AE42" s="545">
        <f>SUM(S42:AC42)</f>
        <v>0</v>
      </c>
      <c r="AF42" s="546">
        <f>AE42-SUM(S42:AC42)</f>
        <v>0</v>
      </c>
    </row>
    <row r="43" spans="1:33" hidden="1">
      <c r="A43" s="539"/>
      <c r="C43" s="522" t="s">
        <v>615</v>
      </c>
      <c r="D43" s="53">
        <v>0</v>
      </c>
      <c r="E43" s="53">
        <v>0</v>
      </c>
      <c r="F43" s="53">
        <v>0</v>
      </c>
      <c r="G43" s="53">
        <v>0</v>
      </c>
      <c r="H43" s="53">
        <v>0</v>
      </c>
      <c r="I43" s="53">
        <v>0</v>
      </c>
      <c r="J43" s="53">
        <v>11853</v>
      </c>
      <c r="K43" s="53">
        <v>12095</v>
      </c>
      <c r="L43" s="53">
        <v>11853</v>
      </c>
      <c r="M43" s="53">
        <v>0</v>
      </c>
      <c r="N43" s="53">
        <v>0</v>
      </c>
      <c r="O43" s="53">
        <v>0</v>
      </c>
      <c r="P43" s="53">
        <v>0</v>
      </c>
      <c r="Q43" s="542">
        <f>SUM(D43:O43)</f>
        <v>35801</v>
      </c>
      <c r="R43" s="543">
        <v>0</v>
      </c>
      <c r="S43" s="544">
        <f>D43*$R43</f>
        <v>0</v>
      </c>
      <c r="T43" s="544">
        <f t="shared" si="38"/>
        <v>0</v>
      </c>
      <c r="U43" s="544">
        <f>SUM(F43:G43)*$R43</f>
        <v>0</v>
      </c>
      <c r="V43" s="544">
        <f t="shared" si="39"/>
        <v>0</v>
      </c>
      <c r="W43" s="544">
        <f t="shared" si="39"/>
        <v>0</v>
      </c>
      <c r="X43" s="544">
        <f t="shared" si="39"/>
        <v>0</v>
      </c>
      <c r="Y43" s="544">
        <f t="shared" si="39"/>
        <v>0</v>
      </c>
      <c r="Z43" s="544">
        <f t="shared" si="39"/>
        <v>0</v>
      </c>
      <c r="AA43" s="544">
        <f t="shared" si="39"/>
        <v>0</v>
      </c>
      <c r="AB43" s="544">
        <f t="shared" si="39"/>
        <v>0</v>
      </c>
      <c r="AC43" s="544">
        <f t="shared" si="39"/>
        <v>0</v>
      </c>
      <c r="AD43" s="544">
        <f t="shared" si="39"/>
        <v>0</v>
      </c>
      <c r="AE43" s="545">
        <f>SUM(S43:AC43)</f>
        <v>0</v>
      </c>
      <c r="AF43" s="546">
        <f>AE43-SUM(S43:AC43)</f>
        <v>0</v>
      </c>
    </row>
    <row r="44" spans="1:33" hidden="1">
      <c r="A44" s="554"/>
      <c r="B44" s="555"/>
      <c r="C44" s="522" t="s">
        <v>616</v>
      </c>
      <c r="D44" s="53">
        <v>0</v>
      </c>
      <c r="E44" s="53">
        <v>0</v>
      </c>
      <c r="F44" s="53">
        <v>0</v>
      </c>
      <c r="G44" s="53">
        <v>0</v>
      </c>
      <c r="H44" s="53">
        <v>0</v>
      </c>
      <c r="I44" s="53">
        <v>0</v>
      </c>
      <c r="J44" s="53">
        <v>290512</v>
      </c>
      <c r="K44" s="53">
        <v>295316</v>
      </c>
      <c r="L44" s="53">
        <v>300448</v>
      </c>
      <c r="M44" s="53">
        <v>0</v>
      </c>
      <c r="N44" s="53">
        <v>0</v>
      </c>
      <c r="O44" s="53">
        <v>0</v>
      </c>
      <c r="P44" s="53">
        <v>0</v>
      </c>
      <c r="Q44" s="542">
        <f>SUM(D44:O44)</f>
        <v>886276</v>
      </c>
      <c r="R44" s="543">
        <v>0</v>
      </c>
      <c r="S44" s="544">
        <f>D44*$R44</f>
        <v>0</v>
      </c>
      <c r="T44" s="544">
        <f t="shared" si="38"/>
        <v>0</v>
      </c>
      <c r="U44" s="544">
        <f>SUM(F44:G44)*$R44</f>
        <v>0</v>
      </c>
      <c r="V44" s="544">
        <f t="shared" si="39"/>
        <v>0</v>
      </c>
      <c r="W44" s="544">
        <f t="shared" si="39"/>
        <v>0</v>
      </c>
      <c r="X44" s="544">
        <f t="shared" si="39"/>
        <v>0</v>
      </c>
      <c r="Y44" s="544">
        <f t="shared" si="39"/>
        <v>0</v>
      </c>
      <c r="Z44" s="544">
        <f t="shared" si="39"/>
        <v>0</v>
      </c>
      <c r="AA44" s="544">
        <f t="shared" si="39"/>
        <v>0</v>
      </c>
      <c r="AB44" s="544">
        <f t="shared" si="39"/>
        <v>0</v>
      </c>
      <c r="AC44" s="544">
        <f t="shared" si="39"/>
        <v>0</v>
      </c>
      <c r="AD44" s="544">
        <f t="shared" si="39"/>
        <v>0</v>
      </c>
      <c r="AE44" s="545">
        <f>SUM(S44:AC44)</f>
        <v>0</v>
      </c>
      <c r="AF44" s="546">
        <f>AE44-SUM(S44:AC44)</f>
        <v>0</v>
      </c>
    </row>
    <row r="45" spans="1:33" hidden="1">
      <c r="A45" s="556"/>
      <c r="C45" s="522">
        <v>57</v>
      </c>
      <c r="D45" s="53">
        <v>0</v>
      </c>
      <c r="E45" s="53">
        <v>0</v>
      </c>
      <c r="F45" s="53">
        <v>0</v>
      </c>
      <c r="G45" s="53">
        <v>0</v>
      </c>
      <c r="H45" s="53">
        <v>0</v>
      </c>
      <c r="I45" s="53">
        <v>0</v>
      </c>
      <c r="J45" s="53">
        <v>131872</v>
      </c>
      <c r="K45" s="53">
        <v>138647</v>
      </c>
      <c r="L45" s="53">
        <v>131816</v>
      </c>
      <c r="M45" s="53">
        <v>0</v>
      </c>
      <c r="N45" s="53">
        <v>0</v>
      </c>
      <c r="O45" s="53">
        <v>0</v>
      </c>
      <c r="P45" s="53">
        <v>0</v>
      </c>
      <c r="Q45" s="542">
        <f>SUM(D45:O45)</f>
        <v>402335</v>
      </c>
      <c r="R45" s="543">
        <v>0</v>
      </c>
      <c r="S45" s="544">
        <f>D45*$R45</f>
        <v>0</v>
      </c>
      <c r="T45" s="544">
        <f t="shared" si="38"/>
        <v>0</v>
      </c>
      <c r="U45" s="544">
        <f>SUM(F45:G45)*$R45</f>
        <v>0</v>
      </c>
      <c r="V45" s="544">
        <f t="shared" si="39"/>
        <v>0</v>
      </c>
      <c r="W45" s="544">
        <f t="shared" si="39"/>
        <v>0</v>
      </c>
      <c r="X45" s="544">
        <f t="shared" si="39"/>
        <v>0</v>
      </c>
      <c r="Y45" s="544">
        <f t="shared" si="39"/>
        <v>0</v>
      </c>
      <c r="Z45" s="544">
        <f t="shared" si="39"/>
        <v>0</v>
      </c>
      <c r="AA45" s="544">
        <f t="shared" si="39"/>
        <v>0</v>
      </c>
      <c r="AB45" s="544">
        <f t="shared" si="39"/>
        <v>0</v>
      </c>
      <c r="AC45" s="544">
        <f t="shared" si="39"/>
        <v>0</v>
      </c>
      <c r="AD45" s="544">
        <f t="shared" si="39"/>
        <v>0</v>
      </c>
      <c r="AE45" s="545">
        <f>SUM(S45:AC45)</f>
        <v>0</v>
      </c>
      <c r="AF45" s="546">
        <f>AE45-SUM(S45:AC45)</f>
        <v>0</v>
      </c>
    </row>
    <row r="46" spans="1:33" s="538" customFormat="1" hidden="1">
      <c r="A46" s="557"/>
      <c r="B46" s="547" t="s">
        <v>617</v>
      </c>
      <c r="C46" s="528"/>
      <c r="D46" s="542">
        <f t="shared" ref="D46" si="40">SUM(D42:D45)</f>
        <v>0</v>
      </c>
      <c r="E46" s="542">
        <f t="shared" ref="E46:O46" si="41">SUM(E42:E45)</f>
        <v>0</v>
      </c>
      <c r="F46" s="542">
        <f t="shared" si="41"/>
        <v>0</v>
      </c>
      <c r="G46" s="542">
        <f t="shared" si="41"/>
        <v>0</v>
      </c>
      <c r="H46" s="542">
        <f t="shared" si="41"/>
        <v>0</v>
      </c>
      <c r="I46" s="542">
        <f t="shared" si="41"/>
        <v>0</v>
      </c>
      <c r="J46" s="542">
        <f t="shared" si="41"/>
        <v>752970</v>
      </c>
      <c r="K46" s="542">
        <f t="shared" si="41"/>
        <v>775507</v>
      </c>
      <c r="L46" s="542">
        <f t="shared" si="41"/>
        <v>762484</v>
      </c>
      <c r="M46" s="542">
        <f t="shared" si="41"/>
        <v>0</v>
      </c>
      <c r="N46" s="542">
        <f t="shared" si="41"/>
        <v>0</v>
      </c>
      <c r="O46" s="542">
        <f t="shared" si="41"/>
        <v>0</v>
      </c>
      <c r="P46" s="542">
        <f t="shared" ref="P46" si="42">SUM(P42:P45)</f>
        <v>0</v>
      </c>
      <c r="Q46" s="542">
        <f>SUM(Q42:Q45)</f>
        <v>2290961</v>
      </c>
      <c r="R46" s="558"/>
      <c r="S46" s="545">
        <f>SUM(S42:S45)</f>
        <v>0</v>
      </c>
      <c r="T46" s="545">
        <f t="shared" ref="T46:AC46" si="43">SUM(T42:T45)</f>
        <v>0</v>
      </c>
      <c r="U46" s="545">
        <f>SUM(U42:U45)</f>
        <v>0</v>
      </c>
      <c r="V46" s="545">
        <f t="shared" si="43"/>
        <v>0</v>
      </c>
      <c r="W46" s="545">
        <f t="shared" si="43"/>
        <v>0</v>
      </c>
      <c r="X46" s="545">
        <f>SUM(X42:X45)</f>
        <v>0</v>
      </c>
      <c r="Y46" s="545">
        <f t="shared" si="43"/>
        <v>0</v>
      </c>
      <c r="Z46" s="545">
        <f t="shared" si="43"/>
        <v>0</v>
      </c>
      <c r="AA46" s="545">
        <f t="shared" si="43"/>
        <v>0</v>
      </c>
      <c r="AB46" s="545">
        <f t="shared" si="43"/>
        <v>0</v>
      </c>
      <c r="AC46" s="545">
        <f t="shared" si="43"/>
        <v>0</v>
      </c>
      <c r="AD46" s="545">
        <f t="shared" ref="AD46" si="44">SUM(AD42:AD45)</f>
        <v>0</v>
      </c>
      <c r="AE46" s="545">
        <f>SUM(AE42:AE45)</f>
        <v>0</v>
      </c>
      <c r="AF46" s="546">
        <f>AE46-SUM(S46:AC46)</f>
        <v>0</v>
      </c>
      <c r="AG46" s="546">
        <f>AE46-SUM(S42:AC45)</f>
        <v>0</v>
      </c>
    </row>
    <row r="47" spans="1:33" hidden="1">
      <c r="A47" s="556"/>
      <c r="B47" s="540"/>
      <c r="D47" s="53"/>
      <c r="E47" s="53"/>
      <c r="F47" s="53"/>
      <c r="G47" s="53"/>
      <c r="H47" s="53"/>
      <c r="I47" s="53"/>
      <c r="J47" s="53"/>
      <c r="K47" s="53"/>
      <c r="L47" s="53"/>
      <c r="M47" s="53"/>
      <c r="N47" s="53"/>
      <c r="O47" s="53"/>
      <c r="P47" s="53"/>
      <c r="Q47" s="542"/>
      <c r="R47" s="559"/>
      <c r="S47" s="544"/>
      <c r="T47" s="544"/>
      <c r="U47" s="544"/>
      <c r="V47" s="544"/>
      <c r="W47" s="544"/>
      <c r="X47" s="544"/>
      <c r="Y47" s="544"/>
      <c r="Z47" s="544"/>
      <c r="AA47" s="544"/>
      <c r="AB47" s="544"/>
      <c r="AC47" s="544"/>
      <c r="AD47" s="544"/>
      <c r="AE47" s="545"/>
      <c r="AF47" s="546"/>
    </row>
    <row r="48" spans="1:33" s="538" customFormat="1">
      <c r="C48" s="560" t="s">
        <v>618</v>
      </c>
      <c r="D48" s="542">
        <f t="shared" ref="D48:O48" si="45">D18+D26+D35+D39+D46</f>
        <v>0</v>
      </c>
      <c r="E48" s="542">
        <f t="shared" si="45"/>
        <v>0</v>
      </c>
      <c r="F48" s="542">
        <f t="shared" si="45"/>
        <v>2074.579157938565</v>
      </c>
      <c r="G48" s="542">
        <f t="shared" si="45"/>
        <v>51803792.270149454</v>
      </c>
      <c r="H48" s="542">
        <f t="shared" si="45"/>
        <v>106060275.51858971</v>
      </c>
      <c r="I48" s="542">
        <f t="shared" si="45"/>
        <v>119072342.59253459</v>
      </c>
      <c r="J48" s="542">
        <f t="shared" si="45"/>
        <v>340807846</v>
      </c>
      <c r="K48" s="542">
        <f t="shared" si="45"/>
        <v>377058325</v>
      </c>
      <c r="L48" s="542">
        <f t="shared" si="45"/>
        <v>346412060</v>
      </c>
      <c r="M48" s="542">
        <f t="shared" si="45"/>
        <v>107102179</v>
      </c>
      <c r="N48" s="53">
        <f t="shared" si="45"/>
        <v>135794903</v>
      </c>
      <c r="O48" s="53">
        <f t="shared" si="45"/>
        <v>182703008</v>
      </c>
      <c r="P48" s="53">
        <f t="shared" ref="P48" si="46">P18+P26+P35+P39+P46</f>
        <v>202285254</v>
      </c>
      <c r="Q48" s="542">
        <f>Q18+Q26+Q35+Q39+Q46</f>
        <v>1766816805.9604318</v>
      </c>
      <c r="R48" s="559"/>
      <c r="S48" s="545">
        <f>S46+S39+S35+S26+S18</f>
        <v>0</v>
      </c>
      <c r="T48" s="545">
        <f t="shared" ref="T48:AC48" si="47">T46+T39+T35+T26+T18</f>
        <v>0</v>
      </c>
      <c r="U48" s="545">
        <f>U46+U39+U35+U26+U18</f>
        <v>-102438.86959513041</v>
      </c>
      <c r="V48" s="545">
        <f t="shared" si="47"/>
        <v>-165266.75319540562</v>
      </c>
      <c r="W48" s="545">
        <f t="shared" si="47"/>
        <v>-123720.53677856991</v>
      </c>
      <c r="X48" s="545">
        <f>X46+X39+X35+X26+X18</f>
        <v>-133090.43953999999</v>
      </c>
      <c r="Y48" s="545">
        <f t="shared" si="47"/>
        <v>-177329.65071000005</v>
      </c>
      <c r="Z48" s="545">
        <f t="shared" si="47"/>
        <v>-124169.61238999998</v>
      </c>
      <c r="AA48" s="545">
        <f t="shared" si="47"/>
        <v>-130493.628</v>
      </c>
      <c r="AB48" s="545">
        <f t="shared" si="47"/>
        <v>-243107.59028999999</v>
      </c>
      <c r="AC48" s="545">
        <f t="shared" si="47"/>
        <v>-382253.60383000004</v>
      </c>
      <c r="AD48" s="545">
        <f t="shared" ref="AD48" si="48">AD46+AD39+AD35+AD26+AD18</f>
        <v>-430211.81374000001</v>
      </c>
      <c r="AE48" s="545">
        <f>AE18+ AE26+AE35+AE39+AE46</f>
        <v>-1581870.684329106</v>
      </c>
      <c r="AF48" s="546">
        <f>AE48-SUM(S48:AC48)</f>
        <v>0</v>
      </c>
    </row>
    <row r="49" spans="2:31">
      <c r="B49" s="561"/>
      <c r="D49" s="53"/>
      <c r="E49" s="53"/>
      <c r="F49" s="53"/>
      <c r="G49" s="53"/>
      <c r="H49" s="53"/>
      <c r="I49" s="53"/>
      <c r="J49" s="53"/>
      <c r="K49" s="53"/>
      <c r="L49" s="53"/>
      <c r="M49" s="53"/>
      <c r="N49" s="53"/>
      <c r="O49" s="53"/>
      <c r="P49" s="53"/>
      <c r="Q49" s="53"/>
    </row>
    <row r="50" spans="2:31">
      <c r="C50" s="562"/>
      <c r="D50" s="53"/>
      <c r="E50" s="53"/>
      <c r="F50" s="53"/>
      <c r="G50" s="53"/>
      <c r="H50" s="53"/>
      <c r="I50" s="53"/>
      <c r="J50" s="53"/>
      <c r="K50" s="53"/>
      <c r="L50" s="53"/>
      <c r="M50" s="53"/>
      <c r="N50" s="53" t="s">
        <v>105</v>
      </c>
      <c r="O50" s="53" t="s">
        <v>105</v>
      </c>
      <c r="P50" s="53" t="s">
        <v>105</v>
      </c>
      <c r="Q50" s="53">
        <f>Q48-SUM(D48:O48)</f>
        <v>0</v>
      </c>
      <c r="R50" s="563"/>
      <c r="S50" s="564">
        <f>S48-SUM(S18,S26,S35,S39,S46)</f>
        <v>0</v>
      </c>
      <c r="T50" s="564">
        <f t="shared" ref="T50" si="49">T48-SUM(T18,T26,T35,T39,T46)</f>
        <v>0</v>
      </c>
      <c r="U50" s="564"/>
      <c r="V50" s="564"/>
      <c r="W50" s="564"/>
      <c r="X50" s="564"/>
      <c r="Y50" s="564"/>
      <c r="Z50" s="564"/>
      <c r="AA50" s="564"/>
      <c r="AB50" s="564"/>
      <c r="AC50" s="564"/>
      <c r="AD50" s="564"/>
      <c r="AE50" s="564"/>
    </row>
    <row r="51" spans="2:31">
      <c r="D51" s="53"/>
      <c r="E51" s="53"/>
      <c r="F51" s="53"/>
      <c r="G51" s="53"/>
      <c r="H51" s="53"/>
      <c r="I51" s="53"/>
      <c r="J51" s="53"/>
      <c r="K51" s="53"/>
      <c r="L51" s="53"/>
      <c r="M51" s="53"/>
      <c r="N51" s="53" t="s">
        <v>105</v>
      </c>
      <c r="O51" s="53"/>
      <c r="P51" s="53"/>
      <c r="Q51" s="53"/>
      <c r="R51" s="563"/>
      <c r="S51" s="564">
        <f>S48-SUM(S12:S17,S21:S25,S29:S34,S38,S42:S45)</f>
        <v>0</v>
      </c>
      <c r="T51" s="564">
        <f t="shared" ref="T51" si="50">T48-SUM(T12:T17,T21:T25,T29:T34,T38,T42:T45)</f>
        <v>0</v>
      </c>
      <c r="U51" s="564"/>
      <c r="V51" s="564"/>
      <c r="W51" s="564"/>
      <c r="X51" s="564"/>
      <c r="Y51" s="564"/>
      <c r="Z51" s="564"/>
      <c r="AA51" s="564"/>
      <c r="AB51" s="564"/>
      <c r="AC51" s="564"/>
      <c r="AD51" s="564"/>
      <c r="AE51" s="564"/>
    </row>
    <row r="52" spans="2:31">
      <c r="C52" s="563"/>
      <c r="D52" s="53"/>
      <c r="E52" s="53"/>
      <c r="F52" s="53"/>
      <c r="G52" s="53"/>
      <c r="H52" s="53"/>
      <c r="I52" s="53"/>
      <c r="J52" s="53"/>
      <c r="K52" s="53"/>
      <c r="L52" s="53"/>
      <c r="M52" s="53"/>
      <c r="N52" s="53"/>
      <c r="O52" s="53"/>
      <c r="P52" s="53"/>
      <c r="Q52" s="53"/>
    </row>
    <row r="53" spans="2:31">
      <c r="C53" s="522"/>
      <c r="D53" s="53"/>
      <c r="E53" s="53"/>
      <c r="F53" s="53"/>
      <c r="G53" s="53"/>
      <c r="H53" s="53"/>
      <c r="I53" s="53"/>
      <c r="J53" s="53"/>
      <c r="K53" s="53"/>
      <c r="L53" s="53"/>
      <c r="M53" s="53"/>
      <c r="N53" s="53"/>
      <c r="O53" s="53"/>
      <c r="P53" s="53"/>
      <c r="Q53" s="53"/>
    </row>
    <row r="54" spans="2:31">
      <c r="C54" s="563"/>
      <c r="D54" s="53"/>
      <c r="E54" s="53"/>
      <c r="F54" s="53"/>
      <c r="G54" s="53"/>
      <c r="H54" s="53"/>
      <c r="I54" s="53"/>
      <c r="J54" s="53"/>
      <c r="K54" s="53"/>
      <c r="L54" s="53"/>
      <c r="M54" s="53"/>
      <c r="N54" s="53"/>
      <c r="O54" s="53"/>
      <c r="P54" s="53"/>
      <c r="Q54" s="53"/>
      <c r="R54" s="565"/>
      <c r="S54" s="565"/>
      <c r="T54" s="565"/>
      <c r="U54" s="565"/>
      <c r="V54" s="565"/>
      <c r="W54" s="565"/>
      <c r="X54" s="565"/>
      <c r="Y54" s="565"/>
      <c r="Z54" s="565"/>
      <c r="AA54" s="565"/>
      <c r="AB54" s="565"/>
      <c r="AC54" s="565"/>
      <c r="AD54" s="565"/>
      <c r="AE54" s="541"/>
    </row>
    <row r="55" spans="2:31">
      <c r="D55" s="53"/>
      <c r="E55" s="53"/>
      <c r="F55" s="53"/>
      <c r="G55" s="53"/>
      <c r="H55" s="53"/>
      <c r="I55" s="53"/>
      <c r="J55" s="53"/>
      <c r="K55" s="53"/>
      <c r="M55" s="53"/>
      <c r="N55" s="53"/>
      <c r="O55" s="53"/>
      <c r="P55" s="53"/>
      <c r="Q55" s="53"/>
    </row>
    <row r="56" spans="2:31">
      <c r="D56" s="53"/>
      <c r="E56" s="53"/>
      <c r="F56" s="53"/>
      <c r="G56" s="53"/>
      <c r="H56" s="53"/>
      <c r="I56" s="53"/>
      <c r="J56" s="53"/>
      <c r="K56" s="53"/>
      <c r="L56" s="53"/>
      <c r="M56" s="53"/>
      <c r="N56" s="53"/>
      <c r="O56" s="53"/>
      <c r="P56" s="53"/>
      <c r="Q56" s="53"/>
    </row>
    <row r="57" spans="2:31">
      <c r="D57" s="53"/>
      <c r="E57" s="53"/>
      <c r="F57" s="53"/>
      <c r="G57" s="53"/>
      <c r="H57" s="53"/>
      <c r="I57" s="53"/>
      <c r="J57" s="53"/>
      <c r="K57" s="53"/>
      <c r="L57" s="53"/>
      <c r="M57" s="53"/>
      <c r="N57" s="53"/>
      <c r="O57" s="53"/>
      <c r="P57" s="53"/>
      <c r="Q57" s="53"/>
    </row>
    <row r="58" spans="2:31">
      <c r="D58" s="53"/>
      <c r="E58" s="53"/>
      <c r="F58" s="53"/>
      <c r="G58" s="53"/>
      <c r="H58" s="53"/>
      <c r="I58" s="53"/>
      <c r="J58" s="53"/>
      <c r="K58" s="53"/>
      <c r="L58" s="53"/>
      <c r="M58" s="53"/>
      <c r="N58" s="53"/>
      <c r="O58" s="53"/>
      <c r="P58" s="53"/>
      <c r="Q58" s="53"/>
    </row>
    <row r="59" spans="2:31">
      <c r="D59" s="53"/>
      <c r="E59" s="53"/>
      <c r="F59" s="53"/>
      <c r="G59" s="53"/>
      <c r="H59" s="53"/>
      <c r="I59" s="53"/>
      <c r="J59" s="53"/>
      <c r="K59" s="53"/>
      <c r="L59" s="53"/>
      <c r="M59" s="53"/>
      <c r="N59" s="53"/>
      <c r="O59" s="53"/>
      <c r="P59" s="53"/>
      <c r="Q59" s="53"/>
    </row>
    <row r="60" spans="2:31">
      <c r="D60" s="53"/>
      <c r="E60" s="53"/>
      <c r="F60" s="53"/>
      <c r="G60" s="53"/>
      <c r="H60" s="53"/>
      <c r="I60" s="53"/>
      <c r="J60" s="53"/>
      <c r="K60" s="53"/>
      <c r="L60" s="53"/>
      <c r="M60" s="53"/>
      <c r="N60" s="53"/>
      <c r="O60" s="53"/>
      <c r="P60" s="53"/>
      <c r="Q60" s="53"/>
    </row>
    <row r="61" spans="2:31">
      <c r="D61" s="53"/>
      <c r="E61" s="53"/>
      <c r="F61" s="53"/>
      <c r="G61" s="53"/>
      <c r="H61" s="53"/>
      <c r="I61" s="53"/>
      <c r="J61" s="53"/>
      <c r="K61" s="53"/>
      <c r="L61" s="53"/>
      <c r="M61" s="53"/>
      <c r="N61" s="53"/>
      <c r="O61" s="53"/>
      <c r="P61" s="53"/>
      <c r="Q61" s="53"/>
    </row>
    <row r="62" spans="2:31">
      <c r="D62" s="53"/>
      <c r="E62" s="53"/>
      <c r="F62" s="53"/>
      <c r="G62" s="53"/>
      <c r="H62" s="53"/>
      <c r="I62" s="53"/>
      <c r="J62" s="53"/>
      <c r="K62" s="53"/>
      <c r="L62" s="53"/>
      <c r="M62" s="53"/>
      <c r="N62" s="53"/>
      <c r="O62" s="53"/>
      <c r="P62" s="53"/>
      <c r="Q62" s="53"/>
    </row>
    <row r="63" spans="2:31">
      <c r="D63" s="53"/>
      <c r="E63" s="53"/>
      <c r="F63" s="53"/>
      <c r="G63" s="53"/>
      <c r="H63" s="53"/>
      <c r="I63" s="53"/>
      <c r="J63" s="53"/>
      <c r="K63" s="53"/>
      <c r="L63" s="53"/>
      <c r="M63" s="53"/>
      <c r="N63" s="53"/>
      <c r="O63" s="53"/>
      <c r="P63" s="53"/>
      <c r="Q63" s="53"/>
    </row>
    <row r="64" spans="2:31">
      <c r="D64" s="53"/>
      <c r="E64" s="53"/>
      <c r="F64" s="53"/>
      <c r="G64" s="53"/>
      <c r="H64" s="53"/>
      <c r="I64" s="53"/>
      <c r="J64" s="53"/>
      <c r="K64" s="53"/>
      <c r="L64" s="53"/>
      <c r="M64" s="53"/>
      <c r="N64" s="53"/>
      <c r="O64" s="53"/>
      <c r="P64" s="53"/>
      <c r="Q64" s="53"/>
    </row>
    <row r="65" spans="4:17">
      <c r="D65" s="53"/>
      <c r="E65" s="53"/>
      <c r="F65" s="53"/>
      <c r="G65" s="53"/>
      <c r="H65" s="53"/>
      <c r="I65" s="53"/>
      <c r="J65" s="53"/>
      <c r="K65" s="53"/>
      <c r="L65" s="53"/>
      <c r="M65" s="53"/>
      <c r="N65" s="53"/>
      <c r="O65" s="53"/>
      <c r="P65" s="53"/>
      <c r="Q65" s="53"/>
    </row>
    <row r="66" spans="4:17">
      <c r="D66" s="53"/>
      <c r="E66" s="53"/>
      <c r="F66" s="53"/>
      <c r="G66" s="53"/>
      <c r="H66" s="53"/>
      <c r="I66" s="53"/>
      <c r="J66" s="53"/>
      <c r="K66" s="53"/>
      <c r="L66" s="53"/>
      <c r="M66" s="53"/>
      <c r="N66" s="53"/>
      <c r="O66" s="53"/>
      <c r="P66" s="53"/>
      <c r="Q66" s="53"/>
    </row>
    <row r="67" spans="4:17">
      <c r="D67" s="53"/>
      <c r="E67" s="53"/>
      <c r="F67" s="53"/>
      <c r="G67" s="53"/>
      <c r="H67" s="53"/>
      <c r="I67" s="53"/>
      <c r="J67" s="53"/>
      <c r="K67" s="53"/>
      <c r="L67" s="53"/>
      <c r="M67" s="53"/>
      <c r="N67" s="53"/>
      <c r="O67" s="53"/>
      <c r="P67" s="53"/>
      <c r="Q67" s="53"/>
    </row>
    <row r="68" spans="4:17">
      <c r="D68" s="53"/>
      <c r="E68" s="53"/>
      <c r="F68" s="53"/>
      <c r="G68" s="53"/>
      <c r="H68" s="53"/>
      <c r="I68" s="53"/>
      <c r="J68" s="53"/>
      <c r="K68" s="53"/>
      <c r="L68" s="53"/>
      <c r="M68" s="53"/>
      <c r="N68" s="53"/>
      <c r="O68" s="53"/>
      <c r="P68" s="53"/>
      <c r="Q68" s="53"/>
    </row>
    <row r="69" spans="4:17">
      <c r="D69" s="53"/>
      <c r="E69" s="53"/>
      <c r="F69" s="53"/>
      <c r="G69" s="53"/>
      <c r="H69" s="53"/>
      <c r="I69" s="53"/>
      <c r="J69" s="53"/>
      <c r="K69" s="53"/>
      <c r="L69" s="53"/>
      <c r="M69" s="53"/>
      <c r="N69" s="53"/>
      <c r="O69" s="53"/>
      <c r="P69" s="53"/>
      <c r="Q69" s="53"/>
    </row>
    <row r="70" spans="4:17">
      <c r="D70" s="53"/>
      <c r="E70" s="53"/>
      <c r="F70" s="53"/>
      <c r="G70" s="53"/>
      <c r="H70" s="53"/>
      <c r="I70" s="53"/>
      <c r="J70" s="53"/>
      <c r="K70" s="53"/>
      <c r="L70" s="53"/>
      <c r="M70" s="53"/>
      <c r="N70" s="53"/>
      <c r="O70" s="53"/>
      <c r="P70" s="53"/>
      <c r="Q70" s="53"/>
    </row>
    <row r="71" spans="4:17">
      <c r="D71" s="53"/>
      <c r="E71" s="53"/>
      <c r="F71" s="53"/>
      <c r="G71" s="53"/>
      <c r="H71" s="53"/>
      <c r="I71" s="53"/>
      <c r="J71" s="53"/>
      <c r="K71" s="53"/>
      <c r="L71" s="53"/>
      <c r="M71" s="53"/>
      <c r="N71" s="53"/>
      <c r="O71" s="53"/>
      <c r="P71" s="53"/>
      <c r="Q71" s="53"/>
    </row>
    <row r="72" spans="4:17">
      <c r="D72" s="53"/>
      <c r="E72" s="53"/>
      <c r="F72" s="53"/>
      <c r="G72" s="53"/>
      <c r="H72" s="53"/>
      <c r="I72" s="53"/>
      <c r="J72" s="53"/>
      <c r="K72" s="53"/>
      <c r="L72" s="53"/>
    </row>
  </sheetData>
  <conditionalFormatting sqref="E49 N35:O49 Q12:Q32 D55:K59 L56:L60 J51:L51 D51:E51 D61:L72 M55:O71 J53:L53 D50 D53:E53 D52 Q55:Q71 Q35:Q49">
    <cfRule type="cellIs" dxfId="657" priority="225" operator="lessThan">
      <formula>0</formula>
    </cfRule>
  </conditionalFormatting>
  <conditionalFormatting sqref="N35:O48 Q12:Q32 Q35:Q48">
    <cfRule type="cellIs" dxfId="656" priority="224" operator="lessThan">
      <formula>0</formula>
    </cfRule>
  </conditionalFormatting>
  <conditionalFormatting sqref="J12:J32">
    <cfRule type="cellIs" dxfId="655" priority="215" operator="lessThan">
      <formula>0</formula>
    </cfRule>
  </conditionalFormatting>
  <conditionalFormatting sqref="E33">
    <cfRule type="cellIs" dxfId="654" priority="141" operator="lessThan">
      <formula>0</formula>
    </cfRule>
  </conditionalFormatting>
  <conditionalFormatting sqref="J34">
    <cfRule type="cellIs" dxfId="653" priority="223" operator="lessThan">
      <formula>0</formula>
    </cfRule>
  </conditionalFormatting>
  <conditionalFormatting sqref="C33">
    <cfRule type="cellIs" dxfId="652" priority="218" operator="lessThan">
      <formula>0</formula>
    </cfRule>
  </conditionalFormatting>
  <conditionalFormatting sqref="O34">
    <cfRule type="cellIs" dxfId="651" priority="222" operator="lessThan">
      <formula>0</formula>
    </cfRule>
  </conditionalFormatting>
  <conditionalFormatting sqref="C34">
    <cfRule type="cellIs" dxfId="650" priority="221" operator="lessThan">
      <formula>0</formula>
    </cfRule>
  </conditionalFormatting>
  <conditionalFormatting sqref="Q33:Q34">
    <cfRule type="cellIs" dxfId="649" priority="220" operator="lessThan">
      <formula>0</formula>
    </cfRule>
  </conditionalFormatting>
  <conditionalFormatting sqref="Q33:Q34">
    <cfRule type="cellIs" dxfId="648" priority="219" operator="lessThan">
      <formula>0</formula>
    </cfRule>
  </conditionalFormatting>
  <conditionalFormatting sqref="C33">
    <cfRule type="cellIs" dxfId="647" priority="217" operator="lessThan">
      <formula>0</formula>
    </cfRule>
  </conditionalFormatting>
  <conditionalFormatting sqref="J12:J32">
    <cfRule type="cellIs" dxfId="646" priority="214" operator="lessThan">
      <formula>0</formula>
    </cfRule>
  </conditionalFormatting>
  <conditionalFormatting sqref="J33">
    <cfRule type="cellIs" dxfId="645" priority="213" operator="lessThan">
      <formula>0</formula>
    </cfRule>
  </conditionalFormatting>
  <conditionalFormatting sqref="J33">
    <cfRule type="cellIs" dxfId="644" priority="212" operator="lessThan">
      <formula>0</formula>
    </cfRule>
  </conditionalFormatting>
  <conditionalFormatting sqref="M51 M53">
    <cfRule type="cellIs" dxfId="643" priority="195" operator="lessThan">
      <formula>0</formula>
    </cfRule>
  </conditionalFormatting>
  <conditionalFormatting sqref="N34">
    <cfRule type="cellIs" dxfId="642" priority="216" operator="lessThan">
      <formula>0</formula>
    </cfRule>
  </conditionalFormatting>
  <conditionalFormatting sqref="F21:F25">
    <cfRule type="cellIs" dxfId="641" priority="173" operator="lessThan">
      <formula>0</formula>
    </cfRule>
  </conditionalFormatting>
  <conditionalFormatting sqref="D21:D25">
    <cfRule type="cellIs" dxfId="640" priority="120" operator="lessThan">
      <formula>0</formula>
    </cfRule>
  </conditionalFormatting>
  <conditionalFormatting sqref="D29:D32">
    <cfRule type="cellIs" dxfId="639" priority="119" operator="lessThan">
      <formula>0</formula>
    </cfRule>
  </conditionalFormatting>
  <conditionalFormatting sqref="D33">
    <cfRule type="cellIs" dxfId="638" priority="117" operator="lessThan">
      <formula>0</formula>
    </cfRule>
  </conditionalFormatting>
  <conditionalFormatting sqref="D29:D32">
    <cfRule type="cellIs" dxfId="637" priority="118" operator="lessThan">
      <formula>0</formula>
    </cfRule>
  </conditionalFormatting>
  <conditionalFormatting sqref="D33">
    <cfRule type="cellIs" dxfId="636" priority="116" operator="lessThan">
      <formula>0</formula>
    </cfRule>
  </conditionalFormatting>
  <conditionalFormatting sqref="F26">
    <cfRule type="cellIs" dxfId="635" priority="175" operator="lessThan">
      <formula>0</formula>
    </cfRule>
  </conditionalFormatting>
  <conditionalFormatting sqref="F21:F25">
    <cfRule type="cellIs" dxfId="634" priority="174" operator="lessThan">
      <formula>0</formula>
    </cfRule>
  </conditionalFormatting>
  <conditionalFormatting sqref="F29:F32">
    <cfRule type="cellIs" dxfId="633" priority="172" operator="lessThan">
      <formula>0</formula>
    </cfRule>
  </conditionalFormatting>
  <conditionalFormatting sqref="F29:F32">
    <cfRule type="cellIs" dxfId="632" priority="171" operator="lessThan">
      <formula>0</formula>
    </cfRule>
  </conditionalFormatting>
  <conditionalFormatting sqref="J35:J49">
    <cfRule type="cellIs" dxfId="631" priority="199" operator="lessThan">
      <formula>0</formula>
    </cfRule>
  </conditionalFormatting>
  <conditionalFormatting sqref="J35:J48">
    <cfRule type="cellIs" dxfId="630" priority="198" operator="lessThan">
      <formula>0</formula>
    </cfRule>
  </conditionalFormatting>
  <conditionalFormatting sqref="D60:K60">
    <cfRule type="cellIs" dxfId="629" priority="196" operator="lessThan">
      <formula>0</formula>
    </cfRule>
  </conditionalFormatting>
  <conditionalFormatting sqref="N51:O51 N53:O53 Q53:Q54 Q50:Q51">
    <cfRule type="cellIs" dxfId="628" priority="197" operator="lessThan">
      <formula>0</formula>
    </cfRule>
  </conditionalFormatting>
  <conditionalFormatting sqref="J33">
    <cfRule type="cellIs" dxfId="627" priority="211" operator="lessThan">
      <formula>0</formula>
    </cfRule>
  </conditionalFormatting>
  <conditionalFormatting sqref="E29:E32">
    <cfRule type="cellIs" dxfId="626" priority="144" operator="lessThan">
      <formula>0</formula>
    </cfRule>
  </conditionalFormatting>
  <conditionalFormatting sqref="N12:N32">
    <cfRule type="cellIs" dxfId="625" priority="210" operator="lessThan">
      <formula>0</formula>
    </cfRule>
  </conditionalFormatting>
  <conditionalFormatting sqref="N12:N32">
    <cfRule type="cellIs" dxfId="624" priority="209" operator="lessThan">
      <formula>0</formula>
    </cfRule>
  </conditionalFormatting>
  <conditionalFormatting sqref="N33">
    <cfRule type="cellIs" dxfId="623" priority="207" operator="lessThan">
      <formula>0</formula>
    </cfRule>
  </conditionalFormatting>
  <conditionalFormatting sqref="N33">
    <cfRule type="cellIs" dxfId="622" priority="208" operator="lessThan">
      <formula>0</formula>
    </cfRule>
  </conditionalFormatting>
  <conditionalFormatting sqref="N33">
    <cfRule type="cellIs" dxfId="621" priority="206" operator="lessThan">
      <formula>0</formula>
    </cfRule>
  </conditionalFormatting>
  <conditionalFormatting sqref="O12:O32">
    <cfRule type="cellIs" dxfId="620" priority="205" operator="lessThan">
      <formula>0</formula>
    </cfRule>
  </conditionalFormatting>
  <conditionalFormatting sqref="O12:O32">
    <cfRule type="cellIs" dxfId="619" priority="204" operator="lessThan">
      <formula>0</formula>
    </cfRule>
  </conditionalFormatting>
  <conditionalFormatting sqref="O33">
    <cfRule type="cellIs" dxfId="618" priority="202" operator="lessThan">
      <formula>0</formula>
    </cfRule>
  </conditionalFormatting>
  <conditionalFormatting sqref="O33">
    <cfRule type="cellIs" dxfId="617" priority="203" operator="lessThan">
      <formula>0</formula>
    </cfRule>
  </conditionalFormatting>
  <conditionalFormatting sqref="O33">
    <cfRule type="cellIs" dxfId="616" priority="201" operator="lessThan">
      <formula>0</formula>
    </cfRule>
  </conditionalFormatting>
  <conditionalFormatting sqref="D49">
    <cfRule type="cellIs" dxfId="615" priority="200" operator="lessThan">
      <formula>0</formula>
    </cfRule>
  </conditionalFormatting>
  <conditionalFormatting sqref="E33">
    <cfRule type="cellIs" dxfId="614" priority="143" operator="lessThan">
      <formula>0</formula>
    </cfRule>
  </conditionalFormatting>
  <conditionalFormatting sqref="K12:M32">
    <cfRule type="cellIs" dxfId="613" priority="193" operator="lessThan">
      <formula>0</formula>
    </cfRule>
  </conditionalFormatting>
  <conditionalFormatting sqref="K34:M34">
    <cfRule type="cellIs" dxfId="612" priority="194" operator="lessThan">
      <formula>0</formula>
    </cfRule>
  </conditionalFormatting>
  <conditionalFormatting sqref="K12:M32">
    <cfRule type="cellIs" dxfId="611" priority="192" operator="lessThan">
      <formula>0</formula>
    </cfRule>
  </conditionalFormatting>
  <conditionalFormatting sqref="K33:M33">
    <cfRule type="cellIs" dxfId="610" priority="191" operator="lessThan">
      <formula>0</formula>
    </cfRule>
  </conditionalFormatting>
  <conditionalFormatting sqref="K33:M33">
    <cfRule type="cellIs" dxfId="609" priority="190" operator="lessThan">
      <formula>0</formula>
    </cfRule>
  </conditionalFormatting>
  <conditionalFormatting sqref="K33:M33">
    <cfRule type="cellIs" dxfId="608" priority="189" operator="lessThan">
      <formula>0</formula>
    </cfRule>
  </conditionalFormatting>
  <conditionalFormatting sqref="K35:M49">
    <cfRule type="cellIs" dxfId="607" priority="188" operator="lessThan">
      <formula>0</formula>
    </cfRule>
  </conditionalFormatting>
  <conditionalFormatting sqref="K35:M48">
    <cfRule type="cellIs" dxfId="606" priority="187" operator="lessThan">
      <formula>0</formula>
    </cfRule>
  </conditionalFormatting>
  <conditionalFormatting sqref="F49 F51 F53">
    <cfRule type="cellIs" dxfId="605" priority="186" operator="lessThan">
      <formula>0</formula>
    </cfRule>
  </conditionalFormatting>
  <conditionalFormatting sqref="F34">
    <cfRule type="cellIs" dxfId="604" priority="185" operator="lessThan">
      <formula>0</formula>
    </cfRule>
  </conditionalFormatting>
  <conditionalFormatting sqref="F36:F37">
    <cfRule type="cellIs" dxfId="603" priority="181" operator="lessThan">
      <formula>0</formula>
    </cfRule>
  </conditionalFormatting>
  <conditionalFormatting sqref="F19:F20 F27:F28 F12:F13">
    <cfRule type="cellIs" dxfId="602" priority="184" operator="lessThan">
      <formula>0</formula>
    </cfRule>
  </conditionalFormatting>
  <conditionalFormatting sqref="F19:F20 F27:F28 F12:F13">
    <cfRule type="cellIs" dxfId="601" priority="183" operator="lessThan">
      <formula>0</formula>
    </cfRule>
  </conditionalFormatting>
  <conditionalFormatting sqref="F36:F37">
    <cfRule type="cellIs" dxfId="600" priority="182" operator="lessThan">
      <formula>0</formula>
    </cfRule>
  </conditionalFormatting>
  <conditionalFormatting sqref="F14:F17">
    <cfRule type="cellIs" dxfId="599" priority="178" operator="lessThan">
      <formula>0</formula>
    </cfRule>
  </conditionalFormatting>
  <conditionalFormatting sqref="F18">
    <cfRule type="cellIs" dxfId="598" priority="180" operator="lessThan">
      <formula>0</formula>
    </cfRule>
  </conditionalFormatting>
  <conditionalFormatting sqref="F18">
    <cfRule type="cellIs" dxfId="597" priority="179" operator="lessThan">
      <formula>0</formula>
    </cfRule>
  </conditionalFormatting>
  <conditionalFormatting sqref="F14:F17">
    <cfRule type="cellIs" dxfId="596" priority="177" operator="lessThan">
      <formula>0</formula>
    </cfRule>
  </conditionalFormatting>
  <conditionalFormatting sqref="F26">
    <cfRule type="cellIs" dxfId="595" priority="176" operator="lessThan">
      <formula>0</formula>
    </cfRule>
  </conditionalFormatting>
  <conditionalFormatting sqref="F33">
    <cfRule type="cellIs" dxfId="594" priority="169" operator="lessThan">
      <formula>0</formula>
    </cfRule>
  </conditionalFormatting>
  <conditionalFormatting sqref="F33">
    <cfRule type="cellIs" dxfId="593" priority="170" operator="lessThan">
      <formula>0</formula>
    </cfRule>
  </conditionalFormatting>
  <conditionalFormatting sqref="F33">
    <cfRule type="cellIs" dxfId="592" priority="168" operator="lessThan">
      <formula>0</formula>
    </cfRule>
  </conditionalFormatting>
  <conditionalFormatting sqref="F35">
    <cfRule type="cellIs" dxfId="591" priority="167" operator="lessThan">
      <formula>0</formula>
    </cfRule>
  </conditionalFormatting>
  <conditionalFormatting sqref="F35">
    <cfRule type="cellIs" dxfId="590" priority="166" operator="lessThan">
      <formula>0</formula>
    </cfRule>
  </conditionalFormatting>
  <conditionalFormatting sqref="F39 F46 F48">
    <cfRule type="cellIs" dxfId="589" priority="165" operator="lessThan">
      <formula>0</formula>
    </cfRule>
  </conditionalFormatting>
  <conditionalFormatting sqref="F39 F46 F48">
    <cfRule type="cellIs" dxfId="588" priority="164" operator="lessThan">
      <formula>0</formula>
    </cfRule>
  </conditionalFormatting>
  <conditionalFormatting sqref="F40:F41 F47 F38">
    <cfRule type="cellIs" dxfId="587" priority="163" operator="lessThan">
      <formula>0</formula>
    </cfRule>
  </conditionalFormatting>
  <conditionalFormatting sqref="F40:F41 F47 F38">
    <cfRule type="cellIs" dxfId="586" priority="162" operator="lessThan">
      <formula>0</formula>
    </cfRule>
  </conditionalFormatting>
  <conditionalFormatting sqref="F42:F45">
    <cfRule type="cellIs" dxfId="585" priority="161" operator="lessThan">
      <formula>0</formula>
    </cfRule>
  </conditionalFormatting>
  <conditionalFormatting sqref="F42:F45">
    <cfRule type="cellIs" dxfId="584" priority="160" operator="lessThan">
      <formula>0</formula>
    </cfRule>
  </conditionalFormatting>
  <conditionalFormatting sqref="E50:F50 J50:O50">
    <cfRule type="cellIs" dxfId="583" priority="159" operator="lessThan">
      <formula>0</formula>
    </cfRule>
  </conditionalFormatting>
  <conditionalFormatting sqref="E34">
    <cfRule type="cellIs" dxfId="582" priority="158" operator="lessThan">
      <formula>0</formula>
    </cfRule>
  </conditionalFormatting>
  <conditionalFormatting sqref="E36:E37">
    <cfRule type="cellIs" dxfId="581" priority="154" operator="lessThan">
      <formula>0</formula>
    </cfRule>
  </conditionalFormatting>
  <conditionalFormatting sqref="E19:E20 E27:E28 E12:E13">
    <cfRule type="cellIs" dxfId="580" priority="157" operator="lessThan">
      <formula>0</formula>
    </cfRule>
  </conditionalFormatting>
  <conditionalFormatting sqref="E19:E20 E27:E28 E12:E13">
    <cfRule type="cellIs" dxfId="579" priority="156" operator="lessThan">
      <formula>0</formula>
    </cfRule>
  </conditionalFormatting>
  <conditionalFormatting sqref="E36:E37">
    <cfRule type="cellIs" dxfId="578" priority="155" operator="lessThan">
      <formula>0</formula>
    </cfRule>
  </conditionalFormatting>
  <conditionalFormatting sqref="E14:E17">
    <cfRule type="cellIs" dxfId="577" priority="151" operator="lessThan">
      <formula>0</formula>
    </cfRule>
  </conditionalFormatting>
  <conditionalFormatting sqref="E18">
    <cfRule type="cellIs" dxfId="576" priority="153" operator="lessThan">
      <formula>0</formula>
    </cfRule>
  </conditionalFormatting>
  <conditionalFormatting sqref="E18">
    <cfRule type="cellIs" dxfId="575" priority="152" operator="lessThan">
      <formula>0</formula>
    </cfRule>
  </conditionalFormatting>
  <conditionalFormatting sqref="E14:E17">
    <cfRule type="cellIs" dxfId="574" priority="150" operator="lessThan">
      <formula>0</formula>
    </cfRule>
  </conditionalFormatting>
  <conditionalFormatting sqref="E26">
    <cfRule type="cellIs" dxfId="573" priority="149" operator="lessThan">
      <formula>0</formula>
    </cfRule>
  </conditionalFormatting>
  <conditionalFormatting sqref="E26">
    <cfRule type="cellIs" dxfId="572" priority="148" operator="lessThan">
      <formula>0</formula>
    </cfRule>
  </conditionalFormatting>
  <conditionalFormatting sqref="E21:E25">
    <cfRule type="cellIs" dxfId="571" priority="147" operator="lessThan">
      <formula>0</formula>
    </cfRule>
  </conditionalFormatting>
  <conditionalFormatting sqref="E21:E25">
    <cfRule type="cellIs" dxfId="570" priority="146" operator="lessThan">
      <formula>0</formula>
    </cfRule>
  </conditionalFormatting>
  <conditionalFormatting sqref="E29:E32">
    <cfRule type="cellIs" dxfId="569" priority="145" operator="lessThan">
      <formula>0</formula>
    </cfRule>
  </conditionalFormatting>
  <conditionalFormatting sqref="E33">
    <cfRule type="cellIs" dxfId="568" priority="142" operator="lessThan">
      <formula>0</formula>
    </cfRule>
  </conditionalFormatting>
  <conditionalFormatting sqref="E35">
    <cfRule type="cellIs" dxfId="567" priority="140" operator="lessThan">
      <formula>0</formula>
    </cfRule>
  </conditionalFormatting>
  <conditionalFormatting sqref="E35">
    <cfRule type="cellIs" dxfId="566" priority="139" operator="lessThan">
      <formula>0</formula>
    </cfRule>
  </conditionalFormatting>
  <conditionalFormatting sqref="E39 E46 E48">
    <cfRule type="cellIs" dxfId="565" priority="138" operator="lessThan">
      <formula>0</formula>
    </cfRule>
  </conditionalFormatting>
  <conditionalFormatting sqref="E39 E46 E48">
    <cfRule type="cellIs" dxfId="564" priority="137" operator="lessThan">
      <formula>0</formula>
    </cfRule>
  </conditionalFormatting>
  <conditionalFormatting sqref="E40:E41 E47 E38">
    <cfRule type="cellIs" dxfId="563" priority="136" operator="lessThan">
      <formula>0</formula>
    </cfRule>
  </conditionalFormatting>
  <conditionalFormatting sqref="E40:E41 E47 E38">
    <cfRule type="cellIs" dxfId="562" priority="135" operator="lessThan">
      <formula>0</formula>
    </cfRule>
  </conditionalFormatting>
  <conditionalFormatting sqref="E42:E45">
    <cfRule type="cellIs" dxfId="561" priority="134" operator="lessThan">
      <formula>0</formula>
    </cfRule>
  </conditionalFormatting>
  <conditionalFormatting sqref="E42:E45">
    <cfRule type="cellIs" dxfId="560" priority="133" operator="lessThan">
      <formula>0</formula>
    </cfRule>
  </conditionalFormatting>
  <conditionalFormatting sqref="D34">
    <cfRule type="cellIs" dxfId="559" priority="132" operator="lessThan">
      <formula>0</formula>
    </cfRule>
  </conditionalFormatting>
  <conditionalFormatting sqref="D36:D37">
    <cfRule type="cellIs" dxfId="558" priority="128" operator="lessThan">
      <formula>0</formula>
    </cfRule>
  </conditionalFormatting>
  <conditionalFormatting sqref="D19:D20 D27:D28 D12:D13">
    <cfRule type="cellIs" dxfId="557" priority="131" operator="lessThan">
      <formula>0</formula>
    </cfRule>
  </conditionalFormatting>
  <conditionalFormatting sqref="D19:D20 D27:D28 D12:D13">
    <cfRule type="cellIs" dxfId="556" priority="130" operator="lessThan">
      <formula>0</formula>
    </cfRule>
  </conditionalFormatting>
  <conditionalFormatting sqref="D36:D37">
    <cfRule type="cellIs" dxfId="555" priority="129" operator="lessThan">
      <formula>0</formula>
    </cfRule>
  </conditionalFormatting>
  <conditionalFormatting sqref="D14:D17">
    <cfRule type="cellIs" dxfId="554" priority="125" operator="lessThan">
      <formula>0</formula>
    </cfRule>
  </conditionalFormatting>
  <conditionalFormatting sqref="D18">
    <cfRule type="cellIs" dxfId="553" priority="127" operator="lessThan">
      <formula>0</formula>
    </cfRule>
  </conditionalFormatting>
  <conditionalFormatting sqref="D18">
    <cfRule type="cellIs" dxfId="552" priority="126" operator="lessThan">
      <formula>0</formula>
    </cfRule>
  </conditionalFormatting>
  <conditionalFormatting sqref="D14:D17">
    <cfRule type="cellIs" dxfId="551" priority="124" operator="lessThan">
      <formula>0</formula>
    </cfRule>
  </conditionalFormatting>
  <conditionalFormatting sqref="D26">
    <cfRule type="cellIs" dxfId="550" priority="123" operator="lessThan">
      <formula>0</formula>
    </cfRule>
  </conditionalFormatting>
  <conditionalFormatting sqref="D26">
    <cfRule type="cellIs" dxfId="549" priority="122" operator="lessThan">
      <formula>0</formula>
    </cfRule>
  </conditionalFormatting>
  <conditionalFormatting sqref="D21:D25">
    <cfRule type="cellIs" dxfId="548" priority="121" operator="lessThan">
      <formula>0</formula>
    </cfRule>
  </conditionalFormatting>
  <conditionalFormatting sqref="D33">
    <cfRule type="cellIs" dxfId="547" priority="115" operator="lessThan">
      <formula>0</formula>
    </cfRule>
  </conditionalFormatting>
  <conditionalFormatting sqref="D35">
    <cfRule type="cellIs" dxfId="546" priority="114" operator="lessThan">
      <formula>0</formula>
    </cfRule>
  </conditionalFormatting>
  <conditionalFormatting sqref="D35">
    <cfRule type="cellIs" dxfId="545" priority="113" operator="lessThan">
      <formula>0</formula>
    </cfRule>
  </conditionalFormatting>
  <conditionalFormatting sqref="D39 D46 D48">
    <cfRule type="cellIs" dxfId="544" priority="112" operator="lessThan">
      <formula>0</formula>
    </cfRule>
  </conditionalFormatting>
  <conditionalFormatting sqref="D39 D46 D48">
    <cfRule type="cellIs" dxfId="543" priority="111" operator="lessThan">
      <formula>0</formula>
    </cfRule>
  </conditionalFormatting>
  <conditionalFormatting sqref="D40:D41 D47 D38">
    <cfRule type="cellIs" dxfId="542" priority="110" operator="lessThan">
      <formula>0</formula>
    </cfRule>
  </conditionalFormatting>
  <conditionalFormatting sqref="D40:D41 D47 D38">
    <cfRule type="cellIs" dxfId="541" priority="109" operator="lessThan">
      <formula>0</formula>
    </cfRule>
  </conditionalFormatting>
  <conditionalFormatting sqref="D42:D45">
    <cfRule type="cellIs" dxfId="540" priority="108" operator="lessThan">
      <formula>0</formula>
    </cfRule>
  </conditionalFormatting>
  <conditionalFormatting sqref="D42:D45">
    <cfRule type="cellIs" dxfId="539" priority="107" operator="lessThan">
      <formula>0</formula>
    </cfRule>
  </conditionalFormatting>
  <conditionalFormatting sqref="E52:F52 J52:O52">
    <cfRule type="cellIs" dxfId="538" priority="106" operator="lessThan">
      <formula>0</formula>
    </cfRule>
  </conditionalFormatting>
  <conditionalFormatting sqref="Q52">
    <cfRule type="cellIs" dxfId="537" priority="105" operator="lessThan">
      <formula>0</formula>
    </cfRule>
  </conditionalFormatting>
  <conditionalFormatting sqref="D54">
    <cfRule type="cellIs" dxfId="536" priority="104" operator="lessThan">
      <formula>0</formula>
    </cfRule>
  </conditionalFormatting>
  <conditionalFormatting sqref="E54:F54 J54:O54">
    <cfRule type="cellIs" dxfId="535" priority="103" operator="lessThan">
      <formula>0</formula>
    </cfRule>
  </conditionalFormatting>
  <conditionalFormatting sqref="I49 I51 I53">
    <cfRule type="cellIs" dxfId="534" priority="42" operator="lessThan">
      <formula>0</formula>
    </cfRule>
  </conditionalFormatting>
  <conditionalFormatting sqref="I34">
    <cfRule type="cellIs" dxfId="533" priority="41" operator="lessThan">
      <formula>0</formula>
    </cfRule>
  </conditionalFormatting>
  <conditionalFormatting sqref="I36:I37">
    <cfRule type="cellIs" dxfId="532" priority="37" operator="lessThan">
      <formula>0</formula>
    </cfRule>
  </conditionalFormatting>
  <conditionalFormatting sqref="I19:I20 I27:I28 I12:I13">
    <cfRule type="cellIs" dxfId="531" priority="40" operator="lessThan">
      <formula>0</formula>
    </cfRule>
  </conditionalFormatting>
  <conditionalFormatting sqref="I19:I20 I27:I28 I12:I13">
    <cfRule type="cellIs" dxfId="530" priority="39" operator="lessThan">
      <formula>0</formula>
    </cfRule>
  </conditionalFormatting>
  <conditionalFormatting sqref="I36:I37">
    <cfRule type="cellIs" dxfId="529" priority="38" operator="lessThan">
      <formula>0</formula>
    </cfRule>
  </conditionalFormatting>
  <conditionalFormatting sqref="I14:I17">
    <cfRule type="cellIs" dxfId="528" priority="34" operator="lessThan">
      <formula>0</formula>
    </cfRule>
  </conditionalFormatting>
  <conditionalFormatting sqref="I18">
    <cfRule type="cellIs" dxfId="527" priority="36" operator="lessThan">
      <formula>0</formula>
    </cfRule>
  </conditionalFormatting>
  <conditionalFormatting sqref="I18">
    <cfRule type="cellIs" dxfId="526" priority="35" operator="lessThan">
      <formula>0</formula>
    </cfRule>
  </conditionalFormatting>
  <conditionalFormatting sqref="I14:I17">
    <cfRule type="cellIs" dxfId="525" priority="33" operator="lessThan">
      <formula>0</formula>
    </cfRule>
  </conditionalFormatting>
  <conditionalFormatting sqref="I26">
    <cfRule type="cellIs" dxfId="524" priority="32" operator="lessThan">
      <formula>0</formula>
    </cfRule>
  </conditionalFormatting>
  <conditionalFormatting sqref="I26">
    <cfRule type="cellIs" dxfId="523" priority="31" operator="lessThan">
      <formula>0</formula>
    </cfRule>
  </conditionalFormatting>
  <conditionalFormatting sqref="I21:I25">
    <cfRule type="cellIs" dxfId="522" priority="30" operator="lessThan">
      <formula>0</formula>
    </cfRule>
  </conditionalFormatting>
  <conditionalFormatting sqref="I21:I25">
    <cfRule type="cellIs" dxfId="521" priority="29" operator="lessThan">
      <formula>0</formula>
    </cfRule>
  </conditionalFormatting>
  <conditionalFormatting sqref="I29:I32">
    <cfRule type="cellIs" dxfId="520" priority="28" operator="lessThan">
      <formula>0</formula>
    </cfRule>
  </conditionalFormatting>
  <conditionalFormatting sqref="I29:I32">
    <cfRule type="cellIs" dxfId="519" priority="27" operator="lessThan">
      <formula>0</formula>
    </cfRule>
  </conditionalFormatting>
  <conditionalFormatting sqref="I33">
    <cfRule type="cellIs" dxfId="518" priority="25" operator="lessThan">
      <formula>0</formula>
    </cfRule>
  </conditionalFormatting>
  <conditionalFormatting sqref="I33">
    <cfRule type="cellIs" dxfId="517" priority="26" operator="lessThan">
      <formula>0</formula>
    </cfRule>
  </conditionalFormatting>
  <conditionalFormatting sqref="I33">
    <cfRule type="cellIs" dxfId="516" priority="24" operator="lessThan">
      <formula>0</formula>
    </cfRule>
  </conditionalFormatting>
  <conditionalFormatting sqref="I35">
    <cfRule type="cellIs" dxfId="515" priority="23" operator="lessThan">
      <formula>0</formula>
    </cfRule>
  </conditionalFormatting>
  <conditionalFormatting sqref="I35">
    <cfRule type="cellIs" dxfId="514" priority="22" operator="lessThan">
      <formula>0</formula>
    </cfRule>
  </conditionalFormatting>
  <conditionalFormatting sqref="I39 I46 I48">
    <cfRule type="cellIs" dxfId="513" priority="21" operator="lessThan">
      <formula>0</formula>
    </cfRule>
  </conditionalFormatting>
  <conditionalFormatting sqref="I39 I46 I48">
    <cfRule type="cellIs" dxfId="512" priority="20" operator="lessThan">
      <formula>0</formula>
    </cfRule>
  </conditionalFormatting>
  <conditionalFormatting sqref="I40:I41 I47 I38">
    <cfRule type="cellIs" dxfId="511" priority="19" operator="lessThan">
      <formula>0</formula>
    </cfRule>
  </conditionalFormatting>
  <conditionalFormatting sqref="I40:I41 I47 I38">
    <cfRule type="cellIs" dxfId="510" priority="18" operator="lessThan">
      <formula>0</formula>
    </cfRule>
  </conditionalFormatting>
  <conditionalFormatting sqref="I42:I45">
    <cfRule type="cellIs" dxfId="509" priority="17" operator="lessThan">
      <formula>0</formula>
    </cfRule>
  </conditionalFormatting>
  <conditionalFormatting sqref="I42:I45">
    <cfRule type="cellIs" dxfId="508" priority="16" operator="lessThan">
      <formula>0</formula>
    </cfRule>
  </conditionalFormatting>
  <conditionalFormatting sqref="I50">
    <cfRule type="cellIs" dxfId="507" priority="15" operator="lessThan">
      <formula>0</formula>
    </cfRule>
  </conditionalFormatting>
  <conditionalFormatting sqref="I52">
    <cfRule type="cellIs" dxfId="506" priority="14" operator="lessThan">
      <formula>0</formula>
    </cfRule>
  </conditionalFormatting>
  <conditionalFormatting sqref="I54">
    <cfRule type="cellIs" dxfId="505" priority="13" operator="lessThan">
      <formula>0</formula>
    </cfRule>
  </conditionalFormatting>
  <conditionalFormatting sqref="G49 G51 G53">
    <cfRule type="cellIs" dxfId="504" priority="102" operator="lessThan">
      <formula>0</formula>
    </cfRule>
  </conditionalFormatting>
  <conditionalFormatting sqref="G34">
    <cfRule type="cellIs" dxfId="503" priority="101" operator="lessThan">
      <formula>0</formula>
    </cfRule>
  </conditionalFormatting>
  <conditionalFormatting sqref="G36:G37">
    <cfRule type="cellIs" dxfId="502" priority="97" operator="lessThan">
      <formula>0</formula>
    </cfRule>
  </conditionalFormatting>
  <conditionalFormatting sqref="G19:G20 G27:G28 G12:G13">
    <cfRule type="cellIs" dxfId="501" priority="100" operator="lessThan">
      <formula>0</formula>
    </cfRule>
  </conditionalFormatting>
  <conditionalFormatting sqref="G19:G20 G27:G28 G12:G13">
    <cfRule type="cellIs" dxfId="500" priority="99" operator="lessThan">
      <formula>0</formula>
    </cfRule>
  </conditionalFormatting>
  <conditionalFormatting sqref="G36:G37">
    <cfRule type="cellIs" dxfId="499" priority="98" operator="lessThan">
      <formula>0</formula>
    </cfRule>
  </conditionalFormatting>
  <conditionalFormatting sqref="G14:G17">
    <cfRule type="cellIs" dxfId="498" priority="94" operator="lessThan">
      <formula>0</formula>
    </cfRule>
  </conditionalFormatting>
  <conditionalFormatting sqref="G18">
    <cfRule type="cellIs" dxfId="497" priority="96" operator="lessThan">
      <formula>0</formula>
    </cfRule>
  </conditionalFormatting>
  <conditionalFormatting sqref="G18">
    <cfRule type="cellIs" dxfId="496" priority="95" operator="lessThan">
      <formula>0</formula>
    </cfRule>
  </conditionalFormatting>
  <conditionalFormatting sqref="G14:G17">
    <cfRule type="cellIs" dxfId="495" priority="93" operator="lessThan">
      <formula>0</formula>
    </cfRule>
  </conditionalFormatting>
  <conditionalFormatting sqref="G26">
    <cfRule type="cellIs" dxfId="494" priority="92" operator="lessThan">
      <formula>0</formula>
    </cfRule>
  </conditionalFormatting>
  <conditionalFormatting sqref="G26">
    <cfRule type="cellIs" dxfId="493" priority="91" operator="lessThan">
      <formula>0</formula>
    </cfRule>
  </conditionalFormatting>
  <conditionalFormatting sqref="G21:G25">
    <cfRule type="cellIs" dxfId="492" priority="90" operator="lessThan">
      <formula>0</formula>
    </cfRule>
  </conditionalFormatting>
  <conditionalFormatting sqref="G21:G25">
    <cfRule type="cellIs" dxfId="491" priority="89" operator="lessThan">
      <formula>0</formula>
    </cfRule>
  </conditionalFormatting>
  <conditionalFormatting sqref="G29:G32">
    <cfRule type="cellIs" dxfId="490" priority="88" operator="lessThan">
      <formula>0</formula>
    </cfRule>
  </conditionalFormatting>
  <conditionalFormatting sqref="G29:G32">
    <cfRule type="cellIs" dxfId="489" priority="87" operator="lessThan">
      <formula>0</formula>
    </cfRule>
  </conditionalFormatting>
  <conditionalFormatting sqref="G33">
    <cfRule type="cellIs" dxfId="488" priority="85" operator="lessThan">
      <formula>0</formula>
    </cfRule>
  </conditionalFormatting>
  <conditionalFormatting sqref="G33">
    <cfRule type="cellIs" dxfId="487" priority="86" operator="lessThan">
      <formula>0</formula>
    </cfRule>
  </conditionalFormatting>
  <conditionalFormatting sqref="G33">
    <cfRule type="cellIs" dxfId="486" priority="84" operator="lessThan">
      <formula>0</formula>
    </cfRule>
  </conditionalFormatting>
  <conditionalFormatting sqref="G35">
    <cfRule type="cellIs" dxfId="485" priority="83" operator="lessThan">
      <formula>0</formula>
    </cfRule>
  </conditionalFormatting>
  <conditionalFormatting sqref="G35">
    <cfRule type="cellIs" dxfId="484" priority="82" operator="lessThan">
      <formula>0</formula>
    </cfRule>
  </conditionalFormatting>
  <conditionalFormatting sqref="G39 G46 G48">
    <cfRule type="cellIs" dxfId="483" priority="81" operator="lessThan">
      <formula>0</formula>
    </cfRule>
  </conditionalFormatting>
  <conditionalFormatting sqref="G39 G46 G48">
    <cfRule type="cellIs" dxfId="482" priority="80" operator="lessThan">
      <formula>0</formula>
    </cfRule>
  </conditionalFormatting>
  <conditionalFormatting sqref="G40:G41 G47 G38">
    <cfRule type="cellIs" dxfId="481" priority="79" operator="lessThan">
      <formula>0</formula>
    </cfRule>
  </conditionalFormatting>
  <conditionalFormatting sqref="G40:G41 G47 G38">
    <cfRule type="cellIs" dxfId="480" priority="78" operator="lessThan">
      <formula>0</formula>
    </cfRule>
  </conditionalFormatting>
  <conditionalFormatting sqref="G42:G45">
    <cfRule type="cellIs" dxfId="479" priority="77" operator="lessThan">
      <formula>0</formula>
    </cfRule>
  </conditionalFormatting>
  <conditionalFormatting sqref="G42:G45">
    <cfRule type="cellIs" dxfId="478" priority="76" operator="lessThan">
      <formula>0</formula>
    </cfRule>
  </conditionalFormatting>
  <conditionalFormatting sqref="G50">
    <cfRule type="cellIs" dxfId="477" priority="75" operator="lessThan">
      <formula>0</formula>
    </cfRule>
  </conditionalFormatting>
  <conditionalFormatting sqref="G52">
    <cfRule type="cellIs" dxfId="476" priority="74" operator="lessThan">
      <formula>0</formula>
    </cfRule>
  </conditionalFormatting>
  <conditionalFormatting sqref="G54">
    <cfRule type="cellIs" dxfId="475" priority="73" operator="lessThan">
      <formula>0</formula>
    </cfRule>
  </conditionalFormatting>
  <conditionalFormatting sqref="H49 H51 H53">
    <cfRule type="cellIs" dxfId="474" priority="72" operator="lessThan">
      <formula>0</formula>
    </cfRule>
  </conditionalFormatting>
  <conditionalFormatting sqref="H34">
    <cfRule type="cellIs" dxfId="473" priority="71" operator="lessThan">
      <formula>0</formula>
    </cfRule>
  </conditionalFormatting>
  <conditionalFormatting sqref="H36:H37">
    <cfRule type="cellIs" dxfId="472" priority="67" operator="lessThan">
      <formula>0</formula>
    </cfRule>
  </conditionalFormatting>
  <conditionalFormatting sqref="H19:H20 H27:H28 H12:H13">
    <cfRule type="cellIs" dxfId="471" priority="70" operator="lessThan">
      <formula>0</formula>
    </cfRule>
  </conditionalFormatting>
  <conditionalFormatting sqref="H19:H20 H27:H28 H12:H13">
    <cfRule type="cellIs" dxfId="470" priority="69" operator="lessThan">
      <formula>0</formula>
    </cfRule>
  </conditionalFormatting>
  <conditionalFormatting sqref="H36:H37">
    <cfRule type="cellIs" dxfId="469" priority="68" operator="lessThan">
      <formula>0</formula>
    </cfRule>
  </conditionalFormatting>
  <conditionalFormatting sqref="H14:H17">
    <cfRule type="cellIs" dxfId="468" priority="64" operator="lessThan">
      <formula>0</formula>
    </cfRule>
  </conditionalFormatting>
  <conditionalFormatting sqref="H18">
    <cfRule type="cellIs" dxfId="467" priority="66" operator="lessThan">
      <formula>0</formula>
    </cfRule>
  </conditionalFormatting>
  <conditionalFormatting sqref="H18">
    <cfRule type="cellIs" dxfId="466" priority="65" operator="lessThan">
      <formula>0</formula>
    </cfRule>
  </conditionalFormatting>
  <conditionalFormatting sqref="H14:H17">
    <cfRule type="cellIs" dxfId="465" priority="63" operator="lessThan">
      <formula>0</formula>
    </cfRule>
  </conditionalFormatting>
  <conditionalFormatting sqref="H26">
    <cfRule type="cellIs" dxfId="464" priority="62" operator="lessThan">
      <formula>0</formula>
    </cfRule>
  </conditionalFormatting>
  <conditionalFormatting sqref="H26">
    <cfRule type="cellIs" dxfId="463" priority="61" operator="lessThan">
      <formula>0</formula>
    </cfRule>
  </conditionalFormatting>
  <conditionalFormatting sqref="H21:H25">
    <cfRule type="cellIs" dxfId="462" priority="60" operator="lessThan">
      <formula>0</formula>
    </cfRule>
  </conditionalFormatting>
  <conditionalFormatting sqref="H21:H25">
    <cfRule type="cellIs" dxfId="461" priority="59" operator="lessThan">
      <formula>0</formula>
    </cfRule>
  </conditionalFormatting>
  <conditionalFormatting sqref="H29:H32">
    <cfRule type="cellIs" dxfId="460" priority="58" operator="lessThan">
      <formula>0</formula>
    </cfRule>
  </conditionalFormatting>
  <conditionalFormatting sqref="H29:H32">
    <cfRule type="cellIs" dxfId="459" priority="57" operator="lessThan">
      <formula>0</formula>
    </cfRule>
  </conditionalFormatting>
  <conditionalFormatting sqref="H33">
    <cfRule type="cellIs" dxfId="458" priority="55" operator="lessThan">
      <formula>0</formula>
    </cfRule>
  </conditionalFormatting>
  <conditionalFormatting sqref="H33">
    <cfRule type="cellIs" dxfId="457" priority="56" operator="lessThan">
      <formula>0</formula>
    </cfRule>
  </conditionalFormatting>
  <conditionalFormatting sqref="H33">
    <cfRule type="cellIs" dxfId="456" priority="54" operator="lessThan">
      <formula>0</formula>
    </cfRule>
  </conditionalFormatting>
  <conditionalFormatting sqref="H35">
    <cfRule type="cellIs" dxfId="455" priority="53" operator="lessThan">
      <formula>0</formula>
    </cfRule>
  </conditionalFormatting>
  <conditionalFormatting sqref="H35">
    <cfRule type="cellIs" dxfId="454" priority="52" operator="lessThan">
      <formula>0</formula>
    </cfRule>
  </conditionalFormatting>
  <conditionalFormatting sqref="H39 H46 H48">
    <cfRule type="cellIs" dxfId="453" priority="51" operator="lessThan">
      <formula>0</formula>
    </cfRule>
  </conditionalFormatting>
  <conditionalFormatting sqref="H39 H46 H48">
    <cfRule type="cellIs" dxfId="452" priority="50" operator="lessThan">
      <formula>0</formula>
    </cfRule>
  </conditionalFormatting>
  <conditionalFormatting sqref="H40:H41 H47 H38">
    <cfRule type="cellIs" dxfId="451" priority="49" operator="lessThan">
      <formula>0</formula>
    </cfRule>
  </conditionalFormatting>
  <conditionalFormatting sqref="H40:H41 H47 H38">
    <cfRule type="cellIs" dxfId="450" priority="48" operator="lessThan">
      <formula>0</formula>
    </cfRule>
  </conditionalFormatting>
  <conditionalFormatting sqref="H42:H45">
    <cfRule type="cellIs" dxfId="449" priority="47" operator="lessThan">
      <formula>0</formula>
    </cfRule>
  </conditionalFormatting>
  <conditionalFormatting sqref="H42:H45">
    <cfRule type="cellIs" dxfId="448" priority="46" operator="lessThan">
      <formula>0</formula>
    </cfRule>
  </conditionalFormatting>
  <conditionalFormatting sqref="H50">
    <cfRule type="cellIs" dxfId="447" priority="45" operator="lessThan">
      <formula>0</formula>
    </cfRule>
  </conditionalFormatting>
  <conditionalFormatting sqref="H52">
    <cfRule type="cellIs" dxfId="446" priority="44" operator="lessThan">
      <formula>0</formula>
    </cfRule>
  </conditionalFormatting>
  <conditionalFormatting sqref="H54">
    <cfRule type="cellIs" dxfId="445" priority="43" operator="lessThan">
      <formula>0</formula>
    </cfRule>
  </conditionalFormatting>
  <conditionalFormatting sqref="P54">
    <cfRule type="cellIs" dxfId="444" priority="1" operator="lessThan">
      <formula>0</formula>
    </cfRule>
  </conditionalFormatting>
  <conditionalFormatting sqref="P35:P49 P55:P71">
    <cfRule type="cellIs" dxfId="443" priority="12" operator="lessThan">
      <formula>0</formula>
    </cfRule>
  </conditionalFormatting>
  <conditionalFormatting sqref="P35:P48">
    <cfRule type="cellIs" dxfId="442" priority="11" operator="lessThan">
      <formula>0</formula>
    </cfRule>
  </conditionalFormatting>
  <conditionalFormatting sqref="P34">
    <cfRule type="cellIs" dxfId="441" priority="10" operator="lessThan">
      <formula>0</formula>
    </cfRule>
  </conditionalFormatting>
  <conditionalFormatting sqref="P51 P53">
    <cfRule type="cellIs" dxfId="440" priority="4" operator="lessThan">
      <formula>0</formula>
    </cfRule>
  </conditionalFormatting>
  <conditionalFormatting sqref="P12:P32">
    <cfRule type="cellIs" dxfId="439" priority="9" operator="lessThan">
      <formula>0</formula>
    </cfRule>
  </conditionalFormatting>
  <conditionalFormatting sqref="P12:P32">
    <cfRule type="cellIs" dxfId="438" priority="8" operator="lessThan">
      <formula>0</formula>
    </cfRule>
  </conditionalFormatting>
  <conditionalFormatting sqref="P33">
    <cfRule type="cellIs" dxfId="437" priority="6" operator="lessThan">
      <formula>0</formula>
    </cfRule>
  </conditionalFormatting>
  <conditionalFormatting sqref="P33">
    <cfRule type="cellIs" dxfId="436" priority="7" operator="lessThan">
      <formula>0</formula>
    </cfRule>
  </conditionalFormatting>
  <conditionalFormatting sqref="P33">
    <cfRule type="cellIs" dxfId="435" priority="5" operator="lessThan">
      <formula>0</formula>
    </cfRule>
  </conditionalFormatting>
  <conditionalFormatting sqref="P50">
    <cfRule type="cellIs" dxfId="434" priority="3" operator="lessThan">
      <formula>0</formula>
    </cfRule>
  </conditionalFormatting>
  <conditionalFormatting sqref="P52">
    <cfRule type="cellIs" dxfId="433" priority="2" operator="lessThan">
      <formula>0</formula>
    </cfRule>
  </conditionalFormatting>
  <printOptions horizontalCentered="1" gridLines="1" gridLinesSet="0"/>
  <pageMargins left="0.5" right="0.5" top="0.5" bottom="0.62" header="0.5" footer="0.46"/>
  <pageSetup scale="22" orientation="landscape" r:id="rId1"/>
  <headerFooter alignWithMargins="0">
    <oddFooter>&amp;L&amp;8&amp;D&amp;C&amp;8Prepared by Pricing&amp;R&amp;8&amp;F: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6"/>
  <sheetViews>
    <sheetView zoomScale="85" zoomScaleNormal="85" workbookViewId="0">
      <selection activeCell="A3308" sqref="A3308"/>
    </sheetView>
  </sheetViews>
  <sheetFormatPr defaultRowHeight="15"/>
  <cols>
    <col min="1" max="1" width="11.140625" style="7" customWidth="1"/>
    <col min="2" max="2" width="27.140625" style="7" customWidth="1"/>
    <col min="3" max="3" width="24.5703125" style="9" customWidth="1"/>
    <col min="4" max="4" width="13.7109375" style="7" customWidth="1"/>
    <col min="5" max="5" width="44" style="9" bestFit="1" customWidth="1"/>
    <col min="6" max="6" width="17.28515625" style="10" customWidth="1"/>
    <col min="7" max="9" width="17.28515625" style="11" customWidth="1"/>
    <col min="10" max="10" width="17.28515625" style="9" customWidth="1"/>
    <col min="11" max="11" width="17.28515625" style="11" customWidth="1"/>
    <col min="12" max="12" width="15.7109375" bestFit="1" customWidth="1"/>
    <col min="13" max="13" width="15.28515625" bestFit="1" customWidth="1"/>
    <col min="14" max="14" width="10.28515625" bestFit="1" customWidth="1"/>
  </cols>
  <sheetData>
    <row r="1" spans="1:13" s="7" customFormat="1">
      <c r="A1" s="1" t="s">
        <v>0</v>
      </c>
      <c r="B1" s="1" t="s">
        <v>1</v>
      </c>
      <c r="C1" s="2" t="s">
        <v>2</v>
      </c>
      <c r="D1" s="1" t="s">
        <v>3</v>
      </c>
      <c r="E1" s="2" t="s">
        <v>4</v>
      </c>
      <c r="F1" s="3" t="s">
        <v>5</v>
      </c>
      <c r="G1" s="4" t="s">
        <v>6</v>
      </c>
      <c r="H1" s="4" t="s">
        <v>7</v>
      </c>
      <c r="I1" s="4" t="s">
        <v>8</v>
      </c>
      <c r="J1" s="5" t="s">
        <v>9</v>
      </c>
      <c r="K1" s="4" t="s">
        <v>10</v>
      </c>
      <c r="L1" s="6" t="s">
        <v>11</v>
      </c>
      <c r="M1" s="6" t="s">
        <v>12</v>
      </c>
    </row>
    <row r="2" spans="1:13" ht="15" hidden="1" customHeight="1">
      <c r="A2" s="8">
        <v>201601</v>
      </c>
      <c r="B2" s="7" t="s">
        <v>41</v>
      </c>
      <c r="C2" s="9" t="s">
        <v>13</v>
      </c>
      <c r="D2" s="7" t="s">
        <v>35</v>
      </c>
      <c r="E2" s="9" t="s">
        <v>42</v>
      </c>
      <c r="F2" s="10">
        <v>-20245.43</v>
      </c>
      <c r="G2" s="11">
        <v>0</v>
      </c>
      <c r="H2" s="11">
        <v>1468</v>
      </c>
      <c r="I2" s="11">
        <v>2710250</v>
      </c>
      <c r="J2" s="12" t="str">
        <f>LEFT(tblRVN[[#This Row],[Rate Desc]],10)</f>
        <v>02GNSB0024</v>
      </c>
      <c r="K2" s="11">
        <v>2710250</v>
      </c>
      <c r="L2" s="13"/>
      <c r="M2" s="13"/>
    </row>
    <row r="3" spans="1:13" ht="15" hidden="1" customHeight="1">
      <c r="A3" s="8">
        <v>201601</v>
      </c>
      <c r="B3" s="7" t="s">
        <v>41</v>
      </c>
      <c r="C3" s="9" t="s">
        <v>13</v>
      </c>
      <c r="D3" s="7" t="s">
        <v>35</v>
      </c>
      <c r="E3" s="9" t="s">
        <v>43</v>
      </c>
      <c r="F3" s="10">
        <v>-0.54</v>
      </c>
      <c r="G3" s="11">
        <v>0</v>
      </c>
      <c r="H3" s="11">
        <v>1</v>
      </c>
      <c r="I3" s="11">
        <v>72</v>
      </c>
      <c r="J3" s="12" t="str">
        <f>LEFT(tblRVN[[#This Row],[Rate Desc]],10)</f>
        <v>02GNSB024F</v>
      </c>
      <c r="K3" s="11">
        <v>72</v>
      </c>
      <c r="L3" s="13"/>
      <c r="M3" s="13"/>
    </row>
    <row r="4" spans="1:13" ht="15" hidden="1" customHeight="1">
      <c r="A4" s="8">
        <v>201601</v>
      </c>
      <c r="B4" s="7" t="s">
        <v>41</v>
      </c>
      <c r="C4" s="9" t="s">
        <v>13</v>
      </c>
      <c r="D4" s="7" t="s">
        <v>35</v>
      </c>
      <c r="E4" s="9" t="s">
        <v>44</v>
      </c>
      <c r="F4" s="10">
        <v>-59.89</v>
      </c>
      <c r="G4" s="11">
        <v>0</v>
      </c>
      <c r="H4" s="11">
        <v>81</v>
      </c>
      <c r="I4" s="11">
        <v>8017</v>
      </c>
      <c r="J4" s="12" t="str">
        <f>LEFT(tblRVN[[#This Row],[Rate Desc]],10)</f>
        <v>02GNSB24FP</v>
      </c>
      <c r="K4" s="11">
        <v>8017</v>
      </c>
      <c r="L4" s="13"/>
      <c r="M4" s="13"/>
    </row>
    <row r="5" spans="1:13" ht="15" hidden="1" customHeight="1">
      <c r="A5" s="8">
        <v>201601</v>
      </c>
      <c r="B5" s="7" t="s">
        <v>41</v>
      </c>
      <c r="C5" s="9" t="s">
        <v>13</v>
      </c>
      <c r="D5" s="7" t="s">
        <v>35</v>
      </c>
      <c r="E5" s="9" t="s">
        <v>45</v>
      </c>
      <c r="F5" s="10">
        <v>-37499.699999999997</v>
      </c>
      <c r="G5" s="11">
        <v>0</v>
      </c>
      <c r="H5" s="11">
        <v>101</v>
      </c>
      <c r="I5" s="11">
        <v>5020037</v>
      </c>
      <c r="J5" s="12" t="str">
        <f>LEFT(tblRVN[[#This Row],[Rate Desc]],10)</f>
        <v>02LGSB0036</v>
      </c>
      <c r="K5" s="11">
        <v>5020037</v>
      </c>
      <c r="L5" s="13"/>
      <c r="M5" s="13"/>
    </row>
    <row r="6" spans="1:13" ht="15" hidden="1" customHeight="1">
      <c r="A6" s="8">
        <v>201601</v>
      </c>
      <c r="B6" s="7" t="s">
        <v>41</v>
      </c>
      <c r="C6" s="9" t="s">
        <v>13</v>
      </c>
      <c r="D6" s="7" t="s">
        <v>35</v>
      </c>
      <c r="E6" s="9" t="s">
        <v>46</v>
      </c>
      <c r="F6" s="10">
        <v>-153.47999999999999</v>
      </c>
      <c r="G6" s="11">
        <v>0</v>
      </c>
      <c r="H6" s="11">
        <v>13</v>
      </c>
      <c r="I6" s="11">
        <v>20546</v>
      </c>
      <c r="J6" s="12" t="str">
        <f>LEFT(tblRVN[[#This Row],[Rate Desc]],10)</f>
        <v>02NMT24135</v>
      </c>
      <c r="K6" s="11">
        <v>20546</v>
      </c>
      <c r="L6" s="13"/>
      <c r="M6" s="13"/>
    </row>
    <row r="7" spans="1:13" ht="15" hidden="1" customHeight="1">
      <c r="A7" s="8">
        <v>201601</v>
      </c>
      <c r="B7" s="7" t="s">
        <v>41</v>
      </c>
      <c r="C7" s="9" t="s">
        <v>13</v>
      </c>
      <c r="D7" s="7" t="s">
        <v>35</v>
      </c>
      <c r="E7" s="9" t="s">
        <v>47</v>
      </c>
      <c r="F7" s="10">
        <v>-322.36</v>
      </c>
      <c r="I7" s="11">
        <v>42830</v>
      </c>
      <c r="J7" s="12" t="str">
        <f>LEFT(tblRVN[[#This Row],[Rate Desc]],10)</f>
        <v>02OALTB15N</v>
      </c>
      <c r="K7" s="11">
        <v>42830</v>
      </c>
      <c r="L7" s="13"/>
      <c r="M7" s="13"/>
    </row>
    <row r="8" spans="1:13" ht="15" hidden="1" customHeight="1">
      <c r="A8" s="8">
        <v>201601</v>
      </c>
      <c r="B8" s="7" t="s">
        <v>41</v>
      </c>
      <c r="C8" s="9" t="s">
        <v>13</v>
      </c>
      <c r="D8" s="7" t="s">
        <v>35</v>
      </c>
      <c r="E8" s="9" t="s">
        <v>36</v>
      </c>
      <c r="F8" s="10">
        <v>-565.54999999999995</v>
      </c>
      <c r="G8" s="11">
        <v>0</v>
      </c>
      <c r="H8" s="11">
        <v>0</v>
      </c>
      <c r="I8" s="11">
        <v>0</v>
      </c>
      <c r="J8" s="12" t="str">
        <f>LEFT(tblRVN[[#This Row],[Rate Desc]],10)</f>
        <v>BPA BALANC</v>
      </c>
      <c r="K8" s="11">
        <v>0</v>
      </c>
      <c r="L8" s="13"/>
      <c r="M8" s="13"/>
    </row>
    <row r="9" spans="1:13" ht="15" hidden="1" customHeight="1">
      <c r="A9" s="8">
        <v>201601</v>
      </c>
      <c r="B9" s="7" t="s">
        <v>41</v>
      </c>
      <c r="C9" s="9" t="s">
        <v>13</v>
      </c>
      <c r="D9" s="7" t="s">
        <v>35</v>
      </c>
      <c r="E9" s="9" t="s">
        <v>37</v>
      </c>
      <c r="G9" s="11">
        <v>1593</v>
      </c>
      <c r="H9" s="11">
        <v>0</v>
      </c>
      <c r="J9" s="12" t="str">
        <f>LEFT(tblRVN[[#This Row],[Rate Desc]],10)</f>
        <v>CUSTOMER C</v>
      </c>
      <c r="K9" s="11">
        <v>0</v>
      </c>
      <c r="L9" s="13"/>
      <c r="M9" s="13"/>
    </row>
    <row r="10" spans="1:13" ht="15" hidden="1" customHeight="1">
      <c r="A10" s="8">
        <v>201601</v>
      </c>
      <c r="B10" s="7" t="s">
        <v>41</v>
      </c>
      <c r="C10" s="9" t="s">
        <v>13</v>
      </c>
      <c r="D10" s="7" t="s">
        <v>14</v>
      </c>
      <c r="E10" s="9" t="s">
        <v>48</v>
      </c>
      <c r="F10" s="10">
        <v>253894.74</v>
      </c>
      <c r="G10" s="11">
        <v>0</v>
      </c>
      <c r="H10" s="11">
        <v>1468</v>
      </c>
      <c r="I10" s="11">
        <v>2710250</v>
      </c>
      <c r="J10" s="12" t="str">
        <f>LEFT(tblRVN[[#This Row],[Rate Desc]],10)</f>
        <v>02GNSB0024</v>
      </c>
      <c r="K10" s="11">
        <v>2710250</v>
      </c>
      <c r="L10" s="13"/>
      <c r="M10" s="13"/>
    </row>
    <row r="11" spans="1:13" ht="15" hidden="1" customHeight="1">
      <c r="A11" s="8">
        <v>201601</v>
      </c>
      <c r="B11" s="7" t="s">
        <v>41</v>
      </c>
      <c r="C11" s="9" t="s">
        <v>13</v>
      </c>
      <c r="D11" s="7" t="s">
        <v>14</v>
      </c>
      <c r="E11" s="9" t="s">
        <v>49</v>
      </c>
      <c r="F11" s="10">
        <v>1639.65</v>
      </c>
      <c r="G11" s="11">
        <v>0</v>
      </c>
      <c r="H11" s="11">
        <v>6</v>
      </c>
      <c r="I11" s="11">
        <v>12857</v>
      </c>
      <c r="J11" s="12" t="str">
        <f>LEFT(tblRVN[[#This Row],[Rate Desc]],10)</f>
        <v>02GNSB024F</v>
      </c>
      <c r="K11" s="11">
        <v>12857</v>
      </c>
      <c r="L11" s="13"/>
      <c r="M11" s="13"/>
    </row>
    <row r="12" spans="1:13" ht="15" hidden="1" customHeight="1">
      <c r="A12" s="8">
        <v>201601</v>
      </c>
      <c r="B12" s="7" t="s">
        <v>41</v>
      </c>
      <c r="C12" s="9" t="s">
        <v>13</v>
      </c>
      <c r="D12" s="7" t="s">
        <v>14</v>
      </c>
      <c r="E12" s="9" t="s">
        <v>50</v>
      </c>
      <c r="F12" s="10">
        <v>2164.5500000000002</v>
      </c>
      <c r="G12" s="11">
        <v>0</v>
      </c>
      <c r="H12" s="11">
        <v>81</v>
      </c>
      <c r="I12" s="11">
        <v>8017</v>
      </c>
      <c r="J12" s="12" t="str">
        <f>LEFT(tblRVN[[#This Row],[Rate Desc]],10)</f>
        <v>02GNSB24FP</v>
      </c>
      <c r="K12" s="11">
        <v>8017</v>
      </c>
      <c r="L12" s="13"/>
      <c r="M12" s="13"/>
    </row>
    <row r="13" spans="1:13" ht="15" hidden="1" customHeight="1">
      <c r="A13" s="8">
        <v>201601</v>
      </c>
      <c r="B13" s="7" t="s">
        <v>41</v>
      </c>
      <c r="C13" s="9" t="s">
        <v>13</v>
      </c>
      <c r="D13" s="7" t="s">
        <v>14</v>
      </c>
      <c r="E13" s="9" t="s">
        <v>51</v>
      </c>
      <c r="F13" s="10">
        <v>4107082.4</v>
      </c>
      <c r="G13" s="11">
        <v>0</v>
      </c>
      <c r="H13" s="11">
        <v>13818</v>
      </c>
      <c r="I13" s="11">
        <v>45757770</v>
      </c>
      <c r="J13" s="12" t="str">
        <f>LEFT(tblRVN[[#This Row],[Rate Desc]],10)</f>
        <v>02GNSV0024</v>
      </c>
      <c r="K13" s="11">
        <v>45757770</v>
      </c>
      <c r="L13" s="13"/>
      <c r="M13" s="13"/>
    </row>
    <row r="14" spans="1:13" ht="15" hidden="1" customHeight="1">
      <c r="A14" s="8">
        <v>201601</v>
      </c>
      <c r="B14" s="7" t="s">
        <v>41</v>
      </c>
      <c r="C14" s="9" t="s">
        <v>13</v>
      </c>
      <c r="D14" s="7" t="s">
        <v>14</v>
      </c>
      <c r="E14" s="9" t="s">
        <v>52</v>
      </c>
      <c r="F14" s="10">
        <v>12411.93</v>
      </c>
      <c r="G14" s="11">
        <v>0</v>
      </c>
      <c r="H14" s="11">
        <v>108</v>
      </c>
      <c r="I14" s="11">
        <v>89890</v>
      </c>
      <c r="J14" s="12" t="str">
        <f>LEFT(tblRVN[[#This Row],[Rate Desc]],10)</f>
        <v>02GNSV024F</v>
      </c>
      <c r="K14" s="11">
        <v>89890</v>
      </c>
      <c r="L14" s="13"/>
      <c r="M14" s="13"/>
    </row>
    <row r="15" spans="1:13" ht="15" hidden="1" customHeight="1">
      <c r="A15" s="8">
        <v>201601</v>
      </c>
      <c r="B15" s="7" t="s">
        <v>41</v>
      </c>
      <c r="C15" s="9" t="s">
        <v>13</v>
      </c>
      <c r="D15" s="7" t="s">
        <v>14</v>
      </c>
      <c r="E15" s="9" t="s">
        <v>53</v>
      </c>
      <c r="F15" s="10">
        <v>401323.16</v>
      </c>
      <c r="G15" s="11">
        <v>0</v>
      </c>
      <c r="H15" s="11">
        <v>101</v>
      </c>
      <c r="I15" s="11">
        <v>5020037</v>
      </c>
      <c r="J15" s="12" t="str">
        <f>LEFT(tblRVN[[#This Row],[Rate Desc]],10)</f>
        <v>02LGSB0036</v>
      </c>
      <c r="K15" s="11">
        <v>5020037</v>
      </c>
      <c r="L15" s="13"/>
      <c r="M15" s="13"/>
    </row>
    <row r="16" spans="1:13" ht="15" hidden="1" customHeight="1">
      <c r="A16" s="8">
        <v>201601</v>
      </c>
      <c r="B16" s="7" t="s">
        <v>41</v>
      </c>
      <c r="C16" s="9" t="s">
        <v>13</v>
      </c>
      <c r="D16" s="7" t="s">
        <v>14</v>
      </c>
      <c r="E16" s="9" t="s">
        <v>54</v>
      </c>
      <c r="F16" s="10">
        <v>5180941.4400000004</v>
      </c>
      <c r="G16" s="11">
        <v>0</v>
      </c>
      <c r="H16" s="11">
        <v>883</v>
      </c>
      <c r="I16" s="11">
        <v>66244780</v>
      </c>
      <c r="J16" s="12" t="str">
        <f>LEFT(tblRVN[[#This Row],[Rate Desc]],10)</f>
        <v>02LGSV0036</v>
      </c>
      <c r="K16" s="11">
        <v>66244780</v>
      </c>
      <c r="L16" s="13"/>
      <c r="M16" s="13"/>
    </row>
    <row r="17" spans="1:13" ht="15" hidden="1" customHeight="1">
      <c r="A17" s="8">
        <v>201601</v>
      </c>
      <c r="B17" s="7" t="s">
        <v>41</v>
      </c>
      <c r="C17" s="9" t="s">
        <v>13</v>
      </c>
      <c r="D17" s="7" t="s">
        <v>14</v>
      </c>
      <c r="E17" s="9" t="s">
        <v>55</v>
      </c>
      <c r="F17" s="10">
        <v>992669.7</v>
      </c>
      <c r="G17" s="11">
        <v>0</v>
      </c>
      <c r="H17" s="11">
        <v>33</v>
      </c>
      <c r="I17" s="11">
        <v>14049860</v>
      </c>
      <c r="J17" s="12" t="str">
        <f>LEFT(tblRVN[[#This Row],[Rate Desc]],10)</f>
        <v>02LGSV048T</v>
      </c>
      <c r="K17" s="11">
        <v>14049860</v>
      </c>
      <c r="L17" s="13"/>
      <c r="M17" s="13"/>
    </row>
    <row r="18" spans="1:13" ht="15" hidden="1" customHeight="1">
      <c r="A18" s="8">
        <v>201601</v>
      </c>
      <c r="B18" s="7" t="s">
        <v>41</v>
      </c>
      <c r="C18" s="9" t="s">
        <v>13</v>
      </c>
      <c r="D18" s="7" t="s">
        <v>14</v>
      </c>
      <c r="E18" s="9" t="s">
        <v>56</v>
      </c>
      <c r="F18" s="10">
        <v>3103.96</v>
      </c>
      <c r="I18" s="11">
        <v>0</v>
      </c>
      <c r="J18" s="12" t="str">
        <f>LEFT(tblRVN[[#This Row],[Rate Desc]],10)</f>
        <v>02LNX00102</v>
      </c>
      <c r="K18" s="11">
        <v>0</v>
      </c>
      <c r="L18" s="13"/>
      <c r="M18" s="13"/>
    </row>
    <row r="19" spans="1:13" ht="15" hidden="1" customHeight="1">
      <c r="A19" s="8">
        <v>201601</v>
      </c>
      <c r="B19" s="7" t="s">
        <v>41</v>
      </c>
      <c r="C19" s="9" t="s">
        <v>13</v>
      </c>
      <c r="D19" s="7" t="s">
        <v>14</v>
      </c>
      <c r="E19" s="9" t="s">
        <v>57</v>
      </c>
      <c r="F19" s="10">
        <v>127.71</v>
      </c>
      <c r="I19" s="11">
        <v>0</v>
      </c>
      <c r="J19" s="12" t="str">
        <f>LEFT(tblRVN[[#This Row],[Rate Desc]],10)</f>
        <v>02LNX00105</v>
      </c>
      <c r="K19" s="11">
        <v>0</v>
      </c>
      <c r="L19" s="13"/>
      <c r="M19" s="13"/>
    </row>
    <row r="20" spans="1:13" ht="15" hidden="1" customHeight="1">
      <c r="A20" s="8">
        <v>201601</v>
      </c>
      <c r="B20" s="7" t="s">
        <v>41</v>
      </c>
      <c r="C20" s="9" t="s">
        <v>13</v>
      </c>
      <c r="D20" s="7" t="s">
        <v>14</v>
      </c>
      <c r="E20" s="9" t="s">
        <v>58</v>
      </c>
      <c r="F20" s="10">
        <v>18101.990000000002</v>
      </c>
      <c r="I20" s="11">
        <v>0</v>
      </c>
      <c r="J20" s="12" t="str">
        <f>LEFT(tblRVN[[#This Row],[Rate Desc]],10)</f>
        <v>02LNX00109</v>
      </c>
      <c r="K20" s="11">
        <v>0</v>
      </c>
      <c r="L20" s="13"/>
      <c r="M20" s="13"/>
    </row>
    <row r="21" spans="1:13" ht="15" hidden="1" customHeight="1">
      <c r="A21" s="8">
        <v>201601</v>
      </c>
      <c r="B21" s="7" t="s">
        <v>41</v>
      </c>
      <c r="C21" s="9" t="s">
        <v>13</v>
      </c>
      <c r="D21" s="7" t="s">
        <v>14</v>
      </c>
      <c r="E21" s="9" t="s">
        <v>59</v>
      </c>
      <c r="F21" s="10">
        <v>55.73</v>
      </c>
      <c r="I21" s="11">
        <v>0</v>
      </c>
      <c r="J21" s="12" t="str">
        <f>LEFT(tblRVN[[#This Row],[Rate Desc]],10)</f>
        <v>02LNX00112</v>
      </c>
      <c r="K21" s="11">
        <v>0</v>
      </c>
      <c r="L21" s="13"/>
      <c r="M21" s="13"/>
    </row>
    <row r="22" spans="1:13" ht="15" hidden="1" customHeight="1">
      <c r="A22" s="8">
        <v>201601</v>
      </c>
      <c r="B22" s="7" t="s">
        <v>41</v>
      </c>
      <c r="C22" s="9" t="s">
        <v>13</v>
      </c>
      <c r="D22" s="7" t="s">
        <v>14</v>
      </c>
      <c r="E22" s="9" t="s">
        <v>60</v>
      </c>
      <c r="F22" s="10">
        <v>189.12</v>
      </c>
      <c r="I22" s="11">
        <v>0</v>
      </c>
      <c r="J22" s="12" t="str">
        <f>LEFT(tblRVN[[#This Row],[Rate Desc]],10)</f>
        <v>02LNX00300</v>
      </c>
      <c r="K22" s="11">
        <v>0</v>
      </c>
      <c r="L22" s="13"/>
      <c r="M22" s="13"/>
    </row>
    <row r="23" spans="1:13" ht="15" hidden="1" customHeight="1">
      <c r="A23" s="8">
        <v>201601</v>
      </c>
      <c r="B23" s="7" t="s">
        <v>41</v>
      </c>
      <c r="C23" s="9" t="s">
        <v>13</v>
      </c>
      <c r="D23" s="7" t="s">
        <v>14</v>
      </c>
      <c r="E23" s="9" t="s">
        <v>61</v>
      </c>
      <c r="F23" s="10">
        <v>6313.53</v>
      </c>
      <c r="I23" s="11">
        <v>0</v>
      </c>
      <c r="J23" s="12" t="str">
        <f>LEFT(tblRVN[[#This Row],[Rate Desc]],10)</f>
        <v>02LNX00311</v>
      </c>
      <c r="K23" s="11">
        <v>0</v>
      </c>
      <c r="L23" s="13"/>
      <c r="M23" s="13"/>
    </row>
    <row r="24" spans="1:13" ht="15" hidden="1" customHeight="1">
      <c r="A24" s="8">
        <v>201601</v>
      </c>
      <c r="B24" s="7" t="s">
        <v>41</v>
      </c>
      <c r="C24" s="9" t="s">
        <v>13</v>
      </c>
      <c r="D24" s="7" t="s">
        <v>14</v>
      </c>
      <c r="E24" s="9" t="s">
        <v>62</v>
      </c>
      <c r="F24" s="10">
        <v>26352.05</v>
      </c>
      <c r="G24" s="11">
        <v>0</v>
      </c>
      <c r="H24" s="11">
        <v>50</v>
      </c>
      <c r="I24" s="11">
        <v>296798</v>
      </c>
      <c r="J24" s="12" t="str">
        <f>LEFT(tblRVN[[#This Row],[Rate Desc]],10)</f>
        <v>02NMT24135</v>
      </c>
      <c r="K24" s="11">
        <v>296798</v>
      </c>
      <c r="L24" s="13"/>
      <c r="M24" s="13"/>
    </row>
    <row r="25" spans="1:13" ht="15" hidden="1" customHeight="1">
      <c r="A25" s="8">
        <v>201601</v>
      </c>
      <c r="B25" s="7" t="s">
        <v>41</v>
      </c>
      <c r="C25" s="9" t="s">
        <v>13</v>
      </c>
      <c r="D25" s="7" t="s">
        <v>14</v>
      </c>
      <c r="E25" s="9" t="s">
        <v>63</v>
      </c>
      <c r="F25" s="10">
        <v>55935.29</v>
      </c>
      <c r="G25" s="11">
        <v>0</v>
      </c>
      <c r="H25" s="11">
        <v>9</v>
      </c>
      <c r="I25" s="11">
        <v>715820</v>
      </c>
      <c r="J25" s="12" t="str">
        <f>LEFT(tblRVN[[#This Row],[Rate Desc]],10)</f>
        <v>02NMT36135</v>
      </c>
      <c r="K25" s="11">
        <v>715820</v>
      </c>
      <c r="L25" s="13"/>
      <c r="M25" s="13"/>
    </row>
    <row r="26" spans="1:13" ht="15" hidden="1" customHeight="1">
      <c r="A26" s="8">
        <v>201601</v>
      </c>
      <c r="B26" s="7" t="s">
        <v>41</v>
      </c>
      <c r="C26" s="9" t="s">
        <v>13</v>
      </c>
      <c r="D26" s="7" t="s">
        <v>14</v>
      </c>
      <c r="E26" s="9" t="s">
        <v>64</v>
      </c>
      <c r="F26" s="10">
        <v>63340.44</v>
      </c>
      <c r="G26" s="11">
        <v>0</v>
      </c>
      <c r="H26" s="11">
        <v>2</v>
      </c>
      <c r="I26" s="11">
        <v>904800</v>
      </c>
      <c r="J26" s="12" t="str">
        <f>LEFT(tblRVN[[#This Row],[Rate Desc]],10)</f>
        <v>02NMT48135</v>
      </c>
      <c r="K26" s="11">
        <v>904800</v>
      </c>
      <c r="L26" s="13"/>
      <c r="M26" s="13"/>
    </row>
    <row r="27" spans="1:13" ht="15" hidden="1" customHeight="1">
      <c r="A27" s="8">
        <v>201601</v>
      </c>
      <c r="B27" s="7" t="s">
        <v>41</v>
      </c>
      <c r="C27" s="9" t="s">
        <v>13</v>
      </c>
      <c r="D27" s="7" t="s">
        <v>14</v>
      </c>
      <c r="E27" s="9" t="s">
        <v>65</v>
      </c>
      <c r="F27" s="10">
        <v>18114.330000000002</v>
      </c>
      <c r="G27" s="11">
        <v>0</v>
      </c>
      <c r="H27" s="11">
        <v>796</v>
      </c>
      <c r="I27" s="11">
        <v>129033</v>
      </c>
      <c r="J27" s="12" t="str">
        <f>LEFT(tblRVN[[#This Row],[Rate Desc]],10)</f>
        <v>02OALT015N</v>
      </c>
      <c r="K27" s="11">
        <v>129033</v>
      </c>
      <c r="L27" s="13"/>
      <c r="M27" s="13"/>
    </row>
    <row r="28" spans="1:13" ht="15" hidden="1" customHeight="1">
      <c r="A28" s="8">
        <v>201601</v>
      </c>
      <c r="B28" s="7" t="s">
        <v>41</v>
      </c>
      <c r="C28" s="9" t="s">
        <v>13</v>
      </c>
      <c r="D28" s="7" t="s">
        <v>14</v>
      </c>
      <c r="E28" s="9" t="s">
        <v>66</v>
      </c>
      <c r="F28" s="10">
        <v>6450.47</v>
      </c>
      <c r="G28" s="11">
        <v>0</v>
      </c>
      <c r="H28" s="11">
        <v>473</v>
      </c>
      <c r="I28" s="11">
        <v>42829</v>
      </c>
      <c r="J28" s="12" t="str">
        <f>LEFT(tblRVN[[#This Row],[Rate Desc]],10)</f>
        <v>02OALTB15N</v>
      </c>
      <c r="K28" s="11">
        <v>42829</v>
      </c>
      <c r="L28" s="13"/>
      <c r="M28" s="13"/>
    </row>
    <row r="29" spans="1:13" ht="15" hidden="1" customHeight="1">
      <c r="A29" s="8">
        <v>201601</v>
      </c>
      <c r="B29" s="7" t="s">
        <v>41</v>
      </c>
      <c r="C29" s="9" t="s">
        <v>13</v>
      </c>
      <c r="D29" s="7" t="s">
        <v>14</v>
      </c>
      <c r="E29" s="9" t="s">
        <v>67</v>
      </c>
      <c r="F29" s="10">
        <v>1434.72</v>
      </c>
      <c r="G29" s="11">
        <v>0</v>
      </c>
      <c r="H29" s="11">
        <v>28</v>
      </c>
      <c r="I29" s="11">
        <v>14981</v>
      </c>
      <c r="J29" s="12" t="str">
        <f>LEFT(tblRVN[[#This Row],[Rate Desc]],10)</f>
        <v>02RCFL0054</v>
      </c>
      <c r="K29" s="11">
        <v>14981</v>
      </c>
      <c r="L29" s="13"/>
      <c r="M29" s="13"/>
    </row>
    <row r="30" spans="1:13" ht="15" hidden="1" customHeight="1">
      <c r="A30" s="8">
        <v>201601</v>
      </c>
      <c r="B30" s="7" t="s">
        <v>41</v>
      </c>
      <c r="C30" s="9" t="s">
        <v>13</v>
      </c>
      <c r="D30" s="7" t="s">
        <v>14</v>
      </c>
      <c r="E30" s="9" t="s">
        <v>15</v>
      </c>
      <c r="F30" s="10">
        <v>354894.61</v>
      </c>
      <c r="G30" s="11">
        <v>0</v>
      </c>
      <c r="H30" s="11">
        <v>0</v>
      </c>
      <c r="I30" s="11">
        <v>0</v>
      </c>
      <c r="J30" s="12" t="str">
        <f>LEFT(tblRVN[[#This Row],[Rate Desc]],10)</f>
        <v>301270-DSM</v>
      </c>
      <c r="K30" s="11">
        <v>0</v>
      </c>
      <c r="L30" s="13"/>
      <c r="M30" s="13"/>
    </row>
    <row r="31" spans="1:13" ht="15" hidden="1" customHeight="1">
      <c r="A31" s="8">
        <v>201601</v>
      </c>
      <c r="B31" s="7" t="s">
        <v>41</v>
      </c>
      <c r="C31" s="9" t="s">
        <v>13</v>
      </c>
      <c r="D31" s="7" t="s">
        <v>14</v>
      </c>
      <c r="E31" s="9" t="s">
        <v>16</v>
      </c>
      <c r="F31" s="10">
        <v>-470.82</v>
      </c>
      <c r="G31" s="11">
        <v>0</v>
      </c>
      <c r="H31" s="11">
        <v>5</v>
      </c>
      <c r="I31" s="11">
        <v>0</v>
      </c>
      <c r="J31" s="12" t="str">
        <f>LEFT(tblRVN[[#This Row],[Rate Desc]],10)</f>
        <v>301280-BLU</v>
      </c>
      <c r="K31" s="11">
        <v>0</v>
      </c>
      <c r="L31" s="13"/>
      <c r="M31" s="13"/>
    </row>
    <row r="32" spans="1:13" ht="15" hidden="1" customHeight="1">
      <c r="A32" s="8">
        <v>201601</v>
      </c>
      <c r="B32" s="7" t="s">
        <v>41</v>
      </c>
      <c r="C32" s="9" t="s">
        <v>13</v>
      </c>
      <c r="D32" s="7" t="s">
        <v>14</v>
      </c>
      <c r="E32" s="9" t="s">
        <v>17</v>
      </c>
      <c r="G32" s="11">
        <v>15731</v>
      </c>
      <c r="H32" s="11">
        <v>0</v>
      </c>
      <c r="J32" s="12" t="str">
        <f>LEFT(tblRVN[[#This Row],[Rate Desc]],10)</f>
        <v>CUSTOMER C</v>
      </c>
      <c r="K32" s="11">
        <v>0</v>
      </c>
      <c r="L32" s="13"/>
      <c r="M32" s="13"/>
    </row>
    <row r="33" spans="1:13" ht="15" hidden="1" customHeight="1">
      <c r="A33" s="8">
        <v>201601</v>
      </c>
      <c r="B33" s="7" t="s">
        <v>41</v>
      </c>
      <c r="C33" s="9" t="s">
        <v>13</v>
      </c>
      <c r="D33" s="7" t="s">
        <v>14</v>
      </c>
      <c r="E33" s="9" t="s">
        <v>40</v>
      </c>
      <c r="F33" s="10">
        <v>126647.72</v>
      </c>
      <c r="G33" s="11">
        <v>0</v>
      </c>
      <c r="H33" s="11">
        <v>0</v>
      </c>
      <c r="I33" s="11">
        <v>0</v>
      </c>
      <c r="J33" s="12" t="str">
        <f>LEFT(tblRVN[[#This Row],[Rate Desc]],10)</f>
        <v>REVENUE AD</v>
      </c>
      <c r="K33" s="11">
        <v>0</v>
      </c>
      <c r="L33" s="13"/>
      <c r="M33" s="13"/>
    </row>
    <row r="34" spans="1:13" ht="15" hidden="1" customHeight="1">
      <c r="A34" s="8">
        <v>201601</v>
      </c>
      <c r="B34" s="7" t="s">
        <v>41</v>
      </c>
      <c r="C34" s="9" t="s">
        <v>13</v>
      </c>
      <c r="D34" s="7" t="s">
        <v>14</v>
      </c>
      <c r="E34" s="9" t="s">
        <v>18</v>
      </c>
      <c r="F34" s="10">
        <v>-373806.01</v>
      </c>
      <c r="G34" s="11">
        <v>0</v>
      </c>
      <c r="H34" s="11">
        <v>0</v>
      </c>
      <c r="I34" s="11">
        <v>0</v>
      </c>
      <c r="J34" s="12" t="str">
        <f>LEFT(tblRVN[[#This Row],[Rate Desc]],10)</f>
        <v>REVENUE_AC</v>
      </c>
      <c r="K34" s="11">
        <v>0</v>
      </c>
      <c r="L34" s="13"/>
      <c r="M34" s="13"/>
    </row>
    <row r="35" spans="1:13" ht="15" hidden="1" customHeight="1">
      <c r="A35" s="8">
        <v>201601</v>
      </c>
      <c r="B35" s="7" t="s">
        <v>41</v>
      </c>
      <c r="C35" s="9" t="s">
        <v>13</v>
      </c>
      <c r="D35" s="7" t="s">
        <v>19</v>
      </c>
      <c r="E35" s="9" t="s">
        <v>20</v>
      </c>
      <c r="F35" s="10">
        <v>-835000</v>
      </c>
      <c r="G35" s="11">
        <v>0</v>
      </c>
      <c r="H35" s="11">
        <v>0</v>
      </c>
      <c r="I35" s="11">
        <v>-10810000</v>
      </c>
      <c r="J35" s="12" t="str">
        <f>LEFT(tblRVN[[#This Row],[Rate Desc]],10)</f>
        <v>UNBILLED R</v>
      </c>
      <c r="K35" s="11">
        <v>-10810000</v>
      </c>
      <c r="L35" s="13"/>
      <c r="M35" s="13"/>
    </row>
    <row r="36" spans="1:13" ht="15" hidden="1" customHeight="1">
      <c r="A36" s="8">
        <v>201601</v>
      </c>
      <c r="B36" s="7" t="s">
        <v>41</v>
      </c>
      <c r="C36" s="9" t="s">
        <v>21</v>
      </c>
      <c r="D36" s="7" t="s">
        <v>35</v>
      </c>
      <c r="E36" s="9" t="s">
        <v>42</v>
      </c>
      <c r="F36" s="10">
        <v>-618.85</v>
      </c>
      <c r="G36" s="11">
        <v>0</v>
      </c>
      <c r="H36" s="11">
        <v>46</v>
      </c>
      <c r="I36" s="11">
        <v>82843</v>
      </c>
      <c r="J36" s="12" t="str">
        <f>LEFT(tblRVN[[#This Row],[Rate Desc]],10)</f>
        <v>02GNSB0024</v>
      </c>
      <c r="K36" s="11">
        <v>82843</v>
      </c>
      <c r="L36" s="13"/>
      <c r="M36" s="13"/>
    </row>
    <row r="37" spans="1:13" ht="15" hidden="1" customHeight="1">
      <c r="A37" s="8">
        <v>201601</v>
      </c>
      <c r="B37" s="7" t="s">
        <v>41</v>
      </c>
      <c r="C37" s="9" t="s">
        <v>21</v>
      </c>
      <c r="D37" s="7" t="s">
        <v>35</v>
      </c>
      <c r="E37" s="9" t="s">
        <v>44</v>
      </c>
      <c r="G37" s="11">
        <v>0</v>
      </c>
      <c r="H37" s="11">
        <v>1</v>
      </c>
      <c r="J37" s="12" t="str">
        <f>LEFT(tblRVN[[#This Row],[Rate Desc]],10)</f>
        <v>02GNSB24FP</v>
      </c>
      <c r="K37" s="11">
        <v>0</v>
      </c>
      <c r="L37" s="13"/>
      <c r="M37" s="13"/>
    </row>
    <row r="38" spans="1:13" ht="15" hidden="1" customHeight="1">
      <c r="A38" s="8">
        <v>201601</v>
      </c>
      <c r="B38" s="7" t="s">
        <v>41</v>
      </c>
      <c r="C38" s="9" t="s">
        <v>21</v>
      </c>
      <c r="D38" s="7" t="s">
        <v>35</v>
      </c>
      <c r="E38" s="9" t="s">
        <v>45</v>
      </c>
      <c r="F38" s="10">
        <v>-410.24</v>
      </c>
      <c r="G38" s="11">
        <v>0</v>
      </c>
      <c r="H38" s="11">
        <v>11</v>
      </c>
      <c r="I38" s="11">
        <v>54920</v>
      </c>
      <c r="J38" s="12" t="str">
        <f>LEFT(tblRVN[[#This Row],[Rate Desc]],10)</f>
        <v>02LGSB0036</v>
      </c>
      <c r="K38" s="11">
        <v>54920</v>
      </c>
      <c r="L38" s="13"/>
      <c r="M38" s="13"/>
    </row>
    <row r="39" spans="1:13" ht="15" hidden="1" customHeight="1">
      <c r="A39" s="8">
        <v>201601</v>
      </c>
      <c r="B39" s="7" t="s">
        <v>41</v>
      </c>
      <c r="C39" s="9" t="s">
        <v>21</v>
      </c>
      <c r="D39" s="7" t="s">
        <v>35</v>
      </c>
      <c r="E39" s="9" t="s">
        <v>47</v>
      </c>
      <c r="F39" s="10">
        <v>-16.649999999999999</v>
      </c>
      <c r="I39" s="11">
        <v>2228</v>
      </c>
      <c r="J39" s="12" t="str">
        <f>LEFT(tblRVN[[#This Row],[Rate Desc]],10)</f>
        <v>02OALTB15N</v>
      </c>
      <c r="K39" s="11">
        <v>2228</v>
      </c>
      <c r="L39" s="13"/>
      <c r="M39" s="13"/>
    </row>
    <row r="40" spans="1:13" ht="15" hidden="1" customHeight="1">
      <c r="A40" s="8">
        <v>201601</v>
      </c>
      <c r="B40" s="7" t="s">
        <v>41</v>
      </c>
      <c r="C40" s="9" t="s">
        <v>21</v>
      </c>
      <c r="D40" s="7" t="s">
        <v>35</v>
      </c>
      <c r="E40" s="9" t="s">
        <v>36</v>
      </c>
      <c r="F40" s="10">
        <v>-9.48</v>
      </c>
      <c r="G40" s="11">
        <v>0</v>
      </c>
      <c r="H40" s="11">
        <v>0</v>
      </c>
      <c r="I40" s="11">
        <v>0</v>
      </c>
      <c r="J40" s="12" t="str">
        <f>LEFT(tblRVN[[#This Row],[Rate Desc]],10)</f>
        <v>BPA BALANC</v>
      </c>
      <c r="K40" s="11">
        <v>0</v>
      </c>
      <c r="L40" s="13"/>
      <c r="M40" s="13"/>
    </row>
    <row r="41" spans="1:13" ht="15" hidden="1" customHeight="1">
      <c r="A41" s="8">
        <v>201601</v>
      </c>
      <c r="B41" s="7" t="s">
        <v>41</v>
      </c>
      <c r="C41" s="9" t="s">
        <v>21</v>
      </c>
      <c r="D41" s="7" t="s">
        <v>35</v>
      </c>
      <c r="E41" s="9" t="s">
        <v>37</v>
      </c>
      <c r="G41" s="11">
        <v>57</v>
      </c>
      <c r="H41" s="11">
        <v>0</v>
      </c>
      <c r="J41" s="12" t="str">
        <f>LEFT(tblRVN[[#This Row],[Rate Desc]],10)</f>
        <v>CUSTOMER C</v>
      </c>
      <c r="K41" s="11">
        <v>0</v>
      </c>
      <c r="L41" s="13"/>
      <c r="M41" s="13"/>
    </row>
    <row r="42" spans="1:13" ht="15" hidden="1" customHeight="1">
      <c r="A42" s="8">
        <v>201601</v>
      </c>
      <c r="B42" s="7" t="s">
        <v>41</v>
      </c>
      <c r="C42" s="9" t="s">
        <v>21</v>
      </c>
      <c r="D42" s="7" t="s">
        <v>14</v>
      </c>
      <c r="E42" s="9" t="s">
        <v>48</v>
      </c>
      <c r="F42" s="10">
        <v>8515.6200000000008</v>
      </c>
      <c r="G42" s="11">
        <v>0</v>
      </c>
      <c r="H42" s="11">
        <v>46</v>
      </c>
      <c r="I42" s="11">
        <v>82843</v>
      </c>
      <c r="J42" s="12" t="str">
        <f>LEFT(tblRVN[[#This Row],[Rate Desc]],10)</f>
        <v>02GNSB0024</v>
      </c>
      <c r="K42" s="11">
        <v>82843</v>
      </c>
      <c r="L42" s="13"/>
      <c r="M42" s="13"/>
    </row>
    <row r="43" spans="1:13" ht="15" hidden="1" customHeight="1">
      <c r="A43" s="8">
        <v>201601</v>
      </c>
      <c r="B43" s="7" t="s">
        <v>41</v>
      </c>
      <c r="C43" s="9" t="s">
        <v>21</v>
      </c>
      <c r="D43" s="7" t="s">
        <v>14</v>
      </c>
      <c r="E43" s="9" t="s">
        <v>50</v>
      </c>
      <c r="G43" s="11">
        <v>0</v>
      </c>
      <c r="H43" s="11">
        <v>1</v>
      </c>
      <c r="J43" s="12" t="str">
        <f>LEFT(tblRVN[[#This Row],[Rate Desc]],10)</f>
        <v>02GNSB24FP</v>
      </c>
      <c r="K43" s="11">
        <v>0</v>
      </c>
      <c r="L43" s="13"/>
      <c r="M43" s="13"/>
    </row>
    <row r="44" spans="1:13" ht="15" hidden="1" customHeight="1">
      <c r="A44" s="8">
        <v>201601</v>
      </c>
      <c r="B44" s="7" t="s">
        <v>41</v>
      </c>
      <c r="C44" s="9" t="s">
        <v>21</v>
      </c>
      <c r="D44" s="7" t="s">
        <v>14</v>
      </c>
      <c r="E44" s="9" t="s">
        <v>51</v>
      </c>
      <c r="F44" s="10">
        <v>134445.06</v>
      </c>
      <c r="G44" s="11">
        <v>0</v>
      </c>
      <c r="H44" s="11">
        <v>331</v>
      </c>
      <c r="I44" s="11">
        <v>1478252</v>
      </c>
      <c r="J44" s="12" t="str">
        <f>LEFT(tblRVN[[#This Row],[Rate Desc]],10)</f>
        <v>02GNSV0024</v>
      </c>
      <c r="K44" s="11">
        <v>1478252</v>
      </c>
      <c r="L44" s="13"/>
      <c r="M44" s="13"/>
    </row>
    <row r="45" spans="1:13" ht="15" hidden="1" customHeight="1">
      <c r="A45" s="8">
        <v>201601</v>
      </c>
      <c r="B45" s="7" t="s">
        <v>41</v>
      </c>
      <c r="C45" s="9" t="s">
        <v>21</v>
      </c>
      <c r="D45" s="7" t="s">
        <v>14</v>
      </c>
      <c r="E45" s="9" t="s">
        <v>52</v>
      </c>
      <c r="F45" s="10">
        <v>711.02</v>
      </c>
      <c r="G45" s="11">
        <v>0</v>
      </c>
      <c r="H45" s="11">
        <v>4</v>
      </c>
      <c r="I45" s="11">
        <v>2776</v>
      </c>
      <c r="J45" s="12" t="str">
        <f>LEFT(tblRVN[[#This Row],[Rate Desc]],10)</f>
        <v>02GNSV024F</v>
      </c>
      <c r="K45" s="11">
        <v>2776</v>
      </c>
      <c r="L45" s="13"/>
      <c r="M45" s="13"/>
    </row>
    <row r="46" spans="1:13" ht="15" hidden="1" customHeight="1">
      <c r="A46" s="8">
        <v>201601</v>
      </c>
      <c r="B46" s="7" t="s">
        <v>41</v>
      </c>
      <c r="C46" s="9" t="s">
        <v>21</v>
      </c>
      <c r="D46" s="7" t="s">
        <v>14</v>
      </c>
      <c r="E46" s="9" t="s">
        <v>53</v>
      </c>
      <c r="F46" s="10">
        <v>10866.7</v>
      </c>
      <c r="G46" s="11">
        <v>0</v>
      </c>
      <c r="H46" s="11">
        <v>11</v>
      </c>
      <c r="I46" s="11">
        <v>54920</v>
      </c>
      <c r="J46" s="12" t="str">
        <f>LEFT(tblRVN[[#This Row],[Rate Desc]],10)</f>
        <v>02LGSB0036</v>
      </c>
      <c r="K46" s="11">
        <v>54920</v>
      </c>
      <c r="L46" s="13"/>
      <c r="M46" s="13"/>
    </row>
    <row r="47" spans="1:13" ht="15" hidden="1" customHeight="1">
      <c r="A47" s="8">
        <v>201601</v>
      </c>
      <c r="B47" s="7" t="s">
        <v>41</v>
      </c>
      <c r="C47" s="9" t="s">
        <v>21</v>
      </c>
      <c r="D47" s="7" t="s">
        <v>14</v>
      </c>
      <c r="E47" s="9" t="s">
        <v>54</v>
      </c>
      <c r="F47" s="10">
        <v>668342.99</v>
      </c>
      <c r="G47" s="11">
        <v>0</v>
      </c>
      <c r="H47" s="11">
        <v>101</v>
      </c>
      <c r="I47" s="11">
        <v>8050140</v>
      </c>
      <c r="J47" s="12" t="str">
        <f>LEFT(tblRVN[[#This Row],[Rate Desc]],10)</f>
        <v>02LGSV0036</v>
      </c>
      <c r="K47" s="11">
        <v>8050140</v>
      </c>
      <c r="L47" s="13"/>
      <c r="M47" s="13"/>
    </row>
    <row r="48" spans="1:13" ht="15" hidden="1" customHeight="1">
      <c r="A48" s="8">
        <v>201601</v>
      </c>
      <c r="B48" s="7" t="s">
        <v>41</v>
      </c>
      <c r="C48" s="9" t="s">
        <v>21</v>
      </c>
      <c r="D48" s="7" t="s">
        <v>14</v>
      </c>
      <c r="E48" s="9" t="s">
        <v>55</v>
      </c>
      <c r="F48" s="10">
        <v>3478995.02</v>
      </c>
      <c r="G48" s="11">
        <v>0</v>
      </c>
      <c r="H48" s="11">
        <v>31</v>
      </c>
      <c r="I48" s="11">
        <v>54853050</v>
      </c>
      <c r="J48" s="12" t="str">
        <f>LEFT(tblRVN[[#This Row],[Rate Desc]],10)</f>
        <v>02LGSV048T</v>
      </c>
      <c r="K48" s="11">
        <v>54853050</v>
      </c>
      <c r="L48" s="13"/>
      <c r="M48" s="13"/>
    </row>
    <row r="49" spans="1:13" ht="15" hidden="1" customHeight="1">
      <c r="A49" s="8">
        <v>201601</v>
      </c>
      <c r="B49" s="7" t="s">
        <v>41</v>
      </c>
      <c r="C49" s="9" t="s">
        <v>21</v>
      </c>
      <c r="D49" s="7" t="s">
        <v>14</v>
      </c>
      <c r="E49" s="9" t="s">
        <v>65</v>
      </c>
      <c r="F49" s="10">
        <v>1185.26</v>
      </c>
      <c r="G49" s="11">
        <v>0</v>
      </c>
      <c r="H49" s="11">
        <v>37</v>
      </c>
      <c r="I49" s="11">
        <v>9053</v>
      </c>
      <c r="J49" s="12" t="str">
        <f>LEFT(tblRVN[[#This Row],[Rate Desc]],10)</f>
        <v>02OALT015N</v>
      </c>
      <c r="K49" s="11">
        <v>9053</v>
      </c>
      <c r="L49" s="13"/>
      <c r="M49" s="13"/>
    </row>
    <row r="50" spans="1:13" ht="15" hidden="1" customHeight="1">
      <c r="A50" s="8">
        <v>201601</v>
      </c>
      <c r="B50" s="7" t="s">
        <v>41</v>
      </c>
      <c r="C50" s="9" t="s">
        <v>21</v>
      </c>
      <c r="D50" s="7" t="s">
        <v>14</v>
      </c>
      <c r="E50" s="9" t="s">
        <v>66</v>
      </c>
      <c r="F50" s="10">
        <v>335.08</v>
      </c>
      <c r="G50" s="11">
        <v>0</v>
      </c>
      <c r="H50" s="11">
        <v>14</v>
      </c>
      <c r="I50" s="11">
        <v>2228</v>
      </c>
      <c r="J50" s="12" t="str">
        <f>LEFT(tblRVN[[#This Row],[Rate Desc]],10)</f>
        <v>02OALTB15N</v>
      </c>
      <c r="K50" s="11">
        <v>2228</v>
      </c>
      <c r="L50" s="13"/>
      <c r="M50" s="13"/>
    </row>
    <row r="51" spans="1:13" ht="15" hidden="1" customHeight="1">
      <c r="A51" s="8">
        <v>201601</v>
      </c>
      <c r="B51" s="7" t="s">
        <v>41</v>
      </c>
      <c r="C51" s="9" t="s">
        <v>21</v>
      </c>
      <c r="D51" s="7" t="s">
        <v>14</v>
      </c>
      <c r="E51" s="9" t="s">
        <v>68</v>
      </c>
      <c r="F51" s="10">
        <v>25450.55</v>
      </c>
      <c r="G51" s="11">
        <v>0</v>
      </c>
      <c r="H51" s="11">
        <v>1</v>
      </c>
      <c r="I51" s="11">
        <v>156000</v>
      </c>
      <c r="J51" s="12" t="str">
        <f>LEFT(tblRVN[[#This Row],[Rate Desc]],10)</f>
        <v>02PRSV47TM</v>
      </c>
      <c r="K51" s="11">
        <v>156000</v>
      </c>
      <c r="L51" s="13"/>
      <c r="M51" s="13"/>
    </row>
    <row r="52" spans="1:13" ht="15" hidden="1" customHeight="1">
      <c r="A52" s="8">
        <v>201601</v>
      </c>
      <c r="B52" s="7" t="s">
        <v>41</v>
      </c>
      <c r="C52" s="9" t="s">
        <v>21</v>
      </c>
      <c r="D52" s="7" t="s">
        <v>14</v>
      </c>
      <c r="E52" s="9" t="s">
        <v>22</v>
      </c>
      <c r="F52" s="10">
        <v>131647.53</v>
      </c>
      <c r="G52" s="11">
        <v>0</v>
      </c>
      <c r="H52" s="11">
        <v>0</v>
      </c>
      <c r="I52" s="11">
        <v>0</v>
      </c>
      <c r="J52" s="12" t="str">
        <f>LEFT(tblRVN[[#This Row],[Rate Desc]],10)</f>
        <v>301370-DSM</v>
      </c>
      <c r="K52" s="11">
        <v>0</v>
      </c>
      <c r="L52" s="13"/>
      <c r="M52" s="13"/>
    </row>
    <row r="53" spans="1:13" ht="15" hidden="1" customHeight="1">
      <c r="A53" s="8">
        <v>201601</v>
      </c>
      <c r="B53" s="7" t="s">
        <v>41</v>
      </c>
      <c r="C53" s="9" t="s">
        <v>21</v>
      </c>
      <c r="D53" s="7" t="s">
        <v>14</v>
      </c>
      <c r="E53" s="9" t="s">
        <v>17</v>
      </c>
      <c r="G53" s="11">
        <v>494</v>
      </c>
      <c r="H53" s="11">
        <v>0</v>
      </c>
      <c r="J53" s="12" t="str">
        <f>LEFT(tblRVN[[#This Row],[Rate Desc]],10)</f>
        <v>CUSTOMER C</v>
      </c>
      <c r="K53" s="11">
        <v>0</v>
      </c>
      <c r="L53" s="13"/>
      <c r="M53" s="13"/>
    </row>
    <row r="54" spans="1:13" ht="15" hidden="1" customHeight="1">
      <c r="A54" s="8">
        <v>201601</v>
      </c>
      <c r="B54" s="7" t="s">
        <v>41</v>
      </c>
      <c r="C54" s="9" t="s">
        <v>21</v>
      </c>
      <c r="D54" s="7" t="s">
        <v>14</v>
      </c>
      <c r="E54" s="9" t="s">
        <v>40</v>
      </c>
      <c r="F54" s="10">
        <v>67540.88</v>
      </c>
      <c r="G54" s="11">
        <v>0</v>
      </c>
      <c r="H54" s="11">
        <v>0</v>
      </c>
      <c r="I54" s="11">
        <v>0</v>
      </c>
      <c r="J54" s="12" t="str">
        <f>LEFT(tblRVN[[#This Row],[Rate Desc]],10)</f>
        <v>REVENUE AD</v>
      </c>
      <c r="K54" s="11">
        <v>0</v>
      </c>
      <c r="L54" s="13"/>
      <c r="M54" s="13"/>
    </row>
    <row r="55" spans="1:13" ht="15" hidden="1" customHeight="1">
      <c r="A55" s="8">
        <v>201601</v>
      </c>
      <c r="B55" s="7" t="s">
        <v>41</v>
      </c>
      <c r="C55" s="9" t="s">
        <v>21</v>
      </c>
      <c r="D55" s="7" t="s">
        <v>14</v>
      </c>
      <c r="E55" s="9" t="s">
        <v>18</v>
      </c>
      <c r="F55" s="10">
        <v>-139812.62</v>
      </c>
      <c r="G55" s="11">
        <v>0</v>
      </c>
      <c r="H55" s="11">
        <v>0</v>
      </c>
      <c r="I55" s="11">
        <v>0</v>
      </c>
      <c r="J55" s="12" t="str">
        <f>LEFT(tblRVN[[#This Row],[Rate Desc]],10)</f>
        <v>REVENUE_AC</v>
      </c>
      <c r="K55" s="11">
        <v>0</v>
      </c>
      <c r="L55" s="13"/>
      <c r="M55" s="13"/>
    </row>
    <row r="56" spans="1:13" ht="15" hidden="1" customHeight="1">
      <c r="A56" s="8">
        <v>201601</v>
      </c>
      <c r="B56" s="7" t="s">
        <v>41</v>
      </c>
      <c r="C56" s="9" t="s">
        <v>21</v>
      </c>
      <c r="D56" s="7" t="s">
        <v>19</v>
      </c>
      <c r="E56" s="9" t="s">
        <v>20</v>
      </c>
      <c r="F56" s="10">
        <v>-193000</v>
      </c>
      <c r="G56" s="11">
        <v>0</v>
      </c>
      <c r="H56" s="11">
        <v>0</v>
      </c>
      <c r="I56" s="11">
        <v>-2509000</v>
      </c>
      <c r="J56" s="12" t="str">
        <f>LEFT(tblRVN[[#This Row],[Rate Desc]],10)</f>
        <v>UNBILLED R</v>
      </c>
      <c r="K56" s="11">
        <v>-2509000</v>
      </c>
      <c r="L56" s="13"/>
      <c r="M56" s="13"/>
    </row>
    <row r="57" spans="1:13" ht="15" hidden="1" customHeight="1">
      <c r="A57" s="8">
        <v>201601</v>
      </c>
      <c r="B57" s="7" t="s">
        <v>41</v>
      </c>
      <c r="C57" s="9" t="s">
        <v>23</v>
      </c>
      <c r="D57" s="7" t="s">
        <v>35</v>
      </c>
      <c r="E57" s="9" t="s">
        <v>69</v>
      </c>
      <c r="F57" s="10">
        <v>-3120.27</v>
      </c>
      <c r="G57" s="11">
        <v>0</v>
      </c>
      <c r="H57" s="11">
        <v>3246</v>
      </c>
      <c r="I57" s="11">
        <v>417724</v>
      </c>
      <c r="J57" s="12" t="str">
        <f>LEFT(tblRVN[[#This Row],[Rate Desc]],10)</f>
        <v>02APSV0040</v>
      </c>
      <c r="K57" s="11">
        <v>417724</v>
      </c>
      <c r="L57" s="13"/>
      <c r="M57" s="13"/>
    </row>
    <row r="58" spans="1:13" ht="15" hidden="1" customHeight="1">
      <c r="A58" s="8">
        <v>201601</v>
      </c>
      <c r="B58" s="7" t="s">
        <v>41</v>
      </c>
      <c r="C58" s="9" t="s">
        <v>23</v>
      </c>
      <c r="D58" s="7" t="s">
        <v>35</v>
      </c>
      <c r="E58" s="9" t="s">
        <v>70</v>
      </c>
      <c r="F58" s="10">
        <v>-5.19</v>
      </c>
      <c r="G58" s="11">
        <v>0</v>
      </c>
      <c r="H58" s="11">
        <v>3</v>
      </c>
      <c r="I58" s="11">
        <v>696</v>
      </c>
      <c r="J58" s="12" t="str">
        <f>LEFT(tblRVN[[#This Row],[Rate Desc]],10)</f>
        <v>02NMT40135</v>
      </c>
      <c r="K58" s="11">
        <v>696</v>
      </c>
      <c r="L58" s="13"/>
      <c r="M58" s="13"/>
    </row>
    <row r="59" spans="1:13" ht="15" hidden="1" customHeight="1">
      <c r="A59" s="8">
        <v>201601</v>
      </c>
      <c r="B59" s="7" t="s">
        <v>41</v>
      </c>
      <c r="C59" s="9" t="s">
        <v>23</v>
      </c>
      <c r="D59" s="7" t="s">
        <v>35</v>
      </c>
      <c r="E59" s="9" t="s">
        <v>38</v>
      </c>
      <c r="G59" s="11">
        <v>3189</v>
      </c>
      <c r="H59" s="11">
        <v>0</v>
      </c>
      <c r="J59" s="12" t="str">
        <f>LEFT(tblRVN[[#This Row],[Rate Desc]],10)</f>
        <v>CUSTOMER C</v>
      </c>
      <c r="K59" s="11">
        <v>0</v>
      </c>
      <c r="L59" s="13"/>
      <c r="M59" s="13"/>
    </row>
    <row r="60" spans="1:13" ht="15" hidden="1" customHeight="1">
      <c r="A60" s="8">
        <v>201601</v>
      </c>
      <c r="B60" s="7" t="s">
        <v>41</v>
      </c>
      <c r="C60" s="9" t="s">
        <v>23</v>
      </c>
      <c r="D60" s="7" t="s">
        <v>35</v>
      </c>
      <c r="E60" s="9" t="s">
        <v>39</v>
      </c>
      <c r="F60" s="10">
        <v>-30.02</v>
      </c>
      <c r="G60" s="11">
        <v>0</v>
      </c>
      <c r="H60" s="11">
        <v>0</v>
      </c>
      <c r="I60" s="11">
        <v>0</v>
      </c>
      <c r="J60" s="12" t="str">
        <f>LEFT(tblRVN[[#This Row],[Rate Desc]],10)</f>
        <v>IRRIGATION</v>
      </c>
      <c r="K60" s="11">
        <v>0</v>
      </c>
      <c r="L60" s="13"/>
      <c r="M60" s="13"/>
    </row>
    <row r="61" spans="1:13" ht="15" hidden="1" customHeight="1">
      <c r="A61" s="8">
        <v>201601</v>
      </c>
      <c r="B61" s="7" t="s">
        <v>41</v>
      </c>
      <c r="C61" s="9" t="s">
        <v>23</v>
      </c>
      <c r="D61" s="7" t="s">
        <v>14</v>
      </c>
      <c r="E61" s="9" t="s">
        <v>69</v>
      </c>
      <c r="F61" s="10">
        <v>29643.119999999999</v>
      </c>
      <c r="G61" s="11">
        <v>0</v>
      </c>
      <c r="H61" s="11">
        <v>3246</v>
      </c>
      <c r="I61" s="11">
        <v>417723</v>
      </c>
      <c r="J61" s="12" t="str">
        <f>LEFT(tblRVN[[#This Row],[Rate Desc]],10)</f>
        <v>02APSV0040</v>
      </c>
      <c r="K61" s="11">
        <v>417723</v>
      </c>
      <c r="L61" s="13"/>
      <c r="M61" s="13"/>
    </row>
    <row r="62" spans="1:13" ht="15" hidden="1" customHeight="1">
      <c r="A62" s="8">
        <v>201601</v>
      </c>
      <c r="B62" s="7" t="s">
        <v>41</v>
      </c>
      <c r="C62" s="9" t="s">
        <v>23</v>
      </c>
      <c r="D62" s="7" t="s">
        <v>14</v>
      </c>
      <c r="E62" s="9" t="s">
        <v>71</v>
      </c>
      <c r="F62" s="10">
        <v>13463.92</v>
      </c>
      <c r="G62" s="11">
        <v>0</v>
      </c>
      <c r="H62" s="11">
        <v>1906</v>
      </c>
      <c r="I62" s="11">
        <v>182889</v>
      </c>
      <c r="J62" s="12" t="str">
        <f>LEFT(tblRVN[[#This Row],[Rate Desc]],10)</f>
        <v>02APSV040X</v>
      </c>
      <c r="K62" s="11">
        <v>182889</v>
      </c>
      <c r="L62" s="13"/>
      <c r="M62" s="13"/>
    </row>
    <row r="63" spans="1:13" ht="15" hidden="1" customHeight="1">
      <c r="A63" s="8">
        <v>201601</v>
      </c>
      <c r="B63" s="7" t="s">
        <v>41</v>
      </c>
      <c r="C63" s="9" t="s">
        <v>23</v>
      </c>
      <c r="D63" s="7" t="s">
        <v>14</v>
      </c>
      <c r="E63" s="9" t="s">
        <v>72</v>
      </c>
      <c r="F63" s="10">
        <v>696.58</v>
      </c>
      <c r="I63" s="11">
        <v>0</v>
      </c>
      <c r="J63" s="12" t="str">
        <f>LEFT(tblRVN[[#This Row],[Rate Desc]],10)</f>
        <v>02LNX00103</v>
      </c>
      <c r="K63" s="11">
        <v>0</v>
      </c>
      <c r="L63" s="13"/>
      <c r="M63" s="13"/>
    </row>
    <row r="64" spans="1:13" ht="15" hidden="1" customHeight="1">
      <c r="A64" s="8">
        <v>201601</v>
      </c>
      <c r="B64" s="7" t="s">
        <v>41</v>
      </c>
      <c r="C64" s="9" t="s">
        <v>23</v>
      </c>
      <c r="D64" s="7" t="s">
        <v>14</v>
      </c>
      <c r="E64" s="9" t="s">
        <v>57</v>
      </c>
      <c r="F64" s="10">
        <v>7.11</v>
      </c>
      <c r="I64" s="11">
        <v>0</v>
      </c>
      <c r="J64" s="12" t="str">
        <f>LEFT(tblRVN[[#This Row],[Rate Desc]],10)</f>
        <v>02LNX00105</v>
      </c>
      <c r="K64" s="11">
        <v>0</v>
      </c>
      <c r="L64" s="13"/>
      <c r="M64" s="13"/>
    </row>
    <row r="65" spans="1:13" ht="15" hidden="1" customHeight="1">
      <c r="A65" s="8">
        <v>201601</v>
      </c>
      <c r="B65" s="7" t="s">
        <v>41</v>
      </c>
      <c r="C65" s="9" t="s">
        <v>23</v>
      </c>
      <c r="D65" s="7" t="s">
        <v>14</v>
      </c>
      <c r="E65" s="9" t="s">
        <v>58</v>
      </c>
      <c r="F65" s="10">
        <v>964.96</v>
      </c>
      <c r="I65" s="11">
        <v>0</v>
      </c>
      <c r="J65" s="12" t="str">
        <f>LEFT(tblRVN[[#This Row],[Rate Desc]],10)</f>
        <v>02LNX00109</v>
      </c>
      <c r="K65" s="11">
        <v>0</v>
      </c>
      <c r="L65" s="13"/>
      <c r="M65" s="13"/>
    </row>
    <row r="66" spans="1:13" ht="15" hidden="1" customHeight="1">
      <c r="A66" s="8">
        <v>201601</v>
      </c>
      <c r="B66" s="7" t="s">
        <v>41</v>
      </c>
      <c r="C66" s="9" t="s">
        <v>23</v>
      </c>
      <c r="D66" s="7" t="s">
        <v>14</v>
      </c>
      <c r="E66" s="9" t="s">
        <v>73</v>
      </c>
      <c r="F66" s="10">
        <v>5079.03</v>
      </c>
      <c r="I66" s="11">
        <v>0</v>
      </c>
      <c r="J66" s="12" t="str">
        <f>LEFT(tblRVN[[#This Row],[Rate Desc]],10)</f>
        <v>02LNX00110</v>
      </c>
      <c r="K66" s="11">
        <v>0</v>
      </c>
      <c r="L66" s="13"/>
      <c r="M66" s="13"/>
    </row>
    <row r="67" spans="1:13" ht="15" hidden="1" customHeight="1">
      <c r="A67" s="8">
        <v>201601</v>
      </c>
      <c r="B67" s="7" t="s">
        <v>41</v>
      </c>
      <c r="C67" s="9" t="s">
        <v>23</v>
      </c>
      <c r="D67" s="7" t="s">
        <v>14</v>
      </c>
      <c r="E67" s="9" t="s">
        <v>74</v>
      </c>
      <c r="F67" s="10">
        <v>2174.17</v>
      </c>
      <c r="I67" s="11">
        <v>0</v>
      </c>
      <c r="J67" s="12" t="str">
        <f>LEFT(tblRVN[[#This Row],[Rate Desc]],10)</f>
        <v>02LNX00310</v>
      </c>
      <c r="K67" s="11">
        <v>0</v>
      </c>
      <c r="L67" s="13"/>
      <c r="M67" s="13"/>
    </row>
    <row r="68" spans="1:13" ht="15" hidden="1" customHeight="1">
      <c r="A68" s="8">
        <v>201601</v>
      </c>
      <c r="B68" s="7" t="s">
        <v>41</v>
      </c>
      <c r="C68" s="9" t="s">
        <v>23</v>
      </c>
      <c r="D68" s="7" t="s">
        <v>14</v>
      </c>
      <c r="E68" s="9" t="s">
        <v>61</v>
      </c>
      <c r="F68" s="10">
        <v>21.27</v>
      </c>
      <c r="I68" s="11">
        <v>0</v>
      </c>
      <c r="J68" s="12" t="str">
        <f>LEFT(tblRVN[[#This Row],[Rate Desc]],10)</f>
        <v>02LNX00311</v>
      </c>
      <c r="K68" s="11">
        <v>0</v>
      </c>
      <c r="L68" s="13"/>
      <c r="M68" s="13"/>
    </row>
    <row r="69" spans="1:13" ht="15" hidden="1" customHeight="1">
      <c r="A69" s="8">
        <v>201601</v>
      </c>
      <c r="B69" s="7" t="s">
        <v>41</v>
      </c>
      <c r="C69" s="9" t="s">
        <v>23</v>
      </c>
      <c r="D69" s="7" t="s">
        <v>14</v>
      </c>
      <c r="E69" s="9" t="s">
        <v>75</v>
      </c>
      <c r="F69" s="10">
        <v>50.07</v>
      </c>
      <c r="G69" s="11">
        <v>0</v>
      </c>
      <c r="H69" s="11">
        <v>3</v>
      </c>
      <c r="I69" s="11">
        <v>696</v>
      </c>
      <c r="J69" s="12" t="str">
        <f>LEFT(tblRVN[[#This Row],[Rate Desc]],10)</f>
        <v>02NMT40135</v>
      </c>
      <c r="K69" s="11">
        <v>696</v>
      </c>
      <c r="L69" s="13"/>
      <c r="M69" s="13"/>
    </row>
    <row r="70" spans="1:13" ht="15" hidden="1" customHeight="1">
      <c r="A70" s="8">
        <v>201601</v>
      </c>
      <c r="B70" s="7" t="s">
        <v>41</v>
      </c>
      <c r="C70" s="9" t="s">
        <v>23</v>
      </c>
      <c r="D70" s="7" t="s">
        <v>14</v>
      </c>
      <c r="E70" s="9" t="s">
        <v>25</v>
      </c>
      <c r="F70" s="10">
        <v>1228.79</v>
      </c>
      <c r="G70" s="11">
        <v>0</v>
      </c>
      <c r="H70" s="11">
        <v>0</v>
      </c>
      <c r="I70" s="11">
        <v>0</v>
      </c>
      <c r="J70" s="12" t="str">
        <f>LEFT(tblRVN[[#This Row],[Rate Desc]],10)</f>
        <v>301470-DSM</v>
      </c>
      <c r="K70" s="11">
        <v>0</v>
      </c>
      <c r="L70" s="13"/>
      <c r="M70" s="13"/>
    </row>
    <row r="71" spans="1:13" ht="15" hidden="1" customHeight="1">
      <c r="A71" s="8">
        <v>201601</v>
      </c>
      <c r="B71" s="7" t="s">
        <v>41</v>
      </c>
      <c r="C71" s="9" t="s">
        <v>23</v>
      </c>
      <c r="D71" s="7" t="s">
        <v>14</v>
      </c>
      <c r="E71" s="9" t="s">
        <v>26</v>
      </c>
      <c r="F71" s="10">
        <v>21.45</v>
      </c>
      <c r="G71" s="11">
        <v>0</v>
      </c>
      <c r="H71" s="11">
        <v>7</v>
      </c>
      <c r="I71" s="11">
        <v>0</v>
      </c>
      <c r="J71" s="12" t="str">
        <f>LEFT(tblRVN[[#This Row],[Rate Desc]],10)</f>
        <v>301480-BLU</v>
      </c>
      <c r="K71" s="11">
        <v>0</v>
      </c>
      <c r="L71" s="13"/>
      <c r="M71" s="13"/>
    </row>
    <row r="72" spans="1:13" ht="15" hidden="1" customHeight="1">
      <c r="A72" s="8">
        <v>201601</v>
      </c>
      <c r="B72" s="7" t="s">
        <v>41</v>
      </c>
      <c r="C72" s="9" t="s">
        <v>23</v>
      </c>
      <c r="D72" s="7" t="s">
        <v>14</v>
      </c>
      <c r="E72" s="9" t="s">
        <v>27</v>
      </c>
      <c r="G72" s="11">
        <v>5047</v>
      </c>
      <c r="H72" s="11">
        <v>0</v>
      </c>
      <c r="J72" s="12" t="str">
        <f>LEFT(tblRVN[[#This Row],[Rate Desc]],10)</f>
        <v>CUSTOMER C</v>
      </c>
      <c r="K72" s="11">
        <v>0</v>
      </c>
      <c r="L72" s="13"/>
      <c r="M72" s="13"/>
    </row>
    <row r="73" spans="1:13" ht="15" hidden="1" customHeight="1">
      <c r="A73" s="8">
        <v>201601</v>
      </c>
      <c r="B73" s="7" t="s">
        <v>41</v>
      </c>
      <c r="C73" s="9" t="s">
        <v>23</v>
      </c>
      <c r="D73" s="7" t="s">
        <v>14</v>
      </c>
      <c r="E73" s="9" t="s">
        <v>40</v>
      </c>
      <c r="F73" s="10">
        <v>12685.34</v>
      </c>
      <c r="G73" s="11">
        <v>0</v>
      </c>
      <c r="H73" s="11">
        <v>0</v>
      </c>
      <c r="I73" s="11">
        <v>0</v>
      </c>
      <c r="J73" s="12" t="str">
        <f>LEFT(tblRVN[[#This Row],[Rate Desc]],10)</f>
        <v>REVENUE AD</v>
      </c>
      <c r="K73" s="11">
        <v>0</v>
      </c>
      <c r="L73" s="13"/>
      <c r="M73" s="13"/>
    </row>
    <row r="74" spans="1:13" ht="15" hidden="1" customHeight="1">
      <c r="A74" s="8">
        <v>201601</v>
      </c>
      <c r="B74" s="7" t="s">
        <v>41</v>
      </c>
      <c r="C74" s="9" t="s">
        <v>23</v>
      </c>
      <c r="D74" s="7" t="s">
        <v>14</v>
      </c>
      <c r="E74" s="9" t="s">
        <v>18</v>
      </c>
      <c r="F74" s="10">
        <v>-3019.84</v>
      </c>
      <c r="G74" s="11">
        <v>0</v>
      </c>
      <c r="H74" s="11">
        <v>0</v>
      </c>
      <c r="I74" s="11">
        <v>0</v>
      </c>
      <c r="J74" s="12" t="str">
        <f>LEFT(tblRVN[[#This Row],[Rate Desc]],10)</f>
        <v>REVENUE_AC</v>
      </c>
      <c r="K74" s="11">
        <v>0</v>
      </c>
      <c r="L74" s="13"/>
      <c r="M74" s="13"/>
    </row>
    <row r="75" spans="1:13" ht="15" hidden="1" customHeight="1">
      <c r="A75" s="8">
        <v>201601</v>
      </c>
      <c r="B75" s="7" t="s">
        <v>41</v>
      </c>
      <c r="C75" s="9" t="s">
        <v>23</v>
      </c>
      <c r="D75" s="7" t="s">
        <v>19</v>
      </c>
      <c r="E75" s="9" t="s">
        <v>28</v>
      </c>
      <c r="F75" s="10">
        <v>-5000</v>
      </c>
      <c r="G75" s="11">
        <v>0</v>
      </c>
      <c r="H75" s="11">
        <v>0</v>
      </c>
      <c r="I75" s="11">
        <v>-101000</v>
      </c>
      <c r="J75" s="12" t="str">
        <f>LEFT(tblRVN[[#This Row],[Rate Desc]],10)</f>
        <v>IRRIGATION</v>
      </c>
      <c r="K75" s="11">
        <v>-101000</v>
      </c>
      <c r="L75" s="13"/>
      <c r="M75" s="13"/>
    </row>
    <row r="76" spans="1:13" ht="15" hidden="1" customHeight="1">
      <c r="A76" s="8">
        <v>201601</v>
      </c>
      <c r="B76" s="7" t="s">
        <v>41</v>
      </c>
      <c r="C76" s="9" t="s">
        <v>29</v>
      </c>
      <c r="D76" s="7" t="s">
        <v>14</v>
      </c>
      <c r="E76" s="9" t="s">
        <v>76</v>
      </c>
      <c r="F76" s="10">
        <v>7.57</v>
      </c>
      <c r="I76" s="11">
        <v>0</v>
      </c>
      <c r="J76" s="12" t="str">
        <f>LEFT(tblRVN[[#This Row],[Rate Desc]],10)</f>
        <v>02CFR00012</v>
      </c>
      <c r="K76" s="11">
        <v>0</v>
      </c>
      <c r="L76" s="13"/>
      <c r="M76" s="13"/>
    </row>
    <row r="77" spans="1:13" ht="15" hidden="1" customHeight="1">
      <c r="A77" s="8">
        <v>201601</v>
      </c>
      <c r="B77" s="7" t="s">
        <v>41</v>
      </c>
      <c r="C77" s="9" t="s">
        <v>29</v>
      </c>
      <c r="D77" s="7" t="s">
        <v>14</v>
      </c>
      <c r="E77" s="9" t="s">
        <v>77</v>
      </c>
      <c r="F77" s="10">
        <v>2743.5</v>
      </c>
      <c r="G77" s="11">
        <v>0</v>
      </c>
      <c r="H77" s="11">
        <v>14</v>
      </c>
      <c r="I77" s="11">
        <v>14129</v>
      </c>
      <c r="J77" s="12" t="str">
        <f>LEFT(tblRVN[[#This Row],[Rate Desc]],10)</f>
        <v>02COSL0052</v>
      </c>
      <c r="K77" s="11">
        <v>14129</v>
      </c>
      <c r="L77" s="13"/>
      <c r="M77" s="13"/>
    </row>
    <row r="78" spans="1:13" ht="15" hidden="1" customHeight="1">
      <c r="A78" s="8">
        <v>201601</v>
      </c>
      <c r="B78" s="7" t="s">
        <v>41</v>
      </c>
      <c r="C78" s="9" t="s">
        <v>29</v>
      </c>
      <c r="D78" s="7" t="s">
        <v>14</v>
      </c>
      <c r="E78" s="9" t="s">
        <v>78</v>
      </c>
      <c r="F78" s="10">
        <v>20995.64</v>
      </c>
      <c r="G78" s="11">
        <v>0</v>
      </c>
      <c r="H78" s="11">
        <v>112</v>
      </c>
      <c r="I78" s="11">
        <v>289509</v>
      </c>
      <c r="J78" s="12" t="str">
        <f>LEFT(tblRVN[[#This Row],[Rate Desc]],10)</f>
        <v>02CUSL053F</v>
      </c>
      <c r="K78" s="11">
        <v>289509</v>
      </c>
      <c r="L78" s="13"/>
      <c r="M78" s="13"/>
    </row>
    <row r="79" spans="1:13" ht="15" hidden="1" customHeight="1">
      <c r="A79" s="8">
        <v>201601</v>
      </c>
      <c r="B79" s="7" t="s">
        <v>41</v>
      </c>
      <c r="C79" s="9" t="s">
        <v>29</v>
      </c>
      <c r="D79" s="7" t="s">
        <v>14</v>
      </c>
      <c r="E79" s="9" t="s">
        <v>79</v>
      </c>
      <c r="F79" s="10">
        <v>8765.2900000000009</v>
      </c>
      <c r="G79" s="11">
        <v>0</v>
      </c>
      <c r="H79" s="11">
        <v>105</v>
      </c>
      <c r="I79" s="11">
        <v>121960</v>
      </c>
      <c r="J79" s="12" t="str">
        <f>LEFT(tblRVN[[#This Row],[Rate Desc]],10)</f>
        <v>02CUSL053M</v>
      </c>
      <c r="K79" s="11">
        <v>121960</v>
      </c>
      <c r="L79" s="13"/>
      <c r="M79" s="13"/>
    </row>
    <row r="80" spans="1:13" ht="15" hidden="1" customHeight="1">
      <c r="A80" s="8">
        <v>201601</v>
      </c>
      <c r="B80" s="7" t="s">
        <v>41</v>
      </c>
      <c r="C80" s="9" t="s">
        <v>29</v>
      </c>
      <c r="D80" s="7" t="s">
        <v>14</v>
      </c>
      <c r="E80" s="9" t="s">
        <v>80</v>
      </c>
      <c r="F80" s="10">
        <v>18143.72</v>
      </c>
      <c r="G80" s="11">
        <v>0</v>
      </c>
      <c r="H80" s="11">
        <v>40</v>
      </c>
      <c r="I80" s="11">
        <v>142408</v>
      </c>
      <c r="J80" s="12" t="str">
        <f>LEFT(tblRVN[[#This Row],[Rate Desc]],10)</f>
        <v>02MVSL0057</v>
      </c>
      <c r="K80" s="11">
        <v>142408</v>
      </c>
      <c r="L80" s="13"/>
      <c r="M80" s="13"/>
    </row>
    <row r="81" spans="1:13" ht="15" hidden="1" customHeight="1">
      <c r="A81" s="8">
        <v>201601</v>
      </c>
      <c r="B81" s="7" t="s">
        <v>41</v>
      </c>
      <c r="C81" s="9" t="s">
        <v>29</v>
      </c>
      <c r="D81" s="7" t="s">
        <v>14</v>
      </c>
      <c r="E81" s="9" t="s">
        <v>81</v>
      </c>
      <c r="F81" s="10">
        <v>66557.960000000006</v>
      </c>
      <c r="G81" s="11">
        <v>0</v>
      </c>
      <c r="H81" s="11">
        <v>182</v>
      </c>
      <c r="I81" s="11">
        <v>335572</v>
      </c>
      <c r="J81" s="12" t="str">
        <f>LEFT(tblRVN[[#This Row],[Rate Desc]],10)</f>
        <v>02SLCO0051</v>
      </c>
      <c r="K81" s="11">
        <v>335572</v>
      </c>
      <c r="L81" s="13"/>
      <c r="M81" s="13"/>
    </row>
    <row r="82" spans="1:13" ht="15" hidden="1" customHeight="1">
      <c r="A82" s="8">
        <v>201601</v>
      </c>
      <c r="B82" s="7" t="s">
        <v>41</v>
      </c>
      <c r="C82" s="9" t="s">
        <v>29</v>
      </c>
      <c r="D82" s="7" t="s">
        <v>14</v>
      </c>
      <c r="E82" s="9" t="s">
        <v>30</v>
      </c>
      <c r="F82" s="10">
        <v>2307.34</v>
      </c>
      <c r="G82" s="11">
        <v>0</v>
      </c>
      <c r="H82" s="11">
        <v>0</v>
      </c>
      <c r="I82" s="11">
        <v>0</v>
      </c>
      <c r="J82" s="12" t="str">
        <f>LEFT(tblRVN[[#This Row],[Rate Desc]],10)</f>
        <v>301670-DSM</v>
      </c>
      <c r="K82" s="11">
        <v>0</v>
      </c>
      <c r="L82" s="13"/>
      <c r="M82" s="13"/>
    </row>
    <row r="83" spans="1:13" ht="15" hidden="1" customHeight="1">
      <c r="A83" s="8">
        <v>201601</v>
      </c>
      <c r="B83" s="7" t="s">
        <v>41</v>
      </c>
      <c r="C83" s="9" t="s">
        <v>29</v>
      </c>
      <c r="D83" s="7" t="s">
        <v>14</v>
      </c>
      <c r="E83" s="9" t="s">
        <v>17</v>
      </c>
      <c r="G83" s="11">
        <v>242</v>
      </c>
      <c r="H83" s="11">
        <v>0</v>
      </c>
      <c r="J83" s="12" t="str">
        <f>LEFT(tblRVN[[#This Row],[Rate Desc]],10)</f>
        <v>CUSTOMER C</v>
      </c>
      <c r="K83" s="11">
        <v>0</v>
      </c>
      <c r="L83" s="13"/>
      <c r="M83" s="13"/>
    </row>
    <row r="84" spans="1:13" ht="15" hidden="1" customHeight="1">
      <c r="A84" s="8">
        <v>201601</v>
      </c>
      <c r="B84" s="7" t="s">
        <v>41</v>
      </c>
      <c r="C84" s="9" t="s">
        <v>29</v>
      </c>
      <c r="D84" s="7" t="s">
        <v>14</v>
      </c>
      <c r="E84" s="9" t="s">
        <v>40</v>
      </c>
      <c r="F84" s="10">
        <v>788.55</v>
      </c>
      <c r="G84" s="11">
        <v>0</v>
      </c>
      <c r="H84" s="11">
        <v>0</v>
      </c>
      <c r="I84" s="11">
        <v>0</v>
      </c>
      <c r="J84" s="12" t="str">
        <f>LEFT(tblRVN[[#This Row],[Rate Desc]],10)</f>
        <v>REVENUE AD</v>
      </c>
      <c r="K84" s="11">
        <v>0</v>
      </c>
      <c r="L84" s="13"/>
      <c r="M84" s="13"/>
    </row>
    <row r="85" spans="1:13" ht="15" hidden="1" customHeight="1">
      <c r="A85" s="8">
        <v>201601</v>
      </c>
      <c r="B85" s="7" t="s">
        <v>41</v>
      </c>
      <c r="C85" s="9" t="s">
        <v>29</v>
      </c>
      <c r="D85" s="7" t="s">
        <v>14</v>
      </c>
      <c r="E85" s="9" t="s">
        <v>18</v>
      </c>
      <c r="F85" s="10">
        <v>-2518.0500000000002</v>
      </c>
      <c r="G85" s="11">
        <v>0</v>
      </c>
      <c r="H85" s="11">
        <v>0</v>
      </c>
      <c r="I85" s="11">
        <v>0</v>
      </c>
      <c r="J85" s="12" t="str">
        <f>LEFT(tblRVN[[#This Row],[Rate Desc]],10)</f>
        <v>REVENUE_AC</v>
      </c>
      <c r="K85" s="11">
        <v>0</v>
      </c>
      <c r="L85" s="13"/>
      <c r="M85" s="13"/>
    </row>
    <row r="86" spans="1:13" ht="15" hidden="1" customHeight="1">
      <c r="A86" s="8">
        <v>201601</v>
      </c>
      <c r="B86" s="7" t="s">
        <v>41</v>
      </c>
      <c r="C86" s="9" t="s">
        <v>29</v>
      </c>
      <c r="D86" s="7" t="s">
        <v>19</v>
      </c>
      <c r="E86" s="9" t="s">
        <v>20</v>
      </c>
      <c r="F86" s="10">
        <v>-3000</v>
      </c>
      <c r="G86" s="11">
        <v>0</v>
      </c>
      <c r="H86" s="11">
        <v>0</v>
      </c>
      <c r="I86" s="11">
        <v>-40000</v>
      </c>
      <c r="J86" s="12" t="str">
        <f>LEFT(tblRVN[[#This Row],[Rate Desc]],10)</f>
        <v>UNBILLED R</v>
      </c>
      <c r="K86" s="11">
        <v>-40000</v>
      </c>
      <c r="L86" s="13"/>
      <c r="M86" s="13"/>
    </row>
    <row r="87" spans="1:13" ht="15" hidden="1" customHeight="1">
      <c r="A87" s="8">
        <v>201601</v>
      </c>
      <c r="B87" s="7" t="s">
        <v>41</v>
      </c>
      <c r="C87" s="9" t="s">
        <v>31</v>
      </c>
      <c r="D87" s="7" t="s">
        <v>35</v>
      </c>
      <c r="E87" s="9" t="s">
        <v>82</v>
      </c>
      <c r="F87" s="10">
        <v>-6790.41</v>
      </c>
      <c r="G87" s="11">
        <v>0</v>
      </c>
      <c r="H87" s="11">
        <v>357</v>
      </c>
      <c r="I87" s="11">
        <v>909011</v>
      </c>
      <c r="J87" s="12" t="str">
        <f>LEFT(tblRVN[[#This Row],[Rate Desc]],10)</f>
        <v>02NETMT135</v>
      </c>
      <c r="K87" s="11">
        <v>909011</v>
      </c>
      <c r="L87" s="13"/>
      <c r="M87" s="13"/>
    </row>
    <row r="88" spans="1:13" ht="15" hidden="1" customHeight="1">
      <c r="A88" s="8">
        <v>201601</v>
      </c>
      <c r="B88" s="7" t="s">
        <v>41</v>
      </c>
      <c r="C88" s="9" t="s">
        <v>31</v>
      </c>
      <c r="D88" s="7" t="s">
        <v>35</v>
      </c>
      <c r="E88" s="9" t="s">
        <v>83</v>
      </c>
      <c r="F88" s="10">
        <v>-630.27</v>
      </c>
      <c r="I88" s="11">
        <v>84111</v>
      </c>
      <c r="J88" s="12" t="str">
        <f>LEFT(tblRVN[[#This Row],[Rate Desc]],10)</f>
        <v>02OALTB15R</v>
      </c>
      <c r="K88" s="11">
        <v>84111</v>
      </c>
      <c r="L88" s="13"/>
      <c r="M88" s="13"/>
    </row>
    <row r="89" spans="1:13" ht="15" hidden="1" customHeight="1">
      <c r="A89" s="8">
        <v>201601</v>
      </c>
      <c r="B89" s="7" t="s">
        <v>41</v>
      </c>
      <c r="C89" s="9" t="s">
        <v>31</v>
      </c>
      <c r="D89" s="7" t="s">
        <v>35</v>
      </c>
      <c r="E89" s="9" t="s">
        <v>84</v>
      </c>
      <c r="F89" s="10">
        <v>-1472517.76</v>
      </c>
      <c r="G89" s="11">
        <v>0</v>
      </c>
      <c r="H89" s="11">
        <v>101405</v>
      </c>
      <c r="I89" s="11">
        <v>197144899</v>
      </c>
      <c r="J89" s="12" t="str">
        <f>LEFT(tblRVN[[#This Row],[Rate Desc]],10)</f>
        <v>02RESD0016</v>
      </c>
      <c r="K89" s="11">
        <v>197144899</v>
      </c>
      <c r="L89" s="13"/>
      <c r="M89" s="13"/>
    </row>
    <row r="90" spans="1:13" ht="15" hidden="1" customHeight="1">
      <c r="A90" s="8">
        <v>201601</v>
      </c>
      <c r="B90" s="7" t="s">
        <v>41</v>
      </c>
      <c r="C90" s="9" t="s">
        <v>31</v>
      </c>
      <c r="D90" s="7" t="s">
        <v>35</v>
      </c>
      <c r="E90" s="9" t="s">
        <v>85</v>
      </c>
      <c r="F90" s="10">
        <v>-68769.3</v>
      </c>
      <c r="G90" s="11">
        <v>0</v>
      </c>
      <c r="H90" s="11">
        <v>4367</v>
      </c>
      <c r="I90" s="11">
        <v>9208695</v>
      </c>
      <c r="J90" s="12" t="str">
        <f>LEFT(tblRVN[[#This Row],[Rate Desc]],10)</f>
        <v>02RESD0017</v>
      </c>
      <c r="K90" s="11">
        <v>9208695</v>
      </c>
      <c r="L90" s="13"/>
      <c r="M90" s="13"/>
    </row>
    <row r="91" spans="1:13" ht="15" hidden="1" customHeight="1">
      <c r="A91" s="8">
        <v>201601</v>
      </c>
      <c r="B91" s="7" t="s">
        <v>41</v>
      </c>
      <c r="C91" s="9" t="s">
        <v>31</v>
      </c>
      <c r="D91" s="7" t="s">
        <v>35</v>
      </c>
      <c r="E91" s="9" t="s">
        <v>86</v>
      </c>
      <c r="F91" s="10">
        <v>-1802.78</v>
      </c>
      <c r="G91" s="11">
        <v>0</v>
      </c>
      <c r="H91" s="11">
        <v>85</v>
      </c>
      <c r="I91" s="11">
        <v>241330</v>
      </c>
      <c r="J91" s="12" t="str">
        <f>LEFT(tblRVN[[#This Row],[Rate Desc]],10)</f>
        <v>02RESD0018</v>
      </c>
      <c r="K91" s="11">
        <v>241330</v>
      </c>
      <c r="L91" s="13"/>
      <c r="M91" s="13"/>
    </row>
    <row r="92" spans="1:13" ht="15" hidden="1" customHeight="1">
      <c r="A92" s="8">
        <v>201601</v>
      </c>
      <c r="B92" s="7" t="s">
        <v>41</v>
      </c>
      <c r="C92" s="9" t="s">
        <v>31</v>
      </c>
      <c r="D92" s="7" t="s">
        <v>35</v>
      </c>
      <c r="E92" s="9" t="s">
        <v>87</v>
      </c>
      <c r="F92" s="10">
        <v>-269.75</v>
      </c>
      <c r="G92" s="11">
        <v>0</v>
      </c>
      <c r="H92" s="11">
        <v>16</v>
      </c>
      <c r="I92" s="11">
        <v>36114</v>
      </c>
      <c r="J92" s="12" t="str">
        <f>LEFT(tblRVN[[#This Row],[Rate Desc]],10)</f>
        <v>02RESD018X</v>
      </c>
      <c r="K92" s="11">
        <v>36114</v>
      </c>
      <c r="L92" s="13"/>
      <c r="M92" s="13"/>
    </row>
    <row r="93" spans="1:13" ht="15" hidden="1" customHeight="1">
      <c r="A93" s="8">
        <v>201601</v>
      </c>
      <c r="B93" s="7" t="s">
        <v>41</v>
      </c>
      <c r="C93" s="9" t="s">
        <v>31</v>
      </c>
      <c r="D93" s="7" t="s">
        <v>35</v>
      </c>
      <c r="E93" s="9" t="s">
        <v>88</v>
      </c>
      <c r="F93" s="10">
        <v>-18057.88</v>
      </c>
      <c r="G93" s="11">
        <v>0</v>
      </c>
      <c r="H93" s="11">
        <v>3468</v>
      </c>
      <c r="I93" s="11">
        <v>2417421</v>
      </c>
      <c r="J93" s="12" t="str">
        <f>LEFT(tblRVN[[#This Row],[Rate Desc]],10)</f>
        <v>02RGNSB024</v>
      </c>
      <c r="K93" s="11">
        <v>2417421</v>
      </c>
      <c r="L93" s="13"/>
      <c r="M93" s="13"/>
    </row>
    <row r="94" spans="1:13" ht="15" hidden="1" customHeight="1">
      <c r="A94" s="8">
        <v>201601</v>
      </c>
      <c r="B94" s="7" t="s">
        <v>41</v>
      </c>
      <c r="C94" s="9" t="s">
        <v>31</v>
      </c>
      <c r="D94" s="7" t="s">
        <v>35</v>
      </c>
      <c r="E94" s="9" t="s">
        <v>36</v>
      </c>
      <c r="F94" s="10">
        <v>-15192.52</v>
      </c>
      <c r="G94" s="11">
        <v>0</v>
      </c>
      <c r="H94" s="11">
        <v>0</v>
      </c>
      <c r="I94" s="11">
        <v>0</v>
      </c>
      <c r="J94" s="12" t="str">
        <f>LEFT(tblRVN[[#This Row],[Rate Desc]],10)</f>
        <v>BPA BALANC</v>
      </c>
      <c r="K94" s="11">
        <v>0</v>
      </c>
      <c r="L94" s="13"/>
      <c r="M94" s="13"/>
    </row>
    <row r="95" spans="1:13" ht="15" hidden="1" customHeight="1">
      <c r="A95" s="8">
        <v>201601</v>
      </c>
      <c r="B95" s="7" t="s">
        <v>41</v>
      </c>
      <c r="C95" s="9" t="s">
        <v>31</v>
      </c>
      <c r="D95" s="7" t="s">
        <v>35</v>
      </c>
      <c r="E95" s="9" t="s">
        <v>37</v>
      </c>
      <c r="G95" s="11">
        <v>108088</v>
      </c>
      <c r="H95" s="11">
        <v>0</v>
      </c>
      <c r="J95" s="12" t="str">
        <f>LEFT(tblRVN[[#This Row],[Rate Desc]],10)</f>
        <v>CUSTOMER C</v>
      </c>
      <c r="K95" s="11">
        <v>0</v>
      </c>
      <c r="L95" s="13"/>
      <c r="M95" s="13"/>
    </row>
    <row r="96" spans="1:13" ht="15" hidden="1" customHeight="1">
      <c r="A96" s="8">
        <v>201601</v>
      </c>
      <c r="B96" s="7" t="s">
        <v>41</v>
      </c>
      <c r="C96" s="9" t="s">
        <v>31</v>
      </c>
      <c r="D96" s="7" t="s">
        <v>14</v>
      </c>
      <c r="E96" s="9" t="s">
        <v>58</v>
      </c>
      <c r="F96" s="10">
        <v>178.91</v>
      </c>
      <c r="I96" s="11">
        <v>0</v>
      </c>
      <c r="J96" s="12" t="str">
        <f>LEFT(tblRVN[[#This Row],[Rate Desc]],10)</f>
        <v>02LNX00109</v>
      </c>
      <c r="K96" s="11">
        <v>0</v>
      </c>
      <c r="L96" s="13"/>
      <c r="M96" s="13"/>
    </row>
    <row r="97" spans="1:13" ht="15" hidden="1" customHeight="1">
      <c r="A97" s="8">
        <v>201601</v>
      </c>
      <c r="B97" s="7" t="s">
        <v>41</v>
      </c>
      <c r="C97" s="9" t="s">
        <v>31</v>
      </c>
      <c r="D97" s="7" t="s">
        <v>14</v>
      </c>
      <c r="E97" s="9" t="s">
        <v>89</v>
      </c>
      <c r="F97" s="10">
        <v>91747.18</v>
      </c>
      <c r="G97" s="11">
        <v>0</v>
      </c>
      <c r="H97" s="11">
        <v>357</v>
      </c>
      <c r="I97" s="11">
        <v>920637</v>
      </c>
      <c r="J97" s="12" t="str">
        <f>LEFT(tblRVN[[#This Row],[Rate Desc]],10)</f>
        <v>02NETMT135</v>
      </c>
      <c r="K97" s="11">
        <v>920637</v>
      </c>
      <c r="L97" s="13"/>
      <c r="M97" s="13"/>
    </row>
    <row r="98" spans="1:13" ht="15" hidden="1" customHeight="1">
      <c r="A98" s="8">
        <v>201601</v>
      </c>
      <c r="B98" s="7" t="s">
        <v>41</v>
      </c>
      <c r="C98" s="9" t="s">
        <v>31</v>
      </c>
      <c r="D98" s="7" t="s">
        <v>14</v>
      </c>
      <c r="E98" s="9" t="s">
        <v>90</v>
      </c>
      <c r="F98" s="10">
        <v>12678.96</v>
      </c>
      <c r="G98" s="11">
        <v>0</v>
      </c>
      <c r="H98" s="11">
        <v>1087</v>
      </c>
      <c r="I98" s="11">
        <v>84111</v>
      </c>
      <c r="J98" s="12" t="str">
        <f>LEFT(tblRVN[[#This Row],[Rate Desc]],10)</f>
        <v>02OALTB15R</v>
      </c>
      <c r="K98" s="11">
        <v>84111</v>
      </c>
      <c r="L98" s="13"/>
      <c r="M98" s="13"/>
    </row>
    <row r="99" spans="1:13" ht="15" hidden="1" customHeight="1">
      <c r="A99" s="8">
        <v>201601</v>
      </c>
      <c r="B99" s="7" t="s">
        <v>41</v>
      </c>
      <c r="C99" s="9" t="s">
        <v>31</v>
      </c>
      <c r="D99" s="7" t="s">
        <v>14</v>
      </c>
      <c r="E99" s="9" t="s">
        <v>91</v>
      </c>
      <c r="F99" s="10">
        <v>19219842.16</v>
      </c>
      <c r="G99" s="11">
        <v>0</v>
      </c>
      <c r="H99" s="11">
        <v>101405</v>
      </c>
      <c r="I99" s="11">
        <v>197234215</v>
      </c>
      <c r="J99" s="12" t="str">
        <f>LEFT(tblRVN[[#This Row],[Rate Desc]],10)</f>
        <v>02RESD0016</v>
      </c>
      <c r="K99" s="11">
        <v>197234215</v>
      </c>
      <c r="L99" s="13"/>
      <c r="M99" s="13"/>
    </row>
    <row r="100" spans="1:13" ht="15" hidden="1" customHeight="1">
      <c r="A100" s="8">
        <v>201601</v>
      </c>
      <c r="B100" s="7" t="s">
        <v>41</v>
      </c>
      <c r="C100" s="9" t="s">
        <v>31</v>
      </c>
      <c r="D100" s="7" t="s">
        <v>14</v>
      </c>
      <c r="E100" s="9" t="s">
        <v>92</v>
      </c>
      <c r="F100" s="10">
        <v>897957.16</v>
      </c>
      <c r="G100" s="11">
        <v>0</v>
      </c>
      <c r="H100" s="11">
        <v>4367</v>
      </c>
      <c r="I100" s="11">
        <v>9208695</v>
      </c>
      <c r="J100" s="12" t="str">
        <f>LEFT(tblRVN[[#This Row],[Rate Desc]],10)</f>
        <v>02RESD0017</v>
      </c>
      <c r="K100" s="11">
        <v>9208695</v>
      </c>
      <c r="L100" s="13"/>
      <c r="M100" s="13"/>
    </row>
    <row r="101" spans="1:13" ht="15" hidden="1" customHeight="1">
      <c r="A101" s="8">
        <v>201601</v>
      </c>
      <c r="B101" s="7" t="s">
        <v>41</v>
      </c>
      <c r="C101" s="9" t="s">
        <v>31</v>
      </c>
      <c r="D101" s="7" t="s">
        <v>14</v>
      </c>
      <c r="E101" s="9" t="s">
        <v>93</v>
      </c>
      <c r="F101" s="10">
        <v>24930.91</v>
      </c>
      <c r="G101" s="11">
        <v>0</v>
      </c>
      <c r="H101" s="11">
        <v>85</v>
      </c>
      <c r="I101" s="11">
        <v>241330</v>
      </c>
      <c r="J101" s="12" t="str">
        <f>LEFT(tblRVN[[#This Row],[Rate Desc]],10)</f>
        <v>02RESD0018</v>
      </c>
      <c r="K101" s="11">
        <v>241330</v>
      </c>
      <c r="L101" s="13"/>
      <c r="M101" s="13"/>
    </row>
    <row r="102" spans="1:13" ht="15" hidden="1" customHeight="1">
      <c r="A102" s="8">
        <v>201601</v>
      </c>
      <c r="B102" s="7" t="s">
        <v>41</v>
      </c>
      <c r="C102" s="9" t="s">
        <v>31</v>
      </c>
      <c r="D102" s="7" t="s">
        <v>14</v>
      </c>
      <c r="E102" s="9" t="s">
        <v>94</v>
      </c>
      <c r="F102" s="10">
        <v>3697.86</v>
      </c>
      <c r="G102" s="11">
        <v>0</v>
      </c>
      <c r="H102" s="11">
        <v>16</v>
      </c>
      <c r="I102" s="11">
        <v>36114</v>
      </c>
      <c r="J102" s="12" t="str">
        <f>LEFT(tblRVN[[#This Row],[Rate Desc]],10)</f>
        <v>02RESD018X</v>
      </c>
      <c r="K102" s="11">
        <v>36114</v>
      </c>
      <c r="L102" s="13"/>
      <c r="M102" s="13"/>
    </row>
    <row r="103" spans="1:13" ht="15" hidden="1" customHeight="1">
      <c r="A103" s="8">
        <v>201601</v>
      </c>
      <c r="B103" s="7" t="s">
        <v>41</v>
      </c>
      <c r="C103" s="9" t="s">
        <v>31</v>
      </c>
      <c r="D103" s="7" t="s">
        <v>14</v>
      </c>
      <c r="E103" s="9" t="s">
        <v>95</v>
      </c>
      <c r="F103" s="10">
        <v>272840.99</v>
      </c>
      <c r="G103" s="11">
        <v>0</v>
      </c>
      <c r="H103" s="11">
        <v>3468</v>
      </c>
      <c r="I103" s="11">
        <v>2516278</v>
      </c>
      <c r="J103" s="12" t="str">
        <f>LEFT(tblRVN[[#This Row],[Rate Desc]],10)</f>
        <v>02RGNSB024</v>
      </c>
      <c r="K103" s="11">
        <v>2516278</v>
      </c>
      <c r="L103" s="13"/>
      <c r="M103" s="13"/>
    </row>
    <row r="104" spans="1:13" ht="15" hidden="1" customHeight="1">
      <c r="A104" s="8">
        <v>201601</v>
      </c>
      <c r="B104" s="7" t="s">
        <v>41</v>
      </c>
      <c r="C104" s="9" t="s">
        <v>31</v>
      </c>
      <c r="D104" s="7" t="s">
        <v>14</v>
      </c>
      <c r="E104" s="9" t="s">
        <v>96</v>
      </c>
      <c r="G104" s="11">
        <v>0</v>
      </c>
      <c r="H104" s="11">
        <v>1</v>
      </c>
      <c r="J104" s="12" t="str">
        <f>LEFT(tblRVN[[#This Row],[Rate Desc]],10)</f>
        <v>02UPPL000R</v>
      </c>
      <c r="K104" s="11">
        <v>0</v>
      </c>
      <c r="L104" s="13"/>
      <c r="M104" s="13"/>
    </row>
    <row r="105" spans="1:13" ht="15" hidden="1" customHeight="1">
      <c r="A105" s="8">
        <v>201601</v>
      </c>
      <c r="B105" s="7" t="s">
        <v>41</v>
      </c>
      <c r="C105" s="9" t="s">
        <v>31</v>
      </c>
      <c r="D105" s="7" t="s">
        <v>14</v>
      </c>
      <c r="E105" s="9" t="s">
        <v>32</v>
      </c>
      <c r="F105" s="10">
        <v>552369.49</v>
      </c>
      <c r="G105" s="11">
        <v>0</v>
      </c>
      <c r="H105" s="11">
        <v>0</v>
      </c>
      <c r="I105" s="11">
        <v>0</v>
      </c>
      <c r="J105" s="12" t="str">
        <f>LEFT(tblRVN[[#This Row],[Rate Desc]],10)</f>
        <v>301170-DSM</v>
      </c>
      <c r="K105" s="11">
        <v>0</v>
      </c>
      <c r="L105" s="13"/>
      <c r="M105" s="13"/>
    </row>
    <row r="106" spans="1:13" ht="15" hidden="1" customHeight="1">
      <c r="A106" s="8">
        <v>201601</v>
      </c>
      <c r="B106" s="7" t="s">
        <v>41</v>
      </c>
      <c r="C106" s="9" t="s">
        <v>31</v>
      </c>
      <c r="D106" s="7" t="s">
        <v>14</v>
      </c>
      <c r="E106" s="9" t="s">
        <v>33</v>
      </c>
      <c r="F106" s="10">
        <v>1647.42</v>
      </c>
      <c r="G106" s="11">
        <v>0</v>
      </c>
      <c r="H106" s="11">
        <v>0</v>
      </c>
      <c r="I106" s="11">
        <v>0</v>
      </c>
      <c r="J106" s="12" t="str">
        <f>LEFT(tblRVN[[#This Row],[Rate Desc]],10)</f>
        <v>301180-BLU</v>
      </c>
      <c r="K106" s="11">
        <v>0</v>
      </c>
      <c r="L106" s="13"/>
      <c r="M106" s="13"/>
    </row>
    <row r="107" spans="1:13" ht="15" hidden="1" customHeight="1">
      <c r="A107" s="8">
        <v>201601</v>
      </c>
      <c r="B107" s="7" t="s">
        <v>41</v>
      </c>
      <c r="C107" s="9" t="s">
        <v>31</v>
      </c>
      <c r="D107" s="7" t="s">
        <v>14</v>
      </c>
      <c r="E107" s="9" t="s">
        <v>17</v>
      </c>
      <c r="G107" s="11">
        <v>108115</v>
      </c>
      <c r="H107" s="11">
        <v>0</v>
      </c>
      <c r="J107" s="12" t="str">
        <f>LEFT(tblRVN[[#This Row],[Rate Desc]],10)</f>
        <v>CUSTOMER C</v>
      </c>
      <c r="K107" s="11">
        <v>0</v>
      </c>
      <c r="L107" s="13"/>
      <c r="M107" s="13"/>
    </row>
    <row r="108" spans="1:13" ht="15" hidden="1" customHeight="1">
      <c r="A108" s="8">
        <v>201601</v>
      </c>
      <c r="B108" s="7" t="s">
        <v>41</v>
      </c>
      <c r="C108" s="9" t="s">
        <v>31</v>
      </c>
      <c r="D108" s="7" t="s">
        <v>14</v>
      </c>
      <c r="E108" s="9" t="s">
        <v>40</v>
      </c>
      <c r="F108" s="10">
        <v>135184.62</v>
      </c>
      <c r="G108" s="11">
        <v>0</v>
      </c>
      <c r="H108" s="11">
        <v>0</v>
      </c>
      <c r="I108" s="11">
        <v>0</v>
      </c>
      <c r="J108" s="12" t="str">
        <f>LEFT(tblRVN[[#This Row],[Rate Desc]],10)</f>
        <v>REVENUE AD</v>
      </c>
      <c r="K108" s="11">
        <v>0</v>
      </c>
      <c r="L108" s="13"/>
      <c r="M108" s="13"/>
    </row>
    <row r="109" spans="1:13" ht="15" hidden="1" customHeight="1">
      <c r="A109" s="8">
        <v>201601</v>
      </c>
      <c r="B109" s="7" t="s">
        <v>41</v>
      </c>
      <c r="C109" s="9" t="s">
        <v>31</v>
      </c>
      <c r="D109" s="7" t="s">
        <v>14</v>
      </c>
      <c r="E109" s="9" t="s">
        <v>18</v>
      </c>
      <c r="F109" s="10">
        <v>-575969.24</v>
      </c>
      <c r="G109" s="11">
        <v>0</v>
      </c>
      <c r="H109" s="11">
        <v>0</v>
      </c>
      <c r="I109" s="11">
        <v>0</v>
      </c>
      <c r="J109" s="12" t="str">
        <f>LEFT(tblRVN[[#This Row],[Rate Desc]],10)</f>
        <v>REVENUE_AC</v>
      </c>
      <c r="K109" s="11">
        <v>0</v>
      </c>
      <c r="L109" s="13"/>
      <c r="M109" s="13"/>
    </row>
    <row r="110" spans="1:13" ht="15" hidden="1" customHeight="1">
      <c r="A110" s="8">
        <v>201601</v>
      </c>
      <c r="B110" s="7" t="s">
        <v>41</v>
      </c>
      <c r="C110" s="9" t="s">
        <v>31</v>
      </c>
      <c r="D110" s="7" t="s">
        <v>19</v>
      </c>
      <c r="E110" s="9" t="s">
        <v>34</v>
      </c>
      <c r="F110" s="10">
        <v>17000</v>
      </c>
      <c r="G110" s="11">
        <v>0</v>
      </c>
      <c r="H110" s="11">
        <v>0</v>
      </c>
      <c r="I110" s="11">
        <v>0</v>
      </c>
      <c r="J110" s="12" t="str">
        <f>LEFT(tblRVN[[#This Row],[Rate Desc]],10)</f>
        <v>301119 - U</v>
      </c>
      <c r="K110" s="11">
        <v>0</v>
      </c>
      <c r="L110" s="13"/>
      <c r="M110" s="13"/>
    </row>
    <row r="111" spans="1:13" ht="15" hidden="1" customHeight="1">
      <c r="A111" s="8">
        <v>201601</v>
      </c>
      <c r="B111" s="7" t="s">
        <v>41</v>
      </c>
      <c r="C111" s="9" t="s">
        <v>31</v>
      </c>
      <c r="D111" s="7" t="s">
        <v>19</v>
      </c>
      <c r="E111" s="9" t="s">
        <v>20</v>
      </c>
      <c r="F111" s="10">
        <v>-1606000</v>
      </c>
      <c r="G111" s="11">
        <v>0</v>
      </c>
      <c r="H111" s="11">
        <v>0</v>
      </c>
      <c r="I111" s="11">
        <v>-17275000</v>
      </c>
      <c r="J111" s="12" t="str">
        <f>LEFT(tblRVN[[#This Row],[Rate Desc]],10)</f>
        <v>UNBILLED R</v>
      </c>
      <c r="K111" s="11">
        <v>-17275000</v>
      </c>
      <c r="L111" s="13"/>
      <c r="M111" s="13"/>
    </row>
    <row r="112" spans="1:13" ht="15" hidden="1" customHeight="1">
      <c r="A112" s="8">
        <v>201602</v>
      </c>
      <c r="B112" s="7" t="s">
        <v>41</v>
      </c>
      <c r="C112" s="9" t="s">
        <v>13</v>
      </c>
      <c r="D112" s="7" t="s">
        <v>35</v>
      </c>
      <c r="E112" s="9" t="s">
        <v>42</v>
      </c>
      <c r="F112" s="10">
        <v>-17099.29</v>
      </c>
      <c r="G112" s="11">
        <v>0</v>
      </c>
      <c r="H112" s="11">
        <v>1470</v>
      </c>
      <c r="I112" s="11">
        <v>2289081</v>
      </c>
      <c r="J112" s="12" t="str">
        <f>LEFT(tblRVN[[#This Row],[Rate Desc]],10)</f>
        <v>02GNSB0024</v>
      </c>
      <c r="K112" s="11">
        <v>2289081</v>
      </c>
      <c r="L112" s="13"/>
      <c r="M112" s="13"/>
    </row>
    <row r="113" spans="1:13" ht="15" hidden="1" customHeight="1">
      <c r="A113" s="8">
        <v>201602</v>
      </c>
      <c r="B113" s="7" t="s">
        <v>41</v>
      </c>
      <c r="C113" s="9" t="s">
        <v>13</v>
      </c>
      <c r="D113" s="7" t="s">
        <v>35</v>
      </c>
      <c r="E113" s="9" t="s">
        <v>43</v>
      </c>
      <c r="F113" s="10">
        <v>-0.54</v>
      </c>
      <c r="G113" s="11">
        <v>0</v>
      </c>
      <c r="H113" s="11">
        <v>1</v>
      </c>
      <c r="I113" s="11">
        <v>72</v>
      </c>
      <c r="J113" s="12" t="str">
        <f>LEFT(tblRVN[[#This Row],[Rate Desc]],10)</f>
        <v>02GNSB024F</v>
      </c>
      <c r="K113" s="11">
        <v>72</v>
      </c>
      <c r="L113" s="13"/>
      <c r="M113" s="13"/>
    </row>
    <row r="114" spans="1:13" ht="15" hidden="1" customHeight="1">
      <c r="A114" s="8">
        <v>201602</v>
      </c>
      <c r="B114" s="7" t="s">
        <v>41</v>
      </c>
      <c r="C114" s="9" t="s">
        <v>13</v>
      </c>
      <c r="D114" s="7" t="s">
        <v>35</v>
      </c>
      <c r="E114" s="9" t="s">
        <v>44</v>
      </c>
      <c r="F114" s="10">
        <v>-12.3</v>
      </c>
      <c r="G114" s="11">
        <v>0</v>
      </c>
      <c r="H114" s="11">
        <v>80</v>
      </c>
      <c r="I114" s="11">
        <v>1650</v>
      </c>
      <c r="J114" s="12" t="str">
        <f>LEFT(tblRVN[[#This Row],[Rate Desc]],10)</f>
        <v>02GNSB24FP</v>
      </c>
      <c r="K114" s="11">
        <v>1650</v>
      </c>
      <c r="L114" s="13"/>
      <c r="M114" s="13"/>
    </row>
    <row r="115" spans="1:13" ht="15" hidden="1" customHeight="1">
      <c r="A115" s="8">
        <v>201602</v>
      </c>
      <c r="B115" s="7" t="s">
        <v>41</v>
      </c>
      <c r="C115" s="9" t="s">
        <v>13</v>
      </c>
      <c r="D115" s="7" t="s">
        <v>35</v>
      </c>
      <c r="E115" s="9" t="s">
        <v>45</v>
      </c>
      <c r="F115" s="10">
        <v>-33445.32</v>
      </c>
      <c r="G115" s="11">
        <v>0</v>
      </c>
      <c r="H115" s="11">
        <v>100</v>
      </c>
      <c r="I115" s="11">
        <v>4477290</v>
      </c>
      <c r="J115" s="12" t="str">
        <f>LEFT(tblRVN[[#This Row],[Rate Desc]],10)</f>
        <v>02LGSB0036</v>
      </c>
      <c r="K115" s="11">
        <v>4477290</v>
      </c>
      <c r="L115" s="13"/>
      <c r="M115" s="13"/>
    </row>
    <row r="116" spans="1:13" ht="15" hidden="1" customHeight="1">
      <c r="A116" s="8">
        <v>201602</v>
      </c>
      <c r="B116" s="7" t="s">
        <v>41</v>
      </c>
      <c r="C116" s="9" t="s">
        <v>13</v>
      </c>
      <c r="D116" s="7" t="s">
        <v>35</v>
      </c>
      <c r="E116" s="9" t="s">
        <v>46</v>
      </c>
      <c r="F116" s="10">
        <v>-171.76</v>
      </c>
      <c r="G116" s="11">
        <v>0</v>
      </c>
      <c r="H116" s="11">
        <v>17</v>
      </c>
      <c r="I116" s="11">
        <v>24073</v>
      </c>
      <c r="J116" s="12" t="str">
        <f>LEFT(tblRVN[[#This Row],[Rate Desc]],10)</f>
        <v>02NMT24135</v>
      </c>
      <c r="K116" s="11">
        <v>24073</v>
      </c>
      <c r="L116" s="13"/>
      <c r="M116" s="13"/>
    </row>
    <row r="117" spans="1:13" ht="15" hidden="1" customHeight="1">
      <c r="A117" s="8">
        <v>201602</v>
      </c>
      <c r="B117" s="7" t="s">
        <v>41</v>
      </c>
      <c r="C117" s="9" t="s">
        <v>13</v>
      </c>
      <c r="D117" s="7" t="s">
        <v>35</v>
      </c>
      <c r="E117" s="9" t="s">
        <v>47</v>
      </c>
      <c r="F117" s="10">
        <v>-326.08999999999997</v>
      </c>
      <c r="I117" s="11">
        <v>43552</v>
      </c>
      <c r="J117" s="12" t="str">
        <f>LEFT(tblRVN[[#This Row],[Rate Desc]],10)</f>
        <v>02OALTB15N</v>
      </c>
      <c r="K117" s="11">
        <v>43552</v>
      </c>
      <c r="L117" s="13"/>
      <c r="M117" s="13"/>
    </row>
    <row r="118" spans="1:13" ht="15" hidden="1" customHeight="1">
      <c r="A118" s="8">
        <v>201602</v>
      </c>
      <c r="B118" s="7" t="s">
        <v>41</v>
      </c>
      <c r="C118" s="9" t="s">
        <v>13</v>
      </c>
      <c r="D118" s="7" t="s">
        <v>35</v>
      </c>
      <c r="E118" s="9" t="s">
        <v>36</v>
      </c>
      <c r="F118" s="10">
        <v>-7631.17</v>
      </c>
      <c r="G118" s="11">
        <v>0</v>
      </c>
      <c r="H118" s="11">
        <v>0</v>
      </c>
      <c r="I118" s="11">
        <v>0</v>
      </c>
      <c r="J118" s="12" t="str">
        <f>LEFT(tblRVN[[#This Row],[Rate Desc]],10)</f>
        <v>BPA BALANC</v>
      </c>
      <c r="K118" s="11">
        <v>0</v>
      </c>
      <c r="L118" s="13"/>
      <c r="M118" s="13"/>
    </row>
    <row r="119" spans="1:13" ht="15" hidden="1" customHeight="1">
      <c r="A119" s="8">
        <v>201602</v>
      </c>
      <c r="B119" s="7" t="s">
        <v>41</v>
      </c>
      <c r="C119" s="9" t="s">
        <v>13</v>
      </c>
      <c r="D119" s="7" t="s">
        <v>35</v>
      </c>
      <c r="E119" s="9" t="s">
        <v>37</v>
      </c>
      <c r="G119" s="11">
        <v>1597</v>
      </c>
      <c r="H119" s="11">
        <v>0</v>
      </c>
      <c r="J119" s="12" t="str">
        <f>LEFT(tblRVN[[#This Row],[Rate Desc]],10)</f>
        <v>CUSTOMER C</v>
      </c>
      <c r="K119" s="11">
        <v>0</v>
      </c>
      <c r="L119" s="13"/>
      <c r="M119" s="13"/>
    </row>
    <row r="120" spans="1:13" ht="15" hidden="1" customHeight="1">
      <c r="A120" s="8">
        <v>201602</v>
      </c>
      <c r="B120" s="7" t="s">
        <v>41</v>
      </c>
      <c r="C120" s="9" t="s">
        <v>13</v>
      </c>
      <c r="D120" s="7" t="s">
        <v>14</v>
      </c>
      <c r="E120" s="9" t="s">
        <v>48</v>
      </c>
      <c r="F120" s="10">
        <v>220534.22</v>
      </c>
      <c r="G120" s="11">
        <v>0</v>
      </c>
      <c r="H120" s="11">
        <v>1470</v>
      </c>
      <c r="I120" s="11">
        <v>2289081</v>
      </c>
      <c r="J120" s="12" t="str">
        <f>LEFT(tblRVN[[#This Row],[Rate Desc]],10)</f>
        <v>02GNSB0024</v>
      </c>
      <c r="K120" s="11">
        <v>2289081</v>
      </c>
      <c r="L120" s="13"/>
      <c r="M120" s="13"/>
    </row>
    <row r="121" spans="1:13" ht="15" hidden="1" customHeight="1">
      <c r="A121" s="8">
        <v>201602</v>
      </c>
      <c r="B121" s="7" t="s">
        <v>41</v>
      </c>
      <c r="C121" s="9" t="s">
        <v>13</v>
      </c>
      <c r="D121" s="7" t="s">
        <v>14</v>
      </c>
      <c r="E121" s="9" t="s">
        <v>49</v>
      </c>
      <c r="F121" s="10">
        <v>1639.65</v>
      </c>
      <c r="G121" s="11">
        <v>0</v>
      </c>
      <c r="H121" s="11">
        <v>6</v>
      </c>
      <c r="I121" s="11">
        <v>12857</v>
      </c>
      <c r="J121" s="12" t="str">
        <f>LEFT(tblRVN[[#This Row],[Rate Desc]],10)</f>
        <v>02GNSB024F</v>
      </c>
      <c r="K121" s="11">
        <v>12857</v>
      </c>
      <c r="L121" s="13"/>
      <c r="M121" s="13"/>
    </row>
    <row r="122" spans="1:13" ht="15" hidden="1" customHeight="1">
      <c r="A122" s="8">
        <v>201602</v>
      </c>
      <c r="B122" s="7" t="s">
        <v>41</v>
      </c>
      <c r="C122" s="9" t="s">
        <v>13</v>
      </c>
      <c r="D122" s="7" t="s">
        <v>14</v>
      </c>
      <c r="E122" s="9" t="s">
        <v>50</v>
      </c>
      <c r="F122" s="10">
        <v>-848.98</v>
      </c>
      <c r="G122" s="11">
        <v>0</v>
      </c>
      <c r="H122" s="11">
        <v>80</v>
      </c>
      <c r="I122" s="11">
        <v>1650</v>
      </c>
      <c r="J122" s="12" t="str">
        <f>LEFT(tblRVN[[#This Row],[Rate Desc]],10)</f>
        <v>02GNSB24FP</v>
      </c>
      <c r="K122" s="11">
        <v>1650</v>
      </c>
      <c r="L122" s="13"/>
      <c r="M122" s="13"/>
    </row>
    <row r="123" spans="1:13" ht="15" hidden="1" customHeight="1">
      <c r="A123" s="8">
        <v>201602</v>
      </c>
      <c r="B123" s="7" t="s">
        <v>41</v>
      </c>
      <c r="C123" s="9" t="s">
        <v>13</v>
      </c>
      <c r="D123" s="7" t="s">
        <v>14</v>
      </c>
      <c r="E123" s="9" t="s">
        <v>51</v>
      </c>
      <c r="F123" s="10">
        <v>3614497.19</v>
      </c>
      <c r="G123" s="11">
        <v>0</v>
      </c>
      <c r="H123" s="11">
        <v>13801</v>
      </c>
      <c r="I123" s="11">
        <v>39259128</v>
      </c>
      <c r="J123" s="12" t="str">
        <f>LEFT(tblRVN[[#This Row],[Rate Desc]],10)</f>
        <v>02GNSV0024</v>
      </c>
      <c r="K123" s="11">
        <v>39259128</v>
      </c>
      <c r="L123" s="13"/>
      <c r="M123" s="13"/>
    </row>
    <row r="124" spans="1:13" ht="15" hidden="1" customHeight="1">
      <c r="A124" s="8">
        <v>201602</v>
      </c>
      <c r="B124" s="7" t="s">
        <v>41</v>
      </c>
      <c r="C124" s="9" t="s">
        <v>13</v>
      </c>
      <c r="D124" s="7" t="s">
        <v>14</v>
      </c>
      <c r="E124" s="9" t="s">
        <v>52</v>
      </c>
      <c r="F124" s="10">
        <v>12411.93</v>
      </c>
      <c r="G124" s="11">
        <v>0</v>
      </c>
      <c r="H124" s="11">
        <v>108</v>
      </c>
      <c r="I124" s="11">
        <v>89890</v>
      </c>
      <c r="J124" s="12" t="str">
        <f>LEFT(tblRVN[[#This Row],[Rate Desc]],10)</f>
        <v>02GNSV024F</v>
      </c>
      <c r="K124" s="11">
        <v>89890</v>
      </c>
      <c r="L124" s="13"/>
      <c r="M124" s="13"/>
    </row>
    <row r="125" spans="1:13" ht="15" hidden="1" customHeight="1">
      <c r="A125" s="8">
        <v>201602</v>
      </c>
      <c r="B125" s="7" t="s">
        <v>41</v>
      </c>
      <c r="C125" s="9" t="s">
        <v>13</v>
      </c>
      <c r="D125" s="7" t="s">
        <v>14</v>
      </c>
      <c r="E125" s="9" t="s">
        <v>53</v>
      </c>
      <c r="F125" s="10">
        <v>370213.46</v>
      </c>
      <c r="G125" s="11">
        <v>0</v>
      </c>
      <c r="H125" s="11">
        <v>100</v>
      </c>
      <c r="I125" s="11">
        <v>4477290</v>
      </c>
      <c r="J125" s="12" t="str">
        <f>LEFT(tblRVN[[#This Row],[Rate Desc]],10)</f>
        <v>02LGSB0036</v>
      </c>
      <c r="K125" s="11">
        <v>4477290</v>
      </c>
      <c r="L125" s="13"/>
      <c r="M125" s="13"/>
    </row>
    <row r="126" spans="1:13" ht="15" hidden="1" customHeight="1">
      <c r="A126" s="8">
        <v>201602</v>
      </c>
      <c r="B126" s="7" t="s">
        <v>41</v>
      </c>
      <c r="C126" s="9" t="s">
        <v>13</v>
      </c>
      <c r="D126" s="7" t="s">
        <v>14</v>
      </c>
      <c r="E126" s="9" t="s">
        <v>54</v>
      </c>
      <c r="F126" s="10">
        <v>4717766.75</v>
      </c>
      <c r="G126" s="11">
        <v>0</v>
      </c>
      <c r="H126" s="11">
        <v>885</v>
      </c>
      <c r="I126" s="11">
        <v>59075810</v>
      </c>
      <c r="J126" s="12" t="str">
        <f>LEFT(tblRVN[[#This Row],[Rate Desc]],10)</f>
        <v>02LGSV0036</v>
      </c>
      <c r="K126" s="11">
        <v>59075810</v>
      </c>
      <c r="L126" s="13"/>
      <c r="M126" s="13"/>
    </row>
    <row r="127" spans="1:13" ht="15" hidden="1" customHeight="1">
      <c r="A127" s="8">
        <v>201602</v>
      </c>
      <c r="B127" s="7" t="s">
        <v>41</v>
      </c>
      <c r="C127" s="9" t="s">
        <v>13</v>
      </c>
      <c r="D127" s="7" t="s">
        <v>14</v>
      </c>
      <c r="E127" s="9" t="s">
        <v>55</v>
      </c>
      <c r="F127" s="10">
        <v>973831.16</v>
      </c>
      <c r="G127" s="11">
        <v>0</v>
      </c>
      <c r="H127" s="11">
        <v>33</v>
      </c>
      <c r="I127" s="11">
        <v>13337500</v>
      </c>
      <c r="J127" s="12" t="str">
        <f>LEFT(tblRVN[[#This Row],[Rate Desc]],10)</f>
        <v>02LGSV048T</v>
      </c>
      <c r="K127" s="11">
        <v>13337500</v>
      </c>
      <c r="L127" s="13"/>
      <c r="M127" s="13"/>
    </row>
    <row r="128" spans="1:13" ht="15" hidden="1" customHeight="1">
      <c r="A128" s="8">
        <v>201602</v>
      </c>
      <c r="B128" s="7" t="s">
        <v>41</v>
      </c>
      <c r="C128" s="9" t="s">
        <v>13</v>
      </c>
      <c r="D128" s="7" t="s">
        <v>14</v>
      </c>
      <c r="E128" s="9" t="s">
        <v>56</v>
      </c>
      <c r="F128" s="10">
        <v>3066.63</v>
      </c>
      <c r="I128" s="11">
        <v>0</v>
      </c>
      <c r="J128" s="12" t="str">
        <f>LEFT(tblRVN[[#This Row],[Rate Desc]],10)</f>
        <v>02LNX00102</v>
      </c>
      <c r="K128" s="11">
        <v>0</v>
      </c>
      <c r="L128" s="13"/>
      <c r="M128" s="13"/>
    </row>
    <row r="129" spans="1:13" ht="15" hidden="1" customHeight="1">
      <c r="A129" s="8">
        <v>201602</v>
      </c>
      <c r="B129" s="7" t="s">
        <v>41</v>
      </c>
      <c r="C129" s="9" t="s">
        <v>13</v>
      </c>
      <c r="D129" s="7" t="s">
        <v>14</v>
      </c>
      <c r="E129" s="9" t="s">
        <v>57</v>
      </c>
      <c r="F129" s="10">
        <v>127.71</v>
      </c>
      <c r="I129" s="11">
        <v>0</v>
      </c>
      <c r="J129" s="12" t="str">
        <f>LEFT(tblRVN[[#This Row],[Rate Desc]],10)</f>
        <v>02LNX00105</v>
      </c>
      <c r="K129" s="11">
        <v>0</v>
      </c>
      <c r="L129" s="13"/>
      <c r="M129" s="13"/>
    </row>
    <row r="130" spans="1:13" ht="15" hidden="1" customHeight="1">
      <c r="A130" s="8">
        <v>201602</v>
      </c>
      <c r="B130" s="7" t="s">
        <v>41</v>
      </c>
      <c r="C130" s="9" t="s">
        <v>13</v>
      </c>
      <c r="D130" s="7" t="s">
        <v>14</v>
      </c>
      <c r="E130" s="9" t="s">
        <v>58</v>
      </c>
      <c r="F130" s="10">
        <v>20929.8</v>
      </c>
      <c r="I130" s="11">
        <v>0</v>
      </c>
      <c r="J130" s="12" t="str">
        <f>LEFT(tblRVN[[#This Row],[Rate Desc]],10)</f>
        <v>02LNX00109</v>
      </c>
      <c r="K130" s="11">
        <v>0</v>
      </c>
      <c r="L130" s="13"/>
      <c r="M130" s="13"/>
    </row>
    <row r="131" spans="1:13" ht="15" hidden="1" customHeight="1">
      <c r="A131" s="8">
        <v>201602</v>
      </c>
      <c r="B131" s="7" t="s">
        <v>41</v>
      </c>
      <c r="C131" s="9" t="s">
        <v>13</v>
      </c>
      <c r="D131" s="7" t="s">
        <v>14</v>
      </c>
      <c r="E131" s="9" t="s">
        <v>73</v>
      </c>
      <c r="F131" s="10">
        <v>1640.5</v>
      </c>
      <c r="I131" s="11">
        <v>0</v>
      </c>
      <c r="J131" s="12" t="str">
        <f>LEFT(tblRVN[[#This Row],[Rate Desc]],10)</f>
        <v>02LNX00110</v>
      </c>
      <c r="K131" s="11">
        <v>0</v>
      </c>
      <c r="L131" s="13"/>
      <c r="M131" s="13"/>
    </row>
    <row r="132" spans="1:13" ht="15" hidden="1" customHeight="1">
      <c r="A132" s="8">
        <v>201602</v>
      </c>
      <c r="B132" s="7" t="s">
        <v>41</v>
      </c>
      <c r="C132" s="9" t="s">
        <v>13</v>
      </c>
      <c r="D132" s="7" t="s">
        <v>14</v>
      </c>
      <c r="E132" s="9" t="s">
        <v>59</v>
      </c>
      <c r="F132" s="10">
        <v>55.73</v>
      </c>
      <c r="I132" s="11">
        <v>0</v>
      </c>
      <c r="J132" s="12" t="str">
        <f>LEFT(tblRVN[[#This Row],[Rate Desc]],10)</f>
        <v>02LNX00112</v>
      </c>
      <c r="K132" s="11">
        <v>0</v>
      </c>
      <c r="L132" s="13"/>
      <c r="M132" s="13"/>
    </row>
    <row r="133" spans="1:13" ht="15" hidden="1" customHeight="1">
      <c r="A133" s="8">
        <v>201602</v>
      </c>
      <c r="B133" s="7" t="s">
        <v>41</v>
      </c>
      <c r="C133" s="9" t="s">
        <v>13</v>
      </c>
      <c r="D133" s="7" t="s">
        <v>14</v>
      </c>
      <c r="E133" s="9" t="s">
        <v>60</v>
      </c>
      <c r="F133" s="10">
        <v>385.02</v>
      </c>
      <c r="I133" s="11">
        <v>0</v>
      </c>
      <c r="J133" s="12" t="str">
        <f>LEFT(tblRVN[[#This Row],[Rate Desc]],10)</f>
        <v>02LNX00300</v>
      </c>
      <c r="K133" s="11">
        <v>0</v>
      </c>
      <c r="L133" s="13"/>
      <c r="M133" s="13"/>
    </row>
    <row r="134" spans="1:13" ht="15" hidden="1" customHeight="1">
      <c r="A134" s="8">
        <v>201602</v>
      </c>
      <c r="B134" s="7" t="s">
        <v>41</v>
      </c>
      <c r="C134" s="9" t="s">
        <v>13</v>
      </c>
      <c r="D134" s="7" t="s">
        <v>14</v>
      </c>
      <c r="E134" s="9" t="s">
        <v>61</v>
      </c>
      <c r="F134" s="10">
        <v>6276.93</v>
      </c>
      <c r="I134" s="11">
        <v>0</v>
      </c>
      <c r="J134" s="12" t="str">
        <f>LEFT(tblRVN[[#This Row],[Rate Desc]],10)</f>
        <v>02LNX00311</v>
      </c>
      <c r="K134" s="11">
        <v>0</v>
      </c>
      <c r="L134" s="13"/>
      <c r="M134" s="13"/>
    </row>
    <row r="135" spans="1:13" ht="15" hidden="1" customHeight="1">
      <c r="A135" s="8">
        <v>201602</v>
      </c>
      <c r="B135" s="7" t="s">
        <v>41</v>
      </c>
      <c r="C135" s="9" t="s">
        <v>13</v>
      </c>
      <c r="D135" s="7" t="s">
        <v>14</v>
      </c>
      <c r="E135" s="9" t="s">
        <v>62</v>
      </c>
      <c r="F135" s="10">
        <v>23029.81</v>
      </c>
      <c r="G135" s="11">
        <v>0</v>
      </c>
      <c r="H135" s="11">
        <v>54</v>
      </c>
      <c r="I135" s="11">
        <v>252638</v>
      </c>
      <c r="J135" s="12" t="str">
        <f>LEFT(tblRVN[[#This Row],[Rate Desc]],10)</f>
        <v>02NMT24135</v>
      </c>
      <c r="K135" s="11">
        <v>252638</v>
      </c>
      <c r="L135" s="13"/>
      <c r="M135" s="13"/>
    </row>
    <row r="136" spans="1:13" ht="15" hidden="1" customHeight="1">
      <c r="A136" s="8">
        <v>201602</v>
      </c>
      <c r="B136" s="7" t="s">
        <v>41</v>
      </c>
      <c r="C136" s="9" t="s">
        <v>13</v>
      </c>
      <c r="D136" s="7" t="s">
        <v>14</v>
      </c>
      <c r="E136" s="9" t="s">
        <v>63</v>
      </c>
      <c r="F136" s="10">
        <v>54179.92</v>
      </c>
      <c r="G136" s="11">
        <v>0</v>
      </c>
      <c r="H136" s="11">
        <v>9</v>
      </c>
      <c r="I136" s="11">
        <v>683820</v>
      </c>
      <c r="J136" s="12" t="str">
        <f>LEFT(tblRVN[[#This Row],[Rate Desc]],10)</f>
        <v>02NMT36135</v>
      </c>
      <c r="K136" s="11">
        <v>683820</v>
      </c>
      <c r="L136" s="13"/>
      <c r="M136" s="13"/>
    </row>
    <row r="137" spans="1:13" ht="15" hidden="1" customHeight="1">
      <c r="A137" s="8">
        <v>201602</v>
      </c>
      <c r="B137" s="7" t="s">
        <v>41</v>
      </c>
      <c r="C137" s="9" t="s">
        <v>13</v>
      </c>
      <c r="D137" s="7" t="s">
        <v>14</v>
      </c>
      <c r="E137" s="9" t="s">
        <v>64</v>
      </c>
      <c r="F137" s="10">
        <v>56918.73</v>
      </c>
      <c r="G137" s="11">
        <v>0</v>
      </c>
      <c r="H137" s="11">
        <v>2</v>
      </c>
      <c r="I137" s="11">
        <v>792000</v>
      </c>
      <c r="J137" s="12" t="str">
        <f>LEFT(tblRVN[[#This Row],[Rate Desc]],10)</f>
        <v>02NMT48135</v>
      </c>
      <c r="K137" s="11">
        <v>792000</v>
      </c>
      <c r="L137" s="13"/>
      <c r="M137" s="13"/>
    </row>
    <row r="138" spans="1:13" ht="15" hidden="1" customHeight="1">
      <c r="A138" s="8">
        <v>201602</v>
      </c>
      <c r="B138" s="7" t="s">
        <v>41</v>
      </c>
      <c r="C138" s="9" t="s">
        <v>13</v>
      </c>
      <c r="D138" s="7" t="s">
        <v>14</v>
      </c>
      <c r="E138" s="9" t="s">
        <v>65</v>
      </c>
      <c r="F138" s="10">
        <v>17574.349999999999</v>
      </c>
      <c r="G138" s="11">
        <v>0</v>
      </c>
      <c r="H138" s="11">
        <v>795</v>
      </c>
      <c r="I138" s="11">
        <v>124859</v>
      </c>
      <c r="J138" s="12" t="str">
        <f>LEFT(tblRVN[[#This Row],[Rate Desc]],10)</f>
        <v>02OALT015N</v>
      </c>
      <c r="K138" s="11">
        <v>124859</v>
      </c>
      <c r="L138" s="13"/>
      <c r="M138" s="13"/>
    </row>
    <row r="139" spans="1:13" ht="15" hidden="1" customHeight="1">
      <c r="A139" s="8">
        <v>201602</v>
      </c>
      <c r="B139" s="7" t="s">
        <v>41</v>
      </c>
      <c r="C139" s="9" t="s">
        <v>13</v>
      </c>
      <c r="D139" s="7" t="s">
        <v>14</v>
      </c>
      <c r="E139" s="9" t="s">
        <v>66</v>
      </c>
      <c r="F139" s="10">
        <v>6720.98</v>
      </c>
      <c r="G139" s="11">
        <v>0</v>
      </c>
      <c r="H139" s="11">
        <v>473</v>
      </c>
      <c r="I139" s="11">
        <v>43552</v>
      </c>
      <c r="J139" s="12" t="str">
        <f>LEFT(tblRVN[[#This Row],[Rate Desc]],10)</f>
        <v>02OALTB15N</v>
      </c>
      <c r="K139" s="11">
        <v>43552</v>
      </c>
      <c r="L139" s="13"/>
      <c r="M139" s="13"/>
    </row>
    <row r="140" spans="1:13" ht="15" hidden="1" customHeight="1">
      <c r="A140" s="8">
        <v>201602</v>
      </c>
      <c r="B140" s="7" t="s">
        <v>41</v>
      </c>
      <c r="C140" s="9" t="s">
        <v>13</v>
      </c>
      <c r="D140" s="7" t="s">
        <v>14</v>
      </c>
      <c r="E140" s="9" t="s">
        <v>67</v>
      </c>
      <c r="F140" s="10">
        <v>1728.46</v>
      </c>
      <c r="G140" s="11">
        <v>0</v>
      </c>
      <c r="H140" s="11">
        <v>28</v>
      </c>
      <c r="I140" s="11">
        <v>18399</v>
      </c>
      <c r="J140" s="12" t="str">
        <f>LEFT(tblRVN[[#This Row],[Rate Desc]],10)</f>
        <v>02RCFL0054</v>
      </c>
      <c r="K140" s="11">
        <v>18399</v>
      </c>
      <c r="L140" s="13"/>
      <c r="M140" s="13"/>
    </row>
    <row r="141" spans="1:13" ht="15" hidden="1" customHeight="1">
      <c r="A141" s="8">
        <v>201602</v>
      </c>
      <c r="B141" s="7" t="s">
        <v>41</v>
      </c>
      <c r="C141" s="9" t="s">
        <v>13</v>
      </c>
      <c r="D141" s="7" t="s">
        <v>14</v>
      </c>
      <c r="E141" s="9" t="s">
        <v>15</v>
      </c>
      <c r="F141" s="10">
        <v>357799.21</v>
      </c>
      <c r="G141" s="11">
        <v>0</v>
      </c>
      <c r="H141" s="11">
        <v>0</v>
      </c>
      <c r="I141" s="11">
        <v>0</v>
      </c>
      <c r="J141" s="12" t="str">
        <f>LEFT(tblRVN[[#This Row],[Rate Desc]],10)</f>
        <v>301270-DSM</v>
      </c>
      <c r="K141" s="11">
        <v>0</v>
      </c>
      <c r="L141" s="13"/>
      <c r="M141" s="13"/>
    </row>
    <row r="142" spans="1:13" ht="15" hidden="1" customHeight="1">
      <c r="A142" s="8">
        <v>201602</v>
      </c>
      <c r="B142" s="7" t="s">
        <v>41</v>
      </c>
      <c r="C142" s="9" t="s">
        <v>13</v>
      </c>
      <c r="D142" s="7" t="s">
        <v>14</v>
      </c>
      <c r="E142" s="9" t="s">
        <v>16</v>
      </c>
      <c r="F142" s="10">
        <v>9563.5400000000009</v>
      </c>
      <c r="G142" s="11">
        <v>0</v>
      </c>
      <c r="H142" s="11">
        <v>5</v>
      </c>
      <c r="I142" s="11">
        <v>0</v>
      </c>
      <c r="J142" s="12" t="str">
        <f>LEFT(tblRVN[[#This Row],[Rate Desc]],10)</f>
        <v>301280-BLU</v>
      </c>
      <c r="K142" s="11">
        <v>0</v>
      </c>
      <c r="L142" s="13"/>
      <c r="M142" s="13"/>
    </row>
    <row r="143" spans="1:13" ht="15" hidden="1" customHeight="1">
      <c r="A143" s="8">
        <v>201602</v>
      </c>
      <c r="B143" s="7" t="s">
        <v>41</v>
      </c>
      <c r="C143" s="9" t="s">
        <v>13</v>
      </c>
      <c r="D143" s="7" t="s">
        <v>14</v>
      </c>
      <c r="E143" s="9" t="s">
        <v>17</v>
      </c>
      <c r="G143" s="11">
        <v>15722</v>
      </c>
      <c r="H143" s="11">
        <v>0</v>
      </c>
      <c r="J143" s="12" t="str">
        <f>LEFT(tblRVN[[#This Row],[Rate Desc]],10)</f>
        <v>CUSTOMER C</v>
      </c>
      <c r="K143" s="11">
        <v>0</v>
      </c>
      <c r="L143" s="13"/>
      <c r="M143" s="13"/>
    </row>
    <row r="144" spans="1:13" ht="15" hidden="1" customHeight="1">
      <c r="A144" s="8">
        <v>201602</v>
      </c>
      <c r="B144" s="7" t="s">
        <v>41</v>
      </c>
      <c r="C144" s="9" t="s">
        <v>13</v>
      </c>
      <c r="D144" s="7" t="s">
        <v>14</v>
      </c>
      <c r="E144" s="9" t="s">
        <v>40</v>
      </c>
      <c r="F144" s="10">
        <v>112963.94</v>
      </c>
      <c r="G144" s="11">
        <v>0</v>
      </c>
      <c r="H144" s="11">
        <v>0</v>
      </c>
      <c r="I144" s="11">
        <v>0</v>
      </c>
      <c r="J144" s="12" t="str">
        <f>LEFT(tblRVN[[#This Row],[Rate Desc]],10)</f>
        <v>REVENUE AD</v>
      </c>
      <c r="K144" s="11">
        <v>0</v>
      </c>
      <c r="L144" s="13"/>
      <c r="M144" s="13"/>
    </row>
    <row r="145" spans="1:13" ht="15" hidden="1" customHeight="1">
      <c r="A145" s="8">
        <v>201602</v>
      </c>
      <c r="B145" s="7" t="s">
        <v>41</v>
      </c>
      <c r="C145" s="9" t="s">
        <v>13</v>
      </c>
      <c r="D145" s="7" t="s">
        <v>14</v>
      </c>
      <c r="E145" s="9" t="s">
        <v>18</v>
      </c>
      <c r="F145" s="10">
        <v>-377910.75</v>
      </c>
      <c r="G145" s="11">
        <v>0</v>
      </c>
      <c r="H145" s="11">
        <v>0</v>
      </c>
      <c r="I145" s="11">
        <v>0</v>
      </c>
      <c r="J145" s="12" t="str">
        <f>LEFT(tblRVN[[#This Row],[Rate Desc]],10)</f>
        <v>REVENUE_AC</v>
      </c>
      <c r="K145" s="11">
        <v>0</v>
      </c>
      <c r="L145" s="13"/>
      <c r="M145" s="13"/>
    </row>
    <row r="146" spans="1:13" ht="15" hidden="1" customHeight="1">
      <c r="A146" s="8">
        <v>201602</v>
      </c>
      <c r="B146" s="7" t="s">
        <v>41</v>
      </c>
      <c r="C146" s="9" t="s">
        <v>13</v>
      </c>
      <c r="D146" s="7" t="s">
        <v>19</v>
      </c>
      <c r="E146" s="9" t="s">
        <v>20</v>
      </c>
      <c r="F146" s="10">
        <v>-1682000</v>
      </c>
      <c r="G146" s="11">
        <v>0</v>
      </c>
      <c r="H146" s="11">
        <v>0</v>
      </c>
      <c r="I146" s="11">
        <v>-21985000</v>
      </c>
      <c r="J146" s="12" t="str">
        <f>LEFT(tblRVN[[#This Row],[Rate Desc]],10)</f>
        <v>UNBILLED R</v>
      </c>
      <c r="K146" s="11">
        <v>-21985000</v>
      </c>
      <c r="L146" s="13"/>
      <c r="M146" s="13"/>
    </row>
    <row r="147" spans="1:13" ht="15" hidden="1" customHeight="1">
      <c r="A147" s="8">
        <v>201602</v>
      </c>
      <c r="B147" s="7" t="s">
        <v>41</v>
      </c>
      <c r="C147" s="9" t="s">
        <v>21</v>
      </c>
      <c r="D147" s="7" t="s">
        <v>35</v>
      </c>
      <c r="E147" s="9" t="s">
        <v>42</v>
      </c>
      <c r="F147" s="10">
        <v>-501.57</v>
      </c>
      <c r="G147" s="11">
        <v>0</v>
      </c>
      <c r="H147" s="11">
        <v>46</v>
      </c>
      <c r="I147" s="11">
        <v>67142</v>
      </c>
      <c r="J147" s="12" t="str">
        <f>LEFT(tblRVN[[#This Row],[Rate Desc]],10)</f>
        <v>02GNSB0024</v>
      </c>
      <c r="K147" s="11">
        <v>67142</v>
      </c>
      <c r="L147" s="13"/>
      <c r="M147" s="13"/>
    </row>
    <row r="148" spans="1:13" ht="15" hidden="1" customHeight="1">
      <c r="A148" s="8">
        <v>201602</v>
      </c>
      <c r="B148" s="7" t="s">
        <v>41</v>
      </c>
      <c r="C148" s="9" t="s">
        <v>21</v>
      </c>
      <c r="D148" s="7" t="s">
        <v>35</v>
      </c>
      <c r="E148" s="9" t="s">
        <v>44</v>
      </c>
      <c r="F148" s="10">
        <v>0</v>
      </c>
      <c r="G148" s="11">
        <v>0</v>
      </c>
      <c r="H148" s="11">
        <v>1</v>
      </c>
      <c r="I148" s="11">
        <v>0</v>
      </c>
      <c r="J148" s="12" t="str">
        <f>LEFT(tblRVN[[#This Row],[Rate Desc]],10)</f>
        <v>02GNSB24FP</v>
      </c>
      <c r="K148" s="11">
        <v>0</v>
      </c>
      <c r="L148" s="13"/>
      <c r="M148" s="13"/>
    </row>
    <row r="149" spans="1:13" ht="15" hidden="1" customHeight="1">
      <c r="A149" s="8">
        <v>201602</v>
      </c>
      <c r="B149" s="7" t="s">
        <v>41</v>
      </c>
      <c r="C149" s="9" t="s">
        <v>21</v>
      </c>
      <c r="D149" s="7" t="s">
        <v>35</v>
      </c>
      <c r="E149" s="9" t="s">
        <v>45</v>
      </c>
      <c r="F149" s="10">
        <v>-382.76</v>
      </c>
      <c r="G149" s="11">
        <v>0</v>
      </c>
      <c r="H149" s="11">
        <v>11</v>
      </c>
      <c r="I149" s="11">
        <v>51240</v>
      </c>
      <c r="J149" s="12" t="str">
        <f>LEFT(tblRVN[[#This Row],[Rate Desc]],10)</f>
        <v>02LGSB0036</v>
      </c>
      <c r="K149" s="11">
        <v>51240</v>
      </c>
      <c r="L149" s="13"/>
      <c r="M149" s="13"/>
    </row>
    <row r="150" spans="1:13" ht="15" hidden="1" customHeight="1">
      <c r="A150" s="8">
        <v>201602</v>
      </c>
      <c r="B150" s="7" t="s">
        <v>41</v>
      </c>
      <c r="C150" s="9" t="s">
        <v>21</v>
      </c>
      <c r="D150" s="7" t="s">
        <v>35</v>
      </c>
      <c r="E150" s="9" t="s">
        <v>47</v>
      </c>
      <c r="F150" s="10">
        <v>-16.649999999999999</v>
      </c>
      <c r="I150" s="11">
        <v>2228</v>
      </c>
      <c r="J150" s="12" t="str">
        <f>LEFT(tblRVN[[#This Row],[Rate Desc]],10)</f>
        <v>02OALTB15N</v>
      </c>
      <c r="K150" s="11">
        <v>2228</v>
      </c>
      <c r="L150" s="13"/>
      <c r="M150" s="13"/>
    </row>
    <row r="151" spans="1:13" ht="15" hidden="1" customHeight="1">
      <c r="A151" s="8">
        <v>201602</v>
      </c>
      <c r="B151" s="7" t="s">
        <v>41</v>
      </c>
      <c r="C151" s="9" t="s">
        <v>21</v>
      </c>
      <c r="D151" s="7" t="s">
        <v>35</v>
      </c>
      <c r="E151" s="9" t="s">
        <v>36</v>
      </c>
      <c r="F151" s="10">
        <v>-130.29</v>
      </c>
      <c r="G151" s="11">
        <v>0</v>
      </c>
      <c r="H151" s="11">
        <v>0</v>
      </c>
      <c r="I151" s="11">
        <v>0</v>
      </c>
      <c r="J151" s="12" t="str">
        <f>LEFT(tblRVN[[#This Row],[Rate Desc]],10)</f>
        <v>BPA BALANC</v>
      </c>
      <c r="K151" s="11">
        <v>0</v>
      </c>
      <c r="L151" s="13"/>
      <c r="M151" s="13"/>
    </row>
    <row r="152" spans="1:13" ht="15" hidden="1" customHeight="1">
      <c r="A152" s="8">
        <v>201602</v>
      </c>
      <c r="B152" s="7" t="s">
        <v>41</v>
      </c>
      <c r="C152" s="9" t="s">
        <v>21</v>
      </c>
      <c r="D152" s="7" t="s">
        <v>35</v>
      </c>
      <c r="E152" s="9" t="s">
        <v>37</v>
      </c>
      <c r="G152" s="11">
        <v>57</v>
      </c>
      <c r="H152" s="11">
        <v>0</v>
      </c>
      <c r="J152" s="12" t="str">
        <f>LEFT(tblRVN[[#This Row],[Rate Desc]],10)</f>
        <v>CUSTOMER C</v>
      </c>
      <c r="K152" s="11">
        <v>0</v>
      </c>
      <c r="L152" s="13"/>
      <c r="M152" s="13"/>
    </row>
    <row r="153" spans="1:13" ht="15" hidden="1" customHeight="1">
      <c r="A153" s="8">
        <v>201602</v>
      </c>
      <c r="B153" s="7" t="s">
        <v>41</v>
      </c>
      <c r="C153" s="9" t="s">
        <v>21</v>
      </c>
      <c r="D153" s="7" t="s">
        <v>14</v>
      </c>
      <c r="E153" s="9" t="s">
        <v>48</v>
      </c>
      <c r="F153" s="10">
        <v>7331.7</v>
      </c>
      <c r="G153" s="11">
        <v>0</v>
      </c>
      <c r="H153" s="11">
        <v>46</v>
      </c>
      <c r="I153" s="11">
        <v>67142</v>
      </c>
      <c r="J153" s="12" t="str">
        <f>LEFT(tblRVN[[#This Row],[Rate Desc]],10)</f>
        <v>02GNSB0024</v>
      </c>
      <c r="K153" s="11">
        <v>67142</v>
      </c>
      <c r="L153" s="13"/>
      <c r="M153" s="13"/>
    </row>
    <row r="154" spans="1:13" ht="15" hidden="1" customHeight="1">
      <c r="A154" s="8">
        <v>201602</v>
      </c>
      <c r="B154" s="7" t="s">
        <v>41</v>
      </c>
      <c r="C154" s="9" t="s">
        <v>21</v>
      </c>
      <c r="D154" s="7" t="s">
        <v>14</v>
      </c>
      <c r="E154" s="9" t="s">
        <v>50</v>
      </c>
      <c r="F154" s="10">
        <v>156.63999999999999</v>
      </c>
      <c r="G154" s="11">
        <v>0</v>
      </c>
      <c r="H154" s="11">
        <v>1</v>
      </c>
      <c r="I154" s="11">
        <v>0</v>
      </c>
      <c r="J154" s="12" t="str">
        <f>LEFT(tblRVN[[#This Row],[Rate Desc]],10)</f>
        <v>02GNSB24FP</v>
      </c>
      <c r="K154" s="11">
        <v>0</v>
      </c>
      <c r="L154" s="13"/>
      <c r="M154" s="13"/>
    </row>
    <row r="155" spans="1:13" ht="15" hidden="1" customHeight="1">
      <c r="A155" s="8">
        <v>201602</v>
      </c>
      <c r="B155" s="7" t="s">
        <v>41</v>
      </c>
      <c r="C155" s="9" t="s">
        <v>21</v>
      </c>
      <c r="D155" s="7" t="s">
        <v>14</v>
      </c>
      <c r="E155" s="9" t="s">
        <v>51</v>
      </c>
      <c r="F155" s="10">
        <v>126455.43</v>
      </c>
      <c r="G155" s="11">
        <v>0</v>
      </c>
      <c r="H155" s="11">
        <v>330</v>
      </c>
      <c r="I155" s="11">
        <v>1356361</v>
      </c>
      <c r="J155" s="12" t="str">
        <f>LEFT(tblRVN[[#This Row],[Rate Desc]],10)</f>
        <v>02GNSV0024</v>
      </c>
      <c r="K155" s="11">
        <v>1356361</v>
      </c>
      <c r="L155" s="13"/>
      <c r="M155" s="13"/>
    </row>
    <row r="156" spans="1:13" ht="15" hidden="1" customHeight="1">
      <c r="A156" s="8">
        <v>201602</v>
      </c>
      <c r="B156" s="7" t="s">
        <v>41</v>
      </c>
      <c r="C156" s="9" t="s">
        <v>21</v>
      </c>
      <c r="D156" s="7" t="s">
        <v>14</v>
      </c>
      <c r="E156" s="9" t="s">
        <v>52</v>
      </c>
      <c r="F156" s="10">
        <v>711.02</v>
      </c>
      <c r="G156" s="11">
        <v>0</v>
      </c>
      <c r="H156" s="11">
        <v>4</v>
      </c>
      <c r="I156" s="11">
        <v>2776</v>
      </c>
      <c r="J156" s="12" t="str">
        <f>LEFT(tblRVN[[#This Row],[Rate Desc]],10)</f>
        <v>02GNSV024F</v>
      </c>
      <c r="K156" s="11">
        <v>2776</v>
      </c>
      <c r="L156" s="13"/>
      <c r="M156" s="13"/>
    </row>
    <row r="157" spans="1:13" ht="15" hidden="1" customHeight="1">
      <c r="A157" s="8">
        <v>201602</v>
      </c>
      <c r="B157" s="7" t="s">
        <v>41</v>
      </c>
      <c r="C157" s="9" t="s">
        <v>21</v>
      </c>
      <c r="D157" s="7" t="s">
        <v>14</v>
      </c>
      <c r="E157" s="9" t="s">
        <v>53</v>
      </c>
      <c r="F157" s="10">
        <v>10673.02</v>
      </c>
      <c r="G157" s="11">
        <v>0</v>
      </c>
      <c r="H157" s="11">
        <v>11</v>
      </c>
      <c r="I157" s="11">
        <v>51240</v>
      </c>
      <c r="J157" s="12" t="str">
        <f>LEFT(tblRVN[[#This Row],[Rate Desc]],10)</f>
        <v>02LGSB0036</v>
      </c>
      <c r="K157" s="11">
        <v>51240</v>
      </c>
      <c r="L157" s="13"/>
      <c r="M157" s="13"/>
    </row>
    <row r="158" spans="1:13" ht="15" hidden="1" customHeight="1">
      <c r="A158" s="8">
        <v>201602</v>
      </c>
      <c r="B158" s="7" t="s">
        <v>41</v>
      </c>
      <c r="C158" s="9" t="s">
        <v>21</v>
      </c>
      <c r="D158" s="7" t="s">
        <v>14</v>
      </c>
      <c r="E158" s="9" t="s">
        <v>54</v>
      </c>
      <c r="F158" s="10">
        <v>646054.1</v>
      </c>
      <c r="G158" s="11">
        <v>0</v>
      </c>
      <c r="H158" s="11">
        <v>101</v>
      </c>
      <c r="I158" s="11">
        <v>7754800</v>
      </c>
      <c r="J158" s="12" t="str">
        <f>LEFT(tblRVN[[#This Row],[Rate Desc]],10)</f>
        <v>02LGSV0036</v>
      </c>
      <c r="K158" s="11">
        <v>7754800</v>
      </c>
      <c r="L158" s="13"/>
      <c r="M158" s="13"/>
    </row>
    <row r="159" spans="1:13" ht="15" hidden="1" customHeight="1">
      <c r="A159" s="8">
        <v>201602</v>
      </c>
      <c r="B159" s="7" t="s">
        <v>41</v>
      </c>
      <c r="C159" s="9" t="s">
        <v>21</v>
      </c>
      <c r="D159" s="7" t="s">
        <v>14</v>
      </c>
      <c r="E159" s="9" t="s">
        <v>55</v>
      </c>
      <c r="F159" s="10">
        <v>3504643.39</v>
      </c>
      <c r="G159" s="11">
        <v>0</v>
      </c>
      <c r="H159" s="11">
        <v>31</v>
      </c>
      <c r="I159" s="11">
        <v>55265450</v>
      </c>
      <c r="J159" s="12" t="str">
        <f>LEFT(tblRVN[[#This Row],[Rate Desc]],10)</f>
        <v>02LGSV048T</v>
      </c>
      <c r="K159" s="11">
        <v>55265450</v>
      </c>
      <c r="L159" s="13"/>
      <c r="M159" s="13"/>
    </row>
    <row r="160" spans="1:13" ht="15" hidden="1" customHeight="1">
      <c r="A160" s="8">
        <v>201602</v>
      </c>
      <c r="B160" s="7" t="s">
        <v>41</v>
      </c>
      <c r="C160" s="9" t="s">
        <v>21</v>
      </c>
      <c r="D160" s="7" t="s">
        <v>14</v>
      </c>
      <c r="E160" s="9" t="s">
        <v>65</v>
      </c>
      <c r="F160" s="10">
        <v>1172.82</v>
      </c>
      <c r="G160" s="11">
        <v>0</v>
      </c>
      <c r="H160" s="11">
        <v>37</v>
      </c>
      <c r="I160" s="11">
        <v>8967</v>
      </c>
      <c r="J160" s="12" t="str">
        <f>LEFT(tblRVN[[#This Row],[Rate Desc]],10)</f>
        <v>02OALT015N</v>
      </c>
      <c r="K160" s="11">
        <v>8967</v>
      </c>
      <c r="L160" s="13"/>
      <c r="M160" s="13"/>
    </row>
    <row r="161" spans="1:13" ht="15" hidden="1" customHeight="1">
      <c r="A161" s="8">
        <v>201602</v>
      </c>
      <c r="B161" s="7" t="s">
        <v>41</v>
      </c>
      <c r="C161" s="9" t="s">
        <v>21</v>
      </c>
      <c r="D161" s="7" t="s">
        <v>14</v>
      </c>
      <c r="E161" s="9" t="s">
        <v>66</v>
      </c>
      <c r="F161" s="10">
        <v>335.08</v>
      </c>
      <c r="G161" s="11">
        <v>0</v>
      </c>
      <c r="H161" s="11">
        <v>14</v>
      </c>
      <c r="I161" s="11">
        <v>2228</v>
      </c>
      <c r="J161" s="12" t="str">
        <f>LEFT(tblRVN[[#This Row],[Rate Desc]],10)</f>
        <v>02OALTB15N</v>
      </c>
      <c r="K161" s="11">
        <v>2228</v>
      </c>
      <c r="L161" s="13"/>
      <c r="M161" s="13"/>
    </row>
    <row r="162" spans="1:13" ht="15" hidden="1" customHeight="1">
      <c r="A162" s="8">
        <v>201602</v>
      </c>
      <c r="B162" s="7" t="s">
        <v>41</v>
      </c>
      <c r="C162" s="9" t="s">
        <v>21</v>
      </c>
      <c r="D162" s="7" t="s">
        <v>14</v>
      </c>
      <c r="E162" s="9" t="s">
        <v>68</v>
      </c>
      <c r="F162" s="10">
        <v>53044.35</v>
      </c>
      <c r="G162" s="11">
        <v>0</v>
      </c>
      <c r="H162" s="11">
        <v>1</v>
      </c>
      <c r="I162" s="11">
        <v>391000</v>
      </c>
      <c r="J162" s="12" t="str">
        <f>LEFT(tblRVN[[#This Row],[Rate Desc]],10)</f>
        <v>02PRSV47TM</v>
      </c>
      <c r="K162" s="11">
        <v>391000</v>
      </c>
      <c r="L162" s="13"/>
      <c r="M162" s="13"/>
    </row>
    <row r="163" spans="1:13" ht="15" hidden="1" customHeight="1">
      <c r="A163" s="8">
        <v>201602</v>
      </c>
      <c r="B163" s="7" t="s">
        <v>41</v>
      </c>
      <c r="C163" s="9" t="s">
        <v>21</v>
      </c>
      <c r="D163" s="7" t="s">
        <v>14</v>
      </c>
      <c r="E163" s="9" t="s">
        <v>22</v>
      </c>
      <c r="F163" s="10">
        <v>134824.98000000001</v>
      </c>
      <c r="G163" s="11">
        <v>0</v>
      </c>
      <c r="H163" s="11">
        <v>0</v>
      </c>
      <c r="I163" s="11">
        <v>0</v>
      </c>
      <c r="J163" s="12" t="str">
        <f>LEFT(tblRVN[[#This Row],[Rate Desc]],10)</f>
        <v>301370-DSM</v>
      </c>
      <c r="K163" s="11">
        <v>0</v>
      </c>
      <c r="L163" s="13"/>
      <c r="M163" s="13"/>
    </row>
    <row r="164" spans="1:13" ht="15" hidden="1" customHeight="1">
      <c r="A164" s="8">
        <v>201602</v>
      </c>
      <c r="B164" s="7" t="s">
        <v>41</v>
      </c>
      <c r="C164" s="9" t="s">
        <v>21</v>
      </c>
      <c r="D164" s="7" t="s">
        <v>14</v>
      </c>
      <c r="E164" s="9" t="s">
        <v>17</v>
      </c>
      <c r="G164" s="11">
        <v>493</v>
      </c>
      <c r="H164" s="11">
        <v>0</v>
      </c>
      <c r="J164" s="12" t="str">
        <f>LEFT(tblRVN[[#This Row],[Rate Desc]],10)</f>
        <v>CUSTOMER C</v>
      </c>
      <c r="K164" s="11">
        <v>0</v>
      </c>
      <c r="L164" s="13"/>
      <c r="M164" s="13"/>
    </row>
    <row r="165" spans="1:13" ht="15" hidden="1" customHeight="1">
      <c r="A165" s="8">
        <v>201602</v>
      </c>
      <c r="B165" s="7" t="s">
        <v>41</v>
      </c>
      <c r="C165" s="9" t="s">
        <v>21</v>
      </c>
      <c r="D165" s="7" t="s">
        <v>14</v>
      </c>
      <c r="E165" s="9" t="s">
        <v>40</v>
      </c>
      <c r="F165" s="10">
        <v>60243.35</v>
      </c>
      <c r="G165" s="11">
        <v>0</v>
      </c>
      <c r="H165" s="11">
        <v>0</v>
      </c>
      <c r="I165" s="11">
        <v>0</v>
      </c>
      <c r="J165" s="12" t="str">
        <f>LEFT(tblRVN[[#This Row],[Rate Desc]],10)</f>
        <v>REVENUE AD</v>
      </c>
      <c r="K165" s="11">
        <v>0</v>
      </c>
      <c r="L165" s="13"/>
      <c r="M165" s="13"/>
    </row>
    <row r="166" spans="1:13" ht="15" hidden="1" customHeight="1">
      <c r="A166" s="8">
        <v>201602</v>
      </c>
      <c r="B166" s="7" t="s">
        <v>41</v>
      </c>
      <c r="C166" s="9" t="s">
        <v>21</v>
      </c>
      <c r="D166" s="7" t="s">
        <v>14</v>
      </c>
      <c r="E166" s="9" t="s">
        <v>18</v>
      </c>
      <c r="F166" s="10">
        <v>-143508.24</v>
      </c>
      <c r="G166" s="11">
        <v>0</v>
      </c>
      <c r="H166" s="11">
        <v>0</v>
      </c>
      <c r="I166" s="11">
        <v>0</v>
      </c>
      <c r="J166" s="12" t="str">
        <f>LEFT(tblRVN[[#This Row],[Rate Desc]],10)</f>
        <v>REVENUE_AC</v>
      </c>
      <c r="K166" s="11">
        <v>0</v>
      </c>
      <c r="L166" s="13"/>
      <c r="M166" s="13"/>
    </row>
    <row r="167" spans="1:13" ht="15" hidden="1" customHeight="1">
      <c r="A167" s="8">
        <v>201602</v>
      </c>
      <c r="B167" s="7" t="s">
        <v>41</v>
      </c>
      <c r="C167" s="9" t="s">
        <v>21</v>
      </c>
      <c r="D167" s="7" t="s">
        <v>19</v>
      </c>
      <c r="E167" s="9" t="s">
        <v>20</v>
      </c>
      <c r="F167" s="10">
        <v>-94000</v>
      </c>
      <c r="G167" s="11">
        <v>0</v>
      </c>
      <c r="H167" s="11">
        <v>0</v>
      </c>
      <c r="I167" s="11">
        <v>-1530000</v>
      </c>
      <c r="J167" s="12" t="str">
        <f>LEFT(tblRVN[[#This Row],[Rate Desc]],10)</f>
        <v>UNBILLED R</v>
      </c>
      <c r="K167" s="11">
        <v>-1530000</v>
      </c>
      <c r="L167" s="13"/>
      <c r="M167" s="13"/>
    </row>
    <row r="168" spans="1:13" ht="15" hidden="1" customHeight="1">
      <c r="A168" s="8">
        <v>201602</v>
      </c>
      <c r="B168" s="7" t="s">
        <v>41</v>
      </c>
      <c r="C168" s="9" t="s">
        <v>23</v>
      </c>
      <c r="D168" s="7" t="s">
        <v>35</v>
      </c>
      <c r="E168" s="9" t="s">
        <v>69</v>
      </c>
      <c r="F168" s="10">
        <v>-2097.29</v>
      </c>
      <c r="G168" s="11">
        <v>0</v>
      </c>
      <c r="H168" s="11">
        <v>3228</v>
      </c>
      <c r="I168" s="11">
        <v>280805</v>
      </c>
      <c r="J168" s="12" t="str">
        <f>LEFT(tblRVN[[#This Row],[Rate Desc]],10)</f>
        <v>02APSV0040</v>
      </c>
      <c r="K168" s="11">
        <v>280805</v>
      </c>
      <c r="L168" s="13"/>
      <c r="M168" s="13"/>
    </row>
    <row r="169" spans="1:13" ht="15" hidden="1" customHeight="1">
      <c r="A169" s="8">
        <v>201602</v>
      </c>
      <c r="B169" s="7" t="s">
        <v>41</v>
      </c>
      <c r="C169" s="9" t="s">
        <v>23</v>
      </c>
      <c r="D169" s="7" t="s">
        <v>35</v>
      </c>
      <c r="E169" s="9" t="s">
        <v>70</v>
      </c>
      <c r="F169" s="10">
        <v>-1.96</v>
      </c>
      <c r="G169" s="11">
        <v>0</v>
      </c>
      <c r="H169" s="11">
        <v>3</v>
      </c>
      <c r="I169" s="11">
        <v>262</v>
      </c>
      <c r="J169" s="12" t="str">
        <f>LEFT(tblRVN[[#This Row],[Rate Desc]],10)</f>
        <v>02NMT40135</v>
      </c>
      <c r="K169" s="11">
        <v>262</v>
      </c>
      <c r="L169" s="13"/>
      <c r="M169" s="13"/>
    </row>
    <row r="170" spans="1:13" ht="15" hidden="1" customHeight="1">
      <c r="A170" s="8">
        <v>201602</v>
      </c>
      <c r="B170" s="7" t="s">
        <v>41</v>
      </c>
      <c r="C170" s="9" t="s">
        <v>23</v>
      </c>
      <c r="D170" s="7" t="s">
        <v>35</v>
      </c>
      <c r="E170" s="9" t="s">
        <v>38</v>
      </c>
      <c r="G170" s="11">
        <v>3170</v>
      </c>
      <c r="H170" s="11">
        <v>0</v>
      </c>
      <c r="J170" s="12" t="str">
        <f>LEFT(tblRVN[[#This Row],[Rate Desc]],10)</f>
        <v>CUSTOMER C</v>
      </c>
      <c r="K170" s="11">
        <v>0</v>
      </c>
      <c r="L170" s="13"/>
      <c r="M170" s="13"/>
    </row>
    <row r="171" spans="1:13" ht="15" hidden="1" customHeight="1">
      <c r="A171" s="8">
        <v>201602</v>
      </c>
      <c r="B171" s="7" t="s">
        <v>41</v>
      </c>
      <c r="C171" s="9" t="s">
        <v>23</v>
      </c>
      <c r="D171" s="7" t="s">
        <v>35</v>
      </c>
      <c r="E171" s="9" t="s">
        <v>39</v>
      </c>
      <c r="F171" s="10">
        <v>-316.41000000000003</v>
      </c>
      <c r="G171" s="11">
        <v>0</v>
      </c>
      <c r="H171" s="11">
        <v>0</v>
      </c>
      <c r="I171" s="11">
        <v>0</v>
      </c>
      <c r="J171" s="12" t="str">
        <f>LEFT(tblRVN[[#This Row],[Rate Desc]],10)</f>
        <v>IRRIGATION</v>
      </c>
      <c r="K171" s="11">
        <v>0</v>
      </c>
      <c r="L171" s="13"/>
      <c r="M171" s="13"/>
    </row>
    <row r="172" spans="1:13" ht="15" hidden="1" customHeight="1">
      <c r="A172" s="8">
        <v>201602</v>
      </c>
      <c r="B172" s="7" t="s">
        <v>41</v>
      </c>
      <c r="C172" s="9" t="s">
        <v>23</v>
      </c>
      <c r="D172" s="7" t="s">
        <v>14</v>
      </c>
      <c r="E172" s="9" t="s">
        <v>69</v>
      </c>
      <c r="F172" s="10">
        <v>21058.38</v>
      </c>
      <c r="G172" s="11">
        <v>0</v>
      </c>
      <c r="H172" s="11">
        <v>3228</v>
      </c>
      <c r="I172" s="11">
        <v>280805</v>
      </c>
      <c r="J172" s="12" t="str">
        <f>LEFT(tblRVN[[#This Row],[Rate Desc]],10)</f>
        <v>02APSV0040</v>
      </c>
      <c r="K172" s="11">
        <v>280805</v>
      </c>
      <c r="L172" s="13"/>
      <c r="M172" s="13"/>
    </row>
    <row r="173" spans="1:13" ht="15" hidden="1" customHeight="1">
      <c r="A173" s="8">
        <v>201602</v>
      </c>
      <c r="B173" s="7" t="s">
        <v>41</v>
      </c>
      <c r="C173" s="9" t="s">
        <v>23</v>
      </c>
      <c r="D173" s="7" t="s">
        <v>14</v>
      </c>
      <c r="E173" s="9" t="s">
        <v>71</v>
      </c>
      <c r="F173" s="10">
        <v>10347.36</v>
      </c>
      <c r="G173" s="11">
        <v>0</v>
      </c>
      <c r="H173" s="11">
        <v>1911</v>
      </c>
      <c r="I173" s="11">
        <v>163419</v>
      </c>
      <c r="J173" s="12" t="str">
        <f>LEFT(tblRVN[[#This Row],[Rate Desc]],10)</f>
        <v>02APSV040X</v>
      </c>
      <c r="K173" s="11">
        <v>163419</v>
      </c>
      <c r="L173" s="13"/>
      <c r="M173" s="13"/>
    </row>
    <row r="174" spans="1:13" ht="15" hidden="1" customHeight="1">
      <c r="A174" s="8">
        <v>201602</v>
      </c>
      <c r="B174" s="7" t="s">
        <v>41</v>
      </c>
      <c r="C174" s="9" t="s">
        <v>23</v>
      </c>
      <c r="D174" s="7" t="s">
        <v>14</v>
      </c>
      <c r="E174" s="9" t="s">
        <v>57</v>
      </c>
      <c r="F174" s="10">
        <v>7.05</v>
      </c>
      <c r="I174" s="11">
        <v>0</v>
      </c>
      <c r="J174" s="12" t="str">
        <f>LEFT(tblRVN[[#This Row],[Rate Desc]],10)</f>
        <v>02LNX00105</v>
      </c>
      <c r="K174" s="11">
        <v>0</v>
      </c>
      <c r="L174" s="13"/>
      <c r="M174" s="13"/>
    </row>
    <row r="175" spans="1:13" ht="15" hidden="1" customHeight="1">
      <c r="A175" s="8">
        <v>201602</v>
      </c>
      <c r="B175" s="7" t="s">
        <v>41</v>
      </c>
      <c r="C175" s="9" t="s">
        <v>23</v>
      </c>
      <c r="D175" s="7" t="s">
        <v>14</v>
      </c>
      <c r="E175" s="9" t="s">
        <v>58</v>
      </c>
      <c r="F175" s="10">
        <v>966.77</v>
      </c>
      <c r="I175" s="11">
        <v>0</v>
      </c>
      <c r="J175" s="12" t="str">
        <f>LEFT(tblRVN[[#This Row],[Rate Desc]],10)</f>
        <v>02LNX00109</v>
      </c>
      <c r="K175" s="11">
        <v>0</v>
      </c>
      <c r="L175" s="13"/>
      <c r="M175" s="13"/>
    </row>
    <row r="176" spans="1:13" ht="15" hidden="1" customHeight="1">
      <c r="A176" s="8">
        <v>201602</v>
      </c>
      <c r="B176" s="7" t="s">
        <v>41</v>
      </c>
      <c r="C176" s="9" t="s">
        <v>23</v>
      </c>
      <c r="D176" s="7" t="s">
        <v>14</v>
      </c>
      <c r="E176" s="9" t="s">
        <v>73</v>
      </c>
      <c r="F176" s="10">
        <v>6759.77</v>
      </c>
      <c r="I176" s="11">
        <v>0</v>
      </c>
      <c r="J176" s="12" t="str">
        <f>LEFT(tblRVN[[#This Row],[Rate Desc]],10)</f>
        <v>02LNX00110</v>
      </c>
      <c r="K176" s="11">
        <v>0</v>
      </c>
      <c r="L176" s="13"/>
      <c r="M176" s="13"/>
    </row>
    <row r="177" spans="1:13" ht="15" hidden="1" customHeight="1">
      <c r="A177" s="8">
        <v>201602</v>
      </c>
      <c r="B177" s="7" t="s">
        <v>41</v>
      </c>
      <c r="C177" s="9" t="s">
        <v>23</v>
      </c>
      <c r="D177" s="7" t="s">
        <v>14</v>
      </c>
      <c r="E177" s="9" t="s">
        <v>74</v>
      </c>
      <c r="F177" s="10">
        <v>839.48</v>
      </c>
      <c r="I177" s="11">
        <v>0</v>
      </c>
      <c r="J177" s="12" t="str">
        <f>LEFT(tblRVN[[#This Row],[Rate Desc]],10)</f>
        <v>02LNX00310</v>
      </c>
      <c r="K177" s="11">
        <v>0</v>
      </c>
      <c r="L177" s="13"/>
      <c r="M177" s="13"/>
    </row>
    <row r="178" spans="1:13" ht="15" hidden="1" customHeight="1">
      <c r="A178" s="8">
        <v>201602</v>
      </c>
      <c r="B178" s="7" t="s">
        <v>41</v>
      </c>
      <c r="C178" s="9" t="s">
        <v>23</v>
      </c>
      <c r="D178" s="7" t="s">
        <v>14</v>
      </c>
      <c r="E178" s="9" t="s">
        <v>61</v>
      </c>
      <c r="F178" s="10">
        <v>21.27</v>
      </c>
      <c r="I178" s="11">
        <v>0</v>
      </c>
      <c r="J178" s="12" t="str">
        <f>LEFT(tblRVN[[#This Row],[Rate Desc]],10)</f>
        <v>02LNX00311</v>
      </c>
      <c r="K178" s="11">
        <v>0</v>
      </c>
      <c r="L178" s="13"/>
      <c r="M178" s="13"/>
    </row>
    <row r="179" spans="1:13" ht="15" hidden="1" customHeight="1">
      <c r="A179" s="8">
        <v>201602</v>
      </c>
      <c r="B179" s="7" t="s">
        <v>41</v>
      </c>
      <c r="C179" s="9" t="s">
        <v>23</v>
      </c>
      <c r="D179" s="7" t="s">
        <v>14</v>
      </c>
      <c r="E179" s="9" t="s">
        <v>97</v>
      </c>
      <c r="F179" s="10">
        <v>7249.68</v>
      </c>
      <c r="I179" s="11">
        <v>0</v>
      </c>
      <c r="J179" s="12" t="str">
        <f>LEFT(tblRVN[[#This Row],[Rate Desc]],10)</f>
        <v>02LNX00312</v>
      </c>
      <c r="K179" s="11">
        <v>0</v>
      </c>
      <c r="L179" s="13"/>
      <c r="M179" s="13"/>
    </row>
    <row r="180" spans="1:13" ht="15" hidden="1" customHeight="1">
      <c r="A180" s="8">
        <v>201602</v>
      </c>
      <c r="B180" s="7" t="s">
        <v>41</v>
      </c>
      <c r="C180" s="9" t="s">
        <v>23</v>
      </c>
      <c r="D180" s="7" t="s">
        <v>14</v>
      </c>
      <c r="E180" s="9" t="s">
        <v>75</v>
      </c>
      <c r="F180" s="10">
        <v>18.850000000000001</v>
      </c>
      <c r="G180" s="11">
        <v>0</v>
      </c>
      <c r="H180" s="11">
        <v>3</v>
      </c>
      <c r="I180" s="11">
        <v>262</v>
      </c>
      <c r="J180" s="12" t="str">
        <f>LEFT(tblRVN[[#This Row],[Rate Desc]],10)</f>
        <v>02NMT40135</v>
      </c>
      <c r="K180" s="11">
        <v>262</v>
      </c>
      <c r="L180" s="13"/>
      <c r="M180" s="13"/>
    </row>
    <row r="181" spans="1:13" ht="15" hidden="1" customHeight="1">
      <c r="A181" s="8">
        <v>201602</v>
      </c>
      <c r="B181" s="7" t="s">
        <v>41</v>
      </c>
      <c r="C181" s="9" t="s">
        <v>23</v>
      </c>
      <c r="D181" s="7" t="s">
        <v>14</v>
      </c>
      <c r="E181" s="9" t="s">
        <v>25</v>
      </c>
      <c r="F181" s="10">
        <v>1007.88</v>
      </c>
      <c r="G181" s="11">
        <v>0</v>
      </c>
      <c r="H181" s="11">
        <v>0</v>
      </c>
      <c r="I181" s="11">
        <v>0</v>
      </c>
      <c r="J181" s="12" t="str">
        <f>LEFT(tblRVN[[#This Row],[Rate Desc]],10)</f>
        <v>301470-DSM</v>
      </c>
      <c r="K181" s="11">
        <v>0</v>
      </c>
      <c r="L181" s="13"/>
      <c r="M181" s="13"/>
    </row>
    <row r="182" spans="1:13" ht="15" hidden="1" customHeight="1">
      <c r="A182" s="8">
        <v>201602</v>
      </c>
      <c r="B182" s="7" t="s">
        <v>41</v>
      </c>
      <c r="C182" s="9" t="s">
        <v>23</v>
      </c>
      <c r="D182" s="7" t="s">
        <v>14</v>
      </c>
      <c r="E182" s="9" t="s">
        <v>26</v>
      </c>
      <c r="F182" s="10">
        <v>21.45</v>
      </c>
      <c r="G182" s="11">
        <v>0</v>
      </c>
      <c r="H182" s="11">
        <v>7</v>
      </c>
      <c r="I182" s="11">
        <v>0</v>
      </c>
      <c r="J182" s="12" t="str">
        <f>LEFT(tblRVN[[#This Row],[Rate Desc]],10)</f>
        <v>301480-BLU</v>
      </c>
      <c r="K182" s="11">
        <v>0</v>
      </c>
      <c r="L182" s="13"/>
      <c r="M182" s="13"/>
    </row>
    <row r="183" spans="1:13" ht="15" hidden="1" customHeight="1">
      <c r="A183" s="8">
        <v>201602</v>
      </c>
      <c r="B183" s="7" t="s">
        <v>41</v>
      </c>
      <c r="C183" s="9" t="s">
        <v>23</v>
      </c>
      <c r="D183" s="7" t="s">
        <v>14</v>
      </c>
      <c r="E183" s="9" t="s">
        <v>27</v>
      </c>
      <c r="G183" s="11">
        <v>5029</v>
      </c>
      <c r="H183" s="11">
        <v>0</v>
      </c>
      <c r="J183" s="12" t="str">
        <f>LEFT(tblRVN[[#This Row],[Rate Desc]],10)</f>
        <v>CUSTOMER C</v>
      </c>
      <c r="K183" s="11">
        <v>0</v>
      </c>
      <c r="L183" s="13"/>
      <c r="M183" s="13"/>
    </row>
    <row r="184" spans="1:13" ht="15" hidden="1" customHeight="1">
      <c r="A184" s="8">
        <v>201602</v>
      </c>
      <c r="B184" s="7" t="s">
        <v>41</v>
      </c>
      <c r="C184" s="9" t="s">
        <v>23</v>
      </c>
      <c r="D184" s="7" t="s">
        <v>14</v>
      </c>
      <c r="E184" s="9" t="s">
        <v>40</v>
      </c>
      <c r="F184" s="10">
        <v>11314.74</v>
      </c>
      <c r="G184" s="11">
        <v>0</v>
      </c>
      <c r="H184" s="11">
        <v>0</v>
      </c>
      <c r="I184" s="11">
        <v>0</v>
      </c>
      <c r="J184" s="12" t="str">
        <f>LEFT(tblRVN[[#This Row],[Rate Desc]],10)</f>
        <v>REVENUE AD</v>
      </c>
      <c r="K184" s="11">
        <v>0</v>
      </c>
      <c r="L184" s="13"/>
      <c r="M184" s="13"/>
    </row>
    <row r="185" spans="1:13" ht="15" hidden="1" customHeight="1">
      <c r="A185" s="8">
        <v>201602</v>
      </c>
      <c r="B185" s="7" t="s">
        <v>41</v>
      </c>
      <c r="C185" s="9" t="s">
        <v>23</v>
      </c>
      <c r="D185" s="7" t="s">
        <v>14</v>
      </c>
      <c r="E185" s="9" t="s">
        <v>18</v>
      </c>
      <c r="F185" s="10">
        <v>-2912.59</v>
      </c>
      <c r="G185" s="11">
        <v>0</v>
      </c>
      <c r="H185" s="11">
        <v>0</v>
      </c>
      <c r="I185" s="11">
        <v>0</v>
      </c>
      <c r="J185" s="12" t="str">
        <f>LEFT(tblRVN[[#This Row],[Rate Desc]],10)</f>
        <v>REVENUE_AC</v>
      </c>
      <c r="K185" s="11">
        <v>0</v>
      </c>
      <c r="L185" s="13"/>
      <c r="M185" s="13"/>
    </row>
    <row r="186" spans="1:13" ht="15" hidden="1" customHeight="1">
      <c r="A186" s="8">
        <v>201602</v>
      </c>
      <c r="B186" s="7" t="s">
        <v>41</v>
      </c>
      <c r="C186" s="9" t="s">
        <v>23</v>
      </c>
      <c r="D186" s="7" t="s">
        <v>19</v>
      </c>
      <c r="E186" s="9" t="s">
        <v>28</v>
      </c>
      <c r="F186" s="10">
        <v>14000</v>
      </c>
      <c r="G186" s="11">
        <v>0</v>
      </c>
      <c r="H186" s="11">
        <v>0</v>
      </c>
      <c r="I186" s="11">
        <v>91000</v>
      </c>
      <c r="J186" s="12" t="str">
        <f>LEFT(tblRVN[[#This Row],[Rate Desc]],10)</f>
        <v>IRRIGATION</v>
      </c>
      <c r="K186" s="11">
        <v>91000</v>
      </c>
      <c r="L186" s="13"/>
      <c r="M186" s="13"/>
    </row>
    <row r="187" spans="1:13" ht="15" hidden="1" customHeight="1">
      <c r="A187" s="8">
        <v>201602</v>
      </c>
      <c r="B187" s="7" t="s">
        <v>41</v>
      </c>
      <c r="C187" s="9" t="s">
        <v>29</v>
      </c>
      <c r="D187" s="7" t="s">
        <v>14</v>
      </c>
      <c r="E187" s="9" t="s">
        <v>76</v>
      </c>
      <c r="F187" s="10">
        <v>7.57</v>
      </c>
      <c r="I187" s="11">
        <v>0</v>
      </c>
      <c r="J187" s="12" t="str">
        <f>LEFT(tblRVN[[#This Row],[Rate Desc]],10)</f>
        <v>02CFR00012</v>
      </c>
      <c r="K187" s="11">
        <v>0</v>
      </c>
      <c r="L187" s="13"/>
      <c r="M187" s="13"/>
    </row>
    <row r="188" spans="1:13" ht="15" hidden="1" customHeight="1">
      <c r="A188" s="8">
        <v>201602</v>
      </c>
      <c r="B188" s="7" t="s">
        <v>41</v>
      </c>
      <c r="C188" s="9" t="s">
        <v>29</v>
      </c>
      <c r="D188" s="7" t="s">
        <v>14</v>
      </c>
      <c r="E188" s="9" t="s">
        <v>77</v>
      </c>
      <c r="F188" s="10">
        <v>2566.0500000000002</v>
      </c>
      <c r="G188" s="11">
        <v>0</v>
      </c>
      <c r="H188" s="11">
        <v>14</v>
      </c>
      <c r="I188" s="11">
        <v>12441</v>
      </c>
      <c r="J188" s="12" t="str">
        <f>LEFT(tblRVN[[#This Row],[Rate Desc]],10)</f>
        <v>02COSL0052</v>
      </c>
      <c r="K188" s="11">
        <v>12441</v>
      </c>
      <c r="L188" s="13"/>
      <c r="M188" s="13"/>
    </row>
    <row r="189" spans="1:13" ht="15" hidden="1" customHeight="1">
      <c r="A189" s="8">
        <v>201602</v>
      </c>
      <c r="B189" s="7" t="s">
        <v>41</v>
      </c>
      <c r="C189" s="9" t="s">
        <v>29</v>
      </c>
      <c r="D189" s="7" t="s">
        <v>14</v>
      </c>
      <c r="E189" s="9" t="s">
        <v>78</v>
      </c>
      <c r="F189" s="10">
        <v>20815.32</v>
      </c>
      <c r="G189" s="11">
        <v>0</v>
      </c>
      <c r="H189" s="11">
        <v>112</v>
      </c>
      <c r="I189" s="11">
        <v>287000</v>
      </c>
      <c r="J189" s="12" t="str">
        <f>LEFT(tblRVN[[#This Row],[Rate Desc]],10)</f>
        <v>02CUSL053F</v>
      </c>
      <c r="K189" s="11">
        <v>287000</v>
      </c>
      <c r="L189" s="13"/>
      <c r="M189" s="13"/>
    </row>
    <row r="190" spans="1:13" ht="15" hidden="1" customHeight="1">
      <c r="A190" s="8">
        <v>201602</v>
      </c>
      <c r="B190" s="7" t="s">
        <v>41</v>
      </c>
      <c r="C190" s="9" t="s">
        <v>29</v>
      </c>
      <c r="D190" s="7" t="s">
        <v>14</v>
      </c>
      <c r="E190" s="9" t="s">
        <v>79</v>
      </c>
      <c r="F190" s="10">
        <v>7673.78</v>
      </c>
      <c r="G190" s="11">
        <v>0</v>
      </c>
      <c r="H190" s="11">
        <v>105</v>
      </c>
      <c r="I190" s="11">
        <v>106773</v>
      </c>
      <c r="J190" s="12" t="str">
        <f>LEFT(tblRVN[[#This Row],[Rate Desc]],10)</f>
        <v>02CUSL053M</v>
      </c>
      <c r="K190" s="11">
        <v>106773</v>
      </c>
      <c r="L190" s="13"/>
      <c r="M190" s="13"/>
    </row>
    <row r="191" spans="1:13" ht="15" hidden="1" customHeight="1">
      <c r="A191" s="8">
        <v>201602</v>
      </c>
      <c r="B191" s="7" t="s">
        <v>41</v>
      </c>
      <c r="C191" s="9" t="s">
        <v>29</v>
      </c>
      <c r="D191" s="7" t="s">
        <v>14</v>
      </c>
      <c r="E191" s="9" t="s">
        <v>80</v>
      </c>
      <c r="F191" s="10">
        <v>17776.580000000002</v>
      </c>
      <c r="G191" s="11">
        <v>0</v>
      </c>
      <c r="H191" s="11">
        <v>40</v>
      </c>
      <c r="I191" s="11">
        <v>139387</v>
      </c>
      <c r="J191" s="12" t="str">
        <f>LEFT(tblRVN[[#This Row],[Rate Desc]],10)</f>
        <v>02MVSL0057</v>
      </c>
      <c r="K191" s="11">
        <v>139387</v>
      </c>
      <c r="L191" s="13"/>
      <c r="M191" s="13"/>
    </row>
    <row r="192" spans="1:13" ht="15" hidden="1" customHeight="1">
      <c r="A192" s="8">
        <v>201602</v>
      </c>
      <c r="B192" s="7" t="s">
        <v>41</v>
      </c>
      <c r="C192" s="9" t="s">
        <v>29</v>
      </c>
      <c r="D192" s="7" t="s">
        <v>14</v>
      </c>
      <c r="E192" s="9" t="s">
        <v>81</v>
      </c>
      <c r="F192" s="10">
        <v>63947.25</v>
      </c>
      <c r="G192" s="11">
        <v>0</v>
      </c>
      <c r="H192" s="11">
        <v>182</v>
      </c>
      <c r="I192" s="11">
        <v>321153</v>
      </c>
      <c r="J192" s="12" t="str">
        <f>LEFT(tblRVN[[#This Row],[Rate Desc]],10)</f>
        <v>02SLCO0051</v>
      </c>
      <c r="K192" s="11">
        <v>321153</v>
      </c>
      <c r="L192" s="13"/>
      <c r="M192" s="13"/>
    </row>
    <row r="193" spans="1:13" ht="15" hidden="1" customHeight="1">
      <c r="A193" s="8">
        <v>201602</v>
      </c>
      <c r="B193" s="7" t="s">
        <v>41</v>
      </c>
      <c r="C193" s="9" t="s">
        <v>29</v>
      </c>
      <c r="D193" s="7" t="s">
        <v>14</v>
      </c>
      <c r="E193" s="9" t="s">
        <v>30</v>
      </c>
      <c r="F193" s="10">
        <v>2374.7399999999998</v>
      </c>
      <c r="G193" s="11">
        <v>0</v>
      </c>
      <c r="H193" s="11">
        <v>0</v>
      </c>
      <c r="I193" s="11">
        <v>0</v>
      </c>
      <c r="J193" s="12" t="str">
        <f>LEFT(tblRVN[[#This Row],[Rate Desc]],10)</f>
        <v>301670-DSM</v>
      </c>
      <c r="K193" s="11">
        <v>0</v>
      </c>
      <c r="L193" s="13"/>
      <c r="M193" s="13"/>
    </row>
    <row r="194" spans="1:13" ht="15" hidden="1" customHeight="1">
      <c r="A194" s="8">
        <v>201602</v>
      </c>
      <c r="B194" s="7" t="s">
        <v>41</v>
      </c>
      <c r="C194" s="9" t="s">
        <v>29</v>
      </c>
      <c r="D194" s="7" t="s">
        <v>14</v>
      </c>
      <c r="E194" s="9" t="s">
        <v>17</v>
      </c>
      <c r="G194" s="11">
        <v>242</v>
      </c>
      <c r="H194" s="11">
        <v>0</v>
      </c>
      <c r="J194" s="12" t="str">
        <f>LEFT(tblRVN[[#This Row],[Rate Desc]],10)</f>
        <v>CUSTOMER C</v>
      </c>
      <c r="K194" s="11">
        <v>0</v>
      </c>
      <c r="L194" s="13"/>
      <c r="M194" s="13"/>
    </row>
    <row r="195" spans="1:13" ht="15" hidden="1" customHeight="1">
      <c r="A195" s="8">
        <v>201602</v>
      </c>
      <c r="B195" s="7" t="s">
        <v>41</v>
      </c>
      <c r="C195" s="9" t="s">
        <v>29</v>
      </c>
      <c r="D195" s="7" t="s">
        <v>14</v>
      </c>
      <c r="E195" s="9" t="s">
        <v>40</v>
      </c>
      <c r="F195" s="10">
        <v>703.34</v>
      </c>
      <c r="G195" s="11">
        <v>0</v>
      </c>
      <c r="H195" s="11">
        <v>0</v>
      </c>
      <c r="I195" s="11">
        <v>0</v>
      </c>
      <c r="J195" s="12" t="str">
        <f>LEFT(tblRVN[[#This Row],[Rate Desc]],10)</f>
        <v>REVENUE AD</v>
      </c>
      <c r="K195" s="11">
        <v>0</v>
      </c>
      <c r="L195" s="13"/>
      <c r="M195" s="13"/>
    </row>
    <row r="196" spans="1:13" ht="15" hidden="1" customHeight="1">
      <c r="A196" s="8">
        <v>201602</v>
      </c>
      <c r="B196" s="7" t="s">
        <v>41</v>
      </c>
      <c r="C196" s="9" t="s">
        <v>29</v>
      </c>
      <c r="D196" s="7" t="s">
        <v>14</v>
      </c>
      <c r="E196" s="9" t="s">
        <v>18</v>
      </c>
      <c r="F196" s="10">
        <v>-2598.8200000000002</v>
      </c>
      <c r="G196" s="11">
        <v>0</v>
      </c>
      <c r="H196" s="11">
        <v>0</v>
      </c>
      <c r="I196" s="11">
        <v>0</v>
      </c>
      <c r="J196" s="12" t="str">
        <f>LEFT(tblRVN[[#This Row],[Rate Desc]],10)</f>
        <v>REVENUE_AC</v>
      </c>
      <c r="K196" s="11">
        <v>0</v>
      </c>
      <c r="L196" s="13"/>
      <c r="M196" s="13"/>
    </row>
    <row r="197" spans="1:13" ht="15" hidden="1" customHeight="1">
      <c r="A197" s="8">
        <v>201602</v>
      </c>
      <c r="B197" s="7" t="s">
        <v>41</v>
      </c>
      <c r="C197" s="9" t="s">
        <v>29</v>
      </c>
      <c r="D197" s="7" t="s">
        <v>19</v>
      </c>
      <c r="E197" s="9" t="s">
        <v>20</v>
      </c>
      <c r="F197" s="10">
        <v>-7000</v>
      </c>
      <c r="G197" s="11">
        <v>0</v>
      </c>
      <c r="H197" s="11">
        <v>0</v>
      </c>
      <c r="I197" s="11">
        <v>-50000</v>
      </c>
      <c r="J197" s="12" t="str">
        <f>LEFT(tblRVN[[#This Row],[Rate Desc]],10)</f>
        <v>UNBILLED R</v>
      </c>
      <c r="K197" s="11">
        <v>-50000</v>
      </c>
      <c r="L197" s="13"/>
      <c r="M197" s="13"/>
    </row>
    <row r="198" spans="1:13" ht="15" hidden="1" customHeight="1">
      <c r="A198" s="8">
        <v>201602</v>
      </c>
      <c r="B198" s="7" t="s">
        <v>41</v>
      </c>
      <c r="C198" s="9" t="s">
        <v>31</v>
      </c>
      <c r="D198" s="7" t="s">
        <v>35</v>
      </c>
      <c r="E198" s="9" t="s">
        <v>82</v>
      </c>
      <c r="F198" s="10">
        <v>-4345.7</v>
      </c>
      <c r="G198" s="11">
        <v>0</v>
      </c>
      <c r="H198" s="11">
        <v>373</v>
      </c>
      <c r="I198" s="11">
        <v>581770</v>
      </c>
      <c r="J198" s="12" t="str">
        <f>LEFT(tblRVN[[#This Row],[Rate Desc]],10)</f>
        <v>02NETMT135</v>
      </c>
      <c r="K198" s="11">
        <v>581770</v>
      </c>
      <c r="L198" s="13"/>
      <c r="M198" s="13"/>
    </row>
    <row r="199" spans="1:13" ht="15" hidden="1" customHeight="1">
      <c r="A199" s="8">
        <v>201602</v>
      </c>
      <c r="B199" s="7" t="s">
        <v>41</v>
      </c>
      <c r="C199" s="9" t="s">
        <v>31</v>
      </c>
      <c r="D199" s="7" t="s">
        <v>35</v>
      </c>
      <c r="E199" s="9" t="s">
        <v>83</v>
      </c>
      <c r="F199" s="10">
        <v>-627.86</v>
      </c>
      <c r="I199" s="11">
        <v>83777</v>
      </c>
      <c r="J199" s="12" t="str">
        <f>LEFT(tblRVN[[#This Row],[Rate Desc]],10)</f>
        <v>02OALTB15R</v>
      </c>
      <c r="K199" s="11">
        <v>83777</v>
      </c>
      <c r="L199" s="13"/>
      <c r="M199" s="13"/>
    </row>
    <row r="200" spans="1:13" ht="15" hidden="1" customHeight="1">
      <c r="A200" s="8">
        <v>201602</v>
      </c>
      <c r="B200" s="7" t="s">
        <v>41</v>
      </c>
      <c r="C200" s="9" t="s">
        <v>31</v>
      </c>
      <c r="D200" s="7" t="s">
        <v>35</v>
      </c>
      <c r="E200" s="9" t="s">
        <v>84</v>
      </c>
      <c r="F200" s="10">
        <v>-1118772.46</v>
      </c>
      <c r="G200" s="11">
        <v>0</v>
      </c>
      <c r="H200" s="11">
        <v>101258</v>
      </c>
      <c r="I200" s="11">
        <v>149768956</v>
      </c>
      <c r="J200" s="12" t="str">
        <f>LEFT(tblRVN[[#This Row],[Rate Desc]],10)</f>
        <v>02RESD0016</v>
      </c>
      <c r="K200" s="11">
        <v>149768956</v>
      </c>
      <c r="L200" s="13"/>
      <c r="M200" s="13"/>
    </row>
    <row r="201" spans="1:13" ht="15" hidden="1" customHeight="1">
      <c r="A201" s="8">
        <v>201602</v>
      </c>
      <c r="B201" s="7" t="s">
        <v>41</v>
      </c>
      <c r="C201" s="9" t="s">
        <v>31</v>
      </c>
      <c r="D201" s="7" t="s">
        <v>35</v>
      </c>
      <c r="E201" s="9" t="s">
        <v>85</v>
      </c>
      <c r="F201" s="10">
        <v>-52698.19</v>
      </c>
      <c r="G201" s="11">
        <v>0</v>
      </c>
      <c r="H201" s="11">
        <v>4575</v>
      </c>
      <c r="I201" s="11">
        <v>7054658</v>
      </c>
      <c r="J201" s="12" t="str">
        <f>LEFT(tblRVN[[#This Row],[Rate Desc]],10)</f>
        <v>02RESD0017</v>
      </c>
      <c r="K201" s="11">
        <v>7054658</v>
      </c>
      <c r="L201" s="13"/>
      <c r="M201" s="13"/>
    </row>
    <row r="202" spans="1:13" ht="15" hidden="1" customHeight="1">
      <c r="A202" s="8">
        <v>201602</v>
      </c>
      <c r="B202" s="7" t="s">
        <v>41</v>
      </c>
      <c r="C202" s="9" t="s">
        <v>31</v>
      </c>
      <c r="D202" s="7" t="s">
        <v>35</v>
      </c>
      <c r="E202" s="9" t="s">
        <v>86</v>
      </c>
      <c r="F202" s="10">
        <v>-1501.12</v>
      </c>
      <c r="G202" s="11">
        <v>0</v>
      </c>
      <c r="H202" s="11">
        <v>85</v>
      </c>
      <c r="I202" s="11">
        <v>200951</v>
      </c>
      <c r="J202" s="12" t="str">
        <f>LEFT(tblRVN[[#This Row],[Rate Desc]],10)</f>
        <v>02RESD0018</v>
      </c>
      <c r="K202" s="11">
        <v>200951</v>
      </c>
      <c r="L202" s="13"/>
      <c r="M202" s="13"/>
    </row>
    <row r="203" spans="1:13" ht="15" hidden="1" customHeight="1">
      <c r="A203" s="8">
        <v>201602</v>
      </c>
      <c r="B203" s="7" t="s">
        <v>41</v>
      </c>
      <c r="C203" s="9" t="s">
        <v>31</v>
      </c>
      <c r="D203" s="7" t="s">
        <v>35</v>
      </c>
      <c r="E203" s="9" t="s">
        <v>87</v>
      </c>
      <c r="F203" s="10">
        <v>-240.58</v>
      </c>
      <c r="G203" s="11">
        <v>0</v>
      </c>
      <c r="H203" s="11">
        <v>16</v>
      </c>
      <c r="I203" s="11">
        <v>32207</v>
      </c>
      <c r="J203" s="12" t="str">
        <f>LEFT(tblRVN[[#This Row],[Rate Desc]],10)</f>
        <v>02RESD018X</v>
      </c>
      <c r="K203" s="11">
        <v>32207</v>
      </c>
      <c r="L203" s="13"/>
      <c r="M203" s="13"/>
    </row>
    <row r="204" spans="1:13" ht="15" hidden="1" customHeight="1">
      <c r="A204" s="8">
        <v>201602</v>
      </c>
      <c r="B204" s="7" t="s">
        <v>41</v>
      </c>
      <c r="C204" s="9" t="s">
        <v>31</v>
      </c>
      <c r="D204" s="7" t="s">
        <v>35</v>
      </c>
      <c r="E204" s="9" t="s">
        <v>88</v>
      </c>
      <c r="F204" s="10">
        <v>-14396.32</v>
      </c>
      <c r="G204" s="11">
        <v>0</v>
      </c>
      <c r="H204" s="11">
        <v>3467</v>
      </c>
      <c r="I204" s="11">
        <v>1927511</v>
      </c>
      <c r="J204" s="12" t="str">
        <f>LEFT(tblRVN[[#This Row],[Rate Desc]],10)</f>
        <v>02RGNSB024</v>
      </c>
      <c r="K204" s="11">
        <v>1927511</v>
      </c>
      <c r="L204" s="13"/>
      <c r="M204" s="13"/>
    </row>
    <row r="205" spans="1:13" ht="15" hidden="1" customHeight="1">
      <c r="A205" s="8">
        <v>201602</v>
      </c>
      <c r="B205" s="7" t="s">
        <v>41</v>
      </c>
      <c r="C205" s="9" t="s">
        <v>31</v>
      </c>
      <c r="D205" s="7" t="s">
        <v>35</v>
      </c>
      <c r="E205" s="9" t="s">
        <v>36</v>
      </c>
      <c r="F205" s="10">
        <v>-178048.16</v>
      </c>
      <c r="G205" s="11">
        <v>0</v>
      </c>
      <c r="H205" s="11">
        <v>0</v>
      </c>
      <c r="I205" s="11">
        <v>0</v>
      </c>
      <c r="J205" s="12" t="str">
        <f>LEFT(tblRVN[[#This Row],[Rate Desc]],10)</f>
        <v>BPA BALANC</v>
      </c>
      <c r="K205" s="11">
        <v>0</v>
      </c>
      <c r="L205" s="13"/>
      <c r="M205" s="13"/>
    </row>
    <row r="206" spans="1:13" ht="15" hidden="1" customHeight="1">
      <c r="A206" s="8">
        <v>201602</v>
      </c>
      <c r="B206" s="7" t="s">
        <v>41</v>
      </c>
      <c r="C206" s="9" t="s">
        <v>31</v>
      </c>
      <c r="D206" s="7" t="s">
        <v>35</v>
      </c>
      <c r="E206" s="9" t="s">
        <v>37</v>
      </c>
      <c r="G206" s="11">
        <v>108153</v>
      </c>
      <c r="H206" s="11">
        <v>0</v>
      </c>
      <c r="J206" s="12" t="str">
        <f>LEFT(tblRVN[[#This Row],[Rate Desc]],10)</f>
        <v>CUSTOMER C</v>
      </c>
      <c r="K206" s="11">
        <v>0</v>
      </c>
      <c r="L206" s="13"/>
      <c r="M206" s="13"/>
    </row>
    <row r="207" spans="1:13" ht="15" hidden="1" customHeight="1">
      <c r="A207" s="8">
        <v>201602</v>
      </c>
      <c r="B207" s="7" t="s">
        <v>41</v>
      </c>
      <c r="C207" s="9" t="s">
        <v>31</v>
      </c>
      <c r="D207" s="7" t="s">
        <v>14</v>
      </c>
      <c r="E207" s="9" t="s">
        <v>58</v>
      </c>
      <c r="F207" s="10">
        <v>188.22</v>
      </c>
      <c r="I207" s="11">
        <v>0</v>
      </c>
      <c r="J207" s="12" t="str">
        <f>LEFT(tblRVN[[#This Row],[Rate Desc]],10)</f>
        <v>02LNX00109</v>
      </c>
      <c r="K207" s="11">
        <v>0</v>
      </c>
      <c r="L207" s="13"/>
      <c r="M207" s="13"/>
    </row>
    <row r="208" spans="1:13" ht="15" hidden="1" customHeight="1">
      <c r="A208" s="8">
        <v>201602</v>
      </c>
      <c r="B208" s="7" t="s">
        <v>41</v>
      </c>
      <c r="C208" s="9" t="s">
        <v>31</v>
      </c>
      <c r="D208" s="7" t="s">
        <v>14</v>
      </c>
      <c r="E208" s="9" t="s">
        <v>89</v>
      </c>
      <c r="F208" s="10">
        <v>57168.59</v>
      </c>
      <c r="G208" s="11">
        <v>0</v>
      </c>
      <c r="H208" s="11">
        <v>373</v>
      </c>
      <c r="I208" s="11">
        <v>589314</v>
      </c>
      <c r="J208" s="12" t="str">
        <f>LEFT(tblRVN[[#This Row],[Rate Desc]],10)</f>
        <v>02NETMT135</v>
      </c>
      <c r="K208" s="11">
        <v>589314</v>
      </c>
      <c r="L208" s="13"/>
      <c r="M208" s="13"/>
    </row>
    <row r="209" spans="1:13" ht="15" hidden="1" customHeight="1">
      <c r="A209" s="8">
        <v>201602</v>
      </c>
      <c r="B209" s="7" t="s">
        <v>41</v>
      </c>
      <c r="C209" s="9" t="s">
        <v>31</v>
      </c>
      <c r="D209" s="7" t="s">
        <v>14</v>
      </c>
      <c r="E209" s="9" t="s">
        <v>90</v>
      </c>
      <c r="F209" s="10">
        <v>12633.42</v>
      </c>
      <c r="G209" s="11">
        <v>0</v>
      </c>
      <c r="H209" s="11">
        <v>1081</v>
      </c>
      <c r="I209" s="11">
        <v>83777</v>
      </c>
      <c r="J209" s="12" t="str">
        <f>LEFT(tblRVN[[#This Row],[Rate Desc]],10)</f>
        <v>02OALTB15R</v>
      </c>
      <c r="K209" s="11">
        <v>83777</v>
      </c>
      <c r="L209" s="13"/>
      <c r="M209" s="13"/>
    </row>
    <row r="210" spans="1:13" ht="15" hidden="1" customHeight="1">
      <c r="A210" s="8">
        <v>201602</v>
      </c>
      <c r="B210" s="7" t="s">
        <v>41</v>
      </c>
      <c r="C210" s="9" t="s">
        <v>31</v>
      </c>
      <c r="D210" s="7" t="s">
        <v>14</v>
      </c>
      <c r="E210" s="9" t="s">
        <v>91</v>
      </c>
      <c r="F210" s="10">
        <v>14307617.65</v>
      </c>
      <c r="G210" s="11">
        <v>0</v>
      </c>
      <c r="H210" s="11">
        <v>101258</v>
      </c>
      <c r="I210" s="11">
        <v>149840589</v>
      </c>
      <c r="J210" s="12" t="str">
        <f>LEFT(tblRVN[[#This Row],[Rate Desc]],10)</f>
        <v>02RESD0016</v>
      </c>
      <c r="K210" s="11">
        <v>149840589</v>
      </c>
      <c r="L210" s="13"/>
      <c r="M210" s="13"/>
    </row>
    <row r="211" spans="1:13" ht="15" hidden="1" customHeight="1">
      <c r="A211" s="8">
        <v>201602</v>
      </c>
      <c r="B211" s="7" t="s">
        <v>41</v>
      </c>
      <c r="C211" s="9" t="s">
        <v>31</v>
      </c>
      <c r="D211" s="7" t="s">
        <v>14</v>
      </c>
      <c r="E211" s="9" t="s">
        <v>92</v>
      </c>
      <c r="F211" s="10">
        <v>675921.19</v>
      </c>
      <c r="G211" s="11">
        <v>0</v>
      </c>
      <c r="H211" s="11">
        <v>4575</v>
      </c>
      <c r="I211" s="11">
        <v>7054658</v>
      </c>
      <c r="J211" s="12" t="str">
        <f>LEFT(tblRVN[[#This Row],[Rate Desc]],10)</f>
        <v>02RESD0017</v>
      </c>
      <c r="K211" s="11">
        <v>7054658</v>
      </c>
      <c r="L211" s="13"/>
      <c r="M211" s="13"/>
    </row>
    <row r="212" spans="1:13" ht="15" hidden="1" customHeight="1">
      <c r="A212" s="8">
        <v>201602</v>
      </c>
      <c r="B212" s="7" t="s">
        <v>41</v>
      </c>
      <c r="C212" s="9" t="s">
        <v>31</v>
      </c>
      <c r="D212" s="7" t="s">
        <v>14</v>
      </c>
      <c r="E212" s="9" t="s">
        <v>93</v>
      </c>
      <c r="F212" s="10">
        <v>20634.47</v>
      </c>
      <c r="G212" s="11">
        <v>0</v>
      </c>
      <c r="H212" s="11">
        <v>85</v>
      </c>
      <c r="I212" s="11">
        <v>200951</v>
      </c>
      <c r="J212" s="12" t="str">
        <f>LEFT(tblRVN[[#This Row],[Rate Desc]],10)</f>
        <v>02RESD0018</v>
      </c>
      <c r="K212" s="11">
        <v>200951</v>
      </c>
      <c r="L212" s="13"/>
      <c r="M212" s="13"/>
    </row>
    <row r="213" spans="1:13" ht="15" hidden="1" customHeight="1">
      <c r="A213" s="8">
        <v>201602</v>
      </c>
      <c r="B213" s="7" t="s">
        <v>41</v>
      </c>
      <c r="C213" s="9" t="s">
        <v>31</v>
      </c>
      <c r="D213" s="7" t="s">
        <v>14</v>
      </c>
      <c r="E213" s="9" t="s">
        <v>94</v>
      </c>
      <c r="F213" s="10">
        <v>3242.46</v>
      </c>
      <c r="G213" s="11">
        <v>0</v>
      </c>
      <c r="H213" s="11">
        <v>16</v>
      </c>
      <c r="I213" s="11">
        <v>32207</v>
      </c>
      <c r="J213" s="12" t="str">
        <f>LEFT(tblRVN[[#This Row],[Rate Desc]],10)</f>
        <v>02RESD018X</v>
      </c>
      <c r="K213" s="11">
        <v>32207</v>
      </c>
      <c r="L213" s="13"/>
      <c r="M213" s="13"/>
    </row>
    <row r="214" spans="1:13" ht="15" hidden="1" customHeight="1">
      <c r="A214" s="8">
        <v>201602</v>
      </c>
      <c r="B214" s="7" t="s">
        <v>41</v>
      </c>
      <c r="C214" s="9" t="s">
        <v>31</v>
      </c>
      <c r="D214" s="7" t="s">
        <v>14</v>
      </c>
      <c r="E214" s="9" t="s">
        <v>95</v>
      </c>
      <c r="F214" s="10">
        <v>229301.33</v>
      </c>
      <c r="G214" s="11">
        <v>0</v>
      </c>
      <c r="H214" s="11">
        <v>3467</v>
      </c>
      <c r="I214" s="11">
        <v>2007091</v>
      </c>
      <c r="J214" s="12" t="str">
        <f>LEFT(tblRVN[[#This Row],[Rate Desc]],10)</f>
        <v>02RGNSB024</v>
      </c>
      <c r="K214" s="11">
        <v>2007091</v>
      </c>
      <c r="L214" s="13"/>
      <c r="M214" s="13"/>
    </row>
    <row r="215" spans="1:13" ht="15" hidden="1" customHeight="1">
      <c r="A215" s="8">
        <v>201602</v>
      </c>
      <c r="B215" s="7" t="s">
        <v>41</v>
      </c>
      <c r="C215" s="9" t="s">
        <v>31</v>
      </c>
      <c r="D215" s="7" t="s">
        <v>14</v>
      </c>
      <c r="E215" s="9" t="s">
        <v>96</v>
      </c>
      <c r="G215" s="11">
        <v>0</v>
      </c>
      <c r="H215" s="11">
        <v>1</v>
      </c>
      <c r="J215" s="12" t="str">
        <f>LEFT(tblRVN[[#This Row],[Rate Desc]],10)</f>
        <v>02UPPL000R</v>
      </c>
      <c r="K215" s="11">
        <v>0</v>
      </c>
      <c r="L215" s="13"/>
      <c r="M215" s="13"/>
    </row>
    <row r="216" spans="1:13" ht="15" hidden="1" customHeight="1">
      <c r="A216" s="8">
        <v>201602</v>
      </c>
      <c r="B216" s="7" t="s">
        <v>41</v>
      </c>
      <c r="C216" s="9" t="s">
        <v>31</v>
      </c>
      <c r="D216" s="7" t="s">
        <v>14</v>
      </c>
      <c r="E216" s="9" t="s">
        <v>32</v>
      </c>
      <c r="F216" s="10">
        <v>612594.52</v>
      </c>
      <c r="G216" s="11">
        <v>0</v>
      </c>
      <c r="H216" s="11">
        <v>0</v>
      </c>
      <c r="I216" s="11">
        <v>0</v>
      </c>
      <c r="J216" s="12" t="str">
        <f>LEFT(tblRVN[[#This Row],[Rate Desc]],10)</f>
        <v>301170-DSM</v>
      </c>
      <c r="K216" s="11">
        <v>0</v>
      </c>
      <c r="L216" s="13"/>
      <c r="M216" s="13"/>
    </row>
    <row r="217" spans="1:13" ht="15" hidden="1" customHeight="1">
      <c r="A217" s="8">
        <v>201602</v>
      </c>
      <c r="B217" s="7" t="s">
        <v>41</v>
      </c>
      <c r="C217" s="9" t="s">
        <v>31</v>
      </c>
      <c r="D217" s="7" t="s">
        <v>14</v>
      </c>
      <c r="E217" s="9" t="s">
        <v>33</v>
      </c>
      <c r="F217" s="10">
        <v>32315.67</v>
      </c>
      <c r="G217" s="11">
        <v>0</v>
      </c>
      <c r="H217" s="11">
        <v>0</v>
      </c>
      <c r="I217" s="11">
        <v>0</v>
      </c>
      <c r="J217" s="12" t="str">
        <f>LEFT(tblRVN[[#This Row],[Rate Desc]],10)</f>
        <v>301180-BLU</v>
      </c>
      <c r="K217" s="11">
        <v>0</v>
      </c>
      <c r="L217" s="13"/>
      <c r="M217" s="13"/>
    </row>
    <row r="218" spans="1:13" ht="15" hidden="1" customHeight="1">
      <c r="A218" s="8">
        <v>201602</v>
      </c>
      <c r="B218" s="7" t="s">
        <v>41</v>
      </c>
      <c r="C218" s="9" t="s">
        <v>31</v>
      </c>
      <c r="D218" s="7" t="s">
        <v>14</v>
      </c>
      <c r="E218" s="9" t="s">
        <v>17</v>
      </c>
      <c r="G218" s="11">
        <v>108181</v>
      </c>
      <c r="H218" s="11">
        <v>0</v>
      </c>
      <c r="J218" s="12" t="str">
        <f>LEFT(tblRVN[[#This Row],[Rate Desc]],10)</f>
        <v>CUSTOMER C</v>
      </c>
      <c r="K218" s="11">
        <v>0</v>
      </c>
      <c r="L218" s="13"/>
      <c r="M218" s="13"/>
    </row>
    <row r="219" spans="1:13" ht="15" hidden="1" customHeight="1">
      <c r="A219" s="8">
        <v>201602</v>
      </c>
      <c r="B219" s="7" t="s">
        <v>41</v>
      </c>
      <c r="C219" s="9" t="s">
        <v>31</v>
      </c>
      <c r="D219" s="7" t="s">
        <v>14</v>
      </c>
      <c r="E219" s="9" t="s">
        <v>40</v>
      </c>
      <c r="F219" s="10">
        <v>120578.46</v>
      </c>
      <c r="G219" s="11">
        <v>0</v>
      </c>
      <c r="H219" s="11">
        <v>0</v>
      </c>
      <c r="I219" s="11">
        <v>0</v>
      </c>
      <c r="J219" s="12" t="str">
        <f>LEFT(tblRVN[[#This Row],[Rate Desc]],10)</f>
        <v>REVENUE AD</v>
      </c>
      <c r="K219" s="11">
        <v>0</v>
      </c>
      <c r="L219" s="13"/>
      <c r="M219" s="13"/>
    </row>
    <row r="220" spans="1:13" ht="15" hidden="1" customHeight="1">
      <c r="A220" s="8">
        <v>201602</v>
      </c>
      <c r="B220" s="7" t="s">
        <v>41</v>
      </c>
      <c r="C220" s="9" t="s">
        <v>31</v>
      </c>
      <c r="D220" s="7" t="s">
        <v>14</v>
      </c>
      <c r="E220" s="9" t="s">
        <v>18</v>
      </c>
      <c r="F220" s="10">
        <v>-637691.93000000005</v>
      </c>
      <c r="G220" s="11">
        <v>0</v>
      </c>
      <c r="H220" s="11">
        <v>0</v>
      </c>
      <c r="I220" s="11">
        <v>0</v>
      </c>
      <c r="J220" s="12" t="str">
        <f>LEFT(tblRVN[[#This Row],[Rate Desc]],10)</f>
        <v>REVENUE_AC</v>
      </c>
      <c r="K220" s="11">
        <v>0</v>
      </c>
      <c r="L220" s="13"/>
      <c r="M220" s="13"/>
    </row>
    <row r="221" spans="1:13" ht="15" hidden="1" customHeight="1">
      <c r="A221" s="8">
        <v>201602</v>
      </c>
      <c r="B221" s="7" t="s">
        <v>41</v>
      </c>
      <c r="C221" s="9" t="s">
        <v>31</v>
      </c>
      <c r="D221" s="7" t="s">
        <v>19</v>
      </c>
      <c r="E221" s="9" t="s">
        <v>34</v>
      </c>
      <c r="F221" s="10">
        <v>8000</v>
      </c>
      <c r="G221" s="11">
        <v>0</v>
      </c>
      <c r="H221" s="11">
        <v>0</v>
      </c>
      <c r="I221" s="11">
        <v>0</v>
      </c>
      <c r="J221" s="12" t="str">
        <f>LEFT(tblRVN[[#This Row],[Rate Desc]],10)</f>
        <v>301119 - U</v>
      </c>
      <c r="K221" s="11">
        <v>0</v>
      </c>
      <c r="L221" s="13"/>
      <c r="M221" s="13"/>
    </row>
    <row r="222" spans="1:13" ht="15" hidden="1" customHeight="1">
      <c r="A222" s="8">
        <v>201602</v>
      </c>
      <c r="B222" s="7" t="s">
        <v>41</v>
      </c>
      <c r="C222" s="9" t="s">
        <v>31</v>
      </c>
      <c r="D222" s="7" t="s">
        <v>19</v>
      </c>
      <c r="E222" s="9" t="s">
        <v>20</v>
      </c>
      <c r="F222" s="10">
        <v>-2233000</v>
      </c>
      <c r="G222" s="11">
        <v>0</v>
      </c>
      <c r="H222" s="11">
        <v>0</v>
      </c>
      <c r="I222" s="11">
        <v>-21306000</v>
      </c>
      <c r="J222" s="12" t="str">
        <f>LEFT(tblRVN[[#This Row],[Rate Desc]],10)</f>
        <v>UNBILLED R</v>
      </c>
      <c r="K222" s="11">
        <v>-21306000</v>
      </c>
      <c r="L222" s="13"/>
      <c r="M222" s="13"/>
    </row>
    <row r="223" spans="1:13" ht="15" hidden="1" customHeight="1">
      <c r="A223" s="8">
        <v>201603</v>
      </c>
      <c r="B223" s="7" t="s">
        <v>41</v>
      </c>
      <c r="C223" s="9" t="s">
        <v>13</v>
      </c>
      <c r="D223" s="7" t="s">
        <v>35</v>
      </c>
      <c r="E223" s="9" t="s">
        <v>42</v>
      </c>
      <c r="F223" s="14">
        <v>-15100.1</v>
      </c>
      <c r="G223" s="15">
        <v>0</v>
      </c>
      <c r="H223" s="15">
        <v>1478</v>
      </c>
      <c r="I223" s="15">
        <v>2021471</v>
      </c>
      <c r="J223" s="12" t="str">
        <f>LEFT(tblRVN[[#This Row],[Rate Desc]],10)</f>
        <v>02GNSB0024</v>
      </c>
      <c r="K223" s="11">
        <v>2021471</v>
      </c>
      <c r="L223" s="13"/>
      <c r="M223" s="13"/>
    </row>
    <row r="224" spans="1:13" ht="15" hidden="1" customHeight="1">
      <c r="A224" s="8">
        <v>201603</v>
      </c>
      <c r="B224" s="7" t="s">
        <v>41</v>
      </c>
      <c r="C224" s="9" t="s">
        <v>13</v>
      </c>
      <c r="D224" s="7" t="s">
        <v>35</v>
      </c>
      <c r="E224" s="9" t="s">
        <v>43</v>
      </c>
      <c r="F224" s="14">
        <v>-0.54</v>
      </c>
      <c r="G224" s="15">
        <v>0</v>
      </c>
      <c r="H224" s="15">
        <v>1</v>
      </c>
      <c r="I224" s="15">
        <v>72</v>
      </c>
      <c r="J224" s="12" t="str">
        <f>LEFT(tblRVN[[#This Row],[Rate Desc]],10)</f>
        <v>02GNSB024F</v>
      </c>
      <c r="K224" s="11">
        <v>72</v>
      </c>
      <c r="L224" s="13"/>
      <c r="M224" s="13"/>
    </row>
    <row r="225" spans="1:13" ht="15" hidden="1" customHeight="1">
      <c r="A225" s="8">
        <v>201603</v>
      </c>
      <c r="B225" s="7" t="s">
        <v>41</v>
      </c>
      <c r="C225" s="9" t="s">
        <v>13</v>
      </c>
      <c r="D225" s="7" t="s">
        <v>35</v>
      </c>
      <c r="E225" s="9" t="s">
        <v>44</v>
      </c>
      <c r="F225" s="14">
        <v>-46.48</v>
      </c>
      <c r="G225" s="15">
        <v>0</v>
      </c>
      <c r="H225" s="15">
        <v>80</v>
      </c>
      <c r="I225" s="15">
        <v>6223</v>
      </c>
      <c r="J225" s="12" t="str">
        <f>LEFT(tblRVN[[#This Row],[Rate Desc]],10)</f>
        <v>02GNSB24FP</v>
      </c>
      <c r="K225" s="11">
        <v>6223</v>
      </c>
      <c r="L225" s="13"/>
      <c r="M225" s="13"/>
    </row>
    <row r="226" spans="1:13" ht="15" hidden="1" customHeight="1">
      <c r="A226" s="8">
        <v>201603</v>
      </c>
      <c r="B226" s="7" t="s">
        <v>41</v>
      </c>
      <c r="C226" s="9" t="s">
        <v>13</v>
      </c>
      <c r="D226" s="7" t="s">
        <v>35</v>
      </c>
      <c r="E226" s="9" t="s">
        <v>45</v>
      </c>
      <c r="F226" s="14">
        <v>-30733.69</v>
      </c>
      <c r="G226" s="15">
        <v>0</v>
      </c>
      <c r="H226" s="15">
        <v>98</v>
      </c>
      <c r="I226" s="15">
        <v>4114287</v>
      </c>
      <c r="J226" s="12" t="str">
        <f>LEFT(tblRVN[[#This Row],[Rate Desc]],10)</f>
        <v>02LGSB0036</v>
      </c>
      <c r="K226" s="11">
        <v>4114287</v>
      </c>
      <c r="L226" s="13"/>
      <c r="M226" s="13"/>
    </row>
    <row r="227" spans="1:13" ht="15" hidden="1" customHeight="1">
      <c r="A227" s="8">
        <v>201603</v>
      </c>
      <c r="B227" s="7" t="s">
        <v>41</v>
      </c>
      <c r="C227" s="9" t="s">
        <v>13</v>
      </c>
      <c r="D227" s="7" t="s">
        <v>35</v>
      </c>
      <c r="E227" s="9" t="s">
        <v>46</v>
      </c>
      <c r="F227" s="14">
        <v>-155.54</v>
      </c>
      <c r="G227" s="15">
        <v>0</v>
      </c>
      <c r="H227" s="15">
        <v>17</v>
      </c>
      <c r="I227" s="15">
        <v>20821</v>
      </c>
      <c r="J227" s="12" t="str">
        <f>LEFT(tblRVN[[#This Row],[Rate Desc]],10)</f>
        <v>02NMT24135</v>
      </c>
      <c r="K227" s="11">
        <v>20821</v>
      </c>
      <c r="L227" s="13"/>
      <c r="M227" s="13"/>
    </row>
    <row r="228" spans="1:13" ht="15" hidden="1" customHeight="1">
      <c r="A228" s="8">
        <v>201603</v>
      </c>
      <c r="B228" s="7" t="s">
        <v>41</v>
      </c>
      <c r="C228" s="9" t="s">
        <v>13</v>
      </c>
      <c r="D228" s="7" t="s">
        <v>35</v>
      </c>
      <c r="E228" s="9" t="s">
        <v>47</v>
      </c>
      <c r="F228" s="14">
        <v>-330.51</v>
      </c>
      <c r="G228" s="15"/>
      <c r="H228" s="15"/>
      <c r="I228" s="15">
        <v>44145</v>
      </c>
      <c r="J228" s="12" t="str">
        <f>LEFT(tblRVN[[#This Row],[Rate Desc]],10)</f>
        <v>02OALTB15N</v>
      </c>
      <c r="K228" s="11">
        <v>44145</v>
      </c>
      <c r="L228" s="13"/>
      <c r="M228" s="13"/>
    </row>
    <row r="229" spans="1:13" ht="15" hidden="1" customHeight="1">
      <c r="A229" s="8">
        <v>201603</v>
      </c>
      <c r="B229" s="7" t="s">
        <v>41</v>
      </c>
      <c r="C229" s="9" t="s">
        <v>13</v>
      </c>
      <c r="D229" s="7" t="s">
        <v>35</v>
      </c>
      <c r="E229" s="9" t="s">
        <v>36</v>
      </c>
      <c r="F229" s="14">
        <v>-6764.47</v>
      </c>
      <c r="G229" s="15">
        <v>0</v>
      </c>
      <c r="H229" s="15">
        <v>0</v>
      </c>
      <c r="I229" s="15">
        <v>0</v>
      </c>
      <c r="J229" s="12" t="str">
        <f>LEFT(tblRVN[[#This Row],[Rate Desc]],10)</f>
        <v>BPA BALANC</v>
      </c>
      <c r="K229" s="11">
        <v>0</v>
      </c>
      <c r="L229" s="13"/>
      <c r="M229" s="13"/>
    </row>
    <row r="230" spans="1:13" ht="15" hidden="1" customHeight="1">
      <c r="A230" s="8">
        <v>201603</v>
      </c>
      <c r="B230" s="7" t="s">
        <v>41</v>
      </c>
      <c r="C230" s="9" t="s">
        <v>13</v>
      </c>
      <c r="D230" s="7" t="s">
        <v>35</v>
      </c>
      <c r="E230" s="9" t="s">
        <v>37</v>
      </c>
      <c r="F230" s="14"/>
      <c r="G230" s="15">
        <v>1603</v>
      </c>
      <c r="H230" s="15">
        <v>0</v>
      </c>
      <c r="I230" s="15"/>
      <c r="J230" s="12" t="str">
        <f>LEFT(tblRVN[[#This Row],[Rate Desc]],10)</f>
        <v>CUSTOMER C</v>
      </c>
      <c r="K230" s="11">
        <v>0</v>
      </c>
      <c r="L230" s="13"/>
      <c r="M230" s="13"/>
    </row>
    <row r="231" spans="1:13" ht="15" hidden="1" customHeight="1">
      <c r="A231" s="8">
        <v>201603</v>
      </c>
      <c r="B231" s="7" t="s">
        <v>41</v>
      </c>
      <c r="C231" s="9" t="s">
        <v>13</v>
      </c>
      <c r="D231" s="7" t="s">
        <v>14</v>
      </c>
      <c r="E231" s="9" t="s">
        <v>48</v>
      </c>
      <c r="F231" s="14">
        <v>199693.52</v>
      </c>
      <c r="G231" s="15">
        <v>0</v>
      </c>
      <c r="H231" s="15">
        <v>1478</v>
      </c>
      <c r="I231" s="15">
        <v>2021471</v>
      </c>
      <c r="J231" s="12" t="str">
        <f>LEFT(tblRVN[[#This Row],[Rate Desc]],10)</f>
        <v>02GNSB0024</v>
      </c>
      <c r="K231" s="11">
        <v>2021471</v>
      </c>
      <c r="L231" s="13"/>
      <c r="M231" s="13"/>
    </row>
    <row r="232" spans="1:13" ht="15" hidden="1" customHeight="1">
      <c r="A232" s="8">
        <v>201603</v>
      </c>
      <c r="B232" s="7" t="s">
        <v>41</v>
      </c>
      <c r="C232" s="9" t="s">
        <v>13</v>
      </c>
      <c r="D232" s="7" t="s">
        <v>14</v>
      </c>
      <c r="E232" s="9" t="s">
        <v>49</v>
      </c>
      <c r="F232" s="14">
        <v>1639.93</v>
      </c>
      <c r="G232" s="15">
        <v>0</v>
      </c>
      <c r="H232" s="15">
        <v>6</v>
      </c>
      <c r="I232" s="15">
        <v>12857</v>
      </c>
      <c r="J232" s="12" t="str">
        <f>LEFT(tblRVN[[#This Row],[Rate Desc]],10)</f>
        <v>02GNSB024F</v>
      </c>
      <c r="K232" s="11">
        <v>12857</v>
      </c>
      <c r="L232" s="13"/>
      <c r="M232" s="13"/>
    </row>
    <row r="233" spans="1:13" ht="15" hidden="1" customHeight="1">
      <c r="A233" s="8">
        <v>201603</v>
      </c>
      <c r="B233" s="7" t="s">
        <v>41</v>
      </c>
      <c r="C233" s="9" t="s">
        <v>13</v>
      </c>
      <c r="D233" s="7" t="s">
        <v>14</v>
      </c>
      <c r="E233" s="9" t="s">
        <v>50</v>
      </c>
      <c r="F233" s="14">
        <v>2385.4499999999998</v>
      </c>
      <c r="G233" s="15">
        <v>0</v>
      </c>
      <c r="H233" s="15">
        <v>80</v>
      </c>
      <c r="I233" s="15">
        <v>6223</v>
      </c>
      <c r="J233" s="12" t="str">
        <f>LEFT(tblRVN[[#This Row],[Rate Desc]],10)</f>
        <v>02GNSB24FP</v>
      </c>
      <c r="K233" s="11">
        <v>6223</v>
      </c>
      <c r="L233" s="13"/>
      <c r="M233" s="13"/>
    </row>
    <row r="234" spans="1:13" ht="15" hidden="1" customHeight="1">
      <c r="A234" s="8">
        <v>201603</v>
      </c>
      <c r="B234" s="7" t="s">
        <v>41</v>
      </c>
      <c r="C234" s="9" t="s">
        <v>13</v>
      </c>
      <c r="D234" s="7" t="s">
        <v>14</v>
      </c>
      <c r="E234" s="9" t="s">
        <v>51</v>
      </c>
      <c r="F234" s="14">
        <v>3313276.84</v>
      </c>
      <c r="G234" s="15">
        <v>0</v>
      </c>
      <c r="H234" s="15">
        <v>13794</v>
      </c>
      <c r="I234" s="15">
        <v>35409462</v>
      </c>
      <c r="J234" s="12" t="str">
        <f>LEFT(tblRVN[[#This Row],[Rate Desc]],10)</f>
        <v>02GNSV0024</v>
      </c>
      <c r="K234" s="11">
        <v>35409462</v>
      </c>
      <c r="L234" s="13"/>
      <c r="M234" s="13"/>
    </row>
    <row r="235" spans="1:13" ht="15" hidden="1" customHeight="1">
      <c r="A235" s="8">
        <v>201603</v>
      </c>
      <c r="B235" s="7" t="s">
        <v>41</v>
      </c>
      <c r="C235" s="9" t="s">
        <v>13</v>
      </c>
      <c r="D235" s="7" t="s">
        <v>14</v>
      </c>
      <c r="E235" s="9" t="s">
        <v>52</v>
      </c>
      <c r="F235" s="14">
        <v>12411.97</v>
      </c>
      <c r="G235" s="15">
        <v>0</v>
      </c>
      <c r="H235" s="15">
        <v>108</v>
      </c>
      <c r="I235" s="15">
        <v>89890</v>
      </c>
      <c r="J235" s="12" t="str">
        <f>LEFT(tblRVN[[#This Row],[Rate Desc]],10)</f>
        <v>02GNSV024F</v>
      </c>
      <c r="K235" s="11">
        <v>89890</v>
      </c>
      <c r="L235" s="13"/>
      <c r="M235" s="13"/>
    </row>
    <row r="236" spans="1:13" ht="15" hidden="1" customHeight="1">
      <c r="A236" s="8">
        <v>201603</v>
      </c>
      <c r="B236" s="7" t="s">
        <v>41</v>
      </c>
      <c r="C236" s="9" t="s">
        <v>13</v>
      </c>
      <c r="D236" s="7" t="s">
        <v>14</v>
      </c>
      <c r="E236" s="9" t="s">
        <v>53</v>
      </c>
      <c r="F236" s="14">
        <v>342863.98</v>
      </c>
      <c r="G236" s="15">
        <v>0</v>
      </c>
      <c r="H236" s="15">
        <v>98</v>
      </c>
      <c r="I236" s="15">
        <v>4114287</v>
      </c>
      <c r="J236" s="12" t="str">
        <f>LEFT(tblRVN[[#This Row],[Rate Desc]],10)</f>
        <v>02LGSB0036</v>
      </c>
      <c r="K236" s="11">
        <v>4114287</v>
      </c>
      <c r="L236" s="13"/>
      <c r="M236" s="13"/>
    </row>
    <row r="237" spans="1:13" ht="15" hidden="1" customHeight="1">
      <c r="A237" s="8">
        <v>201603</v>
      </c>
      <c r="B237" s="7" t="s">
        <v>41</v>
      </c>
      <c r="C237" s="9" t="s">
        <v>13</v>
      </c>
      <c r="D237" s="7" t="s">
        <v>14</v>
      </c>
      <c r="E237" s="9" t="s">
        <v>54</v>
      </c>
      <c r="F237" s="14">
        <v>4563966.2</v>
      </c>
      <c r="G237" s="15">
        <v>0</v>
      </c>
      <c r="H237" s="15">
        <v>881</v>
      </c>
      <c r="I237" s="15">
        <v>56623552</v>
      </c>
      <c r="J237" s="12" t="str">
        <f>LEFT(tblRVN[[#This Row],[Rate Desc]],10)</f>
        <v>02LGSV0036</v>
      </c>
      <c r="K237" s="11">
        <v>56623552</v>
      </c>
      <c r="L237" s="13"/>
      <c r="M237" s="13"/>
    </row>
    <row r="238" spans="1:13" ht="15" hidden="1" customHeight="1">
      <c r="A238" s="8">
        <v>201603</v>
      </c>
      <c r="B238" s="7" t="s">
        <v>41</v>
      </c>
      <c r="C238" s="9" t="s">
        <v>13</v>
      </c>
      <c r="D238" s="7" t="s">
        <v>14</v>
      </c>
      <c r="E238" s="9" t="s">
        <v>55</v>
      </c>
      <c r="F238" s="14">
        <v>928622.09</v>
      </c>
      <c r="G238" s="15">
        <v>0</v>
      </c>
      <c r="H238" s="15">
        <v>33</v>
      </c>
      <c r="I238" s="15">
        <v>12655360</v>
      </c>
      <c r="J238" s="12" t="str">
        <f>LEFT(tblRVN[[#This Row],[Rate Desc]],10)</f>
        <v>02LGSV048T</v>
      </c>
      <c r="K238" s="11">
        <v>12655360</v>
      </c>
      <c r="L238" s="13"/>
      <c r="M238" s="13"/>
    </row>
    <row r="239" spans="1:13" ht="15" hidden="1" customHeight="1">
      <c r="A239" s="8">
        <v>201603</v>
      </c>
      <c r="B239" s="7" t="s">
        <v>41</v>
      </c>
      <c r="C239" s="9" t="s">
        <v>13</v>
      </c>
      <c r="D239" s="7" t="s">
        <v>14</v>
      </c>
      <c r="E239" s="9" t="s">
        <v>56</v>
      </c>
      <c r="F239" s="14">
        <v>4144.13</v>
      </c>
      <c r="G239" s="15"/>
      <c r="H239" s="15"/>
      <c r="I239" s="15">
        <v>0</v>
      </c>
      <c r="J239" s="12" t="str">
        <f>LEFT(tblRVN[[#This Row],[Rate Desc]],10)</f>
        <v>02LNX00102</v>
      </c>
      <c r="K239" s="11">
        <v>0</v>
      </c>
      <c r="L239" s="13"/>
      <c r="M239" s="13"/>
    </row>
    <row r="240" spans="1:13" ht="15" hidden="1" customHeight="1">
      <c r="A240" s="8">
        <v>201603</v>
      </c>
      <c r="B240" s="7" t="s">
        <v>41</v>
      </c>
      <c r="C240" s="9" t="s">
        <v>13</v>
      </c>
      <c r="D240" s="7" t="s">
        <v>14</v>
      </c>
      <c r="E240" s="9" t="s">
        <v>57</v>
      </c>
      <c r="F240" s="14">
        <v>127.71</v>
      </c>
      <c r="G240" s="15"/>
      <c r="H240" s="15"/>
      <c r="I240" s="15">
        <v>0</v>
      </c>
      <c r="J240" s="12" t="str">
        <f>LEFT(tblRVN[[#This Row],[Rate Desc]],10)</f>
        <v>02LNX00105</v>
      </c>
      <c r="K240" s="11">
        <v>0</v>
      </c>
      <c r="L240" s="13"/>
      <c r="M240" s="13"/>
    </row>
    <row r="241" spans="1:13" ht="15" hidden="1" customHeight="1">
      <c r="A241" s="8">
        <v>201603</v>
      </c>
      <c r="B241" s="7" t="s">
        <v>41</v>
      </c>
      <c r="C241" s="9" t="s">
        <v>13</v>
      </c>
      <c r="D241" s="7" t="s">
        <v>14</v>
      </c>
      <c r="E241" s="9" t="s">
        <v>58</v>
      </c>
      <c r="F241" s="14">
        <v>21059.21</v>
      </c>
      <c r="G241" s="15"/>
      <c r="H241" s="15"/>
      <c r="I241" s="15">
        <v>0</v>
      </c>
      <c r="J241" s="12" t="str">
        <f>LEFT(tblRVN[[#This Row],[Rate Desc]],10)</f>
        <v>02LNX00109</v>
      </c>
      <c r="K241" s="11">
        <v>0</v>
      </c>
      <c r="L241" s="13"/>
      <c r="M241" s="13"/>
    </row>
    <row r="242" spans="1:13" ht="15" hidden="1" customHeight="1">
      <c r="A242" s="8">
        <v>201603</v>
      </c>
      <c r="B242" s="7" t="s">
        <v>41</v>
      </c>
      <c r="C242" s="9" t="s">
        <v>13</v>
      </c>
      <c r="D242" s="7" t="s">
        <v>14</v>
      </c>
      <c r="E242" s="9" t="s">
        <v>73</v>
      </c>
      <c r="F242" s="14">
        <v>706.47</v>
      </c>
      <c r="G242" s="15"/>
      <c r="H242" s="15"/>
      <c r="I242" s="15">
        <v>0</v>
      </c>
      <c r="J242" s="12" t="str">
        <f>LEFT(tblRVN[[#This Row],[Rate Desc]],10)</f>
        <v>02LNX00110</v>
      </c>
      <c r="K242" s="11">
        <v>0</v>
      </c>
      <c r="L242" s="13"/>
      <c r="M242" s="13"/>
    </row>
    <row r="243" spans="1:13" ht="15" hidden="1" customHeight="1">
      <c r="A243" s="8">
        <v>201603</v>
      </c>
      <c r="B243" s="7" t="s">
        <v>41</v>
      </c>
      <c r="C243" s="9" t="s">
        <v>13</v>
      </c>
      <c r="D243" s="7" t="s">
        <v>14</v>
      </c>
      <c r="E243" s="9" t="s">
        <v>59</v>
      </c>
      <c r="F243" s="14">
        <v>55.73</v>
      </c>
      <c r="G243" s="15"/>
      <c r="H243" s="15"/>
      <c r="I243" s="15">
        <v>0</v>
      </c>
      <c r="J243" s="12" t="str">
        <f>LEFT(tblRVN[[#This Row],[Rate Desc]],10)</f>
        <v>02LNX00112</v>
      </c>
      <c r="K243" s="11">
        <v>0</v>
      </c>
      <c r="L243" s="13"/>
      <c r="M243" s="13"/>
    </row>
    <row r="244" spans="1:13" ht="15" hidden="1" customHeight="1">
      <c r="A244" s="8">
        <v>201603</v>
      </c>
      <c r="B244" s="7" t="s">
        <v>41</v>
      </c>
      <c r="C244" s="9" t="s">
        <v>13</v>
      </c>
      <c r="D244" s="7" t="s">
        <v>14</v>
      </c>
      <c r="E244" s="9" t="s">
        <v>60</v>
      </c>
      <c r="F244" s="14">
        <v>446.96</v>
      </c>
      <c r="G244" s="15"/>
      <c r="H244" s="15"/>
      <c r="I244" s="15">
        <v>0</v>
      </c>
      <c r="J244" s="12" t="str">
        <f>LEFT(tblRVN[[#This Row],[Rate Desc]],10)</f>
        <v>02LNX00300</v>
      </c>
      <c r="K244" s="11">
        <v>0</v>
      </c>
      <c r="L244" s="13"/>
      <c r="M244" s="13"/>
    </row>
    <row r="245" spans="1:13" ht="15" hidden="1" customHeight="1">
      <c r="A245" s="8">
        <v>201603</v>
      </c>
      <c r="B245" s="7" t="s">
        <v>41</v>
      </c>
      <c r="C245" s="9" t="s">
        <v>13</v>
      </c>
      <c r="D245" s="7" t="s">
        <v>14</v>
      </c>
      <c r="E245" s="9" t="s">
        <v>61</v>
      </c>
      <c r="F245" s="14">
        <v>6599.09</v>
      </c>
      <c r="G245" s="15"/>
      <c r="H245" s="15"/>
      <c r="I245" s="15">
        <v>0</v>
      </c>
      <c r="J245" s="12" t="str">
        <f>LEFT(tblRVN[[#This Row],[Rate Desc]],10)</f>
        <v>02LNX00311</v>
      </c>
      <c r="K245" s="11">
        <v>0</v>
      </c>
      <c r="L245" s="13"/>
      <c r="M245" s="13"/>
    </row>
    <row r="246" spans="1:13" ht="15" hidden="1" customHeight="1">
      <c r="A246" s="8">
        <v>201603</v>
      </c>
      <c r="B246" s="7" t="s">
        <v>41</v>
      </c>
      <c r="C246" s="9" t="s">
        <v>13</v>
      </c>
      <c r="D246" s="7" t="s">
        <v>14</v>
      </c>
      <c r="E246" s="9" t="s">
        <v>62</v>
      </c>
      <c r="F246" s="14">
        <v>18285.05</v>
      </c>
      <c r="G246" s="15">
        <v>0</v>
      </c>
      <c r="H246" s="15">
        <v>57</v>
      </c>
      <c r="I246" s="15">
        <v>194578</v>
      </c>
      <c r="J246" s="12" t="str">
        <f>LEFT(tblRVN[[#This Row],[Rate Desc]],10)</f>
        <v>02NMT24135</v>
      </c>
      <c r="K246" s="11">
        <v>194578</v>
      </c>
      <c r="L246" s="13"/>
      <c r="M246" s="13"/>
    </row>
    <row r="247" spans="1:13" ht="15" hidden="1" customHeight="1">
      <c r="A247" s="8">
        <v>201603</v>
      </c>
      <c r="B247" s="7" t="s">
        <v>41</v>
      </c>
      <c r="C247" s="9" t="s">
        <v>13</v>
      </c>
      <c r="D247" s="7" t="s">
        <v>14</v>
      </c>
      <c r="E247" s="9" t="s">
        <v>63</v>
      </c>
      <c r="F247" s="14">
        <v>51341.3</v>
      </c>
      <c r="G247" s="15">
        <v>0</v>
      </c>
      <c r="H247" s="15">
        <v>9</v>
      </c>
      <c r="I247" s="15">
        <v>639600</v>
      </c>
      <c r="J247" s="12" t="str">
        <f>LEFT(tblRVN[[#This Row],[Rate Desc]],10)</f>
        <v>02NMT36135</v>
      </c>
      <c r="K247" s="11">
        <v>639600</v>
      </c>
      <c r="L247" s="13"/>
      <c r="M247" s="13"/>
    </row>
    <row r="248" spans="1:13" ht="15" hidden="1" customHeight="1">
      <c r="A248" s="8">
        <v>201603</v>
      </c>
      <c r="B248" s="7" t="s">
        <v>41</v>
      </c>
      <c r="C248" s="9" t="s">
        <v>13</v>
      </c>
      <c r="D248" s="7" t="s">
        <v>14</v>
      </c>
      <c r="E248" s="9" t="s">
        <v>64</v>
      </c>
      <c r="F248" s="14">
        <v>52586.76</v>
      </c>
      <c r="G248" s="15">
        <v>0</v>
      </c>
      <c r="H248" s="15">
        <v>2</v>
      </c>
      <c r="I248" s="15">
        <v>720000</v>
      </c>
      <c r="J248" s="12" t="str">
        <f>LEFT(tblRVN[[#This Row],[Rate Desc]],10)</f>
        <v>02NMT48135</v>
      </c>
      <c r="K248" s="11">
        <v>720000</v>
      </c>
      <c r="L248" s="13"/>
      <c r="M248" s="13"/>
    </row>
    <row r="249" spans="1:13" ht="15" hidden="1" customHeight="1">
      <c r="A249" s="8">
        <v>201603</v>
      </c>
      <c r="B249" s="7" t="s">
        <v>41</v>
      </c>
      <c r="C249" s="9" t="s">
        <v>13</v>
      </c>
      <c r="D249" s="7" t="s">
        <v>14</v>
      </c>
      <c r="E249" s="9" t="s">
        <v>65</v>
      </c>
      <c r="F249" s="14">
        <v>18075.189999999999</v>
      </c>
      <c r="G249" s="15">
        <v>0</v>
      </c>
      <c r="H249" s="15">
        <v>795</v>
      </c>
      <c r="I249" s="15">
        <v>128702</v>
      </c>
      <c r="J249" s="12" t="str">
        <f>LEFT(tblRVN[[#This Row],[Rate Desc]],10)</f>
        <v>02OALT015N</v>
      </c>
      <c r="K249" s="11">
        <v>128702</v>
      </c>
      <c r="L249" s="13"/>
      <c r="M249" s="13"/>
    </row>
    <row r="250" spans="1:13" ht="15" hidden="1" customHeight="1">
      <c r="A250" s="8">
        <v>201603</v>
      </c>
      <c r="B250" s="7" t="s">
        <v>41</v>
      </c>
      <c r="C250" s="9" t="s">
        <v>13</v>
      </c>
      <c r="D250" s="7" t="s">
        <v>14</v>
      </c>
      <c r="E250" s="9" t="s">
        <v>66</v>
      </c>
      <c r="F250" s="14">
        <v>6806.07</v>
      </c>
      <c r="G250" s="15">
        <v>0</v>
      </c>
      <c r="H250" s="15">
        <v>475</v>
      </c>
      <c r="I250" s="15">
        <v>44145</v>
      </c>
      <c r="J250" s="12" t="str">
        <f>LEFT(tblRVN[[#This Row],[Rate Desc]],10)</f>
        <v>02OALTB15N</v>
      </c>
      <c r="K250" s="11">
        <v>44145</v>
      </c>
      <c r="L250" s="13"/>
      <c r="M250" s="13"/>
    </row>
    <row r="251" spans="1:13" ht="15" hidden="1" customHeight="1">
      <c r="A251" s="8">
        <v>201603</v>
      </c>
      <c r="B251" s="7" t="s">
        <v>41</v>
      </c>
      <c r="C251" s="9" t="s">
        <v>13</v>
      </c>
      <c r="D251" s="7" t="s">
        <v>14</v>
      </c>
      <c r="E251" s="9" t="s">
        <v>67</v>
      </c>
      <c r="F251" s="14">
        <v>2747.15</v>
      </c>
      <c r="G251" s="15">
        <v>0</v>
      </c>
      <c r="H251" s="15">
        <v>28</v>
      </c>
      <c r="I251" s="15">
        <v>30417</v>
      </c>
      <c r="J251" s="12" t="str">
        <f>LEFT(tblRVN[[#This Row],[Rate Desc]],10)</f>
        <v>02RCFL0054</v>
      </c>
      <c r="K251" s="11">
        <v>30417</v>
      </c>
      <c r="L251" s="13"/>
      <c r="M251" s="13"/>
    </row>
    <row r="252" spans="1:13" ht="15" hidden="1" customHeight="1">
      <c r="A252" s="8">
        <v>201603</v>
      </c>
      <c r="B252" s="7" t="s">
        <v>41</v>
      </c>
      <c r="C252" s="9" t="s">
        <v>13</v>
      </c>
      <c r="D252" s="7" t="s">
        <v>14</v>
      </c>
      <c r="E252" s="9" t="s">
        <v>15</v>
      </c>
      <c r="F252" s="14">
        <v>255459.31</v>
      </c>
      <c r="G252" s="15">
        <v>0</v>
      </c>
      <c r="H252" s="15">
        <v>0</v>
      </c>
      <c r="I252" s="15">
        <v>0</v>
      </c>
      <c r="J252" s="12" t="str">
        <f>LEFT(tblRVN[[#This Row],[Rate Desc]],10)</f>
        <v>301270-DSM</v>
      </c>
      <c r="K252" s="11">
        <v>0</v>
      </c>
      <c r="L252" s="13"/>
      <c r="M252" s="13"/>
    </row>
    <row r="253" spans="1:13" ht="15" hidden="1" customHeight="1">
      <c r="A253" s="8">
        <v>201603</v>
      </c>
      <c r="B253" s="7" t="s">
        <v>41</v>
      </c>
      <c r="C253" s="9" t="s">
        <v>13</v>
      </c>
      <c r="D253" s="7" t="s">
        <v>14</v>
      </c>
      <c r="E253" s="9" t="s">
        <v>16</v>
      </c>
      <c r="F253" s="14">
        <v>1287.77</v>
      </c>
      <c r="G253" s="15">
        <v>0</v>
      </c>
      <c r="H253" s="15">
        <v>5</v>
      </c>
      <c r="I253" s="15">
        <v>0</v>
      </c>
      <c r="J253" s="12" t="str">
        <f>LEFT(tblRVN[[#This Row],[Rate Desc]],10)</f>
        <v>301280-BLU</v>
      </c>
      <c r="K253" s="11">
        <v>0</v>
      </c>
      <c r="L253" s="13"/>
      <c r="M253" s="13"/>
    </row>
    <row r="254" spans="1:13" ht="15" hidden="1" customHeight="1">
      <c r="A254" s="8">
        <v>201603</v>
      </c>
      <c r="B254" s="7" t="s">
        <v>41</v>
      </c>
      <c r="C254" s="9" t="s">
        <v>13</v>
      </c>
      <c r="D254" s="7" t="s">
        <v>14</v>
      </c>
      <c r="E254" s="9" t="s">
        <v>17</v>
      </c>
      <c r="F254" s="14"/>
      <c r="G254" s="15">
        <v>15733</v>
      </c>
      <c r="H254" s="15">
        <v>0</v>
      </c>
      <c r="I254" s="15"/>
      <c r="J254" s="12" t="str">
        <f>LEFT(tblRVN[[#This Row],[Rate Desc]],10)</f>
        <v>CUSTOMER C</v>
      </c>
      <c r="K254" s="11">
        <v>0</v>
      </c>
      <c r="L254" s="13"/>
      <c r="M254" s="13"/>
    </row>
    <row r="255" spans="1:13" ht="15" hidden="1" customHeight="1">
      <c r="A255" s="8">
        <v>201603</v>
      </c>
      <c r="B255" s="7" t="s">
        <v>41</v>
      </c>
      <c r="C255" s="9" t="s">
        <v>13</v>
      </c>
      <c r="D255" s="7" t="s">
        <v>14</v>
      </c>
      <c r="E255" s="9" t="s">
        <v>40</v>
      </c>
      <c r="F255" s="14">
        <v>97435.16</v>
      </c>
      <c r="G255" s="15">
        <v>0</v>
      </c>
      <c r="H255" s="15">
        <v>0</v>
      </c>
      <c r="I255" s="15">
        <v>0</v>
      </c>
      <c r="J255" s="12" t="str">
        <f>LEFT(tblRVN[[#This Row],[Rate Desc]],10)</f>
        <v>REVENUE AD</v>
      </c>
      <c r="K255" s="11">
        <v>0</v>
      </c>
      <c r="L255" s="13"/>
      <c r="M255" s="13"/>
    </row>
    <row r="256" spans="1:13" ht="15" hidden="1" customHeight="1">
      <c r="A256" s="8">
        <v>201603</v>
      </c>
      <c r="B256" s="7" t="s">
        <v>41</v>
      </c>
      <c r="C256" s="9" t="s">
        <v>13</v>
      </c>
      <c r="D256" s="7" t="s">
        <v>14</v>
      </c>
      <c r="E256" s="9" t="s">
        <v>18</v>
      </c>
      <c r="F256" s="14">
        <v>-272109.73</v>
      </c>
      <c r="G256" s="15">
        <v>0</v>
      </c>
      <c r="H256" s="15">
        <v>0</v>
      </c>
      <c r="I256" s="15">
        <v>0</v>
      </c>
      <c r="J256" s="12" t="str">
        <f>LEFT(tblRVN[[#This Row],[Rate Desc]],10)</f>
        <v>REVENUE_AC</v>
      </c>
      <c r="K256" s="11">
        <v>0</v>
      </c>
      <c r="L256" s="13"/>
      <c r="M256" s="13"/>
    </row>
    <row r="257" spans="1:13" ht="15" hidden="1" customHeight="1">
      <c r="A257" s="8">
        <v>201603</v>
      </c>
      <c r="B257" s="7" t="s">
        <v>41</v>
      </c>
      <c r="C257" s="9" t="s">
        <v>13</v>
      </c>
      <c r="D257" s="7" t="s">
        <v>19</v>
      </c>
      <c r="E257" s="9" t="s">
        <v>20</v>
      </c>
      <c r="F257" s="14">
        <v>-281000</v>
      </c>
      <c r="G257" s="15">
        <v>0</v>
      </c>
      <c r="H257" s="15">
        <v>0</v>
      </c>
      <c r="I257" s="15">
        <v>-3971000</v>
      </c>
      <c r="J257" s="12" t="str">
        <f>LEFT(tblRVN[[#This Row],[Rate Desc]],10)</f>
        <v>UNBILLED R</v>
      </c>
      <c r="K257" s="11">
        <v>-3971000</v>
      </c>
      <c r="L257" s="13"/>
      <c r="M257" s="13"/>
    </row>
    <row r="258" spans="1:13" ht="15" hidden="1" customHeight="1">
      <c r="A258" s="8">
        <v>201603</v>
      </c>
      <c r="B258" s="7" t="s">
        <v>41</v>
      </c>
      <c r="C258" s="9" t="s">
        <v>21</v>
      </c>
      <c r="D258" s="7" t="s">
        <v>35</v>
      </c>
      <c r="E258" s="9" t="s">
        <v>42</v>
      </c>
      <c r="F258" s="14">
        <v>-438.91</v>
      </c>
      <c r="G258" s="15">
        <v>0</v>
      </c>
      <c r="H258" s="15">
        <v>46</v>
      </c>
      <c r="I258" s="15">
        <v>58755</v>
      </c>
      <c r="J258" s="12" t="str">
        <f>LEFT(tblRVN[[#This Row],[Rate Desc]],10)</f>
        <v>02GNSB0024</v>
      </c>
      <c r="K258" s="11">
        <v>58755</v>
      </c>
      <c r="L258" s="13"/>
      <c r="M258" s="13"/>
    </row>
    <row r="259" spans="1:13" ht="15" hidden="1" customHeight="1">
      <c r="A259" s="8">
        <v>201603</v>
      </c>
      <c r="B259" s="7" t="s">
        <v>41</v>
      </c>
      <c r="C259" s="9" t="s">
        <v>21</v>
      </c>
      <c r="D259" s="7" t="s">
        <v>35</v>
      </c>
      <c r="E259" s="9" t="s">
        <v>44</v>
      </c>
      <c r="F259" s="14">
        <v>-0.1</v>
      </c>
      <c r="G259" s="15">
        <v>0</v>
      </c>
      <c r="H259" s="15">
        <v>1</v>
      </c>
      <c r="I259" s="15">
        <v>13</v>
      </c>
      <c r="J259" s="12" t="str">
        <f>LEFT(tblRVN[[#This Row],[Rate Desc]],10)</f>
        <v>02GNSB24FP</v>
      </c>
      <c r="K259" s="11">
        <v>13</v>
      </c>
      <c r="L259" s="13"/>
      <c r="M259" s="13"/>
    </row>
    <row r="260" spans="1:13" ht="15" hidden="1" customHeight="1">
      <c r="A260" s="8">
        <v>201603</v>
      </c>
      <c r="B260" s="7" t="s">
        <v>41</v>
      </c>
      <c r="C260" s="9" t="s">
        <v>21</v>
      </c>
      <c r="D260" s="7" t="s">
        <v>35</v>
      </c>
      <c r="E260" s="9" t="s">
        <v>45</v>
      </c>
      <c r="F260" s="14">
        <v>-338.25</v>
      </c>
      <c r="G260" s="15">
        <v>0</v>
      </c>
      <c r="H260" s="15">
        <v>11</v>
      </c>
      <c r="I260" s="15">
        <v>45280</v>
      </c>
      <c r="J260" s="12" t="str">
        <f>LEFT(tblRVN[[#This Row],[Rate Desc]],10)</f>
        <v>02LGSB0036</v>
      </c>
      <c r="K260" s="11">
        <v>45280</v>
      </c>
      <c r="L260" s="13"/>
      <c r="M260" s="13"/>
    </row>
    <row r="261" spans="1:13" ht="15" hidden="1" customHeight="1">
      <c r="A261" s="8">
        <v>201603</v>
      </c>
      <c r="B261" s="7" t="s">
        <v>41</v>
      </c>
      <c r="C261" s="9" t="s">
        <v>21</v>
      </c>
      <c r="D261" s="7" t="s">
        <v>35</v>
      </c>
      <c r="E261" s="9" t="s">
        <v>47</v>
      </c>
      <c r="F261" s="14">
        <v>-16.670000000000002</v>
      </c>
      <c r="G261" s="15"/>
      <c r="H261" s="15"/>
      <c r="I261" s="15">
        <v>2231</v>
      </c>
      <c r="J261" s="12" t="str">
        <f>LEFT(tblRVN[[#This Row],[Rate Desc]],10)</f>
        <v>02OALTB15N</v>
      </c>
      <c r="K261" s="11">
        <v>2231</v>
      </c>
      <c r="L261" s="13"/>
      <c r="M261" s="13"/>
    </row>
    <row r="262" spans="1:13" ht="15" hidden="1" customHeight="1">
      <c r="A262" s="8">
        <v>201603</v>
      </c>
      <c r="B262" s="7" t="s">
        <v>41</v>
      </c>
      <c r="C262" s="9" t="s">
        <v>21</v>
      </c>
      <c r="D262" s="7" t="s">
        <v>35</v>
      </c>
      <c r="E262" s="9" t="s">
        <v>36</v>
      </c>
      <c r="F262" s="14">
        <v>-118.94</v>
      </c>
      <c r="G262" s="15">
        <v>0</v>
      </c>
      <c r="H262" s="15">
        <v>0</v>
      </c>
      <c r="I262" s="15">
        <v>0</v>
      </c>
      <c r="J262" s="12" t="str">
        <f>LEFT(tblRVN[[#This Row],[Rate Desc]],10)</f>
        <v>BPA BALANC</v>
      </c>
      <c r="K262" s="11">
        <v>0</v>
      </c>
      <c r="L262" s="13"/>
      <c r="M262" s="13"/>
    </row>
    <row r="263" spans="1:13" ht="15" hidden="1" customHeight="1">
      <c r="A263" s="8">
        <v>201603</v>
      </c>
      <c r="B263" s="7" t="s">
        <v>41</v>
      </c>
      <c r="C263" s="9" t="s">
        <v>21</v>
      </c>
      <c r="D263" s="7" t="s">
        <v>35</v>
      </c>
      <c r="E263" s="9" t="s">
        <v>37</v>
      </c>
      <c r="F263" s="14"/>
      <c r="G263" s="15">
        <v>57</v>
      </c>
      <c r="H263" s="15">
        <v>0</v>
      </c>
      <c r="I263" s="15"/>
      <c r="J263" s="12" t="str">
        <f>LEFT(tblRVN[[#This Row],[Rate Desc]],10)</f>
        <v>CUSTOMER C</v>
      </c>
      <c r="K263" s="11">
        <v>0</v>
      </c>
      <c r="L263" s="13"/>
      <c r="M263" s="13"/>
    </row>
    <row r="264" spans="1:13" ht="15" hidden="1" customHeight="1">
      <c r="A264" s="8">
        <v>201603</v>
      </c>
      <c r="B264" s="7" t="s">
        <v>41</v>
      </c>
      <c r="C264" s="9" t="s">
        <v>21</v>
      </c>
      <c r="D264" s="7" t="s">
        <v>14</v>
      </c>
      <c r="E264" s="9" t="s">
        <v>48</v>
      </c>
      <c r="F264" s="14">
        <v>6656.17</v>
      </c>
      <c r="G264" s="15">
        <v>0</v>
      </c>
      <c r="H264" s="15">
        <v>46</v>
      </c>
      <c r="I264" s="15">
        <v>58755</v>
      </c>
      <c r="J264" s="12" t="str">
        <f>LEFT(tblRVN[[#This Row],[Rate Desc]],10)</f>
        <v>02GNSB0024</v>
      </c>
      <c r="K264" s="11">
        <v>58755</v>
      </c>
      <c r="L264" s="13"/>
      <c r="M264" s="13"/>
    </row>
    <row r="265" spans="1:13" ht="15" hidden="1" customHeight="1">
      <c r="A265" s="8">
        <v>201603</v>
      </c>
      <c r="B265" s="7" t="s">
        <v>41</v>
      </c>
      <c r="C265" s="9" t="s">
        <v>21</v>
      </c>
      <c r="D265" s="7" t="s">
        <v>14</v>
      </c>
      <c r="E265" s="9" t="s">
        <v>50</v>
      </c>
      <c r="F265" s="14">
        <v>4.2</v>
      </c>
      <c r="G265" s="15">
        <v>0</v>
      </c>
      <c r="H265" s="15">
        <v>1</v>
      </c>
      <c r="I265" s="15">
        <v>13</v>
      </c>
      <c r="J265" s="12" t="str">
        <f>LEFT(tblRVN[[#This Row],[Rate Desc]],10)</f>
        <v>02GNSB24FP</v>
      </c>
      <c r="K265" s="11">
        <v>13</v>
      </c>
      <c r="L265" s="13"/>
      <c r="M265" s="13"/>
    </row>
    <row r="266" spans="1:13" ht="15" hidden="1" customHeight="1">
      <c r="A266" s="8">
        <v>201603</v>
      </c>
      <c r="B266" s="7" t="s">
        <v>41</v>
      </c>
      <c r="C266" s="9" t="s">
        <v>21</v>
      </c>
      <c r="D266" s="7" t="s">
        <v>14</v>
      </c>
      <c r="E266" s="9" t="s">
        <v>51</v>
      </c>
      <c r="F266" s="14">
        <v>115541.61</v>
      </c>
      <c r="G266" s="15">
        <v>0</v>
      </c>
      <c r="H266" s="15">
        <v>331</v>
      </c>
      <c r="I266" s="15">
        <v>1232267</v>
      </c>
      <c r="J266" s="12" t="str">
        <f>LEFT(tblRVN[[#This Row],[Rate Desc]],10)</f>
        <v>02GNSV0024</v>
      </c>
      <c r="K266" s="11">
        <v>1232267</v>
      </c>
      <c r="L266" s="13"/>
      <c r="M266" s="13"/>
    </row>
    <row r="267" spans="1:13" ht="15" hidden="1" customHeight="1">
      <c r="A267" s="8">
        <v>201603</v>
      </c>
      <c r="B267" s="7" t="s">
        <v>41</v>
      </c>
      <c r="C267" s="9" t="s">
        <v>21</v>
      </c>
      <c r="D267" s="7" t="s">
        <v>14</v>
      </c>
      <c r="E267" s="9" t="s">
        <v>52</v>
      </c>
      <c r="F267" s="14">
        <v>710.69</v>
      </c>
      <c r="G267" s="15">
        <v>0</v>
      </c>
      <c r="H267" s="15">
        <v>4</v>
      </c>
      <c r="I267" s="15">
        <v>2776</v>
      </c>
      <c r="J267" s="12" t="str">
        <f>LEFT(tblRVN[[#This Row],[Rate Desc]],10)</f>
        <v>02GNSV024F</v>
      </c>
      <c r="K267" s="11">
        <v>2776</v>
      </c>
      <c r="L267" s="13"/>
      <c r="M267" s="13"/>
    </row>
    <row r="268" spans="1:13" ht="15" hidden="1" customHeight="1">
      <c r="A268" s="8">
        <v>201603</v>
      </c>
      <c r="B268" s="7" t="s">
        <v>41</v>
      </c>
      <c r="C268" s="9" t="s">
        <v>21</v>
      </c>
      <c r="D268" s="7" t="s">
        <v>14</v>
      </c>
      <c r="E268" s="9" t="s">
        <v>53</v>
      </c>
      <c r="F268" s="14">
        <v>10342.36</v>
      </c>
      <c r="G268" s="15">
        <v>0</v>
      </c>
      <c r="H268" s="15">
        <v>11</v>
      </c>
      <c r="I268" s="15">
        <v>45280</v>
      </c>
      <c r="J268" s="12" t="str">
        <f>LEFT(tblRVN[[#This Row],[Rate Desc]],10)</f>
        <v>02LGSB0036</v>
      </c>
      <c r="K268" s="11">
        <v>45280</v>
      </c>
      <c r="L268" s="13"/>
      <c r="M268" s="13"/>
    </row>
    <row r="269" spans="1:13" ht="15" hidden="1" customHeight="1">
      <c r="A269" s="8">
        <v>201603</v>
      </c>
      <c r="B269" s="7" t="s">
        <v>41</v>
      </c>
      <c r="C269" s="9" t="s">
        <v>21</v>
      </c>
      <c r="D269" s="7" t="s">
        <v>14</v>
      </c>
      <c r="E269" s="9" t="s">
        <v>54</v>
      </c>
      <c r="F269" s="14">
        <v>638228.05000000005</v>
      </c>
      <c r="G269" s="15">
        <v>0</v>
      </c>
      <c r="H269" s="15">
        <v>103</v>
      </c>
      <c r="I269" s="15">
        <v>7512038</v>
      </c>
      <c r="J269" s="12" t="str">
        <f>LEFT(tblRVN[[#This Row],[Rate Desc]],10)</f>
        <v>02LGSV0036</v>
      </c>
      <c r="K269" s="11">
        <v>7512038</v>
      </c>
      <c r="L269" s="13"/>
      <c r="M269" s="13"/>
    </row>
    <row r="270" spans="1:13" ht="15" hidden="1" customHeight="1">
      <c r="A270" s="8">
        <v>201603</v>
      </c>
      <c r="B270" s="7" t="s">
        <v>41</v>
      </c>
      <c r="C270" s="9" t="s">
        <v>21</v>
      </c>
      <c r="D270" s="7" t="s">
        <v>14</v>
      </c>
      <c r="E270" s="9" t="s">
        <v>55</v>
      </c>
      <c r="F270" s="14">
        <v>3390114.61</v>
      </c>
      <c r="G270" s="15">
        <v>0</v>
      </c>
      <c r="H270" s="15">
        <v>31</v>
      </c>
      <c r="I270" s="15">
        <v>53076850</v>
      </c>
      <c r="J270" s="12" t="str">
        <f>LEFT(tblRVN[[#This Row],[Rate Desc]],10)</f>
        <v>02LGSV048T</v>
      </c>
      <c r="K270" s="11">
        <v>53076850</v>
      </c>
      <c r="L270" s="13"/>
      <c r="M270" s="13"/>
    </row>
    <row r="271" spans="1:13" ht="15" hidden="1" customHeight="1">
      <c r="A271" s="8">
        <v>201603</v>
      </c>
      <c r="B271" s="7" t="s">
        <v>41</v>
      </c>
      <c r="C271" s="9" t="s">
        <v>21</v>
      </c>
      <c r="D271" s="7" t="s">
        <v>14</v>
      </c>
      <c r="E271" s="9" t="s">
        <v>65</v>
      </c>
      <c r="F271" s="14">
        <v>1172.83</v>
      </c>
      <c r="G271" s="15">
        <v>0</v>
      </c>
      <c r="H271" s="15">
        <v>38</v>
      </c>
      <c r="I271" s="15">
        <v>8967</v>
      </c>
      <c r="J271" s="12" t="str">
        <f>LEFT(tblRVN[[#This Row],[Rate Desc]],10)</f>
        <v>02OALT015N</v>
      </c>
      <c r="K271" s="11">
        <v>8967</v>
      </c>
      <c r="L271" s="13"/>
      <c r="M271" s="13"/>
    </row>
    <row r="272" spans="1:13" ht="15" hidden="1" customHeight="1">
      <c r="A272" s="8">
        <v>201603</v>
      </c>
      <c r="B272" s="7" t="s">
        <v>41</v>
      </c>
      <c r="C272" s="9" t="s">
        <v>21</v>
      </c>
      <c r="D272" s="7" t="s">
        <v>14</v>
      </c>
      <c r="E272" s="9" t="s">
        <v>66</v>
      </c>
      <c r="F272" s="14">
        <v>335.45</v>
      </c>
      <c r="G272" s="15">
        <v>0</v>
      </c>
      <c r="H272" s="15">
        <v>14</v>
      </c>
      <c r="I272" s="15">
        <v>2231</v>
      </c>
      <c r="J272" s="12" t="str">
        <f>LEFT(tblRVN[[#This Row],[Rate Desc]],10)</f>
        <v>02OALTB15N</v>
      </c>
      <c r="K272" s="11">
        <v>2231</v>
      </c>
      <c r="L272" s="13"/>
      <c r="M272" s="13"/>
    </row>
    <row r="273" spans="1:13" ht="15" hidden="1" customHeight="1">
      <c r="A273" s="8">
        <v>201603</v>
      </c>
      <c r="B273" s="7" t="s">
        <v>41</v>
      </c>
      <c r="C273" s="9" t="s">
        <v>21</v>
      </c>
      <c r="D273" s="7" t="s">
        <v>14</v>
      </c>
      <c r="E273" s="9" t="s">
        <v>68</v>
      </c>
      <c r="F273" s="14"/>
      <c r="G273" s="15">
        <v>0</v>
      </c>
      <c r="H273" s="15">
        <v>1</v>
      </c>
      <c r="I273" s="15"/>
      <c r="J273" s="12" t="str">
        <f>LEFT(tblRVN[[#This Row],[Rate Desc]],10)</f>
        <v>02PRSV47TM</v>
      </c>
      <c r="K273" s="11">
        <v>0</v>
      </c>
      <c r="L273" s="13"/>
      <c r="M273" s="13"/>
    </row>
    <row r="274" spans="1:13" ht="15" hidden="1" customHeight="1">
      <c r="A274" s="8">
        <v>201603</v>
      </c>
      <c r="B274" s="7" t="s">
        <v>41</v>
      </c>
      <c r="C274" s="9" t="s">
        <v>21</v>
      </c>
      <c r="D274" s="7" t="s">
        <v>14</v>
      </c>
      <c r="E274" s="9" t="s">
        <v>22</v>
      </c>
      <c r="F274" s="14">
        <v>113223.65</v>
      </c>
      <c r="G274" s="15">
        <v>0</v>
      </c>
      <c r="H274" s="15">
        <v>0</v>
      </c>
      <c r="I274" s="15">
        <v>0</v>
      </c>
      <c r="J274" s="12" t="str">
        <f>LEFT(tblRVN[[#This Row],[Rate Desc]],10)</f>
        <v>301370-DSM</v>
      </c>
      <c r="K274" s="11">
        <v>0</v>
      </c>
      <c r="L274" s="13"/>
      <c r="M274" s="13"/>
    </row>
    <row r="275" spans="1:13" ht="15" hidden="1" customHeight="1">
      <c r="A275" s="8">
        <v>201603</v>
      </c>
      <c r="B275" s="7" t="s">
        <v>41</v>
      </c>
      <c r="C275" s="9" t="s">
        <v>21</v>
      </c>
      <c r="D275" s="7" t="s">
        <v>14</v>
      </c>
      <c r="E275" s="9" t="s">
        <v>17</v>
      </c>
      <c r="F275" s="14"/>
      <c r="G275" s="15">
        <v>494</v>
      </c>
      <c r="H275" s="15">
        <v>0</v>
      </c>
      <c r="I275" s="15"/>
      <c r="J275" s="12" t="str">
        <f>LEFT(tblRVN[[#This Row],[Rate Desc]],10)</f>
        <v>CUSTOMER C</v>
      </c>
      <c r="K275" s="11">
        <v>0</v>
      </c>
      <c r="L275" s="13"/>
      <c r="M275" s="13"/>
    </row>
    <row r="276" spans="1:13" ht="15" hidden="1" customHeight="1">
      <c r="A276" s="8">
        <v>201603</v>
      </c>
      <c r="B276" s="7" t="s">
        <v>41</v>
      </c>
      <c r="C276" s="9" t="s">
        <v>21</v>
      </c>
      <c r="D276" s="7" t="s">
        <v>14</v>
      </c>
      <c r="E276" s="9" t="s">
        <v>40</v>
      </c>
      <c r="F276" s="14">
        <v>51961.9</v>
      </c>
      <c r="G276" s="15">
        <v>0</v>
      </c>
      <c r="H276" s="15">
        <v>0</v>
      </c>
      <c r="I276" s="15">
        <v>0</v>
      </c>
      <c r="J276" s="12" t="str">
        <f>LEFT(tblRVN[[#This Row],[Rate Desc]],10)</f>
        <v>REVENUE AD</v>
      </c>
      <c r="K276" s="11">
        <v>0</v>
      </c>
      <c r="L276" s="13"/>
      <c r="M276" s="13"/>
    </row>
    <row r="277" spans="1:13" ht="15" hidden="1" customHeight="1">
      <c r="A277" s="8">
        <v>201603</v>
      </c>
      <c r="B277" s="7" t="s">
        <v>41</v>
      </c>
      <c r="C277" s="9" t="s">
        <v>21</v>
      </c>
      <c r="D277" s="7" t="s">
        <v>14</v>
      </c>
      <c r="E277" s="9" t="s">
        <v>18</v>
      </c>
      <c r="F277" s="14">
        <v>-120412.55</v>
      </c>
      <c r="G277" s="15">
        <v>0</v>
      </c>
      <c r="H277" s="15">
        <v>0</v>
      </c>
      <c r="I277" s="15">
        <v>0</v>
      </c>
      <c r="J277" s="12" t="str">
        <f>LEFT(tblRVN[[#This Row],[Rate Desc]],10)</f>
        <v>REVENUE_AC</v>
      </c>
      <c r="K277" s="11">
        <v>0</v>
      </c>
      <c r="L277" s="13"/>
      <c r="M277" s="13"/>
    </row>
    <row r="278" spans="1:13" ht="15" hidden="1" customHeight="1">
      <c r="A278" s="8">
        <v>201603</v>
      </c>
      <c r="B278" s="7" t="s">
        <v>41</v>
      </c>
      <c r="C278" s="9" t="s">
        <v>21</v>
      </c>
      <c r="D278" s="7" t="s">
        <v>19</v>
      </c>
      <c r="E278" s="9" t="s">
        <v>20</v>
      </c>
      <c r="F278" s="14">
        <v>17000</v>
      </c>
      <c r="G278" s="15">
        <v>0</v>
      </c>
      <c r="H278" s="15">
        <v>0</v>
      </c>
      <c r="I278" s="15">
        <v>-422000</v>
      </c>
      <c r="J278" s="12" t="str">
        <f>LEFT(tblRVN[[#This Row],[Rate Desc]],10)</f>
        <v>UNBILLED R</v>
      </c>
      <c r="K278" s="11">
        <v>-422000</v>
      </c>
      <c r="L278" s="13"/>
      <c r="M278" s="13"/>
    </row>
    <row r="279" spans="1:13" ht="15" hidden="1" customHeight="1">
      <c r="A279" s="8">
        <v>201603</v>
      </c>
      <c r="B279" s="7" t="s">
        <v>41</v>
      </c>
      <c r="C279" s="9" t="s">
        <v>23</v>
      </c>
      <c r="D279" s="7" t="s">
        <v>35</v>
      </c>
      <c r="E279" s="9" t="s">
        <v>69</v>
      </c>
      <c r="F279" s="14">
        <v>-8254.74</v>
      </c>
      <c r="G279" s="15">
        <v>0</v>
      </c>
      <c r="H279" s="15">
        <v>3224</v>
      </c>
      <c r="I279" s="15">
        <v>1105083</v>
      </c>
      <c r="J279" s="12" t="str">
        <f>LEFT(tblRVN[[#This Row],[Rate Desc]],10)</f>
        <v>02APSV0040</v>
      </c>
      <c r="K279" s="11">
        <v>1105083</v>
      </c>
      <c r="L279" s="13"/>
      <c r="M279" s="13"/>
    </row>
    <row r="280" spans="1:13" ht="15" hidden="1" customHeight="1">
      <c r="A280" s="8">
        <v>201603</v>
      </c>
      <c r="B280" s="7" t="s">
        <v>41</v>
      </c>
      <c r="C280" s="9" t="s">
        <v>23</v>
      </c>
      <c r="D280" s="7" t="s">
        <v>35</v>
      </c>
      <c r="E280" s="9" t="s">
        <v>70</v>
      </c>
      <c r="F280" s="14"/>
      <c r="G280" s="15">
        <v>0</v>
      </c>
      <c r="H280" s="15">
        <v>3</v>
      </c>
      <c r="I280" s="15"/>
      <c r="J280" s="12" t="str">
        <f>LEFT(tblRVN[[#This Row],[Rate Desc]],10)</f>
        <v>02NMT40135</v>
      </c>
      <c r="K280" s="11">
        <v>0</v>
      </c>
      <c r="L280" s="13"/>
      <c r="M280" s="13"/>
    </row>
    <row r="281" spans="1:13" ht="15" hidden="1" customHeight="1">
      <c r="A281" s="8">
        <v>201603</v>
      </c>
      <c r="B281" s="7" t="s">
        <v>41</v>
      </c>
      <c r="C281" s="9" t="s">
        <v>23</v>
      </c>
      <c r="D281" s="7" t="s">
        <v>35</v>
      </c>
      <c r="E281" s="9" t="s">
        <v>38</v>
      </c>
      <c r="F281" s="14"/>
      <c r="G281" s="15">
        <v>3165</v>
      </c>
      <c r="H281" s="15">
        <v>0</v>
      </c>
      <c r="I281" s="15"/>
      <c r="J281" s="12" t="str">
        <f>LEFT(tblRVN[[#This Row],[Rate Desc]],10)</f>
        <v>CUSTOMER C</v>
      </c>
      <c r="K281" s="11">
        <v>0</v>
      </c>
      <c r="L281" s="13"/>
      <c r="M281" s="13"/>
    </row>
    <row r="282" spans="1:13" ht="15" hidden="1" customHeight="1">
      <c r="A282" s="8">
        <v>201603</v>
      </c>
      <c r="B282" s="7" t="s">
        <v>41</v>
      </c>
      <c r="C282" s="9" t="s">
        <v>23</v>
      </c>
      <c r="D282" s="7" t="s">
        <v>35</v>
      </c>
      <c r="E282" s="9" t="s">
        <v>39</v>
      </c>
      <c r="F282" s="14">
        <v>-1204.22</v>
      </c>
      <c r="G282" s="15">
        <v>0</v>
      </c>
      <c r="H282" s="15">
        <v>0</v>
      </c>
      <c r="I282" s="15">
        <v>0</v>
      </c>
      <c r="J282" s="12" t="str">
        <f>LEFT(tblRVN[[#This Row],[Rate Desc]],10)</f>
        <v>IRRIGATION</v>
      </c>
      <c r="K282" s="11">
        <v>0</v>
      </c>
      <c r="L282" s="13"/>
      <c r="M282" s="13"/>
    </row>
    <row r="283" spans="1:13" ht="15" hidden="1" customHeight="1">
      <c r="A283" s="8">
        <v>201603</v>
      </c>
      <c r="B283" s="7" t="s">
        <v>41</v>
      </c>
      <c r="C283" s="9" t="s">
        <v>23</v>
      </c>
      <c r="D283" s="7" t="s">
        <v>14</v>
      </c>
      <c r="E283" s="9" t="s">
        <v>69</v>
      </c>
      <c r="F283" s="14">
        <v>81027.86</v>
      </c>
      <c r="G283" s="15">
        <v>0</v>
      </c>
      <c r="H283" s="15">
        <v>3224</v>
      </c>
      <c r="I283" s="15">
        <v>1105083</v>
      </c>
      <c r="J283" s="12" t="str">
        <f>LEFT(tblRVN[[#This Row],[Rate Desc]],10)</f>
        <v>02APSV0040</v>
      </c>
      <c r="K283" s="11">
        <v>1105083</v>
      </c>
      <c r="L283" s="13"/>
      <c r="M283" s="13"/>
    </row>
    <row r="284" spans="1:13" ht="15" hidden="1" customHeight="1">
      <c r="A284" s="8">
        <v>201603</v>
      </c>
      <c r="B284" s="7" t="s">
        <v>41</v>
      </c>
      <c r="C284" s="9" t="s">
        <v>23</v>
      </c>
      <c r="D284" s="7" t="s">
        <v>14</v>
      </c>
      <c r="E284" s="9" t="s">
        <v>71</v>
      </c>
      <c r="F284" s="14">
        <v>24486.17</v>
      </c>
      <c r="G284" s="15">
        <v>0</v>
      </c>
      <c r="H284" s="15">
        <v>1930</v>
      </c>
      <c r="I284" s="15">
        <v>329176</v>
      </c>
      <c r="J284" s="12" t="str">
        <f>LEFT(tblRVN[[#This Row],[Rate Desc]],10)</f>
        <v>02APSV040X</v>
      </c>
      <c r="K284" s="11">
        <v>329176</v>
      </c>
      <c r="L284" s="13"/>
      <c r="M284" s="13"/>
    </row>
    <row r="285" spans="1:13" ht="15" hidden="1" customHeight="1">
      <c r="A285" s="8">
        <v>201603</v>
      </c>
      <c r="B285" s="7" t="s">
        <v>41</v>
      </c>
      <c r="C285" s="9" t="s">
        <v>23</v>
      </c>
      <c r="D285" s="7" t="s">
        <v>14</v>
      </c>
      <c r="E285" s="9" t="s">
        <v>57</v>
      </c>
      <c r="F285" s="14">
        <v>7.24</v>
      </c>
      <c r="G285" s="15"/>
      <c r="H285" s="15"/>
      <c r="I285" s="15">
        <v>0</v>
      </c>
      <c r="J285" s="12" t="str">
        <f>LEFT(tblRVN[[#This Row],[Rate Desc]],10)</f>
        <v>02LNX00105</v>
      </c>
      <c r="K285" s="11">
        <v>0</v>
      </c>
      <c r="L285" s="13"/>
      <c r="M285" s="13"/>
    </row>
    <row r="286" spans="1:13" ht="15" hidden="1" customHeight="1">
      <c r="A286" s="8">
        <v>201603</v>
      </c>
      <c r="B286" s="7" t="s">
        <v>41</v>
      </c>
      <c r="C286" s="9" t="s">
        <v>23</v>
      </c>
      <c r="D286" s="7" t="s">
        <v>14</v>
      </c>
      <c r="E286" s="9" t="s">
        <v>58</v>
      </c>
      <c r="F286" s="14">
        <v>758.69</v>
      </c>
      <c r="G286" s="15"/>
      <c r="H286" s="15"/>
      <c r="I286" s="15">
        <v>0</v>
      </c>
      <c r="J286" s="12" t="str">
        <f>LEFT(tblRVN[[#This Row],[Rate Desc]],10)</f>
        <v>02LNX00109</v>
      </c>
      <c r="K286" s="11">
        <v>0</v>
      </c>
      <c r="L286" s="13"/>
      <c r="M286" s="13"/>
    </row>
    <row r="287" spans="1:13" ht="15" hidden="1" customHeight="1">
      <c r="A287" s="8">
        <v>201603</v>
      </c>
      <c r="B287" s="7" t="s">
        <v>41</v>
      </c>
      <c r="C287" s="9" t="s">
        <v>23</v>
      </c>
      <c r="D287" s="7" t="s">
        <v>14</v>
      </c>
      <c r="E287" s="9" t="s">
        <v>73</v>
      </c>
      <c r="F287" s="14">
        <v>11581.97</v>
      </c>
      <c r="G287" s="15"/>
      <c r="H287" s="15"/>
      <c r="I287" s="15">
        <v>0</v>
      </c>
      <c r="J287" s="12" t="str">
        <f>LEFT(tblRVN[[#This Row],[Rate Desc]],10)</f>
        <v>02LNX00110</v>
      </c>
      <c r="K287" s="11">
        <v>0</v>
      </c>
      <c r="L287" s="13"/>
      <c r="M287" s="13"/>
    </row>
    <row r="288" spans="1:13" ht="15" hidden="1" customHeight="1">
      <c r="A288" s="8">
        <v>201603</v>
      </c>
      <c r="B288" s="7" t="s">
        <v>41</v>
      </c>
      <c r="C288" s="9" t="s">
        <v>23</v>
      </c>
      <c r="D288" s="7" t="s">
        <v>14</v>
      </c>
      <c r="E288" s="9" t="s">
        <v>74</v>
      </c>
      <c r="F288" s="14">
        <v>0</v>
      </c>
      <c r="G288" s="15"/>
      <c r="H288" s="15"/>
      <c r="I288" s="15">
        <v>0</v>
      </c>
      <c r="J288" s="12" t="str">
        <f>LEFT(tblRVN[[#This Row],[Rate Desc]],10)</f>
        <v>02LNX00310</v>
      </c>
      <c r="K288" s="11">
        <v>0</v>
      </c>
      <c r="L288" s="13"/>
      <c r="M288" s="13"/>
    </row>
    <row r="289" spans="1:13" ht="15" hidden="1" customHeight="1">
      <c r="A289" s="8">
        <v>201603</v>
      </c>
      <c r="B289" s="7" t="s">
        <v>41</v>
      </c>
      <c r="C289" s="9" t="s">
        <v>23</v>
      </c>
      <c r="D289" s="7" t="s">
        <v>14</v>
      </c>
      <c r="E289" s="9" t="s">
        <v>61</v>
      </c>
      <c r="F289" s="14">
        <v>21.27</v>
      </c>
      <c r="G289" s="15"/>
      <c r="H289" s="15"/>
      <c r="I289" s="15">
        <v>0</v>
      </c>
      <c r="J289" s="12" t="str">
        <f>LEFT(tblRVN[[#This Row],[Rate Desc]],10)</f>
        <v>02LNX00311</v>
      </c>
      <c r="K289" s="11">
        <v>0</v>
      </c>
      <c r="L289" s="13"/>
      <c r="M289" s="13"/>
    </row>
    <row r="290" spans="1:13" ht="15" hidden="1" customHeight="1">
      <c r="A290" s="8">
        <v>201603</v>
      </c>
      <c r="B290" s="7" t="s">
        <v>41</v>
      </c>
      <c r="C290" s="9" t="s">
        <v>23</v>
      </c>
      <c r="D290" s="7" t="s">
        <v>14</v>
      </c>
      <c r="E290" s="9" t="s">
        <v>97</v>
      </c>
      <c r="F290" s="14">
        <v>2792.83</v>
      </c>
      <c r="G290" s="15"/>
      <c r="H290" s="15"/>
      <c r="I290" s="15">
        <v>0</v>
      </c>
      <c r="J290" s="12" t="str">
        <f>LEFT(tblRVN[[#This Row],[Rate Desc]],10)</f>
        <v>02LNX00312</v>
      </c>
      <c r="K290" s="11">
        <v>0</v>
      </c>
      <c r="L290" s="13"/>
      <c r="M290" s="13"/>
    </row>
    <row r="291" spans="1:13" ht="15" hidden="1" customHeight="1">
      <c r="A291" s="8">
        <v>201603</v>
      </c>
      <c r="B291" s="7" t="s">
        <v>41</v>
      </c>
      <c r="C291" s="9" t="s">
        <v>23</v>
      </c>
      <c r="D291" s="7" t="s">
        <v>14</v>
      </c>
      <c r="E291" s="9" t="s">
        <v>75</v>
      </c>
      <c r="F291" s="14"/>
      <c r="G291" s="15">
        <v>0</v>
      </c>
      <c r="H291" s="15">
        <v>3</v>
      </c>
      <c r="I291" s="15"/>
      <c r="J291" s="12" t="str">
        <f>LEFT(tblRVN[[#This Row],[Rate Desc]],10)</f>
        <v>02NMT40135</v>
      </c>
      <c r="K291" s="11">
        <v>0</v>
      </c>
      <c r="L291" s="13"/>
      <c r="M291" s="13"/>
    </row>
    <row r="292" spans="1:13" ht="15" hidden="1" customHeight="1">
      <c r="A292" s="8">
        <v>201603</v>
      </c>
      <c r="B292" s="7" t="s">
        <v>41</v>
      </c>
      <c r="C292" s="9" t="s">
        <v>23</v>
      </c>
      <c r="D292" s="7" t="s">
        <v>14</v>
      </c>
      <c r="E292" s="9" t="s">
        <v>24</v>
      </c>
      <c r="F292" s="14">
        <v>68000</v>
      </c>
      <c r="G292" s="15">
        <v>0</v>
      </c>
      <c r="H292" s="15">
        <v>0</v>
      </c>
      <c r="I292" s="15">
        <v>0</v>
      </c>
      <c r="J292" s="12" t="str">
        <f>LEFT(tblRVN[[#This Row],[Rate Desc]],10)</f>
        <v>301461-IRR</v>
      </c>
      <c r="K292" s="11">
        <v>0</v>
      </c>
      <c r="L292" s="13"/>
      <c r="M292" s="13"/>
    </row>
    <row r="293" spans="1:13" ht="15" hidden="1" customHeight="1">
      <c r="A293" s="8">
        <v>201603</v>
      </c>
      <c r="B293" s="7" t="s">
        <v>41</v>
      </c>
      <c r="C293" s="9" t="s">
        <v>23</v>
      </c>
      <c r="D293" s="7" t="s">
        <v>14</v>
      </c>
      <c r="E293" s="9" t="s">
        <v>25</v>
      </c>
      <c r="F293" s="14">
        <v>1005.7</v>
      </c>
      <c r="G293" s="15">
        <v>0</v>
      </c>
      <c r="H293" s="15">
        <v>0</v>
      </c>
      <c r="I293" s="15">
        <v>0</v>
      </c>
      <c r="J293" s="12" t="str">
        <f>LEFT(tblRVN[[#This Row],[Rate Desc]],10)</f>
        <v>301470-DSM</v>
      </c>
      <c r="K293" s="11">
        <v>0</v>
      </c>
      <c r="L293" s="13"/>
      <c r="M293" s="13"/>
    </row>
    <row r="294" spans="1:13" ht="15" hidden="1" customHeight="1">
      <c r="A294" s="8">
        <v>201603</v>
      </c>
      <c r="B294" s="7" t="s">
        <v>41</v>
      </c>
      <c r="C294" s="9" t="s">
        <v>23</v>
      </c>
      <c r="D294" s="7" t="s">
        <v>14</v>
      </c>
      <c r="E294" s="9" t="s">
        <v>26</v>
      </c>
      <c r="F294" s="14">
        <v>21.45</v>
      </c>
      <c r="G294" s="15">
        <v>0</v>
      </c>
      <c r="H294" s="15">
        <v>7</v>
      </c>
      <c r="I294" s="15">
        <v>0</v>
      </c>
      <c r="J294" s="12" t="str">
        <f>LEFT(tblRVN[[#This Row],[Rate Desc]],10)</f>
        <v>301480-BLU</v>
      </c>
      <c r="K294" s="11">
        <v>0</v>
      </c>
      <c r="L294" s="13"/>
      <c r="M294" s="13"/>
    </row>
    <row r="295" spans="1:13" ht="15" hidden="1" customHeight="1">
      <c r="A295" s="8">
        <v>201603</v>
      </c>
      <c r="B295" s="7" t="s">
        <v>41</v>
      </c>
      <c r="C295" s="9" t="s">
        <v>23</v>
      </c>
      <c r="D295" s="7" t="s">
        <v>14</v>
      </c>
      <c r="E295" s="9" t="s">
        <v>27</v>
      </c>
      <c r="F295" s="14"/>
      <c r="G295" s="15">
        <v>5036</v>
      </c>
      <c r="H295" s="15">
        <v>0</v>
      </c>
      <c r="I295" s="15"/>
      <c r="J295" s="12" t="str">
        <f>LEFT(tblRVN[[#This Row],[Rate Desc]],10)</f>
        <v>CUSTOMER C</v>
      </c>
      <c r="K295" s="11">
        <v>0</v>
      </c>
      <c r="L295" s="13"/>
      <c r="M295" s="13"/>
    </row>
    <row r="296" spans="1:13" ht="15" hidden="1" customHeight="1">
      <c r="A296" s="8">
        <v>201603</v>
      </c>
      <c r="B296" s="7" t="s">
        <v>41</v>
      </c>
      <c r="C296" s="9" t="s">
        <v>23</v>
      </c>
      <c r="D296" s="7" t="s">
        <v>14</v>
      </c>
      <c r="E296" s="9" t="s">
        <v>40</v>
      </c>
      <c r="F296" s="14">
        <v>9759.34</v>
      </c>
      <c r="G296" s="15">
        <v>0</v>
      </c>
      <c r="H296" s="15">
        <v>0</v>
      </c>
      <c r="I296" s="15">
        <v>0</v>
      </c>
      <c r="J296" s="12" t="str">
        <f>LEFT(tblRVN[[#This Row],[Rate Desc]],10)</f>
        <v>REVENUE AD</v>
      </c>
      <c r="K296" s="11">
        <v>0</v>
      </c>
      <c r="L296" s="13"/>
      <c r="M296" s="13"/>
    </row>
    <row r="297" spans="1:13" ht="15" hidden="1" customHeight="1">
      <c r="A297" s="8">
        <v>201603</v>
      </c>
      <c r="B297" s="7" t="s">
        <v>41</v>
      </c>
      <c r="C297" s="9" t="s">
        <v>23</v>
      </c>
      <c r="D297" s="7" t="s">
        <v>14</v>
      </c>
      <c r="E297" s="9" t="s">
        <v>18</v>
      </c>
      <c r="F297" s="14">
        <v>-2582.62</v>
      </c>
      <c r="G297" s="15">
        <v>0</v>
      </c>
      <c r="H297" s="15">
        <v>0</v>
      </c>
      <c r="I297" s="15">
        <v>0</v>
      </c>
      <c r="J297" s="12" t="str">
        <f>LEFT(tblRVN[[#This Row],[Rate Desc]],10)</f>
        <v>REVENUE_AC</v>
      </c>
      <c r="K297" s="11">
        <v>0</v>
      </c>
      <c r="L297" s="13"/>
      <c r="M297" s="13"/>
    </row>
    <row r="298" spans="1:13" ht="15" hidden="1" customHeight="1">
      <c r="A298" s="8">
        <v>201603</v>
      </c>
      <c r="B298" s="7" t="s">
        <v>41</v>
      </c>
      <c r="C298" s="9" t="s">
        <v>23</v>
      </c>
      <c r="D298" s="7" t="s">
        <v>19</v>
      </c>
      <c r="E298" s="9" t="s">
        <v>28</v>
      </c>
      <c r="F298" s="14">
        <v>170000</v>
      </c>
      <c r="G298" s="15">
        <v>0</v>
      </c>
      <c r="H298" s="15">
        <v>0</v>
      </c>
      <c r="I298" s="15">
        <v>2099000</v>
      </c>
      <c r="J298" s="12" t="str">
        <f>LEFT(tblRVN[[#This Row],[Rate Desc]],10)</f>
        <v>IRRIGATION</v>
      </c>
      <c r="K298" s="11">
        <v>2099000</v>
      </c>
      <c r="L298" s="13"/>
      <c r="M298" s="13"/>
    </row>
    <row r="299" spans="1:13" ht="15" hidden="1" customHeight="1">
      <c r="A299" s="8">
        <v>201603</v>
      </c>
      <c r="B299" s="7" t="s">
        <v>41</v>
      </c>
      <c r="C299" s="9" t="s">
        <v>29</v>
      </c>
      <c r="D299" s="7" t="s">
        <v>14</v>
      </c>
      <c r="E299" s="9" t="s">
        <v>76</v>
      </c>
      <c r="F299" s="14">
        <v>7.57</v>
      </c>
      <c r="G299" s="15"/>
      <c r="H299" s="15"/>
      <c r="I299" s="15">
        <v>0</v>
      </c>
      <c r="J299" s="12" t="str">
        <f>LEFT(tblRVN[[#This Row],[Rate Desc]],10)</f>
        <v>02CFR00012</v>
      </c>
      <c r="K299" s="11">
        <v>0</v>
      </c>
      <c r="L299" s="13"/>
      <c r="M299" s="13"/>
    </row>
    <row r="300" spans="1:13" ht="15" hidden="1" customHeight="1">
      <c r="A300" s="8">
        <v>201603</v>
      </c>
      <c r="B300" s="7" t="s">
        <v>41</v>
      </c>
      <c r="C300" s="9" t="s">
        <v>29</v>
      </c>
      <c r="D300" s="7" t="s">
        <v>14</v>
      </c>
      <c r="E300" s="9" t="s">
        <v>77</v>
      </c>
      <c r="F300" s="14">
        <v>2670.12</v>
      </c>
      <c r="G300" s="15">
        <v>0</v>
      </c>
      <c r="H300" s="15">
        <v>14</v>
      </c>
      <c r="I300" s="15">
        <v>13503</v>
      </c>
      <c r="J300" s="12" t="str">
        <f>LEFT(tblRVN[[#This Row],[Rate Desc]],10)</f>
        <v>02COSL0052</v>
      </c>
      <c r="K300" s="11">
        <v>13503</v>
      </c>
      <c r="L300" s="13"/>
      <c r="M300" s="13"/>
    </row>
    <row r="301" spans="1:13" ht="15" hidden="1" customHeight="1">
      <c r="A301" s="8">
        <v>201603</v>
      </c>
      <c r="B301" s="7" t="s">
        <v>41</v>
      </c>
      <c r="C301" s="9" t="s">
        <v>29</v>
      </c>
      <c r="D301" s="7" t="s">
        <v>14</v>
      </c>
      <c r="E301" s="9" t="s">
        <v>78</v>
      </c>
      <c r="F301" s="14">
        <v>20817.38</v>
      </c>
      <c r="G301" s="15">
        <v>0</v>
      </c>
      <c r="H301" s="15">
        <v>112</v>
      </c>
      <c r="I301" s="15">
        <v>287000</v>
      </c>
      <c r="J301" s="12" t="str">
        <f>LEFT(tblRVN[[#This Row],[Rate Desc]],10)</f>
        <v>02CUSL053F</v>
      </c>
      <c r="K301" s="11">
        <v>287000</v>
      </c>
      <c r="L301" s="13"/>
      <c r="M301" s="13"/>
    </row>
    <row r="302" spans="1:13" ht="15" hidden="1" customHeight="1">
      <c r="A302" s="8">
        <v>201603</v>
      </c>
      <c r="B302" s="7" t="s">
        <v>41</v>
      </c>
      <c r="C302" s="9" t="s">
        <v>29</v>
      </c>
      <c r="D302" s="7" t="s">
        <v>14</v>
      </c>
      <c r="E302" s="9" t="s">
        <v>79</v>
      </c>
      <c r="F302" s="14">
        <v>6970.87</v>
      </c>
      <c r="G302" s="15">
        <v>0</v>
      </c>
      <c r="H302" s="15">
        <v>105</v>
      </c>
      <c r="I302" s="15">
        <v>96992</v>
      </c>
      <c r="J302" s="12" t="str">
        <f>LEFT(tblRVN[[#This Row],[Rate Desc]],10)</f>
        <v>02CUSL053M</v>
      </c>
      <c r="K302" s="11">
        <v>96992</v>
      </c>
      <c r="L302" s="13"/>
      <c r="M302" s="13"/>
    </row>
    <row r="303" spans="1:13" ht="15" hidden="1" customHeight="1">
      <c r="A303" s="8">
        <v>201603</v>
      </c>
      <c r="B303" s="7" t="s">
        <v>41</v>
      </c>
      <c r="C303" s="9" t="s">
        <v>29</v>
      </c>
      <c r="D303" s="7" t="s">
        <v>14</v>
      </c>
      <c r="E303" s="9" t="s">
        <v>80</v>
      </c>
      <c r="F303" s="14">
        <v>18058.93</v>
      </c>
      <c r="G303" s="15">
        <v>0</v>
      </c>
      <c r="H303" s="15">
        <v>40</v>
      </c>
      <c r="I303" s="15">
        <v>141743</v>
      </c>
      <c r="J303" s="12" t="str">
        <f>LEFT(tblRVN[[#This Row],[Rate Desc]],10)</f>
        <v>02MVSL0057</v>
      </c>
      <c r="K303" s="11">
        <v>141743</v>
      </c>
      <c r="L303" s="13"/>
      <c r="M303" s="13"/>
    </row>
    <row r="304" spans="1:13" ht="15" hidden="1" customHeight="1">
      <c r="A304" s="8">
        <v>201603</v>
      </c>
      <c r="B304" s="7" t="s">
        <v>41</v>
      </c>
      <c r="C304" s="9" t="s">
        <v>29</v>
      </c>
      <c r="D304" s="7" t="s">
        <v>14</v>
      </c>
      <c r="E304" s="9" t="s">
        <v>81</v>
      </c>
      <c r="F304" s="14">
        <v>64472.32</v>
      </c>
      <c r="G304" s="15">
        <v>0</v>
      </c>
      <c r="H304" s="15">
        <v>184</v>
      </c>
      <c r="I304" s="15">
        <v>323042</v>
      </c>
      <c r="J304" s="12" t="str">
        <f>LEFT(tblRVN[[#This Row],[Rate Desc]],10)</f>
        <v>02SLCO0051</v>
      </c>
      <c r="K304" s="11">
        <v>323042</v>
      </c>
      <c r="L304" s="13"/>
      <c r="M304" s="13"/>
    </row>
    <row r="305" spans="1:13" ht="15" hidden="1" customHeight="1">
      <c r="A305" s="8">
        <v>201603</v>
      </c>
      <c r="B305" s="7" t="s">
        <v>41</v>
      </c>
      <c r="C305" s="9" t="s">
        <v>29</v>
      </c>
      <c r="D305" s="7" t="s">
        <v>14</v>
      </c>
      <c r="E305" s="9" t="s">
        <v>30</v>
      </c>
      <c r="F305" s="14">
        <v>1900.16</v>
      </c>
      <c r="G305" s="15">
        <v>0</v>
      </c>
      <c r="H305" s="15">
        <v>0</v>
      </c>
      <c r="I305" s="15">
        <v>0</v>
      </c>
      <c r="J305" s="12" t="str">
        <f>LEFT(tblRVN[[#This Row],[Rate Desc]],10)</f>
        <v>301670-DSM</v>
      </c>
      <c r="K305" s="11">
        <v>0</v>
      </c>
      <c r="L305" s="13"/>
      <c r="M305" s="13"/>
    </row>
    <row r="306" spans="1:13" ht="15" hidden="1" customHeight="1">
      <c r="A306" s="8">
        <v>201603</v>
      </c>
      <c r="B306" s="7" t="s">
        <v>41</v>
      </c>
      <c r="C306" s="9" t="s">
        <v>29</v>
      </c>
      <c r="D306" s="7" t="s">
        <v>14</v>
      </c>
      <c r="E306" s="9" t="s">
        <v>17</v>
      </c>
      <c r="F306" s="14"/>
      <c r="G306" s="15">
        <v>241</v>
      </c>
      <c r="H306" s="15">
        <v>0</v>
      </c>
      <c r="I306" s="15"/>
      <c r="J306" s="12" t="str">
        <f>LEFT(tblRVN[[#This Row],[Rate Desc]],10)</f>
        <v>CUSTOMER C</v>
      </c>
      <c r="K306" s="11">
        <v>0</v>
      </c>
      <c r="L306" s="13"/>
      <c r="M306" s="13"/>
    </row>
    <row r="307" spans="1:13" ht="15" hidden="1" customHeight="1">
      <c r="A307" s="8">
        <v>201603</v>
      </c>
      <c r="B307" s="7" t="s">
        <v>41</v>
      </c>
      <c r="C307" s="9" t="s">
        <v>29</v>
      </c>
      <c r="D307" s="7" t="s">
        <v>14</v>
      </c>
      <c r="E307" s="9" t="s">
        <v>40</v>
      </c>
      <c r="F307" s="14">
        <v>606.66</v>
      </c>
      <c r="G307" s="15">
        <v>0</v>
      </c>
      <c r="H307" s="15">
        <v>0</v>
      </c>
      <c r="I307" s="15">
        <v>0</v>
      </c>
      <c r="J307" s="12" t="str">
        <f>LEFT(tblRVN[[#This Row],[Rate Desc]],10)</f>
        <v>REVENUE AD</v>
      </c>
      <c r="K307" s="11">
        <v>0</v>
      </c>
      <c r="L307" s="13"/>
      <c r="M307" s="13"/>
    </row>
    <row r="308" spans="1:13" ht="15" hidden="1" customHeight="1">
      <c r="A308" s="8">
        <v>201603</v>
      </c>
      <c r="B308" s="7" t="s">
        <v>41</v>
      </c>
      <c r="C308" s="9" t="s">
        <v>29</v>
      </c>
      <c r="D308" s="7" t="s">
        <v>14</v>
      </c>
      <c r="E308" s="9" t="s">
        <v>18</v>
      </c>
      <c r="F308" s="14">
        <v>-2085.6799999999998</v>
      </c>
      <c r="G308" s="15">
        <v>0</v>
      </c>
      <c r="H308" s="15">
        <v>0</v>
      </c>
      <c r="I308" s="15">
        <v>0</v>
      </c>
      <c r="J308" s="12" t="str">
        <f>LEFT(tblRVN[[#This Row],[Rate Desc]],10)</f>
        <v>REVENUE_AC</v>
      </c>
      <c r="K308" s="11">
        <v>0</v>
      </c>
      <c r="L308" s="13"/>
      <c r="M308" s="13"/>
    </row>
    <row r="309" spans="1:13" ht="15" hidden="1" customHeight="1">
      <c r="A309" s="8">
        <v>201603</v>
      </c>
      <c r="B309" s="7" t="s">
        <v>41</v>
      </c>
      <c r="C309" s="9" t="s">
        <v>29</v>
      </c>
      <c r="D309" s="7" t="s">
        <v>19</v>
      </c>
      <c r="E309" s="9" t="s">
        <v>20</v>
      </c>
      <c r="F309" s="14">
        <v>0</v>
      </c>
      <c r="G309" s="15">
        <v>0</v>
      </c>
      <c r="H309" s="15">
        <v>0</v>
      </c>
      <c r="I309" s="15">
        <v>-7000</v>
      </c>
      <c r="J309" s="12" t="str">
        <f>LEFT(tblRVN[[#This Row],[Rate Desc]],10)</f>
        <v>UNBILLED R</v>
      </c>
      <c r="K309" s="11">
        <v>-7000</v>
      </c>
      <c r="L309" s="13"/>
      <c r="M309" s="13"/>
    </row>
    <row r="310" spans="1:13" ht="15" hidden="1" customHeight="1">
      <c r="A310" s="8">
        <v>201603</v>
      </c>
      <c r="B310" s="7" t="s">
        <v>41</v>
      </c>
      <c r="C310" s="9" t="s">
        <v>31</v>
      </c>
      <c r="D310" s="7" t="s">
        <v>35</v>
      </c>
      <c r="E310" s="9" t="s">
        <v>82</v>
      </c>
      <c r="F310" s="14">
        <v>-2879.79</v>
      </c>
      <c r="G310" s="15">
        <v>0</v>
      </c>
      <c r="H310" s="15">
        <v>390</v>
      </c>
      <c r="I310" s="15">
        <v>385516</v>
      </c>
      <c r="J310" s="12" t="str">
        <f>LEFT(tblRVN[[#This Row],[Rate Desc]],10)</f>
        <v>02NETMT135</v>
      </c>
      <c r="K310" s="11">
        <v>385516</v>
      </c>
      <c r="L310" s="13"/>
      <c r="M310" s="13"/>
    </row>
    <row r="311" spans="1:13" ht="15" hidden="1" customHeight="1">
      <c r="A311" s="8">
        <v>201603</v>
      </c>
      <c r="B311" s="7" t="s">
        <v>41</v>
      </c>
      <c r="C311" s="9" t="s">
        <v>31</v>
      </c>
      <c r="D311" s="7" t="s">
        <v>35</v>
      </c>
      <c r="E311" s="9" t="s">
        <v>83</v>
      </c>
      <c r="F311" s="14">
        <v>-615.16999999999996</v>
      </c>
      <c r="G311" s="15"/>
      <c r="H311" s="15"/>
      <c r="I311" s="15">
        <v>81326</v>
      </c>
      <c r="J311" s="12" t="str">
        <f>LEFT(tblRVN[[#This Row],[Rate Desc]],10)</f>
        <v>02OALTB15R</v>
      </c>
      <c r="K311" s="11">
        <v>81326</v>
      </c>
      <c r="L311" s="13"/>
      <c r="M311" s="13"/>
    </row>
    <row r="312" spans="1:13" ht="15" hidden="1" customHeight="1">
      <c r="A312" s="8">
        <v>201603</v>
      </c>
      <c r="B312" s="7" t="s">
        <v>41</v>
      </c>
      <c r="C312" s="9" t="s">
        <v>31</v>
      </c>
      <c r="D312" s="7" t="s">
        <v>35</v>
      </c>
      <c r="E312" s="9" t="s">
        <v>84</v>
      </c>
      <c r="F312" s="14">
        <v>-903282.47</v>
      </c>
      <c r="G312" s="15">
        <v>0</v>
      </c>
      <c r="H312" s="15">
        <v>101224</v>
      </c>
      <c r="I312" s="15">
        <v>120921585</v>
      </c>
      <c r="J312" s="12" t="str">
        <f>LEFT(tblRVN[[#This Row],[Rate Desc]],10)</f>
        <v>02RESD0016</v>
      </c>
      <c r="K312" s="11">
        <v>120921585</v>
      </c>
      <c r="L312" s="13"/>
      <c r="M312" s="13"/>
    </row>
    <row r="313" spans="1:13" ht="15" hidden="1" customHeight="1">
      <c r="A313" s="8">
        <v>201603</v>
      </c>
      <c r="B313" s="7" t="s">
        <v>41</v>
      </c>
      <c r="C313" s="9" t="s">
        <v>31</v>
      </c>
      <c r="D313" s="7" t="s">
        <v>35</v>
      </c>
      <c r="E313" s="9" t="s">
        <v>85</v>
      </c>
      <c r="F313" s="14">
        <v>-43138.19</v>
      </c>
      <c r="G313" s="15">
        <v>0</v>
      </c>
      <c r="H313" s="15">
        <v>4643</v>
      </c>
      <c r="I313" s="15">
        <v>5775080</v>
      </c>
      <c r="J313" s="12" t="str">
        <f>LEFT(tblRVN[[#This Row],[Rate Desc]],10)</f>
        <v>02RESD0017</v>
      </c>
      <c r="K313" s="11">
        <v>5775080</v>
      </c>
      <c r="L313" s="13"/>
      <c r="M313" s="13"/>
    </row>
    <row r="314" spans="1:13" ht="15" hidden="1" customHeight="1">
      <c r="A314" s="8">
        <v>201603</v>
      </c>
      <c r="B314" s="7" t="s">
        <v>41</v>
      </c>
      <c r="C314" s="9" t="s">
        <v>31</v>
      </c>
      <c r="D314" s="7" t="s">
        <v>35</v>
      </c>
      <c r="E314" s="9" t="s">
        <v>86</v>
      </c>
      <c r="F314" s="14">
        <v>-1235.51</v>
      </c>
      <c r="G314" s="15">
        <v>0</v>
      </c>
      <c r="H314" s="15">
        <v>85</v>
      </c>
      <c r="I314" s="15">
        <v>165390</v>
      </c>
      <c r="J314" s="12" t="str">
        <f>LEFT(tblRVN[[#This Row],[Rate Desc]],10)</f>
        <v>02RESD0018</v>
      </c>
      <c r="K314" s="11">
        <v>165390</v>
      </c>
      <c r="L314" s="13"/>
      <c r="M314" s="13"/>
    </row>
    <row r="315" spans="1:13" ht="15" hidden="1" customHeight="1">
      <c r="A315" s="8">
        <v>201603</v>
      </c>
      <c r="B315" s="7" t="s">
        <v>41</v>
      </c>
      <c r="C315" s="9" t="s">
        <v>31</v>
      </c>
      <c r="D315" s="7" t="s">
        <v>35</v>
      </c>
      <c r="E315" s="9" t="s">
        <v>87</v>
      </c>
      <c r="F315" s="14">
        <v>-193.33</v>
      </c>
      <c r="G315" s="15">
        <v>0</v>
      </c>
      <c r="H315" s="15">
        <v>16</v>
      </c>
      <c r="I315" s="15">
        <v>25883</v>
      </c>
      <c r="J315" s="12" t="str">
        <f>LEFT(tblRVN[[#This Row],[Rate Desc]],10)</f>
        <v>02RESD018X</v>
      </c>
      <c r="K315" s="11">
        <v>25883</v>
      </c>
      <c r="L315" s="13"/>
      <c r="M315" s="13"/>
    </row>
    <row r="316" spans="1:13" ht="15" hidden="1" customHeight="1">
      <c r="A316" s="8">
        <v>201603</v>
      </c>
      <c r="B316" s="7" t="s">
        <v>41</v>
      </c>
      <c r="C316" s="9" t="s">
        <v>31</v>
      </c>
      <c r="D316" s="7" t="s">
        <v>35</v>
      </c>
      <c r="E316" s="9" t="s">
        <v>88</v>
      </c>
      <c r="F316" s="14">
        <v>-11720.04</v>
      </c>
      <c r="G316" s="15">
        <v>0</v>
      </c>
      <c r="H316" s="15">
        <v>3471</v>
      </c>
      <c r="I316" s="15">
        <v>1568996</v>
      </c>
      <c r="J316" s="12" t="str">
        <f>LEFT(tblRVN[[#This Row],[Rate Desc]],10)</f>
        <v>02RGNSB024</v>
      </c>
      <c r="K316" s="11">
        <v>1568996</v>
      </c>
      <c r="L316" s="13"/>
      <c r="M316" s="13"/>
    </row>
    <row r="317" spans="1:13" ht="15" hidden="1" customHeight="1">
      <c r="A317" s="8">
        <v>201603</v>
      </c>
      <c r="B317" s="7" t="s">
        <v>41</v>
      </c>
      <c r="C317" s="9" t="s">
        <v>31</v>
      </c>
      <c r="D317" s="7" t="s">
        <v>35</v>
      </c>
      <c r="E317" s="9" t="s">
        <v>36</v>
      </c>
      <c r="F317" s="14">
        <v>-140581.99</v>
      </c>
      <c r="G317" s="15">
        <v>0</v>
      </c>
      <c r="H317" s="15">
        <v>0</v>
      </c>
      <c r="I317" s="15">
        <v>0</v>
      </c>
      <c r="J317" s="12" t="str">
        <f>LEFT(tblRVN[[#This Row],[Rate Desc]],10)</f>
        <v>BPA BALANC</v>
      </c>
      <c r="K317" s="11">
        <v>0</v>
      </c>
      <c r="L317" s="13"/>
      <c r="M317" s="13"/>
    </row>
    <row r="318" spans="1:13" ht="15" hidden="1" customHeight="1">
      <c r="A318" s="8">
        <v>201603</v>
      </c>
      <c r="B318" s="7" t="s">
        <v>41</v>
      </c>
      <c r="C318" s="9" t="s">
        <v>31</v>
      </c>
      <c r="D318" s="7" t="s">
        <v>35</v>
      </c>
      <c r="E318" s="9" t="s">
        <v>37</v>
      </c>
      <c r="F318" s="14"/>
      <c r="G318" s="15">
        <v>108170</v>
      </c>
      <c r="H318" s="15">
        <v>0</v>
      </c>
      <c r="I318" s="15"/>
      <c r="J318" s="12" t="str">
        <f>LEFT(tblRVN[[#This Row],[Rate Desc]],10)</f>
        <v>CUSTOMER C</v>
      </c>
      <c r="K318" s="11">
        <v>0</v>
      </c>
      <c r="L318" s="13"/>
      <c r="M318" s="13"/>
    </row>
    <row r="319" spans="1:13" ht="15" hidden="1" customHeight="1">
      <c r="A319" s="8">
        <v>201603</v>
      </c>
      <c r="B319" s="7" t="s">
        <v>41</v>
      </c>
      <c r="C319" s="9" t="s">
        <v>31</v>
      </c>
      <c r="D319" s="7" t="s">
        <v>14</v>
      </c>
      <c r="E319" s="9" t="s">
        <v>58</v>
      </c>
      <c r="F319" s="14">
        <v>207.8</v>
      </c>
      <c r="G319" s="15"/>
      <c r="H319" s="15"/>
      <c r="I319" s="15">
        <v>0</v>
      </c>
      <c r="J319" s="12" t="str">
        <f>LEFT(tblRVN[[#This Row],[Rate Desc]],10)</f>
        <v>02LNX00109</v>
      </c>
      <c r="K319" s="11">
        <v>0</v>
      </c>
      <c r="L319" s="13"/>
      <c r="M319" s="13"/>
    </row>
    <row r="320" spans="1:13" ht="15" hidden="1" customHeight="1">
      <c r="A320" s="8">
        <v>201603</v>
      </c>
      <c r="B320" s="7" t="s">
        <v>41</v>
      </c>
      <c r="C320" s="9" t="s">
        <v>31</v>
      </c>
      <c r="D320" s="7" t="s">
        <v>14</v>
      </c>
      <c r="E320" s="9" t="s">
        <v>89</v>
      </c>
      <c r="F320" s="14">
        <v>37226.639999999999</v>
      </c>
      <c r="G320" s="15">
        <v>0</v>
      </c>
      <c r="H320" s="15">
        <v>390</v>
      </c>
      <c r="I320" s="15">
        <v>390350</v>
      </c>
      <c r="J320" s="12" t="str">
        <f>LEFT(tblRVN[[#This Row],[Rate Desc]],10)</f>
        <v>02NETMT135</v>
      </c>
      <c r="K320" s="11">
        <v>390350</v>
      </c>
      <c r="L320" s="13"/>
      <c r="M320" s="13"/>
    </row>
    <row r="321" spans="1:13" ht="15" hidden="1" customHeight="1">
      <c r="A321" s="8">
        <v>201603</v>
      </c>
      <c r="B321" s="7" t="s">
        <v>41</v>
      </c>
      <c r="C321" s="9" t="s">
        <v>31</v>
      </c>
      <c r="D321" s="7" t="s">
        <v>14</v>
      </c>
      <c r="E321" s="9" t="s">
        <v>90</v>
      </c>
      <c r="F321" s="14">
        <v>12280.67</v>
      </c>
      <c r="G321" s="15">
        <v>0</v>
      </c>
      <c r="H321" s="15">
        <v>1076</v>
      </c>
      <c r="I321" s="15">
        <v>81325</v>
      </c>
      <c r="J321" s="12" t="str">
        <f>LEFT(tblRVN[[#This Row],[Rate Desc]],10)</f>
        <v>02OALTB15R</v>
      </c>
      <c r="K321" s="11">
        <v>81325</v>
      </c>
      <c r="L321" s="13"/>
      <c r="M321" s="13"/>
    </row>
    <row r="322" spans="1:13" ht="15" hidden="1" customHeight="1">
      <c r="A322" s="8">
        <v>201603</v>
      </c>
      <c r="B322" s="7" t="s">
        <v>41</v>
      </c>
      <c r="C322" s="9" t="s">
        <v>31</v>
      </c>
      <c r="D322" s="7" t="s">
        <v>14</v>
      </c>
      <c r="E322" s="9" t="s">
        <v>91</v>
      </c>
      <c r="F322" s="14">
        <v>11340178.66</v>
      </c>
      <c r="G322" s="15">
        <v>0</v>
      </c>
      <c r="H322" s="15">
        <v>101224</v>
      </c>
      <c r="I322" s="15">
        <v>120988463</v>
      </c>
      <c r="J322" s="12" t="str">
        <f>LEFT(tblRVN[[#This Row],[Rate Desc]],10)</f>
        <v>02RESD0016</v>
      </c>
      <c r="K322" s="11">
        <v>120988463</v>
      </c>
      <c r="L322" s="13"/>
      <c r="M322" s="13"/>
    </row>
    <row r="323" spans="1:13" ht="15" hidden="1" customHeight="1">
      <c r="A323" s="8">
        <v>201603</v>
      </c>
      <c r="B323" s="7" t="s">
        <v>41</v>
      </c>
      <c r="C323" s="9" t="s">
        <v>31</v>
      </c>
      <c r="D323" s="7" t="s">
        <v>14</v>
      </c>
      <c r="E323" s="9" t="s">
        <v>92</v>
      </c>
      <c r="F323" s="14">
        <v>541640.94999999995</v>
      </c>
      <c r="G323" s="15">
        <v>0</v>
      </c>
      <c r="H323" s="15">
        <v>4643</v>
      </c>
      <c r="I323" s="15">
        <v>5775080</v>
      </c>
      <c r="J323" s="12" t="str">
        <f>LEFT(tblRVN[[#This Row],[Rate Desc]],10)</f>
        <v>02RESD0017</v>
      </c>
      <c r="K323" s="11">
        <v>5775080</v>
      </c>
      <c r="L323" s="13"/>
      <c r="M323" s="13"/>
    </row>
    <row r="324" spans="1:13" ht="15" hidden="1" customHeight="1">
      <c r="A324" s="8">
        <v>201603</v>
      </c>
      <c r="B324" s="7" t="s">
        <v>41</v>
      </c>
      <c r="C324" s="9" t="s">
        <v>31</v>
      </c>
      <c r="D324" s="7" t="s">
        <v>14</v>
      </c>
      <c r="E324" s="9" t="s">
        <v>93</v>
      </c>
      <c r="F324" s="14">
        <v>16932.25</v>
      </c>
      <c r="G324" s="15">
        <v>0</v>
      </c>
      <c r="H324" s="15">
        <v>85</v>
      </c>
      <c r="I324" s="15">
        <v>165390</v>
      </c>
      <c r="J324" s="12" t="str">
        <f>LEFT(tblRVN[[#This Row],[Rate Desc]],10)</f>
        <v>02RESD0018</v>
      </c>
      <c r="K324" s="11">
        <v>165390</v>
      </c>
      <c r="L324" s="13"/>
      <c r="M324" s="13"/>
    </row>
    <row r="325" spans="1:13" ht="15" hidden="1" customHeight="1">
      <c r="A325" s="8">
        <v>201603</v>
      </c>
      <c r="B325" s="7" t="s">
        <v>41</v>
      </c>
      <c r="C325" s="9" t="s">
        <v>31</v>
      </c>
      <c r="D325" s="7" t="s">
        <v>14</v>
      </c>
      <c r="E325" s="9" t="s">
        <v>94</v>
      </c>
      <c r="F325" s="14">
        <v>2575.77</v>
      </c>
      <c r="G325" s="15">
        <v>0</v>
      </c>
      <c r="H325" s="15">
        <v>16</v>
      </c>
      <c r="I325" s="15">
        <v>25883</v>
      </c>
      <c r="J325" s="12" t="str">
        <f>LEFT(tblRVN[[#This Row],[Rate Desc]],10)</f>
        <v>02RESD018X</v>
      </c>
      <c r="K325" s="11">
        <v>25883</v>
      </c>
      <c r="L325" s="13"/>
      <c r="M325" s="13"/>
    </row>
    <row r="326" spans="1:13" ht="15" hidden="1" customHeight="1">
      <c r="A326" s="8">
        <v>201603</v>
      </c>
      <c r="B326" s="7" t="s">
        <v>41</v>
      </c>
      <c r="C326" s="9" t="s">
        <v>31</v>
      </c>
      <c r="D326" s="7" t="s">
        <v>14</v>
      </c>
      <c r="E326" s="9" t="s">
        <v>95</v>
      </c>
      <c r="F326" s="14">
        <v>195660.38</v>
      </c>
      <c r="G326" s="15">
        <v>0</v>
      </c>
      <c r="H326" s="15">
        <v>3471</v>
      </c>
      <c r="I326" s="15">
        <v>1631984</v>
      </c>
      <c r="J326" s="12" t="str">
        <f>LEFT(tblRVN[[#This Row],[Rate Desc]],10)</f>
        <v>02RGNSB024</v>
      </c>
      <c r="K326" s="11">
        <v>1631984</v>
      </c>
      <c r="L326" s="13"/>
      <c r="M326" s="13"/>
    </row>
    <row r="327" spans="1:13" ht="15" hidden="1" customHeight="1">
      <c r="A327" s="8">
        <v>201603</v>
      </c>
      <c r="B327" s="7" t="s">
        <v>41</v>
      </c>
      <c r="C327" s="9" t="s">
        <v>31</v>
      </c>
      <c r="D327" s="7" t="s">
        <v>14</v>
      </c>
      <c r="E327" s="9" t="s">
        <v>96</v>
      </c>
      <c r="F327" s="14"/>
      <c r="G327" s="15">
        <v>0</v>
      </c>
      <c r="H327" s="15">
        <v>1</v>
      </c>
      <c r="I327" s="15"/>
      <c r="J327" s="12" t="str">
        <f>LEFT(tblRVN[[#This Row],[Rate Desc]],10)</f>
        <v>02UPPL000R</v>
      </c>
      <c r="K327" s="11">
        <v>0</v>
      </c>
      <c r="L327" s="13"/>
      <c r="M327" s="13"/>
    </row>
    <row r="328" spans="1:13" ht="15" hidden="1" customHeight="1">
      <c r="A328" s="8">
        <v>201603</v>
      </c>
      <c r="B328" s="7" t="s">
        <v>41</v>
      </c>
      <c r="C328" s="9" t="s">
        <v>31</v>
      </c>
      <c r="D328" s="7" t="s">
        <v>14</v>
      </c>
      <c r="E328" s="9" t="s">
        <v>32</v>
      </c>
      <c r="F328" s="14">
        <v>373626.39</v>
      </c>
      <c r="G328" s="15">
        <v>0</v>
      </c>
      <c r="H328" s="15">
        <v>0</v>
      </c>
      <c r="I328" s="15">
        <v>0</v>
      </c>
      <c r="J328" s="12" t="str">
        <f>LEFT(tblRVN[[#This Row],[Rate Desc]],10)</f>
        <v>301170-DSM</v>
      </c>
      <c r="K328" s="11">
        <v>0</v>
      </c>
      <c r="L328" s="13"/>
      <c r="M328" s="13"/>
    </row>
    <row r="329" spans="1:13" ht="15" hidden="1" customHeight="1">
      <c r="A329" s="8">
        <v>201603</v>
      </c>
      <c r="B329" s="7" t="s">
        <v>41</v>
      </c>
      <c r="C329" s="9" t="s">
        <v>31</v>
      </c>
      <c r="D329" s="7" t="s">
        <v>14</v>
      </c>
      <c r="E329" s="9" t="s">
        <v>33</v>
      </c>
      <c r="F329" s="14">
        <v>5455.39</v>
      </c>
      <c r="G329" s="15">
        <v>0</v>
      </c>
      <c r="H329" s="15">
        <v>0</v>
      </c>
      <c r="I329" s="15">
        <v>0</v>
      </c>
      <c r="J329" s="12" t="str">
        <f>LEFT(tblRVN[[#This Row],[Rate Desc]],10)</f>
        <v>301180-BLU</v>
      </c>
      <c r="K329" s="11">
        <v>0</v>
      </c>
      <c r="L329" s="13"/>
      <c r="M329" s="13"/>
    </row>
    <row r="330" spans="1:13" ht="15" hidden="1" customHeight="1">
      <c r="A330" s="8">
        <v>201603</v>
      </c>
      <c r="B330" s="7" t="s">
        <v>41</v>
      </c>
      <c r="C330" s="9" t="s">
        <v>31</v>
      </c>
      <c r="D330" s="7" t="s">
        <v>14</v>
      </c>
      <c r="E330" s="9" t="s">
        <v>17</v>
      </c>
      <c r="F330" s="14"/>
      <c r="G330" s="15">
        <v>108197</v>
      </c>
      <c r="H330" s="15">
        <v>0</v>
      </c>
      <c r="I330" s="15"/>
      <c r="J330" s="12" t="str">
        <f>LEFT(tblRVN[[#This Row],[Rate Desc]],10)</f>
        <v>CUSTOMER C</v>
      </c>
      <c r="K330" s="11">
        <v>0</v>
      </c>
      <c r="L330" s="13"/>
      <c r="M330" s="13"/>
    </row>
    <row r="331" spans="1:13" ht="15" hidden="1" customHeight="1">
      <c r="A331" s="8">
        <v>201603</v>
      </c>
      <c r="B331" s="7" t="s">
        <v>41</v>
      </c>
      <c r="C331" s="9" t="s">
        <v>31</v>
      </c>
      <c r="D331" s="7" t="s">
        <v>14</v>
      </c>
      <c r="E331" s="9" t="s">
        <v>40</v>
      </c>
      <c r="F331" s="14">
        <v>104002.93</v>
      </c>
      <c r="G331" s="15">
        <v>0</v>
      </c>
      <c r="H331" s="15">
        <v>0</v>
      </c>
      <c r="I331" s="15">
        <v>0</v>
      </c>
      <c r="J331" s="12" t="str">
        <f>LEFT(tblRVN[[#This Row],[Rate Desc]],10)</f>
        <v>REVENUE AD</v>
      </c>
      <c r="K331" s="11">
        <v>0</v>
      </c>
      <c r="L331" s="13"/>
      <c r="M331" s="13"/>
    </row>
    <row r="332" spans="1:13" ht="15" hidden="1" customHeight="1">
      <c r="A332" s="8">
        <v>201603</v>
      </c>
      <c r="B332" s="7" t="s">
        <v>41</v>
      </c>
      <c r="C332" s="9" t="s">
        <v>31</v>
      </c>
      <c r="D332" s="7" t="s">
        <v>14</v>
      </c>
      <c r="E332" s="9" t="s">
        <v>18</v>
      </c>
      <c r="F332" s="14">
        <v>-394404.63</v>
      </c>
      <c r="G332" s="15">
        <v>0</v>
      </c>
      <c r="H332" s="15">
        <v>0</v>
      </c>
      <c r="I332" s="15">
        <v>0</v>
      </c>
      <c r="J332" s="12" t="str">
        <f>LEFT(tblRVN[[#This Row],[Rate Desc]],10)</f>
        <v>REVENUE_AC</v>
      </c>
      <c r="K332" s="11">
        <v>0</v>
      </c>
      <c r="L332" s="13"/>
      <c r="M332" s="13"/>
    </row>
    <row r="333" spans="1:13" ht="15" hidden="1" customHeight="1">
      <c r="A333" s="8">
        <v>201603</v>
      </c>
      <c r="B333" s="7" t="s">
        <v>41</v>
      </c>
      <c r="C333" s="9" t="s">
        <v>31</v>
      </c>
      <c r="D333" s="7" t="s">
        <v>19</v>
      </c>
      <c r="E333" s="9" t="s">
        <v>34</v>
      </c>
      <c r="F333" s="14">
        <v>1000</v>
      </c>
      <c r="G333" s="15">
        <v>0</v>
      </c>
      <c r="H333" s="15">
        <v>0</v>
      </c>
      <c r="I333" s="15">
        <v>0</v>
      </c>
      <c r="J333" s="12" t="str">
        <f>LEFT(tblRVN[[#This Row],[Rate Desc]],10)</f>
        <v>301119 - U</v>
      </c>
      <c r="K333" s="11">
        <v>0</v>
      </c>
      <c r="L333" s="13"/>
      <c r="M333" s="13"/>
    </row>
    <row r="334" spans="1:13" ht="15" hidden="1" customHeight="1">
      <c r="A334" s="8">
        <v>201603</v>
      </c>
      <c r="B334" s="7" t="s">
        <v>41</v>
      </c>
      <c r="C334" s="9" t="s">
        <v>31</v>
      </c>
      <c r="D334" s="7" t="s">
        <v>19</v>
      </c>
      <c r="E334" s="9" t="s">
        <v>20</v>
      </c>
      <c r="F334" s="14">
        <v>-245000</v>
      </c>
      <c r="G334" s="15">
        <v>0</v>
      </c>
      <c r="H334" s="15">
        <v>0</v>
      </c>
      <c r="I334" s="15">
        <v>-1142000</v>
      </c>
      <c r="J334" s="12" t="str">
        <f>LEFT(tblRVN[[#This Row],[Rate Desc]],10)</f>
        <v>UNBILLED R</v>
      </c>
      <c r="K334" s="11">
        <v>-1142000</v>
      </c>
      <c r="L334" s="13"/>
      <c r="M334" s="13"/>
    </row>
    <row r="335" spans="1:13" ht="15" hidden="1" customHeight="1">
      <c r="A335" s="8">
        <v>201604</v>
      </c>
      <c r="B335" s="7" t="s">
        <v>41</v>
      </c>
      <c r="C335" s="9" t="s">
        <v>13</v>
      </c>
      <c r="D335" s="7" t="s">
        <v>35</v>
      </c>
      <c r="E335" s="9" t="s">
        <v>42</v>
      </c>
      <c r="F335" s="14">
        <v>-14459.41</v>
      </c>
      <c r="G335" s="15">
        <v>0</v>
      </c>
      <c r="H335" s="15">
        <v>1498</v>
      </c>
      <c r="I335" s="15">
        <v>1935685</v>
      </c>
      <c r="J335" s="12" t="str">
        <f>LEFT(tblRVN[[#This Row],[Rate Desc]],10)</f>
        <v>02GNSB0024</v>
      </c>
      <c r="K335" s="11">
        <v>1935685</v>
      </c>
      <c r="L335" s="13"/>
      <c r="M335" s="13"/>
    </row>
    <row r="336" spans="1:13" ht="15" hidden="1" customHeight="1">
      <c r="A336" s="8">
        <v>201604</v>
      </c>
      <c r="B336" s="7" t="s">
        <v>41</v>
      </c>
      <c r="C336" s="9" t="s">
        <v>13</v>
      </c>
      <c r="D336" s="7" t="s">
        <v>35</v>
      </c>
      <c r="E336" s="9" t="s">
        <v>43</v>
      </c>
      <c r="F336" s="14">
        <v>-0.54</v>
      </c>
      <c r="G336" s="15">
        <v>0</v>
      </c>
      <c r="H336" s="15">
        <v>1</v>
      </c>
      <c r="I336" s="15">
        <v>72</v>
      </c>
      <c r="J336" s="12" t="str">
        <f>LEFT(tblRVN[[#This Row],[Rate Desc]],10)</f>
        <v>02GNSB024F</v>
      </c>
      <c r="K336" s="11">
        <v>72</v>
      </c>
      <c r="L336" s="13"/>
      <c r="M336" s="13"/>
    </row>
    <row r="337" spans="1:13" ht="15" hidden="1" customHeight="1">
      <c r="A337" s="8">
        <v>201604</v>
      </c>
      <c r="B337" s="7" t="s">
        <v>41</v>
      </c>
      <c r="C337" s="9" t="s">
        <v>13</v>
      </c>
      <c r="D337" s="7" t="s">
        <v>35</v>
      </c>
      <c r="E337" s="9" t="s">
        <v>44</v>
      </c>
      <c r="F337" s="14">
        <v>-59.97</v>
      </c>
      <c r="G337" s="15">
        <v>0</v>
      </c>
      <c r="H337" s="15">
        <v>80</v>
      </c>
      <c r="I337" s="15">
        <v>8028</v>
      </c>
      <c r="J337" s="12" t="str">
        <f>LEFT(tblRVN[[#This Row],[Rate Desc]],10)</f>
        <v>02GNSB24FP</v>
      </c>
      <c r="K337" s="11">
        <v>8028</v>
      </c>
      <c r="L337" s="13"/>
      <c r="M337" s="13"/>
    </row>
    <row r="338" spans="1:13" ht="15" hidden="1" customHeight="1">
      <c r="A338" s="8">
        <v>201604</v>
      </c>
      <c r="B338" s="7" t="s">
        <v>41</v>
      </c>
      <c r="C338" s="9" t="s">
        <v>13</v>
      </c>
      <c r="D338" s="7" t="s">
        <v>35</v>
      </c>
      <c r="E338" s="9" t="s">
        <v>45</v>
      </c>
      <c r="F338" s="14">
        <v>-29134.14</v>
      </c>
      <c r="G338" s="15">
        <v>0</v>
      </c>
      <c r="H338" s="15">
        <v>99</v>
      </c>
      <c r="I338" s="15">
        <v>3900147</v>
      </c>
      <c r="J338" s="12" t="str">
        <f>LEFT(tblRVN[[#This Row],[Rate Desc]],10)</f>
        <v>02LGSB0036</v>
      </c>
      <c r="K338" s="11">
        <v>3900147</v>
      </c>
      <c r="L338" s="13"/>
      <c r="M338" s="13"/>
    </row>
    <row r="339" spans="1:13" ht="15" hidden="1" customHeight="1">
      <c r="A339" s="8">
        <v>201604</v>
      </c>
      <c r="B339" s="7" t="s">
        <v>41</v>
      </c>
      <c r="C339" s="9" t="s">
        <v>13</v>
      </c>
      <c r="D339" s="7" t="s">
        <v>35</v>
      </c>
      <c r="E339" s="9" t="s">
        <v>46</v>
      </c>
      <c r="F339" s="14">
        <v>-111.87</v>
      </c>
      <c r="G339" s="15">
        <v>0</v>
      </c>
      <c r="H339" s="15">
        <v>18</v>
      </c>
      <c r="I339" s="15">
        <v>14977</v>
      </c>
      <c r="J339" s="12" t="str">
        <f>LEFT(tblRVN[[#This Row],[Rate Desc]],10)</f>
        <v>02NMT24135</v>
      </c>
      <c r="K339" s="11">
        <v>14977</v>
      </c>
      <c r="L339" s="13"/>
      <c r="M339" s="13"/>
    </row>
    <row r="340" spans="1:13" ht="15" hidden="1" customHeight="1">
      <c r="A340" s="8">
        <v>201604</v>
      </c>
      <c r="B340" s="7" t="s">
        <v>41</v>
      </c>
      <c r="C340" s="9" t="s">
        <v>13</v>
      </c>
      <c r="D340" s="7" t="s">
        <v>35</v>
      </c>
      <c r="E340" s="9" t="s">
        <v>47</v>
      </c>
      <c r="F340" s="14">
        <v>-318.13</v>
      </c>
      <c r="G340" s="15"/>
      <c r="H340" s="15"/>
      <c r="I340" s="15">
        <v>42493</v>
      </c>
      <c r="J340" s="12" t="str">
        <f>LEFT(tblRVN[[#This Row],[Rate Desc]],10)</f>
        <v>02OALTB15N</v>
      </c>
      <c r="K340" s="11">
        <v>42493</v>
      </c>
      <c r="L340" s="13"/>
      <c r="M340" s="13"/>
    </row>
    <row r="341" spans="1:13" ht="15" hidden="1" customHeight="1">
      <c r="A341" s="8">
        <v>201604</v>
      </c>
      <c r="B341" s="7" t="s">
        <v>41</v>
      </c>
      <c r="C341" s="9" t="s">
        <v>13</v>
      </c>
      <c r="D341" s="7" t="s">
        <v>35</v>
      </c>
      <c r="E341" s="9" t="s">
        <v>36</v>
      </c>
      <c r="F341" s="14">
        <v>-4840.9799999999996</v>
      </c>
      <c r="G341" s="15">
        <v>0</v>
      </c>
      <c r="H341" s="15">
        <v>0</v>
      </c>
      <c r="I341" s="15">
        <v>0</v>
      </c>
      <c r="J341" s="12" t="str">
        <f>LEFT(tblRVN[[#This Row],[Rate Desc]],10)</f>
        <v>BPA BALANC</v>
      </c>
      <c r="K341" s="11">
        <v>0</v>
      </c>
      <c r="L341" s="13"/>
      <c r="M341" s="13"/>
    </row>
    <row r="342" spans="1:13" ht="15" hidden="1" customHeight="1">
      <c r="A342" s="8">
        <v>201604</v>
      </c>
      <c r="B342" s="7" t="s">
        <v>41</v>
      </c>
      <c r="C342" s="9" t="s">
        <v>13</v>
      </c>
      <c r="D342" s="7" t="s">
        <v>35</v>
      </c>
      <c r="E342" s="9" t="s">
        <v>37</v>
      </c>
      <c r="F342" s="14"/>
      <c r="G342" s="15">
        <v>1625</v>
      </c>
      <c r="H342" s="15">
        <v>0</v>
      </c>
      <c r="I342" s="15"/>
      <c r="J342" s="12" t="str">
        <f>LEFT(tblRVN[[#This Row],[Rate Desc]],10)</f>
        <v>CUSTOMER C</v>
      </c>
      <c r="K342" s="11">
        <v>0</v>
      </c>
      <c r="L342" s="13"/>
      <c r="M342" s="13"/>
    </row>
    <row r="343" spans="1:13" ht="15" hidden="1" customHeight="1">
      <c r="A343" s="8">
        <v>201604</v>
      </c>
      <c r="B343" s="7" t="s">
        <v>41</v>
      </c>
      <c r="C343" s="9" t="s">
        <v>13</v>
      </c>
      <c r="D343" s="7" t="s">
        <v>14</v>
      </c>
      <c r="E343" s="9" t="s">
        <v>48</v>
      </c>
      <c r="F343" s="14">
        <v>192967.49</v>
      </c>
      <c r="G343" s="15">
        <v>0</v>
      </c>
      <c r="H343" s="15">
        <v>1498</v>
      </c>
      <c r="I343" s="15">
        <v>1935687</v>
      </c>
      <c r="J343" s="12" t="str">
        <f>LEFT(tblRVN[[#This Row],[Rate Desc]],10)</f>
        <v>02GNSB0024</v>
      </c>
      <c r="K343" s="11">
        <v>1935687</v>
      </c>
      <c r="L343" s="13"/>
      <c r="M343" s="13"/>
    </row>
    <row r="344" spans="1:13" ht="15" hidden="1" customHeight="1">
      <c r="A344" s="8">
        <v>201604</v>
      </c>
      <c r="B344" s="7" t="s">
        <v>41</v>
      </c>
      <c r="C344" s="9" t="s">
        <v>13</v>
      </c>
      <c r="D344" s="7" t="s">
        <v>14</v>
      </c>
      <c r="E344" s="9" t="s">
        <v>49</v>
      </c>
      <c r="F344" s="14">
        <v>17.329999999999998</v>
      </c>
      <c r="G344" s="15">
        <v>0</v>
      </c>
      <c r="H344" s="15">
        <v>6</v>
      </c>
      <c r="I344" s="15">
        <v>72</v>
      </c>
      <c r="J344" s="12" t="str">
        <f>LEFT(tblRVN[[#This Row],[Rate Desc]],10)</f>
        <v>02GNSB024F</v>
      </c>
      <c r="K344" s="11">
        <v>72</v>
      </c>
      <c r="L344" s="13"/>
      <c r="M344" s="13"/>
    </row>
    <row r="345" spans="1:13" ht="15" hidden="1" customHeight="1">
      <c r="A345" s="8">
        <v>201604</v>
      </c>
      <c r="B345" s="7" t="s">
        <v>41</v>
      </c>
      <c r="C345" s="9" t="s">
        <v>13</v>
      </c>
      <c r="D345" s="7" t="s">
        <v>14</v>
      </c>
      <c r="E345" s="9" t="s">
        <v>50</v>
      </c>
      <c r="F345" s="14">
        <v>4648.4399999999996</v>
      </c>
      <c r="G345" s="15">
        <v>0</v>
      </c>
      <c r="H345" s="15">
        <v>80</v>
      </c>
      <c r="I345" s="15">
        <v>8028</v>
      </c>
      <c r="J345" s="12" t="str">
        <f>LEFT(tblRVN[[#This Row],[Rate Desc]],10)</f>
        <v>02GNSB24FP</v>
      </c>
      <c r="K345" s="11">
        <v>8028</v>
      </c>
      <c r="L345" s="13"/>
      <c r="M345" s="13"/>
    </row>
    <row r="346" spans="1:13" ht="15" hidden="1" customHeight="1">
      <c r="A346" s="8">
        <v>201604</v>
      </c>
      <c r="B346" s="7" t="s">
        <v>41</v>
      </c>
      <c r="C346" s="9" t="s">
        <v>13</v>
      </c>
      <c r="D346" s="7" t="s">
        <v>14</v>
      </c>
      <c r="E346" s="9" t="s">
        <v>51</v>
      </c>
      <c r="F346" s="14">
        <v>3063064.66</v>
      </c>
      <c r="G346" s="15">
        <v>0</v>
      </c>
      <c r="H346" s="15">
        <v>13771</v>
      </c>
      <c r="I346" s="15">
        <v>32371106</v>
      </c>
      <c r="J346" s="12" t="str">
        <f>LEFT(tblRVN[[#This Row],[Rate Desc]],10)</f>
        <v>02GNSV0024</v>
      </c>
      <c r="K346" s="11">
        <v>32371106</v>
      </c>
      <c r="L346" s="13"/>
      <c r="M346" s="13"/>
    </row>
    <row r="347" spans="1:13" ht="15" hidden="1" customHeight="1">
      <c r="A347" s="8">
        <v>201604</v>
      </c>
      <c r="B347" s="7" t="s">
        <v>41</v>
      </c>
      <c r="C347" s="9" t="s">
        <v>13</v>
      </c>
      <c r="D347" s="7" t="s">
        <v>14</v>
      </c>
      <c r="E347" s="9" t="s">
        <v>52</v>
      </c>
      <c r="F347" s="14">
        <v>12396.9</v>
      </c>
      <c r="G347" s="15">
        <v>0</v>
      </c>
      <c r="H347" s="15">
        <v>108</v>
      </c>
      <c r="I347" s="15">
        <v>89888</v>
      </c>
      <c r="J347" s="12" t="str">
        <f>LEFT(tblRVN[[#This Row],[Rate Desc]],10)</f>
        <v>02GNSV024F</v>
      </c>
      <c r="K347" s="11">
        <v>89888</v>
      </c>
      <c r="L347" s="13"/>
      <c r="M347" s="13"/>
    </row>
    <row r="348" spans="1:13" ht="15" hidden="1" customHeight="1">
      <c r="A348" s="8">
        <v>201604</v>
      </c>
      <c r="B348" s="7" t="s">
        <v>41</v>
      </c>
      <c r="C348" s="9" t="s">
        <v>13</v>
      </c>
      <c r="D348" s="7" t="s">
        <v>14</v>
      </c>
      <c r="E348" s="9" t="s">
        <v>53</v>
      </c>
      <c r="F348" s="14">
        <v>332982.64</v>
      </c>
      <c r="G348" s="15">
        <v>0</v>
      </c>
      <c r="H348" s="15">
        <v>99</v>
      </c>
      <c r="I348" s="15">
        <v>3900145</v>
      </c>
      <c r="J348" s="12" t="str">
        <f>LEFT(tblRVN[[#This Row],[Rate Desc]],10)</f>
        <v>02LGSB0036</v>
      </c>
      <c r="K348" s="11">
        <v>3900145</v>
      </c>
      <c r="L348" s="13"/>
      <c r="M348" s="13"/>
    </row>
    <row r="349" spans="1:13" ht="15" hidden="1" customHeight="1">
      <c r="A349" s="8">
        <v>201604</v>
      </c>
      <c r="B349" s="7" t="s">
        <v>41</v>
      </c>
      <c r="C349" s="9" t="s">
        <v>13</v>
      </c>
      <c r="D349" s="7" t="s">
        <v>14</v>
      </c>
      <c r="E349" s="9" t="s">
        <v>54</v>
      </c>
      <c r="F349" s="14">
        <v>4277375.93</v>
      </c>
      <c r="G349" s="15">
        <v>0</v>
      </c>
      <c r="H349" s="15">
        <v>882</v>
      </c>
      <c r="I349" s="15">
        <v>52024137</v>
      </c>
      <c r="J349" s="12" t="str">
        <f>LEFT(tblRVN[[#This Row],[Rate Desc]],10)</f>
        <v>02LGSV0036</v>
      </c>
      <c r="K349" s="11">
        <v>52024137</v>
      </c>
      <c r="L349" s="13"/>
      <c r="M349" s="13"/>
    </row>
    <row r="350" spans="1:13" ht="15" hidden="1" customHeight="1">
      <c r="A350" s="8">
        <v>201604</v>
      </c>
      <c r="B350" s="7" t="s">
        <v>41</v>
      </c>
      <c r="C350" s="9" t="s">
        <v>13</v>
      </c>
      <c r="D350" s="7" t="s">
        <v>14</v>
      </c>
      <c r="E350" s="9" t="s">
        <v>55</v>
      </c>
      <c r="F350" s="14">
        <v>934467.95</v>
      </c>
      <c r="G350" s="15">
        <v>0</v>
      </c>
      <c r="H350" s="15">
        <v>33</v>
      </c>
      <c r="I350" s="15">
        <v>12599120</v>
      </c>
      <c r="J350" s="12" t="str">
        <f>LEFT(tblRVN[[#This Row],[Rate Desc]],10)</f>
        <v>02LGSV048T</v>
      </c>
      <c r="K350" s="11">
        <v>12599120</v>
      </c>
      <c r="L350" s="13"/>
      <c r="M350" s="13"/>
    </row>
    <row r="351" spans="1:13" ht="15" hidden="1" customHeight="1">
      <c r="A351" s="8">
        <v>201604</v>
      </c>
      <c r="B351" s="7" t="s">
        <v>41</v>
      </c>
      <c r="C351" s="9" t="s">
        <v>13</v>
      </c>
      <c r="D351" s="7" t="s">
        <v>14</v>
      </c>
      <c r="E351" s="9" t="s">
        <v>56</v>
      </c>
      <c r="F351" s="14">
        <v>4579.07</v>
      </c>
      <c r="G351" s="15"/>
      <c r="H351" s="15"/>
      <c r="I351" s="15">
        <v>0</v>
      </c>
      <c r="J351" s="12" t="str">
        <f>LEFT(tblRVN[[#This Row],[Rate Desc]],10)</f>
        <v>02LNX00102</v>
      </c>
      <c r="K351" s="11">
        <v>0</v>
      </c>
      <c r="L351" s="13"/>
      <c r="M351" s="13"/>
    </row>
    <row r="352" spans="1:13" ht="15" hidden="1" customHeight="1">
      <c r="A352" s="8">
        <v>201604</v>
      </c>
      <c r="B352" s="7" t="s">
        <v>41</v>
      </c>
      <c r="C352" s="9" t="s">
        <v>13</v>
      </c>
      <c r="D352" s="7" t="s">
        <v>14</v>
      </c>
      <c r="E352" s="9" t="s">
        <v>72</v>
      </c>
      <c r="F352" s="14">
        <v>55.83</v>
      </c>
      <c r="G352" s="15"/>
      <c r="H352" s="15"/>
      <c r="I352" s="15">
        <v>0</v>
      </c>
      <c r="J352" s="12" t="str">
        <f>LEFT(tblRVN[[#This Row],[Rate Desc]],10)</f>
        <v>02LNX00103</v>
      </c>
      <c r="K352" s="11">
        <v>0</v>
      </c>
      <c r="L352" s="13"/>
      <c r="M352" s="13"/>
    </row>
    <row r="353" spans="1:13" ht="15" hidden="1" customHeight="1">
      <c r="A353" s="8">
        <v>201604</v>
      </c>
      <c r="B353" s="7" t="s">
        <v>41</v>
      </c>
      <c r="C353" s="9" t="s">
        <v>13</v>
      </c>
      <c r="D353" s="7" t="s">
        <v>14</v>
      </c>
      <c r="E353" s="9" t="s">
        <v>57</v>
      </c>
      <c r="F353" s="14">
        <v>127.71</v>
      </c>
      <c r="G353" s="15"/>
      <c r="H353" s="15"/>
      <c r="I353" s="15">
        <v>0</v>
      </c>
      <c r="J353" s="12" t="str">
        <f>LEFT(tblRVN[[#This Row],[Rate Desc]],10)</f>
        <v>02LNX00105</v>
      </c>
      <c r="K353" s="11">
        <v>0</v>
      </c>
      <c r="L353" s="13"/>
      <c r="M353" s="13"/>
    </row>
    <row r="354" spans="1:13" ht="15" hidden="1" customHeight="1">
      <c r="A354" s="8">
        <v>201604</v>
      </c>
      <c r="B354" s="7" t="s">
        <v>41</v>
      </c>
      <c r="C354" s="9" t="s">
        <v>13</v>
      </c>
      <c r="D354" s="7" t="s">
        <v>14</v>
      </c>
      <c r="E354" s="9" t="s">
        <v>58</v>
      </c>
      <c r="F354" s="14">
        <v>21046.46</v>
      </c>
      <c r="G354" s="15"/>
      <c r="H354" s="15"/>
      <c r="I354" s="15">
        <v>0</v>
      </c>
      <c r="J354" s="12" t="str">
        <f>LEFT(tblRVN[[#This Row],[Rate Desc]],10)</f>
        <v>02LNX00109</v>
      </c>
      <c r="K354" s="11">
        <v>0</v>
      </c>
      <c r="L354" s="13"/>
      <c r="M354" s="13"/>
    </row>
    <row r="355" spans="1:13" ht="15" hidden="1" customHeight="1">
      <c r="A355" s="8">
        <v>201604</v>
      </c>
      <c r="B355" s="7" t="s">
        <v>41</v>
      </c>
      <c r="C355" s="9" t="s">
        <v>13</v>
      </c>
      <c r="D355" s="7" t="s">
        <v>14</v>
      </c>
      <c r="E355" s="9" t="s">
        <v>73</v>
      </c>
      <c r="F355" s="14">
        <v>59512.5</v>
      </c>
      <c r="G355" s="15"/>
      <c r="H355" s="15"/>
      <c r="I355" s="15">
        <v>0</v>
      </c>
      <c r="J355" s="12" t="str">
        <f>LEFT(tblRVN[[#This Row],[Rate Desc]],10)</f>
        <v>02LNX00110</v>
      </c>
      <c r="K355" s="11">
        <v>0</v>
      </c>
      <c r="L355" s="13"/>
      <c r="M355" s="13"/>
    </row>
    <row r="356" spans="1:13" ht="15" hidden="1" customHeight="1">
      <c r="A356" s="8">
        <v>201604</v>
      </c>
      <c r="B356" s="7" t="s">
        <v>41</v>
      </c>
      <c r="C356" s="9" t="s">
        <v>13</v>
      </c>
      <c r="D356" s="7" t="s">
        <v>14</v>
      </c>
      <c r="E356" s="9" t="s">
        <v>59</v>
      </c>
      <c r="F356" s="14">
        <v>55.73</v>
      </c>
      <c r="G356" s="15"/>
      <c r="H356" s="15"/>
      <c r="I356" s="15">
        <v>0</v>
      </c>
      <c r="J356" s="12" t="str">
        <f>LEFT(tblRVN[[#This Row],[Rate Desc]],10)</f>
        <v>02LNX00112</v>
      </c>
      <c r="K356" s="11">
        <v>0</v>
      </c>
      <c r="L356" s="13"/>
      <c r="M356" s="13"/>
    </row>
    <row r="357" spans="1:13" ht="15" hidden="1" customHeight="1">
      <c r="A357" s="8">
        <v>201604</v>
      </c>
      <c r="B357" s="7" t="s">
        <v>41</v>
      </c>
      <c r="C357" s="9" t="s">
        <v>13</v>
      </c>
      <c r="D357" s="7" t="s">
        <v>14</v>
      </c>
      <c r="E357" s="9" t="s">
        <v>60</v>
      </c>
      <c r="F357" s="14">
        <v>545.35</v>
      </c>
      <c r="G357" s="15"/>
      <c r="H357" s="15"/>
      <c r="I357" s="15">
        <v>0</v>
      </c>
      <c r="J357" s="12" t="str">
        <f>LEFT(tblRVN[[#This Row],[Rate Desc]],10)</f>
        <v>02LNX00300</v>
      </c>
      <c r="K357" s="11">
        <v>0</v>
      </c>
      <c r="L357" s="13"/>
      <c r="M357" s="13"/>
    </row>
    <row r="358" spans="1:13" ht="15" hidden="1" customHeight="1">
      <c r="A358" s="8">
        <v>201604</v>
      </c>
      <c r="B358" s="7" t="s">
        <v>41</v>
      </c>
      <c r="C358" s="9" t="s">
        <v>13</v>
      </c>
      <c r="D358" s="7" t="s">
        <v>14</v>
      </c>
      <c r="E358" s="9" t="s">
        <v>61</v>
      </c>
      <c r="F358" s="14">
        <v>6600.94</v>
      </c>
      <c r="G358" s="15"/>
      <c r="H358" s="15"/>
      <c r="I358" s="15">
        <v>0</v>
      </c>
      <c r="J358" s="12" t="str">
        <f>LEFT(tblRVN[[#This Row],[Rate Desc]],10)</f>
        <v>02LNX00311</v>
      </c>
      <c r="K358" s="11">
        <v>0</v>
      </c>
      <c r="L358" s="13"/>
      <c r="M358" s="13"/>
    </row>
    <row r="359" spans="1:13" ht="15" hidden="1" customHeight="1">
      <c r="A359" s="8">
        <v>201604</v>
      </c>
      <c r="B359" s="7" t="s">
        <v>41</v>
      </c>
      <c r="C359" s="9" t="s">
        <v>13</v>
      </c>
      <c r="D359" s="7" t="s">
        <v>14</v>
      </c>
      <c r="E359" s="9" t="s">
        <v>62</v>
      </c>
      <c r="F359" s="14">
        <v>16457.75</v>
      </c>
      <c r="G359" s="15">
        <v>0</v>
      </c>
      <c r="H359" s="15">
        <v>58</v>
      </c>
      <c r="I359" s="15">
        <v>168648</v>
      </c>
      <c r="J359" s="12" t="str">
        <f>LEFT(tblRVN[[#This Row],[Rate Desc]],10)</f>
        <v>02NMT24135</v>
      </c>
      <c r="K359" s="11">
        <v>168648</v>
      </c>
      <c r="L359" s="13"/>
      <c r="M359" s="13"/>
    </row>
    <row r="360" spans="1:13" ht="15" hidden="1" customHeight="1">
      <c r="A360" s="8">
        <v>201604</v>
      </c>
      <c r="B360" s="7" t="s">
        <v>41</v>
      </c>
      <c r="C360" s="9" t="s">
        <v>13</v>
      </c>
      <c r="D360" s="7" t="s">
        <v>14</v>
      </c>
      <c r="E360" s="9" t="s">
        <v>63</v>
      </c>
      <c r="F360" s="14">
        <v>32260.080000000002</v>
      </c>
      <c r="G360" s="15">
        <v>0</v>
      </c>
      <c r="H360" s="15">
        <v>9</v>
      </c>
      <c r="I360" s="15">
        <v>358460</v>
      </c>
      <c r="J360" s="12" t="str">
        <f>LEFT(tblRVN[[#This Row],[Rate Desc]],10)</f>
        <v>02NMT36135</v>
      </c>
      <c r="K360" s="11">
        <v>358460</v>
      </c>
      <c r="L360" s="13"/>
      <c r="M360" s="13"/>
    </row>
    <row r="361" spans="1:13" ht="15" hidden="1" customHeight="1">
      <c r="A361" s="8">
        <v>201604</v>
      </c>
      <c r="B361" s="7" t="s">
        <v>41</v>
      </c>
      <c r="C361" s="9" t="s">
        <v>13</v>
      </c>
      <c r="D361" s="7" t="s">
        <v>14</v>
      </c>
      <c r="E361" s="9" t="s">
        <v>64</v>
      </c>
      <c r="F361" s="14">
        <v>57326.04</v>
      </c>
      <c r="G361" s="15">
        <v>0</v>
      </c>
      <c r="H361" s="15">
        <v>2</v>
      </c>
      <c r="I361" s="15">
        <v>759600</v>
      </c>
      <c r="J361" s="12" t="str">
        <f>LEFT(tblRVN[[#This Row],[Rate Desc]],10)</f>
        <v>02NMT48135</v>
      </c>
      <c r="K361" s="11">
        <v>759600</v>
      </c>
      <c r="L361" s="13"/>
      <c r="M361" s="13"/>
    </row>
    <row r="362" spans="1:13" ht="15" hidden="1" customHeight="1">
      <c r="A362" s="8">
        <v>201604</v>
      </c>
      <c r="B362" s="7" t="s">
        <v>41</v>
      </c>
      <c r="C362" s="9" t="s">
        <v>13</v>
      </c>
      <c r="D362" s="7" t="s">
        <v>14</v>
      </c>
      <c r="E362" s="9" t="s">
        <v>65</v>
      </c>
      <c r="F362" s="14">
        <v>17466.05</v>
      </c>
      <c r="G362" s="15">
        <v>0</v>
      </c>
      <c r="H362" s="15">
        <v>791</v>
      </c>
      <c r="I362" s="15">
        <v>124397</v>
      </c>
      <c r="J362" s="12" t="str">
        <f>LEFT(tblRVN[[#This Row],[Rate Desc]],10)</f>
        <v>02OALT015N</v>
      </c>
      <c r="K362" s="11">
        <v>124397</v>
      </c>
      <c r="L362" s="13"/>
      <c r="M362" s="13"/>
    </row>
    <row r="363" spans="1:13" ht="15" hidden="1" customHeight="1">
      <c r="A363" s="8">
        <v>201604</v>
      </c>
      <c r="B363" s="7" t="s">
        <v>41</v>
      </c>
      <c r="C363" s="9" t="s">
        <v>13</v>
      </c>
      <c r="D363" s="7" t="s">
        <v>14</v>
      </c>
      <c r="E363" s="9" t="s">
        <v>66</v>
      </c>
      <c r="F363" s="14">
        <v>6538.22</v>
      </c>
      <c r="G363" s="15">
        <v>0</v>
      </c>
      <c r="H363" s="15">
        <v>477</v>
      </c>
      <c r="I363" s="15">
        <v>42491</v>
      </c>
      <c r="J363" s="12" t="str">
        <f>LEFT(tblRVN[[#This Row],[Rate Desc]],10)</f>
        <v>02OALTB15N</v>
      </c>
      <c r="K363" s="11">
        <v>42491</v>
      </c>
      <c r="L363" s="13"/>
      <c r="M363" s="13"/>
    </row>
    <row r="364" spans="1:13" ht="15" hidden="1" customHeight="1">
      <c r="A364" s="8">
        <v>201604</v>
      </c>
      <c r="B364" s="7" t="s">
        <v>41</v>
      </c>
      <c r="C364" s="9" t="s">
        <v>13</v>
      </c>
      <c r="D364" s="7" t="s">
        <v>14</v>
      </c>
      <c r="E364" s="9" t="s">
        <v>67</v>
      </c>
      <c r="F364" s="14">
        <v>2096.0700000000002</v>
      </c>
      <c r="G364" s="15">
        <v>0</v>
      </c>
      <c r="H364" s="15">
        <v>28</v>
      </c>
      <c r="I364" s="15">
        <v>22814</v>
      </c>
      <c r="J364" s="12" t="str">
        <f>LEFT(tblRVN[[#This Row],[Rate Desc]],10)</f>
        <v>02RCFL0054</v>
      </c>
      <c r="K364" s="11">
        <v>22814</v>
      </c>
      <c r="L364" s="13"/>
      <c r="M364" s="13"/>
    </row>
    <row r="365" spans="1:13" ht="15" hidden="1" customHeight="1">
      <c r="A365" s="8">
        <v>201604</v>
      </c>
      <c r="B365" s="7" t="s">
        <v>41</v>
      </c>
      <c r="C365" s="9" t="s">
        <v>13</v>
      </c>
      <c r="D365" s="7" t="s">
        <v>14</v>
      </c>
      <c r="E365" s="9" t="s">
        <v>15</v>
      </c>
      <c r="F365" s="14">
        <v>274656.18</v>
      </c>
      <c r="G365" s="15">
        <v>0</v>
      </c>
      <c r="H365" s="15">
        <v>0</v>
      </c>
      <c r="I365" s="15">
        <v>0</v>
      </c>
      <c r="J365" s="12" t="str">
        <f>LEFT(tblRVN[[#This Row],[Rate Desc]],10)</f>
        <v>301270-DSM</v>
      </c>
      <c r="K365" s="11">
        <v>0</v>
      </c>
      <c r="L365" s="13"/>
      <c r="M365" s="13"/>
    </row>
    <row r="366" spans="1:13" ht="15" hidden="1" customHeight="1">
      <c r="A366" s="8">
        <v>201604</v>
      </c>
      <c r="B366" s="7" t="s">
        <v>41</v>
      </c>
      <c r="C366" s="9" t="s">
        <v>13</v>
      </c>
      <c r="D366" s="7" t="s">
        <v>14</v>
      </c>
      <c r="E366" s="9" t="s">
        <v>16</v>
      </c>
      <c r="F366" s="14">
        <v>526.41999999999996</v>
      </c>
      <c r="G366" s="15">
        <v>0</v>
      </c>
      <c r="H366" s="15">
        <v>5</v>
      </c>
      <c r="I366" s="15">
        <v>0</v>
      </c>
      <c r="J366" s="12" t="str">
        <f>LEFT(tblRVN[[#This Row],[Rate Desc]],10)</f>
        <v>301280-BLU</v>
      </c>
      <c r="K366" s="11">
        <v>0</v>
      </c>
      <c r="L366" s="13"/>
      <c r="M366" s="13"/>
    </row>
    <row r="367" spans="1:13" ht="15" hidden="1" customHeight="1">
      <c r="A367" s="8">
        <v>201604</v>
      </c>
      <c r="B367" s="7" t="s">
        <v>41</v>
      </c>
      <c r="C367" s="9" t="s">
        <v>13</v>
      </c>
      <c r="D367" s="7" t="s">
        <v>14</v>
      </c>
      <c r="E367" s="9" t="s">
        <v>17</v>
      </c>
      <c r="F367" s="14"/>
      <c r="G367" s="15">
        <v>15744</v>
      </c>
      <c r="H367" s="15">
        <v>0</v>
      </c>
      <c r="I367" s="15"/>
      <c r="J367" s="12" t="str">
        <f>LEFT(tblRVN[[#This Row],[Rate Desc]],10)</f>
        <v>CUSTOMER C</v>
      </c>
      <c r="K367" s="11">
        <v>0</v>
      </c>
      <c r="L367" s="13"/>
      <c r="M367" s="13"/>
    </row>
    <row r="368" spans="1:13" ht="15" hidden="1" customHeight="1">
      <c r="A368" s="8">
        <v>201604</v>
      </c>
      <c r="B368" s="7" t="s">
        <v>41</v>
      </c>
      <c r="C368" s="9" t="s">
        <v>13</v>
      </c>
      <c r="D368" s="7" t="s">
        <v>14</v>
      </c>
      <c r="E368" s="9" t="s">
        <v>40</v>
      </c>
      <c r="F368" s="14">
        <v>58917.84</v>
      </c>
      <c r="G368" s="15">
        <v>0</v>
      </c>
      <c r="H368" s="15">
        <v>0</v>
      </c>
      <c r="I368" s="15">
        <v>0</v>
      </c>
      <c r="J368" s="12" t="str">
        <f>LEFT(tblRVN[[#This Row],[Rate Desc]],10)</f>
        <v>REVENUE AD</v>
      </c>
      <c r="K368" s="11">
        <v>0</v>
      </c>
      <c r="L368" s="13"/>
      <c r="M368" s="13"/>
    </row>
    <row r="369" spans="1:13" ht="15" hidden="1" customHeight="1">
      <c r="A369" s="8">
        <v>201604</v>
      </c>
      <c r="B369" s="7" t="s">
        <v>41</v>
      </c>
      <c r="C369" s="9" t="s">
        <v>13</v>
      </c>
      <c r="D369" s="7" t="s">
        <v>14</v>
      </c>
      <c r="E369" s="9" t="s">
        <v>18</v>
      </c>
      <c r="F369" s="14">
        <v>-273132.82</v>
      </c>
      <c r="G369" s="15">
        <v>0</v>
      </c>
      <c r="H369" s="15">
        <v>0</v>
      </c>
      <c r="I369" s="15">
        <v>0</v>
      </c>
      <c r="J369" s="12" t="str">
        <f>LEFT(tblRVN[[#This Row],[Rate Desc]],10)</f>
        <v>REVENUE_AC</v>
      </c>
      <c r="K369" s="11">
        <v>0</v>
      </c>
      <c r="L369" s="13"/>
      <c r="M369" s="13"/>
    </row>
    <row r="370" spans="1:13" ht="15" hidden="1" customHeight="1">
      <c r="A370" s="8">
        <v>201604</v>
      </c>
      <c r="B370" s="7" t="s">
        <v>41</v>
      </c>
      <c r="C370" s="9" t="s">
        <v>13</v>
      </c>
      <c r="D370" s="7" t="s">
        <v>19</v>
      </c>
      <c r="E370" s="9" t="s">
        <v>20</v>
      </c>
      <c r="F370" s="14">
        <v>-430000</v>
      </c>
      <c r="G370" s="15">
        <v>0</v>
      </c>
      <c r="H370" s="15">
        <v>0</v>
      </c>
      <c r="I370" s="15">
        <v>-6287000</v>
      </c>
      <c r="J370" s="12" t="str">
        <f>LEFT(tblRVN[[#This Row],[Rate Desc]],10)</f>
        <v>UNBILLED R</v>
      </c>
      <c r="K370" s="11">
        <v>-6287000</v>
      </c>
      <c r="L370" s="13"/>
      <c r="M370" s="13"/>
    </row>
    <row r="371" spans="1:13" ht="15" hidden="1" customHeight="1">
      <c r="A371" s="8">
        <v>201604</v>
      </c>
      <c r="B371" s="7" t="s">
        <v>41</v>
      </c>
      <c r="C371" s="9" t="s">
        <v>21</v>
      </c>
      <c r="D371" s="7" t="s">
        <v>35</v>
      </c>
      <c r="E371" s="9" t="s">
        <v>42</v>
      </c>
      <c r="F371" s="14">
        <v>-403.07</v>
      </c>
      <c r="G371" s="15">
        <v>0</v>
      </c>
      <c r="H371" s="15">
        <v>46</v>
      </c>
      <c r="I371" s="15">
        <v>53959</v>
      </c>
      <c r="J371" s="12" t="str">
        <f>LEFT(tblRVN[[#This Row],[Rate Desc]],10)</f>
        <v>02GNSB0024</v>
      </c>
      <c r="K371" s="11">
        <v>53959</v>
      </c>
      <c r="L371" s="13"/>
      <c r="M371" s="13"/>
    </row>
    <row r="372" spans="1:13" ht="15" hidden="1" customHeight="1">
      <c r="A372" s="8">
        <v>201604</v>
      </c>
      <c r="B372" s="7" t="s">
        <v>41</v>
      </c>
      <c r="C372" s="9" t="s">
        <v>21</v>
      </c>
      <c r="D372" s="7" t="s">
        <v>35</v>
      </c>
      <c r="E372" s="9" t="s">
        <v>44</v>
      </c>
      <c r="F372" s="14">
        <v>-4.33</v>
      </c>
      <c r="G372" s="15">
        <v>0</v>
      </c>
      <c r="H372" s="15">
        <v>1</v>
      </c>
      <c r="I372" s="15">
        <v>579</v>
      </c>
      <c r="J372" s="12" t="str">
        <f>LEFT(tblRVN[[#This Row],[Rate Desc]],10)</f>
        <v>02GNSB24FP</v>
      </c>
      <c r="K372" s="11">
        <v>579</v>
      </c>
      <c r="L372" s="13"/>
      <c r="M372" s="13"/>
    </row>
    <row r="373" spans="1:13" ht="15" hidden="1" customHeight="1">
      <c r="A373" s="8">
        <v>201604</v>
      </c>
      <c r="B373" s="7" t="s">
        <v>41</v>
      </c>
      <c r="C373" s="9" t="s">
        <v>21</v>
      </c>
      <c r="D373" s="7" t="s">
        <v>35</v>
      </c>
      <c r="E373" s="9" t="s">
        <v>45</v>
      </c>
      <c r="F373" s="14">
        <v>-323</v>
      </c>
      <c r="G373" s="15">
        <v>0</v>
      </c>
      <c r="H373" s="15">
        <v>11</v>
      </c>
      <c r="I373" s="15">
        <v>43240</v>
      </c>
      <c r="J373" s="12" t="str">
        <f>LEFT(tblRVN[[#This Row],[Rate Desc]],10)</f>
        <v>02LGSB0036</v>
      </c>
      <c r="K373" s="11">
        <v>43240</v>
      </c>
      <c r="L373" s="13"/>
      <c r="M373" s="13"/>
    </row>
    <row r="374" spans="1:13" ht="15" hidden="1" customHeight="1">
      <c r="A374" s="8">
        <v>201604</v>
      </c>
      <c r="B374" s="7" t="s">
        <v>41</v>
      </c>
      <c r="C374" s="9" t="s">
        <v>21</v>
      </c>
      <c r="D374" s="7" t="s">
        <v>35</v>
      </c>
      <c r="E374" s="9" t="s">
        <v>47</v>
      </c>
      <c r="F374" s="14">
        <v>-16.690000000000001</v>
      </c>
      <c r="G374" s="15"/>
      <c r="H374" s="15"/>
      <c r="I374" s="15">
        <v>2233</v>
      </c>
      <c r="J374" s="12" t="str">
        <f>LEFT(tblRVN[[#This Row],[Rate Desc]],10)</f>
        <v>02OALTB15N</v>
      </c>
      <c r="K374" s="11">
        <v>2233</v>
      </c>
      <c r="L374" s="13"/>
      <c r="M374" s="13"/>
    </row>
    <row r="375" spans="1:13" ht="15" hidden="1" customHeight="1">
      <c r="A375" s="8">
        <v>201604</v>
      </c>
      <c r="B375" s="7" t="s">
        <v>41</v>
      </c>
      <c r="C375" s="9" t="s">
        <v>21</v>
      </c>
      <c r="D375" s="7" t="s">
        <v>35</v>
      </c>
      <c r="E375" s="9" t="s">
        <v>36</v>
      </c>
      <c r="F375" s="14">
        <v>-82.52</v>
      </c>
      <c r="G375" s="15">
        <v>0</v>
      </c>
      <c r="H375" s="15">
        <v>0</v>
      </c>
      <c r="I375" s="15">
        <v>0</v>
      </c>
      <c r="J375" s="12" t="str">
        <f>LEFT(tblRVN[[#This Row],[Rate Desc]],10)</f>
        <v>BPA BALANC</v>
      </c>
      <c r="K375" s="11">
        <v>0</v>
      </c>
      <c r="L375" s="13"/>
      <c r="M375" s="13"/>
    </row>
    <row r="376" spans="1:13" ht="15" hidden="1" customHeight="1">
      <c r="A376" s="8">
        <v>201604</v>
      </c>
      <c r="B376" s="7" t="s">
        <v>41</v>
      </c>
      <c r="C376" s="9" t="s">
        <v>21</v>
      </c>
      <c r="D376" s="7" t="s">
        <v>35</v>
      </c>
      <c r="E376" s="9" t="s">
        <v>37</v>
      </c>
      <c r="F376" s="14"/>
      <c r="G376" s="15">
        <v>57</v>
      </c>
      <c r="H376" s="15">
        <v>0</v>
      </c>
      <c r="I376" s="15"/>
      <c r="J376" s="12" t="str">
        <f>LEFT(tblRVN[[#This Row],[Rate Desc]],10)</f>
        <v>CUSTOMER C</v>
      </c>
      <c r="K376" s="11">
        <v>0</v>
      </c>
      <c r="L376" s="13"/>
      <c r="M376" s="13"/>
    </row>
    <row r="377" spans="1:13" ht="15" hidden="1" customHeight="1">
      <c r="A377" s="8">
        <v>201604</v>
      </c>
      <c r="B377" s="7" t="s">
        <v>41</v>
      </c>
      <c r="C377" s="9" t="s">
        <v>21</v>
      </c>
      <c r="D377" s="7" t="s">
        <v>14</v>
      </c>
      <c r="E377" s="9" t="s">
        <v>48</v>
      </c>
      <c r="F377" s="14">
        <v>6352.67</v>
      </c>
      <c r="G377" s="15">
        <v>0</v>
      </c>
      <c r="H377" s="15">
        <v>46</v>
      </c>
      <c r="I377" s="15">
        <v>53959</v>
      </c>
      <c r="J377" s="12" t="str">
        <f>LEFT(tblRVN[[#This Row],[Rate Desc]],10)</f>
        <v>02GNSB0024</v>
      </c>
      <c r="K377" s="11">
        <v>53959</v>
      </c>
      <c r="L377" s="13"/>
      <c r="M377" s="13"/>
    </row>
    <row r="378" spans="1:13" ht="15" hidden="1" customHeight="1">
      <c r="A378" s="8">
        <v>201604</v>
      </c>
      <c r="B378" s="7" t="s">
        <v>41</v>
      </c>
      <c r="C378" s="9" t="s">
        <v>21</v>
      </c>
      <c r="D378" s="7" t="s">
        <v>14</v>
      </c>
      <c r="E378" s="9" t="s">
        <v>50</v>
      </c>
      <c r="F378" s="14">
        <v>63.34</v>
      </c>
      <c r="G378" s="15">
        <v>0</v>
      </c>
      <c r="H378" s="15">
        <v>1</v>
      </c>
      <c r="I378" s="15">
        <v>579</v>
      </c>
      <c r="J378" s="12" t="str">
        <f>LEFT(tblRVN[[#This Row],[Rate Desc]],10)</f>
        <v>02GNSB24FP</v>
      </c>
      <c r="K378" s="11">
        <v>579</v>
      </c>
      <c r="L378" s="13"/>
      <c r="M378" s="13"/>
    </row>
    <row r="379" spans="1:13" ht="15" hidden="1" customHeight="1">
      <c r="A379" s="8">
        <v>201604</v>
      </c>
      <c r="B379" s="7" t="s">
        <v>41</v>
      </c>
      <c r="C379" s="9" t="s">
        <v>21</v>
      </c>
      <c r="D379" s="7" t="s">
        <v>14</v>
      </c>
      <c r="E379" s="9" t="s">
        <v>51</v>
      </c>
      <c r="F379" s="14">
        <v>105954.06</v>
      </c>
      <c r="G379" s="15">
        <v>0</v>
      </c>
      <c r="H379" s="15">
        <v>330</v>
      </c>
      <c r="I379" s="15">
        <v>1113646</v>
      </c>
      <c r="J379" s="12" t="str">
        <f>LEFT(tblRVN[[#This Row],[Rate Desc]],10)</f>
        <v>02GNSV0024</v>
      </c>
      <c r="K379" s="11">
        <v>1113646</v>
      </c>
      <c r="L379" s="13"/>
      <c r="M379" s="13"/>
    </row>
    <row r="380" spans="1:13" ht="15" hidden="1" customHeight="1">
      <c r="A380" s="8">
        <v>201604</v>
      </c>
      <c r="B380" s="7" t="s">
        <v>41</v>
      </c>
      <c r="C380" s="9" t="s">
        <v>21</v>
      </c>
      <c r="D380" s="7" t="s">
        <v>14</v>
      </c>
      <c r="E380" s="9" t="s">
        <v>52</v>
      </c>
      <c r="F380" s="14">
        <v>711.2</v>
      </c>
      <c r="G380" s="15">
        <v>0</v>
      </c>
      <c r="H380" s="15">
        <v>4</v>
      </c>
      <c r="I380" s="15">
        <v>2776</v>
      </c>
      <c r="J380" s="12" t="str">
        <f>LEFT(tblRVN[[#This Row],[Rate Desc]],10)</f>
        <v>02GNSV024F</v>
      </c>
      <c r="K380" s="11">
        <v>2776</v>
      </c>
      <c r="L380" s="13"/>
      <c r="M380" s="13"/>
    </row>
    <row r="381" spans="1:13" ht="15" hidden="1" customHeight="1">
      <c r="A381" s="8">
        <v>201604</v>
      </c>
      <c r="B381" s="7" t="s">
        <v>41</v>
      </c>
      <c r="C381" s="9" t="s">
        <v>21</v>
      </c>
      <c r="D381" s="7" t="s">
        <v>14</v>
      </c>
      <c r="E381" s="9" t="s">
        <v>53</v>
      </c>
      <c r="F381" s="14">
        <v>10576.78</v>
      </c>
      <c r="G381" s="15">
        <v>0</v>
      </c>
      <c r="H381" s="15">
        <v>11</v>
      </c>
      <c r="I381" s="15">
        <v>43240</v>
      </c>
      <c r="J381" s="12" t="str">
        <f>LEFT(tblRVN[[#This Row],[Rate Desc]],10)</f>
        <v>02LGSB0036</v>
      </c>
      <c r="K381" s="11">
        <v>43240</v>
      </c>
      <c r="L381" s="13"/>
      <c r="M381" s="13"/>
    </row>
    <row r="382" spans="1:13" ht="15" hidden="1" customHeight="1">
      <c r="A382" s="8">
        <v>201604</v>
      </c>
      <c r="B382" s="7" t="s">
        <v>41</v>
      </c>
      <c r="C382" s="9" t="s">
        <v>21</v>
      </c>
      <c r="D382" s="7" t="s">
        <v>14</v>
      </c>
      <c r="E382" s="9" t="s">
        <v>54</v>
      </c>
      <c r="F382" s="14">
        <v>542424.04</v>
      </c>
      <c r="G382" s="15">
        <v>0</v>
      </c>
      <c r="H382" s="15">
        <v>101</v>
      </c>
      <c r="I382" s="15">
        <v>6272315</v>
      </c>
      <c r="J382" s="12" t="str">
        <f>LEFT(tblRVN[[#This Row],[Rate Desc]],10)</f>
        <v>02LGSV0036</v>
      </c>
      <c r="K382" s="11">
        <v>6272315</v>
      </c>
      <c r="L382" s="13"/>
      <c r="M382" s="13"/>
    </row>
    <row r="383" spans="1:13" ht="15" hidden="1" customHeight="1">
      <c r="A383" s="8">
        <v>201604</v>
      </c>
      <c r="B383" s="7" t="s">
        <v>41</v>
      </c>
      <c r="C383" s="9" t="s">
        <v>21</v>
      </c>
      <c r="D383" s="7" t="s">
        <v>14</v>
      </c>
      <c r="E383" s="9" t="s">
        <v>55</v>
      </c>
      <c r="F383" s="14">
        <v>3434047.72</v>
      </c>
      <c r="G383" s="15">
        <v>0</v>
      </c>
      <c r="H383" s="15">
        <v>31</v>
      </c>
      <c r="I383" s="15">
        <v>54024050</v>
      </c>
      <c r="J383" s="12" t="str">
        <f>LEFT(tblRVN[[#This Row],[Rate Desc]],10)</f>
        <v>02LGSV048T</v>
      </c>
      <c r="K383" s="11">
        <v>54024050</v>
      </c>
      <c r="L383" s="13"/>
      <c r="M383" s="13"/>
    </row>
    <row r="384" spans="1:13" ht="15" hidden="1" customHeight="1">
      <c r="A384" s="8">
        <v>201604</v>
      </c>
      <c r="B384" s="7" t="s">
        <v>41</v>
      </c>
      <c r="C384" s="9" t="s">
        <v>21</v>
      </c>
      <c r="D384" s="7" t="s">
        <v>14</v>
      </c>
      <c r="E384" s="9" t="s">
        <v>65</v>
      </c>
      <c r="F384" s="14">
        <v>1162.3</v>
      </c>
      <c r="G384" s="15">
        <v>0</v>
      </c>
      <c r="H384" s="15">
        <v>38</v>
      </c>
      <c r="I384" s="15">
        <v>8875</v>
      </c>
      <c r="J384" s="12" t="str">
        <f>LEFT(tblRVN[[#This Row],[Rate Desc]],10)</f>
        <v>02OALT015N</v>
      </c>
      <c r="K384" s="11">
        <v>8875</v>
      </c>
      <c r="L384" s="13"/>
      <c r="M384" s="13"/>
    </row>
    <row r="385" spans="1:13" ht="15" hidden="1" customHeight="1">
      <c r="A385" s="8">
        <v>201604</v>
      </c>
      <c r="B385" s="7" t="s">
        <v>41</v>
      </c>
      <c r="C385" s="9" t="s">
        <v>21</v>
      </c>
      <c r="D385" s="7" t="s">
        <v>14</v>
      </c>
      <c r="E385" s="9" t="s">
        <v>66</v>
      </c>
      <c r="F385" s="14">
        <v>335.95</v>
      </c>
      <c r="G385" s="15">
        <v>0</v>
      </c>
      <c r="H385" s="15">
        <v>14</v>
      </c>
      <c r="I385" s="15">
        <v>2233</v>
      </c>
      <c r="J385" s="12" t="str">
        <f>LEFT(tblRVN[[#This Row],[Rate Desc]],10)</f>
        <v>02OALTB15N</v>
      </c>
      <c r="K385" s="11">
        <v>2233</v>
      </c>
      <c r="L385" s="13"/>
      <c r="M385" s="13"/>
    </row>
    <row r="386" spans="1:13" ht="15" hidden="1" customHeight="1">
      <c r="A386" s="8">
        <v>201604</v>
      </c>
      <c r="B386" s="7" t="s">
        <v>41</v>
      </c>
      <c r="C386" s="9" t="s">
        <v>21</v>
      </c>
      <c r="D386" s="7" t="s">
        <v>14</v>
      </c>
      <c r="E386" s="9" t="s">
        <v>68</v>
      </c>
      <c r="F386" s="14">
        <v>20312.63</v>
      </c>
      <c r="G386" s="15">
        <v>0</v>
      </c>
      <c r="H386" s="15">
        <v>1</v>
      </c>
      <c r="I386" s="15">
        <v>79000</v>
      </c>
      <c r="J386" s="12" t="str">
        <f>LEFT(tblRVN[[#This Row],[Rate Desc]],10)</f>
        <v>02PRSV47TM</v>
      </c>
      <c r="K386" s="11">
        <v>79000</v>
      </c>
      <c r="L386" s="13"/>
      <c r="M386" s="13"/>
    </row>
    <row r="387" spans="1:13" ht="15" hidden="1" customHeight="1">
      <c r="A387" s="8">
        <v>201604</v>
      </c>
      <c r="B387" s="7" t="s">
        <v>41</v>
      </c>
      <c r="C387" s="9" t="s">
        <v>21</v>
      </c>
      <c r="D387" s="7" t="s">
        <v>14</v>
      </c>
      <c r="E387" s="9" t="s">
        <v>22</v>
      </c>
      <c r="F387" s="14">
        <v>123211.96</v>
      </c>
      <c r="G387" s="15">
        <v>0</v>
      </c>
      <c r="H387" s="15">
        <v>0</v>
      </c>
      <c r="I387" s="15">
        <v>0</v>
      </c>
      <c r="J387" s="12" t="str">
        <f>LEFT(tblRVN[[#This Row],[Rate Desc]],10)</f>
        <v>301370-DSM</v>
      </c>
      <c r="K387" s="11">
        <v>0</v>
      </c>
      <c r="L387" s="13"/>
      <c r="M387" s="13"/>
    </row>
    <row r="388" spans="1:13" ht="15" hidden="1" customHeight="1">
      <c r="A388" s="8">
        <v>201604</v>
      </c>
      <c r="B388" s="7" t="s">
        <v>41</v>
      </c>
      <c r="C388" s="9" t="s">
        <v>21</v>
      </c>
      <c r="D388" s="7" t="s">
        <v>14</v>
      </c>
      <c r="E388" s="9" t="s">
        <v>17</v>
      </c>
      <c r="F388" s="14"/>
      <c r="G388" s="15">
        <v>493</v>
      </c>
      <c r="H388" s="15">
        <v>0</v>
      </c>
      <c r="I388" s="15"/>
      <c r="J388" s="12" t="str">
        <f>LEFT(tblRVN[[#This Row],[Rate Desc]],10)</f>
        <v>CUSTOMER C</v>
      </c>
      <c r="K388" s="11">
        <v>0</v>
      </c>
      <c r="L388" s="13"/>
      <c r="M388" s="13"/>
    </row>
    <row r="389" spans="1:13" ht="15" hidden="1" customHeight="1">
      <c r="A389" s="8">
        <v>201604</v>
      </c>
      <c r="B389" s="7" t="s">
        <v>41</v>
      </c>
      <c r="C389" s="9" t="s">
        <v>21</v>
      </c>
      <c r="D389" s="7" t="s">
        <v>14</v>
      </c>
      <c r="E389" s="9" t="s">
        <v>40</v>
      </c>
      <c r="F389" s="14">
        <v>31420.720000000001</v>
      </c>
      <c r="G389" s="15">
        <v>0</v>
      </c>
      <c r="H389" s="15">
        <v>0</v>
      </c>
      <c r="I389" s="15">
        <v>0</v>
      </c>
      <c r="J389" s="12" t="str">
        <f>LEFT(tblRVN[[#This Row],[Rate Desc]],10)</f>
        <v>REVENUE AD</v>
      </c>
      <c r="K389" s="11">
        <v>0</v>
      </c>
      <c r="L389" s="13"/>
      <c r="M389" s="13"/>
    </row>
    <row r="390" spans="1:13" ht="15" hidden="1" customHeight="1">
      <c r="A390" s="8">
        <v>201604</v>
      </c>
      <c r="B390" s="7" t="s">
        <v>41</v>
      </c>
      <c r="C390" s="9" t="s">
        <v>21</v>
      </c>
      <c r="D390" s="7" t="s">
        <v>14</v>
      </c>
      <c r="E390" s="9" t="s">
        <v>18</v>
      </c>
      <c r="F390" s="14">
        <v>-122554.24000000001</v>
      </c>
      <c r="G390" s="15">
        <v>0</v>
      </c>
      <c r="H390" s="15">
        <v>0</v>
      </c>
      <c r="I390" s="15">
        <v>0</v>
      </c>
      <c r="J390" s="12" t="str">
        <f>LEFT(tblRVN[[#This Row],[Rate Desc]],10)</f>
        <v>REVENUE_AC</v>
      </c>
      <c r="K390" s="11">
        <v>0</v>
      </c>
      <c r="L390" s="13"/>
      <c r="M390" s="13"/>
    </row>
    <row r="391" spans="1:13" ht="15" hidden="1" customHeight="1">
      <c r="A391" s="8">
        <v>201604</v>
      </c>
      <c r="B391" s="7" t="s">
        <v>41</v>
      </c>
      <c r="C391" s="9" t="s">
        <v>21</v>
      </c>
      <c r="D391" s="7" t="s">
        <v>19</v>
      </c>
      <c r="E391" s="9" t="s">
        <v>20</v>
      </c>
      <c r="F391" s="14">
        <v>-458000</v>
      </c>
      <c r="G391" s="15">
        <v>0</v>
      </c>
      <c r="H391" s="15">
        <v>0</v>
      </c>
      <c r="I391" s="15">
        <v>-4605000</v>
      </c>
      <c r="J391" s="12" t="str">
        <f>LEFT(tblRVN[[#This Row],[Rate Desc]],10)</f>
        <v>UNBILLED R</v>
      </c>
      <c r="K391" s="11">
        <v>-4605000</v>
      </c>
      <c r="L391" s="13"/>
      <c r="M391" s="13"/>
    </row>
    <row r="392" spans="1:13" ht="15" hidden="1" customHeight="1">
      <c r="A392" s="8">
        <v>201604</v>
      </c>
      <c r="B392" s="7" t="s">
        <v>41</v>
      </c>
      <c r="C392" s="9" t="s">
        <v>23</v>
      </c>
      <c r="D392" s="7" t="s">
        <v>35</v>
      </c>
      <c r="E392" s="9" t="s">
        <v>69</v>
      </c>
      <c r="F392" s="14">
        <v>-34167.39</v>
      </c>
      <c r="G392" s="15">
        <v>0</v>
      </c>
      <c r="H392" s="15">
        <v>3201</v>
      </c>
      <c r="I392" s="15">
        <v>4577808</v>
      </c>
      <c r="J392" s="12" t="str">
        <f>LEFT(tblRVN[[#This Row],[Rate Desc]],10)</f>
        <v>02APSV0040</v>
      </c>
      <c r="K392" s="11">
        <v>4577808</v>
      </c>
      <c r="L392" s="13"/>
      <c r="M392" s="13"/>
    </row>
    <row r="393" spans="1:13" ht="15" hidden="1" customHeight="1">
      <c r="A393" s="8">
        <v>201604</v>
      </c>
      <c r="B393" s="7" t="s">
        <v>41</v>
      </c>
      <c r="C393" s="9" t="s">
        <v>23</v>
      </c>
      <c r="D393" s="7" t="s">
        <v>35</v>
      </c>
      <c r="E393" s="9" t="s">
        <v>98</v>
      </c>
      <c r="F393" s="14">
        <v>745.86</v>
      </c>
      <c r="G393" s="15"/>
      <c r="H393" s="15"/>
      <c r="I393" s="15">
        <v>-99848</v>
      </c>
      <c r="J393" s="12" t="str">
        <f>LEFT(tblRVN[[#This Row],[Rate Desc]],10)</f>
        <v>02BPADEBIT</v>
      </c>
      <c r="K393" s="11">
        <v>-99848</v>
      </c>
      <c r="L393" s="13"/>
      <c r="M393" s="13"/>
    </row>
    <row r="394" spans="1:13" ht="15" hidden="1" customHeight="1">
      <c r="A394" s="8">
        <v>201604</v>
      </c>
      <c r="B394" s="7" t="s">
        <v>41</v>
      </c>
      <c r="C394" s="9" t="s">
        <v>23</v>
      </c>
      <c r="D394" s="7" t="s">
        <v>35</v>
      </c>
      <c r="E394" s="9" t="s">
        <v>70</v>
      </c>
      <c r="F394" s="14">
        <v>-34.659999999999997</v>
      </c>
      <c r="G394" s="15">
        <v>0</v>
      </c>
      <c r="H394" s="15">
        <v>4</v>
      </c>
      <c r="I394" s="15">
        <v>4640</v>
      </c>
      <c r="J394" s="12" t="str">
        <f>LEFT(tblRVN[[#This Row],[Rate Desc]],10)</f>
        <v>02NMT40135</v>
      </c>
      <c r="K394" s="11">
        <v>4640</v>
      </c>
      <c r="L394" s="13"/>
      <c r="M394" s="13"/>
    </row>
    <row r="395" spans="1:13" ht="15" hidden="1" customHeight="1">
      <c r="A395" s="8">
        <v>201604</v>
      </c>
      <c r="B395" s="7" t="s">
        <v>41</v>
      </c>
      <c r="C395" s="9" t="s">
        <v>23</v>
      </c>
      <c r="D395" s="7" t="s">
        <v>35</v>
      </c>
      <c r="E395" s="9" t="s">
        <v>38</v>
      </c>
      <c r="F395" s="14"/>
      <c r="G395" s="15">
        <v>3146</v>
      </c>
      <c r="H395" s="15">
        <v>0</v>
      </c>
      <c r="I395" s="15"/>
      <c r="J395" s="12" t="str">
        <f>LEFT(tblRVN[[#This Row],[Rate Desc]],10)</f>
        <v>CUSTOMER C</v>
      </c>
      <c r="K395" s="11">
        <v>0</v>
      </c>
      <c r="L395" s="13"/>
      <c r="M395" s="13"/>
    </row>
    <row r="396" spans="1:13" ht="15" hidden="1" customHeight="1">
      <c r="A396" s="8">
        <v>201604</v>
      </c>
      <c r="B396" s="7" t="s">
        <v>41</v>
      </c>
      <c r="C396" s="9" t="s">
        <v>23</v>
      </c>
      <c r="D396" s="7" t="s">
        <v>35</v>
      </c>
      <c r="E396" s="9" t="s">
        <v>39</v>
      </c>
      <c r="F396" s="14">
        <v>-3676.58</v>
      </c>
      <c r="G396" s="15">
        <v>0</v>
      </c>
      <c r="H396" s="15">
        <v>0</v>
      </c>
      <c r="I396" s="15">
        <v>0</v>
      </c>
      <c r="J396" s="12" t="str">
        <f>LEFT(tblRVN[[#This Row],[Rate Desc]],10)</f>
        <v>IRRIGATION</v>
      </c>
      <c r="K396" s="11">
        <v>0</v>
      </c>
      <c r="L396" s="13"/>
      <c r="M396" s="13"/>
    </row>
    <row r="397" spans="1:13" ht="15" hidden="1" customHeight="1">
      <c r="A397" s="8">
        <v>201604</v>
      </c>
      <c r="B397" s="7" t="s">
        <v>41</v>
      </c>
      <c r="C397" s="9" t="s">
        <v>23</v>
      </c>
      <c r="D397" s="7" t="s">
        <v>14</v>
      </c>
      <c r="E397" s="9" t="s">
        <v>69</v>
      </c>
      <c r="F397" s="14">
        <v>334267.95</v>
      </c>
      <c r="G397" s="15">
        <v>0</v>
      </c>
      <c r="H397" s="15">
        <v>3201</v>
      </c>
      <c r="I397" s="15">
        <v>4577808</v>
      </c>
      <c r="J397" s="12" t="str">
        <f>LEFT(tblRVN[[#This Row],[Rate Desc]],10)</f>
        <v>02APSV0040</v>
      </c>
      <c r="K397" s="11">
        <v>4577808</v>
      </c>
      <c r="L397" s="13"/>
      <c r="M397" s="13"/>
    </row>
    <row r="398" spans="1:13" ht="15" hidden="1" customHeight="1">
      <c r="A398" s="8">
        <v>201604</v>
      </c>
      <c r="B398" s="7" t="s">
        <v>41</v>
      </c>
      <c r="C398" s="9" t="s">
        <v>23</v>
      </c>
      <c r="D398" s="7" t="s">
        <v>14</v>
      </c>
      <c r="E398" s="9" t="s">
        <v>71</v>
      </c>
      <c r="F398" s="14">
        <v>142932.95000000001</v>
      </c>
      <c r="G398" s="15">
        <v>0</v>
      </c>
      <c r="H398" s="15">
        <v>1967</v>
      </c>
      <c r="I398" s="15">
        <v>1952320</v>
      </c>
      <c r="J398" s="12" t="str">
        <f>LEFT(tblRVN[[#This Row],[Rate Desc]],10)</f>
        <v>02APSV040X</v>
      </c>
      <c r="K398" s="11">
        <v>1952320</v>
      </c>
      <c r="L398" s="13"/>
      <c r="M398" s="13"/>
    </row>
    <row r="399" spans="1:13" ht="15" hidden="1" customHeight="1">
      <c r="A399" s="8">
        <v>201604</v>
      </c>
      <c r="B399" s="7" t="s">
        <v>41</v>
      </c>
      <c r="C399" s="9" t="s">
        <v>23</v>
      </c>
      <c r="D399" s="7" t="s">
        <v>14</v>
      </c>
      <c r="E399" s="9" t="s">
        <v>57</v>
      </c>
      <c r="F399" s="14">
        <v>7.31</v>
      </c>
      <c r="G399" s="15"/>
      <c r="H399" s="15"/>
      <c r="I399" s="15">
        <v>0</v>
      </c>
      <c r="J399" s="12" t="str">
        <f>LEFT(tblRVN[[#This Row],[Rate Desc]],10)</f>
        <v>02LNX00105</v>
      </c>
      <c r="K399" s="11">
        <v>0</v>
      </c>
      <c r="L399" s="13"/>
      <c r="M399" s="13"/>
    </row>
    <row r="400" spans="1:13" ht="15" hidden="1" customHeight="1">
      <c r="A400" s="8">
        <v>201604</v>
      </c>
      <c r="B400" s="7" t="s">
        <v>41</v>
      </c>
      <c r="C400" s="9" t="s">
        <v>23</v>
      </c>
      <c r="D400" s="7" t="s">
        <v>14</v>
      </c>
      <c r="E400" s="9" t="s">
        <v>58</v>
      </c>
      <c r="F400" s="14">
        <v>774.4</v>
      </c>
      <c r="G400" s="15"/>
      <c r="H400" s="15"/>
      <c r="I400" s="15">
        <v>0</v>
      </c>
      <c r="J400" s="12" t="str">
        <f>LEFT(tblRVN[[#This Row],[Rate Desc]],10)</f>
        <v>02LNX00109</v>
      </c>
      <c r="K400" s="11">
        <v>0</v>
      </c>
      <c r="L400" s="13"/>
      <c r="M400" s="13"/>
    </row>
    <row r="401" spans="1:13" ht="15" hidden="1" customHeight="1">
      <c r="A401" s="8">
        <v>201604</v>
      </c>
      <c r="B401" s="7" t="s">
        <v>41</v>
      </c>
      <c r="C401" s="9" t="s">
        <v>23</v>
      </c>
      <c r="D401" s="7" t="s">
        <v>14</v>
      </c>
      <c r="E401" s="9" t="s">
        <v>73</v>
      </c>
      <c r="F401" s="14">
        <v>4148</v>
      </c>
      <c r="G401" s="15"/>
      <c r="H401" s="15"/>
      <c r="I401" s="15">
        <v>0</v>
      </c>
      <c r="J401" s="12" t="str">
        <f>LEFT(tblRVN[[#This Row],[Rate Desc]],10)</f>
        <v>02LNX00110</v>
      </c>
      <c r="K401" s="11">
        <v>0</v>
      </c>
      <c r="L401" s="13"/>
      <c r="M401" s="13"/>
    </row>
    <row r="402" spans="1:13" ht="15" hidden="1" customHeight="1">
      <c r="A402" s="8">
        <v>201604</v>
      </c>
      <c r="B402" s="7" t="s">
        <v>41</v>
      </c>
      <c r="C402" s="9" t="s">
        <v>23</v>
      </c>
      <c r="D402" s="7" t="s">
        <v>14</v>
      </c>
      <c r="E402" s="9" t="s">
        <v>61</v>
      </c>
      <c r="F402" s="14">
        <v>21.27</v>
      </c>
      <c r="G402" s="15"/>
      <c r="H402" s="15"/>
      <c r="I402" s="15">
        <v>0</v>
      </c>
      <c r="J402" s="12" t="str">
        <f>LEFT(tblRVN[[#This Row],[Rate Desc]],10)</f>
        <v>02LNX00311</v>
      </c>
      <c r="K402" s="11">
        <v>0</v>
      </c>
      <c r="L402" s="13"/>
      <c r="M402" s="13"/>
    </row>
    <row r="403" spans="1:13" ht="15" hidden="1" customHeight="1">
      <c r="A403" s="8">
        <v>201604</v>
      </c>
      <c r="B403" s="7" t="s">
        <v>41</v>
      </c>
      <c r="C403" s="9" t="s">
        <v>23</v>
      </c>
      <c r="D403" s="7" t="s">
        <v>14</v>
      </c>
      <c r="E403" s="9" t="s">
        <v>97</v>
      </c>
      <c r="F403" s="14">
        <v>2636.11</v>
      </c>
      <c r="G403" s="15"/>
      <c r="H403" s="15"/>
      <c r="I403" s="15">
        <v>0</v>
      </c>
      <c r="J403" s="12" t="str">
        <f>LEFT(tblRVN[[#This Row],[Rate Desc]],10)</f>
        <v>02LNX00312</v>
      </c>
      <c r="K403" s="11">
        <v>0</v>
      </c>
      <c r="L403" s="13"/>
      <c r="M403" s="13"/>
    </row>
    <row r="404" spans="1:13" ht="15" hidden="1" customHeight="1">
      <c r="A404" s="8">
        <v>201604</v>
      </c>
      <c r="B404" s="7" t="s">
        <v>41</v>
      </c>
      <c r="C404" s="9" t="s">
        <v>23</v>
      </c>
      <c r="D404" s="7" t="s">
        <v>14</v>
      </c>
      <c r="E404" s="9" t="s">
        <v>75</v>
      </c>
      <c r="F404" s="14">
        <v>334.89</v>
      </c>
      <c r="G404" s="15">
        <v>0</v>
      </c>
      <c r="H404" s="15">
        <v>4</v>
      </c>
      <c r="I404" s="15">
        <v>4640</v>
      </c>
      <c r="J404" s="12" t="str">
        <f>LEFT(tblRVN[[#This Row],[Rate Desc]],10)</f>
        <v>02NMT40135</v>
      </c>
      <c r="K404" s="11">
        <v>4640</v>
      </c>
      <c r="L404" s="13"/>
      <c r="M404" s="13"/>
    </row>
    <row r="405" spans="1:13" ht="15" hidden="1" customHeight="1">
      <c r="A405" s="8">
        <v>201604</v>
      </c>
      <c r="B405" s="7" t="s">
        <v>41</v>
      </c>
      <c r="C405" s="9" t="s">
        <v>23</v>
      </c>
      <c r="D405" s="7" t="s">
        <v>14</v>
      </c>
      <c r="E405" s="9" t="s">
        <v>24</v>
      </c>
      <c r="F405" s="14">
        <v>200000</v>
      </c>
      <c r="G405" s="15">
        <v>0</v>
      </c>
      <c r="H405" s="15">
        <v>0</v>
      </c>
      <c r="I405" s="15">
        <v>0</v>
      </c>
      <c r="J405" s="12" t="str">
        <f>LEFT(tblRVN[[#This Row],[Rate Desc]],10)</f>
        <v>301461-IRR</v>
      </c>
      <c r="K405" s="11">
        <v>0</v>
      </c>
      <c r="L405" s="13"/>
      <c r="M405" s="13"/>
    </row>
    <row r="406" spans="1:13" ht="15" hidden="1" customHeight="1">
      <c r="A406" s="8">
        <v>201604</v>
      </c>
      <c r="B406" s="7" t="s">
        <v>41</v>
      </c>
      <c r="C406" s="9" t="s">
        <v>23</v>
      </c>
      <c r="D406" s="7" t="s">
        <v>14</v>
      </c>
      <c r="E406" s="9" t="s">
        <v>25</v>
      </c>
      <c r="F406" s="14">
        <v>3952.18</v>
      </c>
      <c r="G406" s="15">
        <v>0</v>
      </c>
      <c r="H406" s="15">
        <v>0</v>
      </c>
      <c r="I406" s="15">
        <v>0</v>
      </c>
      <c r="J406" s="12" t="str">
        <f>LEFT(tblRVN[[#This Row],[Rate Desc]],10)</f>
        <v>301470-DSM</v>
      </c>
      <c r="K406" s="11">
        <v>0</v>
      </c>
      <c r="L406" s="13"/>
      <c r="M406" s="13"/>
    </row>
    <row r="407" spans="1:13" ht="15" hidden="1" customHeight="1">
      <c r="A407" s="8">
        <v>201604</v>
      </c>
      <c r="B407" s="7" t="s">
        <v>41</v>
      </c>
      <c r="C407" s="9" t="s">
        <v>23</v>
      </c>
      <c r="D407" s="7" t="s">
        <v>14</v>
      </c>
      <c r="E407" s="9" t="s">
        <v>26</v>
      </c>
      <c r="F407" s="14">
        <v>21.45</v>
      </c>
      <c r="G407" s="15">
        <v>0</v>
      </c>
      <c r="H407" s="15">
        <v>7</v>
      </c>
      <c r="I407" s="15">
        <v>0</v>
      </c>
      <c r="J407" s="12" t="str">
        <f>LEFT(tblRVN[[#This Row],[Rate Desc]],10)</f>
        <v>301480-BLU</v>
      </c>
      <c r="K407" s="11">
        <v>0</v>
      </c>
      <c r="L407" s="13"/>
      <c r="M407" s="13"/>
    </row>
    <row r="408" spans="1:13" ht="15" hidden="1" customHeight="1">
      <c r="A408" s="8">
        <v>201604</v>
      </c>
      <c r="B408" s="7" t="s">
        <v>41</v>
      </c>
      <c r="C408" s="9" t="s">
        <v>23</v>
      </c>
      <c r="D408" s="7" t="s">
        <v>14</v>
      </c>
      <c r="E408" s="9" t="s">
        <v>27</v>
      </c>
      <c r="F408" s="14"/>
      <c r="G408" s="15">
        <v>5054</v>
      </c>
      <c r="H408" s="15">
        <v>0</v>
      </c>
      <c r="I408" s="15"/>
      <c r="J408" s="12" t="str">
        <f>LEFT(tblRVN[[#This Row],[Rate Desc]],10)</f>
        <v>CUSTOMER C</v>
      </c>
      <c r="K408" s="11">
        <v>0</v>
      </c>
      <c r="L408" s="13"/>
      <c r="M408" s="13"/>
    </row>
    <row r="409" spans="1:13" ht="15" hidden="1" customHeight="1">
      <c r="A409" s="8">
        <v>201604</v>
      </c>
      <c r="B409" s="7" t="s">
        <v>41</v>
      </c>
      <c r="C409" s="9" t="s">
        <v>23</v>
      </c>
      <c r="D409" s="7" t="s">
        <v>14</v>
      </c>
      <c r="E409" s="9" t="s">
        <v>40</v>
      </c>
      <c r="F409" s="14">
        <v>5901.35</v>
      </c>
      <c r="G409" s="15">
        <v>0</v>
      </c>
      <c r="H409" s="15">
        <v>0</v>
      </c>
      <c r="I409" s="15">
        <v>0</v>
      </c>
      <c r="J409" s="12" t="str">
        <f>LEFT(tblRVN[[#This Row],[Rate Desc]],10)</f>
        <v>REVENUE AD</v>
      </c>
      <c r="K409" s="11">
        <v>0</v>
      </c>
      <c r="L409" s="13"/>
      <c r="M409" s="13"/>
    </row>
    <row r="410" spans="1:13" ht="15" hidden="1" customHeight="1">
      <c r="A410" s="8">
        <v>201604</v>
      </c>
      <c r="B410" s="7" t="s">
        <v>41</v>
      </c>
      <c r="C410" s="9" t="s">
        <v>23</v>
      </c>
      <c r="D410" s="7" t="s">
        <v>14</v>
      </c>
      <c r="E410" s="9" t="s">
        <v>18</v>
      </c>
      <c r="F410" s="14">
        <v>-3807.9</v>
      </c>
      <c r="G410" s="15">
        <v>0</v>
      </c>
      <c r="H410" s="15">
        <v>0</v>
      </c>
      <c r="I410" s="15">
        <v>0</v>
      </c>
      <c r="J410" s="12" t="str">
        <f>LEFT(tblRVN[[#This Row],[Rate Desc]],10)</f>
        <v>REVENUE_AC</v>
      </c>
      <c r="K410" s="11">
        <v>0</v>
      </c>
      <c r="L410" s="13"/>
      <c r="M410" s="13"/>
    </row>
    <row r="411" spans="1:13" ht="15" hidden="1" customHeight="1">
      <c r="A411" s="8">
        <v>201604</v>
      </c>
      <c r="B411" s="7" t="s">
        <v>41</v>
      </c>
      <c r="C411" s="9" t="s">
        <v>23</v>
      </c>
      <c r="D411" s="7" t="s">
        <v>19</v>
      </c>
      <c r="E411" s="9" t="s">
        <v>28</v>
      </c>
      <c r="F411" s="14">
        <v>203000</v>
      </c>
      <c r="G411" s="15">
        <v>0</v>
      </c>
      <c r="H411" s="15">
        <v>0</v>
      </c>
      <c r="I411" s="15">
        <v>3051000</v>
      </c>
      <c r="J411" s="12" t="str">
        <f>LEFT(tblRVN[[#This Row],[Rate Desc]],10)</f>
        <v>IRRIGATION</v>
      </c>
      <c r="K411" s="11">
        <v>3051000</v>
      </c>
      <c r="L411" s="13"/>
      <c r="M411" s="13"/>
    </row>
    <row r="412" spans="1:13" ht="15" hidden="1" customHeight="1">
      <c r="A412" s="8">
        <v>201604</v>
      </c>
      <c r="B412" s="7" t="s">
        <v>41</v>
      </c>
      <c r="C412" s="9" t="s">
        <v>29</v>
      </c>
      <c r="D412" s="7" t="s">
        <v>14</v>
      </c>
      <c r="E412" s="9" t="s">
        <v>76</v>
      </c>
      <c r="F412" s="14">
        <v>7.57</v>
      </c>
      <c r="G412" s="15"/>
      <c r="H412" s="15"/>
      <c r="I412" s="15">
        <v>0</v>
      </c>
      <c r="J412" s="12" t="str">
        <f>LEFT(tblRVN[[#This Row],[Rate Desc]],10)</f>
        <v>02CFR00012</v>
      </c>
      <c r="K412" s="11">
        <v>0</v>
      </c>
      <c r="L412" s="13"/>
      <c r="M412" s="13"/>
    </row>
    <row r="413" spans="1:13" ht="15" hidden="1" customHeight="1">
      <c r="A413" s="8">
        <v>201604</v>
      </c>
      <c r="B413" s="7" t="s">
        <v>41</v>
      </c>
      <c r="C413" s="9" t="s">
        <v>29</v>
      </c>
      <c r="D413" s="7" t="s">
        <v>14</v>
      </c>
      <c r="E413" s="9" t="s">
        <v>77</v>
      </c>
      <c r="F413" s="14">
        <v>2652.6</v>
      </c>
      <c r="G413" s="15">
        <v>0</v>
      </c>
      <c r="H413" s="15">
        <v>14</v>
      </c>
      <c r="I413" s="15">
        <v>13432</v>
      </c>
      <c r="J413" s="12" t="str">
        <f>LEFT(tblRVN[[#This Row],[Rate Desc]],10)</f>
        <v>02COSL0052</v>
      </c>
      <c r="K413" s="11">
        <v>13432</v>
      </c>
      <c r="L413" s="13"/>
      <c r="M413" s="13"/>
    </row>
    <row r="414" spans="1:13" ht="15" hidden="1" customHeight="1">
      <c r="A414" s="8">
        <v>201604</v>
      </c>
      <c r="B414" s="7" t="s">
        <v>41</v>
      </c>
      <c r="C414" s="9" t="s">
        <v>29</v>
      </c>
      <c r="D414" s="7" t="s">
        <v>14</v>
      </c>
      <c r="E414" s="9" t="s">
        <v>78</v>
      </c>
      <c r="F414" s="14">
        <v>20651.05</v>
      </c>
      <c r="G414" s="15">
        <v>0</v>
      </c>
      <c r="H414" s="15">
        <v>112</v>
      </c>
      <c r="I414" s="15">
        <v>284494</v>
      </c>
      <c r="J414" s="12" t="str">
        <f>LEFT(tblRVN[[#This Row],[Rate Desc]],10)</f>
        <v>02CUSL053F</v>
      </c>
      <c r="K414" s="11">
        <v>284494</v>
      </c>
      <c r="L414" s="13"/>
      <c r="M414" s="13"/>
    </row>
    <row r="415" spans="1:13" ht="15" hidden="1" customHeight="1">
      <c r="A415" s="8">
        <v>201604</v>
      </c>
      <c r="B415" s="7" t="s">
        <v>41</v>
      </c>
      <c r="C415" s="9" t="s">
        <v>29</v>
      </c>
      <c r="D415" s="7" t="s">
        <v>14</v>
      </c>
      <c r="E415" s="9" t="s">
        <v>79</v>
      </c>
      <c r="F415" s="14">
        <v>5691.47</v>
      </c>
      <c r="G415" s="15">
        <v>0</v>
      </c>
      <c r="H415" s="15">
        <v>105</v>
      </c>
      <c r="I415" s="15">
        <v>79152</v>
      </c>
      <c r="J415" s="12" t="str">
        <f>LEFT(tblRVN[[#This Row],[Rate Desc]],10)</f>
        <v>02CUSL053M</v>
      </c>
      <c r="K415" s="11">
        <v>79152</v>
      </c>
      <c r="L415" s="13"/>
      <c r="M415" s="13"/>
    </row>
    <row r="416" spans="1:13" ht="15" hidden="1" customHeight="1">
      <c r="A416" s="8">
        <v>201604</v>
      </c>
      <c r="B416" s="7" t="s">
        <v>41</v>
      </c>
      <c r="C416" s="9" t="s">
        <v>29</v>
      </c>
      <c r="D416" s="7" t="s">
        <v>14</v>
      </c>
      <c r="E416" s="9" t="s">
        <v>80</v>
      </c>
      <c r="F416" s="14">
        <v>17602.3</v>
      </c>
      <c r="G416" s="15">
        <v>0</v>
      </c>
      <c r="H416" s="15">
        <v>40</v>
      </c>
      <c r="I416" s="15">
        <v>137415</v>
      </c>
      <c r="J416" s="12" t="str">
        <f>LEFT(tblRVN[[#This Row],[Rate Desc]],10)</f>
        <v>02MVSL0057</v>
      </c>
      <c r="K416" s="11">
        <v>137415</v>
      </c>
      <c r="L416" s="13"/>
      <c r="M416" s="13"/>
    </row>
    <row r="417" spans="1:13" ht="15" hidden="1" customHeight="1">
      <c r="A417" s="8">
        <v>201604</v>
      </c>
      <c r="B417" s="7" t="s">
        <v>41</v>
      </c>
      <c r="C417" s="9" t="s">
        <v>29</v>
      </c>
      <c r="D417" s="7" t="s">
        <v>14</v>
      </c>
      <c r="E417" s="9" t="s">
        <v>81</v>
      </c>
      <c r="F417" s="14">
        <v>59720.83</v>
      </c>
      <c r="G417" s="15">
        <v>0</v>
      </c>
      <c r="H417" s="15">
        <v>186</v>
      </c>
      <c r="I417" s="15">
        <v>298020</v>
      </c>
      <c r="J417" s="12" t="str">
        <f>LEFT(tblRVN[[#This Row],[Rate Desc]],10)</f>
        <v>02SLCO0051</v>
      </c>
      <c r="K417" s="11">
        <v>298020</v>
      </c>
      <c r="L417" s="13"/>
      <c r="M417" s="13"/>
    </row>
    <row r="418" spans="1:13" ht="15" hidden="1" customHeight="1">
      <c r="A418" s="8">
        <v>201604</v>
      </c>
      <c r="B418" s="7" t="s">
        <v>41</v>
      </c>
      <c r="C418" s="9" t="s">
        <v>29</v>
      </c>
      <c r="D418" s="7" t="s">
        <v>14</v>
      </c>
      <c r="E418" s="9" t="s">
        <v>30</v>
      </c>
      <c r="F418" s="14">
        <v>2167.58</v>
      </c>
      <c r="G418" s="15">
        <v>0</v>
      </c>
      <c r="H418" s="15">
        <v>0</v>
      </c>
      <c r="I418" s="15">
        <v>0</v>
      </c>
      <c r="J418" s="12" t="str">
        <f>LEFT(tblRVN[[#This Row],[Rate Desc]],10)</f>
        <v>301670-DSM</v>
      </c>
      <c r="K418" s="11">
        <v>0</v>
      </c>
      <c r="L418" s="13"/>
      <c r="M418" s="13"/>
    </row>
    <row r="419" spans="1:13" ht="15" hidden="1" customHeight="1">
      <c r="A419" s="8">
        <v>201604</v>
      </c>
      <c r="B419" s="7" t="s">
        <v>41</v>
      </c>
      <c r="C419" s="9" t="s">
        <v>29</v>
      </c>
      <c r="D419" s="7" t="s">
        <v>14</v>
      </c>
      <c r="E419" s="9" t="s">
        <v>17</v>
      </c>
      <c r="F419" s="14"/>
      <c r="G419" s="15">
        <v>241</v>
      </c>
      <c r="H419" s="15">
        <v>0</v>
      </c>
      <c r="I419" s="15"/>
      <c r="J419" s="12" t="str">
        <f>LEFT(tblRVN[[#This Row],[Rate Desc]],10)</f>
        <v>CUSTOMER C</v>
      </c>
      <c r="K419" s="11">
        <v>0</v>
      </c>
      <c r="L419" s="13"/>
      <c r="M419" s="13"/>
    </row>
    <row r="420" spans="1:13" ht="15" hidden="1" customHeight="1">
      <c r="A420" s="8">
        <v>201604</v>
      </c>
      <c r="B420" s="7" t="s">
        <v>41</v>
      </c>
      <c r="C420" s="9" t="s">
        <v>29</v>
      </c>
      <c r="D420" s="7" t="s">
        <v>14</v>
      </c>
      <c r="E420" s="9" t="s">
        <v>40</v>
      </c>
      <c r="F420" s="14">
        <v>366.84</v>
      </c>
      <c r="G420" s="15">
        <v>0</v>
      </c>
      <c r="H420" s="15">
        <v>0</v>
      </c>
      <c r="I420" s="15">
        <v>0</v>
      </c>
      <c r="J420" s="12" t="str">
        <f>LEFT(tblRVN[[#This Row],[Rate Desc]],10)</f>
        <v>REVENUE AD</v>
      </c>
      <c r="K420" s="11">
        <v>0</v>
      </c>
      <c r="L420" s="13"/>
      <c r="M420" s="13"/>
    </row>
    <row r="421" spans="1:13" ht="15" hidden="1" customHeight="1">
      <c r="A421" s="8">
        <v>201604</v>
      </c>
      <c r="B421" s="7" t="s">
        <v>41</v>
      </c>
      <c r="C421" s="9" t="s">
        <v>29</v>
      </c>
      <c r="D421" s="7" t="s">
        <v>14</v>
      </c>
      <c r="E421" s="9" t="s">
        <v>18</v>
      </c>
      <c r="F421" s="14">
        <v>-2150.6</v>
      </c>
      <c r="G421" s="15">
        <v>0</v>
      </c>
      <c r="H421" s="15">
        <v>0</v>
      </c>
      <c r="I421" s="15">
        <v>0</v>
      </c>
      <c r="J421" s="12" t="str">
        <f>LEFT(tblRVN[[#This Row],[Rate Desc]],10)</f>
        <v>REVENUE_AC</v>
      </c>
      <c r="K421" s="11">
        <v>0</v>
      </c>
      <c r="L421" s="13"/>
      <c r="M421" s="13"/>
    </row>
    <row r="422" spans="1:13" ht="15" hidden="1" customHeight="1">
      <c r="A422" s="8">
        <v>201604</v>
      </c>
      <c r="B422" s="7" t="s">
        <v>41</v>
      </c>
      <c r="C422" s="9" t="s">
        <v>29</v>
      </c>
      <c r="D422" s="7" t="s">
        <v>19</v>
      </c>
      <c r="E422" s="9" t="s">
        <v>20</v>
      </c>
      <c r="F422" s="14">
        <v>-2000</v>
      </c>
      <c r="G422" s="15">
        <v>0</v>
      </c>
      <c r="H422" s="15">
        <v>0</v>
      </c>
      <c r="I422" s="15">
        <v>-15000</v>
      </c>
      <c r="J422" s="12" t="str">
        <f>LEFT(tblRVN[[#This Row],[Rate Desc]],10)</f>
        <v>UNBILLED R</v>
      </c>
      <c r="K422" s="11">
        <v>-15000</v>
      </c>
      <c r="L422" s="13"/>
      <c r="M422" s="13"/>
    </row>
    <row r="423" spans="1:13" ht="15" hidden="1" customHeight="1">
      <c r="A423" s="8">
        <v>201604</v>
      </c>
      <c r="B423" s="7" t="s">
        <v>41</v>
      </c>
      <c r="C423" s="9" t="s">
        <v>31</v>
      </c>
      <c r="D423" s="7" t="s">
        <v>35</v>
      </c>
      <c r="E423" s="9" t="s">
        <v>82</v>
      </c>
      <c r="F423" s="14">
        <v>-1636.08</v>
      </c>
      <c r="G423" s="15">
        <v>0</v>
      </c>
      <c r="H423" s="15">
        <v>413</v>
      </c>
      <c r="I423" s="15">
        <v>219021</v>
      </c>
      <c r="J423" s="12" t="str">
        <f>LEFT(tblRVN[[#This Row],[Rate Desc]],10)</f>
        <v>02NETMT135</v>
      </c>
      <c r="K423" s="11">
        <v>219021</v>
      </c>
      <c r="L423" s="13"/>
      <c r="M423" s="13"/>
    </row>
    <row r="424" spans="1:13" ht="15" hidden="1" customHeight="1">
      <c r="A424" s="8">
        <v>201604</v>
      </c>
      <c r="B424" s="7" t="s">
        <v>41</v>
      </c>
      <c r="C424" s="9" t="s">
        <v>31</v>
      </c>
      <c r="D424" s="7" t="s">
        <v>35</v>
      </c>
      <c r="E424" s="9" t="s">
        <v>83</v>
      </c>
      <c r="F424" s="14">
        <v>-607.98</v>
      </c>
      <c r="G424" s="15"/>
      <c r="H424" s="15"/>
      <c r="I424" s="15">
        <v>81029</v>
      </c>
      <c r="J424" s="12" t="str">
        <f>LEFT(tblRVN[[#This Row],[Rate Desc]],10)</f>
        <v>02OALTB15R</v>
      </c>
      <c r="K424" s="11">
        <v>81029</v>
      </c>
      <c r="L424" s="13"/>
      <c r="M424" s="13"/>
    </row>
    <row r="425" spans="1:13" ht="15" hidden="1" customHeight="1">
      <c r="A425" s="8">
        <v>201604</v>
      </c>
      <c r="B425" s="7" t="s">
        <v>41</v>
      </c>
      <c r="C425" s="9" t="s">
        <v>31</v>
      </c>
      <c r="D425" s="7" t="s">
        <v>35</v>
      </c>
      <c r="E425" s="9" t="s">
        <v>84</v>
      </c>
      <c r="F425" s="14">
        <v>-709778.68</v>
      </c>
      <c r="G425" s="15">
        <v>0</v>
      </c>
      <c r="H425" s="15">
        <v>101335</v>
      </c>
      <c r="I425" s="15">
        <v>95017499</v>
      </c>
      <c r="J425" s="12" t="str">
        <f>LEFT(tblRVN[[#This Row],[Rate Desc]],10)</f>
        <v>02RESD0016</v>
      </c>
      <c r="K425" s="11">
        <v>95017499</v>
      </c>
      <c r="L425" s="13"/>
      <c r="M425" s="13"/>
    </row>
    <row r="426" spans="1:13" ht="15" hidden="1" customHeight="1">
      <c r="A426" s="8">
        <v>201604</v>
      </c>
      <c r="B426" s="7" t="s">
        <v>41</v>
      </c>
      <c r="C426" s="9" t="s">
        <v>31</v>
      </c>
      <c r="D426" s="7" t="s">
        <v>35</v>
      </c>
      <c r="E426" s="9" t="s">
        <v>85</v>
      </c>
      <c r="F426" s="14">
        <v>-33264.75</v>
      </c>
      <c r="G426" s="15">
        <v>0</v>
      </c>
      <c r="H426" s="15">
        <v>4610</v>
      </c>
      <c r="I426" s="15">
        <v>4453115</v>
      </c>
      <c r="J426" s="12" t="str">
        <f>LEFT(tblRVN[[#This Row],[Rate Desc]],10)</f>
        <v>02RESD0017</v>
      </c>
      <c r="K426" s="11">
        <v>4453115</v>
      </c>
      <c r="L426" s="13"/>
      <c r="M426" s="13"/>
    </row>
    <row r="427" spans="1:13" ht="15" hidden="1" customHeight="1">
      <c r="A427" s="8">
        <v>201604</v>
      </c>
      <c r="B427" s="7" t="s">
        <v>41</v>
      </c>
      <c r="C427" s="9" t="s">
        <v>31</v>
      </c>
      <c r="D427" s="7" t="s">
        <v>35</v>
      </c>
      <c r="E427" s="9" t="s">
        <v>86</v>
      </c>
      <c r="F427" s="14">
        <v>-1060.54</v>
      </c>
      <c r="G427" s="15">
        <v>0</v>
      </c>
      <c r="H427" s="15">
        <v>85</v>
      </c>
      <c r="I427" s="15">
        <v>141977</v>
      </c>
      <c r="J427" s="12" t="str">
        <f>LEFT(tblRVN[[#This Row],[Rate Desc]],10)</f>
        <v>02RESD0018</v>
      </c>
      <c r="K427" s="11">
        <v>141977</v>
      </c>
      <c r="L427" s="13"/>
      <c r="M427" s="13"/>
    </row>
    <row r="428" spans="1:13" ht="15" hidden="1" customHeight="1">
      <c r="A428" s="8">
        <v>201604</v>
      </c>
      <c r="B428" s="7" t="s">
        <v>41</v>
      </c>
      <c r="C428" s="9" t="s">
        <v>31</v>
      </c>
      <c r="D428" s="7" t="s">
        <v>35</v>
      </c>
      <c r="E428" s="9" t="s">
        <v>87</v>
      </c>
      <c r="F428" s="14">
        <v>-149.88</v>
      </c>
      <c r="G428" s="15">
        <v>0</v>
      </c>
      <c r="H428" s="15">
        <v>16</v>
      </c>
      <c r="I428" s="15">
        <v>20065</v>
      </c>
      <c r="J428" s="12" t="str">
        <f>LEFT(tblRVN[[#This Row],[Rate Desc]],10)</f>
        <v>02RESD018X</v>
      </c>
      <c r="K428" s="11">
        <v>20065</v>
      </c>
      <c r="L428" s="13"/>
      <c r="M428" s="13"/>
    </row>
    <row r="429" spans="1:13" ht="15" hidden="1" customHeight="1">
      <c r="A429" s="8">
        <v>201604</v>
      </c>
      <c r="B429" s="7" t="s">
        <v>41</v>
      </c>
      <c r="C429" s="9" t="s">
        <v>31</v>
      </c>
      <c r="D429" s="7" t="s">
        <v>35</v>
      </c>
      <c r="E429" s="9" t="s">
        <v>88</v>
      </c>
      <c r="F429" s="14">
        <v>-10247.75</v>
      </c>
      <c r="G429" s="15">
        <v>0</v>
      </c>
      <c r="H429" s="15">
        <v>3465</v>
      </c>
      <c r="I429" s="15">
        <v>1371944</v>
      </c>
      <c r="J429" s="12" t="str">
        <f>LEFT(tblRVN[[#This Row],[Rate Desc]],10)</f>
        <v>02RGNSB024</v>
      </c>
      <c r="K429" s="11">
        <v>1371944</v>
      </c>
      <c r="L429" s="13"/>
      <c r="M429" s="13"/>
    </row>
    <row r="430" spans="1:13" ht="15" hidden="1" customHeight="1">
      <c r="A430" s="8">
        <v>201604</v>
      </c>
      <c r="B430" s="7" t="s">
        <v>41</v>
      </c>
      <c r="C430" s="9" t="s">
        <v>31</v>
      </c>
      <c r="D430" s="7" t="s">
        <v>35</v>
      </c>
      <c r="E430" s="9" t="s">
        <v>36</v>
      </c>
      <c r="F430" s="14">
        <v>-83085.09</v>
      </c>
      <c r="G430" s="15">
        <v>0</v>
      </c>
      <c r="H430" s="15">
        <v>0</v>
      </c>
      <c r="I430" s="15">
        <v>0</v>
      </c>
      <c r="J430" s="12" t="str">
        <f>LEFT(tblRVN[[#This Row],[Rate Desc]],10)</f>
        <v>BPA BALANC</v>
      </c>
      <c r="K430" s="11">
        <v>0</v>
      </c>
      <c r="L430" s="13"/>
      <c r="M430" s="13"/>
    </row>
    <row r="431" spans="1:13" ht="15" hidden="1" customHeight="1">
      <c r="A431" s="8">
        <v>201604</v>
      </c>
      <c r="B431" s="7" t="s">
        <v>41</v>
      </c>
      <c r="C431" s="9" t="s">
        <v>31</v>
      </c>
      <c r="D431" s="7" t="s">
        <v>35</v>
      </c>
      <c r="E431" s="9" t="s">
        <v>37</v>
      </c>
      <c r="F431" s="14"/>
      <c r="G431" s="15">
        <v>108298</v>
      </c>
      <c r="H431" s="15">
        <v>0</v>
      </c>
      <c r="I431" s="15"/>
      <c r="J431" s="12" t="str">
        <f>LEFT(tblRVN[[#This Row],[Rate Desc]],10)</f>
        <v>CUSTOMER C</v>
      </c>
      <c r="K431" s="11">
        <v>0</v>
      </c>
      <c r="L431" s="13"/>
      <c r="M431" s="13"/>
    </row>
    <row r="432" spans="1:13" ht="15" hidden="1" customHeight="1">
      <c r="A432" s="8">
        <v>201604</v>
      </c>
      <c r="B432" s="7" t="s">
        <v>41</v>
      </c>
      <c r="C432" s="9" t="s">
        <v>31</v>
      </c>
      <c r="D432" s="7" t="s">
        <v>14</v>
      </c>
      <c r="E432" s="9" t="s">
        <v>58</v>
      </c>
      <c r="F432" s="14">
        <v>219.02</v>
      </c>
      <c r="G432" s="15"/>
      <c r="H432" s="15"/>
      <c r="I432" s="15">
        <v>0</v>
      </c>
      <c r="J432" s="12" t="str">
        <f>LEFT(tblRVN[[#This Row],[Rate Desc]],10)</f>
        <v>02LNX00109</v>
      </c>
      <c r="K432" s="11">
        <v>0</v>
      </c>
      <c r="L432" s="13"/>
      <c r="M432" s="13"/>
    </row>
    <row r="433" spans="1:13" ht="15" hidden="1" customHeight="1">
      <c r="A433" s="8">
        <v>201604</v>
      </c>
      <c r="B433" s="7" t="s">
        <v>41</v>
      </c>
      <c r="C433" s="9" t="s">
        <v>31</v>
      </c>
      <c r="D433" s="7" t="s">
        <v>14</v>
      </c>
      <c r="E433" s="9" t="s">
        <v>89</v>
      </c>
      <c r="F433" s="14">
        <v>22044.6</v>
      </c>
      <c r="G433" s="15">
        <v>0</v>
      </c>
      <c r="H433" s="15">
        <v>413</v>
      </c>
      <c r="I433" s="15">
        <v>222755</v>
      </c>
      <c r="J433" s="12" t="str">
        <f>LEFT(tblRVN[[#This Row],[Rate Desc]],10)</f>
        <v>02NETMT135</v>
      </c>
      <c r="K433" s="11">
        <v>222755</v>
      </c>
      <c r="L433" s="13"/>
      <c r="M433" s="13"/>
    </row>
    <row r="434" spans="1:13" ht="15" hidden="1" customHeight="1">
      <c r="A434" s="8">
        <v>201604</v>
      </c>
      <c r="B434" s="7" t="s">
        <v>41</v>
      </c>
      <c r="C434" s="9" t="s">
        <v>31</v>
      </c>
      <c r="D434" s="7" t="s">
        <v>14</v>
      </c>
      <c r="E434" s="9" t="s">
        <v>90</v>
      </c>
      <c r="F434" s="14">
        <v>12231.37</v>
      </c>
      <c r="G434" s="15">
        <v>0</v>
      </c>
      <c r="H434" s="15">
        <v>1075</v>
      </c>
      <c r="I434" s="15">
        <v>81034</v>
      </c>
      <c r="J434" s="12" t="str">
        <f>LEFT(tblRVN[[#This Row],[Rate Desc]],10)</f>
        <v>02OALTB15R</v>
      </c>
      <c r="K434" s="11">
        <v>81034</v>
      </c>
      <c r="L434" s="13"/>
      <c r="M434" s="13"/>
    </row>
    <row r="435" spans="1:13" ht="15" hidden="1" customHeight="1">
      <c r="A435" s="8">
        <v>201604</v>
      </c>
      <c r="B435" s="7" t="s">
        <v>41</v>
      </c>
      <c r="C435" s="9" t="s">
        <v>31</v>
      </c>
      <c r="D435" s="7" t="s">
        <v>14</v>
      </c>
      <c r="E435" s="9" t="s">
        <v>91</v>
      </c>
      <c r="F435" s="14">
        <v>8737716.8900000006</v>
      </c>
      <c r="G435" s="15">
        <v>0</v>
      </c>
      <c r="H435" s="15">
        <v>101335</v>
      </c>
      <c r="I435" s="15">
        <v>95080959</v>
      </c>
      <c r="J435" s="12" t="str">
        <f>LEFT(tblRVN[[#This Row],[Rate Desc]],10)</f>
        <v>02RESD0016</v>
      </c>
      <c r="K435" s="11">
        <v>95080959</v>
      </c>
      <c r="L435" s="13"/>
      <c r="M435" s="13"/>
    </row>
    <row r="436" spans="1:13" ht="15" hidden="1" customHeight="1">
      <c r="A436" s="8">
        <v>201604</v>
      </c>
      <c r="B436" s="7" t="s">
        <v>41</v>
      </c>
      <c r="C436" s="9" t="s">
        <v>31</v>
      </c>
      <c r="D436" s="7" t="s">
        <v>14</v>
      </c>
      <c r="E436" s="9" t="s">
        <v>92</v>
      </c>
      <c r="F436" s="14">
        <v>407648.95</v>
      </c>
      <c r="G436" s="15">
        <v>0</v>
      </c>
      <c r="H436" s="15">
        <v>4610</v>
      </c>
      <c r="I436" s="15">
        <v>4453114</v>
      </c>
      <c r="J436" s="12" t="str">
        <f>LEFT(tblRVN[[#This Row],[Rate Desc]],10)</f>
        <v>02RESD0017</v>
      </c>
      <c r="K436" s="11">
        <v>4453114</v>
      </c>
      <c r="L436" s="13"/>
      <c r="M436" s="13"/>
    </row>
    <row r="437" spans="1:13" ht="15" hidden="1" customHeight="1">
      <c r="A437" s="8">
        <v>201604</v>
      </c>
      <c r="B437" s="7" t="s">
        <v>41</v>
      </c>
      <c r="C437" s="9" t="s">
        <v>31</v>
      </c>
      <c r="D437" s="7" t="s">
        <v>14</v>
      </c>
      <c r="E437" s="9" t="s">
        <v>93</v>
      </c>
      <c r="F437" s="14">
        <v>14598.39</v>
      </c>
      <c r="G437" s="15">
        <v>0</v>
      </c>
      <c r="H437" s="15">
        <v>85</v>
      </c>
      <c r="I437" s="15">
        <v>141977</v>
      </c>
      <c r="J437" s="12" t="str">
        <f>LEFT(tblRVN[[#This Row],[Rate Desc]],10)</f>
        <v>02RESD0018</v>
      </c>
      <c r="K437" s="11">
        <v>141977</v>
      </c>
      <c r="L437" s="13"/>
      <c r="M437" s="13"/>
    </row>
    <row r="438" spans="1:13" ht="15" hidden="1" customHeight="1">
      <c r="A438" s="8">
        <v>201604</v>
      </c>
      <c r="B438" s="7" t="s">
        <v>41</v>
      </c>
      <c r="C438" s="9" t="s">
        <v>31</v>
      </c>
      <c r="D438" s="7" t="s">
        <v>14</v>
      </c>
      <c r="E438" s="9" t="s">
        <v>94</v>
      </c>
      <c r="F438" s="14">
        <v>1971.34</v>
      </c>
      <c r="G438" s="15">
        <v>0</v>
      </c>
      <c r="H438" s="15">
        <v>16</v>
      </c>
      <c r="I438" s="15">
        <v>20065</v>
      </c>
      <c r="J438" s="12" t="str">
        <f>LEFT(tblRVN[[#This Row],[Rate Desc]],10)</f>
        <v>02RESD018X</v>
      </c>
      <c r="K438" s="11">
        <v>20065</v>
      </c>
      <c r="L438" s="13"/>
      <c r="M438" s="13"/>
    </row>
    <row r="439" spans="1:13" ht="15" hidden="1" customHeight="1">
      <c r="A439" s="8">
        <v>201604</v>
      </c>
      <c r="B439" s="7" t="s">
        <v>41</v>
      </c>
      <c r="C439" s="9" t="s">
        <v>31</v>
      </c>
      <c r="D439" s="7" t="s">
        <v>14</v>
      </c>
      <c r="E439" s="9" t="s">
        <v>95</v>
      </c>
      <c r="F439" s="14">
        <v>177217.29</v>
      </c>
      <c r="G439" s="15">
        <v>0</v>
      </c>
      <c r="H439" s="15">
        <v>3465</v>
      </c>
      <c r="I439" s="15">
        <v>1425254</v>
      </c>
      <c r="J439" s="12" t="str">
        <f>LEFT(tblRVN[[#This Row],[Rate Desc]],10)</f>
        <v>02RGNSB024</v>
      </c>
      <c r="K439" s="11">
        <v>1425254</v>
      </c>
      <c r="L439" s="13"/>
      <c r="M439" s="13"/>
    </row>
    <row r="440" spans="1:13" ht="15" hidden="1" customHeight="1">
      <c r="A440" s="8">
        <v>201604</v>
      </c>
      <c r="B440" s="7" t="s">
        <v>41</v>
      </c>
      <c r="C440" s="9" t="s">
        <v>31</v>
      </c>
      <c r="D440" s="7" t="s">
        <v>14</v>
      </c>
      <c r="E440" s="9" t="s">
        <v>32</v>
      </c>
      <c r="F440" s="14">
        <v>351202.64</v>
      </c>
      <c r="G440" s="15">
        <v>0</v>
      </c>
      <c r="H440" s="15">
        <v>0</v>
      </c>
      <c r="I440" s="15">
        <v>0</v>
      </c>
      <c r="J440" s="12" t="str">
        <f>LEFT(tblRVN[[#This Row],[Rate Desc]],10)</f>
        <v>301170-DSM</v>
      </c>
      <c r="K440" s="11">
        <v>0</v>
      </c>
      <c r="L440" s="13"/>
      <c r="M440" s="13"/>
    </row>
    <row r="441" spans="1:13" ht="15" hidden="1" customHeight="1">
      <c r="A441" s="8">
        <v>201604</v>
      </c>
      <c r="B441" s="7" t="s">
        <v>41</v>
      </c>
      <c r="C441" s="9" t="s">
        <v>31</v>
      </c>
      <c r="D441" s="7" t="s">
        <v>14</v>
      </c>
      <c r="E441" s="9" t="s">
        <v>33</v>
      </c>
      <c r="F441" s="14">
        <v>3658.37</v>
      </c>
      <c r="G441" s="15">
        <v>0</v>
      </c>
      <c r="H441" s="15">
        <v>0</v>
      </c>
      <c r="I441" s="15">
        <v>0</v>
      </c>
      <c r="J441" s="12" t="str">
        <f>LEFT(tblRVN[[#This Row],[Rate Desc]],10)</f>
        <v>301180-BLU</v>
      </c>
      <c r="K441" s="11">
        <v>0</v>
      </c>
      <c r="L441" s="13"/>
      <c r="M441" s="13"/>
    </row>
    <row r="442" spans="1:13" ht="15" hidden="1" customHeight="1">
      <c r="A442" s="8">
        <v>201604</v>
      </c>
      <c r="B442" s="7" t="s">
        <v>41</v>
      </c>
      <c r="C442" s="9" t="s">
        <v>31</v>
      </c>
      <c r="D442" s="7" t="s">
        <v>14</v>
      </c>
      <c r="E442" s="9" t="s">
        <v>17</v>
      </c>
      <c r="F442" s="14"/>
      <c r="G442" s="15">
        <v>108324</v>
      </c>
      <c r="H442" s="15">
        <v>0</v>
      </c>
      <c r="I442" s="15"/>
      <c r="J442" s="12" t="str">
        <f>LEFT(tblRVN[[#This Row],[Rate Desc]],10)</f>
        <v>CUSTOMER C</v>
      </c>
      <c r="K442" s="11">
        <v>0</v>
      </c>
      <c r="L442" s="13"/>
      <c r="M442" s="13"/>
    </row>
    <row r="443" spans="1:13" ht="15" hidden="1" customHeight="1">
      <c r="A443" s="8">
        <v>201604</v>
      </c>
      <c r="B443" s="7" t="s">
        <v>41</v>
      </c>
      <c r="C443" s="9" t="s">
        <v>31</v>
      </c>
      <c r="D443" s="7" t="s">
        <v>14</v>
      </c>
      <c r="E443" s="9" t="s">
        <v>40</v>
      </c>
      <c r="F443" s="14">
        <v>62889.29</v>
      </c>
      <c r="G443" s="15">
        <v>0</v>
      </c>
      <c r="H443" s="15">
        <v>0</v>
      </c>
      <c r="I443" s="15">
        <v>0</v>
      </c>
      <c r="J443" s="12" t="str">
        <f>LEFT(tblRVN[[#This Row],[Rate Desc]],10)</f>
        <v>REVENUE AD</v>
      </c>
      <c r="K443" s="11">
        <v>0</v>
      </c>
      <c r="L443" s="13"/>
      <c r="M443" s="13"/>
    </row>
    <row r="444" spans="1:13" ht="15" hidden="1" customHeight="1">
      <c r="A444" s="8">
        <v>201604</v>
      </c>
      <c r="B444" s="7" t="s">
        <v>41</v>
      </c>
      <c r="C444" s="9" t="s">
        <v>31</v>
      </c>
      <c r="D444" s="7" t="s">
        <v>14</v>
      </c>
      <c r="E444" s="9" t="s">
        <v>18</v>
      </c>
      <c r="F444" s="14">
        <v>-349301.65</v>
      </c>
      <c r="G444" s="15">
        <v>0</v>
      </c>
      <c r="H444" s="15">
        <v>0</v>
      </c>
      <c r="I444" s="15">
        <v>0</v>
      </c>
      <c r="J444" s="12" t="str">
        <f>LEFT(tblRVN[[#This Row],[Rate Desc]],10)</f>
        <v>REVENUE_AC</v>
      </c>
      <c r="K444" s="11">
        <v>0</v>
      </c>
      <c r="L444" s="13"/>
      <c r="M444" s="13"/>
    </row>
    <row r="445" spans="1:13" ht="15" hidden="1" customHeight="1">
      <c r="A445" s="8">
        <v>201604</v>
      </c>
      <c r="B445" s="7" t="s">
        <v>41</v>
      </c>
      <c r="C445" s="9" t="s">
        <v>31</v>
      </c>
      <c r="D445" s="7" t="s">
        <v>19</v>
      </c>
      <c r="E445" s="9" t="s">
        <v>34</v>
      </c>
      <c r="F445" s="14">
        <v>3000</v>
      </c>
      <c r="G445" s="15">
        <v>0</v>
      </c>
      <c r="H445" s="15">
        <v>0</v>
      </c>
      <c r="I445" s="15">
        <v>0</v>
      </c>
      <c r="J445" s="12" t="str">
        <f>LEFT(tblRVN[[#This Row],[Rate Desc]],10)</f>
        <v>301119 - U</v>
      </c>
      <c r="K445" s="11">
        <v>0</v>
      </c>
      <c r="L445" s="13"/>
      <c r="M445" s="13"/>
    </row>
    <row r="446" spans="1:13" ht="15" hidden="1" customHeight="1">
      <c r="A446" s="8">
        <v>201604</v>
      </c>
      <c r="B446" s="7" t="s">
        <v>41</v>
      </c>
      <c r="C446" s="9" t="s">
        <v>31</v>
      </c>
      <c r="D446" s="7" t="s">
        <v>19</v>
      </c>
      <c r="E446" s="9" t="s">
        <v>20</v>
      </c>
      <c r="F446" s="14">
        <v>-685000</v>
      </c>
      <c r="G446" s="15">
        <v>0</v>
      </c>
      <c r="H446" s="15">
        <v>0</v>
      </c>
      <c r="I446" s="15">
        <v>-5902000</v>
      </c>
      <c r="J446" s="12" t="str">
        <f>LEFT(tblRVN[[#This Row],[Rate Desc]],10)</f>
        <v>UNBILLED R</v>
      </c>
      <c r="K446" s="11">
        <v>-5902000</v>
      </c>
      <c r="L446" s="13"/>
      <c r="M446" s="13"/>
    </row>
    <row r="447" spans="1:13" ht="15" hidden="1" customHeight="1">
      <c r="A447" s="8">
        <v>201605</v>
      </c>
      <c r="B447" s="7" t="s">
        <v>41</v>
      </c>
      <c r="C447" s="9" t="s">
        <v>13</v>
      </c>
      <c r="D447" s="7" t="s">
        <v>35</v>
      </c>
      <c r="E447" s="9" t="s">
        <v>42</v>
      </c>
      <c r="F447" s="14">
        <v>-14619</v>
      </c>
      <c r="G447" s="15">
        <v>0</v>
      </c>
      <c r="H447" s="15">
        <v>1497</v>
      </c>
      <c r="I447" s="15">
        <v>1957060</v>
      </c>
      <c r="J447" s="12" t="str">
        <f>LEFT(tblRVN[[#This Row],[Rate Desc]],10)</f>
        <v>02GNSB0024</v>
      </c>
      <c r="K447" s="11">
        <v>1957060</v>
      </c>
      <c r="L447" s="13"/>
      <c r="M447" s="13"/>
    </row>
    <row r="448" spans="1:13" ht="15" hidden="1" customHeight="1">
      <c r="A448" s="8">
        <v>201605</v>
      </c>
      <c r="B448" s="7" t="s">
        <v>41</v>
      </c>
      <c r="C448" s="9" t="s">
        <v>13</v>
      </c>
      <c r="D448" s="7" t="s">
        <v>35</v>
      </c>
      <c r="E448" s="9" t="s">
        <v>43</v>
      </c>
      <c r="F448" s="14">
        <v>-0.54</v>
      </c>
      <c r="G448" s="15">
        <v>0</v>
      </c>
      <c r="H448" s="15">
        <v>1</v>
      </c>
      <c r="I448" s="15">
        <v>72</v>
      </c>
      <c r="J448" s="12" t="str">
        <f>LEFT(tblRVN[[#This Row],[Rate Desc]],10)</f>
        <v>02GNSB024F</v>
      </c>
      <c r="K448" s="11">
        <v>72</v>
      </c>
      <c r="L448" s="13"/>
      <c r="M448" s="13"/>
    </row>
    <row r="449" spans="1:13" ht="15" hidden="1" customHeight="1">
      <c r="A449" s="8">
        <v>201605</v>
      </c>
      <c r="B449" s="7" t="s">
        <v>41</v>
      </c>
      <c r="C449" s="9" t="s">
        <v>13</v>
      </c>
      <c r="D449" s="7" t="s">
        <v>35</v>
      </c>
      <c r="E449" s="9" t="s">
        <v>44</v>
      </c>
      <c r="F449" s="14">
        <v>-96.97</v>
      </c>
      <c r="G449" s="15">
        <v>0</v>
      </c>
      <c r="H449" s="15">
        <v>81</v>
      </c>
      <c r="I449" s="15">
        <v>12989</v>
      </c>
      <c r="J449" s="12" t="str">
        <f>LEFT(tblRVN[[#This Row],[Rate Desc]],10)</f>
        <v>02GNSB24FP</v>
      </c>
      <c r="K449" s="11">
        <v>12989</v>
      </c>
      <c r="L449" s="13"/>
      <c r="M449" s="13"/>
    </row>
    <row r="450" spans="1:13" ht="15" hidden="1" customHeight="1">
      <c r="A450" s="8">
        <v>201605</v>
      </c>
      <c r="B450" s="7" t="s">
        <v>41</v>
      </c>
      <c r="C450" s="9" t="s">
        <v>13</v>
      </c>
      <c r="D450" s="7" t="s">
        <v>35</v>
      </c>
      <c r="E450" s="9" t="s">
        <v>45</v>
      </c>
      <c r="F450" s="14">
        <v>-30121.42</v>
      </c>
      <c r="G450" s="15">
        <v>0</v>
      </c>
      <c r="H450" s="15">
        <v>101</v>
      </c>
      <c r="I450" s="15">
        <v>4032309</v>
      </c>
      <c r="J450" s="12" t="str">
        <f>LEFT(tblRVN[[#This Row],[Rate Desc]],10)</f>
        <v>02LGSB0036</v>
      </c>
      <c r="K450" s="11">
        <v>4032309</v>
      </c>
      <c r="L450" s="13"/>
      <c r="M450" s="13"/>
    </row>
    <row r="451" spans="1:13" ht="15" hidden="1" customHeight="1">
      <c r="A451" s="8">
        <v>201605</v>
      </c>
      <c r="B451" s="7" t="s">
        <v>41</v>
      </c>
      <c r="C451" s="9" t="s">
        <v>13</v>
      </c>
      <c r="D451" s="7" t="s">
        <v>35</v>
      </c>
      <c r="E451" s="9" t="s">
        <v>46</v>
      </c>
      <c r="F451" s="14">
        <v>-104.29</v>
      </c>
      <c r="G451" s="15">
        <v>0</v>
      </c>
      <c r="H451" s="15">
        <v>18</v>
      </c>
      <c r="I451" s="15">
        <v>13961</v>
      </c>
      <c r="J451" s="12" t="str">
        <f>LEFT(tblRVN[[#This Row],[Rate Desc]],10)</f>
        <v>02NMT24135</v>
      </c>
      <c r="K451" s="11">
        <v>13961</v>
      </c>
      <c r="L451" s="13"/>
      <c r="M451" s="13"/>
    </row>
    <row r="452" spans="1:13" ht="15" hidden="1" customHeight="1">
      <c r="A452" s="8">
        <v>201605</v>
      </c>
      <c r="B452" s="7" t="s">
        <v>41</v>
      </c>
      <c r="C452" s="9" t="s">
        <v>13</v>
      </c>
      <c r="D452" s="7" t="s">
        <v>35</v>
      </c>
      <c r="E452" s="9" t="s">
        <v>47</v>
      </c>
      <c r="F452" s="14">
        <v>-333.93</v>
      </c>
      <c r="G452" s="15"/>
      <c r="H452" s="15"/>
      <c r="I452" s="15">
        <v>44607</v>
      </c>
      <c r="J452" s="12" t="str">
        <f>LEFT(tblRVN[[#This Row],[Rate Desc]],10)</f>
        <v>02OALTB15N</v>
      </c>
      <c r="K452" s="11">
        <v>44607</v>
      </c>
      <c r="L452" s="13"/>
      <c r="M452" s="13"/>
    </row>
    <row r="453" spans="1:13" ht="15" hidden="1" customHeight="1">
      <c r="A453" s="8">
        <v>201605</v>
      </c>
      <c r="B453" s="7" t="s">
        <v>41</v>
      </c>
      <c r="C453" s="9" t="s">
        <v>13</v>
      </c>
      <c r="D453" s="7" t="s">
        <v>35</v>
      </c>
      <c r="E453" s="9" t="s">
        <v>36</v>
      </c>
      <c r="F453" s="14">
        <v>-5409</v>
      </c>
      <c r="G453" s="15">
        <v>0</v>
      </c>
      <c r="H453" s="15">
        <v>0</v>
      </c>
      <c r="I453" s="15">
        <v>0</v>
      </c>
      <c r="J453" s="12" t="str">
        <f>LEFT(tblRVN[[#This Row],[Rate Desc]],10)</f>
        <v>BPA BALANC</v>
      </c>
      <c r="K453" s="11">
        <v>0</v>
      </c>
      <c r="L453" s="13"/>
      <c r="M453" s="13"/>
    </row>
    <row r="454" spans="1:13" ht="15" hidden="1" customHeight="1">
      <c r="A454" s="8">
        <v>201605</v>
      </c>
      <c r="B454" s="7" t="s">
        <v>41</v>
      </c>
      <c r="C454" s="9" t="s">
        <v>13</v>
      </c>
      <c r="D454" s="7" t="s">
        <v>35</v>
      </c>
      <c r="E454" s="9" t="s">
        <v>37</v>
      </c>
      <c r="F454" s="14"/>
      <c r="G454" s="15">
        <v>1626</v>
      </c>
      <c r="H454" s="15">
        <v>0</v>
      </c>
      <c r="I454" s="15"/>
      <c r="J454" s="12" t="str">
        <f>LEFT(tblRVN[[#This Row],[Rate Desc]],10)</f>
        <v>CUSTOMER C</v>
      </c>
      <c r="K454" s="11">
        <v>0</v>
      </c>
      <c r="L454" s="13"/>
      <c r="M454" s="13"/>
    </row>
    <row r="455" spans="1:13" ht="15" hidden="1" customHeight="1">
      <c r="A455" s="8">
        <v>201605</v>
      </c>
      <c r="B455" s="7" t="s">
        <v>41</v>
      </c>
      <c r="C455" s="9" t="s">
        <v>13</v>
      </c>
      <c r="D455" s="7" t="s">
        <v>14</v>
      </c>
      <c r="E455" s="9" t="s">
        <v>48</v>
      </c>
      <c r="F455" s="14">
        <v>197298.59</v>
      </c>
      <c r="G455" s="15">
        <v>0</v>
      </c>
      <c r="H455" s="15">
        <v>1497</v>
      </c>
      <c r="I455" s="15">
        <v>1957060</v>
      </c>
      <c r="J455" s="12" t="str">
        <f>LEFT(tblRVN[[#This Row],[Rate Desc]],10)</f>
        <v>02GNSB0024</v>
      </c>
      <c r="K455" s="11">
        <v>1957060</v>
      </c>
      <c r="L455" s="13"/>
      <c r="M455" s="13"/>
    </row>
    <row r="456" spans="1:13" ht="15" hidden="1" customHeight="1">
      <c r="A456" s="8">
        <v>201605</v>
      </c>
      <c r="B456" s="7" t="s">
        <v>41</v>
      </c>
      <c r="C456" s="9" t="s">
        <v>13</v>
      </c>
      <c r="D456" s="7" t="s">
        <v>14</v>
      </c>
      <c r="E456" s="9" t="s">
        <v>49</v>
      </c>
      <c r="F456" s="14">
        <v>3264.56</v>
      </c>
      <c r="G456" s="15">
        <v>0</v>
      </c>
      <c r="H456" s="15">
        <v>6</v>
      </c>
      <c r="I456" s="15">
        <v>25642</v>
      </c>
      <c r="J456" s="12" t="str">
        <f>LEFT(tblRVN[[#This Row],[Rate Desc]],10)</f>
        <v>02GNSB024F</v>
      </c>
      <c r="K456" s="11">
        <v>25642</v>
      </c>
      <c r="L456" s="13"/>
      <c r="M456" s="13"/>
    </row>
    <row r="457" spans="1:13" ht="15" hidden="1" customHeight="1">
      <c r="A457" s="8">
        <v>201605</v>
      </c>
      <c r="B457" s="7" t="s">
        <v>41</v>
      </c>
      <c r="C457" s="9" t="s">
        <v>13</v>
      </c>
      <c r="D457" s="7" t="s">
        <v>14</v>
      </c>
      <c r="E457" s="9" t="s">
        <v>50</v>
      </c>
      <c r="F457" s="14">
        <v>6694.99</v>
      </c>
      <c r="G457" s="15">
        <v>0</v>
      </c>
      <c r="H457" s="15">
        <v>81</v>
      </c>
      <c r="I457" s="15">
        <v>12989</v>
      </c>
      <c r="J457" s="12" t="str">
        <f>LEFT(tblRVN[[#This Row],[Rate Desc]],10)</f>
        <v>02GNSB24FP</v>
      </c>
      <c r="K457" s="11">
        <v>12989</v>
      </c>
      <c r="L457" s="13"/>
      <c r="M457" s="13"/>
    </row>
    <row r="458" spans="1:13" ht="15" hidden="1" customHeight="1">
      <c r="A458" s="8">
        <v>201605</v>
      </c>
      <c r="B458" s="7" t="s">
        <v>41</v>
      </c>
      <c r="C458" s="9" t="s">
        <v>13</v>
      </c>
      <c r="D458" s="7" t="s">
        <v>14</v>
      </c>
      <c r="E458" s="9" t="s">
        <v>51</v>
      </c>
      <c r="F458" s="14">
        <v>3352859.97</v>
      </c>
      <c r="G458" s="15">
        <v>0</v>
      </c>
      <c r="H458" s="15">
        <v>13790</v>
      </c>
      <c r="I458" s="15">
        <v>35672821</v>
      </c>
      <c r="J458" s="12" t="str">
        <f>LEFT(tblRVN[[#This Row],[Rate Desc]],10)</f>
        <v>02GNSV0024</v>
      </c>
      <c r="K458" s="11">
        <v>35672821</v>
      </c>
      <c r="L458" s="13"/>
      <c r="M458" s="13"/>
    </row>
    <row r="459" spans="1:13" ht="15" hidden="1" customHeight="1">
      <c r="A459" s="8">
        <v>201605</v>
      </c>
      <c r="B459" s="7" t="s">
        <v>41</v>
      </c>
      <c r="C459" s="9" t="s">
        <v>13</v>
      </c>
      <c r="D459" s="7" t="s">
        <v>14</v>
      </c>
      <c r="E459" s="9" t="s">
        <v>52</v>
      </c>
      <c r="F459" s="14">
        <v>12340.43</v>
      </c>
      <c r="G459" s="15">
        <v>0</v>
      </c>
      <c r="H459" s="15">
        <v>107</v>
      </c>
      <c r="I459" s="15">
        <v>89083</v>
      </c>
      <c r="J459" s="12" t="str">
        <f>LEFT(tblRVN[[#This Row],[Rate Desc]],10)</f>
        <v>02GNSV024F</v>
      </c>
      <c r="K459" s="11">
        <v>89083</v>
      </c>
      <c r="L459" s="13"/>
      <c r="M459" s="13"/>
    </row>
    <row r="460" spans="1:13" ht="15" hidden="1" customHeight="1">
      <c r="A460" s="8">
        <v>201605</v>
      </c>
      <c r="B460" s="7" t="s">
        <v>41</v>
      </c>
      <c r="C460" s="9" t="s">
        <v>13</v>
      </c>
      <c r="D460" s="7" t="s">
        <v>14</v>
      </c>
      <c r="E460" s="9" t="s">
        <v>53</v>
      </c>
      <c r="F460" s="14">
        <v>342057.67</v>
      </c>
      <c r="G460" s="15">
        <v>0</v>
      </c>
      <c r="H460" s="15">
        <v>101</v>
      </c>
      <c r="I460" s="15">
        <v>4032309</v>
      </c>
      <c r="J460" s="12" t="str">
        <f>LEFT(tblRVN[[#This Row],[Rate Desc]],10)</f>
        <v>02LGSB0036</v>
      </c>
      <c r="K460" s="11">
        <v>4032309</v>
      </c>
      <c r="L460" s="13"/>
      <c r="M460" s="13"/>
    </row>
    <row r="461" spans="1:13" ht="15" hidden="1" customHeight="1">
      <c r="A461" s="8">
        <v>201605</v>
      </c>
      <c r="B461" s="7" t="s">
        <v>41</v>
      </c>
      <c r="C461" s="9" t="s">
        <v>13</v>
      </c>
      <c r="D461" s="7" t="s">
        <v>14</v>
      </c>
      <c r="E461" s="9" t="s">
        <v>54</v>
      </c>
      <c r="F461" s="14">
        <v>4721206.88</v>
      </c>
      <c r="G461" s="15">
        <v>0</v>
      </c>
      <c r="H461" s="15">
        <v>875</v>
      </c>
      <c r="I461" s="15">
        <v>57819760</v>
      </c>
      <c r="J461" s="12" t="str">
        <f>LEFT(tblRVN[[#This Row],[Rate Desc]],10)</f>
        <v>02LGSV0036</v>
      </c>
      <c r="K461" s="11">
        <v>57819760</v>
      </c>
      <c r="L461" s="13"/>
      <c r="M461" s="13"/>
    </row>
    <row r="462" spans="1:13" ht="15" hidden="1" customHeight="1">
      <c r="A462" s="8">
        <v>201605</v>
      </c>
      <c r="B462" s="7" t="s">
        <v>41</v>
      </c>
      <c r="C462" s="9" t="s">
        <v>13</v>
      </c>
      <c r="D462" s="7" t="s">
        <v>14</v>
      </c>
      <c r="E462" s="9" t="s">
        <v>55</v>
      </c>
      <c r="F462" s="14">
        <v>970539.97</v>
      </c>
      <c r="G462" s="15">
        <v>0</v>
      </c>
      <c r="H462" s="15">
        <v>33</v>
      </c>
      <c r="I462" s="15">
        <v>13101080</v>
      </c>
      <c r="J462" s="12" t="str">
        <f>LEFT(tblRVN[[#This Row],[Rate Desc]],10)</f>
        <v>02LGSV048T</v>
      </c>
      <c r="K462" s="11">
        <v>13101080</v>
      </c>
      <c r="L462" s="13"/>
      <c r="M462" s="13"/>
    </row>
    <row r="463" spans="1:13" ht="15" hidden="1" customHeight="1">
      <c r="A463" s="8">
        <v>201605</v>
      </c>
      <c r="B463" s="7" t="s">
        <v>41</v>
      </c>
      <c r="C463" s="9" t="s">
        <v>13</v>
      </c>
      <c r="D463" s="7" t="s">
        <v>14</v>
      </c>
      <c r="E463" s="9" t="s">
        <v>56</v>
      </c>
      <c r="F463" s="14">
        <v>3459.93</v>
      </c>
      <c r="G463" s="15"/>
      <c r="H463" s="15"/>
      <c r="I463" s="15">
        <v>0</v>
      </c>
      <c r="J463" s="12" t="str">
        <f>LEFT(tblRVN[[#This Row],[Rate Desc]],10)</f>
        <v>02LNX00102</v>
      </c>
      <c r="K463" s="11">
        <v>0</v>
      </c>
      <c r="L463" s="13"/>
      <c r="M463" s="13"/>
    </row>
    <row r="464" spans="1:13" ht="15" hidden="1" customHeight="1">
      <c r="A464" s="8">
        <v>201605</v>
      </c>
      <c r="B464" s="7" t="s">
        <v>41</v>
      </c>
      <c r="C464" s="9" t="s">
        <v>13</v>
      </c>
      <c r="D464" s="7" t="s">
        <v>14</v>
      </c>
      <c r="E464" s="9" t="s">
        <v>57</v>
      </c>
      <c r="F464" s="14">
        <v>137.27000000000001</v>
      </c>
      <c r="G464" s="15"/>
      <c r="H464" s="15"/>
      <c r="I464" s="15">
        <v>0</v>
      </c>
      <c r="J464" s="12" t="str">
        <f>LEFT(tblRVN[[#This Row],[Rate Desc]],10)</f>
        <v>02LNX00105</v>
      </c>
      <c r="K464" s="11">
        <v>0</v>
      </c>
      <c r="L464" s="13"/>
      <c r="M464" s="13"/>
    </row>
    <row r="465" spans="1:13" ht="15" hidden="1" customHeight="1">
      <c r="A465" s="8">
        <v>201605</v>
      </c>
      <c r="B465" s="7" t="s">
        <v>41</v>
      </c>
      <c r="C465" s="9" t="s">
        <v>13</v>
      </c>
      <c r="D465" s="7" t="s">
        <v>14</v>
      </c>
      <c r="E465" s="9" t="s">
        <v>58</v>
      </c>
      <c r="F465" s="14">
        <v>25633.59</v>
      </c>
      <c r="G465" s="15"/>
      <c r="H465" s="15"/>
      <c r="I465" s="15">
        <v>0</v>
      </c>
      <c r="J465" s="12" t="str">
        <f>LEFT(tblRVN[[#This Row],[Rate Desc]],10)</f>
        <v>02LNX00109</v>
      </c>
      <c r="K465" s="11">
        <v>0</v>
      </c>
      <c r="L465" s="13"/>
      <c r="M465" s="13"/>
    </row>
    <row r="466" spans="1:13" ht="15" hidden="1" customHeight="1">
      <c r="A466" s="8">
        <v>201605</v>
      </c>
      <c r="B466" s="7" t="s">
        <v>41</v>
      </c>
      <c r="C466" s="9" t="s">
        <v>13</v>
      </c>
      <c r="D466" s="7" t="s">
        <v>14</v>
      </c>
      <c r="E466" s="9" t="s">
        <v>73</v>
      </c>
      <c r="F466" s="14">
        <v>-57429.17</v>
      </c>
      <c r="G466" s="15"/>
      <c r="H466" s="15"/>
      <c r="I466" s="15">
        <v>0</v>
      </c>
      <c r="J466" s="12" t="str">
        <f>LEFT(tblRVN[[#This Row],[Rate Desc]],10)</f>
        <v>02LNX00110</v>
      </c>
      <c r="K466" s="11">
        <v>0</v>
      </c>
      <c r="L466" s="13"/>
      <c r="M466" s="13"/>
    </row>
    <row r="467" spans="1:13" ht="15" hidden="1" customHeight="1">
      <c r="A467" s="8">
        <v>201605</v>
      </c>
      <c r="B467" s="7" t="s">
        <v>41</v>
      </c>
      <c r="C467" s="9" t="s">
        <v>13</v>
      </c>
      <c r="D467" s="7" t="s">
        <v>14</v>
      </c>
      <c r="E467" s="9" t="s">
        <v>59</v>
      </c>
      <c r="F467" s="14">
        <v>55.73</v>
      </c>
      <c r="G467" s="15"/>
      <c r="H467" s="15"/>
      <c r="I467" s="15">
        <v>0</v>
      </c>
      <c r="J467" s="12" t="str">
        <f>LEFT(tblRVN[[#This Row],[Rate Desc]],10)</f>
        <v>02LNX00112</v>
      </c>
      <c r="K467" s="11">
        <v>0</v>
      </c>
      <c r="L467" s="13"/>
      <c r="M467" s="13"/>
    </row>
    <row r="468" spans="1:13" ht="15" hidden="1" customHeight="1">
      <c r="A468" s="8">
        <v>201605</v>
      </c>
      <c r="B468" s="7" t="s">
        <v>41</v>
      </c>
      <c r="C468" s="9" t="s">
        <v>13</v>
      </c>
      <c r="D468" s="7" t="s">
        <v>14</v>
      </c>
      <c r="E468" s="9" t="s">
        <v>60</v>
      </c>
      <c r="F468" s="14">
        <v>287.60000000000002</v>
      </c>
      <c r="G468" s="15"/>
      <c r="H468" s="15"/>
      <c r="I468" s="15">
        <v>0</v>
      </c>
      <c r="J468" s="12" t="str">
        <f>LEFT(tblRVN[[#This Row],[Rate Desc]],10)</f>
        <v>02LNX00300</v>
      </c>
      <c r="K468" s="11">
        <v>0</v>
      </c>
      <c r="L468" s="13"/>
      <c r="M468" s="13"/>
    </row>
    <row r="469" spans="1:13" ht="15" hidden="1" customHeight="1">
      <c r="A469" s="8">
        <v>201605</v>
      </c>
      <c r="B469" s="7" t="s">
        <v>41</v>
      </c>
      <c r="C469" s="9" t="s">
        <v>13</v>
      </c>
      <c r="D469" s="7" t="s">
        <v>14</v>
      </c>
      <c r="E469" s="9" t="s">
        <v>61</v>
      </c>
      <c r="F469" s="14">
        <v>7573.28</v>
      </c>
      <c r="G469" s="15"/>
      <c r="H469" s="15"/>
      <c r="I469" s="15">
        <v>0</v>
      </c>
      <c r="J469" s="12" t="str">
        <f>LEFT(tblRVN[[#This Row],[Rate Desc]],10)</f>
        <v>02LNX00311</v>
      </c>
      <c r="K469" s="11">
        <v>0</v>
      </c>
      <c r="L469" s="13"/>
      <c r="M469" s="13"/>
    </row>
    <row r="470" spans="1:13" ht="15" hidden="1" customHeight="1">
      <c r="A470" s="8">
        <v>201605</v>
      </c>
      <c r="B470" s="7" t="s">
        <v>41</v>
      </c>
      <c r="C470" s="9" t="s">
        <v>13</v>
      </c>
      <c r="D470" s="7" t="s">
        <v>14</v>
      </c>
      <c r="E470" s="9" t="s">
        <v>62</v>
      </c>
      <c r="F470" s="14">
        <v>17538.099999999999</v>
      </c>
      <c r="G470" s="15">
        <v>0</v>
      </c>
      <c r="H470" s="15">
        <v>59</v>
      </c>
      <c r="I470" s="15">
        <v>177909</v>
      </c>
      <c r="J470" s="12" t="str">
        <f>LEFT(tblRVN[[#This Row],[Rate Desc]],10)</f>
        <v>02NMT24135</v>
      </c>
      <c r="K470" s="11">
        <v>177909</v>
      </c>
      <c r="L470" s="13"/>
      <c r="M470" s="13"/>
    </row>
    <row r="471" spans="1:13" ht="15" hidden="1" customHeight="1">
      <c r="A471" s="8">
        <v>201605</v>
      </c>
      <c r="B471" s="7" t="s">
        <v>41</v>
      </c>
      <c r="C471" s="9" t="s">
        <v>13</v>
      </c>
      <c r="D471" s="7" t="s">
        <v>14</v>
      </c>
      <c r="E471" s="9" t="s">
        <v>63</v>
      </c>
      <c r="F471" s="14">
        <v>73211.94</v>
      </c>
      <c r="G471" s="15">
        <v>0</v>
      </c>
      <c r="H471" s="15">
        <v>9</v>
      </c>
      <c r="I471" s="15">
        <v>911359</v>
      </c>
      <c r="J471" s="12" t="str">
        <f>LEFT(tblRVN[[#This Row],[Rate Desc]],10)</f>
        <v>02NMT36135</v>
      </c>
      <c r="K471" s="11">
        <v>911359</v>
      </c>
      <c r="L471" s="13"/>
      <c r="M471" s="13"/>
    </row>
    <row r="472" spans="1:13" ht="15" hidden="1" customHeight="1">
      <c r="A472" s="8">
        <v>201605</v>
      </c>
      <c r="B472" s="7" t="s">
        <v>41</v>
      </c>
      <c r="C472" s="9" t="s">
        <v>13</v>
      </c>
      <c r="D472" s="7" t="s">
        <v>14</v>
      </c>
      <c r="E472" s="9" t="s">
        <v>64</v>
      </c>
      <c r="F472" s="14">
        <v>58878.84</v>
      </c>
      <c r="G472" s="15">
        <v>0</v>
      </c>
      <c r="H472" s="15">
        <v>2</v>
      </c>
      <c r="I472" s="15">
        <v>787200</v>
      </c>
      <c r="J472" s="12" t="str">
        <f>LEFT(tblRVN[[#This Row],[Rate Desc]],10)</f>
        <v>02NMT48135</v>
      </c>
      <c r="K472" s="11">
        <v>787200</v>
      </c>
      <c r="L472" s="13"/>
      <c r="M472" s="13"/>
    </row>
    <row r="473" spans="1:13" ht="15" hidden="1" customHeight="1">
      <c r="A473" s="8">
        <v>201605</v>
      </c>
      <c r="B473" s="7" t="s">
        <v>41</v>
      </c>
      <c r="C473" s="9" t="s">
        <v>13</v>
      </c>
      <c r="D473" s="7" t="s">
        <v>14</v>
      </c>
      <c r="E473" s="9" t="s">
        <v>65</v>
      </c>
      <c r="F473" s="14">
        <v>17919.77</v>
      </c>
      <c r="G473" s="15">
        <v>0</v>
      </c>
      <c r="H473" s="15">
        <v>789</v>
      </c>
      <c r="I473" s="15">
        <v>127339</v>
      </c>
      <c r="J473" s="12" t="str">
        <f>LEFT(tblRVN[[#This Row],[Rate Desc]],10)</f>
        <v>02OALT015N</v>
      </c>
      <c r="K473" s="11">
        <v>127339</v>
      </c>
      <c r="L473" s="13"/>
      <c r="M473" s="13"/>
    </row>
    <row r="474" spans="1:13" ht="15" hidden="1" customHeight="1">
      <c r="A474" s="8">
        <v>201605</v>
      </c>
      <c r="B474" s="7" t="s">
        <v>41</v>
      </c>
      <c r="C474" s="9" t="s">
        <v>13</v>
      </c>
      <c r="D474" s="7" t="s">
        <v>14</v>
      </c>
      <c r="E474" s="9" t="s">
        <v>66</v>
      </c>
      <c r="F474" s="14">
        <v>6907.16</v>
      </c>
      <c r="G474" s="15">
        <v>0</v>
      </c>
      <c r="H474" s="15">
        <v>474</v>
      </c>
      <c r="I474" s="15">
        <v>44607</v>
      </c>
      <c r="J474" s="12" t="str">
        <f>LEFT(tblRVN[[#This Row],[Rate Desc]],10)</f>
        <v>02OALTB15N</v>
      </c>
      <c r="K474" s="11">
        <v>44607</v>
      </c>
      <c r="L474" s="13"/>
      <c r="M474" s="13"/>
    </row>
    <row r="475" spans="1:13" ht="15" hidden="1" customHeight="1">
      <c r="A475" s="8">
        <v>201605</v>
      </c>
      <c r="B475" s="7" t="s">
        <v>41</v>
      </c>
      <c r="C475" s="9" t="s">
        <v>13</v>
      </c>
      <c r="D475" s="7" t="s">
        <v>14</v>
      </c>
      <c r="E475" s="9" t="s">
        <v>67</v>
      </c>
      <c r="F475" s="14">
        <v>1429.93</v>
      </c>
      <c r="G475" s="15">
        <v>0</v>
      </c>
      <c r="H475" s="15">
        <v>28</v>
      </c>
      <c r="I475" s="15">
        <v>14998</v>
      </c>
      <c r="J475" s="12" t="str">
        <f>LEFT(tblRVN[[#This Row],[Rate Desc]],10)</f>
        <v>02RCFL0054</v>
      </c>
      <c r="K475" s="11">
        <v>14998</v>
      </c>
      <c r="L475" s="13"/>
      <c r="M475" s="13"/>
    </row>
    <row r="476" spans="1:13" ht="15" hidden="1" customHeight="1">
      <c r="A476" s="8">
        <v>201605</v>
      </c>
      <c r="B476" s="7" t="s">
        <v>41</v>
      </c>
      <c r="C476" s="9" t="s">
        <v>13</v>
      </c>
      <c r="D476" s="7" t="s">
        <v>14</v>
      </c>
      <c r="E476" s="9" t="s">
        <v>15</v>
      </c>
      <c r="F476" s="14">
        <v>267502.74</v>
      </c>
      <c r="G476" s="15">
        <v>0</v>
      </c>
      <c r="H476" s="15">
        <v>0</v>
      </c>
      <c r="I476" s="15">
        <v>0</v>
      </c>
      <c r="J476" s="12" t="str">
        <f>LEFT(tblRVN[[#This Row],[Rate Desc]],10)</f>
        <v>301270-DSM</v>
      </c>
      <c r="K476" s="11">
        <v>0</v>
      </c>
      <c r="L476" s="13"/>
      <c r="M476" s="13"/>
    </row>
    <row r="477" spans="1:13" ht="15" hidden="1" customHeight="1">
      <c r="A477" s="8">
        <v>201605</v>
      </c>
      <c r="B477" s="7" t="s">
        <v>41</v>
      </c>
      <c r="C477" s="9" t="s">
        <v>13</v>
      </c>
      <c r="D477" s="7" t="s">
        <v>14</v>
      </c>
      <c r="E477" s="9" t="s">
        <v>16</v>
      </c>
      <c r="F477" s="14">
        <v>823.91</v>
      </c>
      <c r="G477" s="15">
        <v>0</v>
      </c>
      <c r="H477" s="15">
        <v>5</v>
      </c>
      <c r="I477" s="15">
        <v>0</v>
      </c>
      <c r="J477" s="12" t="str">
        <f>LEFT(tblRVN[[#This Row],[Rate Desc]],10)</f>
        <v>301280-BLU</v>
      </c>
      <c r="K477" s="11">
        <v>0</v>
      </c>
      <c r="L477" s="13"/>
      <c r="M477" s="13"/>
    </row>
    <row r="478" spans="1:13" ht="15" hidden="1" customHeight="1">
      <c r="A478" s="8">
        <v>201605</v>
      </c>
      <c r="B478" s="7" t="s">
        <v>41</v>
      </c>
      <c r="C478" s="9" t="s">
        <v>13</v>
      </c>
      <c r="D478" s="7" t="s">
        <v>14</v>
      </c>
      <c r="E478" s="9" t="s">
        <v>17</v>
      </c>
      <c r="F478" s="14"/>
      <c r="G478" s="15">
        <v>15746</v>
      </c>
      <c r="H478" s="15">
        <v>0</v>
      </c>
      <c r="I478" s="15"/>
      <c r="J478" s="12" t="str">
        <f>LEFT(tblRVN[[#This Row],[Rate Desc]],10)</f>
        <v>CUSTOMER C</v>
      </c>
      <c r="K478" s="11">
        <v>0</v>
      </c>
      <c r="L478" s="13"/>
      <c r="M478" s="13"/>
    </row>
    <row r="479" spans="1:13" ht="15" hidden="1" customHeight="1">
      <c r="A479" s="8">
        <v>201605</v>
      </c>
      <c r="B479" s="7" t="s">
        <v>41</v>
      </c>
      <c r="C479" s="9" t="s">
        <v>13</v>
      </c>
      <c r="D479" s="7" t="s">
        <v>14</v>
      </c>
      <c r="E479" s="9" t="s">
        <v>40</v>
      </c>
      <c r="F479" s="14">
        <v>73038.509999999995</v>
      </c>
      <c r="G479" s="15">
        <v>0</v>
      </c>
      <c r="H479" s="15">
        <v>0</v>
      </c>
      <c r="I479" s="15">
        <v>0</v>
      </c>
      <c r="J479" s="12" t="str">
        <f>LEFT(tblRVN[[#This Row],[Rate Desc]],10)</f>
        <v>REVENUE AD</v>
      </c>
      <c r="K479" s="11">
        <v>0</v>
      </c>
      <c r="L479" s="13"/>
      <c r="M479" s="13"/>
    </row>
    <row r="480" spans="1:13" ht="15" hidden="1" customHeight="1">
      <c r="A480" s="8">
        <v>201605</v>
      </c>
      <c r="B480" s="7" t="s">
        <v>41</v>
      </c>
      <c r="C480" s="9" t="s">
        <v>13</v>
      </c>
      <c r="D480" s="7" t="s">
        <v>14</v>
      </c>
      <c r="E480" s="9" t="s">
        <v>18</v>
      </c>
      <c r="F480" s="14">
        <v>-272905.69</v>
      </c>
      <c r="G480" s="15">
        <v>0</v>
      </c>
      <c r="H480" s="15">
        <v>0</v>
      </c>
      <c r="I480" s="15">
        <v>0</v>
      </c>
      <c r="J480" s="12" t="str">
        <f>LEFT(tblRVN[[#This Row],[Rate Desc]],10)</f>
        <v>REVENUE_AC</v>
      </c>
      <c r="K480" s="11">
        <v>0</v>
      </c>
      <c r="L480" s="13"/>
      <c r="M480" s="13"/>
    </row>
    <row r="481" spans="1:13" ht="15" hidden="1" customHeight="1">
      <c r="A481" s="8">
        <v>201605</v>
      </c>
      <c r="B481" s="7" t="s">
        <v>41</v>
      </c>
      <c r="C481" s="9" t="s">
        <v>13</v>
      </c>
      <c r="D481" s="7" t="s">
        <v>19</v>
      </c>
      <c r="E481" s="9" t="s">
        <v>20</v>
      </c>
      <c r="F481" s="14">
        <v>142000</v>
      </c>
      <c r="G481" s="15">
        <v>0</v>
      </c>
      <c r="H481" s="15">
        <v>0</v>
      </c>
      <c r="I481" s="15">
        <v>2662000</v>
      </c>
      <c r="J481" s="12" t="str">
        <f>LEFT(tblRVN[[#This Row],[Rate Desc]],10)</f>
        <v>UNBILLED R</v>
      </c>
      <c r="K481" s="11">
        <v>2662000</v>
      </c>
      <c r="L481" s="13"/>
      <c r="M481" s="13"/>
    </row>
    <row r="482" spans="1:13" ht="15" hidden="1" customHeight="1">
      <c r="A482" s="8">
        <v>201605</v>
      </c>
      <c r="B482" s="7" t="s">
        <v>41</v>
      </c>
      <c r="C482" s="9" t="s">
        <v>21</v>
      </c>
      <c r="D482" s="7" t="s">
        <v>35</v>
      </c>
      <c r="E482" s="9" t="s">
        <v>42</v>
      </c>
      <c r="F482" s="14">
        <v>-458.11</v>
      </c>
      <c r="G482" s="15">
        <v>0</v>
      </c>
      <c r="H482" s="15">
        <v>46</v>
      </c>
      <c r="I482" s="15">
        <v>61325</v>
      </c>
      <c r="J482" s="12" t="str">
        <f>LEFT(tblRVN[[#This Row],[Rate Desc]],10)</f>
        <v>02GNSB0024</v>
      </c>
      <c r="K482" s="11">
        <v>61325</v>
      </c>
      <c r="L482" s="13"/>
      <c r="M482" s="13"/>
    </row>
    <row r="483" spans="1:13" ht="15" hidden="1" customHeight="1">
      <c r="A483" s="8">
        <v>201605</v>
      </c>
      <c r="B483" s="7" t="s">
        <v>41</v>
      </c>
      <c r="C483" s="9" t="s">
        <v>21</v>
      </c>
      <c r="D483" s="7" t="s">
        <v>35</v>
      </c>
      <c r="E483" s="9" t="s">
        <v>44</v>
      </c>
      <c r="F483" s="14">
        <v>-5.64</v>
      </c>
      <c r="G483" s="15">
        <v>0</v>
      </c>
      <c r="H483" s="15">
        <v>1</v>
      </c>
      <c r="I483" s="15">
        <v>755</v>
      </c>
      <c r="J483" s="12" t="str">
        <f>LEFT(tblRVN[[#This Row],[Rate Desc]],10)</f>
        <v>02GNSB24FP</v>
      </c>
      <c r="K483" s="11">
        <v>755</v>
      </c>
      <c r="L483" s="13"/>
      <c r="M483" s="13"/>
    </row>
    <row r="484" spans="1:13" ht="15" hidden="1" customHeight="1">
      <c r="A484" s="8">
        <v>201605</v>
      </c>
      <c r="B484" s="7" t="s">
        <v>41</v>
      </c>
      <c r="C484" s="9" t="s">
        <v>21</v>
      </c>
      <c r="D484" s="7" t="s">
        <v>35</v>
      </c>
      <c r="E484" s="9" t="s">
        <v>45</v>
      </c>
      <c r="F484" s="14">
        <v>-311.36</v>
      </c>
      <c r="G484" s="15">
        <v>0</v>
      </c>
      <c r="H484" s="15">
        <v>11</v>
      </c>
      <c r="I484" s="15">
        <v>41680</v>
      </c>
      <c r="J484" s="12" t="str">
        <f>LEFT(tblRVN[[#This Row],[Rate Desc]],10)</f>
        <v>02LGSB0036</v>
      </c>
      <c r="K484" s="11">
        <v>41680</v>
      </c>
      <c r="L484" s="13"/>
      <c r="M484" s="13"/>
    </row>
    <row r="485" spans="1:13" ht="15" hidden="1" customHeight="1">
      <c r="A485" s="8">
        <v>201605</v>
      </c>
      <c r="B485" s="7" t="s">
        <v>41</v>
      </c>
      <c r="C485" s="9" t="s">
        <v>21</v>
      </c>
      <c r="D485" s="7" t="s">
        <v>35</v>
      </c>
      <c r="E485" s="9" t="s">
        <v>47</v>
      </c>
      <c r="F485" s="14">
        <v>-16.649999999999999</v>
      </c>
      <c r="G485" s="15"/>
      <c r="H485" s="15"/>
      <c r="I485" s="15">
        <v>2228</v>
      </c>
      <c r="J485" s="12" t="str">
        <f>LEFT(tblRVN[[#This Row],[Rate Desc]],10)</f>
        <v>02OALTB15N</v>
      </c>
      <c r="K485" s="11">
        <v>2228</v>
      </c>
      <c r="L485" s="13"/>
      <c r="M485" s="13"/>
    </row>
    <row r="486" spans="1:13" ht="15" hidden="1" customHeight="1">
      <c r="A486" s="8">
        <v>201605</v>
      </c>
      <c r="B486" s="7" t="s">
        <v>41</v>
      </c>
      <c r="C486" s="9" t="s">
        <v>21</v>
      </c>
      <c r="D486" s="7" t="s">
        <v>35</v>
      </c>
      <c r="E486" s="9" t="s">
        <v>36</v>
      </c>
      <c r="F486" s="14">
        <v>-95.23</v>
      </c>
      <c r="G486" s="15">
        <v>0</v>
      </c>
      <c r="H486" s="15">
        <v>0</v>
      </c>
      <c r="I486" s="15">
        <v>0</v>
      </c>
      <c r="J486" s="12" t="str">
        <f>LEFT(tblRVN[[#This Row],[Rate Desc]],10)</f>
        <v>BPA BALANC</v>
      </c>
      <c r="K486" s="11">
        <v>0</v>
      </c>
      <c r="L486" s="13"/>
      <c r="M486" s="13"/>
    </row>
    <row r="487" spans="1:13" ht="15" hidden="1" customHeight="1">
      <c r="A487" s="8">
        <v>201605</v>
      </c>
      <c r="B487" s="7" t="s">
        <v>41</v>
      </c>
      <c r="C487" s="9" t="s">
        <v>21</v>
      </c>
      <c r="D487" s="7" t="s">
        <v>35</v>
      </c>
      <c r="E487" s="9" t="s">
        <v>37</v>
      </c>
      <c r="F487" s="14"/>
      <c r="G487" s="15">
        <v>57</v>
      </c>
      <c r="H487" s="15">
        <v>0</v>
      </c>
      <c r="I487" s="15"/>
      <c r="J487" s="12" t="str">
        <f>LEFT(tblRVN[[#This Row],[Rate Desc]],10)</f>
        <v>CUSTOMER C</v>
      </c>
      <c r="K487" s="11">
        <v>0</v>
      </c>
      <c r="L487" s="13"/>
      <c r="M487" s="13"/>
    </row>
    <row r="488" spans="1:13" ht="15" hidden="1" customHeight="1">
      <c r="A488" s="8">
        <v>201605</v>
      </c>
      <c r="B488" s="7" t="s">
        <v>41</v>
      </c>
      <c r="C488" s="9" t="s">
        <v>21</v>
      </c>
      <c r="D488" s="7" t="s">
        <v>14</v>
      </c>
      <c r="E488" s="9" t="s">
        <v>48</v>
      </c>
      <c r="F488" s="14">
        <v>7049.07</v>
      </c>
      <c r="G488" s="15">
        <v>0</v>
      </c>
      <c r="H488" s="15">
        <v>46</v>
      </c>
      <c r="I488" s="15">
        <v>61325</v>
      </c>
      <c r="J488" s="12" t="str">
        <f>LEFT(tblRVN[[#This Row],[Rate Desc]],10)</f>
        <v>02GNSB0024</v>
      </c>
      <c r="K488" s="11">
        <v>61325</v>
      </c>
      <c r="L488" s="13"/>
      <c r="M488" s="13"/>
    </row>
    <row r="489" spans="1:13" ht="15" hidden="1" customHeight="1">
      <c r="A489" s="8">
        <v>201605</v>
      </c>
      <c r="B489" s="7" t="s">
        <v>41</v>
      </c>
      <c r="C489" s="9" t="s">
        <v>21</v>
      </c>
      <c r="D489" s="7" t="s">
        <v>14</v>
      </c>
      <c r="E489" s="9" t="s">
        <v>50</v>
      </c>
      <c r="F489" s="14">
        <v>303.45999999999998</v>
      </c>
      <c r="G489" s="15">
        <v>0</v>
      </c>
      <c r="H489" s="15">
        <v>1</v>
      </c>
      <c r="I489" s="15">
        <v>755</v>
      </c>
      <c r="J489" s="12" t="str">
        <f>LEFT(tblRVN[[#This Row],[Rate Desc]],10)</f>
        <v>02GNSB24FP</v>
      </c>
      <c r="K489" s="11">
        <v>755</v>
      </c>
      <c r="L489" s="13"/>
      <c r="M489" s="13"/>
    </row>
    <row r="490" spans="1:13" ht="15" hidden="1" customHeight="1">
      <c r="A490" s="8">
        <v>201605</v>
      </c>
      <c r="B490" s="7" t="s">
        <v>41</v>
      </c>
      <c r="C490" s="9" t="s">
        <v>21</v>
      </c>
      <c r="D490" s="7" t="s">
        <v>14</v>
      </c>
      <c r="E490" s="9" t="s">
        <v>51</v>
      </c>
      <c r="F490" s="14">
        <v>109041.09</v>
      </c>
      <c r="G490" s="15">
        <v>0</v>
      </c>
      <c r="H490" s="15">
        <v>330</v>
      </c>
      <c r="I490" s="15">
        <v>1140315</v>
      </c>
      <c r="J490" s="12" t="str">
        <f>LEFT(tblRVN[[#This Row],[Rate Desc]],10)</f>
        <v>02GNSV0024</v>
      </c>
      <c r="K490" s="11">
        <v>1140315</v>
      </c>
      <c r="L490" s="13"/>
      <c r="M490" s="13"/>
    </row>
    <row r="491" spans="1:13" ht="15" hidden="1" customHeight="1">
      <c r="A491" s="8">
        <v>201605</v>
      </c>
      <c r="B491" s="7" t="s">
        <v>41</v>
      </c>
      <c r="C491" s="9" t="s">
        <v>21</v>
      </c>
      <c r="D491" s="7" t="s">
        <v>14</v>
      </c>
      <c r="E491" s="9" t="s">
        <v>52</v>
      </c>
      <c r="F491" s="14">
        <v>711.24</v>
      </c>
      <c r="G491" s="15">
        <v>0</v>
      </c>
      <c r="H491" s="15">
        <v>4</v>
      </c>
      <c r="I491" s="15">
        <v>2776</v>
      </c>
      <c r="J491" s="12" t="str">
        <f>LEFT(tblRVN[[#This Row],[Rate Desc]],10)</f>
        <v>02GNSV024F</v>
      </c>
      <c r="K491" s="11">
        <v>2776</v>
      </c>
      <c r="L491" s="13"/>
      <c r="M491" s="13"/>
    </row>
    <row r="492" spans="1:13" ht="15" hidden="1" customHeight="1">
      <c r="A492" s="8">
        <v>201605</v>
      </c>
      <c r="B492" s="7" t="s">
        <v>41</v>
      </c>
      <c r="C492" s="9" t="s">
        <v>21</v>
      </c>
      <c r="D492" s="7" t="s">
        <v>14</v>
      </c>
      <c r="E492" s="9" t="s">
        <v>53</v>
      </c>
      <c r="F492" s="14">
        <v>10287.18</v>
      </c>
      <c r="G492" s="15">
        <v>0</v>
      </c>
      <c r="H492" s="15">
        <v>11</v>
      </c>
      <c r="I492" s="15">
        <v>41680</v>
      </c>
      <c r="J492" s="12" t="str">
        <f>LEFT(tblRVN[[#This Row],[Rate Desc]],10)</f>
        <v>02LGSB0036</v>
      </c>
      <c r="K492" s="11">
        <v>41680</v>
      </c>
      <c r="L492" s="13"/>
      <c r="M492" s="13"/>
    </row>
    <row r="493" spans="1:13" ht="15" hidden="1" customHeight="1">
      <c r="A493" s="8">
        <v>201605</v>
      </c>
      <c r="B493" s="7" t="s">
        <v>41</v>
      </c>
      <c r="C493" s="9" t="s">
        <v>21</v>
      </c>
      <c r="D493" s="7" t="s">
        <v>14</v>
      </c>
      <c r="E493" s="9" t="s">
        <v>54</v>
      </c>
      <c r="F493" s="14">
        <v>683634.34</v>
      </c>
      <c r="G493" s="15">
        <v>0</v>
      </c>
      <c r="H493" s="15">
        <v>102</v>
      </c>
      <c r="I493" s="15">
        <v>8017718</v>
      </c>
      <c r="J493" s="12" t="str">
        <f>LEFT(tblRVN[[#This Row],[Rate Desc]],10)</f>
        <v>02LGSV0036</v>
      </c>
      <c r="K493" s="11">
        <v>8017718</v>
      </c>
      <c r="L493" s="13"/>
      <c r="M493" s="13"/>
    </row>
    <row r="494" spans="1:13" ht="15" hidden="1" customHeight="1">
      <c r="A494" s="8">
        <v>201605</v>
      </c>
      <c r="B494" s="7" t="s">
        <v>41</v>
      </c>
      <c r="C494" s="9" t="s">
        <v>21</v>
      </c>
      <c r="D494" s="7" t="s">
        <v>14</v>
      </c>
      <c r="E494" s="9" t="s">
        <v>55</v>
      </c>
      <c r="F494" s="14">
        <v>3456986.23</v>
      </c>
      <c r="G494" s="15">
        <v>0</v>
      </c>
      <c r="H494" s="15">
        <v>31</v>
      </c>
      <c r="I494" s="15">
        <v>54365900</v>
      </c>
      <c r="J494" s="12" t="str">
        <f>LEFT(tblRVN[[#This Row],[Rate Desc]],10)</f>
        <v>02LGSV048T</v>
      </c>
      <c r="K494" s="11">
        <v>54365900</v>
      </c>
      <c r="L494" s="13"/>
      <c r="M494" s="13"/>
    </row>
    <row r="495" spans="1:13" ht="15" hidden="1" customHeight="1">
      <c r="A495" s="8">
        <v>201605</v>
      </c>
      <c r="B495" s="7" t="s">
        <v>41</v>
      </c>
      <c r="C495" s="9" t="s">
        <v>21</v>
      </c>
      <c r="D495" s="7" t="s">
        <v>14</v>
      </c>
      <c r="E495" s="9" t="s">
        <v>72</v>
      </c>
      <c r="F495" s="14">
        <v>39982.57</v>
      </c>
      <c r="G495" s="15"/>
      <c r="H495" s="15"/>
      <c r="I495" s="15">
        <v>0</v>
      </c>
      <c r="J495" s="12" t="str">
        <f>LEFT(tblRVN[[#This Row],[Rate Desc]],10)</f>
        <v>02LNX00103</v>
      </c>
      <c r="K495" s="11">
        <v>0</v>
      </c>
      <c r="L495" s="13"/>
      <c r="M495" s="13"/>
    </row>
    <row r="496" spans="1:13" ht="15" hidden="1" customHeight="1">
      <c r="A496" s="8">
        <v>201605</v>
      </c>
      <c r="B496" s="7" t="s">
        <v>41</v>
      </c>
      <c r="C496" s="9" t="s">
        <v>21</v>
      </c>
      <c r="D496" s="7" t="s">
        <v>14</v>
      </c>
      <c r="E496" s="9" t="s">
        <v>65</v>
      </c>
      <c r="F496" s="14">
        <v>1215.9100000000001</v>
      </c>
      <c r="G496" s="15">
        <v>0</v>
      </c>
      <c r="H496" s="15">
        <v>38</v>
      </c>
      <c r="I496" s="15">
        <v>9311</v>
      </c>
      <c r="J496" s="12" t="str">
        <f>LEFT(tblRVN[[#This Row],[Rate Desc]],10)</f>
        <v>02OALT015N</v>
      </c>
      <c r="K496" s="11">
        <v>9311</v>
      </c>
      <c r="L496" s="13"/>
      <c r="M496" s="13"/>
    </row>
    <row r="497" spans="1:13" ht="15" hidden="1" customHeight="1">
      <c r="A497" s="8">
        <v>201605</v>
      </c>
      <c r="B497" s="7" t="s">
        <v>41</v>
      </c>
      <c r="C497" s="9" t="s">
        <v>21</v>
      </c>
      <c r="D497" s="7" t="s">
        <v>14</v>
      </c>
      <c r="E497" s="9" t="s">
        <v>66</v>
      </c>
      <c r="F497" s="14">
        <v>335.36</v>
      </c>
      <c r="G497" s="15">
        <v>0</v>
      </c>
      <c r="H497" s="15">
        <v>14</v>
      </c>
      <c r="I497" s="15">
        <v>2228</v>
      </c>
      <c r="J497" s="12" t="str">
        <f>LEFT(tblRVN[[#This Row],[Rate Desc]],10)</f>
        <v>02OALTB15N</v>
      </c>
      <c r="K497" s="11">
        <v>2228</v>
      </c>
      <c r="L497" s="13"/>
      <c r="M497" s="13"/>
    </row>
    <row r="498" spans="1:13" ht="15" hidden="1" customHeight="1">
      <c r="A498" s="8">
        <v>201605</v>
      </c>
      <c r="B498" s="7" t="s">
        <v>41</v>
      </c>
      <c r="C498" s="9" t="s">
        <v>21</v>
      </c>
      <c r="D498" s="7" t="s">
        <v>14</v>
      </c>
      <c r="E498" s="9" t="s">
        <v>68</v>
      </c>
      <c r="F498" s="14">
        <v>23376.48</v>
      </c>
      <c r="G498" s="15">
        <v>0</v>
      </c>
      <c r="H498" s="15">
        <v>1</v>
      </c>
      <c r="I498" s="15">
        <v>134000</v>
      </c>
      <c r="J498" s="12" t="str">
        <f>LEFT(tblRVN[[#This Row],[Rate Desc]],10)</f>
        <v>02PRSV47TM</v>
      </c>
      <c r="K498" s="11">
        <v>134000</v>
      </c>
      <c r="L498" s="13"/>
      <c r="M498" s="13"/>
    </row>
    <row r="499" spans="1:13" ht="15" hidden="1" customHeight="1">
      <c r="A499" s="8">
        <v>201605</v>
      </c>
      <c r="B499" s="7" t="s">
        <v>41</v>
      </c>
      <c r="C499" s="9" t="s">
        <v>21</v>
      </c>
      <c r="D499" s="7" t="s">
        <v>14</v>
      </c>
      <c r="E499" s="9" t="s">
        <v>22</v>
      </c>
      <c r="F499" s="14">
        <v>128126.39999999999</v>
      </c>
      <c r="G499" s="15">
        <v>0</v>
      </c>
      <c r="H499" s="15">
        <v>0</v>
      </c>
      <c r="I499" s="15">
        <v>0</v>
      </c>
      <c r="J499" s="12" t="str">
        <f>LEFT(tblRVN[[#This Row],[Rate Desc]],10)</f>
        <v>301370-DSM</v>
      </c>
      <c r="K499" s="11">
        <v>0</v>
      </c>
      <c r="L499" s="13"/>
      <c r="M499" s="13"/>
    </row>
    <row r="500" spans="1:13" ht="15" hidden="1" customHeight="1">
      <c r="A500" s="8">
        <v>201605</v>
      </c>
      <c r="B500" s="7" t="s">
        <v>41</v>
      </c>
      <c r="C500" s="9" t="s">
        <v>21</v>
      </c>
      <c r="D500" s="7" t="s">
        <v>14</v>
      </c>
      <c r="E500" s="9" t="s">
        <v>17</v>
      </c>
      <c r="F500" s="14"/>
      <c r="G500" s="15">
        <v>493</v>
      </c>
      <c r="H500" s="15">
        <v>0</v>
      </c>
      <c r="I500" s="15"/>
      <c r="J500" s="12" t="str">
        <f>LEFT(tblRVN[[#This Row],[Rate Desc]],10)</f>
        <v>CUSTOMER C</v>
      </c>
      <c r="K500" s="11">
        <v>0</v>
      </c>
      <c r="L500" s="13"/>
      <c r="M500" s="13"/>
    </row>
    <row r="501" spans="1:13" ht="15" hidden="1" customHeight="1">
      <c r="A501" s="8">
        <v>201605</v>
      </c>
      <c r="B501" s="7" t="s">
        <v>41</v>
      </c>
      <c r="C501" s="9" t="s">
        <v>21</v>
      </c>
      <c r="D501" s="7" t="s">
        <v>14</v>
      </c>
      <c r="E501" s="9" t="s">
        <v>40</v>
      </c>
      <c r="F501" s="14">
        <v>38951.24</v>
      </c>
      <c r="G501" s="15">
        <v>0</v>
      </c>
      <c r="H501" s="15">
        <v>0</v>
      </c>
      <c r="I501" s="15">
        <v>0</v>
      </c>
      <c r="J501" s="12" t="str">
        <f>LEFT(tblRVN[[#This Row],[Rate Desc]],10)</f>
        <v>REVENUE AD</v>
      </c>
      <c r="K501" s="11">
        <v>0</v>
      </c>
      <c r="L501" s="13"/>
      <c r="M501" s="13"/>
    </row>
    <row r="502" spans="1:13" ht="15" hidden="1" customHeight="1">
      <c r="A502" s="8">
        <v>201605</v>
      </c>
      <c r="B502" s="7" t="s">
        <v>41</v>
      </c>
      <c r="C502" s="9" t="s">
        <v>21</v>
      </c>
      <c r="D502" s="7" t="s">
        <v>14</v>
      </c>
      <c r="E502" s="9" t="s">
        <v>18</v>
      </c>
      <c r="F502" s="14">
        <v>-130459.15</v>
      </c>
      <c r="G502" s="15">
        <v>0</v>
      </c>
      <c r="H502" s="15">
        <v>0</v>
      </c>
      <c r="I502" s="15">
        <v>0</v>
      </c>
      <c r="J502" s="12" t="str">
        <f>LEFT(tblRVN[[#This Row],[Rate Desc]],10)</f>
        <v>REVENUE_AC</v>
      </c>
      <c r="K502" s="11">
        <v>0</v>
      </c>
      <c r="L502" s="13"/>
      <c r="M502" s="13"/>
    </row>
    <row r="503" spans="1:13" ht="15" hidden="1" customHeight="1">
      <c r="A503" s="8">
        <v>201605</v>
      </c>
      <c r="B503" s="7" t="s">
        <v>41</v>
      </c>
      <c r="C503" s="9" t="s">
        <v>21</v>
      </c>
      <c r="D503" s="7" t="s">
        <v>19</v>
      </c>
      <c r="E503" s="9" t="s">
        <v>20</v>
      </c>
      <c r="F503" s="14">
        <v>-267000</v>
      </c>
      <c r="G503" s="15">
        <v>0</v>
      </c>
      <c r="H503" s="15">
        <v>0</v>
      </c>
      <c r="I503" s="15">
        <v>-4773000</v>
      </c>
      <c r="J503" s="12" t="str">
        <f>LEFT(tblRVN[[#This Row],[Rate Desc]],10)</f>
        <v>UNBILLED R</v>
      </c>
      <c r="K503" s="11">
        <v>-4773000</v>
      </c>
      <c r="L503" s="13"/>
      <c r="M503" s="13"/>
    </row>
    <row r="504" spans="1:13" ht="15" hidden="1" customHeight="1">
      <c r="A504" s="8">
        <v>201605</v>
      </c>
      <c r="B504" s="7" t="s">
        <v>41</v>
      </c>
      <c r="C504" s="9" t="s">
        <v>23</v>
      </c>
      <c r="D504" s="7" t="s">
        <v>35</v>
      </c>
      <c r="E504" s="9" t="s">
        <v>69</v>
      </c>
      <c r="F504" s="14">
        <v>-91543.42</v>
      </c>
      <c r="G504" s="15">
        <v>0</v>
      </c>
      <c r="H504" s="15">
        <v>3173</v>
      </c>
      <c r="I504" s="15">
        <v>12254834</v>
      </c>
      <c r="J504" s="12" t="str">
        <f>LEFT(tblRVN[[#This Row],[Rate Desc]],10)</f>
        <v>02APSV0040</v>
      </c>
      <c r="K504" s="11">
        <v>12254834</v>
      </c>
      <c r="L504" s="13"/>
      <c r="M504" s="13"/>
    </row>
    <row r="505" spans="1:13" ht="15" hidden="1" customHeight="1">
      <c r="A505" s="8">
        <v>201605</v>
      </c>
      <c r="B505" s="7" t="s">
        <v>41</v>
      </c>
      <c r="C505" s="9" t="s">
        <v>23</v>
      </c>
      <c r="D505" s="7" t="s">
        <v>35</v>
      </c>
      <c r="E505" s="9" t="s">
        <v>98</v>
      </c>
      <c r="F505" s="14">
        <v>10251.35</v>
      </c>
      <c r="G505" s="15"/>
      <c r="H505" s="15"/>
      <c r="I505" s="15">
        <v>-1372336</v>
      </c>
      <c r="J505" s="12" t="str">
        <f>LEFT(tblRVN[[#This Row],[Rate Desc]],10)</f>
        <v>02BPADEBIT</v>
      </c>
      <c r="K505" s="11">
        <v>-1372336</v>
      </c>
      <c r="L505" s="13"/>
      <c r="M505" s="13"/>
    </row>
    <row r="506" spans="1:13" ht="15" hidden="1" customHeight="1">
      <c r="A506" s="8">
        <v>201605</v>
      </c>
      <c r="B506" s="7" t="s">
        <v>41</v>
      </c>
      <c r="C506" s="9" t="s">
        <v>23</v>
      </c>
      <c r="D506" s="7" t="s">
        <v>35</v>
      </c>
      <c r="E506" s="9" t="s">
        <v>70</v>
      </c>
      <c r="F506" s="14">
        <v>-18.920000000000002</v>
      </c>
      <c r="G506" s="15">
        <v>0</v>
      </c>
      <c r="H506" s="15">
        <v>4</v>
      </c>
      <c r="I506" s="15">
        <v>2533</v>
      </c>
      <c r="J506" s="12" t="str">
        <f>LEFT(tblRVN[[#This Row],[Rate Desc]],10)</f>
        <v>02NMT40135</v>
      </c>
      <c r="K506" s="11">
        <v>2533</v>
      </c>
      <c r="L506" s="13"/>
      <c r="M506" s="13"/>
    </row>
    <row r="507" spans="1:13" ht="15" hidden="1" customHeight="1">
      <c r="A507" s="8">
        <v>201605</v>
      </c>
      <c r="B507" s="7" t="s">
        <v>41</v>
      </c>
      <c r="C507" s="9" t="s">
        <v>23</v>
      </c>
      <c r="D507" s="7" t="s">
        <v>35</v>
      </c>
      <c r="E507" s="9" t="s">
        <v>38</v>
      </c>
      <c r="F507" s="14"/>
      <c r="G507" s="15">
        <v>3118</v>
      </c>
      <c r="H507" s="15">
        <v>0</v>
      </c>
      <c r="I507" s="15"/>
      <c r="J507" s="12" t="str">
        <f>LEFT(tblRVN[[#This Row],[Rate Desc]],10)</f>
        <v>CUSTOMER C</v>
      </c>
      <c r="K507" s="11">
        <v>0</v>
      </c>
      <c r="L507" s="13"/>
      <c r="M507" s="13"/>
    </row>
    <row r="508" spans="1:13" ht="15" hidden="1" customHeight="1">
      <c r="A508" s="8">
        <v>201605</v>
      </c>
      <c r="B508" s="7" t="s">
        <v>41</v>
      </c>
      <c r="C508" s="9" t="s">
        <v>23</v>
      </c>
      <c r="D508" s="7" t="s">
        <v>35</v>
      </c>
      <c r="E508" s="9" t="s">
        <v>39</v>
      </c>
      <c r="F508" s="14">
        <v>-9713.35</v>
      </c>
      <c r="G508" s="15">
        <v>0</v>
      </c>
      <c r="H508" s="15">
        <v>0</v>
      </c>
      <c r="I508" s="15">
        <v>0</v>
      </c>
      <c r="J508" s="12" t="str">
        <f>LEFT(tblRVN[[#This Row],[Rate Desc]],10)</f>
        <v>IRRIGATION</v>
      </c>
      <c r="K508" s="11">
        <v>0</v>
      </c>
      <c r="L508" s="13"/>
      <c r="M508" s="13"/>
    </row>
    <row r="509" spans="1:13" ht="15" hidden="1" customHeight="1">
      <c r="A509" s="8">
        <v>201605</v>
      </c>
      <c r="B509" s="7" t="s">
        <v>41</v>
      </c>
      <c r="C509" s="9" t="s">
        <v>23</v>
      </c>
      <c r="D509" s="7" t="s">
        <v>14</v>
      </c>
      <c r="E509" s="9" t="s">
        <v>69</v>
      </c>
      <c r="F509" s="14">
        <v>890789.96</v>
      </c>
      <c r="G509" s="15">
        <v>0</v>
      </c>
      <c r="H509" s="15">
        <v>3173</v>
      </c>
      <c r="I509" s="15">
        <v>12254834</v>
      </c>
      <c r="J509" s="12" t="str">
        <f>LEFT(tblRVN[[#This Row],[Rate Desc]],10)</f>
        <v>02APSV0040</v>
      </c>
      <c r="K509" s="11">
        <v>12254834</v>
      </c>
      <c r="L509" s="13"/>
      <c r="M509" s="13"/>
    </row>
    <row r="510" spans="1:13" ht="15" hidden="1" customHeight="1">
      <c r="A510" s="8">
        <v>201605</v>
      </c>
      <c r="B510" s="7" t="s">
        <v>41</v>
      </c>
      <c r="C510" s="9" t="s">
        <v>23</v>
      </c>
      <c r="D510" s="7" t="s">
        <v>14</v>
      </c>
      <c r="E510" s="9" t="s">
        <v>71</v>
      </c>
      <c r="F510" s="14">
        <v>391638.16</v>
      </c>
      <c r="G510" s="15">
        <v>0</v>
      </c>
      <c r="H510" s="15">
        <v>2005</v>
      </c>
      <c r="I510" s="15">
        <v>5409945</v>
      </c>
      <c r="J510" s="12" t="str">
        <f>LEFT(tblRVN[[#This Row],[Rate Desc]],10)</f>
        <v>02APSV040X</v>
      </c>
      <c r="K510" s="11">
        <v>5409945</v>
      </c>
      <c r="L510" s="13"/>
      <c r="M510" s="13"/>
    </row>
    <row r="511" spans="1:13" ht="15" hidden="1" customHeight="1">
      <c r="A511" s="8">
        <v>201605</v>
      </c>
      <c r="B511" s="7" t="s">
        <v>41</v>
      </c>
      <c r="C511" s="9" t="s">
        <v>23</v>
      </c>
      <c r="D511" s="7" t="s">
        <v>14</v>
      </c>
      <c r="E511" s="9" t="s">
        <v>57</v>
      </c>
      <c r="F511" s="14">
        <v>7.24</v>
      </c>
      <c r="G511" s="15"/>
      <c r="H511" s="15"/>
      <c r="I511" s="15">
        <v>0</v>
      </c>
      <c r="J511" s="12" t="str">
        <f>LEFT(tblRVN[[#This Row],[Rate Desc]],10)</f>
        <v>02LNX00105</v>
      </c>
      <c r="K511" s="11">
        <v>0</v>
      </c>
      <c r="L511" s="13"/>
      <c r="M511" s="13"/>
    </row>
    <row r="512" spans="1:13" ht="15" hidden="1" customHeight="1">
      <c r="A512" s="8">
        <v>201605</v>
      </c>
      <c r="B512" s="7" t="s">
        <v>41</v>
      </c>
      <c r="C512" s="9" t="s">
        <v>23</v>
      </c>
      <c r="D512" s="7" t="s">
        <v>14</v>
      </c>
      <c r="E512" s="9" t="s">
        <v>58</v>
      </c>
      <c r="F512" s="14">
        <v>626.97</v>
      </c>
      <c r="G512" s="15"/>
      <c r="H512" s="15"/>
      <c r="I512" s="15">
        <v>0</v>
      </c>
      <c r="J512" s="12" t="str">
        <f>LEFT(tblRVN[[#This Row],[Rate Desc]],10)</f>
        <v>02LNX00109</v>
      </c>
      <c r="K512" s="11">
        <v>0</v>
      </c>
      <c r="L512" s="13"/>
      <c r="M512" s="13"/>
    </row>
    <row r="513" spans="1:13" ht="15" hidden="1" customHeight="1">
      <c r="A513" s="8">
        <v>201605</v>
      </c>
      <c r="B513" s="7" t="s">
        <v>41</v>
      </c>
      <c r="C513" s="9" t="s">
        <v>23</v>
      </c>
      <c r="D513" s="7" t="s">
        <v>14</v>
      </c>
      <c r="E513" s="9" t="s">
        <v>73</v>
      </c>
      <c r="F513" s="14">
        <v>3518.39</v>
      </c>
      <c r="G513" s="15"/>
      <c r="H513" s="15"/>
      <c r="I513" s="15">
        <v>0</v>
      </c>
      <c r="J513" s="12" t="str">
        <f>LEFT(tblRVN[[#This Row],[Rate Desc]],10)</f>
        <v>02LNX00110</v>
      </c>
      <c r="K513" s="11">
        <v>0</v>
      </c>
      <c r="L513" s="13"/>
      <c r="M513" s="13"/>
    </row>
    <row r="514" spans="1:13" ht="15" hidden="1" customHeight="1">
      <c r="A514" s="8">
        <v>201605</v>
      </c>
      <c r="B514" s="7" t="s">
        <v>41</v>
      </c>
      <c r="C514" s="9" t="s">
        <v>23</v>
      </c>
      <c r="D514" s="7" t="s">
        <v>14</v>
      </c>
      <c r="E514" s="9" t="s">
        <v>74</v>
      </c>
      <c r="F514" s="14">
        <v>335.4</v>
      </c>
      <c r="G514" s="15"/>
      <c r="H514" s="15"/>
      <c r="I514" s="15">
        <v>0</v>
      </c>
      <c r="J514" s="12" t="str">
        <f>LEFT(tblRVN[[#This Row],[Rate Desc]],10)</f>
        <v>02LNX00310</v>
      </c>
      <c r="K514" s="11">
        <v>0</v>
      </c>
      <c r="L514" s="13"/>
      <c r="M514" s="13"/>
    </row>
    <row r="515" spans="1:13" ht="15" hidden="1" customHeight="1">
      <c r="A515" s="8">
        <v>201605</v>
      </c>
      <c r="B515" s="7" t="s">
        <v>41</v>
      </c>
      <c r="C515" s="9" t="s">
        <v>23</v>
      </c>
      <c r="D515" s="7" t="s">
        <v>14</v>
      </c>
      <c r="E515" s="9" t="s">
        <v>61</v>
      </c>
      <c r="F515" s="14">
        <v>21.27</v>
      </c>
      <c r="G515" s="15"/>
      <c r="H515" s="15"/>
      <c r="I515" s="15">
        <v>0</v>
      </c>
      <c r="J515" s="12" t="str">
        <f>LEFT(tblRVN[[#This Row],[Rate Desc]],10)</f>
        <v>02LNX00311</v>
      </c>
      <c r="K515" s="11">
        <v>0</v>
      </c>
      <c r="L515" s="13"/>
      <c r="M515" s="13"/>
    </row>
    <row r="516" spans="1:13" ht="15" hidden="1" customHeight="1">
      <c r="A516" s="8">
        <v>201605</v>
      </c>
      <c r="B516" s="7" t="s">
        <v>41</v>
      </c>
      <c r="C516" s="9" t="s">
        <v>23</v>
      </c>
      <c r="D516" s="7" t="s">
        <v>14</v>
      </c>
      <c r="E516" s="9" t="s">
        <v>97</v>
      </c>
      <c r="F516" s="14">
        <v>321.33</v>
      </c>
      <c r="G516" s="15"/>
      <c r="H516" s="15"/>
      <c r="I516" s="15">
        <v>0</v>
      </c>
      <c r="J516" s="12" t="str">
        <f>LEFT(tblRVN[[#This Row],[Rate Desc]],10)</f>
        <v>02LNX00312</v>
      </c>
      <c r="K516" s="11">
        <v>0</v>
      </c>
      <c r="L516" s="13"/>
      <c r="M516" s="13"/>
    </row>
    <row r="517" spans="1:13" ht="15" hidden="1" customHeight="1">
      <c r="A517" s="8">
        <v>201605</v>
      </c>
      <c r="B517" s="7" t="s">
        <v>41</v>
      </c>
      <c r="C517" s="9" t="s">
        <v>23</v>
      </c>
      <c r="D517" s="7" t="s">
        <v>14</v>
      </c>
      <c r="E517" s="9" t="s">
        <v>75</v>
      </c>
      <c r="F517" s="14">
        <v>260.19</v>
      </c>
      <c r="G517" s="15">
        <v>0</v>
      </c>
      <c r="H517" s="15">
        <v>4</v>
      </c>
      <c r="I517" s="15">
        <v>2533</v>
      </c>
      <c r="J517" s="12" t="str">
        <f>LEFT(tblRVN[[#This Row],[Rate Desc]],10)</f>
        <v>02NMT40135</v>
      </c>
      <c r="K517" s="11">
        <v>2533</v>
      </c>
      <c r="L517" s="13"/>
      <c r="M517" s="13"/>
    </row>
    <row r="518" spans="1:13" ht="15" hidden="1" customHeight="1">
      <c r="A518" s="8">
        <v>201605</v>
      </c>
      <c r="B518" s="7" t="s">
        <v>41</v>
      </c>
      <c r="C518" s="9" t="s">
        <v>23</v>
      </c>
      <c r="D518" s="7" t="s">
        <v>14</v>
      </c>
      <c r="E518" s="9" t="s">
        <v>24</v>
      </c>
      <c r="F518" s="14">
        <v>340000</v>
      </c>
      <c r="G518" s="15">
        <v>0</v>
      </c>
      <c r="H518" s="15">
        <v>0</v>
      </c>
      <c r="I518" s="15">
        <v>0</v>
      </c>
      <c r="J518" s="12" t="str">
        <f>LEFT(tblRVN[[#This Row],[Rate Desc]],10)</f>
        <v>301461-IRR</v>
      </c>
      <c r="K518" s="11">
        <v>0</v>
      </c>
      <c r="L518" s="13"/>
      <c r="M518" s="13"/>
    </row>
    <row r="519" spans="1:13" ht="15" hidden="1" customHeight="1">
      <c r="A519" s="8">
        <v>201605</v>
      </c>
      <c r="B519" s="7" t="s">
        <v>41</v>
      </c>
      <c r="C519" s="9" t="s">
        <v>23</v>
      </c>
      <c r="D519" s="7" t="s">
        <v>14</v>
      </c>
      <c r="E519" s="9" t="s">
        <v>25</v>
      </c>
      <c r="F519" s="14">
        <v>18552.59</v>
      </c>
      <c r="G519" s="15">
        <v>0</v>
      </c>
      <c r="H519" s="15">
        <v>0</v>
      </c>
      <c r="I519" s="15">
        <v>0</v>
      </c>
      <c r="J519" s="12" t="str">
        <f>LEFT(tblRVN[[#This Row],[Rate Desc]],10)</f>
        <v>301470-DSM</v>
      </c>
      <c r="K519" s="11">
        <v>0</v>
      </c>
      <c r="L519" s="13"/>
      <c r="M519" s="13"/>
    </row>
    <row r="520" spans="1:13" ht="15" hidden="1" customHeight="1">
      <c r="A520" s="8">
        <v>201605</v>
      </c>
      <c r="B520" s="7" t="s">
        <v>41</v>
      </c>
      <c r="C520" s="9" t="s">
        <v>23</v>
      </c>
      <c r="D520" s="7" t="s">
        <v>14</v>
      </c>
      <c r="E520" s="9" t="s">
        <v>26</v>
      </c>
      <c r="F520" s="14">
        <v>21.45</v>
      </c>
      <c r="G520" s="15">
        <v>0</v>
      </c>
      <c r="H520" s="15">
        <v>7</v>
      </c>
      <c r="I520" s="15">
        <v>0</v>
      </c>
      <c r="J520" s="12" t="str">
        <f>LEFT(tblRVN[[#This Row],[Rate Desc]],10)</f>
        <v>301480-BLU</v>
      </c>
      <c r="K520" s="11">
        <v>0</v>
      </c>
      <c r="L520" s="13"/>
      <c r="M520" s="13"/>
    </row>
    <row r="521" spans="1:13" ht="15" hidden="1" customHeight="1">
      <c r="A521" s="8">
        <v>201605</v>
      </c>
      <c r="B521" s="7" t="s">
        <v>41</v>
      </c>
      <c r="C521" s="9" t="s">
        <v>23</v>
      </c>
      <c r="D521" s="7" t="s">
        <v>14</v>
      </c>
      <c r="E521" s="9" t="s">
        <v>27</v>
      </c>
      <c r="F521" s="14"/>
      <c r="G521" s="15">
        <v>5065</v>
      </c>
      <c r="H521" s="15">
        <v>0</v>
      </c>
      <c r="I521" s="15"/>
      <c r="J521" s="12" t="str">
        <f>LEFT(tblRVN[[#This Row],[Rate Desc]],10)</f>
        <v>CUSTOMER C</v>
      </c>
      <c r="K521" s="11">
        <v>0</v>
      </c>
      <c r="L521" s="13"/>
      <c r="M521" s="13"/>
    </row>
    <row r="522" spans="1:13" ht="15" hidden="1" customHeight="1">
      <c r="A522" s="8">
        <v>201605</v>
      </c>
      <c r="B522" s="7" t="s">
        <v>41</v>
      </c>
      <c r="C522" s="9" t="s">
        <v>23</v>
      </c>
      <c r="D522" s="7" t="s">
        <v>14</v>
      </c>
      <c r="E522" s="9" t="s">
        <v>40</v>
      </c>
      <c r="F522" s="14">
        <v>7315.72</v>
      </c>
      <c r="G522" s="15">
        <v>0</v>
      </c>
      <c r="H522" s="15">
        <v>0</v>
      </c>
      <c r="I522" s="15">
        <v>0</v>
      </c>
      <c r="J522" s="12" t="str">
        <f>LEFT(tblRVN[[#This Row],[Rate Desc]],10)</f>
        <v>REVENUE AD</v>
      </c>
      <c r="K522" s="11">
        <v>0</v>
      </c>
      <c r="L522" s="13"/>
      <c r="M522" s="13"/>
    </row>
    <row r="523" spans="1:13" ht="15" hidden="1" customHeight="1">
      <c r="A523" s="8">
        <v>201605</v>
      </c>
      <c r="B523" s="7" t="s">
        <v>41</v>
      </c>
      <c r="C523" s="9" t="s">
        <v>23</v>
      </c>
      <c r="D523" s="7" t="s">
        <v>14</v>
      </c>
      <c r="E523" s="9" t="s">
        <v>18</v>
      </c>
      <c r="F523" s="14">
        <v>-19064.29</v>
      </c>
      <c r="G523" s="15">
        <v>0</v>
      </c>
      <c r="H523" s="15">
        <v>0</v>
      </c>
      <c r="I523" s="15">
        <v>0</v>
      </c>
      <c r="J523" s="12" t="str">
        <f>LEFT(tblRVN[[#This Row],[Rate Desc]],10)</f>
        <v>REVENUE_AC</v>
      </c>
      <c r="K523" s="11">
        <v>0</v>
      </c>
      <c r="L523" s="13"/>
      <c r="M523" s="13"/>
    </row>
    <row r="524" spans="1:13" ht="15" hidden="1" customHeight="1">
      <c r="A524" s="8">
        <v>201605</v>
      </c>
      <c r="B524" s="7" t="s">
        <v>41</v>
      </c>
      <c r="C524" s="9" t="s">
        <v>23</v>
      </c>
      <c r="D524" s="7" t="s">
        <v>19</v>
      </c>
      <c r="E524" s="9" t="s">
        <v>28</v>
      </c>
      <c r="F524" s="14">
        <v>257000</v>
      </c>
      <c r="G524" s="15">
        <v>0</v>
      </c>
      <c r="H524" s="15">
        <v>0</v>
      </c>
      <c r="I524" s="15">
        <v>3628000</v>
      </c>
      <c r="J524" s="12" t="str">
        <f>LEFT(tblRVN[[#This Row],[Rate Desc]],10)</f>
        <v>IRRIGATION</v>
      </c>
      <c r="K524" s="11">
        <v>3628000</v>
      </c>
      <c r="L524" s="13"/>
      <c r="M524" s="13"/>
    </row>
    <row r="525" spans="1:13" ht="15" hidden="1" customHeight="1">
      <c r="A525" s="8">
        <v>201605</v>
      </c>
      <c r="B525" s="7" t="s">
        <v>41</v>
      </c>
      <c r="C525" s="9" t="s">
        <v>29</v>
      </c>
      <c r="D525" s="7" t="s">
        <v>14</v>
      </c>
      <c r="E525" s="9" t="s">
        <v>76</v>
      </c>
      <c r="F525" s="14">
        <v>7.57</v>
      </c>
      <c r="G525" s="15"/>
      <c r="H525" s="15"/>
      <c r="I525" s="15">
        <v>0</v>
      </c>
      <c r="J525" s="12" t="str">
        <f>LEFT(tblRVN[[#This Row],[Rate Desc]],10)</f>
        <v>02CFR00012</v>
      </c>
      <c r="K525" s="11">
        <v>0</v>
      </c>
      <c r="L525" s="13"/>
      <c r="M525" s="13"/>
    </row>
    <row r="526" spans="1:13" ht="15" hidden="1" customHeight="1">
      <c r="A526" s="8">
        <v>201605</v>
      </c>
      <c r="B526" s="7" t="s">
        <v>41</v>
      </c>
      <c r="C526" s="9" t="s">
        <v>29</v>
      </c>
      <c r="D526" s="7" t="s">
        <v>14</v>
      </c>
      <c r="E526" s="9" t="s">
        <v>77</v>
      </c>
      <c r="F526" s="14">
        <v>2665.15</v>
      </c>
      <c r="G526" s="15">
        <v>0</v>
      </c>
      <c r="H526" s="15">
        <v>14</v>
      </c>
      <c r="I526" s="15">
        <v>13476</v>
      </c>
      <c r="J526" s="12" t="str">
        <f>LEFT(tblRVN[[#This Row],[Rate Desc]],10)</f>
        <v>02COSL0052</v>
      </c>
      <c r="K526" s="11">
        <v>13476</v>
      </c>
      <c r="L526" s="13"/>
      <c r="M526" s="13"/>
    </row>
    <row r="527" spans="1:13" ht="15" hidden="1" customHeight="1">
      <c r="A527" s="8">
        <v>201605</v>
      </c>
      <c r="B527" s="7" t="s">
        <v>41</v>
      </c>
      <c r="C527" s="9" t="s">
        <v>29</v>
      </c>
      <c r="D527" s="7" t="s">
        <v>14</v>
      </c>
      <c r="E527" s="9" t="s">
        <v>78</v>
      </c>
      <c r="F527" s="14">
        <v>20838.37</v>
      </c>
      <c r="G527" s="15">
        <v>0</v>
      </c>
      <c r="H527" s="15">
        <v>112</v>
      </c>
      <c r="I527" s="15">
        <v>287082</v>
      </c>
      <c r="J527" s="12" t="str">
        <f>LEFT(tblRVN[[#This Row],[Rate Desc]],10)</f>
        <v>02CUSL053F</v>
      </c>
      <c r="K527" s="11">
        <v>287082</v>
      </c>
      <c r="L527" s="13"/>
      <c r="M527" s="13"/>
    </row>
    <row r="528" spans="1:13" ht="15" hidden="1" customHeight="1">
      <c r="A528" s="8">
        <v>201605</v>
      </c>
      <c r="B528" s="7" t="s">
        <v>41</v>
      </c>
      <c r="C528" s="9" t="s">
        <v>29</v>
      </c>
      <c r="D528" s="7" t="s">
        <v>14</v>
      </c>
      <c r="E528" s="9" t="s">
        <v>79</v>
      </c>
      <c r="F528" s="14">
        <v>5689.69</v>
      </c>
      <c r="G528" s="15">
        <v>0</v>
      </c>
      <c r="H528" s="15">
        <v>105</v>
      </c>
      <c r="I528" s="15">
        <v>79101</v>
      </c>
      <c r="J528" s="12" t="str">
        <f>LEFT(tblRVN[[#This Row],[Rate Desc]],10)</f>
        <v>02CUSL053M</v>
      </c>
      <c r="K528" s="11">
        <v>79101</v>
      </c>
      <c r="L528" s="13"/>
      <c r="M528" s="13"/>
    </row>
    <row r="529" spans="1:13" ht="15" hidden="1" customHeight="1">
      <c r="A529" s="8">
        <v>201605</v>
      </c>
      <c r="B529" s="7" t="s">
        <v>41</v>
      </c>
      <c r="C529" s="9" t="s">
        <v>29</v>
      </c>
      <c r="D529" s="7" t="s">
        <v>14</v>
      </c>
      <c r="E529" s="9" t="s">
        <v>80</v>
      </c>
      <c r="F529" s="14">
        <v>17979.77</v>
      </c>
      <c r="G529" s="15">
        <v>0</v>
      </c>
      <c r="H529" s="15">
        <v>40</v>
      </c>
      <c r="I529" s="15">
        <v>140896</v>
      </c>
      <c r="J529" s="12" t="str">
        <f>LEFT(tblRVN[[#This Row],[Rate Desc]],10)</f>
        <v>02MVSL0057</v>
      </c>
      <c r="K529" s="11">
        <v>140896</v>
      </c>
      <c r="L529" s="13"/>
      <c r="M529" s="13"/>
    </row>
    <row r="530" spans="1:13" ht="15" hidden="1" customHeight="1">
      <c r="A530" s="8">
        <v>201605</v>
      </c>
      <c r="B530" s="7" t="s">
        <v>41</v>
      </c>
      <c r="C530" s="9" t="s">
        <v>29</v>
      </c>
      <c r="D530" s="7" t="s">
        <v>14</v>
      </c>
      <c r="E530" s="9" t="s">
        <v>81</v>
      </c>
      <c r="F530" s="14">
        <v>64503.76</v>
      </c>
      <c r="G530" s="15">
        <v>0</v>
      </c>
      <c r="H530" s="15">
        <v>186</v>
      </c>
      <c r="I530" s="15">
        <v>321998</v>
      </c>
      <c r="J530" s="12" t="str">
        <f>LEFT(tblRVN[[#This Row],[Rate Desc]],10)</f>
        <v>02SLCO0051</v>
      </c>
      <c r="K530" s="11">
        <v>321998</v>
      </c>
      <c r="L530" s="13"/>
      <c r="M530" s="13"/>
    </row>
    <row r="531" spans="1:13" ht="15" hidden="1" customHeight="1">
      <c r="A531" s="8">
        <v>201605</v>
      </c>
      <c r="B531" s="7" t="s">
        <v>41</v>
      </c>
      <c r="C531" s="9" t="s">
        <v>29</v>
      </c>
      <c r="D531" s="7" t="s">
        <v>14</v>
      </c>
      <c r="E531" s="9" t="s">
        <v>30</v>
      </c>
      <c r="F531" s="14">
        <v>2143.81</v>
      </c>
      <c r="G531" s="15">
        <v>0</v>
      </c>
      <c r="H531" s="15">
        <v>0</v>
      </c>
      <c r="I531" s="15">
        <v>0</v>
      </c>
      <c r="J531" s="12" t="str">
        <f>LEFT(tblRVN[[#This Row],[Rate Desc]],10)</f>
        <v>301670-DSM</v>
      </c>
      <c r="K531" s="11">
        <v>0</v>
      </c>
      <c r="L531" s="13"/>
      <c r="M531" s="13"/>
    </row>
    <row r="532" spans="1:13" ht="15" hidden="1" customHeight="1">
      <c r="A532" s="8">
        <v>201605</v>
      </c>
      <c r="B532" s="7" t="s">
        <v>41</v>
      </c>
      <c r="C532" s="9" t="s">
        <v>29</v>
      </c>
      <c r="D532" s="7" t="s">
        <v>14</v>
      </c>
      <c r="E532" s="9" t="s">
        <v>17</v>
      </c>
      <c r="F532" s="14"/>
      <c r="G532" s="15">
        <v>241</v>
      </c>
      <c r="H532" s="15">
        <v>0</v>
      </c>
      <c r="I532" s="15"/>
      <c r="J532" s="12" t="str">
        <f>LEFT(tblRVN[[#This Row],[Rate Desc]],10)</f>
        <v>CUSTOMER C</v>
      </c>
      <c r="K532" s="11">
        <v>0</v>
      </c>
      <c r="L532" s="13"/>
      <c r="M532" s="13"/>
    </row>
    <row r="533" spans="1:13" ht="15" hidden="1" customHeight="1">
      <c r="A533" s="8">
        <v>201605</v>
      </c>
      <c r="B533" s="7" t="s">
        <v>41</v>
      </c>
      <c r="C533" s="9" t="s">
        <v>29</v>
      </c>
      <c r="D533" s="7" t="s">
        <v>14</v>
      </c>
      <c r="E533" s="9" t="s">
        <v>40</v>
      </c>
      <c r="F533" s="14">
        <v>454.77</v>
      </c>
      <c r="G533" s="15">
        <v>0</v>
      </c>
      <c r="H533" s="15">
        <v>0</v>
      </c>
      <c r="I533" s="15">
        <v>0</v>
      </c>
      <c r="J533" s="12" t="str">
        <f>LEFT(tblRVN[[#This Row],[Rate Desc]],10)</f>
        <v>REVENUE AD</v>
      </c>
      <c r="K533" s="11">
        <v>0</v>
      </c>
      <c r="L533" s="13"/>
      <c r="M533" s="13"/>
    </row>
    <row r="534" spans="1:13" ht="15" hidden="1" customHeight="1">
      <c r="A534" s="8">
        <v>201605</v>
      </c>
      <c r="B534" s="7" t="s">
        <v>41</v>
      </c>
      <c r="C534" s="9" t="s">
        <v>29</v>
      </c>
      <c r="D534" s="7" t="s">
        <v>14</v>
      </c>
      <c r="E534" s="9" t="s">
        <v>18</v>
      </c>
      <c r="F534" s="14">
        <v>-2204.0100000000002</v>
      </c>
      <c r="G534" s="15">
        <v>0</v>
      </c>
      <c r="H534" s="15">
        <v>0</v>
      </c>
      <c r="I534" s="15">
        <v>0</v>
      </c>
      <c r="J534" s="12" t="str">
        <f>LEFT(tblRVN[[#This Row],[Rate Desc]],10)</f>
        <v>REVENUE_AC</v>
      </c>
      <c r="K534" s="11">
        <v>0</v>
      </c>
      <c r="L534" s="13"/>
      <c r="M534" s="13"/>
    </row>
    <row r="535" spans="1:13" ht="15" hidden="1" customHeight="1">
      <c r="A535" s="8">
        <v>201605</v>
      </c>
      <c r="B535" s="7" t="s">
        <v>41</v>
      </c>
      <c r="C535" s="9" t="s">
        <v>29</v>
      </c>
      <c r="D535" s="7" t="s">
        <v>19</v>
      </c>
      <c r="E535" s="9" t="s">
        <v>20</v>
      </c>
      <c r="F535" s="14">
        <v>-9000</v>
      </c>
      <c r="G535" s="15">
        <v>0</v>
      </c>
      <c r="H535" s="15">
        <v>0</v>
      </c>
      <c r="I535" s="15">
        <v>-85000</v>
      </c>
      <c r="J535" s="12" t="str">
        <f>LEFT(tblRVN[[#This Row],[Rate Desc]],10)</f>
        <v>UNBILLED R</v>
      </c>
      <c r="K535" s="11">
        <v>-85000</v>
      </c>
      <c r="L535" s="13"/>
      <c r="M535" s="13"/>
    </row>
    <row r="536" spans="1:13" ht="15" hidden="1" customHeight="1">
      <c r="A536" s="8">
        <v>201605</v>
      </c>
      <c r="B536" s="7" t="s">
        <v>41</v>
      </c>
      <c r="C536" s="9" t="s">
        <v>31</v>
      </c>
      <c r="D536" s="7" t="s">
        <v>35</v>
      </c>
      <c r="E536" s="9" t="s">
        <v>82</v>
      </c>
      <c r="F536" s="14">
        <v>-1211.9000000000001</v>
      </c>
      <c r="G536" s="15">
        <v>0</v>
      </c>
      <c r="H536" s="15">
        <v>434</v>
      </c>
      <c r="I536" s="15">
        <v>170617</v>
      </c>
      <c r="J536" s="12" t="str">
        <f>LEFT(tblRVN[[#This Row],[Rate Desc]],10)</f>
        <v>02NETMT135</v>
      </c>
      <c r="K536" s="11">
        <v>170617</v>
      </c>
      <c r="L536" s="13"/>
      <c r="M536" s="13"/>
    </row>
    <row r="537" spans="1:13" ht="15" hidden="1" customHeight="1">
      <c r="A537" s="8">
        <v>201605</v>
      </c>
      <c r="B537" s="7" t="s">
        <v>41</v>
      </c>
      <c r="C537" s="9" t="s">
        <v>31</v>
      </c>
      <c r="D537" s="7" t="s">
        <v>35</v>
      </c>
      <c r="E537" s="9" t="s">
        <v>83</v>
      </c>
      <c r="F537" s="14">
        <v>-628.80999999999995</v>
      </c>
      <c r="G537" s="15"/>
      <c r="H537" s="15"/>
      <c r="I537" s="15">
        <v>83904</v>
      </c>
      <c r="J537" s="12" t="str">
        <f>LEFT(tblRVN[[#This Row],[Rate Desc]],10)</f>
        <v>02OALTB15R</v>
      </c>
      <c r="K537" s="11">
        <v>83904</v>
      </c>
      <c r="L537" s="13"/>
      <c r="M537" s="13"/>
    </row>
    <row r="538" spans="1:13" ht="15" hidden="1" customHeight="1">
      <c r="A538" s="8">
        <v>201605</v>
      </c>
      <c r="B538" s="7" t="s">
        <v>41</v>
      </c>
      <c r="C538" s="9" t="s">
        <v>31</v>
      </c>
      <c r="D538" s="7" t="s">
        <v>35</v>
      </c>
      <c r="E538" s="9" t="s">
        <v>84</v>
      </c>
      <c r="F538" s="14">
        <v>-629056.72</v>
      </c>
      <c r="G538" s="15">
        <v>0</v>
      </c>
      <c r="H538" s="15">
        <v>101557</v>
      </c>
      <c r="I538" s="15">
        <v>84202852</v>
      </c>
      <c r="J538" s="12" t="str">
        <f>LEFT(tblRVN[[#This Row],[Rate Desc]],10)</f>
        <v>02RESD0016</v>
      </c>
      <c r="K538" s="11">
        <v>84202852</v>
      </c>
      <c r="L538" s="13"/>
      <c r="M538" s="13"/>
    </row>
    <row r="539" spans="1:13" ht="15" hidden="1" customHeight="1">
      <c r="A539" s="8">
        <v>201605</v>
      </c>
      <c r="B539" s="7" t="s">
        <v>41</v>
      </c>
      <c r="C539" s="9" t="s">
        <v>31</v>
      </c>
      <c r="D539" s="7" t="s">
        <v>35</v>
      </c>
      <c r="E539" s="9" t="s">
        <v>85</v>
      </c>
      <c r="F539" s="14">
        <v>-27101.66</v>
      </c>
      <c r="G539" s="15">
        <v>0</v>
      </c>
      <c r="H539" s="15">
        <v>4467</v>
      </c>
      <c r="I539" s="15">
        <v>3627796</v>
      </c>
      <c r="J539" s="12" t="str">
        <f>LEFT(tblRVN[[#This Row],[Rate Desc]],10)</f>
        <v>02RESD0017</v>
      </c>
      <c r="K539" s="11">
        <v>3627796</v>
      </c>
      <c r="L539" s="13"/>
      <c r="M539" s="13"/>
    </row>
    <row r="540" spans="1:13" ht="15" hidden="1" customHeight="1">
      <c r="A540" s="8">
        <v>201605</v>
      </c>
      <c r="B540" s="7" t="s">
        <v>41</v>
      </c>
      <c r="C540" s="9" t="s">
        <v>31</v>
      </c>
      <c r="D540" s="7" t="s">
        <v>35</v>
      </c>
      <c r="E540" s="9" t="s">
        <v>86</v>
      </c>
      <c r="F540" s="14">
        <v>-1069.1500000000001</v>
      </c>
      <c r="G540" s="15">
        <v>0</v>
      </c>
      <c r="H540" s="15">
        <v>85</v>
      </c>
      <c r="I540" s="15">
        <v>143121</v>
      </c>
      <c r="J540" s="12" t="str">
        <f>LEFT(tblRVN[[#This Row],[Rate Desc]],10)</f>
        <v>02RESD0018</v>
      </c>
      <c r="K540" s="11">
        <v>143121</v>
      </c>
      <c r="L540" s="13"/>
      <c r="M540" s="13"/>
    </row>
    <row r="541" spans="1:13" ht="15" hidden="1" customHeight="1">
      <c r="A541" s="8">
        <v>201605</v>
      </c>
      <c r="B541" s="7" t="s">
        <v>41</v>
      </c>
      <c r="C541" s="9" t="s">
        <v>31</v>
      </c>
      <c r="D541" s="7" t="s">
        <v>35</v>
      </c>
      <c r="E541" s="9" t="s">
        <v>87</v>
      </c>
      <c r="F541" s="14">
        <v>-183.29</v>
      </c>
      <c r="G541" s="15">
        <v>0</v>
      </c>
      <c r="H541" s="15">
        <v>16</v>
      </c>
      <c r="I541" s="15">
        <v>24538</v>
      </c>
      <c r="J541" s="12" t="str">
        <f>LEFT(tblRVN[[#This Row],[Rate Desc]],10)</f>
        <v>02RESD018X</v>
      </c>
      <c r="K541" s="11">
        <v>24538</v>
      </c>
      <c r="L541" s="13"/>
      <c r="M541" s="13"/>
    </row>
    <row r="542" spans="1:13" ht="15" hidden="1" customHeight="1">
      <c r="A542" s="8">
        <v>201605</v>
      </c>
      <c r="B542" s="7" t="s">
        <v>41</v>
      </c>
      <c r="C542" s="9" t="s">
        <v>31</v>
      </c>
      <c r="D542" s="7" t="s">
        <v>35</v>
      </c>
      <c r="E542" s="9" t="s">
        <v>88</v>
      </c>
      <c r="F542" s="14">
        <v>-10831.6</v>
      </c>
      <c r="G542" s="15">
        <v>0</v>
      </c>
      <c r="H542" s="15">
        <v>3471</v>
      </c>
      <c r="I542" s="15">
        <v>1450056</v>
      </c>
      <c r="J542" s="12" t="str">
        <f>LEFT(tblRVN[[#This Row],[Rate Desc]],10)</f>
        <v>02RGNSB024</v>
      </c>
      <c r="K542" s="11">
        <v>1450056</v>
      </c>
      <c r="L542" s="13"/>
      <c r="M542" s="13"/>
    </row>
    <row r="543" spans="1:13" ht="15" hidden="1" customHeight="1">
      <c r="A543" s="8">
        <v>201605</v>
      </c>
      <c r="B543" s="7" t="s">
        <v>41</v>
      </c>
      <c r="C543" s="9" t="s">
        <v>31</v>
      </c>
      <c r="D543" s="7" t="s">
        <v>35</v>
      </c>
      <c r="E543" s="9" t="s">
        <v>36</v>
      </c>
      <c r="F543" s="14">
        <v>-80011.34</v>
      </c>
      <c r="G543" s="15">
        <v>0</v>
      </c>
      <c r="H543" s="15">
        <v>0</v>
      </c>
      <c r="I543" s="15">
        <v>0</v>
      </c>
      <c r="J543" s="12" t="str">
        <f>LEFT(tblRVN[[#This Row],[Rate Desc]],10)</f>
        <v>BPA BALANC</v>
      </c>
      <c r="K543" s="11">
        <v>0</v>
      </c>
      <c r="L543" s="13"/>
      <c r="M543" s="13"/>
    </row>
    <row r="544" spans="1:13" ht="15" hidden="1" customHeight="1">
      <c r="A544" s="8">
        <v>201605</v>
      </c>
      <c r="B544" s="7" t="s">
        <v>41</v>
      </c>
      <c r="C544" s="9" t="s">
        <v>31</v>
      </c>
      <c r="D544" s="7" t="s">
        <v>35</v>
      </c>
      <c r="E544" s="9" t="s">
        <v>37</v>
      </c>
      <c r="F544" s="14"/>
      <c r="G544" s="15">
        <v>108265</v>
      </c>
      <c r="H544" s="15">
        <v>0</v>
      </c>
      <c r="I544" s="15"/>
      <c r="J544" s="12" t="str">
        <f>LEFT(tblRVN[[#This Row],[Rate Desc]],10)</f>
        <v>CUSTOMER C</v>
      </c>
      <c r="K544" s="11">
        <v>0</v>
      </c>
      <c r="L544" s="13"/>
      <c r="M544" s="13"/>
    </row>
    <row r="545" spans="1:13" ht="15" hidden="1" customHeight="1">
      <c r="A545" s="8">
        <v>201605</v>
      </c>
      <c r="B545" s="7" t="s">
        <v>41</v>
      </c>
      <c r="C545" s="9" t="s">
        <v>31</v>
      </c>
      <c r="D545" s="7" t="s">
        <v>14</v>
      </c>
      <c r="E545" s="9" t="s">
        <v>58</v>
      </c>
      <c r="F545" s="14">
        <v>233.99</v>
      </c>
      <c r="G545" s="15"/>
      <c r="H545" s="15"/>
      <c r="I545" s="15">
        <v>0</v>
      </c>
      <c r="J545" s="12" t="str">
        <f>LEFT(tblRVN[[#This Row],[Rate Desc]],10)</f>
        <v>02LNX00109</v>
      </c>
      <c r="K545" s="11">
        <v>0</v>
      </c>
      <c r="L545" s="13"/>
      <c r="M545" s="13"/>
    </row>
    <row r="546" spans="1:13" ht="15" hidden="1" customHeight="1">
      <c r="A546" s="8">
        <v>201605</v>
      </c>
      <c r="B546" s="7" t="s">
        <v>41</v>
      </c>
      <c r="C546" s="9" t="s">
        <v>31</v>
      </c>
      <c r="D546" s="7" t="s">
        <v>14</v>
      </c>
      <c r="E546" s="9" t="s">
        <v>89</v>
      </c>
      <c r="F546" s="14">
        <v>17281.580000000002</v>
      </c>
      <c r="G546" s="15">
        <v>0</v>
      </c>
      <c r="H546" s="15">
        <v>434</v>
      </c>
      <c r="I546" s="15">
        <v>172925</v>
      </c>
      <c r="J546" s="12" t="str">
        <f>LEFT(tblRVN[[#This Row],[Rate Desc]],10)</f>
        <v>02NETMT135</v>
      </c>
      <c r="K546" s="11">
        <v>172925</v>
      </c>
      <c r="L546" s="13"/>
      <c r="M546" s="13"/>
    </row>
    <row r="547" spans="1:13" ht="15" hidden="1" customHeight="1">
      <c r="A547" s="8">
        <v>201605</v>
      </c>
      <c r="B547" s="7" t="s">
        <v>41</v>
      </c>
      <c r="C547" s="9" t="s">
        <v>31</v>
      </c>
      <c r="D547" s="7" t="s">
        <v>14</v>
      </c>
      <c r="E547" s="9" t="s">
        <v>90</v>
      </c>
      <c r="F547" s="14">
        <v>12687.99</v>
      </c>
      <c r="G547" s="15">
        <v>0</v>
      </c>
      <c r="H547" s="15">
        <v>1077</v>
      </c>
      <c r="I547" s="15">
        <v>83903</v>
      </c>
      <c r="J547" s="12" t="str">
        <f>LEFT(tblRVN[[#This Row],[Rate Desc]],10)</f>
        <v>02OALTB15R</v>
      </c>
      <c r="K547" s="11">
        <v>83903</v>
      </c>
      <c r="L547" s="13"/>
      <c r="M547" s="13"/>
    </row>
    <row r="548" spans="1:13" ht="15" hidden="1" customHeight="1">
      <c r="A548" s="8">
        <v>201605</v>
      </c>
      <c r="B548" s="7" t="s">
        <v>41</v>
      </c>
      <c r="C548" s="9" t="s">
        <v>31</v>
      </c>
      <c r="D548" s="7" t="s">
        <v>14</v>
      </c>
      <c r="E548" s="9" t="s">
        <v>91</v>
      </c>
      <c r="F548" s="14">
        <v>7616417.5</v>
      </c>
      <c r="G548" s="15">
        <v>0</v>
      </c>
      <c r="H548" s="15">
        <v>101557</v>
      </c>
      <c r="I548" s="15">
        <v>84261843</v>
      </c>
      <c r="J548" s="12" t="str">
        <f>LEFT(tblRVN[[#This Row],[Rate Desc]],10)</f>
        <v>02RESD0016</v>
      </c>
      <c r="K548" s="11">
        <v>84261843</v>
      </c>
      <c r="L548" s="13"/>
      <c r="M548" s="13"/>
    </row>
    <row r="549" spans="1:13" ht="15" hidden="1" customHeight="1">
      <c r="A549" s="8">
        <v>201605</v>
      </c>
      <c r="B549" s="7" t="s">
        <v>41</v>
      </c>
      <c r="C549" s="9" t="s">
        <v>31</v>
      </c>
      <c r="D549" s="7" t="s">
        <v>14</v>
      </c>
      <c r="E549" s="9" t="s">
        <v>92</v>
      </c>
      <c r="F549" s="14">
        <v>322091.33</v>
      </c>
      <c r="G549" s="15">
        <v>0</v>
      </c>
      <c r="H549" s="15">
        <v>4467</v>
      </c>
      <c r="I549" s="15">
        <v>3627796</v>
      </c>
      <c r="J549" s="12" t="str">
        <f>LEFT(tblRVN[[#This Row],[Rate Desc]],10)</f>
        <v>02RESD0017</v>
      </c>
      <c r="K549" s="11">
        <v>3627796</v>
      </c>
      <c r="L549" s="13"/>
      <c r="M549" s="13"/>
    </row>
    <row r="550" spans="1:13" ht="15" hidden="1" customHeight="1">
      <c r="A550" s="8">
        <v>201605</v>
      </c>
      <c r="B550" s="7" t="s">
        <v>41</v>
      </c>
      <c r="C550" s="9" t="s">
        <v>31</v>
      </c>
      <c r="D550" s="7" t="s">
        <v>14</v>
      </c>
      <c r="E550" s="9" t="s">
        <v>93</v>
      </c>
      <c r="F550" s="14">
        <v>14665.27</v>
      </c>
      <c r="G550" s="15">
        <v>0</v>
      </c>
      <c r="H550" s="15">
        <v>85</v>
      </c>
      <c r="I550" s="15">
        <v>143121</v>
      </c>
      <c r="J550" s="12" t="str">
        <f>LEFT(tblRVN[[#This Row],[Rate Desc]],10)</f>
        <v>02RESD0018</v>
      </c>
      <c r="K550" s="11">
        <v>143121</v>
      </c>
      <c r="L550" s="13"/>
      <c r="M550" s="13"/>
    </row>
    <row r="551" spans="1:13" ht="15" hidden="1" customHeight="1">
      <c r="A551" s="8">
        <v>201605</v>
      </c>
      <c r="B551" s="7" t="s">
        <v>41</v>
      </c>
      <c r="C551" s="9" t="s">
        <v>31</v>
      </c>
      <c r="D551" s="7" t="s">
        <v>14</v>
      </c>
      <c r="E551" s="9" t="s">
        <v>94</v>
      </c>
      <c r="F551" s="14">
        <v>2451.3200000000002</v>
      </c>
      <c r="G551" s="15">
        <v>0</v>
      </c>
      <c r="H551" s="15">
        <v>16</v>
      </c>
      <c r="I551" s="15">
        <v>24538</v>
      </c>
      <c r="J551" s="12" t="str">
        <f>LEFT(tblRVN[[#This Row],[Rate Desc]],10)</f>
        <v>02RESD018X</v>
      </c>
      <c r="K551" s="11">
        <v>24538</v>
      </c>
      <c r="L551" s="13"/>
      <c r="M551" s="13"/>
    </row>
    <row r="552" spans="1:13" ht="15" hidden="1" customHeight="1">
      <c r="A552" s="8">
        <v>201605</v>
      </c>
      <c r="B552" s="7" t="s">
        <v>41</v>
      </c>
      <c r="C552" s="9" t="s">
        <v>31</v>
      </c>
      <c r="D552" s="7" t="s">
        <v>14</v>
      </c>
      <c r="E552" s="9" t="s">
        <v>95</v>
      </c>
      <c r="F552" s="14">
        <v>185681.69</v>
      </c>
      <c r="G552" s="15">
        <v>0</v>
      </c>
      <c r="H552" s="15">
        <v>3471</v>
      </c>
      <c r="I552" s="15">
        <v>1499198</v>
      </c>
      <c r="J552" s="12" t="str">
        <f>LEFT(tblRVN[[#This Row],[Rate Desc]],10)</f>
        <v>02RGNSB024</v>
      </c>
      <c r="K552" s="11">
        <v>1499198</v>
      </c>
      <c r="L552" s="13"/>
      <c r="M552" s="13"/>
    </row>
    <row r="553" spans="1:13" ht="15" hidden="1" customHeight="1">
      <c r="A553" s="8">
        <v>201605</v>
      </c>
      <c r="B553" s="7" t="s">
        <v>41</v>
      </c>
      <c r="C553" s="9" t="s">
        <v>31</v>
      </c>
      <c r="D553" s="7" t="s">
        <v>14</v>
      </c>
      <c r="E553" s="9" t="s">
        <v>32</v>
      </c>
      <c r="F553" s="14">
        <v>308086.40000000002</v>
      </c>
      <c r="G553" s="15">
        <v>0</v>
      </c>
      <c r="H553" s="15">
        <v>0</v>
      </c>
      <c r="I553" s="15">
        <v>0</v>
      </c>
      <c r="J553" s="12" t="str">
        <f>LEFT(tblRVN[[#This Row],[Rate Desc]],10)</f>
        <v>301170-DSM</v>
      </c>
      <c r="K553" s="11">
        <v>0</v>
      </c>
      <c r="L553" s="13"/>
      <c r="M553" s="13"/>
    </row>
    <row r="554" spans="1:13" ht="15" hidden="1" customHeight="1">
      <c r="A554" s="8">
        <v>201605</v>
      </c>
      <c r="B554" s="7" t="s">
        <v>41</v>
      </c>
      <c r="C554" s="9" t="s">
        <v>31</v>
      </c>
      <c r="D554" s="7" t="s">
        <v>14</v>
      </c>
      <c r="E554" s="9" t="s">
        <v>33</v>
      </c>
      <c r="F554" s="14">
        <v>3142.35</v>
      </c>
      <c r="G554" s="15">
        <v>0</v>
      </c>
      <c r="H554" s="15">
        <v>0</v>
      </c>
      <c r="I554" s="15">
        <v>0</v>
      </c>
      <c r="J554" s="12" t="str">
        <f>LEFT(tblRVN[[#This Row],[Rate Desc]],10)</f>
        <v>301180-BLU</v>
      </c>
      <c r="K554" s="11">
        <v>0</v>
      </c>
      <c r="L554" s="13"/>
      <c r="M554" s="13"/>
    </row>
    <row r="555" spans="1:13" ht="15" hidden="1" customHeight="1">
      <c r="A555" s="8">
        <v>201605</v>
      </c>
      <c r="B555" s="7" t="s">
        <v>41</v>
      </c>
      <c r="C555" s="9" t="s">
        <v>31</v>
      </c>
      <c r="D555" s="7" t="s">
        <v>14</v>
      </c>
      <c r="E555" s="9" t="s">
        <v>17</v>
      </c>
      <c r="F555" s="14"/>
      <c r="G555" s="15">
        <v>108291</v>
      </c>
      <c r="H555" s="15">
        <v>0</v>
      </c>
      <c r="I555" s="15"/>
      <c r="J555" s="12" t="str">
        <f>LEFT(tblRVN[[#This Row],[Rate Desc]],10)</f>
        <v>CUSTOMER C</v>
      </c>
      <c r="K555" s="11">
        <v>0</v>
      </c>
      <c r="L555" s="13"/>
      <c r="M555" s="13"/>
    </row>
    <row r="556" spans="1:13" ht="15" hidden="1" customHeight="1">
      <c r="A556" s="8">
        <v>201605</v>
      </c>
      <c r="B556" s="7" t="s">
        <v>41</v>
      </c>
      <c r="C556" s="9" t="s">
        <v>31</v>
      </c>
      <c r="D556" s="7" t="s">
        <v>14</v>
      </c>
      <c r="E556" s="9" t="s">
        <v>40</v>
      </c>
      <c r="F556" s="14">
        <v>77961.77</v>
      </c>
      <c r="G556" s="15">
        <v>0</v>
      </c>
      <c r="H556" s="15">
        <v>0</v>
      </c>
      <c r="I556" s="15">
        <v>0</v>
      </c>
      <c r="J556" s="12" t="str">
        <f>LEFT(tblRVN[[#This Row],[Rate Desc]],10)</f>
        <v>REVENUE AD</v>
      </c>
      <c r="K556" s="11">
        <v>0</v>
      </c>
      <c r="L556" s="13"/>
      <c r="M556" s="13"/>
    </row>
    <row r="557" spans="1:13" ht="15" hidden="1" customHeight="1">
      <c r="A557" s="8">
        <v>201605</v>
      </c>
      <c r="B557" s="7" t="s">
        <v>41</v>
      </c>
      <c r="C557" s="9" t="s">
        <v>31</v>
      </c>
      <c r="D557" s="7" t="s">
        <v>14</v>
      </c>
      <c r="E557" s="9" t="s">
        <v>18</v>
      </c>
      <c r="F557" s="14">
        <v>-314828.79999999999</v>
      </c>
      <c r="G557" s="15">
        <v>0</v>
      </c>
      <c r="H557" s="15">
        <v>0</v>
      </c>
      <c r="I557" s="15">
        <v>0</v>
      </c>
      <c r="J557" s="12" t="str">
        <f>LEFT(tblRVN[[#This Row],[Rate Desc]],10)</f>
        <v>REVENUE_AC</v>
      </c>
      <c r="K557" s="11">
        <v>0</v>
      </c>
      <c r="L557" s="13"/>
      <c r="M557" s="13"/>
    </row>
    <row r="558" spans="1:13" ht="15" hidden="1" customHeight="1">
      <c r="A558" s="8">
        <v>201605</v>
      </c>
      <c r="B558" s="7" t="s">
        <v>41</v>
      </c>
      <c r="C558" s="9" t="s">
        <v>31</v>
      </c>
      <c r="D558" s="7" t="s">
        <v>19</v>
      </c>
      <c r="E558" s="9" t="s">
        <v>34</v>
      </c>
      <c r="F558" s="14">
        <v>-1000</v>
      </c>
      <c r="G558" s="15">
        <v>0</v>
      </c>
      <c r="H558" s="15">
        <v>0</v>
      </c>
      <c r="I558" s="15">
        <v>0</v>
      </c>
      <c r="J558" s="12" t="str">
        <f>LEFT(tblRVN[[#This Row],[Rate Desc]],10)</f>
        <v>301119 - U</v>
      </c>
      <c r="K558" s="11">
        <v>0</v>
      </c>
      <c r="L558" s="13"/>
      <c r="M558" s="13"/>
    </row>
    <row r="559" spans="1:13" ht="15" hidden="1" customHeight="1">
      <c r="A559" s="8">
        <v>201605</v>
      </c>
      <c r="B559" s="7" t="s">
        <v>41</v>
      </c>
      <c r="C559" s="9" t="s">
        <v>31</v>
      </c>
      <c r="D559" s="7" t="s">
        <v>19</v>
      </c>
      <c r="E559" s="9" t="s">
        <v>20</v>
      </c>
      <c r="F559" s="14">
        <v>54000</v>
      </c>
      <c r="G559" s="15">
        <v>0</v>
      </c>
      <c r="H559" s="15">
        <v>0</v>
      </c>
      <c r="I559" s="15">
        <v>1791000</v>
      </c>
      <c r="J559" s="12" t="str">
        <f>LEFT(tblRVN[[#This Row],[Rate Desc]],10)</f>
        <v>UNBILLED R</v>
      </c>
      <c r="K559" s="11">
        <v>1791000</v>
      </c>
      <c r="L559" s="13"/>
      <c r="M559" s="13"/>
    </row>
    <row r="560" spans="1:13" ht="15" hidden="1" customHeight="1">
      <c r="A560" s="8">
        <v>201606</v>
      </c>
      <c r="B560" s="7" t="s">
        <v>41</v>
      </c>
      <c r="C560" s="16" t="s">
        <v>13</v>
      </c>
      <c r="D560" s="17" t="s">
        <v>35</v>
      </c>
      <c r="E560" s="16" t="s">
        <v>42</v>
      </c>
      <c r="F560" s="10">
        <v>-15939.34</v>
      </c>
      <c r="G560" s="18">
        <v>0</v>
      </c>
      <c r="H560" s="18">
        <v>1489</v>
      </c>
      <c r="I560" s="18">
        <v>2133770</v>
      </c>
      <c r="J560" s="12" t="str">
        <f>LEFT(tblRVN[[#This Row],[Rate Desc]],10)</f>
        <v>02GNSB0024</v>
      </c>
      <c r="K560" s="11">
        <v>2133770</v>
      </c>
      <c r="L560" s="13"/>
      <c r="M560" s="13"/>
    </row>
    <row r="561" spans="1:13" ht="15" hidden="1" customHeight="1">
      <c r="A561" s="8">
        <v>201606</v>
      </c>
      <c r="B561" s="7" t="s">
        <v>41</v>
      </c>
      <c r="C561" s="16" t="s">
        <v>13</v>
      </c>
      <c r="D561" s="17" t="s">
        <v>35</v>
      </c>
      <c r="E561" s="16" t="s">
        <v>43</v>
      </c>
      <c r="F561" s="10">
        <v>-0.54</v>
      </c>
      <c r="G561" s="18">
        <v>0</v>
      </c>
      <c r="H561" s="18">
        <v>1</v>
      </c>
      <c r="I561" s="18">
        <v>72</v>
      </c>
      <c r="J561" s="12" t="str">
        <f>LEFT(tblRVN[[#This Row],[Rate Desc]],10)</f>
        <v>02GNSB024F</v>
      </c>
      <c r="K561" s="11">
        <v>72</v>
      </c>
      <c r="L561" s="13"/>
      <c r="M561" s="13"/>
    </row>
    <row r="562" spans="1:13" ht="15" hidden="1" customHeight="1">
      <c r="A562" s="8">
        <v>201606</v>
      </c>
      <c r="B562" s="7" t="s">
        <v>41</v>
      </c>
      <c r="C562" s="16" t="s">
        <v>13</v>
      </c>
      <c r="D562" s="17" t="s">
        <v>35</v>
      </c>
      <c r="E562" s="16" t="s">
        <v>44</v>
      </c>
      <c r="F562" s="10">
        <v>-98.75</v>
      </c>
      <c r="G562" s="18">
        <v>0</v>
      </c>
      <c r="H562" s="18">
        <v>81</v>
      </c>
      <c r="I562" s="18">
        <v>13221</v>
      </c>
      <c r="J562" s="12" t="str">
        <f>LEFT(tblRVN[[#This Row],[Rate Desc]],10)</f>
        <v>02GNSB24FP</v>
      </c>
      <c r="K562" s="11">
        <v>13221</v>
      </c>
      <c r="L562" s="13"/>
      <c r="M562" s="13"/>
    </row>
    <row r="563" spans="1:13" ht="15" hidden="1" customHeight="1">
      <c r="A563" s="8">
        <v>201606</v>
      </c>
      <c r="B563" s="7" t="s">
        <v>41</v>
      </c>
      <c r="C563" s="16" t="s">
        <v>13</v>
      </c>
      <c r="D563" s="17" t="s">
        <v>35</v>
      </c>
      <c r="E563" s="16" t="s">
        <v>45</v>
      </c>
      <c r="F563" s="10">
        <v>-33644.07</v>
      </c>
      <c r="G563" s="18">
        <v>0</v>
      </c>
      <c r="H563" s="18">
        <v>100</v>
      </c>
      <c r="I563" s="18">
        <v>4503895</v>
      </c>
      <c r="J563" s="12" t="str">
        <f>LEFT(tblRVN[[#This Row],[Rate Desc]],10)</f>
        <v>02LGSB0036</v>
      </c>
      <c r="K563" s="11">
        <v>4503895</v>
      </c>
      <c r="L563" s="13"/>
      <c r="M563" s="13"/>
    </row>
    <row r="564" spans="1:13" ht="15" hidden="1" customHeight="1">
      <c r="A564" s="8">
        <v>201606</v>
      </c>
      <c r="B564" s="7" t="s">
        <v>41</v>
      </c>
      <c r="C564" s="16" t="s">
        <v>13</v>
      </c>
      <c r="D564" s="17" t="s">
        <v>35</v>
      </c>
      <c r="E564" s="16" t="s">
        <v>46</v>
      </c>
      <c r="F564" s="10">
        <v>-92.34</v>
      </c>
      <c r="G564" s="18">
        <v>0</v>
      </c>
      <c r="H564" s="18">
        <v>19</v>
      </c>
      <c r="I564" s="18">
        <v>12361</v>
      </c>
      <c r="J564" s="12" t="str">
        <f>LEFT(tblRVN[[#This Row],[Rate Desc]],10)</f>
        <v>02NMT24135</v>
      </c>
      <c r="K564" s="11">
        <v>12361</v>
      </c>
      <c r="L564" s="13"/>
      <c r="M564" s="13"/>
    </row>
    <row r="565" spans="1:13" ht="15" hidden="1" customHeight="1">
      <c r="A565" s="8">
        <v>201606</v>
      </c>
      <c r="B565" s="7" t="s">
        <v>41</v>
      </c>
      <c r="C565" s="16" t="s">
        <v>13</v>
      </c>
      <c r="D565" s="17" t="s">
        <v>35</v>
      </c>
      <c r="E565" s="16" t="s">
        <v>47</v>
      </c>
      <c r="F565" s="10">
        <v>-325.56</v>
      </c>
      <c r="G565" s="18"/>
      <c r="H565" s="18"/>
      <c r="I565" s="18">
        <v>43489</v>
      </c>
      <c r="J565" s="12" t="str">
        <f>LEFT(tblRVN[[#This Row],[Rate Desc]],10)</f>
        <v>02OALTB15N</v>
      </c>
      <c r="K565" s="11">
        <v>43489</v>
      </c>
      <c r="L565" s="13"/>
      <c r="M565" s="13"/>
    </row>
    <row r="566" spans="1:13" ht="15" hidden="1" customHeight="1">
      <c r="A566" s="8">
        <v>201606</v>
      </c>
      <c r="B566" s="7" t="s">
        <v>41</v>
      </c>
      <c r="C566" s="16" t="s">
        <v>13</v>
      </c>
      <c r="D566" s="17" t="s">
        <v>35</v>
      </c>
      <c r="E566" s="16" t="s">
        <v>36</v>
      </c>
      <c r="F566" s="10">
        <v>-2140.6</v>
      </c>
      <c r="G566" s="18">
        <v>0</v>
      </c>
      <c r="H566" s="18">
        <v>0</v>
      </c>
      <c r="I566" s="18">
        <v>0</v>
      </c>
      <c r="J566" s="12" t="str">
        <f>LEFT(tblRVN[[#This Row],[Rate Desc]],10)</f>
        <v>BPA BALANC</v>
      </c>
      <c r="K566" s="11">
        <v>0</v>
      </c>
      <c r="L566" s="13"/>
      <c r="M566" s="13"/>
    </row>
    <row r="567" spans="1:13" ht="15" hidden="1" customHeight="1">
      <c r="A567" s="8">
        <v>201606</v>
      </c>
      <c r="B567" s="7" t="s">
        <v>41</v>
      </c>
      <c r="C567" s="16" t="s">
        <v>13</v>
      </c>
      <c r="D567" s="17" t="s">
        <v>35</v>
      </c>
      <c r="E567" s="16" t="s">
        <v>37</v>
      </c>
      <c r="G567" s="18">
        <v>1619</v>
      </c>
      <c r="H567" s="18">
        <v>0</v>
      </c>
      <c r="I567" s="18"/>
      <c r="J567" s="12" t="str">
        <f>LEFT(tblRVN[[#This Row],[Rate Desc]],10)</f>
        <v>CUSTOMER C</v>
      </c>
      <c r="K567" s="11">
        <v>0</v>
      </c>
      <c r="L567" s="13"/>
      <c r="M567" s="13"/>
    </row>
    <row r="568" spans="1:13" ht="15" hidden="1" customHeight="1">
      <c r="A568" s="8">
        <v>201606</v>
      </c>
      <c r="B568" s="7" t="s">
        <v>41</v>
      </c>
      <c r="C568" s="16" t="s">
        <v>13</v>
      </c>
      <c r="D568" s="17" t="s">
        <v>14</v>
      </c>
      <c r="E568" s="16" t="s">
        <v>48</v>
      </c>
      <c r="F568" s="10">
        <v>210168.76</v>
      </c>
      <c r="G568" s="18">
        <v>0</v>
      </c>
      <c r="H568" s="18">
        <v>1489</v>
      </c>
      <c r="I568" s="18">
        <v>2133770</v>
      </c>
      <c r="J568" s="12" t="str">
        <f>LEFT(tblRVN[[#This Row],[Rate Desc]],10)</f>
        <v>02GNSB0024</v>
      </c>
      <c r="K568" s="11">
        <v>2133770</v>
      </c>
      <c r="L568" s="13"/>
      <c r="M568" s="13"/>
    </row>
    <row r="569" spans="1:13" ht="15" hidden="1" customHeight="1">
      <c r="A569" s="8">
        <v>201606</v>
      </c>
      <c r="B569" s="7" t="s">
        <v>41</v>
      </c>
      <c r="C569" s="16" t="s">
        <v>13</v>
      </c>
      <c r="D569" s="17" t="s">
        <v>14</v>
      </c>
      <c r="E569" s="16" t="s">
        <v>49</v>
      </c>
      <c r="F569" s="10">
        <v>1640.95</v>
      </c>
      <c r="G569" s="18">
        <v>0</v>
      </c>
      <c r="H569" s="18">
        <v>6</v>
      </c>
      <c r="I569" s="18">
        <v>12857</v>
      </c>
      <c r="J569" s="12" t="str">
        <f>LEFT(tblRVN[[#This Row],[Rate Desc]],10)</f>
        <v>02GNSB024F</v>
      </c>
      <c r="K569" s="11">
        <v>12857</v>
      </c>
      <c r="L569" s="13"/>
      <c r="M569" s="13"/>
    </row>
    <row r="570" spans="1:13" ht="15" hidden="1" customHeight="1">
      <c r="A570" s="8">
        <v>201606</v>
      </c>
      <c r="B570" s="7" t="s">
        <v>41</v>
      </c>
      <c r="C570" s="16" t="s">
        <v>13</v>
      </c>
      <c r="D570" s="17" t="s">
        <v>14</v>
      </c>
      <c r="E570" s="16" t="s">
        <v>50</v>
      </c>
      <c r="F570" s="10">
        <v>3391.54</v>
      </c>
      <c r="G570" s="18">
        <v>0</v>
      </c>
      <c r="H570" s="18">
        <v>81</v>
      </c>
      <c r="I570" s="18">
        <v>13221</v>
      </c>
      <c r="J570" s="12" t="str">
        <f>LEFT(tblRVN[[#This Row],[Rate Desc]],10)</f>
        <v>02GNSB24FP</v>
      </c>
      <c r="K570" s="11">
        <v>13221</v>
      </c>
      <c r="L570" s="13"/>
      <c r="M570" s="13"/>
    </row>
    <row r="571" spans="1:13" ht="15" hidden="1" customHeight="1">
      <c r="A571" s="8">
        <v>201606</v>
      </c>
      <c r="B571" s="7" t="s">
        <v>41</v>
      </c>
      <c r="C571" s="16" t="s">
        <v>13</v>
      </c>
      <c r="D571" s="17" t="s">
        <v>14</v>
      </c>
      <c r="E571" s="16" t="s">
        <v>51</v>
      </c>
      <c r="F571" s="10">
        <v>3460784.66</v>
      </c>
      <c r="G571" s="18">
        <v>0</v>
      </c>
      <c r="H571" s="18">
        <v>13790</v>
      </c>
      <c r="I571" s="18">
        <v>37362314</v>
      </c>
      <c r="J571" s="12" t="str">
        <f>LEFT(tblRVN[[#This Row],[Rate Desc]],10)</f>
        <v>02GNSV0024</v>
      </c>
      <c r="K571" s="11">
        <v>37362314</v>
      </c>
      <c r="L571" s="13"/>
      <c r="M571" s="13"/>
    </row>
    <row r="572" spans="1:13" ht="15" hidden="1" customHeight="1">
      <c r="A572" s="8">
        <v>201606</v>
      </c>
      <c r="B572" s="7" t="s">
        <v>41</v>
      </c>
      <c r="C572" s="16" t="s">
        <v>13</v>
      </c>
      <c r="D572" s="17" t="s">
        <v>14</v>
      </c>
      <c r="E572" s="16" t="s">
        <v>52</v>
      </c>
      <c r="F572" s="10">
        <v>12420.74</v>
      </c>
      <c r="G572" s="18">
        <v>0</v>
      </c>
      <c r="H572" s="18">
        <v>107</v>
      </c>
      <c r="I572" s="18">
        <v>89890</v>
      </c>
      <c r="J572" s="12" t="str">
        <f>LEFT(tblRVN[[#This Row],[Rate Desc]],10)</f>
        <v>02GNSV024F</v>
      </c>
      <c r="K572" s="11">
        <v>89890</v>
      </c>
      <c r="L572" s="13"/>
      <c r="M572" s="13"/>
    </row>
    <row r="573" spans="1:13" ht="15" hidden="1" customHeight="1">
      <c r="A573" s="8">
        <v>201606</v>
      </c>
      <c r="B573" s="7" t="s">
        <v>41</v>
      </c>
      <c r="C573" s="16" t="s">
        <v>13</v>
      </c>
      <c r="D573" s="17" t="s">
        <v>14</v>
      </c>
      <c r="E573" s="16" t="s">
        <v>53</v>
      </c>
      <c r="F573" s="10">
        <v>379264.34</v>
      </c>
      <c r="G573" s="18">
        <v>0</v>
      </c>
      <c r="H573" s="18">
        <v>100</v>
      </c>
      <c r="I573" s="18">
        <v>4503895</v>
      </c>
      <c r="J573" s="12" t="str">
        <f>LEFT(tblRVN[[#This Row],[Rate Desc]],10)</f>
        <v>02LGSB0036</v>
      </c>
      <c r="K573" s="11">
        <v>4503895</v>
      </c>
      <c r="L573" s="13"/>
      <c r="M573" s="13"/>
    </row>
    <row r="574" spans="1:13" ht="15" hidden="1" customHeight="1">
      <c r="A574" s="8">
        <v>201606</v>
      </c>
      <c r="B574" s="7" t="s">
        <v>41</v>
      </c>
      <c r="C574" s="16" t="s">
        <v>13</v>
      </c>
      <c r="D574" s="17" t="s">
        <v>14</v>
      </c>
      <c r="E574" s="16" t="s">
        <v>54</v>
      </c>
      <c r="F574" s="10">
        <v>4872261.9800000004</v>
      </c>
      <c r="G574" s="18">
        <v>0</v>
      </c>
      <c r="H574" s="18">
        <v>877</v>
      </c>
      <c r="I574" s="18">
        <v>60127518</v>
      </c>
      <c r="J574" s="12" t="str">
        <f>LEFT(tblRVN[[#This Row],[Rate Desc]],10)</f>
        <v>02LGSV0036</v>
      </c>
      <c r="K574" s="11">
        <v>60127518</v>
      </c>
      <c r="L574" s="13"/>
      <c r="M574" s="13"/>
    </row>
    <row r="575" spans="1:13" ht="15" hidden="1" customHeight="1">
      <c r="A575" s="8">
        <v>201606</v>
      </c>
      <c r="B575" s="7" t="s">
        <v>41</v>
      </c>
      <c r="C575" s="16" t="s">
        <v>13</v>
      </c>
      <c r="D575" s="17" t="s">
        <v>14</v>
      </c>
      <c r="E575" s="16" t="s">
        <v>55</v>
      </c>
      <c r="F575" s="10">
        <v>994506.01</v>
      </c>
      <c r="G575" s="18">
        <v>0</v>
      </c>
      <c r="H575" s="18">
        <v>34</v>
      </c>
      <c r="I575" s="18">
        <v>13334480</v>
      </c>
      <c r="J575" s="12" t="str">
        <f>LEFT(tblRVN[[#This Row],[Rate Desc]],10)</f>
        <v>02LGSV048T</v>
      </c>
      <c r="K575" s="11">
        <v>13334480</v>
      </c>
      <c r="L575" s="13"/>
      <c r="M575" s="13"/>
    </row>
    <row r="576" spans="1:13" ht="15" hidden="1" customHeight="1">
      <c r="A576" s="8">
        <v>201606</v>
      </c>
      <c r="B576" s="7" t="s">
        <v>41</v>
      </c>
      <c r="C576" s="16" t="s">
        <v>13</v>
      </c>
      <c r="D576" s="17" t="s">
        <v>14</v>
      </c>
      <c r="E576" s="16" t="s">
        <v>56</v>
      </c>
      <c r="F576" s="10">
        <v>3967.01</v>
      </c>
      <c r="G576" s="18"/>
      <c r="H576" s="18"/>
      <c r="I576" s="18">
        <v>0</v>
      </c>
      <c r="J576" s="12" t="str">
        <f>LEFT(tblRVN[[#This Row],[Rate Desc]],10)</f>
        <v>02LNX00102</v>
      </c>
      <c r="K576" s="11">
        <v>0</v>
      </c>
      <c r="L576" s="13"/>
      <c r="M576" s="13"/>
    </row>
    <row r="577" spans="1:13" ht="15" hidden="1" customHeight="1">
      <c r="A577" s="8">
        <v>201606</v>
      </c>
      <c r="B577" s="7" t="s">
        <v>41</v>
      </c>
      <c r="C577" s="16" t="s">
        <v>13</v>
      </c>
      <c r="D577" s="17" t="s">
        <v>14</v>
      </c>
      <c r="E577" s="16" t="s">
        <v>72</v>
      </c>
      <c r="F577" s="10">
        <v>94.4</v>
      </c>
      <c r="G577" s="18"/>
      <c r="H577" s="18"/>
      <c r="I577" s="18">
        <v>0</v>
      </c>
      <c r="J577" s="12" t="str">
        <f>LEFT(tblRVN[[#This Row],[Rate Desc]],10)</f>
        <v>02LNX00103</v>
      </c>
      <c r="K577" s="11">
        <v>0</v>
      </c>
      <c r="L577" s="13"/>
      <c r="M577" s="13"/>
    </row>
    <row r="578" spans="1:13" ht="15" hidden="1" customHeight="1">
      <c r="A578" s="8">
        <v>201606</v>
      </c>
      <c r="B578" s="7" t="s">
        <v>41</v>
      </c>
      <c r="C578" s="16" t="s">
        <v>13</v>
      </c>
      <c r="D578" s="17" t="s">
        <v>14</v>
      </c>
      <c r="E578" s="16" t="s">
        <v>57</v>
      </c>
      <c r="F578" s="10">
        <v>144.07</v>
      </c>
      <c r="G578" s="18"/>
      <c r="H578" s="18"/>
      <c r="I578" s="18">
        <v>0</v>
      </c>
      <c r="J578" s="12" t="str">
        <f>LEFT(tblRVN[[#This Row],[Rate Desc]],10)</f>
        <v>02LNX00105</v>
      </c>
      <c r="K578" s="11">
        <v>0</v>
      </c>
      <c r="L578" s="13"/>
      <c r="M578" s="13"/>
    </row>
    <row r="579" spans="1:13" ht="15" hidden="1" customHeight="1">
      <c r="A579" s="8">
        <v>201606</v>
      </c>
      <c r="B579" s="7" t="s">
        <v>41</v>
      </c>
      <c r="C579" s="16" t="s">
        <v>13</v>
      </c>
      <c r="D579" s="17" t="s">
        <v>14</v>
      </c>
      <c r="E579" s="16" t="s">
        <v>58</v>
      </c>
      <c r="F579" s="10">
        <v>23678.68</v>
      </c>
      <c r="G579" s="18"/>
      <c r="H579" s="18"/>
      <c r="I579" s="18">
        <v>0</v>
      </c>
      <c r="J579" s="12" t="str">
        <f>LEFT(tblRVN[[#This Row],[Rate Desc]],10)</f>
        <v>02LNX00109</v>
      </c>
      <c r="K579" s="11">
        <v>0</v>
      </c>
      <c r="L579" s="13"/>
      <c r="M579" s="13"/>
    </row>
    <row r="580" spans="1:13" ht="15" hidden="1" customHeight="1">
      <c r="A580" s="8">
        <v>201606</v>
      </c>
      <c r="B580" s="7" t="s">
        <v>41</v>
      </c>
      <c r="C580" s="16" t="s">
        <v>13</v>
      </c>
      <c r="D580" s="17" t="s">
        <v>14</v>
      </c>
      <c r="E580" s="16" t="s">
        <v>73</v>
      </c>
      <c r="F580" s="10">
        <v>5912.93</v>
      </c>
      <c r="G580" s="18"/>
      <c r="H580" s="18"/>
      <c r="I580" s="18">
        <v>0</v>
      </c>
      <c r="J580" s="12" t="str">
        <f>LEFT(tblRVN[[#This Row],[Rate Desc]],10)</f>
        <v>02LNX00110</v>
      </c>
      <c r="K580" s="11">
        <v>0</v>
      </c>
      <c r="L580" s="13"/>
      <c r="M580" s="13"/>
    </row>
    <row r="581" spans="1:13" ht="15" hidden="1" customHeight="1">
      <c r="A581" s="8">
        <v>201606</v>
      </c>
      <c r="B581" s="7" t="s">
        <v>41</v>
      </c>
      <c r="C581" s="16" t="s">
        <v>13</v>
      </c>
      <c r="D581" s="17" t="s">
        <v>14</v>
      </c>
      <c r="E581" s="16" t="s">
        <v>59</v>
      </c>
      <c r="F581" s="10">
        <v>55.73</v>
      </c>
      <c r="G581" s="18"/>
      <c r="H581" s="18"/>
      <c r="I581" s="18">
        <v>0</v>
      </c>
      <c r="J581" s="12" t="str">
        <f>LEFT(tblRVN[[#This Row],[Rate Desc]],10)</f>
        <v>02LNX00112</v>
      </c>
      <c r="K581" s="11">
        <v>0</v>
      </c>
      <c r="L581" s="13"/>
      <c r="M581" s="13"/>
    </row>
    <row r="582" spans="1:13" ht="15" hidden="1" customHeight="1">
      <c r="A582" s="8">
        <v>201606</v>
      </c>
      <c r="B582" s="7" t="s">
        <v>41</v>
      </c>
      <c r="C582" s="16" t="s">
        <v>13</v>
      </c>
      <c r="D582" s="17" t="s">
        <v>14</v>
      </c>
      <c r="E582" s="16" t="s">
        <v>60</v>
      </c>
      <c r="F582" s="10">
        <v>182.89</v>
      </c>
      <c r="G582" s="18"/>
      <c r="H582" s="18"/>
      <c r="I582" s="18">
        <v>0</v>
      </c>
      <c r="J582" s="12" t="str">
        <f>LEFT(tblRVN[[#This Row],[Rate Desc]],10)</f>
        <v>02LNX00300</v>
      </c>
      <c r="K582" s="11">
        <v>0</v>
      </c>
      <c r="L582" s="13"/>
      <c r="M582" s="13"/>
    </row>
    <row r="583" spans="1:13" ht="15" hidden="1" customHeight="1">
      <c r="A583" s="8">
        <v>201606</v>
      </c>
      <c r="B583" s="7" t="s">
        <v>41</v>
      </c>
      <c r="C583" s="16" t="s">
        <v>13</v>
      </c>
      <c r="D583" s="17" t="s">
        <v>14</v>
      </c>
      <c r="E583" s="16" t="s">
        <v>61</v>
      </c>
      <c r="F583" s="10">
        <v>7214.33</v>
      </c>
      <c r="G583" s="18"/>
      <c r="H583" s="18"/>
      <c r="I583" s="18">
        <v>0</v>
      </c>
      <c r="J583" s="12" t="str">
        <f>LEFT(tblRVN[[#This Row],[Rate Desc]],10)</f>
        <v>02LNX00311</v>
      </c>
      <c r="K583" s="11">
        <v>0</v>
      </c>
      <c r="L583" s="13"/>
      <c r="M583" s="13"/>
    </row>
    <row r="584" spans="1:13" ht="15" hidden="1" customHeight="1">
      <c r="A584" s="8">
        <v>201606</v>
      </c>
      <c r="B584" s="7" t="s">
        <v>41</v>
      </c>
      <c r="C584" s="16" t="s">
        <v>13</v>
      </c>
      <c r="D584" s="17" t="s">
        <v>14</v>
      </c>
      <c r="E584" s="16" t="s">
        <v>97</v>
      </c>
      <c r="F584" s="10">
        <v>4857.9799999999996</v>
      </c>
      <c r="G584" s="18"/>
      <c r="H584" s="18"/>
      <c r="I584" s="18">
        <v>0</v>
      </c>
      <c r="J584" s="12" t="str">
        <f>LEFT(tblRVN[[#This Row],[Rate Desc]],10)</f>
        <v>02LNX00312</v>
      </c>
      <c r="K584" s="11">
        <v>0</v>
      </c>
      <c r="L584" s="13"/>
      <c r="M584" s="13"/>
    </row>
    <row r="585" spans="1:13" ht="15" hidden="1" customHeight="1">
      <c r="A585" s="8">
        <v>201606</v>
      </c>
      <c r="B585" s="7" t="s">
        <v>41</v>
      </c>
      <c r="C585" s="16" t="s">
        <v>13</v>
      </c>
      <c r="D585" s="17" t="s">
        <v>14</v>
      </c>
      <c r="E585" s="16" t="s">
        <v>62</v>
      </c>
      <c r="F585" s="10">
        <v>16884.669999999998</v>
      </c>
      <c r="G585" s="18">
        <v>0</v>
      </c>
      <c r="H585" s="18">
        <v>61</v>
      </c>
      <c r="I585" s="18">
        <v>176617</v>
      </c>
      <c r="J585" s="12" t="str">
        <f>LEFT(tblRVN[[#This Row],[Rate Desc]],10)</f>
        <v>02NMT24135</v>
      </c>
      <c r="K585" s="11">
        <v>176617</v>
      </c>
      <c r="L585" s="13"/>
      <c r="M585" s="13"/>
    </row>
    <row r="586" spans="1:13" ht="15" hidden="1" customHeight="1">
      <c r="A586" s="8">
        <v>201606</v>
      </c>
      <c r="B586" s="7" t="s">
        <v>41</v>
      </c>
      <c r="C586" s="16" t="s">
        <v>13</v>
      </c>
      <c r="D586" s="17" t="s">
        <v>14</v>
      </c>
      <c r="E586" s="16" t="s">
        <v>63</v>
      </c>
      <c r="F586" s="10">
        <v>59653.91</v>
      </c>
      <c r="G586" s="18">
        <v>0</v>
      </c>
      <c r="H586" s="18">
        <v>9</v>
      </c>
      <c r="I586" s="18">
        <v>724440</v>
      </c>
      <c r="J586" s="12" t="str">
        <f>LEFT(tblRVN[[#This Row],[Rate Desc]],10)</f>
        <v>02NMT36135</v>
      </c>
      <c r="K586" s="11">
        <v>724440</v>
      </c>
      <c r="L586" s="13"/>
      <c r="M586" s="13"/>
    </row>
    <row r="587" spans="1:13" ht="15" hidden="1" customHeight="1">
      <c r="A587" s="8">
        <v>201606</v>
      </c>
      <c r="B587" s="7" t="s">
        <v>41</v>
      </c>
      <c r="C587" s="16" t="s">
        <v>13</v>
      </c>
      <c r="D587" s="17" t="s">
        <v>14</v>
      </c>
      <c r="E587" s="16" t="s">
        <v>64</v>
      </c>
      <c r="F587" s="10">
        <v>65404.72</v>
      </c>
      <c r="G587" s="18">
        <v>0</v>
      </c>
      <c r="H587" s="18">
        <v>2</v>
      </c>
      <c r="I587" s="18">
        <v>895200</v>
      </c>
      <c r="J587" s="12" t="str">
        <f>LEFT(tblRVN[[#This Row],[Rate Desc]],10)</f>
        <v>02NMT48135</v>
      </c>
      <c r="K587" s="11">
        <v>895200</v>
      </c>
      <c r="L587" s="13"/>
      <c r="M587" s="13"/>
    </row>
    <row r="588" spans="1:13" ht="15" hidden="1" customHeight="1">
      <c r="A588" s="8">
        <v>201606</v>
      </c>
      <c r="B588" s="7" t="s">
        <v>41</v>
      </c>
      <c r="C588" s="16" t="s">
        <v>13</v>
      </c>
      <c r="D588" s="17" t="s">
        <v>14</v>
      </c>
      <c r="E588" s="16" t="s">
        <v>65</v>
      </c>
      <c r="F588" s="10">
        <v>17679.37</v>
      </c>
      <c r="G588" s="18">
        <v>0</v>
      </c>
      <c r="H588" s="18">
        <v>790</v>
      </c>
      <c r="I588" s="18">
        <v>125298</v>
      </c>
      <c r="J588" s="12" t="str">
        <f>LEFT(tblRVN[[#This Row],[Rate Desc]],10)</f>
        <v>02OALT015N</v>
      </c>
      <c r="K588" s="11">
        <v>125298</v>
      </c>
      <c r="L588" s="13"/>
      <c r="M588" s="13"/>
    </row>
    <row r="589" spans="1:13" ht="15" hidden="1" customHeight="1">
      <c r="A589" s="8">
        <v>201606</v>
      </c>
      <c r="B589" s="7" t="s">
        <v>41</v>
      </c>
      <c r="C589" s="16" t="s">
        <v>13</v>
      </c>
      <c r="D589" s="17" t="s">
        <v>14</v>
      </c>
      <c r="E589" s="16" t="s">
        <v>66</v>
      </c>
      <c r="F589" s="10">
        <v>6721.93</v>
      </c>
      <c r="G589" s="18">
        <v>0</v>
      </c>
      <c r="H589" s="18">
        <v>475</v>
      </c>
      <c r="I589" s="18">
        <v>43489</v>
      </c>
      <c r="J589" s="12" t="str">
        <f>LEFT(tblRVN[[#This Row],[Rate Desc]],10)</f>
        <v>02OALTB15N</v>
      </c>
      <c r="K589" s="11">
        <v>43489</v>
      </c>
      <c r="L589" s="13"/>
      <c r="M589" s="13"/>
    </row>
    <row r="590" spans="1:13" ht="15" hidden="1" customHeight="1">
      <c r="A590" s="8">
        <v>201606</v>
      </c>
      <c r="B590" s="7" t="s">
        <v>41</v>
      </c>
      <c r="C590" s="16" t="s">
        <v>13</v>
      </c>
      <c r="D590" s="17" t="s">
        <v>14</v>
      </c>
      <c r="E590" s="16" t="s">
        <v>67</v>
      </c>
      <c r="F590" s="10">
        <v>1708.2</v>
      </c>
      <c r="G590" s="18">
        <v>0</v>
      </c>
      <c r="H590" s="18">
        <v>28</v>
      </c>
      <c r="I590" s="18">
        <v>18417</v>
      </c>
      <c r="J590" s="12" t="str">
        <f>LEFT(tblRVN[[#This Row],[Rate Desc]],10)</f>
        <v>02RCFL0054</v>
      </c>
      <c r="K590" s="11">
        <v>18417</v>
      </c>
      <c r="L590" s="13"/>
      <c r="M590" s="13"/>
    </row>
    <row r="591" spans="1:13" ht="15" hidden="1" customHeight="1">
      <c r="A591" s="8">
        <v>201606</v>
      </c>
      <c r="B591" s="7" t="s">
        <v>41</v>
      </c>
      <c r="C591" s="16" t="s">
        <v>13</v>
      </c>
      <c r="D591" s="17" t="s">
        <v>14</v>
      </c>
      <c r="E591" s="16" t="s">
        <v>15</v>
      </c>
      <c r="F591" s="10">
        <v>315789.57</v>
      </c>
      <c r="G591" s="18">
        <v>0</v>
      </c>
      <c r="H591" s="18">
        <v>0</v>
      </c>
      <c r="I591" s="18">
        <v>0</v>
      </c>
      <c r="J591" s="12" t="str">
        <f>LEFT(tblRVN[[#This Row],[Rate Desc]],10)</f>
        <v>301270-DSM</v>
      </c>
      <c r="K591" s="11">
        <v>0</v>
      </c>
      <c r="L591" s="13"/>
      <c r="M591" s="13"/>
    </row>
    <row r="592" spans="1:13" ht="15" hidden="1" customHeight="1">
      <c r="A592" s="8">
        <v>201606</v>
      </c>
      <c r="B592" s="7" t="s">
        <v>41</v>
      </c>
      <c r="C592" s="16" t="s">
        <v>13</v>
      </c>
      <c r="D592" s="17" t="s">
        <v>14</v>
      </c>
      <c r="E592" s="16" t="s">
        <v>16</v>
      </c>
      <c r="F592" s="10">
        <v>1010.57</v>
      </c>
      <c r="G592" s="18">
        <v>0</v>
      </c>
      <c r="H592" s="18">
        <v>2</v>
      </c>
      <c r="I592" s="18">
        <v>0</v>
      </c>
      <c r="J592" s="12" t="str">
        <f>LEFT(tblRVN[[#This Row],[Rate Desc]],10)</f>
        <v>301280-BLU</v>
      </c>
      <c r="K592" s="11">
        <v>0</v>
      </c>
      <c r="L592" s="13"/>
      <c r="M592" s="13"/>
    </row>
    <row r="593" spans="1:13" ht="15" hidden="1" customHeight="1">
      <c r="A593" s="8">
        <v>201606</v>
      </c>
      <c r="B593" s="7" t="s">
        <v>41</v>
      </c>
      <c r="C593" s="16" t="s">
        <v>13</v>
      </c>
      <c r="D593" s="17" t="s">
        <v>14</v>
      </c>
      <c r="E593" s="16" t="s">
        <v>17</v>
      </c>
      <c r="G593" s="18">
        <v>15748</v>
      </c>
      <c r="H593" s="18">
        <v>0</v>
      </c>
      <c r="I593" s="18"/>
      <c r="J593" s="12" t="str">
        <f>LEFT(tblRVN[[#This Row],[Rate Desc]],10)</f>
        <v>CUSTOMER C</v>
      </c>
      <c r="K593" s="11">
        <v>0</v>
      </c>
      <c r="L593" s="13"/>
      <c r="M593" s="13"/>
    </row>
    <row r="594" spans="1:13" ht="15" hidden="1" customHeight="1">
      <c r="A594" s="8">
        <v>201606</v>
      </c>
      <c r="B594" s="7" t="s">
        <v>41</v>
      </c>
      <c r="C594" s="16" t="s">
        <v>13</v>
      </c>
      <c r="D594" s="17" t="s">
        <v>14</v>
      </c>
      <c r="E594" s="16" t="s">
        <v>40</v>
      </c>
      <c r="F594" s="10">
        <v>68740.39</v>
      </c>
      <c r="G594" s="18">
        <v>0</v>
      </c>
      <c r="H594" s="18">
        <v>0</v>
      </c>
      <c r="I594" s="18">
        <v>0</v>
      </c>
      <c r="J594" s="12" t="str">
        <f>LEFT(tblRVN[[#This Row],[Rate Desc]],10)</f>
        <v>REVENUE AD</v>
      </c>
      <c r="K594" s="11">
        <v>0</v>
      </c>
      <c r="L594" s="13"/>
      <c r="M594" s="13"/>
    </row>
    <row r="595" spans="1:13" ht="15" hidden="1" customHeight="1">
      <c r="A595" s="8">
        <v>201606</v>
      </c>
      <c r="B595" s="7" t="s">
        <v>41</v>
      </c>
      <c r="C595" s="16" t="s">
        <v>13</v>
      </c>
      <c r="D595" s="17" t="s">
        <v>14</v>
      </c>
      <c r="E595" s="16" t="s">
        <v>18</v>
      </c>
      <c r="F595" s="10">
        <v>-315836.96000000002</v>
      </c>
      <c r="G595" s="18">
        <v>0</v>
      </c>
      <c r="H595" s="18">
        <v>0</v>
      </c>
      <c r="I595" s="18">
        <v>0</v>
      </c>
      <c r="J595" s="12" t="str">
        <f>LEFT(tblRVN[[#This Row],[Rate Desc]],10)</f>
        <v>REVENUE_AC</v>
      </c>
      <c r="K595" s="11">
        <v>0</v>
      </c>
      <c r="L595" s="13"/>
      <c r="M595" s="13"/>
    </row>
    <row r="596" spans="1:13" ht="15" hidden="1" customHeight="1">
      <c r="A596" s="8">
        <v>201606</v>
      </c>
      <c r="B596" s="7" t="s">
        <v>41</v>
      </c>
      <c r="C596" s="16" t="s">
        <v>13</v>
      </c>
      <c r="D596" s="17" t="s">
        <v>19</v>
      </c>
      <c r="E596" s="16" t="s">
        <v>20</v>
      </c>
      <c r="F596" s="10">
        <v>-536000</v>
      </c>
      <c r="G596" s="18">
        <v>0</v>
      </c>
      <c r="H596" s="18">
        <v>0</v>
      </c>
      <c r="I596" s="18">
        <v>-6197000</v>
      </c>
      <c r="J596" s="12" t="str">
        <f>LEFT(tblRVN[[#This Row],[Rate Desc]],10)</f>
        <v>UNBILLED R</v>
      </c>
      <c r="K596" s="11">
        <v>-6197000</v>
      </c>
      <c r="L596" s="13"/>
      <c r="M596" s="13"/>
    </row>
    <row r="597" spans="1:13" ht="15" hidden="1" customHeight="1">
      <c r="A597" s="8">
        <v>201606</v>
      </c>
      <c r="B597" s="7" t="s">
        <v>41</v>
      </c>
      <c r="C597" s="16" t="s">
        <v>21</v>
      </c>
      <c r="D597" s="17" t="s">
        <v>35</v>
      </c>
      <c r="E597" s="16" t="s">
        <v>42</v>
      </c>
      <c r="F597" s="10">
        <v>-597.72</v>
      </c>
      <c r="G597" s="18">
        <v>0</v>
      </c>
      <c r="H597" s="18">
        <v>46</v>
      </c>
      <c r="I597" s="18">
        <v>80018</v>
      </c>
      <c r="J597" s="12" t="str">
        <f>LEFT(tblRVN[[#This Row],[Rate Desc]],10)</f>
        <v>02GNSB0024</v>
      </c>
      <c r="K597" s="11">
        <v>80018</v>
      </c>
      <c r="L597" s="13"/>
      <c r="M597" s="13"/>
    </row>
    <row r="598" spans="1:13" ht="15" hidden="1" customHeight="1">
      <c r="A598" s="8">
        <v>201606</v>
      </c>
      <c r="B598" s="7" t="s">
        <v>41</v>
      </c>
      <c r="C598" s="16" t="s">
        <v>21</v>
      </c>
      <c r="D598" s="17" t="s">
        <v>35</v>
      </c>
      <c r="E598" s="16" t="s">
        <v>44</v>
      </c>
      <c r="F598" s="10">
        <v>-5.83</v>
      </c>
      <c r="G598" s="18">
        <v>0</v>
      </c>
      <c r="H598" s="18">
        <v>1</v>
      </c>
      <c r="I598" s="18">
        <v>780</v>
      </c>
      <c r="J598" s="12" t="str">
        <f>LEFT(tblRVN[[#This Row],[Rate Desc]],10)</f>
        <v>02GNSB24FP</v>
      </c>
      <c r="K598" s="11">
        <v>780</v>
      </c>
      <c r="L598" s="13"/>
      <c r="M598" s="13"/>
    </row>
    <row r="599" spans="1:13" ht="15" hidden="1" customHeight="1">
      <c r="A599" s="8">
        <v>201606</v>
      </c>
      <c r="B599" s="7" t="s">
        <v>41</v>
      </c>
      <c r="C599" s="16" t="s">
        <v>21</v>
      </c>
      <c r="D599" s="17" t="s">
        <v>35</v>
      </c>
      <c r="E599" s="16" t="s">
        <v>45</v>
      </c>
      <c r="F599" s="10">
        <v>-447.6</v>
      </c>
      <c r="G599" s="18">
        <v>0</v>
      </c>
      <c r="H599" s="18">
        <v>11</v>
      </c>
      <c r="I599" s="18">
        <v>59920</v>
      </c>
      <c r="J599" s="12" t="str">
        <f>LEFT(tblRVN[[#This Row],[Rate Desc]],10)</f>
        <v>02LGSB0036</v>
      </c>
      <c r="K599" s="11">
        <v>59920</v>
      </c>
      <c r="L599" s="13"/>
      <c r="M599" s="13"/>
    </row>
    <row r="600" spans="1:13" ht="15" hidden="1" customHeight="1">
      <c r="A600" s="8">
        <v>201606</v>
      </c>
      <c r="B600" s="7" t="s">
        <v>41</v>
      </c>
      <c r="C600" s="16" t="s">
        <v>21</v>
      </c>
      <c r="D600" s="17" t="s">
        <v>35</v>
      </c>
      <c r="E600" s="16" t="s">
        <v>47</v>
      </c>
      <c r="F600" s="10">
        <v>-16.649999999999999</v>
      </c>
      <c r="G600" s="18"/>
      <c r="H600" s="18"/>
      <c r="I600" s="18">
        <v>2228</v>
      </c>
      <c r="J600" s="12" t="str">
        <f>LEFT(tblRVN[[#This Row],[Rate Desc]],10)</f>
        <v>02OALTB15N</v>
      </c>
      <c r="K600" s="11">
        <v>2228</v>
      </c>
      <c r="L600" s="13"/>
      <c r="M600" s="13"/>
    </row>
    <row r="601" spans="1:13" ht="15" hidden="1" customHeight="1">
      <c r="A601" s="8">
        <v>201606</v>
      </c>
      <c r="B601" s="7" t="s">
        <v>41</v>
      </c>
      <c r="C601" s="16" t="s">
        <v>21</v>
      </c>
      <c r="D601" s="17" t="s">
        <v>35</v>
      </c>
      <c r="E601" s="16" t="s">
        <v>36</v>
      </c>
      <c r="F601" s="10">
        <v>-44.99</v>
      </c>
      <c r="G601" s="18">
        <v>0</v>
      </c>
      <c r="H601" s="18">
        <v>0</v>
      </c>
      <c r="I601" s="18">
        <v>0</v>
      </c>
      <c r="J601" s="12" t="str">
        <f>LEFT(tblRVN[[#This Row],[Rate Desc]],10)</f>
        <v>BPA BALANC</v>
      </c>
      <c r="K601" s="11">
        <v>0</v>
      </c>
      <c r="L601" s="13"/>
      <c r="M601" s="13"/>
    </row>
    <row r="602" spans="1:13" ht="15" hidden="1" customHeight="1">
      <c r="A602" s="8">
        <v>201606</v>
      </c>
      <c r="B602" s="7" t="s">
        <v>41</v>
      </c>
      <c r="C602" s="16" t="s">
        <v>21</v>
      </c>
      <c r="D602" s="17" t="s">
        <v>35</v>
      </c>
      <c r="E602" s="16" t="s">
        <v>37</v>
      </c>
      <c r="G602" s="18">
        <v>57</v>
      </c>
      <c r="H602" s="18">
        <v>0</v>
      </c>
      <c r="I602" s="18"/>
      <c r="J602" s="12" t="str">
        <f>LEFT(tblRVN[[#This Row],[Rate Desc]],10)</f>
        <v>CUSTOMER C</v>
      </c>
      <c r="K602" s="11">
        <v>0</v>
      </c>
      <c r="L602" s="13"/>
      <c r="M602" s="13"/>
    </row>
    <row r="603" spans="1:13" ht="15" hidden="1" customHeight="1">
      <c r="A603" s="8">
        <v>201606</v>
      </c>
      <c r="B603" s="7" t="s">
        <v>41</v>
      </c>
      <c r="C603" s="16" t="s">
        <v>21</v>
      </c>
      <c r="D603" s="17" t="s">
        <v>14</v>
      </c>
      <c r="E603" s="16" t="s">
        <v>48</v>
      </c>
      <c r="F603" s="10">
        <v>8695.65</v>
      </c>
      <c r="G603" s="18">
        <v>0</v>
      </c>
      <c r="H603" s="18">
        <v>46</v>
      </c>
      <c r="I603" s="18">
        <v>80018</v>
      </c>
      <c r="J603" s="12" t="str">
        <f>LEFT(tblRVN[[#This Row],[Rate Desc]],10)</f>
        <v>02GNSB0024</v>
      </c>
      <c r="K603" s="11">
        <v>80018</v>
      </c>
      <c r="L603" s="13"/>
      <c r="M603" s="13"/>
    </row>
    <row r="604" spans="1:13" ht="15" hidden="1" customHeight="1">
      <c r="A604" s="8">
        <v>201606</v>
      </c>
      <c r="B604" s="7" t="s">
        <v>41</v>
      </c>
      <c r="C604" s="16" t="s">
        <v>21</v>
      </c>
      <c r="D604" s="17" t="s">
        <v>14</v>
      </c>
      <c r="E604" s="16" t="s">
        <v>50</v>
      </c>
      <c r="F604" s="10">
        <v>306.70999999999998</v>
      </c>
      <c r="G604" s="18">
        <v>0</v>
      </c>
      <c r="H604" s="18">
        <v>1</v>
      </c>
      <c r="I604" s="18">
        <v>780</v>
      </c>
      <c r="J604" s="12" t="str">
        <f>LEFT(tblRVN[[#This Row],[Rate Desc]],10)</f>
        <v>02GNSB24FP</v>
      </c>
      <c r="K604" s="11">
        <v>780</v>
      </c>
      <c r="L604" s="13"/>
      <c r="M604" s="13"/>
    </row>
    <row r="605" spans="1:13" ht="15" hidden="1" customHeight="1">
      <c r="A605" s="8">
        <v>201606</v>
      </c>
      <c r="B605" s="7" t="s">
        <v>41</v>
      </c>
      <c r="C605" s="16" t="s">
        <v>21</v>
      </c>
      <c r="D605" s="17" t="s">
        <v>14</v>
      </c>
      <c r="E605" s="16" t="s">
        <v>51</v>
      </c>
      <c r="F605" s="10">
        <v>114763.45</v>
      </c>
      <c r="G605" s="18">
        <v>0</v>
      </c>
      <c r="H605" s="18">
        <v>330</v>
      </c>
      <c r="I605" s="18">
        <v>1215792</v>
      </c>
      <c r="J605" s="12" t="str">
        <f>LEFT(tblRVN[[#This Row],[Rate Desc]],10)</f>
        <v>02GNSV0024</v>
      </c>
      <c r="K605" s="11">
        <v>1215792</v>
      </c>
      <c r="L605" s="13"/>
      <c r="M605" s="13"/>
    </row>
    <row r="606" spans="1:13" ht="15" hidden="1" customHeight="1">
      <c r="A606" s="8">
        <v>201606</v>
      </c>
      <c r="B606" s="7" t="s">
        <v>41</v>
      </c>
      <c r="C606" s="16" t="s">
        <v>21</v>
      </c>
      <c r="D606" s="17" t="s">
        <v>14</v>
      </c>
      <c r="E606" s="16" t="s">
        <v>52</v>
      </c>
      <c r="F606" s="10">
        <v>711.24</v>
      </c>
      <c r="G606" s="18">
        <v>0</v>
      </c>
      <c r="H606" s="18">
        <v>4</v>
      </c>
      <c r="I606" s="18">
        <v>2776</v>
      </c>
      <c r="J606" s="12" t="str">
        <f>LEFT(tblRVN[[#This Row],[Rate Desc]],10)</f>
        <v>02GNSV024F</v>
      </c>
      <c r="K606" s="11">
        <v>2776</v>
      </c>
      <c r="L606" s="13"/>
      <c r="M606" s="13"/>
    </row>
    <row r="607" spans="1:13" ht="15" hidden="1" customHeight="1">
      <c r="A607" s="8">
        <v>201606</v>
      </c>
      <c r="B607" s="7" t="s">
        <v>41</v>
      </c>
      <c r="C607" s="16" t="s">
        <v>21</v>
      </c>
      <c r="D607" s="17" t="s">
        <v>14</v>
      </c>
      <c r="E607" s="16" t="s">
        <v>53</v>
      </c>
      <c r="F607" s="10">
        <v>12075.44</v>
      </c>
      <c r="G607" s="18">
        <v>0</v>
      </c>
      <c r="H607" s="18">
        <v>11</v>
      </c>
      <c r="I607" s="18">
        <v>59920</v>
      </c>
      <c r="J607" s="12" t="str">
        <f>LEFT(tblRVN[[#This Row],[Rate Desc]],10)</f>
        <v>02LGSB0036</v>
      </c>
      <c r="K607" s="11">
        <v>59920</v>
      </c>
      <c r="L607" s="13"/>
      <c r="M607" s="13"/>
    </row>
    <row r="608" spans="1:13" ht="15" hidden="1" customHeight="1">
      <c r="A608" s="8">
        <v>201606</v>
      </c>
      <c r="B608" s="7" t="s">
        <v>41</v>
      </c>
      <c r="C608" s="16" t="s">
        <v>21</v>
      </c>
      <c r="D608" s="17" t="s">
        <v>14</v>
      </c>
      <c r="E608" s="16" t="s">
        <v>54</v>
      </c>
      <c r="F608" s="10">
        <v>691532.65</v>
      </c>
      <c r="G608" s="18">
        <v>0</v>
      </c>
      <c r="H608" s="18">
        <v>102</v>
      </c>
      <c r="I608" s="18">
        <v>8194860</v>
      </c>
      <c r="J608" s="12" t="str">
        <f>LEFT(tblRVN[[#This Row],[Rate Desc]],10)</f>
        <v>02LGSV0036</v>
      </c>
      <c r="K608" s="11">
        <v>8194860</v>
      </c>
      <c r="L608" s="13"/>
      <c r="M608" s="13"/>
    </row>
    <row r="609" spans="1:13" ht="15" hidden="1" customHeight="1">
      <c r="A609" s="8">
        <v>201606</v>
      </c>
      <c r="B609" s="7" t="s">
        <v>41</v>
      </c>
      <c r="C609" s="16" t="s">
        <v>21</v>
      </c>
      <c r="D609" s="17" t="s">
        <v>14</v>
      </c>
      <c r="E609" s="16" t="s">
        <v>55</v>
      </c>
      <c r="F609" s="10">
        <v>3626346.04</v>
      </c>
      <c r="G609" s="18">
        <v>0</v>
      </c>
      <c r="H609" s="18">
        <v>31</v>
      </c>
      <c r="I609" s="18">
        <v>57311750</v>
      </c>
      <c r="J609" s="12" t="str">
        <f>LEFT(tblRVN[[#This Row],[Rate Desc]],10)</f>
        <v>02LGSV048T</v>
      </c>
      <c r="K609" s="11">
        <v>57311750</v>
      </c>
      <c r="L609" s="13"/>
      <c r="M609" s="13"/>
    </row>
    <row r="610" spans="1:13" ht="15" hidden="1" customHeight="1">
      <c r="A610" s="8">
        <v>201606</v>
      </c>
      <c r="B610" s="7" t="s">
        <v>41</v>
      </c>
      <c r="C610" s="16" t="s">
        <v>21</v>
      </c>
      <c r="D610" s="17" t="s">
        <v>14</v>
      </c>
      <c r="E610" s="16" t="s">
        <v>72</v>
      </c>
      <c r="F610" s="10">
        <v>507.23</v>
      </c>
      <c r="G610" s="18"/>
      <c r="H610" s="18"/>
      <c r="I610" s="18">
        <v>0</v>
      </c>
      <c r="J610" s="12" t="str">
        <f>LEFT(tblRVN[[#This Row],[Rate Desc]],10)</f>
        <v>02LNX00103</v>
      </c>
      <c r="K610" s="11">
        <v>0</v>
      </c>
      <c r="L610" s="13"/>
      <c r="M610" s="13"/>
    </row>
    <row r="611" spans="1:13" ht="15" hidden="1" customHeight="1">
      <c r="A611" s="8">
        <v>201606</v>
      </c>
      <c r="B611" s="7" t="s">
        <v>41</v>
      </c>
      <c r="C611" s="16" t="s">
        <v>21</v>
      </c>
      <c r="D611" s="17" t="s">
        <v>14</v>
      </c>
      <c r="E611" s="16" t="s">
        <v>65</v>
      </c>
      <c r="F611" s="10">
        <v>1194.92</v>
      </c>
      <c r="G611" s="18">
        <v>0</v>
      </c>
      <c r="H611" s="18">
        <v>38</v>
      </c>
      <c r="I611" s="18">
        <v>9139</v>
      </c>
      <c r="J611" s="12" t="str">
        <f>LEFT(tblRVN[[#This Row],[Rate Desc]],10)</f>
        <v>02OALT015N</v>
      </c>
      <c r="K611" s="11">
        <v>9139</v>
      </c>
      <c r="L611" s="13"/>
      <c r="M611" s="13"/>
    </row>
    <row r="612" spans="1:13" ht="15" hidden="1" customHeight="1">
      <c r="A612" s="8">
        <v>201606</v>
      </c>
      <c r="B612" s="7" t="s">
        <v>41</v>
      </c>
      <c r="C612" s="16" t="s">
        <v>21</v>
      </c>
      <c r="D612" s="17" t="s">
        <v>14</v>
      </c>
      <c r="E612" s="16" t="s">
        <v>66</v>
      </c>
      <c r="F612" s="10">
        <v>335.36</v>
      </c>
      <c r="G612" s="18">
        <v>0</v>
      </c>
      <c r="H612" s="18">
        <v>14</v>
      </c>
      <c r="I612" s="18">
        <v>2228</v>
      </c>
      <c r="J612" s="12" t="str">
        <f>LEFT(tblRVN[[#This Row],[Rate Desc]],10)</f>
        <v>02OALTB15N</v>
      </c>
      <c r="K612" s="11">
        <v>2228</v>
      </c>
      <c r="L612" s="13"/>
      <c r="M612" s="13"/>
    </row>
    <row r="613" spans="1:13" ht="15" hidden="1" customHeight="1">
      <c r="A613" s="8">
        <v>201606</v>
      </c>
      <c r="B613" s="7" t="s">
        <v>41</v>
      </c>
      <c r="C613" s="16" t="s">
        <v>21</v>
      </c>
      <c r="D613" s="17" t="s">
        <v>14</v>
      </c>
      <c r="E613" s="16" t="s">
        <v>68</v>
      </c>
      <c r="F613" s="10">
        <v>22679.05</v>
      </c>
      <c r="G613" s="18">
        <v>0</v>
      </c>
      <c r="H613" s="18">
        <v>1</v>
      </c>
      <c r="I613" s="18">
        <v>122000</v>
      </c>
      <c r="J613" s="12" t="str">
        <f>LEFT(tblRVN[[#This Row],[Rate Desc]],10)</f>
        <v>02PRSV47TM</v>
      </c>
      <c r="K613" s="11">
        <v>122000</v>
      </c>
      <c r="L613" s="13"/>
      <c r="M613" s="13"/>
    </row>
    <row r="614" spans="1:13" ht="15" hidden="1" customHeight="1">
      <c r="A614" s="8">
        <v>201606</v>
      </c>
      <c r="B614" s="7" t="s">
        <v>41</v>
      </c>
      <c r="C614" s="16" t="s">
        <v>21</v>
      </c>
      <c r="D614" s="17" t="s">
        <v>14</v>
      </c>
      <c r="E614" s="16" t="s">
        <v>22</v>
      </c>
      <c r="F614" s="10">
        <v>142574.79999999999</v>
      </c>
      <c r="G614" s="18">
        <v>0</v>
      </c>
      <c r="H614" s="18">
        <v>0</v>
      </c>
      <c r="I614" s="18">
        <v>0</v>
      </c>
      <c r="J614" s="12" t="str">
        <f>LEFT(tblRVN[[#This Row],[Rate Desc]],10)</f>
        <v>301370-DSM</v>
      </c>
      <c r="K614" s="11">
        <v>0</v>
      </c>
      <c r="L614" s="13"/>
      <c r="M614" s="13"/>
    </row>
    <row r="615" spans="1:13" ht="15" hidden="1" customHeight="1">
      <c r="A615" s="8">
        <v>201606</v>
      </c>
      <c r="B615" s="7" t="s">
        <v>41</v>
      </c>
      <c r="C615" s="16" t="s">
        <v>21</v>
      </c>
      <c r="D615" s="17" t="s">
        <v>14</v>
      </c>
      <c r="E615" s="16" t="s">
        <v>17</v>
      </c>
      <c r="G615" s="18">
        <v>494</v>
      </c>
      <c r="H615" s="18">
        <v>0</v>
      </c>
      <c r="I615" s="18"/>
      <c r="J615" s="12" t="str">
        <f>LEFT(tblRVN[[#This Row],[Rate Desc]],10)</f>
        <v>CUSTOMER C</v>
      </c>
      <c r="K615" s="11">
        <v>0</v>
      </c>
      <c r="L615" s="13"/>
      <c r="M615" s="13"/>
    </row>
    <row r="616" spans="1:13" ht="15" hidden="1" customHeight="1">
      <c r="A616" s="8">
        <v>201606</v>
      </c>
      <c r="B616" s="7" t="s">
        <v>41</v>
      </c>
      <c r="C616" s="16" t="s">
        <v>21</v>
      </c>
      <c r="D616" s="17" t="s">
        <v>14</v>
      </c>
      <c r="E616" s="16" t="s">
        <v>40</v>
      </c>
      <c r="F616" s="10">
        <v>36659.06</v>
      </c>
      <c r="G616" s="18">
        <v>0</v>
      </c>
      <c r="H616" s="18">
        <v>0</v>
      </c>
      <c r="I616" s="18">
        <v>0</v>
      </c>
      <c r="J616" s="12" t="str">
        <f>LEFT(tblRVN[[#This Row],[Rate Desc]],10)</f>
        <v>REVENUE AD</v>
      </c>
      <c r="K616" s="11">
        <v>0</v>
      </c>
      <c r="L616" s="13"/>
      <c r="M616" s="13"/>
    </row>
    <row r="617" spans="1:13" ht="15" hidden="1" customHeight="1">
      <c r="A617" s="8">
        <v>201606</v>
      </c>
      <c r="B617" s="7" t="s">
        <v>41</v>
      </c>
      <c r="C617" s="16" t="s">
        <v>21</v>
      </c>
      <c r="D617" s="17" t="s">
        <v>14</v>
      </c>
      <c r="E617" s="16" t="s">
        <v>18</v>
      </c>
      <c r="F617" s="10">
        <v>-142595.26</v>
      </c>
      <c r="G617" s="18">
        <v>0</v>
      </c>
      <c r="H617" s="18">
        <v>0</v>
      </c>
      <c r="I617" s="18">
        <v>0</v>
      </c>
      <c r="J617" s="12" t="str">
        <f>LEFT(tblRVN[[#This Row],[Rate Desc]],10)</f>
        <v>REVENUE_AC</v>
      </c>
      <c r="K617" s="11">
        <v>0</v>
      </c>
      <c r="L617" s="13"/>
      <c r="M617" s="13"/>
    </row>
    <row r="618" spans="1:13" ht="15" hidden="1" customHeight="1">
      <c r="A618" s="8">
        <v>201606</v>
      </c>
      <c r="B618" s="7" t="s">
        <v>41</v>
      </c>
      <c r="C618" s="16" t="s">
        <v>21</v>
      </c>
      <c r="D618" s="17" t="s">
        <v>19</v>
      </c>
      <c r="E618" s="16" t="s">
        <v>20</v>
      </c>
      <c r="F618" s="10">
        <v>168000</v>
      </c>
      <c r="G618" s="18">
        <v>0</v>
      </c>
      <c r="H618" s="18">
        <v>0</v>
      </c>
      <c r="I618" s="18">
        <v>3767000</v>
      </c>
      <c r="J618" s="12" t="str">
        <f>LEFT(tblRVN[[#This Row],[Rate Desc]],10)</f>
        <v>UNBILLED R</v>
      </c>
      <c r="K618" s="11">
        <v>3767000</v>
      </c>
      <c r="L618" s="13"/>
      <c r="M618" s="13"/>
    </row>
    <row r="619" spans="1:13" ht="15" hidden="1" customHeight="1">
      <c r="A619" s="8">
        <v>201606</v>
      </c>
      <c r="B619" s="7" t="s">
        <v>41</v>
      </c>
      <c r="C619" s="16" t="s">
        <v>23</v>
      </c>
      <c r="D619" s="17" t="s">
        <v>35</v>
      </c>
      <c r="E619" s="16" t="s">
        <v>69</v>
      </c>
      <c r="F619" s="10">
        <v>-126455.45</v>
      </c>
      <c r="G619" s="18">
        <v>0</v>
      </c>
      <c r="H619" s="18">
        <v>3169</v>
      </c>
      <c r="I619" s="18">
        <v>16928473</v>
      </c>
      <c r="J619" s="12" t="str">
        <f>LEFT(tblRVN[[#This Row],[Rate Desc]],10)</f>
        <v>02APSV0040</v>
      </c>
      <c r="K619" s="11">
        <v>16928473</v>
      </c>
      <c r="L619" s="13"/>
      <c r="M619" s="13"/>
    </row>
    <row r="620" spans="1:13" ht="15" hidden="1" customHeight="1">
      <c r="A620" s="8">
        <v>201606</v>
      </c>
      <c r="B620" s="7" t="s">
        <v>41</v>
      </c>
      <c r="C620" s="16" t="s">
        <v>23</v>
      </c>
      <c r="D620" s="17" t="s">
        <v>35</v>
      </c>
      <c r="E620" s="16" t="s">
        <v>98</v>
      </c>
      <c r="F620" s="10">
        <v>21548.47</v>
      </c>
      <c r="G620" s="18"/>
      <c r="H620" s="18"/>
      <c r="I620" s="18">
        <v>-2884668</v>
      </c>
      <c r="J620" s="12" t="str">
        <f>LEFT(tblRVN[[#This Row],[Rate Desc]],10)</f>
        <v>02BPADEBIT</v>
      </c>
      <c r="K620" s="11">
        <v>-2884668</v>
      </c>
      <c r="L620" s="13"/>
      <c r="M620" s="13"/>
    </row>
    <row r="621" spans="1:13" ht="15" hidden="1" customHeight="1">
      <c r="A621" s="8">
        <v>201606</v>
      </c>
      <c r="B621" s="7" t="s">
        <v>41</v>
      </c>
      <c r="C621" s="16" t="s">
        <v>23</v>
      </c>
      <c r="D621" s="17" t="s">
        <v>35</v>
      </c>
      <c r="E621" s="16" t="s">
        <v>70</v>
      </c>
      <c r="F621" s="10">
        <v>-154.21</v>
      </c>
      <c r="G621" s="18">
        <v>0</v>
      </c>
      <c r="H621" s="18">
        <v>6</v>
      </c>
      <c r="I621" s="18">
        <v>20643</v>
      </c>
      <c r="J621" s="12" t="str">
        <f>LEFT(tblRVN[[#This Row],[Rate Desc]],10)</f>
        <v>02NMT40135</v>
      </c>
      <c r="K621" s="11">
        <v>20643</v>
      </c>
      <c r="L621" s="13"/>
      <c r="M621" s="13"/>
    </row>
    <row r="622" spans="1:13" ht="15" hidden="1" customHeight="1">
      <c r="A622" s="8">
        <v>201606</v>
      </c>
      <c r="B622" s="7" t="s">
        <v>41</v>
      </c>
      <c r="C622" s="16" t="s">
        <v>23</v>
      </c>
      <c r="D622" s="17" t="s">
        <v>35</v>
      </c>
      <c r="E622" s="16" t="s">
        <v>38</v>
      </c>
      <c r="G622" s="18">
        <v>3117</v>
      </c>
      <c r="H622" s="18">
        <v>0</v>
      </c>
      <c r="I622" s="18"/>
      <c r="J622" s="12" t="str">
        <f>LEFT(tblRVN[[#This Row],[Rate Desc]],10)</f>
        <v>CUSTOMER C</v>
      </c>
      <c r="K622" s="11">
        <v>0</v>
      </c>
      <c r="L622" s="13"/>
      <c r="M622" s="13"/>
    </row>
    <row r="623" spans="1:13" ht="15" hidden="1" customHeight="1">
      <c r="A623" s="8">
        <v>201606</v>
      </c>
      <c r="B623" s="7" t="s">
        <v>41</v>
      </c>
      <c r="C623" s="16" t="s">
        <v>23</v>
      </c>
      <c r="D623" s="17" t="s">
        <v>35</v>
      </c>
      <c r="E623" s="16" t="s">
        <v>39</v>
      </c>
      <c r="F623" s="10">
        <v>-4491.13</v>
      </c>
      <c r="G623" s="18">
        <v>0</v>
      </c>
      <c r="H623" s="18">
        <v>0</v>
      </c>
      <c r="I623" s="18">
        <v>0</v>
      </c>
      <c r="J623" s="12" t="str">
        <f>LEFT(tblRVN[[#This Row],[Rate Desc]],10)</f>
        <v>IRRIGATION</v>
      </c>
      <c r="K623" s="11">
        <v>0</v>
      </c>
      <c r="L623" s="13"/>
      <c r="M623" s="13"/>
    </row>
    <row r="624" spans="1:13" ht="15" hidden="1" customHeight="1">
      <c r="A624" s="8">
        <v>201606</v>
      </c>
      <c r="B624" s="7" t="s">
        <v>41</v>
      </c>
      <c r="C624" s="16" t="s">
        <v>23</v>
      </c>
      <c r="D624" s="17" t="s">
        <v>14</v>
      </c>
      <c r="E624" s="16" t="s">
        <v>69</v>
      </c>
      <c r="F624" s="10">
        <v>1224997.24</v>
      </c>
      <c r="G624" s="18">
        <v>0</v>
      </c>
      <c r="H624" s="18">
        <v>3169</v>
      </c>
      <c r="I624" s="18">
        <v>16928473</v>
      </c>
      <c r="J624" s="12" t="str">
        <f>LEFT(tblRVN[[#This Row],[Rate Desc]],10)</f>
        <v>02APSV0040</v>
      </c>
      <c r="K624" s="11">
        <v>16928473</v>
      </c>
      <c r="L624" s="13"/>
      <c r="M624" s="13"/>
    </row>
    <row r="625" spans="1:13" ht="15" hidden="1" customHeight="1">
      <c r="A625" s="8">
        <v>201606</v>
      </c>
      <c r="B625" s="7" t="s">
        <v>41</v>
      </c>
      <c r="C625" s="16" t="s">
        <v>23</v>
      </c>
      <c r="D625" s="17" t="s">
        <v>14</v>
      </c>
      <c r="E625" s="16" t="s">
        <v>71</v>
      </c>
      <c r="F625" s="10">
        <v>534431.35</v>
      </c>
      <c r="G625" s="18">
        <v>0</v>
      </c>
      <c r="H625" s="18">
        <v>2017</v>
      </c>
      <c r="I625" s="18">
        <v>7386167</v>
      </c>
      <c r="J625" s="12" t="str">
        <f>LEFT(tblRVN[[#This Row],[Rate Desc]],10)</f>
        <v>02APSV040X</v>
      </c>
      <c r="K625" s="11">
        <v>7386167</v>
      </c>
      <c r="L625" s="13"/>
      <c r="M625" s="13"/>
    </row>
    <row r="626" spans="1:13" ht="15" hidden="1" customHeight="1">
      <c r="A626" s="8">
        <v>201606</v>
      </c>
      <c r="B626" s="7" t="s">
        <v>41</v>
      </c>
      <c r="C626" s="16" t="s">
        <v>23</v>
      </c>
      <c r="D626" s="17" t="s">
        <v>14</v>
      </c>
      <c r="E626" s="16" t="s">
        <v>57</v>
      </c>
      <c r="F626" s="10">
        <v>5.67</v>
      </c>
      <c r="G626" s="18"/>
      <c r="H626" s="18"/>
      <c r="I626" s="18">
        <v>0</v>
      </c>
      <c r="J626" s="12" t="str">
        <f>LEFT(tblRVN[[#This Row],[Rate Desc]],10)</f>
        <v>02LNX00105</v>
      </c>
      <c r="K626" s="11">
        <v>0</v>
      </c>
      <c r="L626" s="13"/>
      <c r="M626" s="13"/>
    </row>
    <row r="627" spans="1:13" ht="15" hidden="1" customHeight="1">
      <c r="A627" s="8">
        <v>201606</v>
      </c>
      <c r="B627" s="7" t="s">
        <v>41</v>
      </c>
      <c r="C627" s="16" t="s">
        <v>23</v>
      </c>
      <c r="D627" s="17" t="s">
        <v>14</v>
      </c>
      <c r="E627" s="16" t="s">
        <v>58</v>
      </c>
      <c r="F627" s="10">
        <v>641.78</v>
      </c>
      <c r="G627" s="18"/>
      <c r="H627" s="18"/>
      <c r="I627" s="18">
        <v>0</v>
      </c>
      <c r="J627" s="12" t="str">
        <f>LEFT(tblRVN[[#This Row],[Rate Desc]],10)</f>
        <v>02LNX00109</v>
      </c>
      <c r="K627" s="11">
        <v>0</v>
      </c>
      <c r="L627" s="13"/>
      <c r="M627" s="13"/>
    </row>
    <row r="628" spans="1:13" ht="15" hidden="1" customHeight="1">
      <c r="A628" s="8">
        <v>201606</v>
      </c>
      <c r="B628" s="7" t="s">
        <v>41</v>
      </c>
      <c r="C628" s="16" t="s">
        <v>23</v>
      </c>
      <c r="D628" s="17" t="s">
        <v>14</v>
      </c>
      <c r="E628" s="16" t="s">
        <v>73</v>
      </c>
      <c r="F628" s="10">
        <v>-1661.05</v>
      </c>
      <c r="G628" s="18"/>
      <c r="H628" s="18"/>
      <c r="I628" s="18">
        <v>0</v>
      </c>
      <c r="J628" s="12" t="str">
        <f>LEFT(tblRVN[[#This Row],[Rate Desc]],10)</f>
        <v>02LNX00110</v>
      </c>
      <c r="K628" s="11">
        <v>0</v>
      </c>
      <c r="L628" s="13"/>
      <c r="M628" s="13"/>
    </row>
    <row r="629" spans="1:13" ht="15" hidden="1" customHeight="1">
      <c r="A629" s="8">
        <v>201606</v>
      </c>
      <c r="B629" s="7" t="s">
        <v>41</v>
      </c>
      <c r="C629" s="16" t="s">
        <v>23</v>
      </c>
      <c r="D629" s="17" t="s">
        <v>14</v>
      </c>
      <c r="E629" s="16" t="s">
        <v>61</v>
      </c>
      <c r="F629" s="10">
        <v>5.42</v>
      </c>
      <c r="G629" s="18"/>
      <c r="H629" s="18"/>
      <c r="I629" s="18">
        <v>0</v>
      </c>
      <c r="J629" s="12" t="str">
        <f>LEFT(tblRVN[[#This Row],[Rate Desc]],10)</f>
        <v>02LNX00311</v>
      </c>
      <c r="K629" s="11">
        <v>0</v>
      </c>
      <c r="L629" s="13"/>
      <c r="M629" s="13"/>
    </row>
    <row r="630" spans="1:13" ht="15" hidden="1" customHeight="1">
      <c r="A630" s="8">
        <v>201606</v>
      </c>
      <c r="B630" s="7" t="s">
        <v>41</v>
      </c>
      <c r="C630" s="16" t="s">
        <v>23</v>
      </c>
      <c r="D630" s="17" t="s">
        <v>14</v>
      </c>
      <c r="E630" s="16" t="s">
        <v>75</v>
      </c>
      <c r="F630" s="10">
        <v>1496.99</v>
      </c>
      <c r="G630" s="18">
        <v>0</v>
      </c>
      <c r="H630" s="18">
        <v>6</v>
      </c>
      <c r="I630" s="18">
        <v>20643</v>
      </c>
      <c r="J630" s="12" t="str">
        <f>LEFT(tblRVN[[#This Row],[Rate Desc]],10)</f>
        <v>02NMT40135</v>
      </c>
      <c r="K630" s="11">
        <v>20643</v>
      </c>
      <c r="L630" s="13"/>
      <c r="M630" s="13"/>
    </row>
    <row r="631" spans="1:13" ht="15" hidden="1" customHeight="1">
      <c r="A631" s="8">
        <v>201606</v>
      </c>
      <c r="B631" s="7" t="s">
        <v>41</v>
      </c>
      <c r="C631" s="16" t="s">
        <v>23</v>
      </c>
      <c r="D631" s="17" t="s">
        <v>14</v>
      </c>
      <c r="E631" s="16" t="s">
        <v>24</v>
      </c>
      <c r="F631" s="10">
        <v>442000</v>
      </c>
      <c r="G631" s="18">
        <v>0</v>
      </c>
      <c r="H631" s="18">
        <v>0</v>
      </c>
      <c r="I631" s="18">
        <v>0</v>
      </c>
      <c r="J631" s="12" t="str">
        <f>LEFT(tblRVN[[#This Row],[Rate Desc]],10)</f>
        <v>301461-IRR</v>
      </c>
      <c r="K631" s="11">
        <v>0</v>
      </c>
      <c r="L631" s="13"/>
      <c r="M631" s="13"/>
    </row>
    <row r="632" spans="1:13" ht="15" hidden="1" customHeight="1">
      <c r="A632" s="8">
        <v>201606</v>
      </c>
      <c r="B632" s="7" t="s">
        <v>41</v>
      </c>
      <c r="C632" s="16" t="s">
        <v>23</v>
      </c>
      <c r="D632" s="17" t="s">
        <v>14</v>
      </c>
      <c r="E632" s="16" t="s">
        <v>25</v>
      </c>
      <c r="F632" s="10">
        <v>51226.58</v>
      </c>
      <c r="G632" s="18">
        <v>0</v>
      </c>
      <c r="H632" s="18">
        <v>0</v>
      </c>
      <c r="I632" s="18">
        <v>0</v>
      </c>
      <c r="J632" s="12" t="str">
        <f>LEFT(tblRVN[[#This Row],[Rate Desc]],10)</f>
        <v>301470-DSM</v>
      </c>
      <c r="K632" s="11">
        <v>0</v>
      </c>
      <c r="L632" s="13"/>
      <c r="M632" s="13"/>
    </row>
    <row r="633" spans="1:13" ht="15" hidden="1" customHeight="1">
      <c r="A633" s="8">
        <v>201606</v>
      </c>
      <c r="B633" s="7" t="s">
        <v>41</v>
      </c>
      <c r="C633" s="16" t="s">
        <v>23</v>
      </c>
      <c r="D633" s="17" t="s">
        <v>14</v>
      </c>
      <c r="E633" s="16" t="s">
        <v>26</v>
      </c>
      <c r="F633" s="10">
        <v>21.45</v>
      </c>
      <c r="G633" s="18">
        <v>0</v>
      </c>
      <c r="H633" s="18">
        <v>7</v>
      </c>
      <c r="I633" s="18">
        <v>0</v>
      </c>
      <c r="J633" s="12" t="str">
        <f>LEFT(tblRVN[[#This Row],[Rate Desc]],10)</f>
        <v>301480-BLU</v>
      </c>
      <c r="K633" s="11">
        <v>0</v>
      </c>
      <c r="L633" s="13"/>
      <c r="M633" s="13"/>
    </row>
    <row r="634" spans="1:13" ht="15" hidden="1" customHeight="1">
      <c r="A634" s="8">
        <v>201606</v>
      </c>
      <c r="B634" s="7" t="s">
        <v>41</v>
      </c>
      <c r="C634" s="16" t="s">
        <v>23</v>
      </c>
      <c r="D634" s="17" t="s">
        <v>14</v>
      </c>
      <c r="E634" s="16" t="s">
        <v>27</v>
      </c>
      <c r="G634" s="18">
        <v>5077</v>
      </c>
      <c r="H634" s="18">
        <v>0</v>
      </c>
      <c r="I634" s="18"/>
      <c r="J634" s="12" t="str">
        <f>LEFT(tblRVN[[#This Row],[Rate Desc]],10)</f>
        <v>CUSTOMER C</v>
      </c>
      <c r="K634" s="11">
        <v>0</v>
      </c>
      <c r="L634" s="13"/>
      <c r="M634" s="13"/>
    </row>
    <row r="635" spans="1:13" ht="15" hidden="1" customHeight="1">
      <c r="A635" s="8">
        <v>201606</v>
      </c>
      <c r="B635" s="7" t="s">
        <v>41</v>
      </c>
      <c r="C635" s="16" t="s">
        <v>23</v>
      </c>
      <c r="D635" s="17" t="s">
        <v>14</v>
      </c>
      <c r="E635" s="16" t="s">
        <v>40</v>
      </c>
      <c r="F635" s="10">
        <v>6885.2</v>
      </c>
      <c r="G635" s="18">
        <v>0</v>
      </c>
      <c r="H635" s="18">
        <v>0</v>
      </c>
      <c r="I635" s="18">
        <v>0</v>
      </c>
      <c r="J635" s="12" t="str">
        <f>LEFT(tblRVN[[#This Row],[Rate Desc]],10)</f>
        <v>REVENUE AD</v>
      </c>
      <c r="K635" s="11">
        <v>0</v>
      </c>
      <c r="L635" s="13"/>
      <c r="M635" s="13"/>
    </row>
    <row r="636" spans="1:13" ht="15" hidden="1" customHeight="1">
      <c r="A636" s="8">
        <v>201606</v>
      </c>
      <c r="B636" s="7" t="s">
        <v>41</v>
      </c>
      <c r="C636" s="16" t="s">
        <v>23</v>
      </c>
      <c r="D636" s="17" t="s">
        <v>14</v>
      </c>
      <c r="E636" s="16" t="s">
        <v>18</v>
      </c>
      <c r="F636" s="10">
        <v>-51231.07</v>
      </c>
      <c r="G636" s="18">
        <v>0</v>
      </c>
      <c r="H636" s="18">
        <v>0</v>
      </c>
      <c r="I636" s="18">
        <v>0</v>
      </c>
      <c r="J636" s="12" t="str">
        <f>LEFT(tblRVN[[#This Row],[Rate Desc]],10)</f>
        <v>REVENUE_AC</v>
      </c>
      <c r="K636" s="11">
        <v>0</v>
      </c>
      <c r="L636" s="13"/>
      <c r="M636" s="13"/>
    </row>
    <row r="637" spans="1:13" ht="15" hidden="1" customHeight="1">
      <c r="A637" s="8">
        <v>201606</v>
      </c>
      <c r="B637" s="7" t="s">
        <v>41</v>
      </c>
      <c r="C637" s="16" t="s">
        <v>23</v>
      </c>
      <c r="D637" s="17" t="s">
        <v>19</v>
      </c>
      <c r="E637" s="16" t="s">
        <v>28</v>
      </c>
      <c r="F637" s="10">
        <v>125000</v>
      </c>
      <c r="G637" s="18">
        <v>0</v>
      </c>
      <c r="H637" s="18">
        <v>0</v>
      </c>
      <c r="I637" s="18">
        <v>1802000</v>
      </c>
      <c r="J637" s="12" t="str">
        <f>LEFT(tblRVN[[#This Row],[Rate Desc]],10)</f>
        <v>IRRIGATION</v>
      </c>
      <c r="K637" s="11">
        <v>1802000</v>
      </c>
      <c r="L637" s="13"/>
      <c r="M637" s="13"/>
    </row>
    <row r="638" spans="1:13" ht="15" hidden="1" customHeight="1">
      <c r="A638" s="8">
        <v>201606</v>
      </c>
      <c r="B638" s="7" t="s">
        <v>41</v>
      </c>
      <c r="C638" s="16" t="s">
        <v>29</v>
      </c>
      <c r="D638" s="17" t="s">
        <v>14</v>
      </c>
      <c r="E638" s="16" t="s">
        <v>76</v>
      </c>
      <c r="F638" s="10">
        <v>7.57</v>
      </c>
      <c r="G638" s="18"/>
      <c r="H638" s="18"/>
      <c r="I638" s="18">
        <v>0</v>
      </c>
      <c r="J638" s="12" t="str">
        <f>LEFT(tblRVN[[#This Row],[Rate Desc]],10)</f>
        <v>02CFR00012</v>
      </c>
      <c r="K638" s="11">
        <v>0</v>
      </c>
      <c r="L638" s="13"/>
      <c r="M638" s="13"/>
    </row>
    <row r="639" spans="1:13" ht="15" hidden="1" customHeight="1">
      <c r="A639" s="8">
        <v>201606</v>
      </c>
      <c r="B639" s="7" t="s">
        <v>41</v>
      </c>
      <c r="C639" s="16" t="s">
        <v>29</v>
      </c>
      <c r="D639" s="17" t="s">
        <v>14</v>
      </c>
      <c r="E639" s="16" t="s">
        <v>77</v>
      </c>
      <c r="F639" s="10">
        <v>2665.15</v>
      </c>
      <c r="G639" s="18">
        <v>0</v>
      </c>
      <c r="H639" s="18">
        <v>14</v>
      </c>
      <c r="I639" s="18">
        <v>13476</v>
      </c>
      <c r="J639" s="12" t="str">
        <f>LEFT(tblRVN[[#This Row],[Rate Desc]],10)</f>
        <v>02COSL0052</v>
      </c>
      <c r="K639" s="11">
        <v>13476</v>
      </c>
      <c r="L639" s="13"/>
      <c r="M639" s="13"/>
    </row>
    <row r="640" spans="1:13" ht="15" hidden="1" customHeight="1">
      <c r="A640" s="8">
        <v>201606</v>
      </c>
      <c r="B640" s="7" t="s">
        <v>41</v>
      </c>
      <c r="C640" s="16" t="s">
        <v>29</v>
      </c>
      <c r="D640" s="17" t="s">
        <v>14</v>
      </c>
      <c r="E640" s="16" t="s">
        <v>78</v>
      </c>
      <c r="F640" s="10">
        <v>20819.47</v>
      </c>
      <c r="G640" s="18">
        <v>0</v>
      </c>
      <c r="H640" s="18">
        <v>112</v>
      </c>
      <c r="I640" s="18">
        <v>286820</v>
      </c>
      <c r="J640" s="12" t="str">
        <f>LEFT(tblRVN[[#This Row],[Rate Desc]],10)</f>
        <v>02CUSL053F</v>
      </c>
      <c r="K640" s="11">
        <v>286820</v>
      </c>
      <c r="L640" s="13"/>
      <c r="M640" s="13"/>
    </row>
    <row r="641" spans="1:13" ht="15" hidden="1" customHeight="1">
      <c r="A641" s="8">
        <v>201606</v>
      </c>
      <c r="B641" s="7" t="s">
        <v>41</v>
      </c>
      <c r="C641" s="16" t="s">
        <v>29</v>
      </c>
      <c r="D641" s="17" t="s">
        <v>14</v>
      </c>
      <c r="E641" s="16" t="s">
        <v>79</v>
      </c>
      <c r="F641" s="10">
        <v>4790.1000000000004</v>
      </c>
      <c r="G641" s="18">
        <v>0</v>
      </c>
      <c r="H641" s="18">
        <v>105</v>
      </c>
      <c r="I641" s="18">
        <v>66594</v>
      </c>
      <c r="J641" s="12" t="str">
        <f>LEFT(tblRVN[[#This Row],[Rate Desc]],10)</f>
        <v>02CUSL053M</v>
      </c>
      <c r="K641" s="11">
        <v>66594</v>
      </c>
      <c r="L641" s="13"/>
      <c r="M641" s="13"/>
    </row>
    <row r="642" spans="1:13" ht="15" hidden="1" customHeight="1">
      <c r="A642" s="8">
        <v>201606</v>
      </c>
      <c r="B642" s="7" t="s">
        <v>41</v>
      </c>
      <c r="C642" s="16" t="s">
        <v>29</v>
      </c>
      <c r="D642" s="17" t="s">
        <v>14</v>
      </c>
      <c r="E642" s="16" t="s">
        <v>80</v>
      </c>
      <c r="F642" s="10">
        <v>17962.5</v>
      </c>
      <c r="G642" s="18">
        <v>0</v>
      </c>
      <c r="H642" s="18">
        <v>40</v>
      </c>
      <c r="I642" s="18">
        <v>140736</v>
      </c>
      <c r="J642" s="12" t="str">
        <f>LEFT(tblRVN[[#This Row],[Rate Desc]],10)</f>
        <v>02MVSL0057</v>
      </c>
      <c r="K642" s="11">
        <v>140736</v>
      </c>
      <c r="L642" s="13"/>
      <c r="M642" s="13"/>
    </row>
    <row r="643" spans="1:13" ht="15" hidden="1" customHeight="1">
      <c r="A643" s="8">
        <v>201606</v>
      </c>
      <c r="B643" s="7" t="s">
        <v>41</v>
      </c>
      <c r="C643" s="16" t="s">
        <v>29</v>
      </c>
      <c r="D643" s="17" t="s">
        <v>14</v>
      </c>
      <c r="E643" s="16" t="s">
        <v>81</v>
      </c>
      <c r="F643" s="10">
        <v>64455.32</v>
      </c>
      <c r="G643" s="18">
        <v>0</v>
      </c>
      <c r="H643" s="18">
        <v>186</v>
      </c>
      <c r="I643" s="18">
        <v>321662</v>
      </c>
      <c r="J643" s="12" t="str">
        <f>LEFT(tblRVN[[#This Row],[Rate Desc]],10)</f>
        <v>02SLCO0051</v>
      </c>
      <c r="K643" s="11">
        <v>321662</v>
      </c>
      <c r="L643" s="13"/>
      <c r="M643" s="13"/>
    </row>
    <row r="644" spans="1:13" ht="15" hidden="1" customHeight="1">
      <c r="A644" s="8">
        <v>201606</v>
      </c>
      <c r="B644" s="7" t="s">
        <v>41</v>
      </c>
      <c r="C644" s="16" t="s">
        <v>29</v>
      </c>
      <c r="D644" s="17" t="s">
        <v>14</v>
      </c>
      <c r="E644" s="16" t="s">
        <v>30</v>
      </c>
      <c r="F644" s="10">
        <v>2381.31</v>
      </c>
      <c r="G644" s="18">
        <v>0</v>
      </c>
      <c r="H644" s="18">
        <v>0</v>
      </c>
      <c r="I644" s="18">
        <v>0</v>
      </c>
      <c r="J644" s="12" t="str">
        <f>LEFT(tblRVN[[#This Row],[Rate Desc]],10)</f>
        <v>301670-DSM</v>
      </c>
      <c r="K644" s="11">
        <v>0</v>
      </c>
      <c r="L644" s="13"/>
      <c r="M644" s="13"/>
    </row>
    <row r="645" spans="1:13" ht="15" hidden="1" customHeight="1">
      <c r="A645" s="8">
        <v>201606</v>
      </c>
      <c r="B645" s="7" t="s">
        <v>41</v>
      </c>
      <c r="C645" s="16" t="s">
        <v>29</v>
      </c>
      <c r="D645" s="17" t="s">
        <v>14</v>
      </c>
      <c r="E645" s="16" t="s">
        <v>17</v>
      </c>
      <c r="G645" s="18">
        <v>241</v>
      </c>
      <c r="H645" s="18">
        <v>0</v>
      </c>
      <c r="I645" s="18"/>
      <c r="J645" s="12" t="str">
        <f>LEFT(tblRVN[[#This Row],[Rate Desc]],10)</f>
        <v>CUSTOMER C</v>
      </c>
      <c r="K645" s="11">
        <v>0</v>
      </c>
      <c r="L645" s="13"/>
      <c r="M645" s="13"/>
    </row>
    <row r="646" spans="1:13" ht="15" hidden="1" customHeight="1">
      <c r="A646" s="8">
        <v>201606</v>
      </c>
      <c r="B646" s="7" t="s">
        <v>41</v>
      </c>
      <c r="C646" s="16" t="s">
        <v>29</v>
      </c>
      <c r="D646" s="17" t="s">
        <v>14</v>
      </c>
      <c r="E646" s="16" t="s">
        <v>40</v>
      </c>
      <c r="F646" s="10">
        <v>428</v>
      </c>
      <c r="G646" s="18">
        <v>0</v>
      </c>
      <c r="H646" s="18">
        <v>0</v>
      </c>
      <c r="I646" s="18">
        <v>0</v>
      </c>
      <c r="J646" s="12" t="str">
        <f>LEFT(tblRVN[[#This Row],[Rate Desc]],10)</f>
        <v>REVENUE AD</v>
      </c>
      <c r="K646" s="11">
        <v>0</v>
      </c>
      <c r="L646" s="13"/>
      <c r="M646" s="13"/>
    </row>
    <row r="647" spans="1:13" ht="15" hidden="1" customHeight="1">
      <c r="A647" s="8">
        <v>201606</v>
      </c>
      <c r="B647" s="7" t="s">
        <v>41</v>
      </c>
      <c r="C647" s="16" t="s">
        <v>29</v>
      </c>
      <c r="D647" s="17" t="s">
        <v>14</v>
      </c>
      <c r="E647" s="16" t="s">
        <v>18</v>
      </c>
      <c r="F647" s="10">
        <v>-2381.84</v>
      </c>
      <c r="G647" s="18">
        <v>0</v>
      </c>
      <c r="H647" s="18">
        <v>0</v>
      </c>
      <c r="I647" s="18">
        <v>0</v>
      </c>
      <c r="J647" s="12" t="str">
        <f>LEFT(tblRVN[[#This Row],[Rate Desc]],10)</f>
        <v>REVENUE_AC</v>
      </c>
      <c r="K647" s="11">
        <v>0</v>
      </c>
      <c r="L647" s="13"/>
      <c r="M647" s="13"/>
    </row>
    <row r="648" spans="1:13" ht="15" hidden="1" customHeight="1">
      <c r="A648" s="8">
        <v>201606</v>
      </c>
      <c r="B648" s="7" t="s">
        <v>41</v>
      </c>
      <c r="C648" s="16" t="s">
        <v>29</v>
      </c>
      <c r="D648" s="17" t="s">
        <v>19</v>
      </c>
      <c r="E648" s="16" t="s">
        <v>20</v>
      </c>
      <c r="F648" s="10">
        <v>-2000</v>
      </c>
      <c r="G648" s="18">
        <v>0</v>
      </c>
      <c r="H648" s="18">
        <v>0</v>
      </c>
      <c r="I648" s="18">
        <v>-22000</v>
      </c>
      <c r="J648" s="12" t="str">
        <f>LEFT(tblRVN[[#This Row],[Rate Desc]],10)</f>
        <v>UNBILLED R</v>
      </c>
      <c r="K648" s="11">
        <v>-22000</v>
      </c>
      <c r="L648" s="13"/>
      <c r="M648" s="13"/>
    </row>
    <row r="649" spans="1:13" ht="15" hidden="1" customHeight="1">
      <c r="A649" s="8">
        <v>201606</v>
      </c>
      <c r="B649" s="7" t="s">
        <v>41</v>
      </c>
      <c r="C649" s="16" t="s">
        <v>31</v>
      </c>
      <c r="D649" s="17" t="s">
        <v>35</v>
      </c>
      <c r="E649" s="16" t="s">
        <v>82</v>
      </c>
      <c r="F649" s="10">
        <v>-1508.99</v>
      </c>
      <c r="G649" s="18">
        <v>0</v>
      </c>
      <c r="H649" s="18">
        <v>457</v>
      </c>
      <c r="I649" s="18">
        <v>202008</v>
      </c>
      <c r="J649" s="12" t="str">
        <f>LEFT(tblRVN[[#This Row],[Rate Desc]],10)</f>
        <v>02NETMT135</v>
      </c>
      <c r="K649" s="11">
        <v>202008</v>
      </c>
      <c r="L649" s="13"/>
      <c r="M649" s="13"/>
    </row>
    <row r="650" spans="1:13" ht="15" hidden="1" customHeight="1">
      <c r="A650" s="8">
        <v>201606</v>
      </c>
      <c r="B650" s="7" t="s">
        <v>41</v>
      </c>
      <c r="C650" s="16" t="s">
        <v>31</v>
      </c>
      <c r="D650" s="17" t="s">
        <v>35</v>
      </c>
      <c r="E650" s="16" t="s">
        <v>83</v>
      </c>
      <c r="F650" s="10">
        <v>-610.91999999999996</v>
      </c>
      <c r="G650" s="18"/>
      <c r="H650" s="18"/>
      <c r="I650" s="18">
        <v>81010</v>
      </c>
      <c r="J650" s="12" t="str">
        <f>LEFT(tblRVN[[#This Row],[Rate Desc]],10)</f>
        <v>02OALTB15R</v>
      </c>
      <c r="K650" s="11">
        <v>81010</v>
      </c>
      <c r="L650" s="13"/>
      <c r="M650" s="13"/>
    </row>
    <row r="651" spans="1:13" ht="15" hidden="1" customHeight="1">
      <c r="A651" s="8">
        <v>201606</v>
      </c>
      <c r="B651" s="7" t="s">
        <v>41</v>
      </c>
      <c r="C651" s="16" t="s">
        <v>31</v>
      </c>
      <c r="D651" s="17" t="s">
        <v>35</v>
      </c>
      <c r="E651" s="16" t="s">
        <v>84</v>
      </c>
      <c r="F651" s="10">
        <v>-678953.75</v>
      </c>
      <c r="G651" s="18">
        <v>0</v>
      </c>
      <c r="H651" s="18">
        <v>101562</v>
      </c>
      <c r="I651" s="18">
        <v>90890748</v>
      </c>
      <c r="J651" s="12" t="str">
        <f>LEFT(tblRVN[[#This Row],[Rate Desc]],10)</f>
        <v>02RESD0016</v>
      </c>
      <c r="K651" s="11">
        <v>90890748</v>
      </c>
      <c r="L651" s="13"/>
      <c r="M651" s="13"/>
    </row>
    <row r="652" spans="1:13" ht="15" hidden="1" customHeight="1">
      <c r="A652" s="8">
        <v>201606</v>
      </c>
      <c r="B652" s="7" t="s">
        <v>41</v>
      </c>
      <c r="C652" s="16" t="s">
        <v>31</v>
      </c>
      <c r="D652" s="17" t="s">
        <v>35</v>
      </c>
      <c r="E652" s="16" t="s">
        <v>85</v>
      </c>
      <c r="F652" s="10">
        <v>-26065.26</v>
      </c>
      <c r="G652" s="18">
        <v>0</v>
      </c>
      <c r="H652" s="18">
        <v>4294</v>
      </c>
      <c r="I652" s="18">
        <v>3489311</v>
      </c>
      <c r="J652" s="12" t="str">
        <f>LEFT(tblRVN[[#This Row],[Rate Desc]],10)</f>
        <v>02RESD0017</v>
      </c>
      <c r="K652" s="11">
        <v>3489311</v>
      </c>
      <c r="L652" s="13"/>
      <c r="M652" s="13"/>
    </row>
    <row r="653" spans="1:13" ht="15" hidden="1" customHeight="1">
      <c r="A653" s="8">
        <v>201606</v>
      </c>
      <c r="B653" s="7" t="s">
        <v>41</v>
      </c>
      <c r="C653" s="16" t="s">
        <v>31</v>
      </c>
      <c r="D653" s="17" t="s">
        <v>35</v>
      </c>
      <c r="E653" s="16" t="s">
        <v>86</v>
      </c>
      <c r="F653" s="10">
        <v>-1223.55</v>
      </c>
      <c r="G653" s="18">
        <v>0</v>
      </c>
      <c r="H653" s="18">
        <v>84</v>
      </c>
      <c r="I653" s="18">
        <v>163793</v>
      </c>
      <c r="J653" s="12" t="str">
        <f>LEFT(tblRVN[[#This Row],[Rate Desc]],10)</f>
        <v>02RESD0018</v>
      </c>
      <c r="K653" s="11">
        <v>163793</v>
      </c>
      <c r="L653" s="13"/>
      <c r="M653" s="13"/>
    </row>
    <row r="654" spans="1:13" ht="15" hidden="1" customHeight="1">
      <c r="A654" s="8">
        <v>201606</v>
      </c>
      <c r="B654" s="7" t="s">
        <v>41</v>
      </c>
      <c r="C654" s="16" t="s">
        <v>31</v>
      </c>
      <c r="D654" s="17" t="s">
        <v>35</v>
      </c>
      <c r="E654" s="16" t="s">
        <v>87</v>
      </c>
      <c r="F654" s="10">
        <v>-228.34</v>
      </c>
      <c r="G654" s="18">
        <v>0</v>
      </c>
      <c r="H654" s="18">
        <v>16</v>
      </c>
      <c r="I654" s="18">
        <v>30568</v>
      </c>
      <c r="J654" s="12" t="str">
        <f>LEFT(tblRVN[[#This Row],[Rate Desc]],10)</f>
        <v>02RESD018X</v>
      </c>
      <c r="K654" s="11">
        <v>30568</v>
      </c>
      <c r="L654" s="13"/>
      <c r="M654" s="13"/>
    </row>
    <row r="655" spans="1:13" ht="15" hidden="1" customHeight="1">
      <c r="A655" s="8">
        <v>201606</v>
      </c>
      <c r="B655" s="7" t="s">
        <v>41</v>
      </c>
      <c r="C655" s="16" t="s">
        <v>31</v>
      </c>
      <c r="D655" s="17" t="s">
        <v>35</v>
      </c>
      <c r="E655" s="16" t="s">
        <v>88</v>
      </c>
      <c r="F655" s="10">
        <v>-12185.65</v>
      </c>
      <c r="G655" s="18">
        <v>0</v>
      </c>
      <c r="H655" s="18">
        <v>3493</v>
      </c>
      <c r="I655" s="18">
        <v>1631291</v>
      </c>
      <c r="J655" s="12" t="str">
        <f>LEFT(tblRVN[[#This Row],[Rate Desc]],10)</f>
        <v>02RGNSB024</v>
      </c>
      <c r="K655" s="11">
        <v>1631291</v>
      </c>
      <c r="L655" s="13"/>
      <c r="M655" s="13"/>
    </row>
    <row r="656" spans="1:13" ht="15" hidden="1" customHeight="1">
      <c r="A656" s="8">
        <v>201606</v>
      </c>
      <c r="B656" s="7" t="s">
        <v>41</v>
      </c>
      <c r="C656" s="16" t="s">
        <v>31</v>
      </c>
      <c r="D656" s="17" t="s">
        <v>35</v>
      </c>
      <c r="E656" s="16" t="s">
        <v>36</v>
      </c>
      <c r="F656" s="10">
        <v>-30811.85</v>
      </c>
      <c r="G656" s="18">
        <v>0</v>
      </c>
      <c r="H656" s="18">
        <v>0</v>
      </c>
      <c r="I656" s="18">
        <v>0</v>
      </c>
      <c r="J656" s="12" t="str">
        <f>LEFT(tblRVN[[#This Row],[Rate Desc]],10)</f>
        <v>BPA BALANC</v>
      </c>
      <c r="K656" s="11">
        <v>0</v>
      </c>
      <c r="L656" s="13"/>
      <c r="M656" s="13"/>
    </row>
    <row r="657" spans="1:13" ht="15" hidden="1" customHeight="1">
      <c r="A657" s="8">
        <v>201606</v>
      </c>
      <c r="B657" s="7" t="s">
        <v>41</v>
      </c>
      <c r="C657" s="16" t="s">
        <v>31</v>
      </c>
      <c r="D657" s="17" t="s">
        <v>35</v>
      </c>
      <c r="E657" s="16" t="s">
        <v>37</v>
      </c>
      <c r="G657" s="18">
        <v>108238</v>
      </c>
      <c r="H657" s="18">
        <v>0</v>
      </c>
      <c r="I657" s="18"/>
      <c r="J657" s="12" t="str">
        <f>LEFT(tblRVN[[#This Row],[Rate Desc]],10)</f>
        <v>CUSTOMER C</v>
      </c>
      <c r="K657" s="11">
        <v>0</v>
      </c>
      <c r="L657" s="13"/>
      <c r="M657" s="13"/>
    </row>
    <row r="658" spans="1:13" ht="15" hidden="1" customHeight="1">
      <c r="A658" s="8">
        <v>201606</v>
      </c>
      <c r="B658" s="7" t="s">
        <v>41</v>
      </c>
      <c r="C658" s="16" t="s">
        <v>31</v>
      </c>
      <c r="D658" s="17" t="s">
        <v>14</v>
      </c>
      <c r="E658" s="16" t="s">
        <v>58</v>
      </c>
      <c r="F658" s="10">
        <v>236.54</v>
      </c>
      <c r="G658" s="18"/>
      <c r="H658" s="18"/>
      <c r="I658" s="18">
        <v>0</v>
      </c>
      <c r="J658" s="12" t="str">
        <f>LEFT(tblRVN[[#This Row],[Rate Desc]],10)</f>
        <v>02LNX00109</v>
      </c>
      <c r="K658" s="11">
        <v>0</v>
      </c>
      <c r="L658" s="13"/>
      <c r="M658" s="13"/>
    </row>
    <row r="659" spans="1:13" ht="15" hidden="1" customHeight="1">
      <c r="A659" s="8">
        <v>201606</v>
      </c>
      <c r="B659" s="7" t="s">
        <v>41</v>
      </c>
      <c r="C659" s="16" t="s">
        <v>31</v>
      </c>
      <c r="D659" s="17" t="s">
        <v>14</v>
      </c>
      <c r="E659" s="16" t="s">
        <v>89</v>
      </c>
      <c r="F659" s="10">
        <v>22287.35</v>
      </c>
      <c r="G659" s="18">
        <v>0</v>
      </c>
      <c r="H659" s="18">
        <v>457</v>
      </c>
      <c r="I659" s="18">
        <v>217427</v>
      </c>
      <c r="J659" s="12" t="str">
        <f>LEFT(tblRVN[[#This Row],[Rate Desc]],10)</f>
        <v>02NETMT135</v>
      </c>
      <c r="K659" s="11">
        <v>217427</v>
      </c>
      <c r="L659" s="13"/>
      <c r="M659" s="13"/>
    </row>
    <row r="660" spans="1:13" ht="15" hidden="1" customHeight="1">
      <c r="A660" s="8">
        <v>201606</v>
      </c>
      <c r="B660" s="7" t="s">
        <v>41</v>
      </c>
      <c r="C660" s="16" t="s">
        <v>31</v>
      </c>
      <c r="D660" s="17" t="s">
        <v>14</v>
      </c>
      <c r="E660" s="16" t="s">
        <v>90</v>
      </c>
      <c r="F660" s="10">
        <v>12264.12</v>
      </c>
      <c r="G660" s="18">
        <v>0</v>
      </c>
      <c r="H660" s="18">
        <v>1079</v>
      </c>
      <c r="I660" s="18">
        <v>81010</v>
      </c>
      <c r="J660" s="12" t="str">
        <f>LEFT(tblRVN[[#This Row],[Rate Desc]],10)</f>
        <v>02OALTB15R</v>
      </c>
      <c r="K660" s="11">
        <v>81010</v>
      </c>
      <c r="L660" s="13"/>
      <c r="M660" s="13"/>
    </row>
    <row r="661" spans="1:13" ht="15" hidden="1" customHeight="1">
      <c r="A661" s="8">
        <v>201606</v>
      </c>
      <c r="B661" s="7" t="s">
        <v>41</v>
      </c>
      <c r="C661" s="16" t="s">
        <v>31</v>
      </c>
      <c r="D661" s="17" t="s">
        <v>14</v>
      </c>
      <c r="E661" s="16" t="s">
        <v>91</v>
      </c>
      <c r="F661" s="10">
        <v>8305470.1299999999</v>
      </c>
      <c r="G661" s="18">
        <v>0</v>
      </c>
      <c r="H661" s="18">
        <v>101562</v>
      </c>
      <c r="I661" s="18">
        <v>90947708</v>
      </c>
      <c r="J661" s="12" t="str">
        <f>LEFT(tblRVN[[#This Row],[Rate Desc]],10)</f>
        <v>02RESD0016</v>
      </c>
      <c r="K661" s="11">
        <v>90947708</v>
      </c>
      <c r="L661" s="13"/>
      <c r="M661" s="13"/>
    </row>
    <row r="662" spans="1:13" ht="15" hidden="1" customHeight="1">
      <c r="A662" s="8">
        <v>201606</v>
      </c>
      <c r="B662" s="7" t="s">
        <v>41</v>
      </c>
      <c r="C662" s="16" t="s">
        <v>31</v>
      </c>
      <c r="D662" s="17" t="s">
        <v>14</v>
      </c>
      <c r="E662" s="16" t="s">
        <v>92</v>
      </c>
      <c r="F662" s="10">
        <v>311567.27</v>
      </c>
      <c r="G662" s="18">
        <v>0</v>
      </c>
      <c r="H662" s="18">
        <v>4294</v>
      </c>
      <c r="I662" s="18">
        <v>3489311</v>
      </c>
      <c r="J662" s="12" t="str">
        <f>LEFT(tblRVN[[#This Row],[Rate Desc]],10)</f>
        <v>02RESD0017</v>
      </c>
      <c r="K662" s="11">
        <v>3489311</v>
      </c>
      <c r="L662" s="13"/>
      <c r="M662" s="13"/>
    </row>
    <row r="663" spans="1:13" ht="15" hidden="1" customHeight="1">
      <c r="A663" s="8">
        <v>201606</v>
      </c>
      <c r="B663" s="7" t="s">
        <v>41</v>
      </c>
      <c r="C663" s="16" t="s">
        <v>31</v>
      </c>
      <c r="D663" s="17" t="s">
        <v>14</v>
      </c>
      <c r="E663" s="16" t="s">
        <v>93</v>
      </c>
      <c r="F663" s="10">
        <v>16845.68</v>
      </c>
      <c r="G663" s="18">
        <v>0</v>
      </c>
      <c r="H663" s="18">
        <v>84</v>
      </c>
      <c r="I663" s="18">
        <v>163793</v>
      </c>
      <c r="J663" s="12" t="str">
        <f>LEFT(tblRVN[[#This Row],[Rate Desc]],10)</f>
        <v>02RESD0018</v>
      </c>
      <c r="K663" s="11">
        <v>163793</v>
      </c>
      <c r="L663" s="13"/>
      <c r="M663" s="13"/>
    </row>
    <row r="664" spans="1:13" ht="15" hidden="1" customHeight="1">
      <c r="A664" s="8">
        <v>201606</v>
      </c>
      <c r="B664" s="7" t="s">
        <v>41</v>
      </c>
      <c r="C664" s="16" t="s">
        <v>31</v>
      </c>
      <c r="D664" s="17" t="s">
        <v>14</v>
      </c>
      <c r="E664" s="16" t="s">
        <v>94</v>
      </c>
      <c r="F664" s="10">
        <v>3093.96</v>
      </c>
      <c r="G664" s="18">
        <v>0</v>
      </c>
      <c r="H664" s="18">
        <v>16</v>
      </c>
      <c r="I664" s="18">
        <v>30568</v>
      </c>
      <c r="J664" s="12" t="str">
        <f>LEFT(tblRVN[[#This Row],[Rate Desc]],10)</f>
        <v>02RESD018X</v>
      </c>
      <c r="K664" s="11">
        <v>30568</v>
      </c>
      <c r="L664" s="13"/>
      <c r="M664" s="13"/>
    </row>
    <row r="665" spans="1:13" ht="15" hidden="1" customHeight="1">
      <c r="A665" s="8">
        <v>201606</v>
      </c>
      <c r="B665" s="7" t="s">
        <v>41</v>
      </c>
      <c r="C665" s="16" t="s">
        <v>31</v>
      </c>
      <c r="D665" s="17" t="s">
        <v>14</v>
      </c>
      <c r="E665" s="16" t="s">
        <v>95</v>
      </c>
      <c r="F665" s="10">
        <v>201209.44</v>
      </c>
      <c r="G665" s="18">
        <v>0</v>
      </c>
      <c r="H665" s="18">
        <v>3493</v>
      </c>
      <c r="I665" s="18">
        <v>1684284</v>
      </c>
      <c r="J665" s="12" t="str">
        <f>LEFT(tblRVN[[#This Row],[Rate Desc]],10)</f>
        <v>02RGNSB024</v>
      </c>
      <c r="K665" s="11">
        <v>1684284</v>
      </c>
      <c r="L665" s="13"/>
      <c r="M665" s="13"/>
    </row>
    <row r="666" spans="1:13" ht="15" hidden="1" customHeight="1">
      <c r="A666" s="8">
        <v>201606</v>
      </c>
      <c r="B666" s="7" t="s">
        <v>41</v>
      </c>
      <c r="C666" s="16" t="s">
        <v>31</v>
      </c>
      <c r="D666" s="17" t="s">
        <v>14</v>
      </c>
      <c r="E666" s="16" t="s">
        <v>32</v>
      </c>
      <c r="F666" s="10">
        <v>291280.68</v>
      </c>
      <c r="G666" s="18">
        <v>0</v>
      </c>
      <c r="H666" s="18">
        <v>0</v>
      </c>
      <c r="I666" s="18">
        <v>0</v>
      </c>
      <c r="J666" s="12" t="str">
        <f>LEFT(tblRVN[[#This Row],[Rate Desc]],10)</f>
        <v>301170-DSM</v>
      </c>
      <c r="K666" s="11">
        <v>0</v>
      </c>
      <c r="L666" s="13"/>
      <c r="M666" s="13"/>
    </row>
    <row r="667" spans="1:13" ht="15" hidden="1" customHeight="1">
      <c r="A667" s="8">
        <v>201606</v>
      </c>
      <c r="B667" s="7" t="s">
        <v>41</v>
      </c>
      <c r="C667" s="16" t="s">
        <v>31</v>
      </c>
      <c r="D667" s="17" t="s">
        <v>14</v>
      </c>
      <c r="E667" s="16" t="s">
        <v>33</v>
      </c>
      <c r="F667" s="10">
        <v>4771.6499999999996</v>
      </c>
      <c r="G667" s="18">
        <v>0</v>
      </c>
      <c r="H667" s="18">
        <v>0</v>
      </c>
      <c r="I667" s="18">
        <v>0</v>
      </c>
      <c r="J667" s="12" t="str">
        <f>LEFT(tblRVN[[#This Row],[Rate Desc]],10)</f>
        <v>301180-BLU</v>
      </c>
      <c r="K667" s="11">
        <v>0</v>
      </c>
      <c r="L667" s="13"/>
      <c r="M667" s="13"/>
    </row>
    <row r="668" spans="1:13" ht="15" hidden="1" customHeight="1">
      <c r="A668" s="8">
        <v>201606</v>
      </c>
      <c r="B668" s="7" t="s">
        <v>41</v>
      </c>
      <c r="C668" s="16" t="s">
        <v>31</v>
      </c>
      <c r="D668" s="17" t="s">
        <v>14</v>
      </c>
      <c r="E668" s="16" t="s">
        <v>17</v>
      </c>
      <c r="G668" s="18">
        <v>108264</v>
      </c>
      <c r="H668" s="18">
        <v>0</v>
      </c>
      <c r="I668" s="18"/>
      <c r="J668" s="12" t="str">
        <f>LEFT(tblRVN[[#This Row],[Rate Desc]],10)</f>
        <v>CUSTOMER C</v>
      </c>
      <c r="K668" s="11">
        <v>0</v>
      </c>
      <c r="L668" s="13"/>
      <c r="M668" s="13"/>
    </row>
    <row r="669" spans="1:13" ht="15" hidden="1" customHeight="1">
      <c r="A669" s="8">
        <v>201606</v>
      </c>
      <c r="B669" s="7" t="s">
        <v>41</v>
      </c>
      <c r="C669" s="16" t="s">
        <v>31</v>
      </c>
      <c r="D669" s="17" t="s">
        <v>14</v>
      </c>
      <c r="E669" s="16" t="s">
        <v>40</v>
      </c>
      <c r="F669" s="10">
        <v>73373.94</v>
      </c>
      <c r="G669" s="18">
        <v>0</v>
      </c>
      <c r="H669" s="18">
        <v>0</v>
      </c>
      <c r="I669" s="18">
        <v>0</v>
      </c>
      <c r="J669" s="12" t="str">
        <f>LEFT(tblRVN[[#This Row],[Rate Desc]],10)</f>
        <v>REVENUE AD</v>
      </c>
      <c r="K669" s="11">
        <v>0</v>
      </c>
      <c r="L669" s="13"/>
      <c r="M669" s="13"/>
    </row>
    <row r="670" spans="1:13" ht="15" hidden="1" customHeight="1">
      <c r="A670" s="8">
        <v>201606</v>
      </c>
      <c r="B670" s="7" t="s">
        <v>41</v>
      </c>
      <c r="C670" s="16" t="s">
        <v>31</v>
      </c>
      <c r="D670" s="17" t="s">
        <v>14</v>
      </c>
      <c r="E670" s="16" t="s">
        <v>18</v>
      </c>
      <c r="F670" s="10">
        <v>-291339.81</v>
      </c>
      <c r="G670" s="18">
        <v>0</v>
      </c>
      <c r="H670" s="18">
        <v>0</v>
      </c>
      <c r="I670" s="18">
        <v>0</v>
      </c>
      <c r="J670" s="12" t="str">
        <f>LEFT(tblRVN[[#This Row],[Rate Desc]],10)</f>
        <v>REVENUE_AC</v>
      </c>
      <c r="K670" s="11">
        <v>0</v>
      </c>
      <c r="L670" s="13"/>
      <c r="M670" s="13"/>
    </row>
    <row r="671" spans="1:13" ht="15" hidden="1" customHeight="1">
      <c r="A671" s="8">
        <v>201606</v>
      </c>
      <c r="B671" s="7" t="s">
        <v>41</v>
      </c>
      <c r="C671" s="16" t="s">
        <v>31</v>
      </c>
      <c r="D671" s="17" t="s">
        <v>19</v>
      </c>
      <c r="E671" s="16" t="s">
        <v>34</v>
      </c>
      <c r="F671" s="10">
        <v>-1000</v>
      </c>
      <c r="G671" s="18">
        <v>0</v>
      </c>
      <c r="H671" s="18">
        <v>0</v>
      </c>
      <c r="I671" s="18">
        <v>0</v>
      </c>
      <c r="J671" s="12" t="str">
        <f>LEFT(tblRVN[[#This Row],[Rate Desc]],10)</f>
        <v>301119 - U</v>
      </c>
      <c r="K671" s="11">
        <v>0</v>
      </c>
      <c r="L671" s="13"/>
      <c r="M671" s="13"/>
    </row>
    <row r="672" spans="1:13" ht="15" hidden="1" customHeight="1">
      <c r="A672" s="8">
        <v>201606</v>
      </c>
      <c r="B672" s="7" t="s">
        <v>41</v>
      </c>
      <c r="C672" s="16" t="s">
        <v>31</v>
      </c>
      <c r="D672" s="17" t="s">
        <v>19</v>
      </c>
      <c r="E672" s="16" t="s">
        <v>20</v>
      </c>
      <c r="F672" s="10">
        <v>756000</v>
      </c>
      <c r="G672" s="18">
        <v>0</v>
      </c>
      <c r="H672" s="18">
        <v>0</v>
      </c>
      <c r="I672" s="18">
        <v>7504000</v>
      </c>
      <c r="J672" s="12" t="str">
        <f>LEFT(tblRVN[[#This Row],[Rate Desc]],10)</f>
        <v>UNBILLED R</v>
      </c>
      <c r="K672" s="11">
        <v>7504000</v>
      </c>
      <c r="L672" s="13"/>
      <c r="M672" s="13"/>
    </row>
    <row r="673" spans="1:13" ht="15" hidden="1" customHeight="1">
      <c r="A673" s="8">
        <v>201607</v>
      </c>
      <c r="B673" s="7" t="s">
        <v>41</v>
      </c>
      <c r="C673" s="16" t="s">
        <v>13</v>
      </c>
      <c r="D673" s="17" t="s">
        <v>35</v>
      </c>
      <c r="E673" s="16" t="s">
        <v>42</v>
      </c>
      <c r="F673" s="10">
        <v>-17543.27</v>
      </c>
      <c r="G673" s="11">
        <v>0</v>
      </c>
      <c r="H673" s="11">
        <v>1497</v>
      </c>
      <c r="I673" s="11">
        <v>2348872</v>
      </c>
      <c r="J673" s="12" t="str">
        <f>LEFT(tblRVN[[#This Row],[Rate Desc]],10)</f>
        <v>02GNSB0024</v>
      </c>
      <c r="K673" s="11">
        <v>2348872</v>
      </c>
      <c r="L673" s="13"/>
      <c r="M673" s="13"/>
    </row>
    <row r="674" spans="1:13" ht="15" hidden="1" customHeight="1">
      <c r="A674" s="8">
        <v>201607</v>
      </c>
      <c r="B674" s="7" t="s">
        <v>41</v>
      </c>
      <c r="C674" s="16" t="s">
        <v>13</v>
      </c>
      <c r="D674" s="17" t="s">
        <v>35</v>
      </c>
      <c r="E674" s="16" t="s">
        <v>43</v>
      </c>
      <c r="F674" s="10">
        <v>-0.54</v>
      </c>
      <c r="G674" s="11">
        <v>0</v>
      </c>
      <c r="H674" s="11">
        <v>1</v>
      </c>
      <c r="I674" s="11">
        <v>72</v>
      </c>
      <c r="J674" s="12" t="str">
        <f>LEFT(tblRVN[[#This Row],[Rate Desc]],10)</f>
        <v>02GNSB024F</v>
      </c>
      <c r="K674" s="11">
        <v>72</v>
      </c>
      <c r="L674" s="13"/>
      <c r="M674" s="13"/>
    </row>
    <row r="675" spans="1:13" ht="15" hidden="1" customHeight="1">
      <c r="A675" s="8">
        <v>201607</v>
      </c>
      <c r="B675" s="7" t="s">
        <v>41</v>
      </c>
      <c r="C675" s="16" t="s">
        <v>13</v>
      </c>
      <c r="D675" s="17" t="s">
        <v>35</v>
      </c>
      <c r="E675" s="16" t="s">
        <v>44</v>
      </c>
      <c r="F675" s="10">
        <v>-98.22</v>
      </c>
      <c r="G675" s="11">
        <v>0</v>
      </c>
      <c r="H675" s="11">
        <v>80</v>
      </c>
      <c r="I675" s="11">
        <v>13147</v>
      </c>
      <c r="J675" s="12" t="str">
        <f>LEFT(tblRVN[[#This Row],[Rate Desc]],10)</f>
        <v>02GNSB24FP</v>
      </c>
      <c r="K675" s="11">
        <v>13147</v>
      </c>
      <c r="L675" s="13"/>
      <c r="M675" s="13"/>
    </row>
    <row r="676" spans="1:13" ht="15" hidden="1" customHeight="1">
      <c r="A676" s="8">
        <v>201607</v>
      </c>
      <c r="B676" s="7" t="s">
        <v>41</v>
      </c>
      <c r="C676" s="16" t="s">
        <v>13</v>
      </c>
      <c r="D676" s="17" t="s">
        <v>35</v>
      </c>
      <c r="E676" s="16" t="s">
        <v>45</v>
      </c>
      <c r="F676" s="10">
        <v>-35739.43</v>
      </c>
      <c r="G676" s="11">
        <v>0</v>
      </c>
      <c r="H676" s="11">
        <v>96</v>
      </c>
      <c r="I676" s="11">
        <v>4784394</v>
      </c>
      <c r="J676" s="12" t="str">
        <f>LEFT(tblRVN[[#This Row],[Rate Desc]],10)</f>
        <v>02LGSB0036</v>
      </c>
      <c r="K676" s="11">
        <v>4784394</v>
      </c>
      <c r="L676" s="13"/>
      <c r="M676" s="13"/>
    </row>
    <row r="677" spans="1:13" ht="15" hidden="1" customHeight="1">
      <c r="A677" s="8">
        <v>201607</v>
      </c>
      <c r="B677" s="7" t="s">
        <v>41</v>
      </c>
      <c r="C677" s="16" t="s">
        <v>13</v>
      </c>
      <c r="D677" s="17" t="s">
        <v>35</v>
      </c>
      <c r="E677" s="16" t="s">
        <v>46</v>
      </c>
      <c r="F677" s="10">
        <v>-38.42</v>
      </c>
      <c r="G677" s="11">
        <v>0</v>
      </c>
      <c r="H677" s="11">
        <v>19</v>
      </c>
      <c r="I677" s="11">
        <v>5143</v>
      </c>
      <c r="J677" s="12" t="str">
        <f>LEFT(tblRVN[[#This Row],[Rate Desc]],10)</f>
        <v>02NMT24135</v>
      </c>
      <c r="K677" s="11">
        <v>5143</v>
      </c>
      <c r="L677" s="13"/>
      <c r="M677" s="13"/>
    </row>
    <row r="678" spans="1:13" ht="15" hidden="1" customHeight="1">
      <c r="A678" s="8">
        <v>201607</v>
      </c>
      <c r="B678" s="7" t="s">
        <v>41</v>
      </c>
      <c r="C678" s="16" t="s">
        <v>13</v>
      </c>
      <c r="D678" s="17" t="s">
        <v>35</v>
      </c>
      <c r="E678" s="16" t="s">
        <v>47</v>
      </c>
      <c r="F678" s="10">
        <v>-324.99</v>
      </c>
      <c r="I678" s="11">
        <v>43411</v>
      </c>
      <c r="J678" s="12" t="str">
        <f>LEFT(tblRVN[[#This Row],[Rate Desc]],10)</f>
        <v>02OALTB15N</v>
      </c>
      <c r="K678" s="11">
        <v>43411</v>
      </c>
      <c r="L678" s="13"/>
      <c r="M678" s="13"/>
    </row>
    <row r="679" spans="1:13" ht="15" hidden="1" customHeight="1">
      <c r="A679" s="8">
        <v>201607</v>
      </c>
      <c r="B679" s="7" t="s">
        <v>41</v>
      </c>
      <c r="C679" s="16" t="s">
        <v>13</v>
      </c>
      <c r="D679" s="17" t="s">
        <v>35</v>
      </c>
      <c r="E679" s="16" t="s">
        <v>36</v>
      </c>
      <c r="F679" s="10">
        <v>-3927.65</v>
      </c>
      <c r="G679" s="11">
        <v>0</v>
      </c>
      <c r="H679" s="11">
        <v>0</v>
      </c>
      <c r="I679" s="11">
        <v>0</v>
      </c>
      <c r="J679" s="12" t="str">
        <f>LEFT(tblRVN[[#This Row],[Rate Desc]],10)</f>
        <v>BPA BALANC</v>
      </c>
      <c r="K679" s="11">
        <v>0</v>
      </c>
      <c r="L679" s="13"/>
      <c r="M679" s="13"/>
    </row>
    <row r="680" spans="1:13" ht="15" hidden="1" customHeight="1">
      <c r="A680" s="8">
        <v>201607</v>
      </c>
      <c r="B680" s="7" t="s">
        <v>41</v>
      </c>
      <c r="C680" s="16" t="s">
        <v>13</v>
      </c>
      <c r="D680" s="17" t="s">
        <v>35</v>
      </c>
      <c r="E680" s="16" t="s">
        <v>37</v>
      </c>
      <c r="G680" s="11">
        <v>1621</v>
      </c>
      <c r="H680" s="11">
        <v>0</v>
      </c>
      <c r="J680" s="12" t="str">
        <f>LEFT(tblRVN[[#This Row],[Rate Desc]],10)</f>
        <v>CUSTOMER C</v>
      </c>
      <c r="K680" s="11">
        <v>0</v>
      </c>
      <c r="L680" s="13"/>
      <c r="M680" s="13"/>
    </row>
    <row r="681" spans="1:13" ht="15" hidden="1" customHeight="1">
      <c r="A681" s="8">
        <v>201607</v>
      </c>
      <c r="B681" s="7" t="s">
        <v>41</v>
      </c>
      <c r="C681" s="16" t="s">
        <v>13</v>
      </c>
      <c r="D681" s="17" t="s">
        <v>14</v>
      </c>
      <c r="E681" s="16" t="s">
        <v>48</v>
      </c>
      <c r="F681" s="10">
        <v>224813.91</v>
      </c>
      <c r="G681" s="11">
        <v>0</v>
      </c>
      <c r="H681" s="11">
        <v>1497</v>
      </c>
      <c r="I681" s="11">
        <v>2348872</v>
      </c>
      <c r="J681" s="12" t="str">
        <f>LEFT(tblRVN[[#This Row],[Rate Desc]],10)</f>
        <v>02GNSB0024</v>
      </c>
      <c r="K681" s="11">
        <v>2348872</v>
      </c>
      <c r="L681" s="13"/>
      <c r="M681" s="13"/>
    </row>
    <row r="682" spans="1:13" ht="15" hidden="1" customHeight="1">
      <c r="A682" s="8">
        <v>201607</v>
      </c>
      <c r="B682" s="7" t="s">
        <v>41</v>
      </c>
      <c r="C682" s="16" t="s">
        <v>13</v>
      </c>
      <c r="D682" s="17" t="s">
        <v>14</v>
      </c>
      <c r="E682" s="16" t="s">
        <v>49</v>
      </c>
      <c r="F682" s="10">
        <v>1640.95</v>
      </c>
      <c r="G682" s="11">
        <v>0</v>
      </c>
      <c r="H682" s="11">
        <v>6</v>
      </c>
      <c r="I682" s="11">
        <v>12857</v>
      </c>
      <c r="J682" s="12" t="str">
        <f>LEFT(tblRVN[[#This Row],[Rate Desc]],10)</f>
        <v>02GNSB024F</v>
      </c>
      <c r="K682" s="11">
        <v>12857</v>
      </c>
      <c r="L682" s="13"/>
      <c r="M682" s="13"/>
    </row>
    <row r="683" spans="1:13" ht="15" hidden="1" customHeight="1">
      <c r="A683" s="8">
        <v>201607</v>
      </c>
      <c r="B683" s="7" t="s">
        <v>41</v>
      </c>
      <c r="C683" s="16" t="s">
        <v>13</v>
      </c>
      <c r="D683" s="17" t="s">
        <v>14</v>
      </c>
      <c r="E683" s="16" t="s">
        <v>50</v>
      </c>
      <c r="F683" s="10">
        <v>3823.48</v>
      </c>
      <c r="G683" s="11">
        <v>0</v>
      </c>
      <c r="H683" s="11">
        <v>80</v>
      </c>
      <c r="I683" s="11">
        <v>13147</v>
      </c>
      <c r="J683" s="12" t="str">
        <f>LEFT(tblRVN[[#This Row],[Rate Desc]],10)</f>
        <v>02GNSB24FP</v>
      </c>
      <c r="K683" s="11">
        <v>13147</v>
      </c>
      <c r="L683" s="13"/>
      <c r="M683" s="13"/>
    </row>
    <row r="684" spans="1:13" ht="15" hidden="1" customHeight="1">
      <c r="A684" s="8">
        <v>201607</v>
      </c>
      <c r="B684" s="7" t="s">
        <v>41</v>
      </c>
      <c r="C684" s="16" t="s">
        <v>13</v>
      </c>
      <c r="D684" s="17" t="s">
        <v>14</v>
      </c>
      <c r="E684" s="16" t="s">
        <v>51</v>
      </c>
      <c r="F684" s="10">
        <v>3678907.66</v>
      </c>
      <c r="G684" s="11">
        <v>0</v>
      </c>
      <c r="H684" s="11">
        <v>13777</v>
      </c>
      <c r="I684" s="11">
        <v>40258765</v>
      </c>
      <c r="J684" s="12" t="str">
        <f>LEFT(tblRVN[[#This Row],[Rate Desc]],10)</f>
        <v>02GNSV0024</v>
      </c>
      <c r="K684" s="11">
        <v>40258765</v>
      </c>
      <c r="L684" s="13"/>
      <c r="M684" s="13"/>
    </row>
    <row r="685" spans="1:13" ht="15" hidden="1" customHeight="1">
      <c r="A685" s="8">
        <v>201607</v>
      </c>
      <c r="B685" s="7" t="s">
        <v>41</v>
      </c>
      <c r="C685" s="16" t="s">
        <v>13</v>
      </c>
      <c r="D685" s="17" t="s">
        <v>14</v>
      </c>
      <c r="E685" s="16" t="s">
        <v>52</v>
      </c>
      <c r="F685" s="10">
        <v>12345.91</v>
      </c>
      <c r="G685" s="11">
        <v>0</v>
      </c>
      <c r="H685" s="11">
        <v>107</v>
      </c>
      <c r="I685" s="11">
        <v>89283</v>
      </c>
      <c r="J685" s="12" t="str">
        <f>LEFT(tblRVN[[#This Row],[Rate Desc]],10)</f>
        <v>02GNSV024F</v>
      </c>
      <c r="K685" s="11">
        <v>89283</v>
      </c>
      <c r="L685" s="13"/>
      <c r="M685" s="13"/>
    </row>
    <row r="686" spans="1:13" ht="15" hidden="1" customHeight="1">
      <c r="A686" s="8">
        <v>201607</v>
      </c>
      <c r="B686" s="7" t="s">
        <v>41</v>
      </c>
      <c r="C686" s="16" t="s">
        <v>13</v>
      </c>
      <c r="D686" s="17" t="s">
        <v>14</v>
      </c>
      <c r="E686" s="16" t="s">
        <v>53</v>
      </c>
      <c r="F686" s="10">
        <v>388675.85</v>
      </c>
      <c r="G686" s="11">
        <v>0</v>
      </c>
      <c r="H686" s="11">
        <v>96</v>
      </c>
      <c r="I686" s="11">
        <v>4784394</v>
      </c>
      <c r="J686" s="12" t="str">
        <f>LEFT(tblRVN[[#This Row],[Rate Desc]],10)</f>
        <v>02LGSB0036</v>
      </c>
      <c r="K686" s="11">
        <v>4784394</v>
      </c>
      <c r="L686" s="13"/>
      <c r="M686" s="13"/>
    </row>
    <row r="687" spans="1:13" ht="15" hidden="1" customHeight="1">
      <c r="A687" s="8">
        <v>201607</v>
      </c>
      <c r="B687" s="7" t="s">
        <v>41</v>
      </c>
      <c r="C687" s="16" t="s">
        <v>13</v>
      </c>
      <c r="D687" s="17" t="s">
        <v>14</v>
      </c>
      <c r="E687" s="16" t="s">
        <v>54</v>
      </c>
      <c r="F687" s="10">
        <v>4748035.54</v>
      </c>
      <c r="G687" s="11">
        <v>0</v>
      </c>
      <c r="H687" s="11">
        <v>865</v>
      </c>
      <c r="I687" s="11">
        <v>58998746</v>
      </c>
      <c r="J687" s="12" t="str">
        <f>LEFT(tblRVN[[#This Row],[Rate Desc]],10)</f>
        <v>02LGSV0036</v>
      </c>
      <c r="K687" s="11">
        <v>58998746</v>
      </c>
      <c r="L687" s="13"/>
      <c r="M687" s="13"/>
    </row>
    <row r="688" spans="1:13" ht="15" hidden="1" customHeight="1">
      <c r="A688" s="8">
        <v>201607</v>
      </c>
      <c r="B688" s="7" t="s">
        <v>41</v>
      </c>
      <c r="C688" s="16" t="s">
        <v>13</v>
      </c>
      <c r="D688" s="17" t="s">
        <v>14</v>
      </c>
      <c r="E688" s="16" t="s">
        <v>55</v>
      </c>
      <c r="F688" s="10">
        <v>1053429.8700000001</v>
      </c>
      <c r="G688" s="11">
        <v>0</v>
      </c>
      <c r="H688" s="11">
        <v>37</v>
      </c>
      <c r="I688" s="11">
        <v>14273100</v>
      </c>
      <c r="J688" s="12" t="str">
        <f>LEFT(tblRVN[[#This Row],[Rate Desc]],10)</f>
        <v>02LGSV048T</v>
      </c>
      <c r="K688" s="11">
        <v>14273100</v>
      </c>
      <c r="L688" s="13"/>
      <c r="M688" s="13"/>
    </row>
    <row r="689" spans="1:13" ht="15" hidden="1" customHeight="1">
      <c r="A689" s="8">
        <v>201607</v>
      </c>
      <c r="B689" s="7" t="s">
        <v>41</v>
      </c>
      <c r="C689" s="16" t="s">
        <v>13</v>
      </c>
      <c r="D689" s="17" t="s">
        <v>14</v>
      </c>
      <c r="E689" s="16" t="s">
        <v>56</v>
      </c>
      <c r="F689" s="10">
        <v>2971.27</v>
      </c>
      <c r="I689" s="11">
        <v>0</v>
      </c>
      <c r="J689" s="12" t="str">
        <f>LEFT(tblRVN[[#This Row],[Rate Desc]],10)</f>
        <v>02LNX00102</v>
      </c>
      <c r="K689" s="11">
        <v>0</v>
      </c>
      <c r="L689" s="13"/>
      <c r="M689" s="13"/>
    </row>
    <row r="690" spans="1:13" ht="15" hidden="1" customHeight="1">
      <c r="A690" s="8">
        <v>201607</v>
      </c>
      <c r="B690" s="7" t="s">
        <v>41</v>
      </c>
      <c r="C690" s="16" t="s">
        <v>13</v>
      </c>
      <c r="D690" s="17" t="s">
        <v>14</v>
      </c>
      <c r="E690" s="16" t="s">
        <v>57</v>
      </c>
      <c r="F690" s="10">
        <v>127.71</v>
      </c>
      <c r="I690" s="11">
        <v>0</v>
      </c>
      <c r="J690" s="12" t="str">
        <f>LEFT(tblRVN[[#This Row],[Rate Desc]],10)</f>
        <v>02LNX00105</v>
      </c>
      <c r="K690" s="11">
        <v>0</v>
      </c>
      <c r="L690" s="13"/>
      <c r="M690" s="13"/>
    </row>
    <row r="691" spans="1:13" ht="15" hidden="1" customHeight="1">
      <c r="A691" s="8">
        <v>201607</v>
      </c>
      <c r="B691" s="7" t="s">
        <v>41</v>
      </c>
      <c r="C691" s="16" t="s">
        <v>13</v>
      </c>
      <c r="D691" s="17" t="s">
        <v>14</v>
      </c>
      <c r="E691" s="16" t="s">
        <v>58</v>
      </c>
      <c r="F691" s="10">
        <v>21558.75</v>
      </c>
      <c r="I691" s="11">
        <v>0</v>
      </c>
      <c r="J691" s="12" t="str">
        <f>LEFT(tblRVN[[#This Row],[Rate Desc]],10)</f>
        <v>02LNX00109</v>
      </c>
      <c r="K691" s="11">
        <v>0</v>
      </c>
      <c r="L691" s="13"/>
      <c r="M691" s="13"/>
    </row>
    <row r="692" spans="1:13" ht="15" hidden="1" customHeight="1">
      <c r="A692" s="8">
        <v>201607</v>
      </c>
      <c r="B692" s="7" t="s">
        <v>41</v>
      </c>
      <c r="C692" s="16" t="s">
        <v>13</v>
      </c>
      <c r="D692" s="17" t="s">
        <v>14</v>
      </c>
      <c r="E692" s="16" t="s">
        <v>73</v>
      </c>
      <c r="F692" s="10">
        <v>4770.91</v>
      </c>
      <c r="I692" s="11">
        <v>0</v>
      </c>
      <c r="J692" s="12" t="str">
        <f>LEFT(tblRVN[[#This Row],[Rate Desc]],10)</f>
        <v>02LNX00110</v>
      </c>
      <c r="K692" s="11">
        <v>0</v>
      </c>
      <c r="L692" s="13"/>
      <c r="M692" s="13"/>
    </row>
    <row r="693" spans="1:13" ht="15" hidden="1" customHeight="1">
      <c r="A693" s="8">
        <v>201607</v>
      </c>
      <c r="B693" s="7" t="s">
        <v>41</v>
      </c>
      <c r="C693" s="16" t="s">
        <v>13</v>
      </c>
      <c r="D693" s="17" t="s">
        <v>14</v>
      </c>
      <c r="E693" s="16" t="s">
        <v>59</v>
      </c>
      <c r="F693" s="10">
        <v>55.73</v>
      </c>
      <c r="I693" s="11">
        <v>0</v>
      </c>
      <c r="J693" s="12" t="str">
        <f>LEFT(tblRVN[[#This Row],[Rate Desc]],10)</f>
        <v>02LNX00112</v>
      </c>
      <c r="K693" s="11">
        <v>0</v>
      </c>
      <c r="L693" s="13"/>
      <c r="M693" s="13"/>
    </row>
    <row r="694" spans="1:13" ht="15" hidden="1" customHeight="1">
      <c r="A694" s="8">
        <v>201607</v>
      </c>
      <c r="B694" s="7" t="s">
        <v>41</v>
      </c>
      <c r="C694" s="16" t="s">
        <v>13</v>
      </c>
      <c r="D694" s="17" t="s">
        <v>14</v>
      </c>
      <c r="E694" s="16" t="s">
        <v>60</v>
      </c>
      <c r="F694" s="10">
        <v>699.15</v>
      </c>
      <c r="I694" s="11">
        <v>0</v>
      </c>
      <c r="J694" s="12" t="str">
        <f>LEFT(tblRVN[[#This Row],[Rate Desc]],10)</f>
        <v>02LNX00300</v>
      </c>
      <c r="K694" s="11">
        <v>0</v>
      </c>
      <c r="L694" s="13"/>
      <c r="M694" s="13"/>
    </row>
    <row r="695" spans="1:13" ht="15" hidden="1" customHeight="1">
      <c r="A695" s="8">
        <v>201607</v>
      </c>
      <c r="B695" s="7" t="s">
        <v>41</v>
      </c>
      <c r="C695" s="16" t="s">
        <v>13</v>
      </c>
      <c r="D695" s="17" t="s">
        <v>14</v>
      </c>
      <c r="E695" s="16" t="s">
        <v>61</v>
      </c>
      <c r="F695" s="10">
        <v>5465.81</v>
      </c>
      <c r="I695" s="11">
        <v>0</v>
      </c>
      <c r="J695" s="12" t="str">
        <f>LEFT(tblRVN[[#This Row],[Rate Desc]],10)</f>
        <v>02LNX00311</v>
      </c>
      <c r="K695" s="11">
        <v>0</v>
      </c>
      <c r="L695" s="13"/>
      <c r="M695" s="13"/>
    </row>
    <row r="696" spans="1:13" ht="15" hidden="1" customHeight="1">
      <c r="A696" s="8">
        <v>201607</v>
      </c>
      <c r="B696" s="7" t="s">
        <v>41</v>
      </c>
      <c r="C696" s="16" t="s">
        <v>13</v>
      </c>
      <c r="D696" s="17" t="s">
        <v>14</v>
      </c>
      <c r="E696" s="16" t="s">
        <v>62</v>
      </c>
      <c r="F696" s="10">
        <v>15209.36</v>
      </c>
      <c r="G696" s="11">
        <v>0</v>
      </c>
      <c r="H696" s="11">
        <v>62</v>
      </c>
      <c r="I696" s="11">
        <v>153107</v>
      </c>
      <c r="J696" s="12" t="str">
        <f>LEFT(tblRVN[[#This Row],[Rate Desc]],10)</f>
        <v>02NMT24135</v>
      </c>
      <c r="K696" s="11">
        <v>153107</v>
      </c>
      <c r="L696" s="13"/>
      <c r="M696" s="13"/>
    </row>
    <row r="697" spans="1:13" ht="15" hidden="1" customHeight="1">
      <c r="A697" s="8">
        <v>201607</v>
      </c>
      <c r="B697" s="7" t="s">
        <v>41</v>
      </c>
      <c r="C697" s="16" t="s">
        <v>13</v>
      </c>
      <c r="D697" s="17" t="s">
        <v>14</v>
      </c>
      <c r="E697" s="16" t="s">
        <v>63</v>
      </c>
      <c r="F697" s="10">
        <v>57052.17</v>
      </c>
      <c r="G697" s="11">
        <v>0</v>
      </c>
      <c r="H697" s="11">
        <v>9</v>
      </c>
      <c r="I697" s="11">
        <v>706160</v>
      </c>
      <c r="J697" s="12" t="str">
        <f>LEFT(tblRVN[[#This Row],[Rate Desc]],10)</f>
        <v>02NMT36135</v>
      </c>
      <c r="K697" s="11">
        <v>706160</v>
      </c>
      <c r="L697" s="13"/>
      <c r="M697" s="13"/>
    </row>
    <row r="698" spans="1:13" ht="15" hidden="1" customHeight="1">
      <c r="A698" s="8">
        <v>201607</v>
      </c>
      <c r="B698" s="7" t="s">
        <v>41</v>
      </c>
      <c r="C698" s="16" t="s">
        <v>13</v>
      </c>
      <c r="D698" s="17" t="s">
        <v>14</v>
      </c>
      <c r="E698" s="16" t="s">
        <v>64</v>
      </c>
      <c r="F698" s="10">
        <v>63867.53</v>
      </c>
      <c r="G698" s="11">
        <v>0</v>
      </c>
      <c r="H698" s="11">
        <v>2</v>
      </c>
      <c r="I698" s="11">
        <v>871200</v>
      </c>
      <c r="J698" s="12" t="str">
        <f>LEFT(tblRVN[[#This Row],[Rate Desc]],10)</f>
        <v>02NMT48135</v>
      </c>
      <c r="K698" s="11">
        <v>871200</v>
      </c>
      <c r="L698" s="13"/>
      <c r="M698" s="13"/>
    </row>
    <row r="699" spans="1:13" ht="15" hidden="1" customHeight="1">
      <c r="A699" s="8">
        <v>201607</v>
      </c>
      <c r="B699" s="7" t="s">
        <v>41</v>
      </c>
      <c r="C699" s="16" t="s">
        <v>13</v>
      </c>
      <c r="D699" s="17" t="s">
        <v>14</v>
      </c>
      <c r="E699" s="16" t="s">
        <v>65</v>
      </c>
      <c r="F699" s="10">
        <v>17660.89</v>
      </c>
      <c r="G699" s="11">
        <v>0</v>
      </c>
      <c r="H699" s="11">
        <v>790</v>
      </c>
      <c r="I699" s="11">
        <v>125448</v>
      </c>
      <c r="J699" s="12" t="str">
        <f>LEFT(tblRVN[[#This Row],[Rate Desc]],10)</f>
        <v>02OALT015N</v>
      </c>
      <c r="K699" s="11">
        <v>125448</v>
      </c>
      <c r="L699" s="13"/>
      <c r="M699" s="13"/>
    </row>
    <row r="700" spans="1:13" ht="15" hidden="1" customHeight="1">
      <c r="A700" s="8">
        <v>201607</v>
      </c>
      <c r="B700" s="7" t="s">
        <v>41</v>
      </c>
      <c r="C700" s="16" t="s">
        <v>13</v>
      </c>
      <c r="D700" s="17" t="s">
        <v>14</v>
      </c>
      <c r="E700" s="16" t="s">
        <v>66</v>
      </c>
      <c r="F700" s="10">
        <v>6718.94</v>
      </c>
      <c r="G700" s="11">
        <v>0</v>
      </c>
      <c r="H700" s="11">
        <v>472</v>
      </c>
      <c r="I700" s="11">
        <v>43411</v>
      </c>
      <c r="J700" s="12" t="str">
        <f>LEFT(tblRVN[[#This Row],[Rate Desc]],10)</f>
        <v>02OALTB15N</v>
      </c>
      <c r="K700" s="11">
        <v>43411</v>
      </c>
      <c r="L700" s="13"/>
      <c r="M700" s="13"/>
    </row>
    <row r="701" spans="1:13" ht="15" hidden="1" customHeight="1">
      <c r="A701" s="8">
        <v>201607</v>
      </c>
      <c r="B701" s="7" t="s">
        <v>41</v>
      </c>
      <c r="C701" s="16" t="s">
        <v>13</v>
      </c>
      <c r="D701" s="17" t="s">
        <v>14</v>
      </c>
      <c r="E701" s="16" t="s">
        <v>67</v>
      </c>
      <c r="F701" s="10">
        <v>2976.91</v>
      </c>
      <c r="G701" s="11">
        <v>0</v>
      </c>
      <c r="H701" s="11">
        <v>28</v>
      </c>
      <c r="I701" s="11">
        <v>33090</v>
      </c>
      <c r="J701" s="12" t="str">
        <f>LEFT(tblRVN[[#This Row],[Rate Desc]],10)</f>
        <v>02RCFL0054</v>
      </c>
      <c r="K701" s="11">
        <v>33090</v>
      </c>
      <c r="L701" s="13"/>
      <c r="M701" s="13"/>
    </row>
    <row r="702" spans="1:13" ht="15" hidden="1" customHeight="1">
      <c r="A702" s="8">
        <v>201607</v>
      </c>
      <c r="B702" s="7" t="s">
        <v>41</v>
      </c>
      <c r="C702" s="16" t="s">
        <v>13</v>
      </c>
      <c r="D702" s="17" t="s">
        <v>14</v>
      </c>
      <c r="E702" s="16" t="s">
        <v>15</v>
      </c>
      <c r="F702" s="10">
        <v>368005.57</v>
      </c>
      <c r="G702" s="11">
        <v>0</v>
      </c>
      <c r="H702" s="11">
        <v>0</v>
      </c>
      <c r="I702" s="11">
        <v>0</v>
      </c>
      <c r="J702" s="12" t="str">
        <f>LEFT(tblRVN[[#This Row],[Rate Desc]],10)</f>
        <v>301270-DSM</v>
      </c>
      <c r="K702" s="11">
        <v>0</v>
      </c>
      <c r="L702" s="13"/>
      <c r="M702" s="13"/>
    </row>
    <row r="703" spans="1:13" ht="15" hidden="1" customHeight="1">
      <c r="A703" s="8">
        <v>201607</v>
      </c>
      <c r="B703" s="7" t="s">
        <v>41</v>
      </c>
      <c r="C703" s="16" t="s">
        <v>13</v>
      </c>
      <c r="D703" s="17" t="s">
        <v>14</v>
      </c>
      <c r="E703" s="16" t="s">
        <v>16</v>
      </c>
      <c r="F703" s="10">
        <v>7835.91</v>
      </c>
      <c r="G703" s="11">
        <v>0</v>
      </c>
      <c r="H703" s="11">
        <v>2</v>
      </c>
      <c r="I703" s="11">
        <v>0</v>
      </c>
      <c r="J703" s="12" t="str">
        <f>LEFT(tblRVN[[#This Row],[Rate Desc]],10)</f>
        <v>301280-BLU</v>
      </c>
      <c r="K703" s="11">
        <v>0</v>
      </c>
      <c r="L703" s="13"/>
      <c r="M703" s="13"/>
    </row>
    <row r="704" spans="1:13" ht="15" hidden="1" customHeight="1">
      <c r="A704" s="8">
        <v>201607</v>
      </c>
      <c r="B704" s="7" t="s">
        <v>41</v>
      </c>
      <c r="C704" s="16" t="s">
        <v>13</v>
      </c>
      <c r="D704" s="17" t="s">
        <v>14</v>
      </c>
      <c r="E704" s="16" t="s">
        <v>17</v>
      </c>
      <c r="G704" s="11">
        <v>15731</v>
      </c>
      <c r="H704" s="11">
        <v>0</v>
      </c>
      <c r="J704" s="12" t="str">
        <f>LEFT(tblRVN[[#This Row],[Rate Desc]],10)</f>
        <v>CUSTOMER C</v>
      </c>
      <c r="K704" s="11">
        <v>0</v>
      </c>
      <c r="L704" s="13"/>
      <c r="M704" s="13"/>
    </row>
    <row r="705" spans="1:13" ht="15" hidden="1" customHeight="1">
      <c r="A705" s="8">
        <v>201607</v>
      </c>
      <c r="B705" s="7" t="s">
        <v>41</v>
      </c>
      <c r="C705" s="16" t="s">
        <v>13</v>
      </c>
      <c r="D705" s="17" t="s">
        <v>14</v>
      </c>
      <c r="E705" s="16" t="s">
        <v>40</v>
      </c>
      <c r="F705" s="10">
        <v>69936.97</v>
      </c>
      <c r="G705" s="11">
        <v>0</v>
      </c>
      <c r="H705" s="11">
        <v>0</v>
      </c>
      <c r="I705" s="11">
        <v>0</v>
      </c>
      <c r="J705" s="12" t="str">
        <f>LEFT(tblRVN[[#This Row],[Rate Desc]],10)</f>
        <v>REVENUE AD</v>
      </c>
      <c r="K705" s="11">
        <v>0</v>
      </c>
      <c r="L705" s="13"/>
      <c r="M705" s="13"/>
    </row>
    <row r="706" spans="1:13" ht="15" hidden="1" customHeight="1">
      <c r="A706" s="8">
        <v>201607</v>
      </c>
      <c r="B706" s="7" t="s">
        <v>41</v>
      </c>
      <c r="C706" s="16" t="s">
        <v>13</v>
      </c>
      <c r="D706" s="17" t="s">
        <v>14</v>
      </c>
      <c r="E706" s="16" t="s">
        <v>18</v>
      </c>
      <c r="F706" s="10">
        <v>-368005.57</v>
      </c>
      <c r="G706" s="11">
        <v>0</v>
      </c>
      <c r="H706" s="11">
        <v>0</v>
      </c>
      <c r="I706" s="11">
        <v>0</v>
      </c>
      <c r="J706" s="12" t="str">
        <f>LEFT(tblRVN[[#This Row],[Rate Desc]],10)</f>
        <v>REVENUE_AC</v>
      </c>
      <c r="K706" s="11">
        <v>0</v>
      </c>
      <c r="L706" s="13"/>
      <c r="M706" s="13"/>
    </row>
    <row r="707" spans="1:13" ht="15" hidden="1" customHeight="1">
      <c r="A707" s="8">
        <v>201607</v>
      </c>
      <c r="B707" s="7" t="s">
        <v>41</v>
      </c>
      <c r="C707" s="16" t="s">
        <v>13</v>
      </c>
      <c r="D707" s="17" t="s">
        <v>19</v>
      </c>
      <c r="E707" s="16" t="s">
        <v>20</v>
      </c>
      <c r="F707" s="10">
        <v>272000</v>
      </c>
      <c r="G707" s="11">
        <v>0</v>
      </c>
      <c r="H707" s="11">
        <v>0</v>
      </c>
      <c r="I707" s="11">
        <v>3757000</v>
      </c>
      <c r="J707" s="12" t="str">
        <f>LEFT(tblRVN[[#This Row],[Rate Desc]],10)</f>
        <v>UNBILLED R</v>
      </c>
      <c r="K707" s="11">
        <v>3757000</v>
      </c>
      <c r="L707" s="13"/>
      <c r="M707" s="13"/>
    </row>
    <row r="708" spans="1:13" ht="15" hidden="1" customHeight="1">
      <c r="A708" s="8">
        <v>201607</v>
      </c>
      <c r="B708" s="7" t="s">
        <v>41</v>
      </c>
      <c r="C708" s="16" t="s">
        <v>21</v>
      </c>
      <c r="D708" s="17" t="s">
        <v>35</v>
      </c>
      <c r="E708" s="16" t="s">
        <v>42</v>
      </c>
      <c r="F708" s="10">
        <v>-517.26</v>
      </c>
      <c r="G708" s="11">
        <v>0</v>
      </c>
      <c r="H708" s="11">
        <v>45</v>
      </c>
      <c r="I708" s="11">
        <v>69243</v>
      </c>
      <c r="J708" s="12" t="str">
        <f>LEFT(tblRVN[[#This Row],[Rate Desc]],10)</f>
        <v>02GNSB0024</v>
      </c>
      <c r="K708" s="11">
        <v>69243</v>
      </c>
      <c r="L708" s="13"/>
      <c r="M708" s="13"/>
    </row>
    <row r="709" spans="1:13" ht="15" hidden="1" customHeight="1">
      <c r="A709" s="8">
        <v>201607</v>
      </c>
      <c r="B709" s="7" t="s">
        <v>41</v>
      </c>
      <c r="C709" s="16" t="s">
        <v>21</v>
      </c>
      <c r="D709" s="17" t="s">
        <v>35</v>
      </c>
      <c r="E709" s="16" t="s">
        <v>44</v>
      </c>
      <c r="F709" s="10">
        <v>-0.34</v>
      </c>
      <c r="G709" s="11">
        <v>0</v>
      </c>
      <c r="H709" s="11">
        <v>1</v>
      </c>
      <c r="I709" s="11">
        <v>45</v>
      </c>
      <c r="J709" s="12" t="str">
        <f>LEFT(tblRVN[[#This Row],[Rate Desc]],10)</f>
        <v>02GNSB24FP</v>
      </c>
      <c r="K709" s="11">
        <v>45</v>
      </c>
      <c r="L709" s="13"/>
      <c r="M709" s="13"/>
    </row>
    <row r="710" spans="1:13" ht="15" hidden="1" customHeight="1">
      <c r="A710" s="8">
        <v>201607</v>
      </c>
      <c r="B710" s="7" t="s">
        <v>41</v>
      </c>
      <c r="C710" s="16" t="s">
        <v>21</v>
      </c>
      <c r="D710" s="17" t="s">
        <v>35</v>
      </c>
      <c r="E710" s="16" t="s">
        <v>45</v>
      </c>
      <c r="F710" s="10">
        <v>-507.35</v>
      </c>
      <c r="G710" s="11">
        <v>0</v>
      </c>
      <c r="H710" s="11">
        <v>11</v>
      </c>
      <c r="I710" s="11">
        <v>67920</v>
      </c>
      <c r="J710" s="12" t="str">
        <f>LEFT(tblRVN[[#This Row],[Rate Desc]],10)</f>
        <v>02LGSB0036</v>
      </c>
      <c r="K710" s="11">
        <v>67920</v>
      </c>
      <c r="L710" s="13"/>
      <c r="M710" s="13"/>
    </row>
    <row r="711" spans="1:13" ht="15" hidden="1" customHeight="1">
      <c r="A711" s="8">
        <v>201607</v>
      </c>
      <c r="B711" s="7" t="s">
        <v>41</v>
      </c>
      <c r="C711" s="16" t="s">
        <v>21</v>
      </c>
      <c r="D711" s="17" t="s">
        <v>35</v>
      </c>
      <c r="E711" s="16" t="s">
        <v>47</v>
      </c>
      <c r="F711" s="10">
        <v>-16.649999999999999</v>
      </c>
      <c r="I711" s="11">
        <v>2228</v>
      </c>
      <c r="J711" s="12" t="str">
        <f>LEFT(tblRVN[[#This Row],[Rate Desc]],10)</f>
        <v>02OALTB15N</v>
      </c>
      <c r="K711" s="11">
        <v>2228</v>
      </c>
      <c r="L711" s="13"/>
      <c r="M711" s="13"/>
    </row>
    <row r="712" spans="1:13" ht="15" hidden="1" customHeight="1">
      <c r="A712" s="8">
        <v>201607</v>
      </c>
      <c r="B712" s="7" t="s">
        <v>41</v>
      </c>
      <c r="C712" s="16" t="s">
        <v>21</v>
      </c>
      <c r="D712" s="17" t="s">
        <v>35</v>
      </c>
      <c r="E712" s="16" t="s">
        <v>36</v>
      </c>
      <c r="F712" s="10">
        <v>-72.73</v>
      </c>
      <c r="G712" s="11">
        <v>0</v>
      </c>
      <c r="H712" s="11">
        <v>0</v>
      </c>
      <c r="I712" s="11">
        <v>0</v>
      </c>
      <c r="J712" s="12" t="str">
        <f>LEFT(tblRVN[[#This Row],[Rate Desc]],10)</f>
        <v>BPA BALANC</v>
      </c>
      <c r="K712" s="11">
        <v>0</v>
      </c>
      <c r="L712" s="13"/>
      <c r="M712" s="13"/>
    </row>
    <row r="713" spans="1:13" ht="15" hidden="1" customHeight="1">
      <c r="A713" s="8">
        <v>201607</v>
      </c>
      <c r="B713" s="7" t="s">
        <v>41</v>
      </c>
      <c r="C713" s="16" t="s">
        <v>21</v>
      </c>
      <c r="D713" s="17" t="s">
        <v>35</v>
      </c>
      <c r="E713" s="16" t="s">
        <v>37</v>
      </c>
      <c r="G713" s="11">
        <v>56</v>
      </c>
      <c r="H713" s="11">
        <v>0</v>
      </c>
      <c r="J713" s="12" t="str">
        <f>LEFT(tblRVN[[#This Row],[Rate Desc]],10)</f>
        <v>CUSTOMER C</v>
      </c>
      <c r="K713" s="11">
        <v>0</v>
      </c>
      <c r="L713" s="13"/>
      <c r="M713" s="13"/>
    </row>
    <row r="714" spans="1:13" ht="15" hidden="1" customHeight="1">
      <c r="A714" s="8">
        <v>201607</v>
      </c>
      <c r="B714" s="7" t="s">
        <v>41</v>
      </c>
      <c r="C714" s="16" t="s">
        <v>21</v>
      </c>
      <c r="D714" s="17" t="s">
        <v>14</v>
      </c>
      <c r="E714" s="16" t="s">
        <v>48</v>
      </c>
      <c r="F714" s="10">
        <v>7365.05</v>
      </c>
      <c r="G714" s="11">
        <v>0</v>
      </c>
      <c r="H714" s="11">
        <v>45</v>
      </c>
      <c r="I714" s="11">
        <v>69243</v>
      </c>
      <c r="J714" s="12" t="str">
        <f>LEFT(tblRVN[[#This Row],[Rate Desc]],10)</f>
        <v>02GNSB0024</v>
      </c>
      <c r="K714" s="11">
        <v>69243</v>
      </c>
      <c r="L714" s="13"/>
      <c r="M714" s="13"/>
    </row>
    <row r="715" spans="1:13" ht="15" hidden="1" customHeight="1">
      <c r="A715" s="8">
        <v>201607</v>
      </c>
      <c r="B715" s="7" t="s">
        <v>41</v>
      </c>
      <c r="C715" s="16" t="s">
        <v>21</v>
      </c>
      <c r="D715" s="17" t="s">
        <v>14</v>
      </c>
      <c r="E715" s="16" t="s">
        <v>50</v>
      </c>
      <c r="F715" s="10">
        <v>5.4</v>
      </c>
      <c r="G715" s="11">
        <v>0</v>
      </c>
      <c r="H715" s="11">
        <v>1</v>
      </c>
      <c r="I715" s="11">
        <v>45</v>
      </c>
      <c r="J715" s="12" t="str">
        <f>LEFT(tblRVN[[#This Row],[Rate Desc]],10)</f>
        <v>02GNSB24FP</v>
      </c>
      <c r="K715" s="11">
        <v>45</v>
      </c>
      <c r="L715" s="13"/>
      <c r="M715" s="13"/>
    </row>
    <row r="716" spans="1:13" ht="15" hidden="1" customHeight="1">
      <c r="A716" s="8">
        <v>201607</v>
      </c>
      <c r="B716" s="7" t="s">
        <v>41</v>
      </c>
      <c r="C716" s="16" t="s">
        <v>21</v>
      </c>
      <c r="D716" s="17" t="s">
        <v>14</v>
      </c>
      <c r="E716" s="16" t="s">
        <v>51</v>
      </c>
      <c r="F716" s="10">
        <v>111701.55</v>
      </c>
      <c r="G716" s="11">
        <v>0</v>
      </c>
      <c r="H716" s="11">
        <v>330</v>
      </c>
      <c r="I716" s="11">
        <v>1191426</v>
      </c>
      <c r="J716" s="12" t="str">
        <f>LEFT(tblRVN[[#This Row],[Rate Desc]],10)</f>
        <v>02GNSV0024</v>
      </c>
      <c r="K716" s="11">
        <v>1191426</v>
      </c>
      <c r="L716" s="13"/>
      <c r="M716" s="13"/>
    </row>
    <row r="717" spans="1:13" ht="15" hidden="1" customHeight="1">
      <c r="A717" s="8">
        <v>201607</v>
      </c>
      <c r="B717" s="7" t="s">
        <v>41</v>
      </c>
      <c r="C717" s="16" t="s">
        <v>21</v>
      </c>
      <c r="D717" s="17" t="s">
        <v>14</v>
      </c>
      <c r="E717" s="16" t="s">
        <v>52</v>
      </c>
      <c r="F717" s="10">
        <v>711.24</v>
      </c>
      <c r="G717" s="11">
        <v>0</v>
      </c>
      <c r="H717" s="11">
        <v>4</v>
      </c>
      <c r="I717" s="11">
        <v>2776</v>
      </c>
      <c r="J717" s="12" t="str">
        <f>LEFT(tblRVN[[#This Row],[Rate Desc]],10)</f>
        <v>02GNSV024F</v>
      </c>
      <c r="K717" s="11">
        <v>2776</v>
      </c>
      <c r="L717" s="13"/>
      <c r="M717" s="13"/>
    </row>
    <row r="718" spans="1:13" ht="15" hidden="1" customHeight="1">
      <c r="A718" s="8">
        <v>201607</v>
      </c>
      <c r="B718" s="7" t="s">
        <v>41</v>
      </c>
      <c r="C718" s="16" t="s">
        <v>21</v>
      </c>
      <c r="D718" s="17" t="s">
        <v>14</v>
      </c>
      <c r="E718" s="16" t="s">
        <v>53</v>
      </c>
      <c r="F718" s="10">
        <v>11336.44</v>
      </c>
      <c r="G718" s="11">
        <v>0</v>
      </c>
      <c r="H718" s="11">
        <v>11</v>
      </c>
      <c r="I718" s="11">
        <v>67920</v>
      </c>
      <c r="J718" s="12" t="str">
        <f>LEFT(tblRVN[[#This Row],[Rate Desc]],10)</f>
        <v>02LGSB0036</v>
      </c>
      <c r="K718" s="11">
        <v>67920</v>
      </c>
      <c r="L718" s="13"/>
      <c r="M718" s="13"/>
    </row>
    <row r="719" spans="1:13" ht="15" hidden="1" customHeight="1">
      <c r="A719" s="8">
        <v>201607</v>
      </c>
      <c r="B719" s="7" t="s">
        <v>41</v>
      </c>
      <c r="C719" s="16" t="s">
        <v>21</v>
      </c>
      <c r="D719" s="17" t="s">
        <v>14</v>
      </c>
      <c r="E719" s="16" t="s">
        <v>54</v>
      </c>
      <c r="F719" s="10">
        <v>635760.62</v>
      </c>
      <c r="G719" s="11">
        <v>0</v>
      </c>
      <c r="H719" s="11">
        <v>103</v>
      </c>
      <c r="I719" s="11">
        <v>7633240</v>
      </c>
      <c r="J719" s="12" t="str">
        <f>LEFT(tblRVN[[#This Row],[Rate Desc]],10)</f>
        <v>02LGSV0036</v>
      </c>
      <c r="K719" s="11">
        <v>7633240</v>
      </c>
      <c r="L719" s="13"/>
      <c r="M719" s="13"/>
    </row>
    <row r="720" spans="1:13" ht="15" hidden="1" customHeight="1">
      <c r="A720" s="8">
        <v>201607</v>
      </c>
      <c r="B720" s="7" t="s">
        <v>41</v>
      </c>
      <c r="C720" s="16" t="s">
        <v>21</v>
      </c>
      <c r="D720" s="17" t="s">
        <v>14</v>
      </c>
      <c r="E720" s="16" t="s">
        <v>55</v>
      </c>
      <c r="F720" s="10">
        <v>2845923.93</v>
      </c>
      <c r="G720" s="11">
        <v>0</v>
      </c>
      <c r="H720" s="11">
        <v>32</v>
      </c>
      <c r="I720" s="11">
        <v>42048650</v>
      </c>
      <c r="J720" s="12" t="str">
        <f>LEFT(tblRVN[[#This Row],[Rate Desc]],10)</f>
        <v>02LGSV048T</v>
      </c>
      <c r="K720" s="11">
        <v>42048650</v>
      </c>
      <c r="L720" s="13"/>
      <c r="M720" s="13"/>
    </row>
    <row r="721" spans="1:13" ht="15" hidden="1" customHeight="1">
      <c r="A721" s="8">
        <v>201607</v>
      </c>
      <c r="B721" s="7" t="s">
        <v>41</v>
      </c>
      <c r="C721" s="16" t="s">
        <v>21</v>
      </c>
      <c r="D721" s="17" t="s">
        <v>14</v>
      </c>
      <c r="E721" s="16" t="s">
        <v>65</v>
      </c>
      <c r="F721" s="10">
        <v>1155.68</v>
      </c>
      <c r="G721" s="11">
        <v>0</v>
      </c>
      <c r="H721" s="11">
        <v>38</v>
      </c>
      <c r="I721" s="11">
        <v>8882</v>
      </c>
      <c r="J721" s="12" t="str">
        <f>LEFT(tblRVN[[#This Row],[Rate Desc]],10)</f>
        <v>02OALT015N</v>
      </c>
      <c r="K721" s="11">
        <v>8882</v>
      </c>
      <c r="L721" s="13"/>
      <c r="M721" s="13"/>
    </row>
    <row r="722" spans="1:13" ht="15" hidden="1" customHeight="1">
      <c r="A722" s="8">
        <v>201607</v>
      </c>
      <c r="B722" s="7" t="s">
        <v>41</v>
      </c>
      <c r="C722" s="16" t="s">
        <v>21</v>
      </c>
      <c r="D722" s="17" t="s">
        <v>14</v>
      </c>
      <c r="E722" s="16" t="s">
        <v>66</v>
      </c>
      <c r="F722" s="10">
        <v>335.36</v>
      </c>
      <c r="G722" s="11">
        <v>0</v>
      </c>
      <c r="H722" s="11">
        <v>14</v>
      </c>
      <c r="I722" s="11">
        <v>2228</v>
      </c>
      <c r="J722" s="12" t="str">
        <f>LEFT(tblRVN[[#This Row],[Rate Desc]],10)</f>
        <v>02OALTB15N</v>
      </c>
      <c r="K722" s="11">
        <v>2228</v>
      </c>
      <c r="L722" s="13"/>
      <c r="M722" s="13"/>
    </row>
    <row r="723" spans="1:13" ht="15" hidden="1" customHeight="1">
      <c r="A723" s="8">
        <v>201607</v>
      </c>
      <c r="B723" s="7" t="s">
        <v>41</v>
      </c>
      <c r="C723" s="16" t="s">
        <v>21</v>
      </c>
      <c r="D723" s="17" t="s">
        <v>14</v>
      </c>
      <c r="E723" s="16" t="s">
        <v>68</v>
      </c>
      <c r="F723" s="10">
        <v>24013.89</v>
      </c>
      <c r="G723" s="11">
        <v>0</v>
      </c>
      <c r="H723" s="11">
        <v>1</v>
      </c>
      <c r="I723" s="11">
        <v>105000</v>
      </c>
      <c r="J723" s="12" t="str">
        <f>LEFT(tblRVN[[#This Row],[Rate Desc]],10)</f>
        <v>02PRSV47TM</v>
      </c>
      <c r="K723" s="11">
        <v>105000</v>
      </c>
      <c r="L723" s="13"/>
      <c r="M723" s="13"/>
    </row>
    <row r="724" spans="1:13" ht="15" hidden="1" customHeight="1">
      <c r="A724" s="8">
        <v>201607</v>
      </c>
      <c r="B724" s="7" t="s">
        <v>41</v>
      </c>
      <c r="C724" s="16" t="s">
        <v>21</v>
      </c>
      <c r="D724" s="17" t="s">
        <v>14</v>
      </c>
      <c r="E724" s="16" t="s">
        <v>22</v>
      </c>
      <c r="F724" s="10">
        <v>166789.32999999999</v>
      </c>
      <c r="G724" s="11">
        <v>0</v>
      </c>
      <c r="H724" s="11">
        <v>0</v>
      </c>
      <c r="I724" s="11">
        <v>0</v>
      </c>
      <c r="J724" s="12" t="str">
        <f>LEFT(tblRVN[[#This Row],[Rate Desc]],10)</f>
        <v>301370-DSM</v>
      </c>
      <c r="K724" s="11">
        <v>0</v>
      </c>
      <c r="L724" s="13"/>
      <c r="M724" s="13"/>
    </row>
    <row r="725" spans="1:13" ht="15" hidden="1" customHeight="1">
      <c r="A725" s="8">
        <v>201607</v>
      </c>
      <c r="B725" s="7" t="s">
        <v>41</v>
      </c>
      <c r="C725" s="16" t="s">
        <v>21</v>
      </c>
      <c r="D725" s="17" t="s">
        <v>14</v>
      </c>
      <c r="E725" s="16" t="s">
        <v>17</v>
      </c>
      <c r="G725" s="11">
        <v>492</v>
      </c>
      <c r="H725" s="11">
        <v>0</v>
      </c>
      <c r="J725" s="12" t="str">
        <f>LEFT(tblRVN[[#This Row],[Rate Desc]],10)</f>
        <v>CUSTOMER C</v>
      </c>
      <c r="K725" s="11">
        <v>0</v>
      </c>
      <c r="L725" s="13"/>
      <c r="M725" s="13"/>
    </row>
    <row r="726" spans="1:13" ht="15" hidden="1" customHeight="1">
      <c r="A726" s="8">
        <v>201607</v>
      </c>
      <c r="B726" s="7" t="s">
        <v>41</v>
      </c>
      <c r="C726" s="16" t="s">
        <v>21</v>
      </c>
      <c r="D726" s="17" t="s">
        <v>14</v>
      </c>
      <c r="E726" s="16" t="s">
        <v>40</v>
      </c>
      <c r="F726" s="10">
        <v>37297.19</v>
      </c>
      <c r="G726" s="11">
        <v>0</v>
      </c>
      <c r="H726" s="11">
        <v>0</v>
      </c>
      <c r="I726" s="11">
        <v>0</v>
      </c>
      <c r="J726" s="12" t="str">
        <f>LEFT(tblRVN[[#This Row],[Rate Desc]],10)</f>
        <v>REVENUE AD</v>
      </c>
      <c r="K726" s="11">
        <v>0</v>
      </c>
      <c r="L726" s="13"/>
      <c r="M726" s="13"/>
    </row>
    <row r="727" spans="1:13" ht="15" hidden="1" customHeight="1">
      <c r="A727" s="8">
        <v>201607</v>
      </c>
      <c r="B727" s="7" t="s">
        <v>41</v>
      </c>
      <c r="C727" s="16" t="s">
        <v>21</v>
      </c>
      <c r="D727" s="17" t="s">
        <v>14</v>
      </c>
      <c r="E727" s="16" t="s">
        <v>18</v>
      </c>
      <c r="F727" s="10">
        <v>-166789.32999999999</v>
      </c>
      <c r="G727" s="11">
        <v>0</v>
      </c>
      <c r="H727" s="11">
        <v>0</v>
      </c>
      <c r="I727" s="11">
        <v>0</v>
      </c>
      <c r="J727" s="12" t="str">
        <f>LEFT(tblRVN[[#This Row],[Rate Desc]],10)</f>
        <v>REVENUE_AC</v>
      </c>
      <c r="K727" s="11">
        <v>0</v>
      </c>
      <c r="L727" s="13"/>
      <c r="M727" s="13"/>
    </row>
    <row r="728" spans="1:13" ht="15" hidden="1" customHeight="1">
      <c r="A728" s="8">
        <v>201607</v>
      </c>
      <c r="B728" s="7" t="s">
        <v>41</v>
      </c>
      <c r="C728" s="16" t="s">
        <v>21</v>
      </c>
      <c r="D728" s="17" t="s">
        <v>19</v>
      </c>
      <c r="E728" s="16" t="s">
        <v>20</v>
      </c>
      <c r="F728" s="10">
        <v>466000</v>
      </c>
      <c r="G728" s="11">
        <v>0</v>
      </c>
      <c r="H728" s="11">
        <v>0</v>
      </c>
      <c r="I728" s="11">
        <v>2908000</v>
      </c>
      <c r="J728" s="12" t="str">
        <f>LEFT(tblRVN[[#This Row],[Rate Desc]],10)</f>
        <v>UNBILLED R</v>
      </c>
      <c r="K728" s="11">
        <v>2908000</v>
      </c>
      <c r="L728" s="13"/>
      <c r="M728" s="13"/>
    </row>
    <row r="729" spans="1:13" ht="15" hidden="1" customHeight="1">
      <c r="A729" s="8">
        <v>201607</v>
      </c>
      <c r="B729" s="7" t="s">
        <v>41</v>
      </c>
      <c r="C729" s="16" t="s">
        <v>23</v>
      </c>
      <c r="D729" s="17" t="s">
        <v>35</v>
      </c>
      <c r="E729" s="16" t="s">
        <v>69</v>
      </c>
      <c r="F729" s="10">
        <v>-155551.6</v>
      </c>
      <c r="G729" s="11">
        <v>0</v>
      </c>
      <c r="H729" s="11">
        <v>3164</v>
      </c>
      <c r="I729" s="11">
        <v>20823494</v>
      </c>
      <c r="J729" s="12" t="str">
        <f>LEFT(tblRVN[[#This Row],[Rate Desc]],10)</f>
        <v>02APSV0040</v>
      </c>
      <c r="K729" s="11">
        <v>20823494</v>
      </c>
      <c r="L729" s="13"/>
      <c r="M729" s="13"/>
    </row>
    <row r="730" spans="1:13" ht="15" hidden="1" customHeight="1">
      <c r="A730" s="8">
        <v>201607</v>
      </c>
      <c r="B730" s="7" t="s">
        <v>41</v>
      </c>
      <c r="C730" s="16" t="s">
        <v>23</v>
      </c>
      <c r="D730" s="17" t="s">
        <v>35</v>
      </c>
      <c r="E730" s="16" t="s">
        <v>98</v>
      </c>
      <c r="F730" s="10">
        <v>21814.81</v>
      </c>
      <c r="I730" s="11">
        <v>-2920322</v>
      </c>
      <c r="J730" s="12" t="str">
        <f>LEFT(tblRVN[[#This Row],[Rate Desc]],10)</f>
        <v>02BPADEBIT</v>
      </c>
      <c r="K730" s="11">
        <v>-2920322</v>
      </c>
      <c r="L730" s="13"/>
      <c r="M730" s="13"/>
    </row>
    <row r="731" spans="1:13" ht="15" hidden="1" customHeight="1">
      <c r="A731" s="8">
        <v>201607</v>
      </c>
      <c r="B731" s="7" t="s">
        <v>41</v>
      </c>
      <c r="C731" s="16" t="s">
        <v>23</v>
      </c>
      <c r="D731" s="17" t="s">
        <v>35</v>
      </c>
      <c r="E731" s="16" t="s">
        <v>70</v>
      </c>
      <c r="F731" s="10">
        <v>-215.38</v>
      </c>
      <c r="G731" s="11">
        <v>0</v>
      </c>
      <c r="H731" s="11">
        <v>6</v>
      </c>
      <c r="I731" s="11">
        <v>28833</v>
      </c>
      <c r="J731" s="12" t="str">
        <f>LEFT(tblRVN[[#This Row],[Rate Desc]],10)</f>
        <v>02NMT40135</v>
      </c>
      <c r="K731" s="11">
        <v>28833</v>
      </c>
      <c r="L731" s="13"/>
      <c r="M731" s="13"/>
    </row>
    <row r="732" spans="1:13" ht="15" hidden="1" customHeight="1">
      <c r="A732" s="8">
        <v>201607</v>
      </c>
      <c r="B732" s="7" t="s">
        <v>41</v>
      </c>
      <c r="C732" s="16" t="s">
        <v>23</v>
      </c>
      <c r="D732" s="17" t="s">
        <v>35</v>
      </c>
      <c r="E732" s="16" t="s">
        <v>38</v>
      </c>
      <c r="G732" s="11">
        <v>3113</v>
      </c>
      <c r="H732" s="11">
        <v>0</v>
      </c>
      <c r="J732" s="12" t="str">
        <f>LEFT(tblRVN[[#This Row],[Rate Desc]],10)</f>
        <v>CUSTOMER C</v>
      </c>
      <c r="K732" s="11">
        <v>0</v>
      </c>
      <c r="L732" s="13"/>
      <c r="M732" s="13"/>
    </row>
    <row r="733" spans="1:13" ht="15" hidden="1" customHeight="1">
      <c r="A733" s="8">
        <v>201607</v>
      </c>
      <c r="B733" s="7" t="s">
        <v>41</v>
      </c>
      <c r="C733" s="16" t="s">
        <v>23</v>
      </c>
      <c r="D733" s="17" t="s">
        <v>35</v>
      </c>
      <c r="E733" s="16" t="s">
        <v>39</v>
      </c>
      <c r="F733" s="10">
        <v>-9797.31</v>
      </c>
      <c r="G733" s="11">
        <v>0</v>
      </c>
      <c r="H733" s="11">
        <v>0</v>
      </c>
      <c r="I733" s="11">
        <v>0</v>
      </c>
      <c r="J733" s="12" t="str">
        <f>LEFT(tblRVN[[#This Row],[Rate Desc]],10)</f>
        <v>IRRIGATION</v>
      </c>
      <c r="K733" s="11">
        <v>0</v>
      </c>
      <c r="L733" s="13"/>
      <c r="M733" s="13"/>
    </row>
    <row r="734" spans="1:13" ht="15" hidden="1" customHeight="1">
      <c r="A734" s="8">
        <v>201607</v>
      </c>
      <c r="B734" s="7" t="s">
        <v>41</v>
      </c>
      <c r="C734" s="16" t="s">
        <v>23</v>
      </c>
      <c r="D734" s="17" t="s">
        <v>14</v>
      </c>
      <c r="E734" s="16" t="s">
        <v>69</v>
      </c>
      <c r="F734" s="10">
        <v>1510283.85</v>
      </c>
      <c r="G734" s="11">
        <v>0</v>
      </c>
      <c r="H734" s="11">
        <v>3164</v>
      </c>
      <c r="I734" s="11">
        <v>20823494</v>
      </c>
      <c r="J734" s="12" t="str">
        <f>LEFT(tblRVN[[#This Row],[Rate Desc]],10)</f>
        <v>02APSV0040</v>
      </c>
      <c r="K734" s="11">
        <v>20823494</v>
      </c>
      <c r="L734" s="13"/>
      <c r="M734" s="13"/>
    </row>
    <row r="735" spans="1:13" ht="15" hidden="1" customHeight="1">
      <c r="A735" s="8">
        <v>201607</v>
      </c>
      <c r="B735" s="7" t="s">
        <v>41</v>
      </c>
      <c r="C735" s="16" t="s">
        <v>23</v>
      </c>
      <c r="D735" s="17" t="s">
        <v>14</v>
      </c>
      <c r="E735" s="16" t="s">
        <v>71</v>
      </c>
      <c r="F735" s="10">
        <v>660615.92000000004</v>
      </c>
      <c r="G735" s="11">
        <v>0</v>
      </c>
      <c r="H735" s="11">
        <v>2014</v>
      </c>
      <c r="I735" s="11">
        <v>9042978</v>
      </c>
      <c r="J735" s="12" t="str">
        <f>LEFT(tblRVN[[#This Row],[Rate Desc]],10)</f>
        <v>02APSV040X</v>
      </c>
      <c r="K735" s="11">
        <v>9042978</v>
      </c>
      <c r="L735" s="13"/>
      <c r="M735" s="13"/>
    </row>
    <row r="736" spans="1:13" ht="15" hidden="1" customHeight="1">
      <c r="A736" s="8">
        <v>201607</v>
      </c>
      <c r="B736" s="7" t="s">
        <v>41</v>
      </c>
      <c r="C736" s="16" t="s">
        <v>23</v>
      </c>
      <c r="D736" s="17" t="s">
        <v>14</v>
      </c>
      <c r="E736" s="16" t="s">
        <v>57</v>
      </c>
      <c r="F736" s="10">
        <v>4.84</v>
      </c>
      <c r="I736" s="11">
        <v>0</v>
      </c>
      <c r="J736" s="12" t="str">
        <f>LEFT(tblRVN[[#This Row],[Rate Desc]],10)</f>
        <v>02LNX00105</v>
      </c>
      <c r="K736" s="11">
        <v>0</v>
      </c>
      <c r="L736" s="13"/>
      <c r="M736" s="13"/>
    </row>
    <row r="737" spans="1:13" ht="15" hidden="1" customHeight="1">
      <c r="A737" s="8">
        <v>201607</v>
      </c>
      <c r="B737" s="7" t="s">
        <v>41</v>
      </c>
      <c r="C737" s="16" t="s">
        <v>23</v>
      </c>
      <c r="D737" s="17" t="s">
        <v>14</v>
      </c>
      <c r="E737" s="16" t="s">
        <v>58</v>
      </c>
      <c r="F737" s="10">
        <v>917.13</v>
      </c>
      <c r="I737" s="11">
        <v>0</v>
      </c>
      <c r="J737" s="12" t="str">
        <f>LEFT(tblRVN[[#This Row],[Rate Desc]],10)</f>
        <v>02LNX00109</v>
      </c>
      <c r="K737" s="11">
        <v>0</v>
      </c>
      <c r="L737" s="13"/>
      <c r="M737" s="13"/>
    </row>
    <row r="738" spans="1:13" ht="15" hidden="1" customHeight="1">
      <c r="A738" s="8">
        <v>201607</v>
      </c>
      <c r="B738" s="7" t="s">
        <v>41</v>
      </c>
      <c r="C738" s="16" t="s">
        <v>23</v>
      </c>
      <c r="D738" s="17" t="s">
        <v>14</v>
      </c>
      <c r="E738" s="16" t="s">
        <v>73</v>
      </c>
      <c r="F738" s="10">
        <v>2339.6799999999998</v>
      </c>
      <c r="I738" s="11">
        <v>0</v>
      </c>
      <c r="J738" s="12" t="str">
        <f>LEFT(tblRVN[[#This Row],[Rate Desc]],10)</f>
        <v>02LNX00110</v>
      </c>
      <c r="K738" s="11">
        <v>0</v>
      </c>
      <c r="L738" s="13"/>
      <c r="M738" s="13"/>
    </row>
    <row r="739" spans="1:13" ht="15" hidden="1" customHeight="1">
      <c r="A739" s="8">
        <v>201607</v>
      </c>
      <c r="B739" s="7" t="s">
        <v>41</v>
      </c>
      <c r="C739" s="16" t="s">
        <v>23</v>
      </c>
      <c r="D739" s="17" t="s">
        <v>14</v>
      </c>
      <c r="E739" s="16" t="s">
        <v>97</v>
      </c>
      <c r="F739" s="10">
        <v>1018.05</v>
      </c>
      <c r="I739" s="11">
        <v>0</v>
      </c>
      <c r="J739" s="12" t="str">
        <f>LEFT(tblRVN[[#This Row],[Rate Desc]],10)</f>
        <v>02LNX00312</v>
      </c>
      <c r="K739" s="11">
        <v>0</v>
      </c>
      <c r="L739" s="13"/>
      <c r="M739" s="13"/>
    </row>
    <row r="740" spans="1:13" ht="15" hidden="1" customHeight="1">
      <c r="A740" s="8">
        <v>201607</v>
      </c>
      <c r="B740" s="7" t="s">
        <v>41</v>
      </c>
      <c r="C740" s="16" t="s">
        <v>23</v>
      </c>
      <c r="D740" s="17" t="s">
        <v>14</v>
      </c>
      <c r="E740" s="16" t="s">
        <v>75</v>
      </c>
      <c r="F740" s="10">
        <v>2092.7399999999998</v>
      </c>
      <c r="G740" s="11">
        <v>0</v>
      </c>
      <c r="H740" s="11">
        <v>6</v>
      </c>
      <c r="I740" s="11">
        <v>28833</v>
      </c>
      <c r="J740" s="12" t="str">
        <f>LEFT(tblRVN[[#This Row],[Rate Desc]],10)</f>
        <v>02NMT40135</v>
      </c>
      <c r="K740" s="11">
        <v>28833</v>
      </c>
      <c r="L740" s="13"/>
      <c r="M740" s="13"/>
    </row>
    <row r="741" spans="1:13" ht="15" hidden="1" customHeight="1">
      <c r="A741" s="8">
        <v>201607</v>
      </c>
      <c r="B741" s="7" t="s">
        <v>41</v>
      </c>
      <c r="C741" s="16" t="s">
        <v>23</v>
      </c>
      <c r="D741" s="17" t="s">
        <v>14</v>
      </c>
      <c r="E741" s="16" t="s">
        <v>24</v>
      </c>
      <c r="F741" s="10">
        <v>566000</v>
      </c>
      <c r="G741" s="11">
        <v>0</v>
      </c>
      <c r="H741" s="11">
        <v>0</v>
      </c>
      <c r="I741" s="11">
        <v>0</v>
      </c>
      <c r="J741" s="12" t="str">
        <f>LEFT(tblRVN[[#This Row],[Rate Desc]],10)</f>
        <v>301461-IRR</v>
      </c>
      <c r="K741" s="11">
        <v>0</v>
      </c>
      <c r="L741" s="13"/>
      <c r="M741" s="13"/>
    </row>
    <row r="742" spans="1:13" ht="15" hidden="1" customHeight="1">
      <c r="A742" s="8">
        <v>201607</v>
      </c>
      <c r="B742" s="7" t="s">
        <v>41</v>
      </c>
      <c r="C742" s="16" t="s">
        <v>23</v>
      </c>
      <c r="D742" s="17" t="s">
        <v>14</v>
      </c>
      <c r="E742" s="16" t="s">
        <v>25</v>
      </c>
      <c r="F742" s="10">
        <v>73865.31</v>
      </c>
      <c r="G742" s="11">
        <v>0</v>
      </c>
      <c r="H742" s="11">
        <v>0</v>
      </c>
      <c r="I742" s="11">
        <v>0</v>
      </c>
      <c r="J742" s="12" t="str">
        <f>LEFT(tblRVN[[#This Row],[Rate Desc]],10)</f>
        <v>301470-DSM</v>
      </c>
      <c r="K742" s="11">
        <v>0</v>
      </c>
      <c r="L742" s="13"/>
      <c r="M742" s="13"/>
    </row>
    <row r="743" spans="1:13" ht="15" hidden="1" customHeight="1">
      <c r="A743" s="8">
        <v>201607</v>
      </c>
      <c r="B743" s="7" t="s">
        <v>41</v>
      </c>
      <c r="C743" s="16" t="s">
        <v>23</v>
      </c>
      <c r="D743" s="17" t="s">
        <v>14</v>
      </c>
      <c r="E743" s="16" t="s">
        <v>26</v>
      </c>
      <c r="F743" s="10">
        <v>21.45</v>
      </c>
      <c r="G743" s="11">
        <v>0</v>
      </c>
      <c r="H743" s="11">
        <v>7</v>
      </c>
      <c r="I743" s="11">
        <v>0</v>
      </c>
      <c r="J743" s="12" t="str">
        <f>LEFT(tblRVN[[#This Row],[Rate Desc]],10)</f>
        <v>301480-BLU</v>
      </c>
      <c r="K743" s="11">
        <v>0</v>
      </c>
      <c r="L743" s="13"/>
      <c r="M743" s="13"/>
    </row>
    <row r="744" spans="1:13" ht="15" hidden="1" customHeight="1">
      <c r="A744" s="8">
        <v>201607</v>
      </c>
      <c r="B744" s="7" t="s">
        <v>41</v>
      </c>
      <c r="C744" s="16" t="s">
        <v>23</v>
      </c>
      <c r="D744" s="17" t="s">
        <v>14</v>
      </c>
      <c r="E744" s="16" t="s">
        <v>27</v>
      </c>
      <c r="G744" s="11">
        <v>5073</v>
      </c>
      <c r="H744" s="11">
        <v>0</v>
      </c>
      <c r="J744" s="12" t="str">
        <f>LEFT(tblRVN[[#This Row],[Rate Desc]],10)</f>
        <v>CUSTOMER C</v>
      </c>
      <c r="K744" s="11">
        <v>0</v>
      </c>
      <c r="L744" s="13"/>
      <c r="M744" s="13"/>
    </row>
    <row r="745" spans="1:13" ht="15" hidden="1" customHeight="1">
      <c r="A745" s="8">
        <v>201607</v>
      </c>
      <c r="B745" s="7" t="s">
        <v>41</v>
      </c>
      <c r="C745" s="16" t="s">
        <v>23</v>
      </c>
      <c r="D745" s="17" t="s">
        <v>14</v>
      </c>
      <c r="E745" s="16" t="s">
        <v>40</v>
      </c>
      <c r="F745" s="10">
        <v>7005.06</v>
      </c>
      <c r="G745" s="11">
        <v>0</v>
      </c>
      <c r="H745" s="11">
        <v>0</v>
      </c>
      <c r="I745" s="11">
        <v>0</v>
      </c>
      <c r="J745" s="12" t="str">
        <f>LEFT(tblRVN[[#This Row],[Rate Desc]],10)</f>
        <v>REVENUE AD</v>
      </c>
      <c r="K745" s="11">
        <v>0</v>
      </c>
      <c r="L745" s="13"/>
      <c r="M745" s="13"/>
    </row>
    <row r="746" spans="1:13" ht="15" hidden="1" customHeight="1">
      <c r="A746" s="8">
        <v>201607</v>
      </c>
      <c r="B746" s="7" t="s">
        <v>41</v>
      </c>
      <c r="C746" s="16" t="s">
        <v>23</v>
      </c>
      <c r="D746" s="17" t="s">
        <v>14</v>
      </c>
      <c r="E746" s="16" t="s">
        <v>18</v>
      </c>
      <c r="F746" s="10">
        <v>-73865.31</v>
      </c>
      <c r="G746" s="11">
        <v>0</v>
      </c>
      <c r="H746" s="11">
        <v>0</v>
      </c>
      <c r="I746" s="11">
        <v>0</v>
      </c>
      <c r="J746" s="12" t="str">
        <f>LEFT(tblRVN[[#This Row],[Rate Desc]],10)</f>
        <v>REVENUE_AC</v>
      </c>
      <c r="K746" s="11">
        <v>0</v>
      </c>
      <c r="L746" s="13"/>
      <c r="M746" s="13"/>
    </row>
    <row r="747" spans="1:13" ht="15" hidden="1" customHeight="1">
      <c r="A747" s="8">
        <v>201607</v>
      </c>
      <c r="B747" s="7" t="s">
        <v>41</v>
      </c>
      <c r="C747" s="16" t="s">
        <v>23</v>
      </c>
      <c r="D747" s="17" t="s">
        <v>19</v>
      </c>
      <c r="E747" s="16" t="s">
        <v>28</v>
      </c>
      <c r="F747" s="10">
        <v>1411000</v>
      </c>
      <c r="G747" s="11">
        <v>0</v>
      </c>
      <c r="H747" s="11">
        <v>0</v>
      </c>
      <c r="I747" s="11">
        <v>19288000</v>
      </c>
      <c r="J747" s="12" t="str">
        <f>LEFT(tblRVN[[#This Row],[Rate Desc]],10)</f>
        <v>IRRIGATION</v>
      </c>
      <c r="K747" s="11">
        <v>19288000</v>
      </c>
      <c r="L747" s="13"/>
      <c r="M747" s="13"/>
    </row>
    <row r="748" spans="1:13" ht="15" hidden="1" customHeight="1">
      <c r="A748" s="8">
        <v>201607</v>
      </c>
      <c r="B748" s="7" t="s">
        <v>41</v>
      </c>
      <c r="C748" s="16" t="s">
        <v>29</v>
      </c>
      <c r="D748" s="17" t="s">
        <v>14</v>
      </c>
      <c r="E748" s="16" t="s">
        <v>76</v>
      </c>
      <c r="F748" s="10">
        <v>7.57</v>
      </c>
      <c r="I748" s="11">
        <v>0</v>
      </c>
      <c r="J748" s="12" t="str">
        <f>LEFT(tblRVN[[#This Row],[Rate Desc]],10)</f>
        <v>02CFR00012</v>
      </c>
      <c r="K748" s="11">
        <v>0</v>
      </c>
      <c r="L748" s="13"/>
      <c r="M748" s="13"/>
    </row>
    <row r="749" spans="1:13" ht="15" hidden="1" customHeight="1">
      <c r="A749" s="8">
        <v>201607</v>
      </c>
      <c r="B749" s="7" t="s">
        <v>41</v>
      </c>
      <c r="C749" s="16" t="s">
        <v>29</v>
      </c>
      <c r="D749" s="17" t="s">
        <v>14</v>
      </c>
      <c r="E749" s="16" t="s">
        <v>77</v>
      </c>
      <c r="F749" s="10">
        <v>2676.69</v>
      </c>
      <c r="G749" s="11">
        <v>0</v>
      </c>
      <c r="H749" s="11">
        <v>14</v>
      </c>
      <c r="I749" s="11">
        <v>13520</v>
      </c>
      <c r="J749" s="12" t="str">
        <f>LEFT(tblRVN[[#This Row],[Rate Desc]],10)</f>
        <v>02COSL0052</v>
      </c>
      <c r="K749" s="11">
        <v>13520</v>
      </c>
      <c r="L749" s="13"/>
      <c r="M749" s="13"/>
    </row>
    <row r="750" spans="1:13" ht="15" hidden="1" customHeight="1">
      <c r="A750" s="8">
        <v>201607</v>
      </c>
      <c r="B750" s="7" t="s">
        <v>41</v>
      </c>
      <c r="C750" s="16" t="s">
        <v>29</v>
      </c>
      <c r="D750" s="17" t="s">
        <v>14</v>
      </c>
      <c r="E750" s="16" t="s">
        <v>78</v>
      </c>
      <c r="F750" s="10">
        <v>4576.6099999999997</v>
      </c>
      <c r="G750" s="11">
        <v>0</v>
      </c>
      <c r="H750" s="11">
        <v>112</v>
      </c>
      <c r="I750" s="11">
        <v>61010</v>
      </c>
      <c r="J750" s="12" t="str">
        <f>LEFT(tblRVN[[#This Row],[Rate Desc]],10)</f>
        <v>02CUSL053F</v>
      </c>
      <c r="K750" s="11">
        <v>61010</v>
      </c>
      <c r="L750" s="13"/>
      <c r="M750" s="13"/>
    </row>
    <row r="751" spans="1:13" ht="15" hidden="1" customHeight="1">
      <c r="A751" s="8">
        <v>201607</v>
      </c>
      <c r="B751" s="7" t="s">
        <v>41</v>
      </c>
      <c r="C751" s="16" t="s">
        <v>29</v>
      </c>
      <c r="D751" s="17" t="s">
        <v>14</v>
      </c>
      <c r="E751" s="16" t="s">
        <v>79</v>
      </c>
      <c r="F751" s="10">
        <v>4431.6899999999996</v>
      </c>
      <c r="G751" s="11">
        <v>0</v>
      </c>
      <c r="H751" s="11">
        <v>105</v>
      </c>
      <c r="I751" s="11">
        <v>61611</v>
      </c>
      <c r="J751" s="12" t="str">
        <f>LEFT(tblRVN[[#This Row],[Rate Desc]],10)</f>
        <v>02CUSL053M</v>
      </c>
      <c r="K751" s="11">
        <v>61611</v>
      </c>
      <c r="L751" s="13"/>
      <c r="M751" s="13"/>
    </row>
    <row r="752" spans="1:13" ht="15" hidden="1" customHeight="1">
      <c r="A752" s="8">
        <v>201607</v>
      </c>
      <c r="B752" s="7" t="s">
        <v>41</v>
      </c>
      <c r="C752" s="16" t="s">
        <v>29</v>
      </c>
      <c r="D752" s="17" t="s">
        <v>14</v>
      </c>
      <c r="E752" s="16" t="s">
        <v>80</v>
      </c>
      <c r="F752" s="10">
        <v>17948.29</v>
      </c>
      <c r="G752" s="11">
        <v>0</v>
      </c>
      <c r="H752" s="11">
        <v>40</v>
      </c>
      <c r="I752" s="11">
        <v>140604</v>
      </c>
      <c r="J752" s="12" t="str">
        <f>LEFT(tblRVN[[#This Row],[Rate Desc]],10)</f>
        <v>02MVSL0057</v>
      </c>
      <c r="K752" s="11">
        <v>140604</v>
      </c>
      <c r="L752" s="13"/>
      <c r="M752" s="13"/>
    </row>
    <row r="753" spans="1:13" ht="15" hidden="1" customHeight="1">
      <c r="A753" s="8">
        <v>201607</v>
      </c>
      <c r="B753" s="7" t="s">
        <v>41</v>
      </c>
      <c r="C753" s="16" t="s">
        <v>29</v>
      </c>
      <c r="D753" s="17" t="s">
        <v>14</v>
      </c>
      <c r="E753" s="16" t="s">
        <v>81</v>
      </c>
      <c r="F753" s="10">
        <v>65894.27</v>
      </c>
      <c r="G753" s="11">
        <v>0</v>
      </c>
      <c r="H753" s="11">
        <v>186</v>
      </c>
      <c r="I753" s="11">
        <v>328801</v>
      </c>
      <c r="J753" s="12" t="str">
        <f>LEFT(tblRVN[[#This Row],[Rate Desc]],10)</f>
        <v>02SLCO0051</v>
      </c>
      <c r="K753" s="11">
        <v>328801</v>
      </c>
      <c r="L753" s="13"/>
      <c r="M753" s="13"/>
    </row>
    <row r="754" spans="1:13" ht="15" hidden="1" customHeight="1">
      <c r="A754" s="8">
        <v>201607</v>
      </c>
      <c r="B754" s="7" t="s">
        <v>41</v>
      </c>
      <c r="C754" s="16" t="s">
        <v>29</v>
      </c>
      <c r="D754" s="17" t="s">
        <v>14</v>
      </c>
      <c r="E754" s="16" t="s">
        <v>30</v>
      </c>
      <c r="F754" s="10">
        <v>2637.95</v>
      </c>
      <c r="G754" s="11">
        <v>0</v>
      </c>
      <c r="H754" s="11">
        <v>0</v>
      </c>
      <c r="I754" s="11">
        <v>0</v>
      </c>
      <c r="J754" s="12" t="str">
        <f>LEFT(tblRVN[[#This Row],[Rate Desc]],10)</f>
        <v>301670-DSM</v>
      </c>
      <c r="K754" s="11">
        <v>0</v>
      </c>
      <c r="L754" s="13"/>
      <c r="M754" s="13"/>
    </row>
    <row r="755" spans="1:13" ht="15" hidden="1" customHeight="1">
      <c r="A755" s="8">
        <v>201607</v>
      </c>
      <c r="B755" s="7" t="s">
        <v>41</v>
      </c>
      <c r="C755" s="16" t="s">
        <v>29</v>
      </c>
      <c r="D755" s="17" t="s">
        <v>14</v>
      </c>
      <c r="E755" s="16" t="s">
        <v>17</v>
      </c>
      <c r="G755" s="11">
        <v>241</v>
      </c>
      <c r="H755" s="11">
        <v>0</v>
      </c>
      <c r="J755" s="12" t="str">
        <f>LEFT(tblRVN[[#This Row],[Rate Desc]],10)</f>
        <v>CUSTOMER C</v>
      </c>
      <c r="K755" s="11">
        <v>0</v>
      </c>
      <c r="L755" s="13"/>
      <c r="M755" s="13"/>
    </row>
    <row r="756" spans="1:13" ht="15" hidden="1" customHeight="1">
      <c r="A756" s="8">
        <v>201607</v>
      </c>
      <c r="B756" s="7" t="s">
        <v>41</v>
      </c>
      <c r="C756" s="16" t="s">
        <v>29</v>
      </c>
      <c r="D756" s="17" t="s">
        <v>14</v>
      </c>
      <c r="E756" s="16" t="s">
        <v>40</v>
      </c>
      <c r="F756" s="10">
        <v>435.45</v>
      </c>
      <c r="G756" s="11">
        <v>0</v>
      </c>
      <c r="H756" s="11">
        <v>0</v>
      </c>
      <c r="I756" s="11">
        <v>0</v>
      </c>
      <c r="J756" s="12" t="str">
        <f>LEFT(tblRVN[[#This Row],[Rate Desc]],10)</f>
        <v>REVENUE AD</v>
      </c>
      <c r="K756" s="11">
        <v>0</v>
      </c>
      <c r="L756" s="13"/>
      <c r="M756" s="13"/>
    </row>
    <row r="757" spans="1:13" ht="15" hidden="1" customHeight="1">
      <c r="A757" s="8">
        <v>201607</v>
      </c>
      <c r="B757" s="7" t="s">
        <v>41</v>
      </c>
      <c r="C757" s="16" t="s">
        <v>29</v>
      </c>
      <c r="D757" s="17" t="s">
        <v>14</v>
      </c>
      <c r="E757" s="16" t="s">
        <v>18</v>
      </c>
      <c r="F757" s="10">
        <v>-2637.95</v>
      </c>
      <c r="G757" s="11">
        <v>0</v>
      </c>
      <c r="H757" s="11">
        <v>0</v>
      </c>
      <c r="I757" s="11">
        <v>0</v>
      </c>
      <c r="J757" s="12" t="str">
        <f>LEFT(tblRVN[[#This Row],[Rate Desc]],10)</f>
        <v>REVENUE_AC</v>
      </c>
      <c r="K757" s="11">
        <v>0</v>
      </c>
      <c r="L757" s="13"/>
      <c r="M757" s="13"/>
    </row>
    <row r="758" spans="1:13" ht="15" hidden="1" customHeight="1">
      <c r="A758" s="8">
        <v>201607</v>
      </c>
      <c r="B758" s="7" t="s">
        <v>41</v>
      </c>
      <c r="C758" s="16" t="s">
        <v>29</v>
      </c>
      <c r="D758" s="17" t="s">
        <v>19</v>
      </c>
      <c r="E758" s="16" t="s">
        <v>20</v>
      </c>
      <c r="F758" s="10">
        <v>6000</v>
      </c>
      <c r="G758" s="11">
        <v>0</v>
      </c>
      <c r="H758" s="11">
        <v>0</v>
      </c>
      <c r="I758" s="11">
        <v>-8000</v>
      </c>
      <c r="J758" s="12" t="str">
        <f>LEFT(tblRVN[[#This Row],[Rate Desc]],10)</f>
        <v>UNBILLED R</v>
      </c>
      <c r="K758" s="11">
        <v>-8000</v>
      </c>
      <c r="L758" s="13"/>
      <c r="M758" s="13"/>
    </row>
    <row r="759" spans="1:13" ht="15" hidden="1" customHeight="1">
      <c r="A759" s="8">
        <v>201607</v>
      </c>
      <c r="B759" s="7" t="s">
        <v>41</v>
      </c>
      <c r="C759" s="16" t="s">
        <v>31</v>
      </c>
      <c r="D759" s="17" t="s">
        <v>35</v>
      </c>
      <c r="E759" s="16" t="s">
        <v>82</v>
      </c>
      <c r="F759" s="10">
        <v>-1692.54</v>
      </c>
      <c r="G759" s="11">
        <v>0</v>
      </c>
      <c r="H759" s="11">
        <v>479</v>
      </c>
      <c r="I759" s="11">
        <v>226581</v>
      </c>
      <c r="J759" s="12" t="str">
        <f>LEFT(tblRVN[[#This Row],[Rate Desc]],10)</f>
        <v>02NETMT135</v>
      </c>
      <c r="K759" s="11">
        <v>226581</v>
      </c>
      <c r="L759" s="13"/>
      <c r="M759" s="13"/>
    </row>
    <row r="760" spans="1:13" ht="15" hidden="1" customHeight="1">
      <c r="A760" s="8">
        <v>201607</v>
      </c>
      <c r="B760" s="7" t="s">
        <v>41</v>
      </c>
      <c r="C760" s="16" t="s">
        <v>31</v>
      </c>
      <c r="D760" s="17" t="s">
        <v>35</v>
      </c>
      <c r="E760" s="16" t="s">
        <v>83</v>
      </c>
      <c r="F760" s="10">
        <v>-611.25</v>
      </c>
      <c r="I760" s="11">
        <v>81568</v>
      </c>
      <c r="J760" s="12" t="str">
        <f>LEFT(tblRVN[[#This Row],[Rate Desc]],10)</f>
        <v>02OALTB15R</v>
      </c>
      <c r="K760" s="11">
        <v>81568</v>
      </c>
      <c r="L760" s="13"/>
      <c r="M760" s="13"/>
    </row>
    <row r="761" spans="1:13" ht="15" hidden="1" customHeight="1">
      <c r="A761" s="8">
        <v>201607</v>
      </c>
      <c r="B761" s="7" t="s">
        <v>41</v>
      </c>
      <c r="C761" s="16" t="s">
        <v>31</v>
      </c>
      <c r="D761" s="17" t="s">
        <v>35</v>
      </c>
      <c r="E761" s="16" t="s">
        <v>84</v>
      </c>
      <c r="F761" s="10">
        <v>-759292.38</v>
      </c>
      <c r="G761" s="11">
        <v>0</v>
      </c>
      <c r="H761" s="11">
        <v>101407</v>
      </c>
      <c r="I761" s="11">
        <v>101673727</v>
      </c>
      <c r="J761" s="12" t="str">
        <f>LEFT(tblRVN[[#This Row],[Rate Desc]],10)</f>
        <v>02RESD0016</v>
      </c>
      <c r="K761" s="11">
        <v>101673727</v>
      </c>
      <c r="L761" s="13"/>
      <c r="M761" s="13"/>
    </row>
    <row r="762" spans="1:13" ht="15" hidden="1" customHeight="1">
      <c r="A762" s="8">
        <v>201607</v>
      </c>
      <c r="B762" s="7" t="s">
        <v>41</v>
      </c>
      <c r="C762" s="16" t="s">
        <v>31</v>
      </c>
      <c r="D762" s="17" t="s">
        <v>35</v>
      </c>
      <c r="E762" s="16" t="s">
        <v>85</v>
      </c>
      <c r="F762" s="10">
        <v>-29107.78</v>
      </c>
      <c r="G762" s="11">
        <v>0</v>
      </c>
      <c r="H762" s="11">
        <v>4596</v>
      </c>
      <c r="I762" s="11">
        <v>3898312</v>
      </c>
      <c r="J762" s="12" t="str">
        <f>LEFT(tblRVN[[#This Row],[Rate Desc]],10)</f>
        <v>02RESD0017</v>
      </c>
      <c r="K762" s="11">
        <v>3898312</v>
      </c>
      <c r="L762" s="13"/>
      <c r="M762" s="13"/>
    </row>
    <row r="763" spans="1:13" ht="15" hidden="1" customHeight="1">
      <c r="A763" s="8">
        <v>201607</v>
      </c>
      <c r="B763" s="7" t="s">
        <v>41</v>
      </c>
      <c r="C763" s="16" t="s">
        <v>31</v>
      </c>
      <c r="D763" s="17" t="s">
        <v>35</v>
      </c>
      <c r="E763" s="16" t="s">
        <v>86</v>
      </c>
      <c r="F763" s="10">
        <v>-1219.01</v>
      </c>
      <c r="G763" s="11">
        <v>0</v>
      </c>
      <c r="H763" s="11">
        <v>85</v>
      </c>
      <c r="I763" s="11">
        <v>163186</v>
      </c>
      <c r="J763" s="12" t="str">
        <f>LEFT(tblRVN[[#This Row],[Rate Desc]],10)</f>
        <v>02RESD0018</v>
      </c>
      <c r="K763" s="11">
        <v>163186</v>
      </c>
      <c r="L763" s="13"/>
      <c r="M763" s="13"/>
    </row>
    <row r="764" spans="1:13" ht="15" hidden="1" customHeight="1">
      <c r="A764" s="8">
        <v>201607</v>
      </c>
      <c r="B764" s="7" t="s">
        <v>41</v>
      </c>
      <c r="C764" s="16" t="s">
        <v>31</v>
      </c>
      <c r="D764" s="17" t="s">
        <v>35</v>
      </c>
      <c r="E764" s="16" t="s">
        <v>87</v>
      </c>
      <c r="F764" s="10">
        <v>-281.61</v>
      </c>
      <c r="G764" s="11">
        <v>0</v>
      </c>
      <c r="H764" s="11">
        <v>16</v>
      </c>
      <c r="I764" s="11">
        <v>37698</v>
      </c>
      <c r="J764" s="12" t="str">
        <f>LEFT(tblRVN[[#This Row],[Rate Desc]],10)</f>
        <v>02RESD018X</v>
      </c>
      <c r="K764" s="11">
        <v>37698</v>
      </c>
      <c r="L764" s="13"/>
      <c r="M764" s="13"/>
    </row>
    <row r="765" spans="1:13" ht="15" hidden="1" customHeight="1">
      <c r="A765" s="8">
        <v>201607</v>
      </c>
      <c r="B765" s="7" t="s">
        <v>41</v>
      </c>
      <c r="C765" s="16" t="s">
        <v>31</v>
      </c>
      <c r="D765" s="17" t="s">
        <v>35</v>
      </c>
      <c r="E765" s="16" t="s">
        <v>88</v>
      </c>
      <c r="F765" s="10">
        <v>-13485.35</v>
      </c>
      <c r="G765" s="11">
        <v>0</v>
      </c>
      <c r="H765" s="11">
        <v>3506</v>
      </c>
      <c r="I765" s="11">
        <v>1805284</v>
      </c>
      <c r="J765" s="12" t="str">
        <f>LEFT(tblRVN[[#This Row],[Rate Desc]],10)</f>
        <v>02RGNSB024</v>
      </c>
      <c r="K765" s="11">
        <v>1805284</v>
      </c>
      <c r="L765" s="13"/>
      <c r="M765" s="13"/>
    </row>
    <row r="766" spans="1:13" ht="15" hidden="1" customHeight="1">
      <c r="A766" s="8">
        <v>201607</v>
      </c>
      <c r="B766" s="7" t="s">
        <v>41</v>
      </c>
      <c r="C766" s="16" t="s">
        <v>31</v>
      </c>
      <c r="D766" s="17" t="s">
        <v>35</v>
      </c>
      <c r="E766" s="16" t="s">
        <v>36</v>
      </c>
      <c r="F766" s="10">
        <v>-58936.58</v>
      </c>
      <c r="G766" s="11">
        <v>0</v>
      </c>
      <c r="H766" s="11">
        <v>0</v>
      </c>
      <c r="I766" s="11">
        <v>0</v>
      </c>
      <c r="J766" s="12" t="str">
        <f>LEFT(tblRVN[[#This Row],[Rate Desc]],10)</f>
        <v>BPA BALANC</v>
      </c>
      <c r="K766" s="11">
        <v>0</v>
      </c>
      <c r="L766" s="13"/>
      <c r="M766" s="13"/>
    </row>
    <row r="767" spans="1:13" ht="15" hidden="1" customHeight="1">
      <c r="A767" s="8">
        <v>201607</v>
      </c>
      <c r="B767" s="7" t="s">
        <v>41</v>
      </c>
      <c r="C767" s="16" t="s">
        <v>31</v>
      </c>
      <c r="D767" s="17" t="s">
        <v>35</v>
      </c>
      <c r="E767" s="16" t="s">
        <v>37</v>
      </c>
      <c r="G767" s="11">
        <v>108326</v>
      </c>
      <c r="H767" s="11">
        <v>0</v>
      </c>
      <c r="J767" s="12" t="str">
        <f>LEFT(tblRVN[[#This Row],[Rate Desc]],10)</f>
        <v>CUSTOMER C</v>
      </c>
      <c r="K767" s="11">
        <v>0</v>
      </c>
      <c r="L767" s="13"/>
      <c r="M767" s="13"/>
    </row>
    <row r="768" spans="1:13" ht="15" hidden="1" customHeight="1">
      <c r="A768" s="8">
        <v>201607</v>
      </c>
      <c r="B768" s="7" t="s">
        <v>41</v>
      </c>
      <c r="C768" s="16" t="s">
        <v>31</v>
      </c>
      <c r="D768" s="17" t="s">
        <v>14</v>
      </c>
      <c r="E768" s="16" t="s">
        <v>58</v>
      </c>
      <c r="F768" s="10">
        <v>231.79</v>
      </c>
      <c r="I768" s="11">
        <v>0</v>
      </c>
      <c r="J768" s="12" t="str">
        <f>LEFT(tblRVN[[#This Row],[Rate Desc]],10)</f>
        <v>02LNX00109</v>
      </c>
      <c r="K768" s="11">
        <v>0</v>
      </c>
      <c r="L768" s="13"/>
      <c r="M768" s="13"/>
    </row>
    <row r="769" spans="1:13" ht="15" hidden="1" customHeight="1">
      <c r="A769" s="8">
        <v>201607</v>
      </c>
      <c r="B769" s="7" t="s">
        <v>41</v>
      </c>
      <c r="C769" s="16" t="s">
        <v>31</v>
      </c>
      <c r="D769" s="17" t="s">
        <v>14</v>
      </c>
      <c r="E769" s="16" t="s">
        <v>89</v>
      </c>
      <c r="F769" s="10">
        <v>21972.7</v>
      </c>
      <c r="G769" s="11">
        <v>0</v>
      </c>
      <c r="H769" s="11">
        <v>479</v>
      </c>
      <c r="I769" s="11">
        <v>215714</v>
      </c>
      <c r="J769" s="12" t="str">
        <f>LEFT(tblRVN[[#This Row],[Rate Desc]],10)</f>
        <v>02NETMT135</v>
      </c>
      <c r="K769" s="11">
        <v>215714</v>
      </c>
      <c r="L769" s="13"/>
      <c r="M769" s="13"/>
    </row>
    <row r="770" spans="1:13" ht="15" hidden="1" customHeight="1">
      <c r="A770" s="8">
        <v>201607</v>
      </c>
      <c r="B770" s="7" t="s">
        <v>41</v>
      </c>
      <c r="C770" s="16" t="s">
        <v>31</v>
      </c>
      <c r="D770" s="17" t="s">
        <v>14</v>
      </c>
      <c r="E770" s="16" t="s">
        <v>90</v>
      </c>
      <c r="F770" s="10">
        <v>12330.14</v>
      </c>
      <c r="G770" s="11">
        <v>0</v>
      </c>
      <c r="H770" s="11">
        <v>1077</v>
      </c>
      <c r="I770" s="11">
        <v>81568</v>
      </c>
      <c r="J770" s="12" t="str">
        <f>LEFT(tblRVN[[#This Row],[Rate Desc]],10)</f>
        <v>02OALTB15R</v>
      </c>
      <c r="K770" s="11">
        <v>81568</v>
      </c>
      <c r="L770" s="13"/>
      <c r="M770" s="13"/>
    </row>
    <row r="771" spans="1:13" ht="15" hidden="1" customHeight="1">
      <c r="A771" s="8">
        <v>201607</v>
      </c>
      <c r="B771" s="7" t="s">
        <v>41</v>
      </c>
      <c r="C771" s="16" t="s">
        <v>31</v>
      </c>
      <c r="D771" s="17" t="s">
        <v>14</v>
      </c>
      <c r="E771" s="16" t="s">
        <v>91</v>
      </c>
      <c r="F771" s="10">
        <v>9404304.9900000002</v>
      </c>
      <c r="G771" s="11">
        <v>0</v>
      </c>
      <c r="H771" s="11">
        <v>101407</v>
      </c>
      <c r="I771" s="11">
        <v>101735770</v>
      </c>
      <c r="J771" s="12" t="str">
        <f>LEFT(tblRVN[[#This Row],[Rate Desc]],10)</f>
        <v>02RESD0016</v>
      </c>
      <c r="K771" s="11">
        <v>101735770</v>
      </c>
      <c r="L771" s="13"/>
      <c r="M771" s="13"/>
    </row>
    <row r="772" spans="1:13" ht="15" hidden="1" customHeight="1">
      <c r="A772" s="8">
        <v>201607</v>
      </c>
      <c r="B772" s="7" t="s">
        <v>41</v>
      </c>
      <c r="C772" s="16" t="s">
        <v>31</v>
      </c>
      <c r="D772" s="17" t="s">
        <v>14</v>
      </c>
      <c r="E772" s="16" t="s">
        <v>92</v>
      </c>
      <c r="F772" s="10">
        <v>351161.93</v>
      </c>
      <c r="G772" s="11">
        <v>0</v>
      </c>
      <c r="H772" s="11">
        <v>4596</v>
      </c>
      <c r="I772" s="11">
        <v>3898312</v>
      </c>
      <c r="J772" s="12" t="str">
        <f>LEFT(tblRVN[[#This Row],[Rate Desc]],10)</f>
        <v>02RESD0017</v>
      </c>
      <c r="K772" s="11">
        <v>3898312</v>
      </c>
      <c r="L772" s="13"/>
      <c r="M772" s="13"/>
    </row>
    <row r="773" spans="1:13" ht="15" hidden="1" customHeight="1">
      <c r="A773" s="8">
        <v>201607</v>
      </c>
      <c r="B773" s="7" t="s">
        <v>41</v>
      </c>
      <c r="C773" s="16" t="s">
        <v>31</v>
      </c>
      <c r="D773" s="17" t="s">
        <v>14</v>
      </c>
      <c r="E773" s="16" t="s">
        <v>93</v>
      </c>
      <c r="F773" s="10">
        <v>16830.189999999999</v>
      </c>
      <c r="G773" s="11">
        <v>0</v>
      </c>
      <c r="H773" s="11">
        <v>85</v>
      </c>
      <c r="I773" s="11">
        <v>163186</v>
      </c>
      <c r="J773" s="12" t="str">
        <f>LEFT(tblRVN[[#This Row],[Rate Desc]],10)</f>
        <v>02RESD0018</v>
      </c>
      <c r="K773" s="11">
        <v>163186</v>
      </c>
      <c r="L773" s="13"/>
      <c r="M773" s="13"/>
    </row>
    <row r="774" spans="1:13" ht="15" hidden="1" customHeight="1">
      <c r="A774" s="8">
        <v>201607</v>
      </c>
      <c r="B774" s="7" t="s">
        <v>41</v>
      </c>
      <c r="C774" s="16" t="s">
        <v>31</v>
      </c>
      <c r="D774" s="17" t="s">
        <v>14</v>
      </c>
      <c r="E774" s="16" t="s">
        <v>94</v>
      </c>
      <c r="F774" s="10">
        <v>3867.59</v>
      </c>
      <c r="G774" s="11">
        <v>0</v>
      </c>
      <c r="H774" s="11">
        <v>16</v>
      </c>
      <c r="I774" s="11">
        <v>37698</v>
      </c>
      <c r="J774" s="12" t="str">
        <f>LEFT(tblRVN[[#This Row],[Rate Desc]],10)</f>
        <v>02RESD018X</v>
      </c>
      <c r="K774" s="11">
        <v>37698</v>
      </c>
      <c r="L774" s="13"/>
      <c r="M774" s="13"/>
    </row>
    <row r="775" spans="1:13" ht="15" hidden="1" customHeight="1">
      <c r="A775" s="8">
        <v>201607</v>
      </c>
      <c r="B775" s="7" t="s">
        <v>41</v>
      </c>
      <c r="C775" s="16" t="s">
        <v>31</v>
      </c>
      <c r="D775" s="17" t="s">
        <v>14</v>
      </c>
      <c r="E775" s="16" t="s">
        <v>95</v>
      </c>
      <c r="F775" s="10">
        <v>215823.55</v>
      </c>
      <c r="G775" s="11">
        <v>0</v>
      </c>
      <c r="H775" s="11">
        <v>3506</v>
      </c>
      <c r="I775" s="11">
        <v>1860574</v>
      </c>
      <c r="J775" s="12" t="str">
        <f>LEFT(tblRVN[[#This Row],[Rate Desc]],10)</f>
        <v>02RGNSB024</v>
      </c>
      <c r="K775" s="11">
        <v>1860574</v>
      </c>
      <c r="L775" s="13"/>
      <c r="M775" s="13"/>
    </row>
    <row r="776" spans="1:13" ht="15" hidden="1" customHeight="1">
      <c r="A776" s="8">
        <v>201607</v>
      </c>
      <c r="B776" s="7" t="s">
        <v>41</v>
      </c>
      <c r="C776" s="16" t="s">
        <v>31</v>
      </c>
      <c r="D776" s="17" t="s">
        <v>14</v>
      </c>
      <c r="E776" s="16" t="s">
        <v>32</v>
      </c>
      <c r="F776" s="10">
        <v>360617.69</v>
      </c>
      <c r="G776" s="11">
        <v>0</v>
      </c>
      <c r="H776" s="11">
        <v>0</v>
      </c>
      <c r="I776" s="11">
        <v>0</v>
      </c>
      <c r="J776" s="12" t="str">
        <f>LEFT(tblRVN[[#This Row],[Rate Desc]],10)</f>
        <v>301170-DSM</v>
      </c>
      <c r="K776" s="11">
        <v>0</v>
      </c>
      <c r="L776" s="13"/>
      <c r="M776" s="13"/>
    </row>
    <row r="777" spans="1:13" ht="15" hidden="1" customHeight="1">
      <c r="A777" s="8">
        <v>201607</v>
      </c>
      <c r="B777" s="7" t="s">
        <v>41</v>
      </c>
      <c r="C777" s="16" t="s">
        <v>31</v>
      </c>
      <c r="D777" s="17" t="s">
        <v>14</v>
      </c>
      <c r="E777" s="16" t="s">
        <v>33</v>
      </c>
      <c r="F777" s="10">
        <v>30726.57</v>
      </c>
      <c r="G777" s="11">
        <v>0</v>
      </c>
      <c r="H777" s="11">
        <v>0</v>
      </c>
      <c r="I777" s="11">
        <v>0</v>
      </c>
      <c r="J777" s="12" t="str">
        <f>LEFT(tblRVN[[#This Row],[Rate Desc]],10)</f>
        <v>301180-BLU</v>
      </c>
      <c r="K777" s="11">
        <v>0</v>
      </c>
      <c r="L777" s="13"/>
      <c r="M777" s="13"/>
    </row>
    <row r="778" spans="1:13" ht="15" hidden="1" customHeight="1">
      <c r="A778" s="8">
        <v>201607</v>
      </c>
      <c r="B778" s="7" t="s">
        <v>41</v>
      </c>
      <c r="C778" s="16" t="s">
        <v>31</v>
      </c>
      <c r="D778" s="17" t="s">
        <v>14</v>
      </c>
      <c r="E778" s="16" t="s">
        <v>17</v>
      </c>
      <c r="G778" s="11">
        <v>108351</v>
      </c>
      <c r="H778" s="11">
        <v>0</v>
      </c>
      <c r="J778" s="12" t="str">
        <f>LEFT(tblRVN[[#This Row],[Rate Desc]],10)</f>
        <v>CUSTOMER C</v>
      </c>
      <c r="K778" s="11">
        <v>0</v>
      </c>
      <c r="L778" s="13"/>
      <c r="M778" s="13"/>
    </row>
    <row r="779" spans="1:13" ht="15" hidden="1" customHeight="1">
      <c r="A779" s="8">
        <v>201607</v>
      </c>
      <c r="B779" s="7" t="s">
        <v>41</v>
      </c>
      <c r="C779" s="16" t="s">
        <v>31</v>
      </c>
      <c r="D779" s="17" t="s">
        <v>14</v>
      </c>
      <c r="E779" s="16" t="s">
        <v>40</v>
      </c>
      <c r="F779" s="10">
        <v>74651.17</v>
      </c>
      <c r="G779" s="11">
        <v>0</v>
      </c>
      <c r="H779" s="11">
        <v>0</v>
      </c>
      <c r="I779" s="11">
        <v>0</v>
      </c>
      <c r="J779" s="12" t="str">
        <f>LEFT(tblRVN[[#This Row],[Rate Desc]],10)</f>
        <v>REVENUE AD</v>
      </c>
      <c r="K779" s="11">
        <v>0</v>
      </c>
      <c r="L779" s="13"/>
      <c r="M779" s="13"/>
    </row>
    <row r="780" spans="1:13" ht="15" hidden="1" customHeight="1">
      <c r="A780" s="8">
        <v>201607</v>
      </c>
      <c r="B780" s="7" t="s">
        <v>41</v>
      </c>
      <c r="C780" s="16" t="s">
        <v>31</v>
      </c>
      <c r="D780" s="17" t="s">
        <v>14</v>
      </c>
      <c r="E780" s="16" t="s">
        <v>18</v>
      </c>
      <c r="F780" s="10">
        <v>-360617.69</v>
      </c>
      <c r="G780" s="11">
        <v>0</v>
      </c>
      <c r="H780" s="11">
        <v>0</v>
      </c>
      <c r="I780" s="11">
        <v>0</v>
      </c>
      <c r="J780" s="12" t="str">
        <f>LEFT(tblRVN[[#This Row],[Rate Desc]],10)</f>
        <v>REVENUE_AC</v>
      </c>
      <c r="K780" s="11">
        <v>0</v>
      </c>
      <c r="L780" s="13"/>
      <c r="M780" s="13"/>
    </row>
    <row r="781" spans="1:13" ht="15" hidden="1" customHeight="1">
      <c r="A781" s="8">
        <v>201607</v>
      </c>
      <c r="B781" s="7" t="s">
        <v>41</v>
      </c>
      <c r="C781" s="16" t="s">
        <v>31</v>
      </c>
      <c r="D781" s="17" t="s">
        <v>19</v>
      </c>
      <c r="E781" s="16" t="s">
        <v>34</v>
      </c>
      <c r="F781" s="10">
        <v>-7000</v>
      </c>
      <c r="G781" s="11">
        <v>0</v>
      </c>
      <c r="H781" s="11">
        <v>0</v>
      </c>
      <c r="I781" s="11">
        <v>0</v>
      </c>
      <c r="J781" s="12" t="str">
        <f>LEFT(tblRVN[[#This Row],[Rate Desc]],10)</f>
        <v>301119 - U</v>
      </c>
      <c r="K781" s="11">
        <v>0</v>
      </c>
      <c r="L781" s="13"/>
      <c r="M781" s="13"/>
    </row>
    <row r="782" spans="1:13" ht="15" hidden="1" customHeight="1">
      <c r="A782" s="8">
        <v>201607</v>
      </c>
      <c r="B782" s="7" t="s">
        <v>41</v>
      </c>
      <c r="C782" s="16" t="s">
        <v>31</v>
      </c>
      <c r="D782" s="17" t="s">
        <v>19</v>
      </c>
      <c r="E782" s="16" t="s">
        <v>20</v>
      </c>
      <c r="F782" s="10">
        <v>1092000</v>
      </c>
      <c r="G782" s="11">
        <v>0</v>
      </c>
      <c r="H782" s="11">
        <v>0</v>
      </c>
      <c r="I782" s="11">
        <v>10835000</v>
      </c>
      <c r="J782" s="12" t="str">
        <f>LEFT(tblRVN[[#This Row],[Rate Desc]],10)</f>
        <v>UNBILLED R</v>
      </c>
      <c r="K782" s="11">
        <v>10835000</v>
      </c>
      <c r="L782" s="13"/>
      <c r="M782" s="13"/>
    </row>
    <row r="783" spans="1:13" ht="15" hidden="1" customHeight="1">
      <c r="A783" s="8">
        <v>201608</v>
      </c>
      <c r="B783" s="7" t="s">
        <v>41</v>
      </c>
      <c r="C783" s="16" t="s">
        <v>13</v>
      </c>
      <c r="D783" s="17" t="s">
        <v>35</v>
      </c>
      <c r="E783" s="16" t="s">
        <v>42</v>
      </c>
      <c r="F783" s="10">
        <v>-20518.91</v>
      </c>
      <c r="G783" s="11">
        <v>0</v>
      </c>
      <c r="H783" s="11">
        <v>1492</v>
      </c>
      <c r="I783" s="11">
        <v>2746866</v>
      </c>
      <c r="J783" s="12" t="str">
        <f>LEFT(tblRVN[[#This Row],[Rate Desc]],10)</f>
        <v>02GNSB0024</v>
      </c>
      <c r="K783" s="11">
        <v>2746866</v>
      </c>
      <c r="L783" s="13"/>
      <c r="M783" s="13"/>
    </row>
    <row r="784" spans="1:13" ht="15" hidden="1" customHeight="1">
      <c r="A784" s="8">
        <v>201608</v>
      </c>
      <c r="B784" s="7" t="s">
        <v>41</v>
      </c>
      <c r="C784" s="16" t="s">
        <v>13</v>
      </c>
      <c r="D784" s="17" t="s">
        <v>35</v>
      </c>
      <c r="E784" s="16" t="s">
        <v>43</v>
      </c>
      <c r="F784" s="10">
        <v>-0.54</v>
      </c>
      <c r="G784" s="11">
        <v>0</v>
      </c>
      <c r="H784" s="11">
        <v>1</v>
      </c>
      <c r="I784" s="11">
        <v>72</v>
      </c>
      <c r="J784" s="12" t="str">
        <f>LEFT(tblRVN[[#This Row],[Rate Desc]],10)</f>
        <v>02GNSB024F</v>
      </c>
      <c r="K784" s="11">
        <v>72</v>
      </c>
      <c r="L784" s="13"/>
      <c r="M784" s="13"/>
    </row>
    <row r="785" spans="1:13" ht="15" hidden="1" customHeight="1">
      <c r="A785" s="8">
        <v>201608</v>
      </c>
      <c r="B785" s="7" t="s">
        <v>41</v>
      </c>
      <c r="C785" s="16" t="s">
        <v>13</v>
      </c>
      <c r="D785" s="17" t="s">
        <v>35</v>
      </c>
      <c r="E785" s="16" t="s">
        <v>44</v>
      </c>
      <c r="F785" s="10">
        <v>-99.25</v>
      </c>
      <c r="G785" s="11">
        <v>0</v>
      </c>
      <c r="H785" s="11">
        <v>81</v>
      </c>
      <c r="I785" s="11">
        <v>13291</v>
      </c>
      <c r="J785" s="12" t="str">
        <f>LEFT(tblRVN[[#This Row],[Rate Desc]],10)</f>
        <v>02GNSB24FP</v>
      </c>
      <c r="K785" s="11">
        <v>13291</v>
      </c>
      <c r="L785" s="13"/>
      <c r="M785" s="13"/>
    </row>
    <row r="786" spans="1:13" ht="15" hidden="1" customHeight="1">
      <c r="A786" s="8">
        <v>201608</v>
      </c>
      <c r="B786" s="7" t="s">
        <v>41</v>
      </c>
      <c r="C786" s="16" t="s">
        <v>13</v>
      </c>
      <c r="D786" s="17" t="s">
        <v>35</v>
      </c>
      <c r="E786" s="16" t="s">
        <v>45</v>
      </c>
      <c r="F786" s="10">
        <v>-36502.53</v>
      </c>
      <c r="G786" s="11">
        <v>0</v>
      </c>
      <c r="H786" s="11">
        <v>98</v>
      </c>
      <c r="I786" s="11">
        <v>4886555</v>
      </c>
      <c r="J786" s="12" t="str">
        <f>LEFT(tblRVN[[#This Row],[Rate Desc]],10)</f>
        <v>02LGSB0036</v>
      </c>
      <c r="K786" s="11">
        <v>4886555</v>
      </c>
      <c r="L786" s="13"/>
      <c r="M786" s="13"/>
    </row>
    <row r="787" spans="1:13" ht="15" hidden="1" customHeight="1">
      <c r="A787" s="8">
        <v>201608</v>
      </c>
      <c r="B787" s="7" t="s">
        <v>41</v>
      </c>
      <c r="C787" s="16" t="s">
        <v>13</v>
      </c>
      <c r="D787" s="17" t="s">
        <v>35</v>
      </c>
      <c r="E787" s="16" t="s">
        <v>46</v>
      </c>
      <c r="F787" s="10">
        <v>-39.43</v>
      </c>
      <c r="G787" s="11">
        <v>0</v>
      </c>
      <c r="H787" s="11">
        <v>20</v>
      </c>
      <c r="I787" s="11">
        <v>5279</v>
      </c>
      <c r="J787" s="12" t="str">
        <f>LEFT(tblRVN[[#This Row],[Rate Desc]],10)</f>
        <v>02NMT24135</v>
      </c>
      <c r="K787" s="11">
        <v>5279</v>
      </c>
      <c r="L787" s="13"/>
      <c r="M787" s="13"/>
    </row>
    <row r="788" spans="1:13" ht="15" hidden="1" customHeight="1">
      <c r="A788" s="8">
        <v>201608</v>
      </c>
      <c r="B788" s="7" t="s">
        <v>41</v>
      </c>
      <c r="C788" s="16" t="s">
        <v>13</v>
      </c>
      <c r="D788" s="17" t="s">
        <v>35</v>
      </c>
      <c r="E788" s="16" t="s">
        <v>47</v>
      </c>
      <c r="F788" s="10">
        <v>-325.62</v>
      </c>
      <c r="I788" s="11">
        <v>43497</v>
      </c>
      <c r="J788" s="12" t="str">
        <f>LEFT(tblRVN[[#This Row],[Rate Desc]],10)</f>
        <v>02OALTB15N</v>
      </c>
      <c r="K788" s="11">
        <v>43497</v>
      </c>
      <c r="L788" s="13"/>
      <c r="M788" s="13"/>
    </row>
    <row r="789" spans="1:13" ht="15" hidden="1" customHeight="1">
      <c r="A789" s="8">
        <v>201608</v>
      </c>
      <c r="B789" s="7" t="s">
        <v>41</v>
      </c>
      <c r="C789" s="16" t="s">
        <v>13</v>
      </c>
      <c r="D789" s="17" t="s">
        <v>35</v>
      </c>
      <c r="E789" s="16" t="s">
        <v>36</v>
      </c>
      <c r="F789" s="10">
        <v>-5393.7</v>
      </c>
      <c r="G789" s="11">
        <v>0</v>
      </c>
      <c r="H789" s="11">
        <v>0</v>
      </c>
      <c r="I789" s="11">
        <v>0</v>
      </c>
      <c r="J789" s="12" t="str">
        <f>LEFT(tblRVN[[#This Row],[Rate Desc]],10)</f>
        <v>BPA BALANC</v>
      </c>
      <c r="K789" s="11">
        <v>0</v>
      </c>
      <c r="L789" s="13"/>
      <c r="M789" s="13"/>
    </row>
    <row r="790" spans="1:13" ht="15" hidden="1" customHeight="1">
      <c r="A790" s="8">
        <v>201608</v>
      </c>
      <c r="B790" s="7" t="s">
        <v>41</v>
      </c>
      <c r="C790" s="16" t="s">
        <v>13</v>
      </c>
      <c r="D790" s="17" t="s">
        <v>35</v>
      </c>
      <c r="E790" s="16" t="s">
        <v>37</v>
      </c>
      <c r="G790" s="11">
        <v>1621</v>
      </c>
      <c r="H790" s="11">
        <v>0</v>
      </c>
      <c r="J790" s="12" t="str">
        <f>LEFT(tblRVN[[#This Row],[Rate Desc]],10)</f>
        <v>CUSTOMER C</v>
      </c>
      <c r="K790" s="11">
        <v>0</v>
      </c>
      <c r="L790" s="13"/>
      <c r="M790" s="13"/>
    </row>
    <row r="791" spans="1:13" ht="15" hidden="1" customHeight="1">
      <c r="A791" s="8">
        <v>201608</v>
      </c>
      <c r="B791" s="7" t="s">
        <v>41</v>
      </c>
      <c r="C791" s="16" t="s">
        <v>13</v>
      </c>
      <c r="D791" s="17" t="s">
        <v>14</v>
      </c>
      <c r="E791" s="16" t="s">
        <v>48</v>
      </c>
      <c r="F791" s="10">
        <v>259886.2</v>
      </c>
      <c r="G791" s="11">
        <v>0</v>
      </c>
      <c r="H791" s="11">
        <v>1492</v>
      </c>
      <c r="I791" s="11">
        <v>2746921</v>
      </c>
      <c r="J791" s="12" t="str">
        <f>LEFT(tblRVN[[#This Row],[Rate Desc]],10)</f>
        <v>02GNSB0024</v>
      </c>
      <c r="K791" s="11">
        <v>2746921</v>
      </c>
      <c r="L791" s="13"/>
      <c r="M791" s="13"/>
    </row>
    <row r="792" spans="1:13" ht="15" hidden="1" customHeight="1">
      <c r="A792" s="8">
        <v>201608</v>
      </c>
      <c r="B792" s="7" t="s">
        <v>41</v>
      </c>
      <c r="C792" s="16" t="s">
        <v>13</v>
      </c>
      <c r="D792" s="17" t="s">
        <v>14</v>
      </c>
      <c r="E792" s="16" t="s">
        <v>49</v>
      </c>
      <c r="F792" s="10">
        <v>1646.77</v>
      </c>
      <c r="G792" s="11">
        <v>0</v>
      </c>
      <c r="H792" s="11">
        <v>6</v>
      </c>
      <c r="I792" s="11">
        <v>12857</v>
      </c>
      <c r="J792" s="12" t="str">
        <f>LEFT(tblRVN[[#This Row],[Rate Desc]],10)</f>
        <v>02GNSB024F</v>
      </c>
      <c r="K792" s="11">
        <v>12857</v>
      </c>
      <c r="L792" s="13"/>
      <c r="M792" s="13"/>
    </row>
    <row r="793" spans="1:13" ht="15" hidden="1" customHeight="1">
      <c r="A793" s="8">
        <v>201608</v>
      </c>
      <c r="B793" s="7" t="s">
        <v>41</v>
      </c>
      <c r="C793" s="16" t="s">
        <v>13</v>
      </c>
      <c r="D793" s="17" t="s">
        <v>14</v>
      </c>
      <c r="E793" s="16" t="s">
        <v>50</v>
      </c>
      <c r="F793" s="10">
        <v>1085.83</v>
      </c>
      <c r="G793" s="11">
        <v>0</v>
      </c>
      <c r="H793" s="11">
        <v>81</v>
      </c>
      <c r="I793" s="11">
        <v>13291</v>
      </c>
      <c r="J793" s="12" t="str">
        <f>LEFT(tblRVN[[#This Row],[Rate Desc]],10)</f>
        <v>02GNSB24FP</v>
      </c>
      <c r="K793" s="11">
        <v>13291</v>
      </c>
      <c r="L793" s="13"/>
      <c r="M793" s="13"/>
    </row>
    <row r="794" spans="1:13" ht="15" hidden="1" customHeight="1">
      <c r="A794" s="8">
        <v>201608</v>
      </c>
      <c r="B794" s="7" t="s">
        <v>41</v>
      </c>
      <c r="C794" s="16" t="s">
        <v>13</v>
      </c>
      <c r="D794" s="17" t="s">
        <v>14</v>
      </c>
      <c r="E794" s="16" t="s">
        <v>51</v>
      </c>
      <c r="F794" s="10">
        <v>4079692.46</v>
      </c>
      <c r="G794" s="11">
        <v>0</v>
      </c>
      <c r="H794" s="11">
        <v>13791</v>
      </c>
      <c r="I794" s="11">
        <v>45343982</v>
      </c>
      <c r="J794" s="12" t="str">
        <f>LEFT(tblRVN[[#This Row],[Rate Desc]],10)</f>
        <v>02GNSV0024</v>
      </c>
      <c r="K794" s="11">
        <v>45343982</v>
      </c>
      <c r="L794" s="13"/>
      <c r="M794" s="13"/>
    </row>
    <row r="795" spans="1:13" ht="15" hidden="1" customHeight="1">
      <c r="A795" s="8">
        <v>201608</v>
      </c>
      <c r="B795" s="7" t="s">
        <v>41</v>
      </c>
      <c r="C795" s="16" t="s">
        <v>13</v>
      </c>
      <c r="D795" s="17" t="s">
        <v>14</v>
      </c>
      <c r="E795" s="16" t="s">
        <v>52</v>
      </c>
      <c r="F795" s="10">
        <v>12354.04</v>
      </c>
      <c r="G795" s="11">
        <v>0</v>
      </c>
      <c r="H795" s="11">
        <v>107</v>
      </c>
      <c r="I795" s="11">
        <v>89287</v>
      </c>
      <c r="J795" s="12" t="str">
        <f>LEFT(tblRVN[[#This Row],[Rate Desc]],10)</f>
        <v>02GNSV024F</v>
      </c>
      <c r="K795" s="11">
        <v>89287</v>
      </c>
      <c r="L795" s="13"/>
      <c r="M795" s="13"/>
    </row>
    <row r="796" spans="1:13" ht="15" hidden="1" customHeight="1">
      <c r="A796" s="8">
        <v>201608</v>
      </c>
      <c r="B796" s="7" t="s">
        <v>41</v>
      </c>
      <c r="C796" s="16" t="s">
        <v>13</v>
      </c>
      <c r="D796" s="17" t="s">
        <v>14</v>
      </c>
      <c r="E796" s="16" t="s">
        <v>53</v>
      </c>
      <c r="F796" s="10">
        <v>410208.78</v>
      </c>
      <c r="G796" s="11">
        <v>0</v>
      </c>
      <c r="H796" s="11">
        <v>98</v>
      </c>
      <c r="I796" s="11">
        <v>4886556</v>
      </c>
      <c r="J796" s="12" t="str">
        <f>LEFT(tblRVN[[#This Row],[Rate Desc]],10)</f>
        <v>02LGSB0036</v>
      </c>
      <c r="K796" s="11">
        <v>4886556</v>
      </c>
      <c r="L796" s="13"/>
      <c r="M796" s="13"/>
    </row>
    <row r="797" spans="1:13" ht="15" hidden="1" customHeight="1">
      <c r="A797" s="8">
        <v>201608</v>
      </c>
      <c r="B797" s="7" t="s">
        <v>41</v>
      </c>
      <c r="C797" s="16" t="s">
        <v>13</v>
      </c>
      <c r="D797" s="17" t="s">
        <v>14</v>
      </c>
      <c r="E797" s="16" t="s">
        <v>54</v>
      </c>
      <c r="F797" s="10">
        <v>5242571.95</v>
      </c>
      <c r="G797" s="11">
        <v>0</v>
      </c>
      <c r="H797" s="11">
        <v>860</v>
      </c>
      <c r="I797" s="11">
        <v>65485765</v>
      </c>
      <c r="J797" s="12" t="str">
        <f>LEFT(tblRVN[[#This Row],[Rate Desc]],10)</f>
        <v>02LGSV0036</v>
      </c>
      <c r="K797" s="11">
        <v>65485765</v>
      </c>
      <c r="L797" s="13"/>
      <c r="M797" s="13"/>
    </row>
    <row r="798" spans="1:13" ht="15" hidden="1" customHeight="1">
      <c r="A798" s="8">
        <v>201608</v>
      </c>
      <c r="B798" s="7" t="s">
        <v>41</v>
      </c>
      <c r="C798" s="16" t="s">
        <v>13</v>
      </c>
      <c r="D798" s="17" t="s">
        <v>14</v>
      </c>
      <c r="E798" s="16" t="s">
        <v>55</v>
      </c>
      <c r="F798" s="10">
        <v>1328485.97</v>
      </c>
      <c r="G798" s="11">
        <v>0</v>
      </c>
      <c r="H798" s="11">
        <v>37</v>
      </c>
      <c r="I798" s="11">
        <v>18311986</v>
      </c>
      <c r="J798" s="12" t="str">
        <f>LEFT(tblRVN[[#This Row],[Rate Desc]],10)</f>
        <v>02LGSV048T</v>
      </c>
      <c r="K798" s="11">
        <v>18311986</v>
      </c>
      <c r="L798" s="13"/>
      <c r="M798" s="13"/>
    </row>
    <row r="799" spans="1:13" ht="15" hidden="1" customHeight="1">
      <c r="A799" s="8">
        <v>201608</v>
      </c>
      <c r="B799" s="7" t="s">
        <v>41</v>
      </c>
      <c r="C799" s="16" t="s">
        <v>13</v>
      </c>
      <c r="D799" s="17" t="s">
        <v>14</v>
      </c>
      <c r="E799" s="16" t="s">
        <v>56</v>
      </c>
      <c r="F799" s="10">
        <v>2906.58</v>
      </c>
      <c r="I799" s="11">
        <v>0</v>
      </c>
      <c r="J799" s="12" t="str">
        <f>LEFT(tblRVN[[#This Row],[Rate Desc]],10)</f>
        <v>02LNX00102</v>
      </c>
      <c r="K799" s="11">
        <v>0</v>
      </c>
      <c r="L799" s="13"/>
      <c r="M799" s="13"/>
    </row>
    <row r="800" spans="1:13" ht="15" hidden="1" customHeight="1">
      <c r="A800" s="8">
        <v>201608</v>
      </c>
      <c r="B800" s="7" t="s">
        <v>41</v>
      </c>
      <c r="C800" s="16" t="s">
        <v>13</v>
      </c>
      <c r="D800" s="17" t="s">
        <v>14</v>
      </c>
      <c r="E800" s="16" t="s">
        <v>57</v>
      </c>
      <c r="F800" s="10">
        <v>143.97</v>
      </c>
      <c r="I800" s="11">
        <v>0</v>
      </c>
      <c r="J800" s="12" t="str">
        <f>LEFT(tblRVN[[#This Row],[Rate Desc]],10)</f>
        <v>02LNX00105</v>
      </c>
      <c r="K800" s="11">
        <v>0</v>
      </c>
      <c r="L800" s="13"/>
      <c r="M800" s="13"/>
    </row>
    <row r="801" spans="1:13" ht="15" hidden="1" customHeight="1">
      <c r="A801" s="8">
        <v>201608</v>
      </c>
      <c r="B801" s="7" t="s">
        <v>41</v>
      </c>
      <c r="C801" s="16" t="s">
        <v>13</v>
      </c>
      <c r="D801" s="17" t="s">
        <v>14</v>
      </c>
      <c r="E801" s="16" t="s">
        <v>58</v>
      </c>
      <c r="F801" s="10">
        <v>21804.12</v>
      </c>
      <c r="I801" s="11">
        <v>0</v>
      </c>
      <c r="J801" s="12" t="str">
        <f>LEFT(tblRVN[[#This Row],[Rate Desc]],10)</f>
        <v>02LNX00109</v>
      </c>
      <c r="K801" s="11">
        <v>0</v>
      </c>
      <c r="L801" s="13"/>
      <c r="M801" s="13"/>
    </row>
    <row r="802" spans="1:13" ht="15" hidden="1" customHeight="1">
      <c r="A802" s="8">
        <v>201608</v>
      </c>
      <c r="B802" s="7" t="s">
        <v>41</v>
      </c>
      <c r="C802" s="16" t="s">
        <v>13</v>
      </c>
      <c r="D802" s="17" t="s">
        <v>14</v>
      </c>
      <c r="E802" s="16" t="s">
        <v>73</v>
      </c>
      <c r="F802" s="10">
        <v>8564.7800000000007</v>
      </c>
      <c r="I802" s="11">
        <v>0</v>
      </c>
      <c r="J802" s="12" t="str">
        <f>LEFT(tblRVN[[#This Row],[Rate Desc]],10)</f>
        <v>02LNX00110</v>
      </c>
      <c r="K802" s="11">
        <v>0</v>
      </c>
      <c r="L802" s="13"/>
      <c r="M802" s="13"/>
    </row>
    <row r="803" spans="1:13" ht="15" hidden="1" customHeight="1">
      <c r="A803" s="8">
        <v>201608</v>
      </c>
      <c r="B803" s="7" t="s">
        <v>41</v>
      </c>
      <c r="C803" s="16" t="s">
        <v>13</v>
      </c>
      <c r="D803" s="17" t="s">
        <v>14</v>
      </c>
      <c r="E803" s="16" t="s">
        <v>59</v>
      </c>
      <c r="F803" s="10">
        <v>55.73</v>
      </c>
      <c r="I803" s="11">
        <v>0</v>
      </c>
      <c r="J803" s="12" t="str">
        <f>LEFT(tblRVN[[#This Row],[Rate Desc]],10)</f>
        <v>02LNX00112</v>
      </c>
      <c r="K803" s="11">
        <v>0</v>
      </c>
      <c r="L803" s="13"/>
      <c r="M803" s="13"/>
    </row>
    <row r="804" spans="1:13" ht="15" hidden="1" customHeight="1">
      <c r="A804" s="8">
        <v>201608</v>
      </c>
      <c r="B804" s="7" t="s">
        <v>41</v>
      </c>
      <c r="C804" s="16" t="s">
        <v>13</v>
      </c>
      <c r="D804" s="17" t="s">
        <v>14</v>
      </c>
      <c r="E804" s="16" t="s">
        <v>60</v>
      </c>
      <c r="F804" s="10">
        <v>112.78</v>
      </c>
      <c r="I804" s="11">
        <v>0</v>
      </c>
      <c r="J804" s="12" t="str">
        <f>LEFT(tblRVN[[#This Row],[Rate Desc]],10)</f>
        <v>02LNX00300</v>
      </c>
      <c r="K804" s="11">
        <v>0</v>
      </c>
      <c r="L804" s="13"/>
      <c r="M804" s="13"/>
    </row>
    <row r="805" spans="1:13" ht="15" hidden="1" customHeight="1">
      <c r="A805" s="8">
        <v>201608</v>
      </c>
      <c r="B805" s="7" t="s">
        <v>41</v>
      </c>
      <c r="C805" s="16" t="s">
        <v>13</v>
      </c>
      <c r="D805" s="17" t="s">
        <v>14</v>
      </c>
      <c r="E805" s="16" t="s">
        <v>61</v>
      </c>
      <c r="F805" s="10">
        <v>4520.26</v>
      </c>
      <c r="I805" s="11">
        <v>0</v>
      </c>
      <c r="J805" s="12" t="str">
        <f>LEFT(tblRVN[[#This Row],[Rate Desc]],10)</f>
        <v>02LNX00311</v>
      </c>
      <c r="K805" s="11">
        <v>0</v>
      </c>
      <c r="L805" s="13"/>
      <c r="M805" s="13"/>
    </row>
    <row r="806" spans="1:13" ht="15" hidden="1" customHeight="1">
      <c r="A806" s="8">
        <v>201608</v>
      </c>
      <c r="B806" s="7" t="s">
        <v>41</v>
      </c>
      <c r="C806" s="16" t="s">
        <v>13</v>
      </c>
      <c r="D806" s="17" t="s">
        <v>14</v>
      </c>
      <c r="E806" s="16" t="s">
        <v>62</v>
      </c>
      <c r="F806" s="10">
        <v>16773.75</v>
      </c>
      <c r="G806" s="11">
        <v>0</v>
      </c>
      <c r="H806" s="11">
        <v>63</v>
      </c>
      <c r="I806" s="11">
        <v>178559</v>
      </c>
      <c r="J806" s="12" t="str">
        <f>LEFT(tblRVN[[#This Row],[Rate Desc]],10)</f>
        <v>02NMT24135</v>
      </c>
      <c r="K806" s="11">
        <v>178559</v>
      </c>
      <c r="L806" s="13"/>
      <c r="M806" s="13"/>
    </row>
    <row r="807" spans="1:13" ht="15" hidden="1" customHeight="1">
      <c r="A807" s="8">
        <v>201608</v>
      </c>
      <c r="B807" s="7" t="s">
        <v>41</v>
      </c>
      <c r="C807" s="16" t="s">
        <v>13</v>
      </c>
      <c r="D807" s="17" t="s">
        <v>14</v>
      </c>
      <c r="E807" s="16" t="s">
        <v>63</v>
      </c>
      <c r="F807" s="10">
        <v>53546.76</v>
      </c>
      <c r="G807" s="11">
        <v>0</v>
      </c>
      <c r="H807" s="11">
        <v>9</v>
      </c>
      <c r="I807" s="11">
        <v>639619</v>
      </c>
      <c r="J807" s="12" t="str">
        <f>LEFT(tblRVN[[#This Row],[Rate Desc]],10)</f>
        <v>02NMT36135</v>
      </c>
      <c r="K807" s="11">
        <v>639619</v>
      </c>
      <c r="L807" s="13"/>
      <c r="M807" s="13"/>
    </row>
    <row r="808" spans="1:13" ht="15" hidden="1" customHeight="1">
      <c r="A808" s="8">
        <v>201608</v>
      </c>
      <c r="B808" s="7" t="s">
        <v>41</v>
      </c>
      <c r="C808" s="16" t="s">
        <v>13</v>
      </c>
      <c r="D808" s="17" t="s">
        <v>14</v>
      </c>
      <c r="E808" s="16" t="s">
        <v>64</v>
      </c>
      <c r="F808" s="10">
        <v>72069.440000000002</v>
      </c>
      <c r="G808" s="11">
        <v>0</v>
      </c>
      <c r="H808" s="11">
        <v>2</v>
      </c>
      <c r="I808" s="11">
        <v>1023600</v>
      </c>
      <c r="J808" s="12" t="str">
        <f>LEFT(tblRVN[[#This Row],[Rate Desc]],10)</f>
        <v>02NMT48135</v>
      </c>
      <c r="K808" s="11">
        <v>1023600</v>
      </c>
      <c r="L808" s="13"/>
      <c r="M808" s="13"/>
    </row>
    <row r="809" spans="1:13" ht="15" hidden="1" customHeight="1">
      <c r="A809" s="8">
        <v>201608</v>
      </c>
      <c r="B809" s="7" t="s">
        <v>41</v>
      </c>
      <c r="C809" s="16" t="s">
        <v>13</v>
      </c>
      <c r="D809" s="17" t="s">
        <v>14</v>
      </c>
      <c r="E809" s="16" t="s">
        <v>65</v>
      </c>
      <c r="F809" s="10">
        <v>18126.82</v>
      </c>
      <c r="G809" s="11">
        <v>0</v>
      </c>
      <c r="H809" s="11">
        <v>789</v>
      </c>
      <c r="I809" s="11">
        <v>128621</v>
      </c>
      <c r="J809" s="12" t="str">
        <f>LEFT(tblRVN[[#This Row],[Rate Desc]],10)</f>
        <v>02OALT015N</v>
      </c>
      <c r="K809" s="11">
        <v>128621</v>
      </c>
      <c r="L809" s="13"/>
      <c r="M809" s="13"/>
    </row>
    <row r="810" spans="1:13" ht="15" hidden="1" customHeight="1">
      <c r="A810" s="8">
        <v>201608</v>
      </c>
      <c r="B810" s="7" t="s">
        <v>41</v>
      </c>
      <c r="C810" s="16" t="s">
        <v>13</v>
      </c>
      <c r="D810" s="17" t="s">
        <v>14</v>
      </c>
      <c r="E810" s="16" t="s">
        <v>66</v>
      </c>
      <c r="F810" s="10">
        <v>6747.12</v>
      </c>
      <c r="G810" s="11">
        <v>0</v>
      </c>
      <c r="H810" s="11">
        <v>472</v>
      </c>
      <c r="I810" s="11">
        <v>43554</v>
      </c>
      <c r="J810" s="12" t="str">
        <f>LEFT(tblRVN[[#This Row],[Rate Desc]],10)</f>
        <v>02OALTB15N</v>
      </c>
      <c r="K810" s="11">
        <v>43554</v>
      </c>
      <c r="L810" s="13"/>
      <c r="M810" s="13"/>
    </row>
    <row r="811" spans="1:13" ht="15" hidden="1" customHeight="1">
      <c r="A811" s="8">
        <v>201608</v>
      </c>
      <c r="B811" s="7" t="s">
        <v>41</v>
      </c>
      <c r="C811" s="16" t="s">
        <v>13</v>
      </c>
      <c r="D811" s="17" t="s">
        <v>14</v>
      </c>
      <c r="E811" s="16" t="s">
        <v>67</v>
      </c>
      <c r="F811" s="10">
        <v>2371.04</v>
      </c>
      <c r="G811" s="11">
        <v>0</v>
      </c>
      <c r="H811" s="11">
        <v>28</v>
      </c>
      <c r="I811" s="11">
        <v>25992</v>
      </c>
      <c r="J811" s="12" t="str">
        <f>LEFT(tblRVN[[#This Row],[Rate Desc]],10)</f>
        <v>02RCFL0054</v>
      </c>
      <c r="K811" s="11">
        <v>25992</v>
      </c>
      <c r="L811" s="13"/>
      <c r="M811" s="13"/>
    </row>
    <row r="812" spans="1:13" ht="15" hidden="1" customHeight="1">
      <c r="A812" s="8">
        <v>201608</v>
      </c>
      <c r="B812" s="7" t="s">
        <v>41</v>
      </c>
      <c r="C812" s="16" t="s">
        <v>13</v>
      </c>
      <c r="D812" s="17" t="s">
        <v>14</v>
      </c>
      <c r="E812" s="16" t="s">
        <v>15</v>
      </c>
      <c r="F812" s="10">
        <v>276504.07</v>
      </c>
      <c r="G812" s="11">
        <v>0</v>
      </c>
      <c r="H812" s="11">
        <v>0</v>
      </c>
      <c r="I812" s="11">
        <v>0</v>
      </c>
      <c r="J812" s="12" t="str">
        <f>LEFT(tblRVN[[#This Row],[Rate Desc]],10)</f>
        <v>301270-DSM</v>
      </c>
      <c r="K812" s="11">
        <v>0</v>
      </c>
      <c r="L812" s="13"/>
      <c r="M812" s="13"/>
    </row>
    <row r="813" spans="1:13" ht="15" hidden="1" customHeight="1">
      <c r="A813" s="8">
        <v>201608</v>
      </c>
      <c r="B813" s="7" t="s">
        <v>41</v>
      </c>
      <c r="C813" s="16" t="s">
        <v>13</v>
      </c>
      <c r="D813" s="17" t="s">
        <v>14</v>
      </c>
      <c r="E813" s="16" t="s">
        <v>16</v>
      </c>
      <c r="F813" s="10">
        <v>704.39</v>
      </c>
      <c r="G813" s="11">
        <v>0</v>
      </c>
      <c r="H813" s="11">
        <v>2</v>
      </c>
      <c r="I813" s="11">
        <v>0</v>
      </c>
      <c r="J813" s="12" t="str">
        <f>LEFT(tblRVN[[#This Row],[Rate Desc]],10)</f>
        <v>301280-BLU</v>
      </c>
      <c r="K813" s="11">
        <v>0</v>
      </c>
      <c r="L813" s="13"/>
      <c r="M813" s="13"/>
    </row>
    <row r="814" spans="1:13" ht="15" hidden="1" customHeight="1">
      <c r="A814" s="8">
        <v>201608</v>
      </c>
      <c r="B814" s="7" t="s">
        <v>41</v>
      </c>
      <c r="C814" s="16" t="s">
        <v>13</v>
      </c>
      <c r="D814" s="17" t="s">
        <v>14</v>
      </c>
      <c r="E814" s="16" t="s">
        <v>17</v>
      </c>
      <c r="G814" s="11">
        <v>15734</v>
      </c>
      <c r="H814" s="11">
        <v>0</v>
      </c>
      <c r="J814" s="12" t="str">
        <f>LEFT(tblRVN[[#This Row],[Rate Desc]],10)</f>
        <v>CUSTOMER C</v>
      </c>
      <c r="K814" s="11">
        <v>0</v>
      </c>
      <c r="L814" s="13"/>
      <c r="M814" s="13"/>
    </row>
    <row r="815" spans="1:13" ht="15" hidden="1" customHeight="1">
      <c r="A815" s="8">
        <v>201608</v>
      </c>
      <c r="B815" s="7" t="s">
        <v>41</v>
      </c>
      <c r="C815" s="16" t="s">
        <v>13</v>
      </c>
      <c r="D815" s="17" t="s">
        <v>14</v>
      </c>
      <c r="E815" s="16" t="s">
        <v>40</v>
      </c>
      <c r="F815" s="10">
        <v>81277.19</v>
      </c>
      <c r="G815" s="11">
        <v>0</v>
      </c>
      <c r="H815" s="11">
        <v>0</v>
      </c>
      <c r="I815" s="11">
        <v>0</v>
      </c>
      <c r="J815" s="12" t="str">
        <f>LEFT(tblRVN[[#This Row],[Rate Desc]],10)</f>
        <v>REVENUE AD</v>
      </c>
      <c r="K815" s="11">
        <v>0</v>
      </c>
      <c r="L815" s="13"/>
      <c r="M815" s="13"/>
    </row>
    <row r="816" spans="1:13" ht="15" hidden="1" customHeight="1">
      <c r="A816" s="8">
        <v>201608</v>
      </c>
      <c r="B816" s="7" t="s">
        <v>41</v>
      </c>
      <c r="C816" s="16" t="s">
        <v>13</v>
      </c>
      <c r="D816" s="17" t="s">
        <v>14</v>
      </c>
      <c r="E816" s="16" t="s">
        <v>18</v>
      </c>
      <c r="F816" s="10">
        <v>-276504.07</v>
      </c>
      <c r="G816" s="11">
        <v>0</v>
      </c>
      <c r="H816" s="11">
        <v>0</v>
      </c>
      <c r="I816" s="11">
        <v>0</v>
      </c>
      <c r="J816" s="12" t="str">
        <f>LEFT(tblRVN[[#This Row],[Rate Desc]],10)</f>
        <v>REVENUE_AC</v>
      </c>
      <c r="K816" s="11">
        <v>0</v>
      </c>
      <c r="L816" s="13"/>
      <c r="M816" s="13"/>
    </row>
    <row r="817" spans="1:13" ht="15" hidden="1" customHeight="1">
      <c r="A817" s="8">
        <v>201608</v>
      </c>
      <c r="B817" s="7" t="s">
        <v>41</v>
      </c>
      <c r="C817" s="16" t="s">
        <v>13</v>
      </c>
      <c r="D817" s="17" t="s">
        <v>19</v>
      </c>
      <c r="E817" s="16" t="s">
        <v>20</v>
      </c>
      <c r="F817" s="10">
        <v>164000</v>
      </c>
      <c r="G817" s="11">
        <v>0</v>
      </c>
      <c r="H817" s="11">
        <v>0</v>
      </c>
      <c r="I817" s="11">
        <v>2586000</v>
      </c>
      <c r="J817" s="12" t="str">
        <f>LEFT(tblRVN[[#This Row],[Rate Desc]],10)</f>
        <v>UNBILLED R</v>
      </c>
      <c r="K817" s="11">
        <v>2586000</v>
      </c>
      <c r="L817" s="13"/>
      <c r="M817" s="13"/>
    </row>
    <row r="818" spans="1:13" ht="15" hidden="1" customHeight="1">
      <c r="A818" s="8">
        <v>201608</v>
      </c>
      <c r="B818" s="7" t="s">
        <v>41</v>
      </c>
      <c r="C818" s="16" t="s">
        <v>21</v>
      </c>
      <c r="D818" s="17" t="s">
        <v>35</v>
      </c>
      <c r="E818" s="16" t="s">
        <v>42</v>
      </c>
      <c r="F818" s="10">
        <v>-889.74</v>
      </c>
      <c r="G818" s="11">
        <v>0</v>
      </c>
      <c r="H818" s="11">
        <v>45</v>
      </c>
      <c r="I818" s="11">
        <v>119111</v>
      </c>
      <c r="J818" s="12" t="str">
        <f>LEFT(tblRVN[[#This Row],[Rate Desc]],10)</f>
        <v>02GNSB0024</v>
      </c>
      <c r="K818" s="11">
        <v>119111</v>
      </c>
      <c r="L818" s="13"/>
      <c r="M818" s="13"/>
    </row>
    <row r="819" spans="1:13" ht="15" hidden="1" customHeight="1">
      <c r="A819" s="8">
        <v>201608</v>
      </c>
      <c r="B819" s="7" t="s">
        <v>41</v>
      </c>
      <c r="C819" s="16" t="s">
        <v>21</v>
      </c>
      <c r="D819" s="17" t="s">
        <v>35</v>
      </c>
      <c r="E819" s="16" t="s">
        <v>44</v>
      </c>
      <c r="F819" s="10">
        <v>-4.28</v>
      </c>
      <c r="G819" s="11">
        <v>0</v>
      </c>
      <c r="H819" s="11">
        <v>1</v>
      </c>
      <c r="I819" s="11">
        <v>573</v>
      </c>
      <c r="J819" s="12" t="str">
        <f>LEFT(tblRVN[[#This Row],[Rate Desc]],10)</f>
        <v>02GNSB24FP</v>
      </c>
      <c r="K819" s="11">
        <v>573</v>
      </c>
      <c r="L819" s="13"/>
      <c r="M819" s="13"/>
    </row>
    <row r="820" spans="1:13" ht="15" hidden="1" customHeight="1">
      <c r="A820" s="8">
        <v>201608</v>
      </c>
      <c r="B820" s="7" t="s">
        <v>41</v>
      </c>
      <c r="C820" s="16" t="s">
        <v>21</v>
      </c>
      <c r="D820" s="17" t="s">
        <v>35</v>
      </c>
      <c r="E820" s="16" t="s">
        <v>45</v>
      </c>
      <c r="F820" s="10">
        <v>-948.99</v>
      </c>
      <c r="G820" s="11">
        <v>0</v>
      </c>
      <c r="H820" s="11">
        <v>11</v>
      </c>
      <c r="I820" s="11">
        <v>127040</v>
      </c>
      <c r="J820" s="12" t="str">
        <f>LEFT(tblRVN[[#This Row],[Rate Desc]],10)</f>
        <v>02LGSB0036</v>
      </c>
      <c r="K820" s="11">
        <v>127040</v>
      </c>
      <c r="L820" s="13"/>
      <c r="M820" s="13"/>
    </row>
    <row r="821" spans="1:13" ht="15" hidden="1" customHeight="1">
      <c r="A821" s="8">
        <v>201608</v>
      </c>
      <c r="B821" s="7" t="s">
        <v>41</v>
      </c>
      <c r="C821" s="16" t="s">
        <v>21</v>
      </c>
      <c r="D821" s="17" t="s">
        <v>35</v>
      </c>
      <c r="E821" s="16" t="s">
        <v>47</v>
      </c>
      <c r="F821" s="10">
        <v>-16.649999999999999</v>
      </c>
      <c r="I821" s="11">
        <v>2228</v>
      </c>
      <c r="J821" s="12" t="str">
        <f>LEFT(tblRVN[[#This Row],[Rate Desc]],10)</f>
        <v>02OALTB15N</v>
      </c>
      <c r="K821" s="11">
        <v>2228</v>
      </c>
      <c r="L821" s="13"/>
      <c r="M821" s="13"/>
    </row>
    <row r="822" spans="1:13" ht="15" hidden="1" customHeight="1">
      <c r="A822" s="8">
        <v>201608</v>
      </c>
      <c r="B822" s="7" t="s">
        <v>41</v>
      </c>
      <c r="C822" s="16" t="s">
        <v>21</v>
      </c>
      <c r="D822" s="17" t="s">
        <v>35</v>
      </c>
      <c r="E822" s="16" t="s">
        <v>36</v>
      </c>
      <c r="F822" s="10">
        <v>-169.55</v>
      </c>
      <c r="G822" s="11">
        <v>0</v>
      </c>
      <c r="H822" s="11">
        <v>0</v>
      </c>
      <c r="I822" s="11">
        <v>0</v>
      </c>
      <c r="J822" s="12" t="str">
        <f>LEFT(tblRVN[[#This Row],[Rate Desc]],10)</f>
        <v>BPA BALANC</v>
      </c>
      <c r="K822" s="11">
        <v>0</v>
      </c>
      <c r="L822" s="13"/>
      <c r="M822" s="13"/>
    </row>
    <row r="823" spans="1:13" ht="15" hidden="1" customHeight="1">
      <c r="A823" s="8">
        <v>201608</v>
      </c>
      <c r="B823" s="7" t="s">
        <v>41</v>
      </c>
      <c r="C823" s="16" t="s">
        <v>21</v>
      </c>
      <c r="D823" s="17" t="s">
        <v>35</v>
      </c>
      <c r="E823" s="16" t="s">
        <v>37</v>
      </c>
      <c r="G823" s="11">
        <v>56</v>
      </c>
      <c r="H823" s="11">
        <v>0</v>
      </c>
      <c r="J823" s="12" t="str">
        <f>LEFT(tblRVN[[#This Row],[Rate Desc]],10)</f>
        <v>CUSTOMER C</v>
      </c>
      <c r="K823" s="11">
        <v>0</v>
      </c>
      <c r="L823" s="13"/>
      <c r="M823" s="13"/>
    </row>
    <row r="824" spans="1:13" ht="15" hidden="1" customHeight="1">
      <c r="A824" s="8">
        <v>201608</v>
      </c>
      <c r="B824" s="7" t="s">
        <v>41</v>
      </c>
      <c r="C824" s="16" t="s">
        <v>21</v>
      </c>
      <c r="D824" s="17" t="s">
        <v>14</v>
      </c>
      <c r="E824" s="16" t="s">
        <v>48</v>
      </c>
      <c r="F824" s="10">
        <v>12009.7</v>
      </c>
      <c r="G824" s="11">
        <v>0</v>
      </c>
      <c r="H824" s="11">
        <v>45</v>
      </c>
      <c r="I824" s="11">
        <v>119115</v>
      </c>
      <c r="J824" s="12" t="str">
        <f>LEFT(tblRVN[[#This Row],[Rate Desc]],10)</f>
        <v>02GNSB0024</v>
      </c>
      <c r="K824" s="11">
        <v>119115</v>
      </c>
      <c r="L824" s="13"/>
      <c r="M824" s="13"/>
    </row>
    <row r="825" spans="1:13" ht="15" hidden="1" customHeight="1">
      <c r="A825" s="8">
        <v>201608</v>
      </c>
      <c r="B825" s="7" t="s">
        <v>41</v>
      </c>
      <c r="C825" s="16" t="s">
        <v>21</v>
      </c>
      <c r="D825" s="17" t="s">
        <v>14</v>
      </c>
      <c r="E825" s="16" t="s">
        <v>50</v>
      </c>
      <c r="F825" s="10">
        <v>63.42</v>
      </c>
      <c r="G825" s="11">
        <v>0</v>
      </c>
      <c r="H825" s="11">
        <v>1</v>
      </c>
      <c r="I825" s="11">
        <v>573</v>
      </c>
      <c r="J825" s="12" t="str">
        <f>LEFT(tblRVN[[#This Row],[Rate Desc]],10)</f>
        <v>02GNSB24FP</v>
      </c>
      <c r="K825" s="11">
        <v>573</v>
      </c>
      <c r="L825" s="13"/>
      <c r="M825" s="13"/>
    </row>
    <row r="826" spans="1:13" ht="15" hidden="1" customHeight="1">
      <c r="A826" s="8">
        <v>201608</v>
      </c>
      <c r="B826" s="7" t="s">
        <v>41</v>
      </c>
      <c r="C826" s="16" t="s">
        <v>21</v>
      </c>
      <c r="D826" s="17" t="s">
        <v>14</v>
      </c>
      <c r="E826" s="16" t="s">
        <v>51</v>
      </c>
      <c r="F826" s="10">
        <v>124084.38</v>
      </c>
      <c r="G826" s="11">
        <v>0</v>
      </c>
      <c r="H826" s="11">
        <v>328</v>
      </c>
      <c r="I826" s="11">
        <v>1346133</v>
      </c>
      <c r="J826" s="12" t="str">
        <f>LEFT(tblRVN[[#This Row],[Rate Desc]],10)</f>
        <v>02GNSV0024</v>
      </c>
      <c r="K826" s="11">
        <v>1346133</v>
      </c>
      <c r="L826" s="13"/>
      <c r="M826" s="13"/>
    </row>
    <row r="827" spans="1:13" ht="15" hidden="1" customHeight="1">
      <c r="A827" s="8">
        <v>201608</v>
      </c>
      <c r="B827" s="7" t="s">
        <v>41</v>
      </c>
      <c r="C827" s="16" t="s">
        <v>21</v>
      </c>
      <c r="D827" s="17" t="s">
        <v>14</v>
      </c>
      <c r="E827" s="16" t="s">
        <v>52</v>
      </c>
      <c r="F827" s="10">
        <v>712.14</v>
      </c>
      <c r="G827" s="11">
        <v>0</v>
      </c>
      <c r="H827" s="11">
        <v>4</v>
      </c>
      <c r="I827" s="11">
        <v>2776</v>
      </c>
      <c r="J827" s="12" t="str">
        <f>LEFT(tblRVN[[#This Row],[Rate Desc]],10)</f>
        <v>02GNSV024F</v>
      </c>
      <c r="K827" s="11">
        <v>2776</v>
      </c>
      <c r="L827" s="13"/>
      <c r="M827" s="13"/>
    </row>
    <row r="828" spans="1:13" ht="15" hidden="1" customHeight="1">
      <c r="A828" s="8">
        <v>201608</v>
      </c>
      <c r="B828" s="7" t="s">
        <v>41</v>
      </c>
      <c r="C828" s="16" t="s">
        <v>21</v>
      </c>
      <c r="D828" s="17" t="s">
        <v>14</v>
      </c>
      <c r="E828" s="16" t="s">
        <v>53</v>
      </c>
      <c r="F828" s="10">
        <v>16006.22</v>
      </c>
      <c r="G828" s="11">
        <v>0</v>
      </c>
      <c r="H828" s="11">
        <v>11</v>
      </c>
      <c r="I828" s="11">
        <v>127041</v>
      </c>
      <c r="J828" s="12" t="str">
        <f>LEFT(tblRVN[[#This Row],[Rate Desc]],10)</f>
        <v>02LGSB0036</v>
      </c>
      <c r="K828" s="11">
        <v>127041</v>
      </c>
      <c r="L828" s="13"/>
      <c r="M828" s="13"/>
    </row>
    <row r="829" spans="1:13" ht="15" hidden="1" customHeight="1">
      <c r="A829" s="8">
        <v>201608</v>
      </c>
      <c r="B829" s="7" t="s">
        <v>41</v>
      </c>
      <c r="C829" s="16" t="s">
        <v>21</v>
      </c>
      <c r="D829" s="17" t="s">
        <v>14</v>
      </c>
      <c r="E829" s="16" t="s">
        <v>54</v>
      </c>
      <c r="F829" s="10">
        <v>715939.5</v>
      </c>
      <c r="G829" s="11">
        <v>0</v>
      </c>
      <c r="H829" s="11">
        <v>102</v>
      </c>
      <c r="I829" s="11">
        <v>8638401</v>
      </c>
      <c r="J829" s="12" t="str">
        <f>LEFT(tblRVN[[#This Row],[Rate Desc]],10)</f>
        <v>02LGSV0036</v>
      </c>
      <c r="K829" s="11">
        <v>8638401</v>
      </c>
      <c r="L829" s="13"/>
      <c r="M829" s="13"/>
    </row>
    <row r="830" spans="1:13" ht="15" hidden="1" customHeight="1">
      <c r="A830" s="8">
        <v>201608</v>
      </c>
      <c r="B830" s="7" t="s">
        <v>41</v>
      </c>
      <c r="C830" s="16" t="s">
        <v>21</v>
      </c>
      <c r="D830" s="17" t="s">
        <v>14</v>
      </c>
      <c r="E830" s="16" t="s">
        <v>55</v>
      </c>
      <c r="F830" s="10">
        <v>3572031.22</v>
      </c>
      <c r="G830" s="11">
        <v>0</v>
      </c>
      <c r="H830" s="11">
        <v>32</v>
      </c>
      <c r="I830" s="11">
        <v>56251853</v>
      </c>
      <c r="J830" s="12" t="str">
        <f>LEFT(tblRVN[[#This Row],[Rate Desc]],10)</f>
        <v>02LGSV048T</v>
      </c>
      <c r="K830" s="11">
        <v>56251853</v>
      </c>
      <c r="L830" s="13"/>
      <c r="M830" s="13"/>
    </row>
    <row r="831" spans="1:13" ht="15" hidden="1" customHeight="1">
      <c r="A831" s="8">
        <v>201608</v>
      </c>
      <c r="B831" s="7" t="s">
        <v>41</v>
      </c>
      <c r="C831" s="16" t="s">
        <v>21</v>
      </c>
      <c r="D831" s="17" t="s">
        <v>14</v>
      </c>
      <c r="E831" s="16" t="s">
        <v>65</v>
      </c>
      <c r="F831" s="10">
        <v>1138.76</v>
      </c>
      <c r="G831" s="11">
        <v>0</v>
      </c>
      <c r="H831" s="11">
        <v>38</v>
      </c>
      <c r="I831" s="11">
        <v>8609</v>
      </c>
      <c r="J831" s="12" t="str">
        <f>LEFT(tblRVN[[#This Row],[Rate Desc]],10)</f>
        <v>02OALT015N</v>
      </c>
      <c r="K831" s="11">
        <v>8609</v>
      </c>
      <c r="L831" s="13"/>
      <c r="M831" s="13"/>
    </row>
    <row r="832" spans="1:13" ht="15" hidden="1" customHeight="1">
      <c r="A832" s="8">
        <v>201608</v>
      </c>
      <c r="B832" s="7" t="s">
        <v>41</v>
      </c>
      <c r="C832" s="16" t="s">
        <v>21</v>
      </c>
      <c r="D832" s="17" t="s">
        <v>14</v>
      </c>
      <c r="E832" s="16" t="s">
        <v>66</v>
      </c>
      <c r="F832" s="10">
        <v>335.54</v>
      </c>
      <c r="G832" s="11">
        <v>0</v>
      </c>
      <c r="H832" s="11">
        <v>14</v>
      </c>
      <c r="I832" s="11">
        <v>2229</v>
      </c>
      <c r="J832" s="12" t="str">
        <f>LEFT(tblRVN[[#This Row],[Rate Desc]],10)</f>
        <v>02OALTB15N</v>
      </c>
      <c r="K832" s="11">
        <v>2229</v>
      </c>
      <c r="L832" s="13"/>
      <c r="M832" s="13"/>
    </row>
    <row r="833" spans="1:13" ht="15" hidden="1" customHeight="1">
      <c r="A833" s="8">
        <v>201608</v>
      </c>
      <c r="B833" s="7" t="s">
        <v>41</v>
      </c>
      <c r="C833" s="16" t="s">
        <v>21</v>
      </c>
      <c r="D833" s="17" t="s">
        <v>14</v>
      </c>
      <c r="E833" s="16" t="s">
        <v>68</v>
      </c>
      <c r="F833" s="10">
        <v>23871.79</v>
      </c>
      <c r="G833" s="11">
        <v>0</v>
      </c>
      <c r="H833" s="11">
        <v>1</v>
      </c>
      <c r="I833" s="11">
        <v>102000</v>
      </c>
      <c r="J833" s="12" t="str">
        <f>LEFT(tblRVN[[#This Row],[Rate Desc]],10)</f>
        <v>02PRSV47TM</v>
      </c>
      <c r="K833" s="11">
        <v>102000</v>
      </c>
      <c r="L833" s="13"/>
      <c r="M833" s="13"/>
    </row>
    <row r="834" spans="1:13" ht="15" hidden="1" customHeight="1">
      <c r="A834" s="8">
        <v>201608</v>
      </c>
      <c r="B834" s="7" t="s">
        <v>41</v>
      </c>
      <c r="C834" s="16" t="s">
        <v>21</v>
      </c>
      <c r="D834" s="17" t="s">
        <v>14</v>
      </c>
      <c r="E834" s="16" t="s">
        <v>22</v>
      </c>
      <c r="F834" s="10">
        <v>90543.83</v>
      </c>
      <c r="G834" s="11">
        <v>0</v>
      </c>
      <c r="H834" s="11">
        <v>0</v>
      </c>
      <c r="I834" s="11">
        <v>0</v>
      </c>
      <c r="J834" s="12" t="str">
        <f>LEFT(tblRVN[[#This Row],[Rate Desc]],10)</f>
        <v>301370-DSM</v>
      </c>
      <c r="K834" s="11">
        <v>0</v>
      </c>
      <c r="L834" s="13"/>
      <c r="M834" s="13"/>
    </row>
    <row r="835" spans="1:13" ht="15" hidden="1" customHeight="1">
      <c r="A835" s="8">
        <v>201608</v>
      </c>
      <c r="B835" s="7" t="s">
        <v>41</v>
      </c>
      <c r="C835" s="16" t="s">
        <v>21</v>
      </c>
      <c r="D835" s="17" t="s">
        <v>14</v>
      </c>
      <c r="E835" s="16" t="s">
        <v>17</v>
      </c>
      <c r="G835" s="11">
        <v>491</v>
      </c>
      <c r="H835" s="11">
        <v>0</v>
      </c>
      <c r="J835" s="12" t="str">
        <f>LEFT(tblRVN[[#This Row],[Rate Desc]],10)</f>
        <v>CUSTOMER C</v>
      </c>
      <c r="K835" s="11">
        <v>0</v>
      </c>
      <c r="L835" s="13"/>
      <c r="M835" s="13"/>
    </row>
    <row r="836" spans="1:13" ht="15" hidden="1" customHeight="1">
      <c r="A836" s="8">
        <v>201608</v>
      </c>
      <c r="B836" s="7" t="s">
        <v>41</v>
      </c>
      <c r="C836" s="16" t="s">
        <v>21</v>
      </c>
      <c r="D836" s="17" t="s">
        <v>14</v>
      </c>
      <c r="E836" s="16" t="s">
        <v>40</v>
      </c>
      <c r="F836" s="10">
        <v>43344.9</v>
      </c>
      <c r="G836" s="11">
        <v>0</v>
      </c>
      <c r="H836" s="11">
        <v>0</v>
      </c>
      <c r="I836" s="11">
        <v>0</v>
      </c>
      <c r="J836" s="12" t="str">
        <f>LEFT(tblRVN[[#This Row],[Rate Desc]],10)</f>
        <v>REVENUE AD</v>
      </c>
      <c r="K836" s="11">
        <v>0</v>
      </c>
      <c r="L836" s="13"/>
      <c r="M836" s="13"/>
    </row>
    <row r="837" spans="1:13" ht="15" hidden="1" customHeight="1">
      <c r="A837" s="8">
        <v>201608</v>
      </c>
      <c r="B837" s="7" t="s">
        <v>41</v>
      </c>
      <c r="C837" s="16" t="s">
        <v>21</v>
      </c>
      <c r="D837" s="17" t="s">
        <v>14</v>
      </c>
      <c r="E837" s="16" t="s">
        <v>18</v>
      </c>
      <c r="F837" s="10">
        <v>-90543.83</v>
      </c>
      <c r="G837" s="11">
        <v>0</v>
      </c>
      <c r="H837" s="11">
        <v>0</v>
      </c>
      <c r="I837" s="11">
        <v>0</v>
      </c>
      <c r="J837" s="12" t="str">
        <f>LEFT(tblRVN[[#This Row],[Rate Desc]],10)</f>
        <v>REVENUE_AC</v>
      </c>
      <c r="K837" s="11">
        <v>0</v>
      </c>
      <c r="L837" s="13"/>
      <c r="M837" s="13"/>
    </row>
    <row r="838" spans="1:13" ht="15" hidden="1" customHeight="1">
      <c r="A838" s="8">
        <v>201608</v>
      </c>
      <c r="B838" s="7" t="s">
        <v>41</v>
      </c>
      <c r="C838" s="16" t="s">
        <v>21</v>
      </c>
      <c r="D838" s="17" t="s">
        <v>19</v>
      </c>
      <c r="E838" s="16" t="s">
        <v>20</v>
      </c>
      <c r="F838" s="10">
        <v>-110000</v>
      </c>
      <c r="G838" s="11">
        <v>0</v>
      </c>
      <c r="H838" s="11">
        <v>0</v>
      </c>
      <c r="I838" s="11">
        <v>973000</v>
      </c>
      <c r="J838" s="12" t="str">
        <f>LEFT(tblRVN[[#This Row],[Rate Desc]],10)</f>
        <v>UNBILLED R</v>
      </c>
      <c r="K838" s="11">
        <v>973000</v>
      </c>
      <c r="L838" s="13"/>
      <c r="M838" s="13"/>
    </row>
    <row r="839" spans="1:13" ht="15" hidden="1" customHeight="1">
      <c r="A839" s="8">
        <v>201608</v>
      </c>
      <c r="B839" s="7" t="s">
        <v>41</v>
      </c>
      <c r="C839" s="16" t="s">
        <v>23</v>
      </c>
      <c r="D839" s="17" t="s">
        <v>35</v>
      </c>
      <c r="E839" s="16" t="s">
        <v>69</v>
      </c>
      <c r="F839" s="10">
        <v>-170105.39</v>
      </c>
      <c r="G839" s="11">
        <v>0</v>
      </c>
      <c r="H839" s="11">
        <v>3163</v>
      </c>
      <c r="I839" s="11">
        <v>22771812</v>
      </c>
      <c r="J839" s="12" t="str">
        <f>LEFT(tblRVN[[#This Row],[Rate Desc]],10)</f>
        <v>02APSV0040</v>
      </c>
      <c r="K839" s="11">
        <v>22771812</v>
      </c>
      <c r="L839" s="13"/>
      <c r="M839" s="13"/>
    </row>
    <row r="840" spans="1:13" ht="15" hidden="1" customHeight="1">
      <c r="A840" s="8">
        <v>201608</v>
      </c>
      <c r="B840" s="7" t="s">
        <v>41</v>
      </c>
      <c r="C840" s="16" t="s">
        <v>23</v>
      </c>
      <c r="D840" s="17" t="s">
        <v>35</v>
      </c>
      <c r="E840" s="16" t="s">
        <v>98</v>
      </c>
      <c r="F840" s="10">
        <v>23483.86</v>
      </c>
      <c r="I840" s="11">
        <v>-3143754</v>
      </c>
      <c r="J840" s="12" t="str">
        <f>LEFT(tblRVN[[#This Row],[Rate Desc]],10)</f>
        <v>02BPADEBIT</v>
      </c>
      <c r="K840" s="11">
        <v>-3143754</v>
      </c>
      <c r="L840" s="13"/>
      <c r="M840" s="13"/>
    </row>
    <row r="841" spans="1:13" ht="15" hidden="1" customHeight="1">
      <c r="A841" s="8">
        <v>201608</v>
      </c>
      <c r="B841" s="7" t="s">
        <v>41</v>
      </c>
      <c r="C841" s="16" t="s">
        <v>23</v>
      </c>
      <c r="D841" s="17" t="s">
        <v>35</v>
      </c>
      <c r="E841" s="16" t="s">
        <v>70</v>
      </c>
      <c r="F841" s="10">
        <v>-82.19</v>
      </c>
      <c r="G841" s="11">
        <v>0</v>
      </c>
      <c r="H841" s="11">
        <v>8</v>
      </c>
      <c r="I841" s="11">
        <v>11003</v>
      </c>
      <c r="J841" s="12" t="str">
        <f>LEFT(tblRVN[[#This Row],[Rate Desc]],10)</f>
        <v>02NMT40135</v>
      </c>
      <c r="K841" s="11">
        <v>11003</v>
      </c>
      <c r="L841" s="13"/>
      <c r="M841" s="13"/>
    </row>
    <row r="842" spans="1:13" ht="15" hidden="1" customHeight="1">
      <c r="A842" s="8">
        <v>201608</v>
      </c>
      <c r="B842" s="7" t="s">
        <v>41</v>
      </c>
      <c r="C842" s="16" t="s">
        <v>23</v>
      </c>
      <c r="D842" s="17" t="s">
        <v>35</v>
      </c>
      <c r="E842" s="16" t="s">
        <v>38</v>
      </c>
      <c r="G842" s="11">
        <v>3113</v>
      </c>
      <c r="H842" s="11">
        <v>0</v>
      </c>
      <c r="J842" s="12" t="str">
        <f>LEFT(tblRVN[[#This Row],[Rate Desc]],10)</f>
        <v>CUSTOMER C</v>
      </c>
      <c r="K842" s="11">
        <v>0</v>
      </c>
      <c r="L842" s="13"/>
      <c r="M842" s="13"/>
    </row>
    <row r="843" spans="1:13" ht="15" hidden="1" customHeight="1">
      <c r="A843" s="8">
        <v>201608</v>
      </c>
      <c r="B843" s="7" t="s">
        <v>41</v>
      </c>
      <c r="C843" s="16" t="s">
        <v>23</v>
      </c>
      <c r="D843" s="17" t="s">
        <v>35</v>
      </c>
      <c r="E843" s="16" t="s">
        <v>39</v>
      </c>
      <c r="F843" s="10">
        <v>-13765.06</v>
      </c>
      <c r="G843" s="11">
        <v>0</v>
      </c>
      <c r="H843" s="11">
        <v>0</v>
      </c>
      <c r="I843" s="11">
        <v>0</v>
      </c>
      <c r="J843" s="12" t="str">
        <f>LEFT(tblRVN[[#This Row],[Rate Desc]],10)</f>
        <v>IRRIGATION</v>
      </c>
      <c r="K843" s="11">
        <v>0</v>
      </c>
      <c r="L843" s="13"/>
      <c r="M843" s="13"/>
    </row>
    <row r="844" spans="1:13" ht="15" hidden="1" customHeight="1">
      <c r="A844" s="8">
        <v>201608</v>
      </c>
      <c r="B844" s="7" t="s">
        <v>41</v>
      </c>
      <c r="C844" s="16" t="s">
        <v>23</v>
      </c>
      <c r="D844" s="17" t="s">
        <v>14</v>
      </c>
      <c r="E844" s="16" t="s">
        <v>69</v>
      </c>
      <c r="F844" s="10">
        <v>1647485.02</v>
      </c>
      <c r="G844" s="11">
        <v>0</v>
      </c>
      <c r="H844" s="11">
        <v>3163</v>
      </c>
      <c r="I844" s="11">
        <v>22771950</v>
      </c>
      <c r="J844" s="12" t="str">
        <f>LEFT(tblRVN[[#This Row],[Rate Desc]],10)</f>
        <v>02APSV0040</v>
      </c>
      <c r="K844" s="11">
        <v>22771950</v>
      </c>
      <c r="L844" s="13"/>
      <c r="M844" s="13"/>
    </row>
    <row r="845" spans="1:13" ht="15" hidden="1" customHeight="1">
      <c r="A845" s="8">
        <v>201608</v>
      </c>
      <c r="B845" s="7" t="s">
        <v>41</v>
      </c>
      <c r="C845" s="16" t="s">
        <v>23</v>
      </c>
      <c r="D845" s="17" t="s">
        <v>14</v>
      </c>
      <c r="E845" s="16" t="s">
        <v>71</v>
      </c>
      <c r="F845" s="10">
        <v>803143.08</v>
      </c>
      <c r="G845" s="11">
        <v>0</v>
      </c>
      <c r="H845" s="11">
        <v>2018</v>
      </c>
      <c r="I845" s="11">
        <v>11084544</v>
      </c>
      <c r="J845" s="12" t="str">
        <f>LEFT(tblRVN[[#This Row],[Rate Desc]],10)</f>
        <v>02APSV040X</v>
      </c>
      <c r="K845" s="11">
        <v>11084544</v>
      </c>
      <c r="L845" s="13"/>
      <c r="M845" s="13"/>
    </row>
    <row r="846" spans="1:13" ht="15" hidden="1" customHeight="1">
      <c r="A846" s="8">
        <v>201608</v>
      </c>
      <c r="B846" s="7" t="s">
        <v>41</v>
      </c>
      <c r="C846" s="16" t="s">
        <v>23</v>
      </c>
      <c r="D846" s="17" t="s">
        <v>14</v>
      </c>
      <c r="E846" s="16" t="s">
        <v>57</v>
      </c>
      <c r="F846" s="10">
        <v>7.18</v>
      </c>
      <c r="I846" s="11">
        <v>0</v>
      </c>
      <c r="J846" s="12" t="str">
        <f>LEFT(tblRVN[[#This Row],[Rate Desc]],10)</f>
        <v>02LNX00105</v>
      </c>
      <c r="K846" s="11">
        <v>0</v>
      </c>
      <c r="L846" s="13"/>
      <c r="M846" s="13"/>
    </row>
    <row r="847" spans="1:13" ht="15" hidden="1" customHeight="1">
      <c r="A847" s="8">
        <v>201608</v>
      </c>
      <c r="B847" s="7" t="s">
        <v>41</v>
      </c>
      <c r="C847" s="16" t="s">
        <v>23</v>
      </c>
      <c r="D847" s="17" t="s">
        <v>14</v>
      </c>
      <c r="E847" s="16" t="s">
        <v>58</v>
      </c>
      <c r="F847" s="10">
        <v>765.6</v>
      </c>
      <c r="I847" s="11">
        <v>0</v>
      </c>
      <c r="J847" s="12" t="str">
        <f>LEFT(tblRVN[[#This Row],[Rate Desc]],10)</f>
        <v>02LNX00109</v>
      </c>
      <c r="K847" s="11">
        <v>0</v>
      </c>
      <c r="L847" s="13"/>
      <c r="M847" s="13"/>
    </row>
    <row r="848" spans="1:13" ht="15" hidden="1" customHeight="1">
      <c r="A848" s="8">
        <v>201608</v>
      </c>
      <c r="B848" s="7" t="s">
        <v>41</v>
      </c>
      <c r="C848" s="16" t="s">
        <v>23</v>
      </c>
      <c r="D848" s="17" t="s">
        <v>14</v>
      </c>
      <c r="E848" s="16" t="s">
        <v>73</v>
      </c>
      <c r="F848" s="10">
        <v>394.14</v>
      </c>
      <c r="I848" s="11">
        <v>0</v>
      </c>
      <c r="J848" s="12" t="str">
        <f>LEFT(tblRVN[[#This Row],[Rate Desc]],10)</f>
        <v>02LNX00110</v>
      </c>
      <c r="K848" s="11">
        <v>0</v>
      </c>
      <c r="L848" s="13"/>
      <c r="M848" s="13"/>
    </row>
    <row r="849" spans="1:13" ht="15" hidden="1" customHeight="1">
      <c r="A849" s="8">
        <v>201608</v>
      </c>
      <c r="B849" s="7" t="s">
        <v>41</v>
      </c>
      <c r="C849" s="16" t="s">
        <v>23</v>
      </c>
      <c r="D849" s="17" t="s">
        <v>14</v>
      </c>
      <c r="E849" s="16" t="s">
        <v>61</v>
      </c>
      <c r="F849" s="10">
        <v>8.44</v>
      </c>
      <c r="I849" s="11">
        <v>0</v>
      </c>
      <c r="J849" s="12" t="str">
        <f>LEFT(tblRVN[[#This Row],[Rate Desc]],10)</f>
        <v>02LNX00311</v>
      </c>
      <c r="K849" s="11">
        <v>0</v>
      </c>
      <c r="L849" s="13"/>
      <c r="M849" s="13"/>
    </row>
    <row r="850" spans="1:13" ht="15" hidden="1" customHeight="1">
      <c r="A850" s="8">
        <v>201608</v>
      </c>
      <c r="B850" s="7" t="s">
        <v>41</v>
      </c>
      <c r="C850" s="16" t="s">
        <v>23</v>
      </c>
      <c r="D850" s="17" t="s">
        <v>14</v>
      </c>
      <c r="E850" s="16" t="s">
        <v>75</v>
      </c>
      <c r="F850" s="10">
        <v>792.77</v>
      </c>
      <c r="G850" s="11">
        <v>0</v>
      </c>
      <c r="H850" s="11">
        <v>8</v>
      </c>
      <c r="I850" s="11">
        <v>11004</v>
      </c>
      <c r="J850" s="12" t="str">
        <f>LEFT(tblRVN[[#This Row],[Rate Desc]],10)</f>
        <v>02NMT40135</v>
      </c>
      <c r="K850" s="11">
        <v>11004</v>
      </c>
      <c r="L850" s="13"/>
      <c r="M850" s="13"/>
    </row>
    <row r="851" spans="1:13" ht="15" hidden="1" customHeight="1">
      <c r="A851" s="8">
        <v>201608</v>
      </c>
      <c r="B851" s="7" t="s">
        <v>41</v>
      </c>
      <c r="C851" s="16" t="s">
        <v>23</v>
      </c>
      <c r="D851" s="17" t="s">
        <v>14</v>
      </c>
      <c r="E851" s="16" t="s">
        <v>24</v>
      </c>
      <c r="F851" s="10">
        <v>556000</v>
      </c>
      <c r="G851" s="11">
        <v>0</v>
      </c>
      <c r="H851" s="11">
        <v>0</v>
      </c>
      <c r="I851" s="11">
        <v>0</v>
      </c>
      <c r="J851" s="12" t="str">
        <f>LEFT(tblRVN[[#This Row],[Rate Desc]],10)</f>
        <v>301461-IRR</v>
      </c>
      <c r="K851" s="11">
        <v>0</v>
      </c>
      <c r="L851" s="13"/>
      <c r="M851" s="13"/>
    </row>
    <row r="852" spans="1:13" ht="15" hidden="1" customHeight="1">
      <c r="A852" s="8">
        <v>201608</v>
      </c>
      <c r="B852" s="7" t="s">
        <v>41</v>
      </c>
      <c r="C852" s="16" t="s">
        <v>23</v>
      </c>
      <c r="D852" s="17" t="s">
        <v>14</v>
      </c>
      <c r="E852" s="16" t="s">
        <v>25</v>
      </c>
      <c r="F852" s="10">
        <v>80586.48</v>
      </c>
      <c r="G852" s="11">
        <v>0</v>
      </c>
      <c r="H852" s="11">
        <v>0</v>
      </c>
      <c r="I852" s="11">
        <v>0</v>
      </c>
      <c r="J852" s="12" t="str">
        <f>LEFT(tblRVN[[#This Row],[Rate Desc]],10)</f>
        <v>301470-DSM</v>
      </c>
      <c r="K852" s="11">
        <v>0</v>
      </c>
      <c r="L852" s="13"/>
      <c r="M852" s="13"/>
    </row>
    <row r="853" spans="1:13" ht="15" hidden="1" customHeight="1">
      <c r="A853" s="8">
        <v>201608</v>
      </c>
      <c r="B853" s="7" t="s">
        <v>41</v>
      </c>
      <c r="C853" s="16" t="s">
        <v>23</v>
      </c>
      <c r="D853" s="17" t="s">
        <v>14</v>
      </c>
      <c r="E853" s="16" t="s">
        <v>26</v>
      </c>
      <c r="F853" s="10">
        <v>21.45</v>
      </c>
      <c r="G853" s="11">
        <v>0</v>
      </c>
      <c r="H853" s="11">
        <v>8</v>
      </c>
      <c r="I853" s="11">
        <v>0</v>
      </c>
      <c r="J853" s="12" t="str">
        <f>LEFT(tblRVN[[#This Row],[Rate Desc]],10)</f>
        <v>301480-BLU</v>
      </c>
      <c r="K853" s="11">
        <v>0</v>
      </c>
      <c r="L853" s="13"/>
      <c r="M853" s="13"/>
    </row>
    <row r="854" spans="1:13" ht="15" hidden="1" customHeight="1">
      <c r="A854" s="8">
        <v>201608</v>
      </c>
      <c r="B854" s="7" t="s">
        <v>41</v>
      </c>
      <c r="C854" s="16" t="s">
        <v>23</v>
      </c>
      <c r="D854" s="17" t="s">
        <v>14</v>
      </c>
      <c r="E854" s="16" t="s">
        <v>27</v>
      </c>
      <c r="G854" s="11">
        <v>5074</v>
      </c>
      <c r="H854" s="11">
        <v>0</v>
      </c>
      <c r="J854" s="12" t="str">
        <f>LEFT(tblRVN[[#This Row],[Rate Desc]],10)</f>
        <v>CUSTOMER C</v>
      </c>
      <c r="K854" s="11">
        <v>0</v>
      </c>
      <c r="L854" s="13"/>
      <c r="M854" s="13"/>
    </row>
    <row r="855" spans="1:13" ht="15" hidden="1" customHeight="1">
      <c r="A855" s="8">
        <v>201608</v>
      </c>
      <c r="B855" s="7" t="s">
        <v>41</v>
      </c>
      <c r="C855" s="16" t="s">
        <v>23</v>
      </c>
      <c r="D855" s="17" t="s">
        <v>14</v>
      </c>
      <c r="E855" s="16" t="s">
        <v>40</v>
      </c>
      <c r="F855" s="10">
        <v>8140.92</v>
      </c>
      <c r="G855" s="11">
        <v>0</v>
      </c>
      <c r="H855" s="11">
        <v>0</v>
      </c>
      <c r="I855" s="11">
        <v>0</v>
      </c>
      <c r="J855" s="12" t="str">
        <f>LEFT(tblRVN[[#This Row],[Rate Desc]],10)</f>
        <v>REVENUE AD</v>
      </c>
      <c r="K855" s="11">
        <v>0</v>
      </c>
      <c r="L855" s="13"/>
      <c r="M855" s="13"/>
    </row>
    <row r="856" spans="1:13" ht="15" hidden="1" customHeight="1">
      <c r="A856" s="8">
        <v>201608</v>
      </c>
      <c r="B856" s="7" t="s">
        <v>41</v>
      </c>
      <c r="C856" s="16" t="s">
        <v>23</v>
      </c>
      <c r="D856" s="17" t="s">
        <v>14</v>
      </c>
      <c r="E856" s="16" t="s">
        <v>18</v>
      </c>
      <c r="F856" s="10">
        <v>-80586.48</v>
      </c>
      <c r="G856" s="11">
        <v>0</v>
      </c>
      <c r="H856" s="11">
        <v>0</v>
      </c>
      <c r="I856" s="11">
        <v>0</v>
      </c>
      <c r="J856" s="12" t="str">
        <f>LEFT(tblRVN[[#This Row],[Rate Desc]],10)</f>
        <v>REVENUE_AC</v>
      </c>
      <c r="K856" s="11">
        <v>0</v>
      </c>
      <c r="L856" s="13"/>
      <c r="M856" s="13"/>
    </row>
    <row r="857" spans="1:13" ht="15" hidden="1" customHeight="1">
      <c r="A857" s="8">
        <v>201608</v>
      </c>
      <c r="B857" s="7" t="s">
        <v>41</v>
      </c>
      <c r="C857" s="16" t="s">
        <v>23</v>
      </c>
      <c r="D857" s="17" t="s">
        <v>19</v>
      </c>
      <c r="E857" s="16" t="s">
        <v>28</v>
      </c>
      <c r="F857" s="10">
        <v>3000</v>
      </c>
      <c r="G857" s="11">
        <v>0</v>
      </c>
      <c r="H857" s="11">
        <v>0</v>
      </c>
      <c r="I857" s="11">
        <v>222000</v>
      </c>
      <c r="J857" s="12" t="str">
        <f>LEFT(tblRVN[[#This Row],[Rate Desc]],10)</f>
        <v>IRRIGATION</v>
      </c>
      <c r="K857" s="11">
        <v>222000</v>
      </c>
      <c r="L857" s="13"/>
      <c r="M857" s="13"/>
    </row>
    <row r="858" spans="1:13" ht="15" hidden="1" customHeight="1">
      <c r="A858" s="8">
        <v>201608</v>
      </c>
      <c r="B858" s="7" t="s">
        <v>41</v>
      </c>
      <c r="C858" s="16" t="s">
        <v>29</v>
      </c>
      <c r="D858" s="17" t="s">
        <v>14</v>
      </c>
      <c r="E858" s="16" t="s">
        <v>76</v>
      </c>
      <c r="F858" s="10">
        <v>7.57</v>
      </c>
      <c r="I858" s="11">
        <v>0</v>
      </c>
      <c r="J858" s="12" t="str">
        <f>LEFT(tblRVN[[#This Row],[Rate Desc]],10)</f>
        <v>02CFR00012</v>
      </c>
      <c r="K858" s="11">
        <v>0</v>
      </c>
      <c r="L858" s="13"/>
      <c r="M858" s="13"/>
    </row>
    <row r="859" spans="1:13" ht="15" hidden="1" customHeight="1">
      <c r="A859" s="8">
        <v>201608</v>
      </c>
      <c r="B859" s="7" t="s">
        <v>41</v>
      </c>
      <c r="C859" s="16" t="s">
        <v>29</v>
      </c>
      <c r="D859" s="17" t="s">
        <v>14</v>
      </c>
      <c r="E859" s="16" t="s">
        <v>77</v>
      </c>
      <c r="F859" s="10">
        <v>2657.26</v>
      </c>
      <c r="G859" s="11">
        <v>0</v>
      </c>
      <c r="H859" s="11">
        <v>14</v>
      </c>
      <c r="I859" s="11">
        <v>13385</v>
      </c>
      <c r="J859" s="12" t="str">
        <f>LEFT(tblRVN[[#This Row],[Rate Desc]],10)</f>
        <v>02COSL0052</v>
      </c>
      <c r="K859" s="11">
        <v>13385</v>
      </c>
      <c r="L859" s="13"/>
      <c r="M859" s="13"/>
    </row>
    <row r="860" spans="1:13" ht="15" hidden="1" customHeight="1">
      <c r="A860" s="8">
        <v>201608</v>
      </c>
      <c r="B860" s="7" t="s">
        <v>41</v>
      </c>
      <c r="C860" s="16" t="s">
        <v>29</v>
      </c>
      <c r="D860" s="17" t="s">
        <v>14</v>
      </c>
      <c r="E860" s="16" t="s">
        <v>78</v>
      </c>
      <c r="F860" s="10">
        <v>38413.129999999997</v>
      </c>
      <c r="G860" s="11">
        <v>0</v>
      </c>
      <c r="H860" s="11">
        <v>112</v>
      </c>
      <c r="I860" s="11">
        <v>530010</v>
      </c>
      <c r="J860" s="12" t="str">
        <f>LEFT(tblRVN[[#This Row],[Rate Desc]],10)</f>
        <v>02CUSL053F</v>
      </c>
      <c r="K860" s="11">
        <v>530010</v>
      </c>
      <c r="L860" s="13"/>
      <c r="M860" s="13"/>
    </row>
    <row r="861" spans="1:13" ht="15" hidden="1" customHeight="1">
      <c r="A861" s="8">
        <v>201608</v>
      </c>
      <c r="B861" s="7" t="s">
        <v>41</v>
      </c>
      <c r="C861" s="16" t="s">
        <v>29</v>
      </c>
      <c r="D861" s="17" t="s">
        <v>14</v>
      </c>
      <c r="E861" s="16" t="s">
        <v>79</v>
      </c>
      <c r="F861" s="10">
        <v>5030.5600000000004</v>
      </c>
      <c r="G861" s="11">
        <v>0</v>
      </c>
      <c r="H861" s="11">
        <v>105</v>
      </c>
      <c r="I861" s="11">
        <v>69804</v>
      </c>
      <c r="J861" s="12" t="str">
        <f>LEFT(tblRVN[[#This Row],[Rate Desc]],10)</f>
        <v>02CUSL053M</v>
      </c>
      <c r="K861" s="11">
        <v>69804</v>
      </c>
      <c r="L861" s="13"/>
      <c r="M861" s="13"/>
    </row>
    <row r="862" spans="1:13" ht="15" hidden="1" customHeight="1">
      <c r="A862" s="8">
        <v>201608</v>
      </c>
      <c r="B862" s="7" t="s">
        <v>41</v>
      </c>
      <c r="C862" s="16" t="s">
        <v>29</v>
      </c>
      <c r="D862" s="17" t="s">
        <v>14</v>
      </c>
      <c r="E862" s="16" t="s">
        <v>80</v>
      </c>
      <c r="F862" s="10">
        <v>17908.86</v>
      </c>
      <c r="G862" s="11">
        <v>0</v>
      </c>
      <c r="H862" s="11">
        <v>40</v>
      </c>
      <c r="I862" s="11">
        <v>140288</v>
      </c>
      <c r="J862" s="12" t="str">
        <f>LEFT(tblRVN[[#This Row],[Rate Desc]],10)</f>
        <v>02MVSL0057</v>
      </c>
      <c r="K862" s="11">
        <v>140288</v>
      </c>
      <c r="L862" s="13"/>
      <c r="M862" s="13"/>
    </row>
    <row r="863" spans="1:13" ht="15" hidden="1" customHeight="1">
      <c r="A863" s="8">
        <v>201608</v>
      </c>
      <c r="B863" s="7" t="s">
        <v>41</v>
      </c>
      <c r="C863" s="16" t="s">
        <v>29</v>
      </c>
      <c r="D863" s="17" t="s">
        <v>14</v>
      </c>
      <c r="E863" s="16" t="s">
        <v>81</v>
      </c>
      <c r="F863" s="10">
        <v>65496.160000000003</v>
      </c>
      <c r="G863" s="11">
        <v>0</v>
      </c>
      <c r="H863" s="11">
        <v>186</v>
      </c>
      <c r="I863" s="11">
        <v>327240</v>
      </c>
      <c r="J863" s="12" t="str">
        <f>LEFT(tblRVN[[#This Row],[Rate Desc]],10)</f>
        <v>02SLCO0051</v>
      </c>
      <c r="K863" s="11">
        <v>327240</v>
      </c>
      <c r="L863" s="13"/>
      <c r="M863" s="13"/>
    </row>
    <row r="864" spans="1:13" ht="15" hidden="1" customHeight="1">
      <c r="A864" s="8">
        <v>201608</v>
      </c>
      <c r="B864" s="7" t="s">
        <v>41</v>
      </c>
      <c r="C864" s="16" t="s">
        <v>29</v>
      </c>
      <c r="D864" s="17" t="s">
        <v>14</v>
      </c>
      <c r="E864" s="16" t="s">
        <v>30</v>
      </c>
      <c r="F864" s="10">
        <v>1311.02</v>
      </c>
      <c r="G864" s="11">
        <v>0</v>
      </c>
      <c r="H864" s="11">
        <v>0</v>
      </c>
      <c r="I864" s="11">
        <v>0</v>
      </c>
      <c r="J864" s="12" t="str">
        <f>LEFT(tblRVN[[#This Row],[Rate Desc]],10)</f>
        <v>301670-DSM</v>
      </c>
      <c r="K864" s="11">
        <v>0</v>
      </c>
      <c r="L864" s="13"/>
      <c r="M864" s="13"/>
    </row>
    <row r="865" spans="1:13" ht="15" hidden="1" customHeight="1">
      <c r="A865" s="8">
        <v>201608</v>
      </c>
      <c r="B865" s="7" t="s">
        <v>41</v>
      </c>
      <c r="C865" s="16" t="s">
        <v>29</v>
      </c>
      <c r="D865" s="17" t="s">
        <v>14</v>
      </c>
      <c r="E865" s="16" t="s">
        <v>17</v>
      </c>
      <c r="G865" s="11">
        <v>241</v>
      </c>
      <c r="H865" s="11">
        <v>0</v>
      </c>
      <c r="J865" s="12" t="str">
        <f>LEFT(tblRVN[[#This Row],[Rate Desc]],10)</f>
        <v>CUSTOMER C</v>
      </c>
      <c r="K865" s="11">
        <v>0</v>
      </c>
      <c r="L865" s="13"/>
      <c r="M865" s="13"/>
    </row>
    <row r="866" spans="1:13" ht="15" hidden="1" customHeight="1">
      <c r="A866" s="8">
        <v>201608</v>
      </c>
      <c r="B866" s="7" t="s">
        <v>41</v>
      </c>
      <c r="C866" s="16" t="s">
        <v>29</v>
      </c>
      <c r="D866" s="17" t="s">
        <v>14</v>
      </c>
      <c r="E866" s="16" t="s">
        <v>40</v>
      </c>
      <c r="F866" s="10">
        <v>506.06</v>
      </c>
      <c r="G866" s="11">
        <v>0</v>
      </c>
      <c r="H866" s="11">
        <v>0</v>
      </c>
      <c r="I866" s="11">
        <v>0</v>
      </c>
      <c r="J866" s="12" t="str">
        <f>LEFT(tblRVN[[#This Row],[Rate Desc]],10)</f>
        <v>REVENUE AD</v>
      </c>
      <c r="K866" s="11">
        <v>0</v>
      </c>
      <c r="L866" s="13"/>
      <c r="M866" s="13"/>
    </row>
    <row r="867" spans="1:13" ht="15" hidden="1" customHeight="1">
      <c r="A867" s="8">
        <v>201608</v>
      </c>
      <c r="B867" s="7" t="s">
        <v>41</v>
      </c>
      <c r="C867" s="16" t="s">
        <v>29</v>
      </c>
      <c r="D867" s="17" t="s">
        <v>14</v>
      </c>
      <c r="E867" s="16" t="s">
        <v>18</v>
      </c>
      <c r="F867" s="10">
        <v>-1311.02</v>
      </c>
      <c r="G867" s="11">
        <v>0</v>
      </c>
      <c r="H867" s="11">
        <v>0</v>
      </c>
      <c r="I867" s="11">
        <v>0</v>
      </c>
      <c r="J867" s="12" t="str">
        <f>LEFT(tblRVN[[#This Row],[Rate Desc]],10)</f>
        <v>REVENUE_AC</v>
      </c>
      <c r="K867" s="11">
        <v>0</v>
      </c>
      <c r="L867" s="13"/>
      <c r="M867" s="13"/>
    </row>
    <row r="868" spans="1:13" ht="15" hidden="1" customHeight="1">
      <c r="A868" s="8">
        <v>201608</v>
      </c>
      <c r="B868" s="7" t="s">
        <v>41</v>
      </c>
      <c r="C868" s="16" t="s">
        <v>29</v>
      </c>
      <c r="D868" s="17" t="s">
        <v>19</v>
      </c>
      <c r="E868" s="16" t="s">
        <v>20</v>
      </c>
      <c r="F868" s="10">
        <v>-38000</v>
      </c>
      <c r="G868" s="11">
        <v>0</v>
      </c>
      <c r="H868" s="11">
        <v>0</v>
      </c>
      <c r="I868" s="11">
        <v>-150000</v>
      </c>
      <c r="J868" s="12" t="str">
        <f>LEFT(tblRVN[[#This Row],[Rate Desc]],10)</f>
        <v>UNBILLED R</v>
      </c>
      <c r="K868" s="11">
        <v>-150000</v>
      </c>
      <c r="L868" s="13"/>
      <c r="M868" s="13"/>
    </row>
    <row r="869" spans="1:13" ht="15" hidden="1" customHeight="1">
      <c r="A869" s="8">
        <v>201608</v>
      </c>
      <c r="B869" s="7" t="s">
        <v>41</v>
      </c>
      <c r="C869" s="16" t="s">
        <v>31</v>
      </c>
      <c r="D869" s="17" t="s">
        <v>35</v>
      </c>
      <c r="E869" s="16" t="s">
        <v>82</v>
      </c>
      <c r="F869" s="10">
        <v>-2291.86</v>
      </c>
      <c r="G869" s="11">
        <v>0</v>
      </c>
      <c r="H869" s="11">
        <v>496</v>
      </c>
      <c r="I869" s="11">
        <v>306815</v>
      </c>
      <c r="J869" s="12" t="str">
        <f>LEFT(tblRVN[[#This Row],[Rate Desc]],10)</f>
        <v>02NETMT135</v>
      </c>
      <c r="K869" s="11">
        <v>306815</v>
      </c>
      <c r="L869" s="13"/>
      <c r="M869" s="13"/>
    </row>
    <row r="870" spans="1:13" ht="15" hidden="1" customHeight="1">
      <c r="A870" s="8">
        <v>201608</v>
      </c>
      <c r="B870" s="7" t="s">
        <v>41</v>
      </c>
      <c r="C870" s="16" t="s">
        <v>31</v>
      </c>
      <c r="D870" s="17" t="s">
        <v>35</v>
      </c>
      <c r="E870" s="16" t="s">
        <v>83</v>
      </c>
      <c r="F870" s="10">
        <v>-635.12</v>
      </c>
      <c r="I870" s="11">
        <v>84745</v>
      </c>
      <c r="J870" s="12" t="str">
        <f>LEFT(tblRVN[[#This Row],[Rate Desc]],10)</f>
        <v>02OALTB15R</v>
      </c>
      <c r="K870" s="11">
        <v>84745</v>
      </c>
      <c r="L870" s="13"/>
      <c r="M870" s="13"/>
    </row>
    <row r="871" spans="1:13" ht="15" hidden="1" customHeight="1">
      <c r="A871" s="8">
        <v>201608</v>
      </c>
      <c r="B871" s="7" t="s">
        <v>41</v>
      </c>
      <c r="C871" s="16" t="s">
        <v>31</v>
      </c>
      <c r="D871" s="17" t="s">
        <v>35</v>
      </c>
      <c r="E871" s="16" t="s">
        <v>84</v>
      </c>
      <c r="F871" s="10">
        <v>-870885.71</v>
      </c>
      <c r="G871" s="11">
        <v>0</v>
      </c>
      <c r="H871" s="11">
        <v>101199</v>
      </c>
      <c r="I871" s="11">
        <v>116584290</v>
      </c>
      <c r="J871" s="12" t="str">
        <f>LEFT(tblRVN[[#This Row],[Rate Desc]],10)</f>
        <v>02RESD0016</v>
      </c>
      <c r="K871" s="11">
        <v>116584290</v>
      </c>
      <c r="L871" s="13"/>
      <c r="M871" s="13"/>
    </row>
    <row r="872" spans="1:13" ht="15" hidden="1" customHeight="1">
      <c r="A872" s="8">
        <v>201608</v>
      </c>
      <c r="B872" s="7" t="s">
        <v>41</v>
      </c>
      <c r="C872" s="16" t="s">
        <v>31</v>
      </c>
      <c r="D872" s="17" t="s">
        <v>35</v>
      </c>
      <c r="E872" s="16" t="s">
        <v>85</v>
      </c>
      <c r="F872" s="10">
        <v>-33123.06</v>
      </c>
      <c r="G872" s="11">
        <v>0</v>
      </c>
      <c r="H872" s="11">
        <v>4630</v>
      </c>
      <c r="I872" s="11">
        <v>4434117</v>
      </c>
      <c r="J872" s="12" t="str">
        <f>LEFT(tblRVN[[#This Row],[Rate Desc]],10)</f>
        <v>02RESD0017</v>
      </c>
      <c r="K872" s="11">
        <v>4434117</v>
      </c>
      <c r="L872" s="13"/>
      <c r="M872" s="13"/>
    </row>
    <row r="873" spans="1:13" ht="15" hidden="1" customHeight="1">
      <c r="A873" s="8">
        <v>201608</v>
      </c>
      <c r="B873" s="7" t="s">
        <v>41</v>
      </c>
      <c r="C873" s="16" t="s">
        <v>31</v>
      </c>
      <c r="D873" s="17" t="s">
        <v>35</v>
      </c>
      <c r="E873" s="16" t="s">
        <v>86</v>
      </c>
      <c r="F873" s="10">
        <v>-1471.59</v>
      </c>
      <c r="G873" s="11">
        <v>0</v>
      </c>
      <c r="H873" s="11">
        <v>84</v>
      </c>
      <c r="I873" s="11">
        <v>196998</v>
      </c>
      <c r="J873" s="12" t="str">
        <f>LEFT(tblRVN[[#This Row],[Rate Desc]],10)</f>
        <v>02RESD0018</v>
      </c>
      <c r="K873" s="11">
        <v>196998</v>
      </c>
      <c r="L873" s="13"/>
      <c r="M873" s="13"/>
    </row>
    <row r="874" spans="1:13" ht="15" hidden="1" customHeight="1">
      <c r="A874" s="8">
        <v>201608</v>
      </c>
      <c r="B874" s="7" t="s">
        <v>41</v>
      </c>
      <c r="C874" s="16" t="s">
        <v>31</v>
      </c>
      <c r="D874" s="17" t="s">
        <v>35</v>
      </c>
      <c r="E874" s="16" t="s">
        <v>87</v>
      </c>
      <c r="F874" s="10">
        <v>-244.46</v>
      </c>
      <c r="G874" s="11">
        <v>0</v>
      </c>
      <c r="H874" s="11">
        <v>15</v>
      </c>
      <c r="I874" s="11">
        <v>32727</v>
      </c>
      <c r="J874" s="12" t="str">
        <f>LEFT(tblRVN[[#This Row],[Rate Desc]],10)</f>
        <v>02RESD018X</v>
      </c>
      <c r="K874" s="11">
        <v>32727</v>
      </c>
      <c r="L874" s="13"/>
      <c r="M874" s="13"/>
    </row>
    <row r="875" spans="1:13" ht="15" hidden="1" customHeight="1">
      <c r="A875" s="8">
        <v>201608</v>
      </c>
      <c r="B875" s="7" t="s">
        <v>41</v>
      </c>
      <c r="C875" s="16" t="s">
        <v>31</v>
      </c>
      <c r="D875" s="17" t="s">
        <v>35</v>
      </c>
      <c r="E875" s="16" t="s">
        <v>88</v>
      </c>
      <c r="F875" s="10">
        <v>-14932.85</v>
      </c>
      <c r="G875" s="11">
        <v>0</v>
      </c>
      <c r="H875" s="11">
        <v>3515</v>
      </c>
      <c r="I875" s="11">
        <v>1999079</v>
      </c>
      <c r="J875" s="12" t="str">
        <f>LEFT(tblRVN[[#This Row],[Rate Desc]],10)</f>
        <v>02RGNSB024</v>
      </c>
      <c r="K875" s="11">
        <v>1999079</v>
      </c>
      <c r="L875" s="13"/>
      <c r="M875" s="13"/>
    </row>
    <row r="876" spans="1:13" ht="15" hidden="1" customHeight="1">
      <c r="A876" s="8">
        <v>201608</v>
      </c>
      <c r="B876" s="7" t="s">
        <v>41</v>
      </c>
      <c r="C876" s="16" t="s">
        <v>31</v>
      </c>
      <c r="D876" s="17" t="s">
        <v>35</v>
      </c>
      <c r="E876" s="16" t="s">
        <v>36</v>
      </c>
      <c r="F876" s="10">
        <v>-86638.31</v>
      </c>
      <c r="G876" s="11">
        <v>0</v>
      </c>
      <c r="H876" s="11">
        <v>0</v>
      </c>
      <c r="I876" s="11">
        <v>0</v>
      </c>
      <c r="J876" s="12" t="str">
        <f>LEFT(tblRVN[[#This Row],[Rate Desc]],10)</f>
        <v>BPA BALANC</v>
      </c>
      <c r="K876" s="11">
        <v>0</v>
      </c>
      <c r="L876" s="13"/>
      <c r="M876" s="13"/>
    </row>
    <row r="877" spans="1:13" ht="15" hidden="1" customHeight="1">
      <c r="A877" s="8">
        <v>201608</v>
      </c>
      <c r="B877" s="7" t="s">
        <v>41</v>
      </c>
      <c r="C877" s="16" t="s">
        <v>31</v>
      </c>
      <c r="D877" s="17" t="s">
        <v>35</v>
      </c>
      <c r="E877" s="16" t="s">
        <v>37</v>
      </c>
      <c r="G877" s="11">
        <v>108277</v>
      </c>
      <c r="H877" s="11">
        <v>0</v>
      </c>
      <c r="J877" s="12" t="str">
        <f>LEFT(tblRVN[[#This Row],[Rate Desc]],10)</f>
        <v>CUSTOMER C</v>
      </c>
      <c r="K877" s="11">
        <v>0</v>
      </c>
      <c r="L877" s="13"/>
      <c r="M877" s="13"/>
    </row>
    <row r="878" spans="1:13" ht="15" hidden="1" customHeight="1">
      <c r="A878" s="8">
        <v>201608</v>
      </c>
      <c r="B878" s="7" t="s">
        <v>41</v>
      </c>
      <c r="C878" s="16" t="s">
        <v>31</v>
      </c>
      <c r="D878" s="17" t="s">
        <v>14</v>
      </c>
      <c r="E878" s="16" t="s">
        <v>99</v>
      </c>
      <c r="F878" s="10">
        <v>-7.0000000000000007E-2</v>
      </c>
      <c r="I878" s="11">
        <v>0</v>
      </c>
      <c r="J878" s="12" t="str">
        <f>LEFT(tblRVN[[#This Row],[Rate Desc]],10)</f>
        <v>02BLSKY01R</v>
      </c>
      <c r="K878" s="11">
        <v>0</v>
      </c>
      <c r="L878" s="13"/>
      <c r="M878" s="13"/>
    </row>
    <row r="879" spans="1:13" ht="15" hidden="1" customHeight="1">
      <c r="A879" s="8">
        <v>201608</v>
      </c>
      <c r="B879" s="7" t="s">
        <v>41</v>
      </c>
      <c r="C879" s="16" t="s">
        <v>31</v>
      </c>
      <c r="D879" s="17" t="s">
        <v>14</v>
      </c>
      <c r="E879" s="16" t="s">
        <v>58</v>
      </c>
      <c r="F879" s="10">
        <v>232.63</v>
      </c>
      <c r="I879" s="11">
        <v>0</v>
      </c>
      <c r="J879" s="12" t="str">
        <f>LEFT(tblRVN[[#This Row],[Rate Desc]],10)</f>
        <v>02LNX00109</v>
      </c>
      <c r="K879" s="11">
        <v>0</v>
      </c>
      <c r="L879" s="13"/>
      <c r="M879" s="13"/>
    </row>
    <row r="880" spans="1:13" ht="15" hidden="1" customHeight="1">
      <c r="A880" s="8">
        <v>201608</v>
      </c>
      <c r="B880" s="7" t="s">
        <v>41</v>
      </c>
      <c r="C880" s="16" t="s">
        <v>31</v>
      </c>
      <c r="D880" s="17" t="s">
        <v>14</v>
      </c>
      <c r="E880" s="16" t="s">
        <v>89</v>
      </c>
      <c r="F880" s="10">
        <v>32181.9</v>
      </c>
      <c r="G880" s="11">
        <v>0</v>
      </c>
      <c r="H880" s="11">
        <v>496</v>
      </c>
      <c r="I880" s="11">
        <v>319513</v>
      </c>
      <c r="J880" s="12" t="str">
        <f>LEFT(tblRVN[[#This Row],[Rate Desc]],10)</f>
        <v>02NETMT135</v>
      </c>
      <c r="K880" s="11">
        <v>319513</v>
      </c>
      <c r="L880" s="13"/>
      <c r="M880" s="13"/>
    </row>
    <row r="881" spans="1:13" ht="15" hidden="1" customHeight="1">
      <c r="A881" s="8">
        <v>201608</v>
      </c>
      <c r="B881" s="7" t="s">
        <v>41</v>
      </c>
      <c r="C881" s="16" t="s">
        <v>31</v>
      </c>
      <c r="D881" s="17" t="s">
        <v>14</v>
      </c>
      <c r="E881" s="16" t="s">
        <v>90</v>
      </c>
      <c r="F881" s="10">
        <v>12837.98</v>
      </c>
      <c r="G881" s="11">
        <v>0</v>
      </c>
      <c r="H881" s="11">
        <v>1078</v>
      </c>
      <c r="I881" s="11">
        <v>84827</v>
      </c>
      <c r="J881" s="12" t="str">
        <f>LEFT(tblRVN[[#This Row],[Rate Desc]],10)</f>
        <v>02OALTB15R</v>
      </c>
      <c r="K881" s="11">
        <v>84827</v>
      </c>
      <c r="L881" s="13"/>
      <c r="M881" s="13"/>
    </row>
    <row r="882" spans="1:13" ht="15" hidden="1" customHeight="1">
      <c r="A882" s="8">
        <v>201608</v>
      </c>
      <c r="B882" s="7" t="s">
        <v>41</v>
      </c>
      <c r="C882" s="16" t="s">
        <v>31</v>
      </c>
      <c r="D882" s="17" t="s">
        <v>14</v>
      </c>
      <c r="E882" s="16" t="s">
        <v>91</v>
      </c>
      <c r="F882" s="10">
        <v>10924315.35</v>
      </c>
      <c r="G882" s="11">
        <v>0</v>
      </c>
      <c r="H882" s="11">
        <v>101199</v>
      </c>
      <c r="I882" s="11">
        <v>116650417</v>
      </c>
      <c r="J882" s="12" t="str">
        <f>LEFT(tblRVN[[#This Row],[Rate Desc]],10)</f>
        <v>02RESD0016</v>
      </c>
      <c r="K882" s="11">
        <v>116650417</v>
      </c>
      <c r="L882" s="13"/>
      <c r="M882" s="13"/>
    </row>
    <row r="883" spans="1:13" ht="15" hidden="1" customHeight="1">
      <c r="A883" s="8">
        <v>201608</v>
      </c>
      <c r="B883" s="7" t="s">
        <v>41</v>
      </c>
      <c r="C883" s="16" t="s">
        <v>31</v>
      </c>
      <c r="D883" s="17" t="s">
        <v>14</v>
      </c>
      <c r="E883" s="16" t="s">
        <v>92</v>
      </c>
      <c r="F883" s="10">
        <v>404442.8</v>
      </c>
      <c r="G883" s="11">
        <v>0</v>
      </c>
      <c r="H883" s="11">
        <v>4630</v>
      </c>
      <c r="I883" s="11">
        <v>4434315</v>
      </c>
      <c r="J883" s="12" t="str">
        <f>LEFT(tblRVN[[#This Row],[Rate Desc]],10)</f>
        <v>02RESD0017</v>
      </c>
      <c r="K883" s="11">
        <v>4434315</v>
      </c>
      <c r="L883" s="13"/>
      <c r="M883" s="13"/>
    </row>
    <row r="884" spans="1:13" ht="15" hidden="1" customHeight="1">
      <c r="A884" s="8">
        <v>201608</v>
      </c>
      <c r="B884" s="7" t="s">
        <v>41</v>
      </c>
      <c r="C884" s="16" t="s">
        <v>31</v>
      </c>
      <c r="D884" s="17" t="s">
        <v>14</v>
      </c>
      <c r="E884" s="16" t="s">
        <v>93</v>
      </c>
      <c r="F884" s="10">
        <v>20349.759999999998</v>
      </c>
      <c r="G884" s="11">
        <v>0</v>
      </c>
      <c r="H884" s="11">
        <v>84</v>
      </c>
      <c r="I884" s="11">
        <v>197000</v>
      </c>
      <c r="J884" s="12" t="str">
        <f>LEFT(tblRVN[[#This Row],[Rate Desc]],10)</f>
        <v>02RESD0018</v>
      </c>
      <c r="K884" s="11">
        <v>197000</v>
      </c>
      <c r="L884" s="13"/>
      <c r="M884" s="13"/>
    </row>
    <row r="885" spans="1:13" ht="15" hidden="1" customHeight="1">
      <c r="A885" s="8">
        <v>201608</v>
      </c>
      <c r="B885" s="7" t="s">
        <v>41</v>
      </c>
      <c r="C885" s="16" t="s">
        <v>31</v>
      </c>
      <c r="D885" s="17" t="s">
        <v>14</v>
      </c>
      <c r="E885" s="16" t="s">
        <v>94</v>
      </c>
      <c r="F885" s="10">
        <v>3358.85</v>
      </c>
      <c r="G885" s="11">
        <v>0</v>
      </c>
      <c r="H885" s="11">
        <v>15</v>
      </c>
      <c r="I885" s="11">
        <v>32727</v>
      </c>
      <c r="J885" s="12" t="str">
        <f>LEFT(tblRVN[[#This Row],[Rate Desc]],10)</f>
        <v>02RESD018X</v>
      </c>
      <c r="K885" s="11">
        <v>32727</v>
      </c>
      <c r="L885" s="13"/>
      <c r="M885" s="13"/>
    </row>
    <row r="886" spans="1:13" ht="15" hidden="1" customHeight="1">
      <c r="A886" s="8">
        <v>201608</v>
      </c>
      <c r="B886" s="7" t="s">
        <v>41</v>
      </c>
      <c r="C886" s="16" t="s">
        <v>31</v>
      </c>
      <c r="D886" s="17" t="s">
        <v>14</v>
      </c>
      <c r="E886" s="16" t="s">
        <v>95</v>
      </c>
      <c r="F886" s="10">
        <v>234278.55</v>
      </c>
      <c r="G886" s="11">
        <v>0</v>
      </c>
      <c r="H886" s="11">
        <v>3515</v>
      </c>
      <c r="I886" s="11">
        <v>2060072</v>
      </c>
      <c r="J886" s="12" t="str">
        <f>LEFT(tblRVN[[#This Row],[Rate Desc]],10)</f>
        <v>02RGNSB024</v>
      </c>
      <c r="K886" s="11">
        <v>2060072</v>
      </c>
      <c r="L886" s="13"/>
      <c r="M886" s="13"/>
    </row>
    <row r="887" spans="1:13" ht="15" hidden="1" customHeight="1">
      <c r="A887" s="8">
        <v>201608</v>
      </c>
      <c r="B887" s="7" t="s">
        <v>41</v>
      </c>
      <c r="C887" s="16" t="s">
        <v>31</v>
      </c>
      <c r="D887" s="17" t="s">
        <v>14</v>
      </c>
      <c r="E887" s="16" t="s">
        <v>32</v>
      </c>
      <c r="F887" s="10">
        <v>268421.65999999997</v>
      </c>
      <c r="G887" s="11">
        <v>0</v>
      </c>
      <c r="H887" s="11">
        <v>0</v>
      </c>
      <c r="I887" s="11">
        <v>0</v>
      </c>
      <c r="J887" s="12" t="str">
        <f>LEFT(tblRVN[[#This Row],[Rate Desc]],10)</f>
        <v>301170-DSM</v>
      </c>
      <c r="K887" s="11">
        <v>0</v>
      </c>
      <c r="L887" s="13"/>
      <c r="M887" s="13"/>
    </row>
    <row r="888" spans="1:13" ht="15" hidden="1" customHeight="1">
      <c r="A888" s="8">
        <v>201608</v>
      </c>
      <c r="B888" s="7" t="s">
        <v>41</v>
      </c>
      <c r="C888" s="16" t="s">
        <v>31</v>
      </c>
      <c r="D888" s="17" t="s">
        <v>14</v>
      </c>
      <c r="E888" s="16" t="s">
        <v>33</v>
      </c>
      <c r="F888" s="10">
        <v>2877.64</v>
      </c>
      <c r="G888" s="11">
        <v>0</v>
      </c>
      <c r="H888" s="11">
        <v>0</v>
      </c>
      <c r="I888" s="11">
        <v>0</v>
      </c>
      <c r="J888" s="12" t="str">
        <f>LEFT(tblRVN[[#This Row],[Rate Desc]],10)</f>
        <v>301180-BLU</v>
      </c>
      <c r="K888" s="11">
        <v>0</v>
      </c>
      <c r="L888" s="13"/>
      <c r="M888" s="13"/>
    </row>
    <row r="889" spans="1:13" ht="15" hidden="1" customHeight="1">
      <c r="A889" s="8">
        <v>201608</v>
      </c>
      <c r="B889" s="7" t="s">
        <v>41</v>
      </c>
      <c r="C889" s="16" t="s">
        <v>31</v>
      </c>
      <c r="D889" s="17" t="s">
        <v>14</v>
      </c>
      <c r="E889" s="16" t="s">
        <v>17</v>
      </c>
      <c r="G889" s="11">
        <v>108303</v>
      </c>
      <c r="H889" s="11">
        <v>0</v>
      </c>
      <c r="J889" s="12" t="str">
        <f>LEFT(tblRVN[[#This Row],[Rate Desc]],10)</f>
        <v>CUSTOMER C</v>
      </c>
      <c r="K889" s="11">
        <v>0</v>
      </c>
      <c r="L889" s="13"/>
      <c r="M889" s="13"/>
    </row>
    <row r="890" spans="1:13" ht="15" hidden="1" customHeight="1">
      <c r="A890" s="8">
        <v>201608</v>
      </c>
      <c r="B890" s="7" t="s">
        <v>41</v>
      </c>
      <c r="C890" s="16" t="s">
        <v>31</v>
      </c>
      <c r="D890" s="17" t="s">
        <v>14</v>
      </c>
      <c r="E890" s="16" t="s">
        <v>40</v>
      </c>
      <c r="F890" s="10">
        <v>86755.8</v>
      </c>
      <c r="G890" s="11">
        <v>0</v>
      </c>
      <c r="H890" s="11">
        <v>0</v>
      </c>
      <c r="I890" s="11">
        <v>0</v>
      </c>
      <c r="J890" s="12" t="str">
        <f>LEFT(tblRVN[[#This Row],[Rate Desc]],10)</f>
        <v>REVENUE AD</v>
      </c>
      <c r="K890" s="11">
        <v>0</v>
      </c>
      <c r="L890" s="13"/>
      <c r="M890" s="13"/>
    </row>
    <row r="891" spans="1:13" ht="15" hidden="1" customHeight="1">
      <c r="A891" s="8">
        <v>201608</v>
      </c>
      <c r="B891" s="7" t="s">
        <v>41</v>
      </c>
      <c r="C891" s="16" t="s">
        <v>31</v>
      </c>
      <c r="D891" s="17" t="s">
        <v>14</v>
      </c>
      <c r="E891" s="16" t="s">
        <v>18</v>
      </c>
      <c r="F891" s="10">
        <v>-268421.65999999997</v>
      </c>
      <c r="G891" s="11">
        <v>0</v>
      </c>
      <c r="H891" s="11">
        <v>0</v>
      </c>
      <c r="I891" s="11">
        <v>0</v>
      </c>
      <c r="J891" s="12" t="str">
        <f>LEFT(tblRVN[[#This Row],[Rate Desc]],10)</f>
        <v>REVENUE_AC</v>
      </c>
      <c r="K891" s="11">
        <v>0</v>
      </c>
      <c r="L891" s="13"/>
      <c r="M891" s="13"/>
    </row>
    <row r="892" spans="1:13" ht="15" hidden="1" customHeight="1">
      <c r="A892" s="8">
        <v>201608</v>
      </c>
      <c r="B892" s="7" t="s">
        <v>41</v>
      </c>
      <c r="C892" s="16" t="s">
        <v>31</v>
      </c>
      <c r="D892" s="17" t="s">
        <v>19</v>
      </c>
      <c r="E892" s="16" t="s">
        <v>34</v>
      </c>
      <c r="F892" s="10">
        <v>-3000</v>
      </c>
      <c r="G892" s="11">
        <v>0</v>
      </c>
      <c r="H892" s="11">
        <v>0</v>
      </c>
      <c r="I892" s="11">
        <v>0</v>
      </c>
      <c r="J892" s="12" t="str">
        <f>LEFT(tblRVN[[#This Row],[Rate Desc]],10)</f>
        <v>301119 - U</v>
      </c>
      <c r="K892" s="11">
        <v>0</v>
      </c>
      <c r="L892" s="13"/>
      <c r="M892" s="13"/>
    </row>
    <row r="893" spans="1:13" ht="15" hidden="1" customHeight="1">
      <c r="A893" s="8">
        <v>201608</v>
      </c>
      <c r="B893" s="7" t="s">
        <v>41</v>
      </c>
      <c r="C893" s="16" t="s">
        <v>31</v>
      </c>
      <c r="D893" s="17" t="s">
        <v>19</v>
      </c>
      <c r="E893" s="16" t="s">
        <v>20</v>
      </c>
      <c r="F893" s="10">
        <v>1661000</v>
      </c>
      <c r="G893" s="11">
        <v>0</v>
      </c>
      <c r="H893" s="11">
        <v>0</v>
      </c>
      <c r="I893" s="11">
        <v>16520000</v>
      </c>
      <c r="J893" s="12" t="str">
        <f>LEFT(tblRVN[[#This Row],[Rate Desc]],10)</f>
        <v>UNBILLED R</v>
      </c>
      <c r="K893" s="11">
        <v>16520000</v>
      </c>
      <c r="L893" s="13"/>
      <c r="M893" s="13"/>
    </row>
    <row r="894" spans="1:13" ht="15" hidden="1" customHeight="1">
      <c r="A894" s="8">
        <v>201609</v>
      </c>
      <c r="B894" s="7" t="s">
        <v>41</v>
      </c>
      <c r="C894" s="16" t="s">
        <v>13</v>
      </c>
      <c r="D894" s="17" t="s">
        <v>35</v>
      </c>
      <c r="E894" s="16" t="s">
        <v>42</v>
      </c>
      <c r="F894" s="10">
        <v>-19968.419999999998</v>
      </c>
      <c r="G894" s="11">
        <v>0</v>
      </c>
      <c r="H894" s="11">
        <v>1487</v>
      </c>
      <c r="I894" s="11">
        <v>2673127</v>
      </c>
      <c r="J894" s="12" t="str">
        <f>LEFT(tblRVN[[#This Row],[Rate Desc]],10)</f>
        <v>02GNSB0024</v>
      </c>
      <c r="K894" s="11">
        <v>2673127</v>
      </c>
      <c r="L894" s="13"/>
      <c r="M894" s="13"/>
    </row>
    <row r="895" spans="1:13" ht="15" hidden="1" customHeight="1">
      <c r="A895" s="8">
        <v>201609</v>
      </c>
      <c r="B895" s="7" t="s">
        <v>41</v>
      </c>
      <c r="C895" s="16" t="s">
        <v>13</v>
      </c>
      <c r="D895" s="17" t="s">
        <v>35</v>
      </c>
      <c r="E895" s="16" t="s">
        <v>43</v>
      </c>
      <c r="F895" s="10">
        <v>-0.54</v>
      </c>
      <c r="G895" s="11">
        <v>0</v>
      </c>
      <c r="H895" s="11">
        <v>1</v>
      </c>
      <c r="I895" s="11">
        <v>72</v>
      </c>
      <c r="J895" s="12" t="str">
        <f>LEFT(tblRVN[[#This Row],[Rate Desc]],10)</f>
        <v>02GNSB024F</v>
      </c>
      <c r="K895" s="11">
        <v>72</v>
      </c>
      <c r="L895" s="13"/>
      <c r="M895" s="13"/>
    </row>
    <row r="896" spans="1:13" ht="15" hidden="1" customHeight="1">
      <c r="A896" s="8">
        <v>201609</v>
      </c>
      <c r="B896" s="7" t="s">
        <v>41</v>
      </c>
      <c r="C896" s="16" t="s">
        <v>13</v>
      </c>
      <c r="D896" s="17" t="s">
        <v>35</v>
      </c>
      <c r="E896" s="16" t="s">
        <v>44</v>
      </c>
      <c r="F896" s="10">
        <v>-162.5</v>
      </c>
      <c r="G896" s="11">
        <v>0</v>
      </c>
      <c r="H896" s="11">
        <v>81</v>
      </c>
      <c r="I896" s="11">
        <v>21756</v>
      </c>
      <c r="J896" s="12" t="str">
        <f>LEFT(tblRVN[[#This Row],[Rate Desc]],10)</f>
        <v>02GNSB24FP</v>
      </c>
      <c r="K896" s="11">
        <v>21756</v>
      </c>
      <c r="L896" s="13"/>
      <c r="M896" s="13"/>
    </row>
    <row r="897" spans="1:13" ht="15" hidden="1" customHeight="1">
      <c r="A897" s="8">
        <v>201609</v>
      </c>
      <c r="B897" s="7" t="s">
        <v>41</v>
      </c>
      <c r="C897" s="16" t="s">
        <v>13</v>
      </c>
      <c r="D897" s="17" t="s">
        <v>35</v>
      </c>
      <c r="E897" s="16" t="s">
        <v>45</v>
      </c>
      <c r="F897" s="10">
        <v>-44559.86</v>
      </c>
      <c r="G897" s="11">
        <v>0</v>
      </c>
      <c r="H897" s="11">
        <v>99</v>
      </c>
      <c r="I897" s="11">
        <v>5965175</v>
      </c>
      <c r="J897" s="12" t="str">
        <f>LEFT(tblRVN[[#This Row],[Rate Desc]],10)</f>
        <v>02LGSB0036</v>
      </c>
      <c r="K897" s="11">
        <v>5965175</v>
      </c>
      <c r="L897" s="13"/>
      <c r="M897" s="13"/>
    </row>
    <row r="898" spans="1:13" ht="15" hidden="1" customHeight="1">
      <c r="A898" s="8">
        <v>201609</v>
      </c>
      <c r="B898" s="7" t="s">
        <v>41</v>
      </c>
      <c r="C898" s="16" t="s">
        <v>13</v>
      </c>
      <c r="D898" s="17" t="s">
        <v>35</v>
      </c>
      <c r="E898" s="16" t="s">
        <v>46</v>
      </c>
      <c r="F898" s="10">
        <v>-68.44</v>
      </c>
      <c r="G898" s="11">
        <v>0</v>
      </c>
      <c r="H898" s="11">
        <v>20</v>
      </c>
      <c r="I898" s="11">
        <v>9161</v>
      </c>
      <c r="J898" s="12" t="str">
        <f>LEFT(tblRVN[[#This Row],[Rate Desc]],10)</f>
        <v>02NMT24135</v>
      </c>
      <c r="K898" s="11">
        <v>9161</v>
      </c>
      <c r="L898" s="13"/>
      <c r="M898" s="13"/>
    </row>
    <row r="899" spans="1:13" ht="15" hidden="1" customHeight="1">
      <c r="A899" s="8">
        <v>201609</v>
      </c>
      <c r="B899" s="7" t="s">
        <v>41</v>
      </c>
      <c r="C899" s="16" t="s">
        <v>13</v>
      </c>
      <c r="D899" s="17" t="s">
        <v>35</v>
      </c>
      <c r="E899" s="16" t="s">
        <v>47</v>
      </c>
      <c r="F899" s="10">
        <v>-321.51</v>
      </c>
      <c r="I899" s="11">
        <v>42945</v>
      </c>
      <c r="J899" s="12" t="str">
        <f>LEFT(tblRVN[[#This Row],[Rate Desc]],10)</f>
        <v>02OALTB15N</v>
      </c>
      <c r="K899" s="11">
        <v>42945</v>
      </c>
      <c r="L899" s="13"/>
      <c r="M899" s="13"/>
    </row>
    <row r="900" spans="1:13" ht="15" hidden="1" customHeight="1">
      <c r="A900" s="8">
        <v>201609</v>
      </c>
      <c r="B900" s="7" t="s">
        <v>41</v>
      </c>
      <c r="C900" s="16" t="s">
        <v>13</v>
      </c>
      <c r="D900" s="17" t="s">
        <v>35</v>
      </c>
      <c r="E900" s="16" t="s">
        <v>36</v>
      </c>
      <c r="F900" s="10">
        <v>-3509.92</v>
      </c>
      <c r="G900" s="11">
        <v>0</v>
      </c>
      <c r="H900" s="11">
        <v>0</v>
      </c>
      <c r="I900" s="11">
        <v>0</v>
      </c>
      <c r="J900" s="12" t="str">
        <f>LEFT(tblRVN[[#This Row],[Rate Desc]],10)</f>
        <v>BPA BALANC</v>
      </c>
      <c r="K900" s="11">
        <v>0</v>
      </c>
      <c r="L900" s="13"/>
      <c r="M900" s="13"/>
    </row>
    <row r="901" spans="1:13" ht="15" hidden="1" customHeight="1">
      <c r="A901" s="8">
        <v>201609</v>
      </c>
      <c r="B901" s="7" t="s">
        <v>41</v>
      </c>
      <c r="C901" s="16" t="s">
        <v>13</v>
      </c>
      <c r="D901" s="17" t="s">
        <v>35</v>
      </c>
      <c r="E901" s="16" t="s">
        <v>37</v>
      </c>
      <c r="G901" s="11">
        <v>1617</v>
      </c>
      <c r="H901" s="11">
        <v>0</v>
      </c>
      <c r="J901" s="12" t="str">
        <f>LEFT(tblRVN[[#This Row],[Rate Desc]],10)</f>
        <v>CUSTOMER C</v>
      </c>
      <c r="K901" s="11">
        <v>0</v>
      </c>
      <c r="L901" s="13"/>
      <c r="M901" s="13"/>
    </row>
    <row r="902" spans="1:13" ht="15" hidden="1" customHeight="1">
      <c r="A902" s="8">
        <v>201609</v>
      </c>
      <c r="B902" s="7" t="s">
        <v>41</v>
      </c>
      <c r="C902" s="9" t="s">
        <v>13</v>
      </c>
      <c r="D902" s="17" t="s">
        <v>14</v>
      </c>
      <c r="E902" s="16" t="s">
        <v>48</v>
      </c>
      <c r="F902" s="10">
        <v>258007.01</v>
      </c>
      <c r="G902" s="11">
        <v>0</v>
      </c>
      <c r="H902" s="11">
        <v>1487</v>
      </c>
      <c r="I902" s="11">
        <v>2673123</v>
      </c>
      <c r="J902" s="12" t="str">
        <f>LEFT(tblRVN[[#This Row],[Rate Desc]],10)</f>
        <v>02GNSB0024</v>
      </c>
      <c r="K902" s="11">
        <v>2673123</v>
      </c>
      <c r="L902" s="13"/>
      <c r="M902" s="13"/>
    </row>
    <row r="903" spans="1:13" ht="15" hidden="1" customHeight="1">
      <c r="A903" s="8">
        <v>201609</v>
      </c>
      <c r="B903" s="7" t="s">
        <v>41</v>
      </c>
      <c r="C903" s="9" t="s">
        <v>13</v>
      </c>
      <c r="D903" s="17" t="s">
        <v>14</v>
      </c>
      <c r="E903" s="16" t="s">
        <v>49</v>
      </c>
      <c r="F903" s="10">
        <v>1647.48</v>
      </c>
      <c r="G903" s="11">
        <v>0</v>
      </c>
      <c r="H903" s="11">
        <v>6</v>
      </c>
      <c r="I903" s="11">
        <v>12857</v>
      </c>
      <c r="J903" s="12" t="str">
        <f>LEFT(tblRVN[[#This Row],[Rate Desc]],10)</f>
        <v>02GNSB024F</v>
      </c>
      <c r="K903" s="11">
        <v>12857</v>
      </c>
      <c r="L903" s="13"/>
      <c r="M903" s="13"/>
    </row>
    <row r="904" spans="1:13" ht="15" hidden="1" customHeight="1">
      <c r="A904" s="8">
        <v>201609</v>
      </c>
      <c r="B904" s="7" t="s">
        <v>41</v>
      </c>
      <c r="C904" s="9" t="s">
        <v>13</v>
      </c>
      <c r="D904" s="17" t="s">
        <v>14</v>
      </c>
      <c r="E904" s="16" t="s">
        <v>50</v>
      </c>
      <c r="F904" s="10">
        <v>2187.75</v>
      </c>
      <c r="G904" s="11">
        <v>0</v>
      </c>
      <c r="H904" s="11">
        <v>81</v>
      </c>
      <c r="I904" s="11">
        <v>21756</v>
      </c>
      <c r="J904" s="12" t="str">
        <f>LEFT(tblRVN[[#This Row],[Rate Desc]],10)</f>
        <v>02GNSB24FP</v>
      </c>
      <c r="K904" s="11">
        <v>21756</v>
      </c>
      <c r="L904" s="13"/>
      <c r="M904" s="13"/>
    </row>
    <row r="905" spans="1:13" ht="15" hidden="1" customHeight="1">
      <c r="A905" s="8">
        <v>201609</v>
      </c>
      <c r="B905" s="7" t="s">
        <v>41</v>
      </c>
      <c r="C905" s="9" t="s">
        <v>13</v>
      </c>
      <c r="D905" s="17" t="s">
        <v>14</v>
      </c>
      <c r="E905" s="16" t="s">
        <v>51</v>
      </c>
      <c r="F905" s="10">
        <v>3849459.04</v>
      </c>
      <c r="G905" s="11">
        <v>0</v>
      </c>
      <c r="H905" s="11">
        <v>13844</v>
      </c>
      <c r="I905" s="11">
        <v>42091712</v>
      </c>
      <c r="J905" s="12" t="str">
        <f>LEFT(tblRVN[[#This Row],[Rate Desc]],10)</f>
        <v>02GNSV0024</v>
      </c>
      <c r="K905" s="11">
        <v>42091712</v>
      </c>
      <c r="L905" s="13"/>
      <c r="M905" s="13"/>
    </row>
    <row r="906" spans="1:13" ht="15" hidden="1" customHeight="1">
      <c r="A906" s="8">
        <v>201609</v>
      </c>
      <c r="B906" s="7" t="s">
        <v>41</v>
      </c>
      <c r="C906" s="9" t="s">
        <v>13</v>
      </c>
      <c r="D906" s="17" t="s">
        <v>14</v>
      </c>
      <c r="E906" s="16" t="s">
        <v>52</v>
      </c>
      <c r="F906" s="10">
        <v>12514.97</v>
      </c>
      <c r="G906" s="11">
        <v>0</v>
      </c>
      <c r="H906" s="11">
        <v>107</v>
      </c>
      <c r="I906" s="11">
        <v>90165</v>
      </c>
      <c r="J906" s="12" t="str">
        <f>LEFT(tblRVN[[#This Row],[Rate Desc]],10)</f>
        <v>02GNSV024F</v>
      </c>
      <c r="K906" s="11">
        <v>90165</v>
      </c>
      <c r="L906" s="13"/>
      <c r="M906" s="13"/>
    </row>
    <row r="907" spans="1:13" ht="15" hidden="1" customHeight="1">
      <c r="A907" s="8">
        <v>201609</v>
      </c>
      <c r="B907" s="7" t="s">
        <v>41</v>
      </c>
      <c r="C907" s="9" t="s">
        <v>13</v>
      </c>
      <c r="D907" s="17" t="s">
        <v>14</v>
      </c>
      <c r="E907" s="16" t="s">
        <v>53</v>
      </c>
      <c r="F907" s="10">
        <v>473744.58</v>
      </c>
      <c r="G907" s="11">
        <v>0</v>
      </c>
      <c r="H907" s="11">
        <v>99</v>
      </c>
      <c r="I907" s="11">
        <v>5965175</v>
      </c>
      <c r="J907" s="12" t="str">
        <f>LEFT(tblRVN[[#This Row],[Rate Desc]],10)</f>
        <v>02LGSB0036</v>
      </c>
      <c r="K907" s="11">
        <v>5965175</v>
      </c>
      <c r="L907" s="13"/>
      <c r="M907" s="13"/>
    </row>
    <row r="908" spans="1:13" ht="15" hidden="1" customHeight="1">
      <c r="A908" s="8">
        <v>201609</v>
      </c>
      <c r="B908" s="7" t="s">
        <v>41</v>
      </c>
      <c r="C908" s="9" t="s">
        <v>13</v>
      </c>
      <c r="D908" s="17" t="s">
        <v>14</v>
      </c>
      <c r="E908" s="16" t="s">
        <v>54</v>
      </c>
      <c r="F908" s="10">
        <v>5467328.7999999998</v>
      </c>
      <c r="G908" s="11">
        <v>0</v>
      </c>
      <c r="H908" s="11">
        <v>858</v>
      </c>
      <c r="I908" s="11">
        <v>69150234</v>
      </c>
      <c r="J908" s="12" t="str">
        <f>LEFT(tblRVN[[#This Row],[Rate Desc]],10)</f>
        <v>02LGSV0036</v>
      </c>
      <c r="K908" s="11">
        <v>69150234</v>
      </c>
      <c r="L908" s="13"/>
      <c r="M908" s="13"/>
    </row>
    <row r="909" spans="1:13" ht="15" hidden="1" customHeight="1">
      <c r="A909" s="8">
        <v>201609</v>
      </c>
      <c r="B909" s="7" t="s">
        <v>41</v>
      </c>
      <c r="C909" s="9" t="s">
        <v>13</v>
      </c>
      <c r="D909" s="17" t="s">
        <v>14</v>
      </c>
      <c r="E909" s="16" t="s">
        <v>55</v>
      </c>
      <c r="F909" s="10">
        <v>1323647.43</v>
      </c>
      <c r="G909" s="11">
        <v>0</v>
      </c>
      <c r="H909" s="11">
        <v>37</v>
      </c>
      <c r="I909" s="11">
        <v>18435780</v>
      </c>
      <c r="J909" s="12" t="str">
        <f>LEFT(tblRVN[[#This Row],[Rate Desc]],10)</f>
        <v>02LGSV048T</v>
      </c>
      <c r="K909" s="11">
        <v>18435780</v>
      </c>
      <c r="L909" s="13"/>
      <c r="M909" s="13"/>
    </row>
    <row r="910" spans="1:13" ht="15" hidden="1" customHeight="1">
      <c r="A910" s="8">
        <v>201609</v>
      </c>
      <c r="B910" s="7" t="s">
        <v>41</v>
      </c>
      <c r="C910" s="9" t="s">
        <v>13</v>
      </c>
      <c r="D910" s="17" t="s">
        <v>14</v>
      </c>
      <c r="E910" s="16" t="s">
        <v>56</v>
      </c>
      <c r="F910" s="10">
        <v>2625.97</v>
      </c>
      <c r="I910" s="11">
        <v>0</v>
      </c>
      <c r="J910" s="12" t="str">
        <f>LEFT(tblRVN[[#This Row],[Rate Desc]],10)</f>
        <v>02LNX00102</v>
      </c>
      <c r="K910" s="11">
        <v>0</v>
      </c>
      <c r="L910" s="13"/>
      <c r="M910" s="13"/>
    </row>
    <row r="911" spans="1:13" ht="15" hidden="1" customHeight="1">
      <c r="A911" s="8">
        <v>201609</v>
      </c>
      <c r="B911" s="7" t="s">
        <v>41</v>
      </c>
      <c r="C911" s="9" t="s">
        <v>13</v>
      </c>
      <c r="D911" s="17" t="s">
        <v>14</v>
      </c>
      <c r="E911" s="16" t="s">
        <v>57</v>
      </c>
      <c r="F911" s="10">
        <v>181.13</v>
      </c>
      <c r="I911" s="11">
        <v>0</v>
      </c>
      <c r="J911" s="12" t="str">
        <f>LEFT(tblRVN[[#This Row],[Rate Desc]],10)</f>
        <v>02LNX00105</v>
      </c>
      <c r="K911" s="11">
        <v>0</v>
      </c>
      <c r="L911" s="13"/>
      <c r="M911" s="13"/>
    </row>
    <row r="912" spans="1:13" ht="15" hidden="1" customHeight="1">
      <c r="A912" s="8">
        <v>201609</v>
      </c>
      <c r="B912" s="7" t="s">
        <v>41</v>
      </c>
      <c r="C912" s="9" t="s">
        <v>13</v>
      </c>
      <c r="D912" s="17" t="s">
        <v>14</v>
      </c>
      <c r="E912" s="16" t="s">
        <v>58</v>
      </c>
      <c r="F912" s="10">
        <v>19739.36</v>
      </c>
      <c r="I912" s="11">
        <v>0</v>
      </c>
      <c r="J912" s="12" t="str">
        <f>LEFT(tblRVN[[#This Row],[Rate Desc]],10)</f>
        <v>02LNX00109</v>
      </c>
      <c r="K912" s="11">
        <v>0</v>
      </c>
      <c r="L912" s="13"/>
      <c r="M912" s="13"/>
    </row>
    <row r="913" spans="1:13" ht="15" hidden="1" customHeight="1">
      <c r="A913" s="8">
        <v>201609</v>
      </c>
      <c r="B913" s="7" t="s">
        <v>41</v>
      </c>
      <c r="C913" s="9" t="s">
        <v>13</v>
      </c>
      <c r="D913" s="17" t="s">
        <v>14</v>
      </c>
      <c r="E913" s="16" t="s">
        <v>59</v>
      </c>
      <c r="F913" s="10">
        <v>55.73</v>
      </c>
      <c r="I913" s="11">
        <v>0</v>
      </c>
      <c r="J913" s="12" t="str">
        <f>LEFT(tblRVN[[#This Row],[Rate Desc]],10)</f>
        <v>02LNX00112</v>
      </c>
      <c r="K913" s="11">
        <v>0</v>
      </c>
      <c r="L913" s="13"/>
      <c r="M913" s="13"/>
    </row>
    <row r="914" spans="1:13" ht="15" hidden="1" customHeight="1">
      <c r="A914" s="8">
        <v>201609</v>
      </c>
      <c r="B914" s="7" t="s">
        <v>41</v>
      </c>
      <c r="C914" s="9" t="s">
        <v>13</v>
      </c>
      <c r="D914" s="17" t="s">
        <v>14</v>
      </c>
      <c r="E914" s="16" t="s">
        <v>60</v>
      </c>
      <c r="F914" s="10">
        <v>249.01</v>
      </c>
      <c r="I914" s="11">
        <v>0</v>
      </c>
      <c r="J914" s="12" t="str">
        <f>LEFT(tblRVN[[#This Row],[Rate Desc]],10)</f>
        <v>02LNX00300</v>
      </c>
      <c r="K914" s="11">
        <v>0</v>
      </c>
      <c r="L914" s="13"/>
      <c r="M914" s="13"/>
    </row>
    <row r="915" spans="1:13" ht="15" hidden="1" customHeight="1">
      <c r="A915" s="8">
        <v>201609</v>
      </c>
      <c r="B915" s="7" t="s">
        <v>41</v>
      </c>
      <c r="C915" s="9" t="s">
        <v>13</v>
      </c>
      <c r="D915" s="17" t="s">
        <v>14</v>
      </c>
      <c r="E915" s="16" t="s">
        <v>61</v>
      </c>
      <c r="F915" s="10">
        <v>3173.23</v>
      </c>
      <c r="I915" s="11">
        <v>0</v>
      </c>
      <c r="J915" s="12" t="str">
        <f>LEFT(tblRVN[[#This Row],[Rate Desc]],10)</f>
        <v>02LNX00311</v>
      </c>
      <c r="K915" s="11">
        <v>0</v>
      </c>
      <c r="L915" s="13"/>
      <c r="M915" s="13"/>
    </row>
    <row r="916" spans="1:13" ht="15" hidden="1" customHeight="1">
      <c r="A916" s="8">
        <v>201609</v>
      </c>
      <c r="B916" s="7" t="s">
        <v>41</v>
      </c>
      <c r="C916" s="9" t="s">
        <v>13</v>
      </c>
      <c r="D916" s="17" t="s">
        <v>14</v>
      </c>
      <c r="E916" s="16" t="s">
        <v>62</v>
      </c>
      <c r="F916" s="10">
        <v>15896.23</v>
      </c>
      <c r="G916" s="11">
        <v>0</v>
      </c>
      <c r="H916" s="11">
        <v>63</v>
      </c>
      <c r="I916" s="11">
        <v>153122</v>
      </c>
      <c r="J916" s="12" t="str">
        <f>LEFT(tblRVN[[#This Row],[Rate Desc]],10)</f>
        <v>02NMT24135</v>
      </c>
      <c r="K916" s="11">
        <v>153122</v>
      </c>
      <c r="L916" s="13"/>
      <c r="M916" s="13"/>
    </row>
    <row r="917" spans="1:13" ht="15" hidden="1" customHeight="1">
      <c r="A917" s="8">
        <v>201609</v>
      </c>
      <c r="B917" s="7" t="s">
        <v>41</v>
      </c>
      <c r="C917" s="9" t="s">
        <v>13</v>
      </c>
      <c r="D917" s="17" t="s">
        <v>14</v>
      </c>
      <c r="E917" s="16" t="s">
        <v>63</v>
      </c>
      <c r="F917" s="10">
        <v>60738.11</v>
      </c>
      <c r="G917" s="11">
        <v>0</v>
      </c>
      <c r="H917" s="11">
        <v>10</v>
      </c>
      <c r="I917" s="11">
        <v>746200</v>
      </c>
      <c r="J917" s="12" t="str">
        <f>LEFT(tblRVN[[#This Row],[Rate Desc]],10)</f>
        <v>02NMT36135</v>
      </c>
      <c r="K917" s="11">
        <v>746200</v>
      </c>
      <c r="L917" s="13"/>
      <c r="M917" s="13"/>
    </row>
    <row r="918" spans="1:13" ht="15" hidden="1" customHeight="1">
      <c r="A918" s="8">
        <v>201609</v>
      </c>
      <c r="B918" s="7" t="s">
        <v>41</v>
      </c>
      <c r="C918" s="9" t="s">
        <v>13</v>
      </c>
      <c r="D918" s="17" t="s">
        <v>14</v>
      </c>
      <c r="E918" s="16" t="s">
        <v>64</v>
      </c>
      <c r="F918" s="10">
        <v>71082.600000000006</v>
      </c>
      <c r="G918" s="11">
        <v>0</v>
      </c>
      <c r="H918" s="11">
        <v>2</v>
      </c>
      <c r="I918" s="11">
        <v>973200</v>
      </c>
      <c r="J918" s="12" t="str">
        <f>LEFT(tblRVN[[#This Row],[Rate Desc]],10)</f>
        <v>02NMT48135</v>
      </c>
      <c r="K918" s="11">
        <v>973200</v>
      </c>
      <c r="L918" s="13"/>
      <c r="M918" s="13"/>
    </row>
    <row r="919" spans="1:13" ht="15" hidden="1" customHeight="1">
      <c r="A919" s="8">
        <v>201609</v>
      </c>
      <c r="B919" s="7" t="s">
        <v>41</v>
      </c>
      <c r="C919" s="9" t="s">
        <v>13</v>
      </c>
      <c r="D919" s="17" t="s">
        <v>14</v>
      </c>
      <c r="E919" s="16" t="s">
        <v>65</v>
      </c>
      <c r="F919" s="10">
        <v>17842.25</v>
      </c>
      <c r="G919" s="11">
        <v>0</v>
      </c>
      <c r="H919" s="11">
        <v>791</v>
      </c>
      <c r="I919" s="11">
        <v>126317</v>
      </c>
      <c r="J919" s="12" t="str">
        <f>LEFT(tblRVN[[#This Row],[Rate Desc]],10)</f>
        <v>02OALT015N</v>
      </c>
      <c r="K919" s="11">
        <v>126317</v>
      </c>
      <c r="L919" s="13"/>
      <c r="M919" s="13"/>
    </row>
    <row r="920" spans="1:13" ht="15" hidden="1" customHeight="1">
      <c r="A920" s="8">
        <v>201609</v>
      </c>
      <c r="B920" s="7" t="s">
        <v>41</v>
      </c>
      <c r="C920" s="9" t="s">
        <v>13</v>
      </c>
      <c r="D920" s="17" t="s">
        <v>14</v>
      </c>
      <c r="E920" s="16" t="s">
        <v>66</v>
      </c>
      <c r="F920" s="10">
        <v>6665.48</v>
      </c>
      <c r="G920" s="11">
        <v>0</v>
      </c>
      <c r="H920" s="11">
        <v>470</v>
      </c>
      <c r="I920" s="11">
        <v>42947</v>
      </c>
      <c r="J920" s="12" t="str">
        <f>LEFT(tblRVN[[#This Row],[Rate Desc]],10)</f>
        <v>02OALTB15N</v>
      </c>
      <c r="K920" s="11">
        <v>42947</v>
      </c>
      <c r="L920" s="13"/>
      <c r="M920" s="13"/>
    </row>
    <row r="921" spans="1:13" ht="15" hidden="1" customHeight="1">
      <c r="A921" s="8">
        <v>201609</v>
      </c>
      <c r="B921" s="7" t="s">
        <v>41</v>
      </c>
      <c r="C921" s="9" t="s">
        <v>13</v>
      </c>
      <c r="D921" s="17" t="s">
        <v>14</v>
      </c>
      <c r="E921" s="16" t="s">
        <v>67</v>
      </c>
      <c r="F921" s="10">
        <v>1673.53</v>
      </c>
      <c r="G921" s="11">
        <v>0</v>
      </c>
      <c r="H921" s="11">
        <v>28</v>
      </c>
      <c r="I921" s="11">
        <v>17704</v>
      </c>
      <c r="J921" s="12" t="str">
        <f>LEFT(tblRVN[[#This Row],[Rate Desc]],10)</f>
        <v>02RCFL0054</v>
      </c>
      <c r="K921" s="11">
        <v>17704</v>
      </c>
      <c r="L921" s="13"/>
      <c r="M921" s="13"/>
    </row>
    <row r="922" spans="1:13" ht="15" hidden="1" customHeight="1">
      <c r="A922" s="8">
        <v>201609</v>
      </c>
      <c r="B922" s="7" t="s">
        <v>41</v>
      </c>
      <c r="C922" s="9" t="s">
        <v>13</v>
      </c>
      <c r="D922" s="17" t="s">
        <v>14</v>
      </c>
      <c r="E922" s="16" t="s">
        <v>15</v>
      </c>
      <c r="F922" s="10">
        <v>484356.77</v>
      </c>
      <c r="G922" s="11">
        <v>0</v>
      </c>
      <c r="H922" s="11">
        <v>0</v>
      </c>
      <c r="I922" s="11">
        <v>0</v>
      </c>
      <c r="J922" s="12" t="str">
        <f>LEFT(tblRVN[[#This Row],[Rate Desc]],10)</f>
        <v>301270-DSM</v>
      </c>
      <c r="K922" s="11">
        <v>0</v>
      </c>
      <c r="L922" s="13"/>
      <c r="M922" s="13"/>
    </row>
    <row r="923" spans="1:13" ht="15" hidden="1" customHeight="1">
      <c r="A923" s="8">
        <v>201609</v>
      </c>
      <c r="B923" s="7" t="s">
        <v>41</v>
      </c>
      <c r="C923" s="9" t="s">
        <v>13</v>
      </c>
      <c r="D923" s="17" t="s">
        <v>14</v>
      </c>
      <c r="E923" s="16" t="s">
        <v>16</v>
      </c>
      <c r="F923" s="10">
        <v>-460.87</v>
      </c>
      <c r="G923" s="11">
        <v>0</v>
      </c>
      <c r="H923" s="11">
        <v>1</v>
      </c>
      <c r="I923" s="11">
        <v>0</v>
      </c>
      <c r="J923" s="12" t="str">
        <f>LEFT(tblRVN[[#This Row],[Rate Desc]],10)</f>
        <v>301280-BLU</v>
      </c>
      <c r="K923" s="11">
        <v>0</v>
      </c>
      <c r="L923" s="13"/>
      <c r="M923" s="13"/>
    </row>
    <row r="924" spans="1:13" ht="15" hidden="1" customHeight="1">
      <c r="A924" s="8">
        <v>201609</v>
      </c>
      <c r="B924" s="7" t="s">
        <v>41</v>
      </c>
      <c r="C924" s="9" t="s">
        <v>13</v>
      </c>
      <c r="D924" s="17" t="s">
        <v>14</v>
      </c>
      <c r="E924" s="16" t="s">
        <v>17</v>
      </c>
      <c r="G924" s="11">
        <v>15770</v>
      </c>
      <c r="H924" s="11">
        <v>0</v>
      </c>
      <c r="J924" s="12" t="str">
        <f>LEFT(tblRVN[[#This Row],[Rate Desc]],10)</f>
        <v>CUSTOMER C</v>
      </c>
      <c r="K924" s="11">
        <v>0</v>
      </c>
      <c r="L924" s="13"/>
      <c r="M924" s="13"/>
    </row>
    <row r="925" spans="1:13" ht="15" hidden="1" customHeight="1">
      <c r="A925" s="8">
        <v>201609</v>
      </c>
      <c r="B925" s="7" t="s">
        <v>41</v>
      </c>
      <c r="C925" s="9" t="s">
        <v>13</v>
      </c>
      <c r="D925" s="17" t="s">
        <v>14</v>
      </c>
      <c r="E925" s="16" t="s">
        <v>40</v>
      </c>
      <c r="F925" s="10">
        <v>75717.899999999994</v>
      </c>
      <c r="G925" s="11">
        <v>0</v>
      </c>
      <c r="H925" s="11">
        <v>0</v>
      </c>
      <c r="I925" s="11">
        <v>0</v>
      </c>
      <c r="J925" s="12" t="str">
        <f>LEFT(tblRVN[[#This Row],[Rate Desc]],10)</f>
        <v>REVENUE AD</v>
      </c>
      <c r="K925" s="11">
        <v>0</v>
      </c>
      <c r="L925" s="13"/>
      <c r="M925" s="13"/>
    </row>
    <row r="926" spans="1:13" ht="15" hidden="1" customHeight="1">
      <c r="A926" s="8">
        <v>201609</v>
      </c>
      <c r="B926" s="7" t="s">
        <v>41</v>
      </c>
      <c r="C926" s="9" t="s">
        <v>13</v>
      </c>
      <c r="D926" s="17" t="s">
        <v>14</v>
      </c>
      <c r="E926" s="16" t="s">
        <v>18</v>
      </c>
      <c r="F926" s="10">
        <v>-484356.77</v>
      </c>
      <c r="G926" s="11">
        <v>0</v>
      </c>
      <c r="H926" s="11">
        <v>0</v>
      </c>
      <c r="I926" s="11">
        <v>0</v>
      </c>
      <c r="J926" s="12" t="str">
        <f>LEFT(tblRVN[[#This Row],[Rate Desc]],10)</f>
        <v>REVENUE_AC</v>
      </c>
      <c r="K926" s="11">
        <v>0</v>
      </c>
      <c r="L926" s="13"/>
      <c r="M926" s="13"/>
    </row>
    <row r="927" spans="1:13" ht="15" hidden="1" customHeight="1">
      <c r="A927" s="8">
        <v>201609</v>
      </c>
      <c r="B927" s="7" t="s">
        <v>41</v>
      </c>
      <c r="C927" s="9" t="s">
        <v>13</v>
      </c>
      <c r="D927" s="17" t="s">
        <v>19</v>
      </c>
      <c r="E927" s="16" t="s">
        <v>20</v>
      </c>
      <c r="F927" s="10">
        <v>-2258000</v>
      </c>
      <c r="G927" s="11">
        <v>0</v>
      </c>
      <c r="H927" s="11">
        <v>0</v>
      </c>
      <c r="I927" s="11">
        <v>-26956000</v>
      </c>
      <c r="J927" s="12" t="str">
        <f>LEFT(tblRVN[[#This Row],[Rate Desc]],10)</f>
        <v>UNBILLED R</v>
      </c>
      <c r="K927" s="11">
        <v>-26956000</v>
      </c>
      <c r="L927" s="13"/>
      <c r="M927" s="13"/>
    </row>
    <row r="928" spans="1:13" ht="15" hidden="1" customHeight="1">
      <c r="A928" s="8">
        <v>201609</v>
      </c>
      <c r="B928" s="7" t="s">
        <v>41</v>
      </c>
      <c r="C928" s="9" t="s">
        <v>21</v>
      </c>
      <c r="D928" s="17" t="s">
        <v>35</v>
      </c>
      <c r="E928" s="16" t="s">
        <v>42</v>
      </c>
      <c r="F928" s="10">
        <v>-850.99</v>
      </c>
      <c r="G928" s="11">
        <v>0</v>
      </c>
      <c r="H928" s="11">
        <v>45</v>
      </c>
      <c r="I928" s="11">
        <v>113924</v>
      </c>
      <c r="J928" s="12" t="str">
        <f>LEFT(tblRVN[[#This Row],[Rate Desc]],10)</f>
        <v>02GNSB0024</v>
      </c>
      <c r="K928" s="11">
        <v>113924</v>
      </c>
      <c r="L928" s="13"/>
      <c r="M928" s="13"/>
    </row>
    <row r="929" spans="1:13" ht="15" hidden="1" customHeight="1">
      <c r="A929" s="8">
        <v>201609</v>
      </c>
      <c r="B929" s="7" t="s">
        <v>41</v>
      </c>
      <c r="C929" s="9" t="s">
        <v>21</v>
      </c>
      <c r="D929" s="17" t="s">
        <v>35</v>
      </c>
      <c r="E929" s="16" t="s">
        <v>44</v>
      </c>
      <c r="F929" s="10">
        <v>-1.93</v>
      </c>
      <c r="G929" s="11">
        <v>0</v>
      </c>
      <c r="H929" s="11">
        <v>1</v>
      </c>
      <c r="I929" s="11">
        <v>258</v>
      </c>
      <c r="J929" s="12" t="str">
        <f>LEFT(tblRVN[[#This Row],[Rate Desc]],10)</f>
        <v>02GNSB24FP</v>
      </c>
      <c r="K929" s="11">
        <v>258</v>
      </c>
      <c r="L929" s="13"/>
      <c r="M929" s="13"/>
    </row>
    <row r="930" spans="1:13" ht="15" hidden="1" customHeight="1">
      <c r="A930" s="8">
        <v>201609</v>
      </c>
      <c r="B930" s="7" t="s">
        <v>41</v>
      </c>
      <c r="C930" s="9" t="s">
        <v>21</v>
      </c>
      <c r="D930" s="17" t="s">
        <v>35</v>
      </c>
      <c r="E930" s="16" t="s">
        <v>45</v>
      </c>
      <c r="F930" s="10">
        <v>-2185.7199999999998</v>
      </c>
      <c r="G930" s="11">
        <v>0</v>
      </c>
      <c r="H930" s="11">
        <v>10</v>
      </c>
      <c r="I930" s="11">
        <v>292600</v>
      </c>
      <c r="J930" s="12" t="str">
        <f>LEFT(tblRVN[[#This Row],[Rate Desc]],10)</f>
        <v>02LGSB0036</v>
      </c>
      <c r="K930" s="11">
        <v>292600</v>
      </c>
      <c r="L930" s="13"/>
      <c r="M930" s="13"/>
    </row>
    <row r="931" spans="1:13" ht="15" hidden="1" customHeight="1">
      <c r="A931" s="8">
        <v>201609</v>
      </c>
      <c r="B931" s="7" t="s">
        <v>41</v>
      </c>
      <c r="C931" s="9" t="s">
        <v>21</v>
      </c>
      <c r="D931" s="17" t="s">
        <v>35</v>
      </c>
      <c r="E931" s="16" t="s">
        <v>47</v>
      </c>
      <c r="F931" s="10">
        <v>-16.649999999999999</v>
      </c>
      <c r="I931" s="11">
        <v>2228</v>
      </c>
      <c r="J931" s="12" t="str">
        <f>LEFT(tblRVN[[#This Row],[Rate Desc]],10)</f>
        <v>02OALTB15N</v>
      </c>
      <c r="K931" s="11">
        <v>2228</v>
      </c>
      <c r="L931" s="13"/>
      <c r="M931" s="13"/>
    </row>
    <row r="932" spans="1:13" ht="15" hidden="1" customHeight="1">
      <c r="A932" s="8">
        <v>201609</v>
      </c>
      <c r="B932" s="7" t="s">
        <v>41</v>
      </c>
      <c r="C932" s="9" t="s">
        <v>21</v>
      </c>
      <c r="D932" s="17" t="s">
        <v>35</v>
      </c>
      <c r="E932" s="16" t="s">
        <v>36</v>
      </c>
      <c r="F932" s="10">
        <v>-164.61</v>
      </c>
      <c r="G932" s="11">
        <v>0</v>
      </c>
      <c r="H932" s="11">
        <v>0</v>
      </c>
      <c r="I932" s="11">
        <v>0</v>
      </c>
      <c r="J932" s="12" t="str">
        <f>LEFT(tblRVN[[#This Row],[Rate Desc]],10)</f>
        <v>BPA BALANC</v>
      </c>
      <c r="K932" s="11">
        <v>0</v>
      </c>
      <c r="L932" s="13"/>
      <c r="M932" s="13"/>
    </row>
    <row r="933" spans="1:13" ht="15" hidden="1" customHeight="1">
      <c r="A933" s="8">
        <v>201609</v>
      </c>
      <c r="B933" s="7" t="s">
        <v>41</v>
      </c>
      <c r="C933" s="9" t="s">
        <v>21</v>
      </c>
      <c r="D933" s="17" t="s">
        <v>35</v>
      </c>
      <c r="E933" s="16" t="s">
        <v>37</v>
      </c>
      <c r="G933" s="11">
        <v>55</v>
      </c>
      <c r="H933" s="11">
        <v>0</v>
      </c>
      <c r="J933" s="12" t="str">
        <f>LEFT(tblRVN[[#This Row],[Rate Desc]],10)</f>
        <v>CUSTOMER C</v>
      </c>
      <c r="K933" s="11">
        <v>0</v>
      </c>
      <c r="L933" s="13"/>
      <c r="M933" s="13"/>
    </row>
    <row r="934" spans="1:13" ht="15" hidden="1" customHeight="1">
      <c r="A934" s="8">
        <v>201609</v>
      </c>
      <c r="B934" s="7" t="s">
        <v>41</v>
      </c>
      <c r="C934" s="9" t="s">
        <v>21</v>
      </c>
      <c r="D934" s="17" t="s">
        <v>14</v>
      </c>
      <c r="E934" s="16" t="s">
        <v>48</v>
      </c>
      <c r="F934" s="10">
        <v>11821.69</v>
      </c>
      <c r="G934" s="11">
        <v>0</v>
      </c>
      <c r="H934" s="11">
        <v>45</v>
      </c>
      <c r="I934" s="11">
        <v>113924</v>
      </c>
      <c r="J934" s="12" t="str">
        <f>LEFT(tblRVN[[#This Row],[Rate Desc]],10)</f>
        <v>02GNSB0024</v>
      </c>
      <c r="K934" s="11">
        <v>113924</v>
      </c>
      <c r="L934" s="13"/>
      <c r="M934" s="13"/>
    </row>
    <row r="935" spans="1:13" ht="15" hidden="1" customHeight="1">
      <c r="A935" s="8">
        <v>201609</v>
      </c>
      <c r="B935" s="7" t="s">
        <v>41</v>
      </c>
      <c r="C935" s="9" t="s">
        <v>21</v>
      </c>
      <c r="D935" s="17" t="s">
        <v>14</v>
      </c>
      <c r="E935" s="16" t="s">
        <v>50</v>
      </c>
      <c r="F935" s="10">
        <v>29.54</v>
      </c>
      <c r="G935" s="11">
        <v>0</v>
      </c>
      <c r="H935" s="11">
        <v>1</v>
      </c>
      <c r="I935" s="11">
        <v>258</v>
      </c>
      <c r="J935" s="12" t="str">
        <f>LEFT(tblRVN[[#This Row],[Rate Desc]],10)</f>
        <v>02GNSB24FP</v>
      </c>
      <c r="K935" s="11">
        <v>258</v>
      </c>
      <c r="L935" s="13"/>
      <c r="M935" s="13"/>
    </row>
    <row r="936" spans="1:13" ht="15" hidden="1" customHeight="1">
      <c r="A936" s="8">
        <v>201609</v>
      </c>
      <c r="B936" s="7" t="s">
        <v>41</v>
      </c>
      <c r="C936" s="9" t="s">
        <v>21</v>
      </c>
      <c r="D936" s="17" t="s">
        <v>14</v>
      </c>
      <c r="E936" s="16" t="s">
        <v>51</v>
      </c>
      <c r="F936" s="10">
        <v>113847.14</v>
      </c>
      <c r="G936" s="11">
        <v>0</v>
      </c>
      <c r="H936" s="11">
        <v>328</v>
      </c>
      <c r="I936" s="11">
        <v>1221029</v>
      </c>
      <c r="J936" s="12" t="str">
        <f>LEFT(tblRVN[[#This Row],[Rate Desc]],10)</f>
        <v>02GNSV0024</v>
      </c>
      <c r="K936" s="11">
        <v>1221029</v>
      </c>
      <c r="L936" s="13"/>
      <c r="M936" s="13"/>
    </row>
    <row r="937" spans="1:13" ht="15" hidden="1" customHeight="1">
      <c r="A937" s="8">
        <v>201609</v>
      </c>
      <c r="B937" s="7" t="s">
        <v>41</v>
      </c>
      <c r="C937" s="9" t="s">
        <v>21</v>
      </c>
      <c r="D937" s="17" t="s">
        <v>14</v>
      </c>
      <c r="E937" s="16" t="s">
        <v>52</v>
      </c>
      <c r="F937" s="10">
        <v>712.69</v>
      </c>
      <c r="G937" s="11">
        <v>0</v>
      </c>
      <c r="H937" s="11">
        <v>4</v>
      </c>
      <c r="I937" s="11">
        <v>2776</v>
      </c>
      <c r="J937" s="12" t="str">
        <f>LEFT(tblRVN[[#This Row],[Rate Desc]],10)</f>
        <v>02GNSV024F</v>
      </c>
      <c r="K937" s="11">
        <v>2776</v>
      </c>
      <c r="L937" s="13"/>
      <c r="M937" s="13"/>
    </row>
    <row r="938" spans="1:13" ht="15" hidden="1" customHeight="1">
      <c r="A938" s="8">
        <v>201609</v>
      </c>
      <c r="B938" s="7" t="s">
        <v>41</v>
      </c>
      <c r="C938" s="9" t="s">
        <v>21</v>
      </c>
      <c r="D938" s="17" t="s">
        <v>14</v>
      </c>
      <c r="E938" s="16" t="s">
        <v>53</v>
      </c>
      <c r="F938" s="10">
        <v>31595.34</v>
      </c>
      <c r="G938" s="11">
        <v>0</v>
      </c>
      <c r="H938" s="11">
        <v>10</v>
      </c>
      <c r="I938" s="11">
        <v>292600</v>
      </c>
      <c r="J938" s="12" t="str">
        <f>LEFT(tblRVN[[#This Row],[Rate Desc]],10)</f>
        <v>02LGSB0036</v>
      </c>
      <c r="K938" s="11">
        <v>292600</v>
      </c>
      <c r="L938" s="13"/>
      <c r="M938" s="13"/>
    </row>
    <row r="939" spans="1:13" ht="15" hidden="1" customHeight="1">
      <c r="A939" s="8">
        <v>201609</v>
      </c>
      <c r="B939" s="7" t="s">
        <v>41</v>
      </c>
      <c r="C939" s="9" t="s">
        <v>21</v>
      </c>
      <c r="D939" s="17" t="s">
        <v>14</v>
      </c>
      <c r="E939" s="16" t="s">
        <v>54</v>
      </c>
      <c r="F939" s="10">
        <v>763327.69</v>
      </c>
      <c r="G939" s="11">
        <v>0</v>
      </c>
      <c r="H939" s="11">
        <v>101</v>
      </c>
      <c r="I939" s="11">
        <v>9331119</v>
      </c>
      <c r="J939" s="12" t="str">
        <f>LEFT(tblRVN[[#This Row],[Rate Desc]],10)</f>
        <v>02LGSV0036</v>
      </c>
      <c r="K939" s="11">
        <v>9331119</v>
      </c>
      <c r="L939" s="13"/>
      <c r="M939" s="13"/>
    </row>
    <row r="940" spans="1:13" ht="15" hidden="1" customHeight="1">
      <c r="A940" s="8">
        <v>201609</v>
      </c>
      <c r="B940" s="7" t="s">
        <v>41</v>
      </c>
      <c r="C940" s="9" t="s">
        <v>21</v>
      </c>
      <c r="D940" s="17" t="s">
        <v>14</v>
      </c>
      <c r="E940" s="16" t="s">
        <v>55</v>
      </c>
      <c r="F940" s="10">
        <v>3379070.43</v>
      </c>
      <c r="G940" s="11">
        <v>0</v>
      </c>
      <c r="H940" s="11">
        <v>31</v>
      </c>
      <c r="I940" s="11">
        <v>53226550</v>
      </c>
      <c r="J940" s="12" t="str">
        <f>LEFT(tblRVN[[#This Row],[Rate Desc]],10)</f>
        <v>02LGSV048T</v>
      </c>
      <c r="K940" s="11">
        <v>53226550</v>
      </c>
      <c r="L940" s="13"/>
      <c r="M940" s="13"/>
    </row>
    <row r="941" spans="1:13" ht="15" hidden="1" customHeight="1">
      <c r="A941" s="8">
        <v>201609</v>
      </c>
      <c r="B941" s="7" t="s">
        <v>41</v>
      </c>
      <c r="C941" s="9" t="s">
        <v>21</v>
      </c>
      <c r="D941" s="17" t="s">
        <v>14</v>
      </c>
      <c r="E941" s="16" t="s">
        <v>65</v>
      </c>
      <c r="F941" s="10">
        <v>1028.76</v>
      </c>
      <c r="G941" s="11">
        <v>0</v>
      </c>
      <c r="H941" s="11">
        <v>38</v>
      </c>
      <c r="I941" s="11">
        <v>7803</v>
      </c>
      <c r="J941" s="12" t="str">
        <f>LEFT(tblRVN[[#This Row],[Rate Desc]],10)</f>
        <v>02OALT015N</v>
      </c>
      <c r="K941" s="11">
        <v>7803</v>
      </c>
      <c r="L941" s="13"/>
      <c r="M941" s="13"/>
    </row>
    <row r="942" spans="1:13" ht="15" hidden="1" customHeight="1">
      <c r="A942" s="8">
        <v>201609</v>
      </c>
      <c r="B942" s="7" t="s">
        <v>41</v>
      </c>
      <c r="C942" s="9" t="s">
        <v>21</v>
      </c>
      <c r="D942" s="17" t="s">
        <v>14</v>
      </c>
      <c r="E942" s="16" t="s">
        <v>66</v>
      </c>
      <c r="F942" s="10">
        <v>336.46</v>
      </c>
      <c r="G942" s="11">
        <v>0</v>
      </c>
      <c r="H942" s="11">
        <v>14</v>
      </c>
      <c r="I942" s="11">
        <v>2228</v>
      </c>
      <c r="J942" s="12" t="str">
        <f>LEFT(tblRVN[[#This Row],[Rate Desc]],10)</f>
        <v>02OALTB15N</v>
      </c>
      <c r="K942" s="11">
        <v>2228</v>
      </c>
      <c r="L942" s="13"/>
      <c r="M942" s="13"/>
    </row>
    <row r="943" spans="1:13" ht="15" hidden="1" customHeight="1">
      <c r="A943" s="8">
        <v>201609</v>
      </c>
      <c r="B943" s="7" t="s">
        <v>41</v>
      </c>
      <c r="C943" s="9" t="s">
        <v>21</v>
      </c>
      <c r="D943" s="17" t="s">
        <v>14</v>
      </c>
      <c r="E943" s="16" t="s">
        <v>68</v>
      </c>
      <c r="F943" s="10">
        <v>26131.32</v>
      </c>
      <c r="G943" s="11">
        <v>0</v>
      </c>
      <c r="H943" s="11">
        <v>1</v>
      </c>
      <c r="I943" s="11">
        <v>156000</v>
      </c>
      <c r="J943" s="12" t="str">
        <f>LEFT(tblRVN[[#This Row],[Rate Desc]],10)</f>
        <v>02PRSV47TM</v>
      </c>
      <c r="K943" s="11">
        <v>156000</v>
      </c>
      <c r="L943" s="13"/>
      <c r="M943" s="13"/>
    </row>
    <row r="944" spans="1:13" ht="15" hidden="1" customHeight="1">
      <c r="A944" s="8">
        <v>201609</v>
      </c>
      <c r="B944" s="7" t="s">
        <v>41</v>
      </c>
      <c r="C944" s="9" t="s">
        <v>21</v>
      </c>
      <c r="D944" s="17" t="s">
        <v>14</v>
      </c>
      <c r="E944" s="16" t="s">
        <v>22</v>
      </c>
      <c r="F944" s="10">
        <v>191289.15</v>
      </c>
      <c r="G944" s="11">
        <v>0</v>
      </c>
      <c r="H944" s="11">
        <v>0</v>
      </c>
      <c r="I944" s="11">
        <v>0</v>
      </c>
      <c r="J944" s="12" t="str">
        <f>LEFT(tblRVN[[#This Row],[Rate Desc]],10)</f>
        <v>301370-DSM</v>
      </c>
      <c r="K944" s="11">
        <v>0</v>
      </c>
      <c r="L944" s="13"/>
      <c r="M944" s="13"/>
    </row>
    <row r="945" spans="1:13" ht="15" hidden="1" customHeight="1">
      <c r="A945" s="8">
        <v>201609</v>
      </c>
      <c r="B945" s="7" t="s">
        <v>41</v>
      </c>
      <c r="C945" s="9" t="s">
        <v>21</v>
      </c>
      <c r="D945" s="17" t="s">
        <v>14</v>
      </c>
      <c r="E945" s="16" t="s">
        <v>17</v>
      </c>
      <c r="G945" s="11">
        <v>490</v>
      </c>
      <c r="H945" s="11">
        <v>0</v>
      </c>
      <c r="J945" s="12" t="str">
        <f>LEFT(tblRVN[[#This Row],[Rate Desc]],10)</f>
        <v>CUSTOMER C</v>
      </c>
      <c r="K945" s="11">
        <v>0</v>
      </c>
      <c r="L945" s="13"/>
      <c r="M945" s="13"/>
    </row>
    <row r="946" spans="1:13" ht="15" hidden="1" customHeight="1">
      <c r="A946" s="8">
        <v>201609</v>
      </c>
      <c r="B946" s="7" t="s">
        <v>41</v>
      </c>
      <c r="C946" s="9" t="s">
        <v>21</v>
      </c>
      <c r="D946" s="17" t="s">
        <v>14</v>
      </c>
      <c r="E946" s="16" t="s">
        <v>40</v>
      </c>
      <c r="F946" s="10">
        <v>40380.15</v>
      </c>
      <c r="G946" s="11">
        <v>0</v>
      </c>
      <c r="H946" s="11">
        <v>0</v>
      </c>
      <c r="I946" s="11">
        <v>0</v>
      </c>
      <c r="J946" s="12" t="str">
        <f>LEFT(tblRVN[[#This Row],[Rate Desc]],10)</f>
        <v>REVENUE AD</v>
      </c>
      <c r="K946" s="11">
        <v>0</v>
      </c>
      <c r="L946" s="13"/>
      <c r="M946" s="13"/>
    </row>
    <row r="947" spans="1:13" ht="15" hidden="1" customHeight="1">
      <c r="A947" s="8">
        <v>201609</v>
      </c>
      <c r="B947" s="7" t="s">
        <v>41</v>
      </c>
      <c r="C947" s="9" t="s">
        <v>21</v>
      </c>
      <c r="D947" s="17" t="s">
        <v>14</v>
      </c>
      <c r="E947" s="16" t="s">
        <v>18</v>
      </c>
      <c r="F947" s="10">
        <v>-191289.15</v>
      </c>
      <c r="G947" s="11">
        <v>0</v>
      </c>
      <c r="H947" s="11">
        <v>0</v>
      </c>
      <c r="I947" s="11">
        <v>0</v>
      </c>
      <c r="J947" s="12" t="str">
        <f>LEFT(tblRVN[[#This Row],[Rate Desc]],10)</f>
        <v>REVENUE_AC</v>
      </c>
      <c r="K947" s="11">
        <v>0</v>
      </c>
      <c r="L947" s="13"/>
      <c r="M947" s="13"/>
    </row>
    <row r="948" spans="1:13" ht="15" hidden="1" customHeight="1">
      <c r="A948" s="8">
        <v>201609</v>
      </c>
      <c r="B948" s="7" t="s">
        <v>41</v>
      </c>
      <c r="C948" s="9" t="s">
        <v>21</v>
      </c>
      <c r="D948" s="17" t="s">
        <v>19</v>
      </c>
      <c r="E948" s="16" t="s">
        <v>20</v>
      </c>
      <c r="F948" s="10">
        <v>231000</v>
      </c>
      <c r="G948" s="11">
        <v>0</v>
      </c>
      <c r="H948" s="11">
        <v>0</v>
      </c>
      <c r="I948" s="11">
        <v>1794000</v>
      </c>
      <c r="J948" s="12" t="str">
        <f>LEFT(tblRVN[[#This Row],[Rate Desc]],10)</f>
        <v>UNBILLED R</v>
      </c>
      <c r="K948" s="11">
        <v>1794000</v>
      </c>
      <c r="L948" s="13"/>
      <c r="M948" s="13"/>
    </row>
    <row r="949" spans="1:13" ht="15" hidden="1" customHeight="1">
      <c r="A949" s="8">
        <v>201609</v>
      </c>
      <c r="B949" s="7" t="s">
        <v>41</v>
      </c>
      <c r="C949" s="9" t="s">
        <v>23</v>
      </c>
      <c r="D949" s="17" t="s">
        <v>35</v>
      </c>
      <c r="E949" s="16" t="s">
        <v>69</v>
      </c>
      <c r="F949" s="10">
        <v>-137505.85999999999</v>
      </c>
      <c r="G949" s="11">
        <v>0</v>
      </c>
      <c r="H949" s="11">
        <v>3156</v>
      </c>
      <c r="I949" s="11">
        <v>18407783</v>
      </c>
      <c r="J949" s="12" t="str">
        <f>LEFT(tblRVN[[#This Row],[Rate Desc]],10)</f>
        <v>02APSV0040</v>
      </c>
      <c r="K949" s="11">
        <v>18407783</v>
      </c>
      <c r="L949" s="13"/>
      <c r="M949" s="13"/>
    </row>
    <row r="950" spans="1:13" ht="15" hidden="1" customHeight="1">
      <c r="A950" s="8">
        <v>201609</v>
      </c>
      <c r="B950" s="7" t="s">
        <v>41</v>
      </c>
      <c r="C950" s="9" t="s">
        <v>23</v>
      </c>
      <c r="D950" s="17" t="s">
        <v>35</v>
      </c>
      <c r="E950" s="16" t="s">
        <v>98</v>
      </c>
      <c r="F950" s="10">
        <v>20047.009999999998</v>
      </c>
      <c r="I950" s="11">
        <v>-2683668</v>
      </c>
      <c r="J950" s="12" t="str">
        <f>LEFT(tblRVN[[#This Row],[Rate Desc]],10)</f>
        <v>02BPADEBIT</v>
      </c>
      <c r="K950" s="11">
        <v>-2683668</v>
      </c>
      <c r="L950" s="13"/>
      <c r="M950" s="13"/>
    </row>
    <row r="951" spans="1:13" ht="15" hidden="1" customHeight="1">
      <c r="A951" s="8">
        <v>201609</v>
      </c>
      <c r="B951" s="7" t="s">
        <v>41</v>
      </c>
      <c r="C951" s="9" t="s">
        <v>23</v>
      </c>
      <c r="D951" s="17" t="s">
        <v>35</v>
      </c>
      <c r="E951" s="16" t="s">
        <v>70</v>
      </c>
      <c r="F951" s="10">
        <v>-124.06</v>
      </c>
      <c r="G951" s="11">
        <v>0</v>
      </c>
      <c r="H951" s="11">
        <v>9</v>
      </c>
      <c r="I951" s="11">
        <v>16609</v>
      </c>
      <c r="J951" s="12" t="str">
        <f>LEFT(tblRVN[[#This Row],[Rate Desc]],10)</f>
        <v>02NMT40135</v>
      </c>
      <c r="K951" s="11">
        <v>16609</v>
      </c>
      <c r="L951" s="13"/>
      <c r="M951" s="13"/>
    </row>
    <row r="952" spans="1:13" ht="15" hidden="1" customHeight="1">
      <c r="A952" s="8">
        <v>201609</v>
      </c>
      <c r="B952" s="7" t="s">
        <v>41</v>
      </c>
      <c r="C952" s="9" t="s">
        <v>23</v>
      </c>
      <c r="D952" s="17" t="s">
        <v>35</v>
      </c>
      <c r="E952" s="16" t="s">
        <v>38</v>
      </c>
      <c r="G952" s="11">
        <v>3107</v>
      </c>
      <c r="H952" s="11">
        <v>0</v>
      </c>
      <c r="J952" s="12" t="str">
        <f>LEFT(tblRVN[[#This Row],[Rate Desc]],10)</f>
        <v>CUSTOMER C</v>
      </c>
      <c r="K952" s="11">
        <v>0</v>
      </c>
      <c r="L952" s="13"/>
      <c r="M952" s="13"/>
    </row>
    <row r="953" spans="1:13" ht="15" hidden="1" customHeight="1">
      <c r="A953" s="8">
        <v>201609</v>
      </c>
      <c r="B953" s="7" t="s">
        <v>41</v>
      </c>
      <c r="C953" s="9" t="s">
        <v>23</v>
      </c>
      <c r="D953" s="17" t="s">
        <v>35</v>
      </c>
      <c r="E953" s="16" t="s">
        <v>39</v>
      </c>
      <c r="F953" s="10">
        <v>-6340.16</v>
      </c>
      <c r="G953" s="11">
        <v>0</v>
      </c>
      <c r="H953" s="11">
        <v>0</v>
      </c>
      <c r="I953" s="11">
        <v>0</v>
      </c>
      <c r="J953" s="12" t="str">
        <f>LEFT(tblRVN[[#This Row],[Rate Desc]],10)</f>
        <v>IRRIGATION</v>
      </c>
      <c r="K953" s="11">
        <v>0</v>
      </c>
      <c r="L953" s="13"/>
      <c r="M953" s="13"/>
    </row>
    <row r="954" spans="1:13" ht="15" hidden="1" customHeight="1">
      <c r="A954" s="8">
        <v>201609</v>
      </c>
      <c r="B954" s="7" t="s">
        <v>41</v>
      </c>
      <c r="C954" s="9" t="s">
        <v>23</v>
      </c>
      <c r="D954" s="17" t="s">
        <v>14</v>
      </c>
      <c r="E954" s="16" t="s">
        <v>69</v>
      </c>
      <c r="F954" s="10">
        <v>1340453.8400000001</v>
      </c>
      <c r="G954" s="11">
        <v>0</v>
      </c>
      <c r="H954" s="11">
        <v>3156</v>
      </c>
      <c r="I954" s="11">
        <v>18407802</v>
      </c>
      <c r="J954" s="12" t="str">
        <f>LEFT(tblRVN[[#This Row],[Rate Desc]],10)</f>
        <v>02APSV0040</v>
      </c>
      <c r="K954" s="11">
        <v>18407802</v>
      </c>
      <c r="L954" s="13"/>
      <c r="M954" s="13"/>
    </row>
    <row r="955" spans="1:13" ht="15" hidden="1" customHeight="1">
      <c r="A955" s="8">
        <v>201609</v>
      </c>
      <c r="B955" s="7" t="s">
        <v>41</v>
      </c>
      <c r="C955" s="9" t="s">
        <v>23</v>
      </c>
      <c r="D955" s="17" t="s">
        <v>14</v>
      </c>
      <c r="E955" s="16" t="s">
        <v>71</v>
      </c>
      <c r="F955" s="10">
        <v>648023.18999999994</v>
      </c>
      <c r="G955" s="11">
        <v>0</v>
      </c>
      <c r="H955" s="11">
        <v>2021</v>
      </c>
      <c r="I955" s="11">
        <v>8887453</v>
      </c>
      <c r="J955" s="12" t="str">
        <f>LEFT(tblRVN[[#This Row],[Rate Desc]],10)</f>
        <v>02APSV040X</v>
      </c>
      <c r="K955" s="11">
        <v>8887453</v>
      </c>
      <c r="L955" s="13"/>
      <c r="M955" s="13"/>
    </row>
    <row r="956" spans="1:13" ht="15" hidden="1" customHeight="1">
      <c r="A956" s="8">
        <v>201609</v>
      </c>
      <c r="B956" s="7" t="s">
        <v>41</v>
      </c>
      <c r="C956" s="9" t="s">
        <v>23</v>
      </c>
      <c r="D956" s="17" t="s">
        <v>14</v>
      </c>
      <c r="E956" s="16" t="s">
        <v>57</v>
      </c>
      <c r="F956" s="10">
        <v>7.3</v>
      </c>
      <c r="I956" s="11">
        <v>0</v>
      </c>
      <c r="J956" s="12" t="str">
        <f>LEFT(tblRVN[[#This Row],[Rate Desc]],10)</f>
        <v>02LNX00105</v>
      </c>
      <c r="K956" s="11">
        <v>0</v>
      </c>
      <c r="L956" s="13"/>
      <c r="M956" s="13"/>
    </row>
    <row r="957" spans="1:13" ht="15" hidden="1" customHeight="1">
      <c r="A957" s="8">
        <v>201609</v>
      </c>
      <c r="B957" s="7" t="s">
        <v>41</v>
      </c>
      <c r="C957" s="9" t="s">
        <v>23</v>
      </c>
      <c r="D957" s="17" t="s">
        <v>14</v>
      </c>
      <c r="E957" s="16" t="s">
        <v>58</v>
      </c>
      <c r="F957" s="10">
        <v>653.37</v>
      </c>
      <c r="I957" s="11">
        <v>0</v>
      </c>
      <c r="J957" s="12" t="str">
        <f>LEFT(tblRVN[[#This Row],[Rate Desc]],10)</f>
        <v>02LNX00109</v>
      </c>
      <c r="K957" s="11">
        <v>0</v>
      </c>
      <c r="L957" s="13"/>
      <c r="M957" s="13"/>
    </row>
    <row r="958" spans="1:13" ht="15" hidden="1" customHeight="1">
      <c r="A958" s="8">
        <v>201609</v>
      </c>
      <c r="B958" s="7" t="s">
        <v>41</v>
      </c>
      <c r="C958" s="9" t="s">
        <v>23</v>
      </c>
      <c r="D958" s="17" t="s">
        <v>14</v>
      </c>
      <c r="E958" s="16" t="s">
        <v>73</v>
      </c>
      <c r="F958" s="10">
        <v>277.32</v>
      </c>
      <c r="I958" s="11">
        <v>0</v>
      </c>
      <c r="J958" s="12" t="str">
        <f>LEFT(tblRVN[[#This Row],[Rate Desc]],10)</f>
        <v>02LNX00110</v>
      </c>
      <c r="K958" s="11">
        <v>0</v>
      </c>
      <c r="L958" s="13"/>
      <c r="M958" s="13"/>
    </row>
    <row r="959" spans="1:13" ht="15" hidden="1" customHeight="1">
      <c r="A959" s="8">
        <v>201609</v>
      </c>
      <c r="B959" s="7" t="s">
        <v>41</v>
      </c>
      <c r="C959" s="9" t="s">
        <v>23</v>
      </c>
      <c r="D959" s="17" t="s">
        <v>14</v>
      </c>
      <c r="E959" s="16" t="s">
        <v>61</v>
      </c>
      <c r="F959" s="10">
        <v>21.13</v>
      </c>
      <c r="I959" s="11">
        <v>0</v>
      </c>
      <c r="J959" s="12" t="str">
        <f>LEFT(tblRVN[[#This Row],[Rate Desc]],10)</f>
        <v>02LNX00311</v>
      </c>
      <c r="K959" s="11">
        <v>0</v>
      </c>
      <c r="L959" s="13"/>
      <c r="M959" s="13"/>
    </row>
    <row r="960" spans="1:13" ht="15" hidden="1" customHeight="1">
      <c r="A960" s="8">
        <v>201609</v>
      </c>
      <c r="B960" s="7" t="s">
        <v>41</v>
      </c>
      <c r="C960" s="9" t="s">
        <v>23</v>
      </c>
      <c r="D960" s="17" t="s">
        <v>14</v>
      </c>
      <c r="E960" s="16" t="s">
        <v>75</v>
      </c>
      <c r="F960" s="10">
        <v>1209.4000000000001</v>
      </c>
      <c r="G960" s="11">
        <v>0</v>
      </c>
      <c r="H960" s="11">
        <v>9</v>
      </c>
      <c r="I960" s="11">
        <v>16609</v>
      </c>
      <c r="J960" s="12" t="str">
        <f>LEFT(tblRVN[[#This Row],[Rate Desc]],10)</f>
        <v>02NMT40135</v>
      </c>
      <c r="K960" s="11">
        <v>16609</v>
      </c>
      <c r="L960" s="13"/>
      <c r="M960" s="13"/>
    </row>
    <row r="961" spans="1:13" ht="15" hidden="1" customHeight="1">
      <c r="A961" s="8">
        <v>201609</v>
      </c>
      <c r="B961" s="7" t="s">
        <v>41</v>
      </c>
      <c r="C961" s="9" t="s">
        <v>23</v>
      </c>
      <c r="D961" s="17" t="s">
        <v>14</v>
      </c>
      <c r="E961" s="16" t="s">
        <v>24</v>
      </c>
      <c r="F961" s="10">
        <v>398000</v>
      </c>
      <c r="G961" s="11">
        <v>0</v>
      </c>
      <c r="H961" s="11">
        <v>0</v>
      </c>
      <c r="I961" s="11">
        <v>0</v>
      </c>
      <c r="J961" s="12" t="str">
        <f>LEFT(tblRVN[[#This Row],[Rate Desc]],10)</f>
        <v>301461-IRR</v>
      </c>
      <c r="K961" s="11">
        <v>0</v>
      </c>
      <c r="L961" s="13"/>
      <c r="M961" s="13"/>
    </row>
    <row r="962" spans="1:13" ht="15" hidden="1" customHeight="1">
      <c r="A962" s="8">
        <v>201609</v>
      </c>
      <c r="B962" s="7" t="s">
        <v>41</v>
      </c>
      <c r="C962" s="9" t="s">
        <v>23</v>
      </c>
      <c r="D962" s="17" t="s">
        <v>14</v>
      </c>
      <c r="E962" s="16" t="s">
        <v>25</v>
      </c>
      <c r="F962" s="10">
        <v>113982.39999999999</v>
      </c>
      <c r="G962" s="11">
        <v>0</v>
      </c>
      <c r="H962" s="11">
        <v>0</v>
      </c>
      <c r="I962" s="11">
        <v>0</v>
      </c>
      <c r="J962" s="12" t="str">
        <f>LEFT(tblRVN[[#This Row],[Rate Desc]],10)</f>
        <v>301470-DSM</v>
      </c>
      <c r="K962" s="11">
        <v>0</v>
      </c>
      <c r="L962" s="13"/>
      <c r="M962" s="13"/>
    </row>
    <row r="963" spans="1:13" ht="15" hidden="1" customHeight="1">
      <c r="A963" s="8">
        <v>201609</v>
      </c>
      <c r="B963" s="7" t="s">
        <v>41</v>
      </c>
      <c r="C963" s="9" t="s">
        <v>23</v>
      </c>
      <c r="D963" s="17" t="s">
        <v>14</v>
      </c>
      <c r="E963" s="16" t="s">
        <v>26</v>
      </c>
      <c r="F963" s="10">
        <v>23.53</v>
      </c>
      <c r="G963" s="11">
        <v>0</v>
      </c>
      <c r="H963" s="11">
        <v>8</v>
      </c>
      <c r="I963" s="11">
        <v>0</v>
      </c>
      <c r="J963" s="12" t="str">
        <f>LEFT(tblRVN[[#This Row],[Rate Desc]],10)</f>
        <v>301480-BLU</v>
      </c>
      <c r="K963" s="11">
        <v>0</v>
      </c>
      <c r="L963" s="13"/>
      <c r="M963" s="13"/>
    </row>
    <row r="964" spans="1:13" ht="15" hidden="1" customHeight="1">
      <c r="A964" s="8">
        <v>201609</v>
      </c>
      <c r="B964" s="7" t="s">
        <v>41</v>
      </c>
      <c r="C964" s="9" t="s">
        <v>23</v>
      </c>
      <c r="D964" s="17" t="s">
        <v>14</v>
      </c>
      <c r="E964" s="16" t="s">
        <v>27</v>
      </c>
      <c r="G964" s="11">
        <v>5074</v>
      </c>
      <c r="H964" s="11">
        <v>0</v>
      </c>
      <c r="J964" s="12" t="str">
        <f>LEFT(tblRVN[[#This Row],[Rate Desc]],10)</f>
        <v>CUSTOMER C</v>
      </c>
      <c r="K964" s="11">
        <v>0</v>
      </c>
      <c r="L964" s="13"/>
      <c r="M964" s="13"/>
    </row>
    <row r="965" spans="1:13" ht="15" hidden="1" customHeight="1">
      <c r="A965" s="8">
        <v>201609</v>
      </c>
      <c r="B965" s="7" t="s">
        <v>41</v>
      </c>
      <c r="C965" s="9" t="s">
        <v>23</v>
      </c>
      <c r="D965" s="17" t="s">
        <v>14</v>
      </c>
      <c r="E965" s="16" t="s">
        <v>40</v>
      </c>
      <c r="F965" s="10">
        <v>7584.09</v>
      </c>
      <c r="G965" s="11">
        <v>0</v>
      </c>
      <c r="H965" s="11">
        <v>0</v>
      </c>
      <c r="I965" s="11">
        <v>0</v>
      </c>
      <c r="J965" s="12" t="str">
        <f>LEFT(tblRVN[[#This Row],[Rate Desc]],10)</f>
        <v>REVENUE AD</v>
      </c>
      <c r="K965" s="11">
        <v>0</v>
      </c>
      <c r="L965" s="13"/>
      <c r="M965" s="13"/>
    </row>
    <row r="966" spans="1:13" ht="15" hidden="1" customHeight="1">
      <c r="A966" s="8">
        <v>201609</v>
      </c>
      <c r="B966" s="7" t="s">
        <v>41</v>
      </c>
      <c r="C966" s="9" t="s">
        <v>23</v>
      </c>
      <c r="D966" s="17" t="s">
        <v>14</v>
      </c>
      <c r="E966" s="16" t="s">
        <v>18</v>
      </c>
      <c r="F966" s="10">
        <v>-113982.39999999999</v>
      </c>
      <c r="G966" s="11">
        <v>0</v>
      </c>
      <c r="H966" s="11">
        <v>0</v>
      </c>
      <c r="I966" s="11">
        <v>0</v>
      </c>
      <c r="J966" s="12" t="str">
        <f>LEFT(tblRVN[[#This Row],[Rate Desc]],10)</f>
        <v>REVENUE_AC</v>
      </c>
      <c r="K966" s="11">
        <v>0</v>
      </c>
      <c r="L966" s="13"/>
      <c r="M966" s="13"/>
    </row>
    <row r="967" spans="1:13" ht="15" hidden="1" customHeight="1">
      <c r="A967" s="8">
        <v>201609</v>
      </c>
      <c r="B967" s="7" t="s">
        <v>41</v>
      </c>
      <c r="C967" s="9" t="s">
        <v>23</v>
      </c>
      <c r="D967" s="17" t="s">
        <v>19</v>
      </c>
      <c r="E967" s="16" t="s">
        <v>28</v>
      </c>
      <c r="F967" s="10">
        <v>-420000</v>
      </c>
      <c r="G967" s="11">
        <v>0</v>
      </c>
      <c r="H967" s="11">
        <v>0</v>
      </c>
      <c r="I967" s="11">
        <v>-5967000</v>
      </c>
      <c r="J967" s="12" t="str">
        <f>LEFT(tblRVN[[#This Row],[Rate Desc]],10)</f>
        <v>IRRIGATION</v>
      </c>
      <c r="K967" s="11">
        <v>-5967000</v>
      </c>
      <c r="L967" s="13"/>
      <c r="M967" s="13"/>
    </row>
    <row r="968" spans="1:13" ht="15" hidden="1" customHeight="1">
      <c r="A968" s="8">
        <v>201609</v>
      </c>
      <c r="B968" s="7" t="s">
        <v>41</v>
      </c>
      <c r="C968" s="9" t="s">
        <v>29</v>
      </c>
      <c r="D968" s="17" t="s">
        <v>14</v>
      </c>
      <c r="E968" s="16" t="s">
        <v>76</v>
      </c>
      <c r="F968" s="10">
        <v>7.57</v>
      </c>
      <c r="I968" s="11">
        <v>0</v>
      </c>
      <c r="J968" s="12" t="str">
        <f>LEFT(tblRVN[[#This Row],[Rate Desc]],10)</f>
        <v>02CFR00012</v>
      </c>
      <c r="K968" s="11">
        <v>0</v>
      </c>
      <c r="L968" s="13"/>
      <c r="M968" s="13"/>
    </row>
    <row r="969" spans="1:13" ht="15" hidden="1" customHeight="1">
      <c r="A969" s="8">
        <v>201609</v>
      </c>
      <c r="B969" s="7" t="s">
        <v>41</v>
      </c>
      <c r="C969" s="9" t="s">
        <v>29</v>
      </c>
      <c r="D969" s="17" t="s">
        <v>14</v>
      </c>
      <c r="E969" s="16" t="s">
        <v>77</v>
      </c>
      <c r="F969" s="10">
        <v>2604.36</v>
      </c>
      <c r="G969" s="11">
        <v>0</v>
      </c>
      <c r="H969" s="11">
        <v>14</v>
      </c>
      <c r="I969" s="11">
        <v>12875</v>
      </c>
      <c r="J969" s="12" t="str">
        <f>LEFT(tblRVN[[#This Row],[Rate Desc]],10)</f>
        <v>02COSL0052</v>
      </c>
      <c r="K969" s="11">
        <v>12875</v>
      </c>
      <c r="L969" s="13"/>
      <c r="M969" s="13"/>
    </row>
    <row r="970" spans="1:13" ht="15" hidden="1" customHeight="1">
      <c r="A970" s="8">
        <v>201609</v>
      </c>
      <c r="B970" s="7" t="s">
        <v>41</v>
      </c>
      <c r="C970" s="9" t="s">
        <v>29</v>
      </c>
      <c r="D970" s="17" t="s">
        <v>14</v>
      </c>
      <c r="E970" s="16" t="s">
        <v>78</v>
      </c>
      <c r="F970" s="10">
        <v>20783.48</v>
      </c>
      <c r="G970" s="11">
        <v>0</v>
      </c>
      <c r="H970" s="11">
        <v>112</v>
      </c>
      <c r="I970" s="11">
        <v>284381</v>
      </c>
      <c r="J970" s="12" t="str">
        <f>LEFT(tblRVN[[#This Row],[Rate Desc]],10)</f>
        <v>02CUSL053F</v>
      </c>
      <c r="K970" s="11">
        <v>284381</v>
      </c>
      <c r="L970" s="13"/>
      <c r="M970" s="13"/>
    </row>
    <row r="971" spans="1:13" ht="15" hidden="1" customHeight="1">
      <c r="A971" s="8">
        <v>201609</v>
      </c>
      <c r="B971" s="7" t="s">
        <v>41</v>
      </c>
      <c r="C971" s="9" t="s">
        <v>29</v>
      </c>
      <c r="D971" s="17" t="s">
        <v>14</v>
      </c>
      <c r="E971" s="16" t="s">
        <v>79</v>
      </c>
      <c r="F971" s="10">
        <v>5820.9</v>
      </c>
      <c r="G971" s="11">
        <v>0</v>
      </c>
      <c r="H971" s="11">
        <v>105</v>
      </c>
      <c r="I971" s="11">
        <v>80383</v>
      </c>
      <c r="J971" s="12" t="str">
        <f>LEFT(tblRVN[[#This Row],[Rate Desc]],10)</f>
        <v>02CUSL053M</v>
      </c>
      <c r="K971" s="11">
        <v>80383</v>
      </c>
      <c r="L971" s="13"/>
      <c r="M971" s="13"/>
    </row>
    <row r="972" spans="1:13" ht="15" hidden="1" customHeight="1">
      <c r="A972" s="8">
        <v>201609</v>
      </c>
      <c r="B972" s="7" t="s">
        <v>41</v>
      </c>
      <c r="C972" s="9" t="s">
        <v>29</v>
      </c>
      <c r="D972" s="17" t="s">
        <v>14</v>
      </c>
      <c r="E972" s="16" t="s">
        <v>80</v>
      </c>
      <c r="F972" s="10">
        <v>17713.419999999998</v>
      </c>
      <c r="G972" s="11">
        <v>0</v>
      </c>
      <c r="H972" s="11">
        <v>40</v>
      </c>
      <c r="I972" s="11">
        <v>138676</v>
      </c>
      <c r="J972" s="12" t="str">
        <f>LEFT(tblRVN[[#This Row],[Rate Desc]],10)</f>
        <v>02MVSL0057</v>
      </c>
      <c r="K972" s="11">
        <v>138676</v>
      </c>
      <c r="L972" s="13"/>
      <c r="M972" s="13"/>
    </row>
    <row r="973" spans="1:13" ht="15" hidden="1" customHeight="1">
      <c r="A973" s="8">
        <v>201609</v>
      </c>
      <c r="B973" s="7" t="s">
        <v>41</v>
      </c>
      <c r="C973" s="9" t="s">
        <v>29</v>
      </c>
      <c r="D973" s="17" t="s">
        <v>14</v>
      </c>
      <c r="E973" s="16" t="s">
        <v>81</v>
      </c>
      <c r="F973" s="10">
        <v>68490.149999999994</v>
      </c>
      <c r="G973" s="11">
        <v>0</v>
      </c>
      <c r="H973" s="11">
        <v>186</v>
      </c>
      <c r="I973" s="11">
        <v>337313</v>
      </c>
      <c r="J973" s="12" t="str">
        <f>LEFT(tblRVN[[#This Row],[Rate Desc]],10)</f>
        <v>02SLCO0051</v>
      </c>
      <c r="K973" s="11">
        <v>337313</v>
      </c>
      <c r="L973" s="13"/>
      <c r="M973" s="13"/>
    </row>
    <row r="974" spans="1:13" ht="15" hidden="1" customHeight="1">
      <c r="A974" s="8">
        <v>201609</v>
      </c>
      <c r="B974" s="7" t="s">
        <v>41</v>
      </c>
      <c r="C974" s="9" t="s">
        <v>29</v>
      </c>
      <c r="D974" s="17" t="s">
        <v>14</v>
      </c>
      <c r="E974" s="16" t="s">
        <v>30</v>
      </c>
      <c r="F974" s="10">
        <v>3817.13</v>
      </c>
      <c r="G974" s="11">
        <v>0</v>
      </c>
      <c r="H974" s="11">
        <v>0</v>
      </c>
      <c r="I974" s="11">
        <v>0</v>
      </c>
      <c r="J974" s="12" t="str">
        <f>LEFT(tblRVN[[#This Row],[Rate Desc]],10)</f>
        <v>301670-DSM</v>
      </c>
      <c r="K974" s="11">
        <v>0</v>
      </c>
      <c r="L974" s="13"/>
      <c r="M974" s="13"/>
    </row>
    <row r="975" spans="1:13" ht="15" hidden="1" customHeight="1">
      <c r="A975" s="8">
        <v>201609</v>
      </c>
      <c r="B975" s="7" t="s">
        <v>41</v>
      </c>
      <c r="C975" s="9" t="s">
        <v>29</v>
      </c>
      <c r="D975" s="17" t="s">
        <v>14</v>
      </c>
      <c r="E975" s="16" t="s">
        <v>17</v>
      </c>
      <c r="G975" s="11">
        <v>241</v>
      </c>
      <c r="H975" s="11">
        <v>0</v>
      </c>
      <c r="J975" s="12" t="str">
        <f>LEFT(tblRVN[[#This Row],[Rate Desc]],10)</f>
        <v>CUSTOMER C</v>
      </c>
      <c r="K975" s="11">
        <v>0</v>
      </c>
      <c r="L975" s="13"/>
      <c r="M975" s="13"/>
    </row>
    <row r="976" spans="1:13" ht="15" hidden="1" customHeight="1">
      <c r="A976" s="8">
        <v>201609</v>
      </c>
      <c r="B976" s="7" t="s">
        <v>41</v>
      </c>
      <c r="C976" s="9" t="s">
        <v>29</v>
      </c>
      <c r="D976" s="17" t="s">
        <v>14</v>
      </c>
      <c r="E976" s="16" t="s">
        <v>40</v>
      </c>
      <c r="F976" s="10">
        <v>471.44</v>
      </c>
      <c r="G976" s="11">
        <v>0</v>
      </c>
      <c r="H976" s="11">
        <v>0</v>
      </c>
      <c r="I976" s="11">
        <v>0</v>
      </c>
      <c r="J976" s="12" t="str">
        <f>LEFT(tblRVN[[#This Row],[Rate Desc]],10)</f>
        <v>REVENUE AD</v>
      </c>
      <c r="K976" s="11">
        <v>0</v>
      </c>
      <c r="L976" s="13"/>
      <c r="M976" s="13"/>
    </row>
    <row r="977" spans="1:13" ht="15" hidden="1" customHeight="1">
      <c r="A977" s="8">
        <v>201609</v>
      </c>
      <c r="B977" s="7" t="s">
        <v>41</v>
      </c>
      <c r="C977" s="9" t="s">
        <v>29</v>
      </c>
      <c r="D977" s="17" t="s">
        <v>14</v>
      </c>
      <c r="E977" s="16" t="s">
        <v>18</v>
      </c>
      <c r="F977" s="10">
        <v>-3817.13</v>
      </c>
      <c r="G977" s="11">
        <v>0</v>
      </c>
      <c r="H977" s="11">
        <v>0</v>
      </c>
      <c r="I977" s="11">
        <v>0</v>
      </c>
      <c r="J977" s="12" t="str">
        <f>LEFT(tblRVN[[#This Row],[Rate Desc]],10)</f>
        <v>REVENUE_AC</v>
      </c>
      <c r="K977" s="11">
        <v>0</v>
      </c>
      <c r="L977" s="13"/>
      <c r="M977" s="13"/>
    </row>
    <row r="978" spans="1:13" ht="15" hidden="1" customHeight="1">
      <c r="A978" s="8">
        <v>201609</v>
      </c>
      <c r="B978" s="7" t="s">
        <v>41</v>
      </c>
      <c r="C978" s="9" t="s">
        <v>29</v>
      </c>
      <c r="D978" s="17" t="s">
        <v>19</v>
      </c>
      <c r="E978" s="16" t="s">
        <v>20</v>
      </c>
      <c r="F978" s="10">
        <v>6000</v>
      </c>
      <c r="G978" s="11">
        <v>0</v>
      </c>
      <c r="H978" s="11">
        <v>0</v>
      </c>
      <c r="I978" s="11">
        <v>-18000</v>
      </c>
      <c r="J978" s="12" t="str">
        <f>LEFT(tblRVN[[#This Row],[Rate Desc]],10)</f>
        <v>UNBILLED R</v>
      </c>
      <c r="K978" s="11">
        <v>-18000</v>
      </c>
      <c r="L978" s="13"/>
      <c r="M978" s="13"/>
    </row>
    <row r="979" spans="1:13" ht="15" hidden="1" customHeight="1">
      <c r="A979" s="8">
        <v>201609</v>
      </c>
      <c r="B979" s="7" t="s">
        <v>41</v>
      </c>
      <c r="C979" s="9" t="s">
        <v>31</v>
      </c>
      <c r="D979" s="17" t="s">
        <v>35</v>
      </c>
      <c r="E979" s="16" t="s">
        <v>82</v>
      </c>
      <c r="F979" s="10">
        <v>-1998.42</v>
      </c>
      <c r="G979" s="11">
        <v>0</v>
      </c>
      <c r="H979" s="11">
        <v>503</v>
      </c>
      <c r="I979" s="11">
        <v>267528</v>
      </c>
      <c r="J979" s="12" t="str">
        <f>LEFT(tblRVN[[#This Row],[Rate Desc]],10)</f>
        <v>02NETMT135</v>
      </c>
      <c r="K979" s="11">
        <v>267528</v>
      </c>
      <c r="L979" s="13"/>
      <c r="M979" s="13"/>
    </row>
    <row r="980" spans="1:13" ht="15" hidden="1" customHeight="1">
      <c r="A980" s="8">
        <v>201609</v>
      </c>
      <c r="B980" s="7" t="s">
        <v>41</v>
      </c>
      <c r="C980" s="9" t="s">
        <v>31</v>
      </c>
      <c r="D980" s="17" t="s">
        <v>35</v>
      </c>
      <c r="E980" s="16" t="s">
        <v>83</v>
      </c>
      <c r="F980" s="10">
        <v>-621.89</v>
      </c>
      <c r="I980" s="11">
        <v>82980</v>
      </c>
      <c r="J980" s="12" t="str">
        <f>LEFT(tblRVN[[#This Row],[Rate Desc]],10)</f>
        <v>02OALTB15R</v>
      </c>
      <c r="K980" s="11">
        <v>82980</v>
      </c>
      <c r="L980" s="13"/>
      <c r="M980" s="13"/>
    </row>
    <row r="981" spans="1:13" ht="15" hidden="1" customHeight="1">
      <c r="A981" s="8">
        <v>201609</v>
      </c>
      <c r="B981" s="7" t="s">
        <v>41</v>
      </c>
      <c r="C981" s="9" t="s">
        <v>31</v>
      </c>
      <c r="D981" s="17" t="s">
        <v>35</v>
      </c>
      <c r="E981" s="16" t="s">
        <v>84</v>
      </c>
      <c r="F981" s="10">
        <v>-752182.36</v>
      </c>
      <c r="G981" s="11">
        <v>0</v>
      </c>
      <c r="H981" s="11">
        <v>101274</v>
      </c>
      <c r="I981" s="11">
        <v>100693620</v>
      </c>
      <c r="J981" s="12" t="str">
        <f>LEFT(tblRVN[[#This Row],[Rate Desc]],10)</f>
        <v>02RESD0016</v>
      </c>
      <c r="K981" s="11">
        <v>100693620</v>
      </c>
      <c r="L981" s="13"/>
      <c r="M981" s="13"/>
    </row>
    <row r="982" spans="1:13" ht="15" hidden="1" customHeight="1">
      <c r="A982" s="8">
        <v>201609</v>
      </c>
      <c r="B982" s="7" t="s">
        <v>41</v>
      </c>
      <c r="C982" s="9" t="s">
        <v>31</v>
      </c>
      <c r="D982" s="17" t="s">
        <v>35</v>
      </c>
      <c r="E982" s="16" t="s">
        <v>85</v>
      </c>
      <c r="F982" s="10">
        <v>-29312.91</v>
      </c>
      <c r="G982" s="11">
        <v>0</v>
      </c>
      <c r="H982" s="11">
        <v>4514</v>
      </c>
      <c r="I982" s="11">
        <v>3924095</v>
      </c>
      <c r="J982" s="12" t="str">
        <f>LEFT(tblRVN[[#This Row],[Rate Desc]],10)</f>
        <v>02RESD0017</v>
      </c>
      <c r="K982" s="11">
        <v>3924095</v>
      </c>
      <c r="L982" s="13"/>
      <c r="M982" s="13"/>
    </row>
    <row r="983" spans="1:13" ht="15" hidden="1" customHeight="1">
      <c r="A983" s="8">
        <v>201609</v>
      </c>
      <c r="B983" s="7" t="s">
        <v>41</v>
      </c>
      <c r="C983" s="9" t="s">
        <v>31</v>
      </c>
      <c r="D983" s="17" t="s">
        <v>35</v>
      </c>
      <c r="E983" s="16" t="s">
        <v>86</v>
      </c>
      <c r="F983" s="10">
        <v>-1323.24</v>
      </c>
      <c r="G983" s="11">
        <v>0</v>
      </c>
      <c r="H983" s="11">
        <v>84</v>
      </c>
      <c r="I983" s="11">
        <v>177145</v>
      </c>
      <c r="J983" s="12" t="str">
        <f>LEFT(tblRVN[[#This Row],[Rate Desc]],10)</f>
        <v>02RESD0018</v>
      </c>
      <c r="K983" s="11">
        <v>177145</v>
      </c>
      <c r="L983" s="13"/>
      <c r="M983" s="13"/>
    </row>
    <row r="984" spans="1:13" ht="15" hidden="1" customHeight="1">
      <c r="A984" s="8">
        <v>201609</v>
      </c>
      <c r="B984" s="7" t="s">
        <v>41</v>
      </c>
      <c r="C984" s="9" t="s">
        <v>31</v>
      </c>
      <c r="D984" s="17" t="s">
        <v>35</v>
      </c>
      <c r="E984" s="16" t="s">
        <v>87</v>
      </c>
      <c r="F984" s="10">
        <v>-229.15</v>
      </c>
      <c r="G984" s="11">
        <v>0</v>
      </c>
      <c r="H984" s="11">
        <v>15</v>
      </c>
      <c r="I984" s="11">
        <v>30678</v>
      </c>
      <c r="J984" s="12" t="str">
        <f>LEFT(tblRVN[[#This Row],[Rate Desc]],10)</f>
        <v>02RESD018X</v>
      </c>
      <c r="K984" s="11">
        <v>30678</v>
      </c>
      <c r="L984" s="13"/>
      <c r="M984" s="13"/>
    </row>
    <row r="985" spans="1:13" ht="15" hidden="1" customHeight="1">
      <c r="A985" s="8">
        <v>201609</v>
      </c>
      <c r="B985" s="7" t="s">
        <v>41</v>
      </c>
      <c r="C985" s="9" t="s">
        <v>31</v>
      </c>
      <c r="D985" s="17" t="s">
        <v>35</v>
      </c>
      <c r="E985" s="16" t="s">
        <v>88</v>
      </c>
      <c r="F985" s="10">
        <v>-13650.48</v>
      </c>
      <c r="G985" s="11">
        <v>0</v>
      </c>
      <c r="H985" s="11">
        <v>3479</v>
      </c>
      <c r="I985" s="11">
        <v>1827444</v>
      </c>
      <c r="J985" s="12" t="str">
        <f>LEFT(tblRVN[[#This Row],[Rate Desc]],10)</f>
        <v>02RGNSB024</v>
      </c>
      <c r="K985" s="11">
        <v>1827444</v>
      </c>
      <c r="L985" s="13"/>
      <c r="M985" s="13"/>
    </row>
    <row r="986" spans="1:13" ht="15" hidden="1" customHeight="1">
      <c r="A986" s="8">
        <v>201609</v>
      </c>
      <c r="B986" s="7" t="s">
        <v>41</v>
      </c>
      <c r="C986" s="9" t="s">
        <v>31</v>
      </c>
      <c r="D986" s="17" t="s">
        <v>35</v>
      </c>
      <c r="E986" s="16" t="s">
        <v>36</v>
      </c>
      <c r="F986" s="10">
        <v>-43085.45</v>
      </c>
      <c r="G986" s="11">
        <v>0</v>
      </c>
      <c r="H986" s="11">
        <v>0</v>
      </c>
      <c r="I986" s="11">
        <v>0</v>
      </c>
      <c r="J986" s="12" t="str">
        <f>LEFT(tblRVN[[#This Row],[Rate Desc]],10)</f>
        <v>BPA BALANC</v>
      </c>
      <c r="K986" s="11">
        <v>0</v>
      </c>
      <c r="L986" s="13"/>
      <c r="M986" s="13"/>
    </row>
    <row r="987" spans="1:13" ht="15" hidden="1" customHeight="1">
      <c r="A987" s="8">
        <v>201609</v>
      </c>
      <c r="B987" s="7" t="s">
        <v>41</v>
      </c>
      <c r="C987" s="9" t="s">
        <v>31</v>
      </c>
      <c r="D987" s="17" t="s">
        <v>35</v>
      </c>
      <c r="E987" s="16" t="s">
        <v>37</v>
      </c>
      <c r="G987" s="11">
        <v>108245</v>
      </c>
      <c r="H987" s="11">
        <v>0</v>
      </c>
      <c r="J987" s="12" t="str">
        <f>LEFT(tblRVN[[#This Row],[Rate Desc]],10)</f>
        <v>CUSTOMER C</v>
      </c>
      <c r="K987" s="11">
        <v>0</v>
      </c>
      <c r="L987" s="13"/>
      <c r="M987" s="13"/>
    </row>
    <row r="988" spans="1:13" ht="15" hidden="1" customHeight="1">
      <c r="A988" s="8">
        <v>201609</v>
      </c>
      <c r="B988" s="7" t="s">
        <v>41</v>
      </c>
      <c r="C988" s="9" t="s">
        <v>31</v>
      </c>
      <c r="D988" s="17" t="s">
        <v>14</v>
      </c>
      <c r="E988" s="16" t="s">
        <v>58</v>
      </c>
      <c r="F988" s="10">
        <v>231.78</v>
      </c>
      <c r="I988" s="11">
        <v>0</v>
      </c>
      <c r="J988" s="12" t="str">
        <f>LEFT(tblRVN[[#This Row],[Rate Desc]],10)</f>
        <v>02LNX00109</v>
      </c>
      <c r="K988" s="11">
        <v>0</v>
      </c>
      <c r="L988" s="13"/>
      <c r="M988" s="13"/>
    </row>
    <row r="989" spans="1:13" ht="15" hidden="1" customHeight="1">
      <c r="A989" s="8">
        <v>201609</v>
      </c>
      <c r="B989" s="7" t="s">
        <v>41</v>
      </c>
      <c r="C989" s="9" t="s">
        <v>31</v>
      </c>
      <c r="D989" s="17" t="s">
        <v>14</v>
      </c>
      <c r="E989" s="16" t="s">
        <v>89</v>
      </c>
      <c r="F989" s="10">
        <v>26040.93</v>
      </c>
      <c r="G989" s="11">
        <v>0</v>
      </c>
      <c r="H989" s="11">
        <v>503</v>
      </c>
      <c r="I989" s="11">
        <v>258774</v>
      </c>
      <c r="J989" s="12" t="str">
        <f>LEFT(tblRVN[[#This Row],[Rate Desc]],10)</f>
        <v>02NETMT135</v>
      </c>
      <c r="K989" s="11">
        <v>258774</v>
      </c>
      <c r="L989" s="13"/>
      <c r="M989" s="13"/>
    </row>
    <row r="990" spans="1:13" ht="15" hidden="1" customHeight="1">
      <c r="A990" s="8">
        <v>201609</v>
      </c>
      <c r="B990" s="7" t="s">
        <v>41</v>
      </c>
      <c r="C990" s="9" t="s">
        <v>31</v>
      </c>
      <c r="D990" s="17" t="s">
        <v>14</v>
      </c>
      <c r="E990" s="16" t="s">
        <v>90</v>
      </c>
      <c r="F990" s="10">
        <v>12556.46</v>
      </c>
      <c r="G990" s="11">
        <v>0</v>
      </c>
      <c r="H990" s="11">
        <v>1076</v>
      </c>
      <c r="I990" s="11">
        <v>82980</v>
      </c>
      <c r="J990" s="12" t="str">
        <f>LEFT(tblRVN[[#This Row],[Rate Desc]],10)</f>
        <v>02OALTB15R</v>
      </c>
      <c r="K990" s="11">
        <v>82980</v>
      </c>
      <c r="L990" s="13"/>
      <c r="M990" s="13"/>
    </row>
    <row r="991" spans="1:13" ht="15" hidden="1" customHeight="1">
      <c r="A991" s="8">
        <v>201609</v>
      </c>
      <c r="B991" s="7" t="s">
        <v>41</v>
      </c>
      <c r="C991" s="9" t="s">
        <v>31</v>
      </c>
      <c r="D991" s="17" t="s">
        <v>14</v>
      </c>
      <c r="E991" s="16" t="s">
        <v>91</v>
      </c>
      <c r="F991" s="10">
        <v>9347223.4499999993</v>
      </c>
      <c r="G991" s="11">
        <v>0</v>
      </c>
      <c r="H991" s="11">
        <v>101274</v>
      </c>
      <c r="I991" s="11">
        <v>100754766</v>
      </c>
      <c r="J991" s="12" t="str">
        <f>LEFT(tblRVN[[#This Row],[Rate Desc]],10)</f>
        <v>02RESD0016</v>
      </c>
      <c r="K991" s="11">
        <v>100754766</v>
      </c>
      <c r="L991" s="13"/>
      <c r="M991" s="13"/>
    </row>
    <row r="992" spans="1:13" ht="15" hidden="1" customHeight="1">
      <c r="A992" s="8">
        <v>201609</v>
      </c>
      <c r="B992" s="7" t="s">
        <v>41</v>
      </c>
      <c r="C992" s="9" t="s">
        <v>31</v>
      </c>
      <c r="D992" s="17" t="s">
        <v>14</v>
      </c>
      <c r="E992" s="16" t="s">
        <v>92</v>
      </c>
      <c r="F992" s="10">
        <v>355138.73</v>
      </c>
      <c r="G992" s="11">
        <v>0</v>
      </c>
      <c r="H992" s="11">
        <v>4514</v>
      </c>
      <c r="I992" s="11">
        <v>3924086</v>
      </c>
      <c r="J992" s="12" t="str">
        <f>LEFT(tblRVN[[#This Row],[Rate Desc]],10)</f>
        <v>02RESD0017</v>
      </c>
      <c r="K992" s="11">
        <v>3924086</v>
      </c>
      <c r="L992" s="13"/>
      <c r="M992" s="13"/>
    </row>
    <row r="993" spans="1:13" ht="15" hidden="1" customHeight="1">
      <c r="A993" s="8">
        <v>201609</v>
      </c>
      <c r="B993" s="7" t="s">
        <v>41</v>
      </c>
      <c r="C993" s="9" t="s">
        <v>31</v>
      </c>
      <c r="D993" s="17" t="s">
        <v>14</v>
      </c>
      <c r="E993" s="16" t="s">
        <v>93</v>
      </c>
      <c r="F993" s="10">
        <v>18341.59</v>
      </c>
      <c r="G993" s="11">
        <v>0</v>
      </c>
      <c r="H993" s="11">
        <v>84</v>
      </c>
      <c r="I993" s="11">
        <v>177145</v>
      </c>
      <c r="J993" s="12" t="str">
        <f>LEFT(tblRVN[[#This Row],[Rate Desc]],10)</f>
        <v>02RESD0018</v>
      </c>
      <c r="K993" s="11">
        <v>177145</v>
      </c>
      <c r="L993" s="13"/>
      <c r="M993" s="13"/>
    </row>
    <row r="994" spans="1:13" ht="15" hidden="1" customHeight="1">
      <c r="A994" s="8">
        <v>201609</v>
      </c>
      <c r="B994" s="7" t="s">
        <v>41</v>
      </c>
      <c r="C994" s="9" t="s">
        <v>31</v>
      </c>
      <c r="D994" s="17" t="s">
        <v>14</v>
      </c>
      <c r="E994" s="16" t="s">
        <v>94</v>
      </c>
      <c r="F994" s="10">
        <v>3114.92</v>
      </c>
      <c r="G994" s="11">
        <v>0</v>
      </c>
      <c r="H994" s="11">
        <v>15</v>
      </c>
      <c r="I994" s="11">
        <v>30678</v>
      </c>
      <c r="J994" s="12" t="str">
        <f>LEFT(tblRVN[[#This Row],[Rate Desc]],10)</f>
        <v>02RESD018X</v>
      </c>
      <c r="K994" s="11">
        <v>30678</v>
      </c>
      <c r="L994" s="13"/>
      <c r="M994" s="13"/>
    </row>
    <row r="995" spans="1:13" ht="15" hidden="1" customHeight="1">
      <c r="A995" s="8">
        <v>201609</v>
      </c>
      <c r="B995" s="7" t="s">
        <v>41</v>
      </c>
      <c r="C995" s="9" t="s">
        <v>31</v>
      </c>
      <c r="D995" s="17" t="s">
        <v>14</v>
      </c>
      <c r="E995" s="16" t="s">
        <v>95</v>
      </c>
      <c r="F995" s="10">
        <v>219481.78</v>
      </c>
      <c r="G995" s="11">
        <v>0</v>
      </c>
      <c r="H995" s="11">
        <v>3479</v>
      </c>
      <c r="I995" s="11">
        <v>1887400</v>
      </c>
      <c r="J995" s="12" t="str">
        <f>LEFT(tblRVN[[#This Row],[Rate Desc]],10)</f>
        <v>02RGNSB024</v>
      </c>
      <c r="K995" s="11">
        <v>1887400</v>
      </c>
      <c r="L995" s="13"/>
      <c r="M995" s="13"/>
    </row>
    <row r="996" spans="1:13" ht="15" hidden="1" customHeight="1">
      <c r="A996" s="8">
        <v>201609</v>
      </c>
      <c r="B996" s="7" t="s">
        <v>41</v>
      </c>
      <c r="C996" s="9" t="s">
        <v>31</v>
      </c>
      <c r="D996" s="17" t="s">
        <v>14</v>
      </c>
      <c r="E996" s="16" t="s">
        <v>32</v>
      </c>
      <c r="F996" s="10">
        <v>516028.98</v>
      </c>
      <c r="G996" s="11">
        <v>0</v>
      </c>
      <c r="H996" s="11">
        <v>0</v>
      </c>
      <c r="I996" s="11">
        <v>0</v>
      </c>
      <c r="J996" s="12" t="str">
        <f>LEFT(tblRVN[[#This Row],[Rate Desc]],10)</f>
        <v>301170-DSM</v>
      </c>
      <c r="K996" s="11">
        <v>0</v>
      </c>
      <c r="L996" s="13"/>
      <c r="M996" s="13"/>
    </row>
    <row r="997" spans="1:13" ht="15" hidden="1" customHeight="1">
      <c r="A997" s="8">
        <v>201609</v>
      </c>
      <c r="B997" s="7" t="s">
        <v>41</v>
      </c>
      <c r="C997" s="9" t="s">
        <v>31</v>
      </c>
      <c r="D997" s="17" t="s">
        <v>14</v>
      </c>
      <c r="E997" s="16" t="s">
        <v>33</v>
      </c>
      <c r="F997" s="10">
        <v>1463.44</v>
      </c>
      <c r="G997" s="11">
        <v>0</v>
      </c>
      <c r="H997" s="11">
        <v>0</v>
      </c>
      <c r="I997" s="11">
        <v>0</v>
      </c>
      <c r="J997" s="12" t="str">
        <f>LEFT(tblRVN[[#This Row],[Rate Desc]],10)</f>
        <v>301180-BLU</v>
      </c>
      <c r="K997" s="11">
        <v>0</v>
      </c>
      <c r="L997" s="13"/>
      <c r="M997" s="13"/>
    </row>
    <row r="998" spans="1:13" ht="15" hidden="1" customHeight="1">
      <c r="A998" s="8">
        <v>201609</v>
      </c>
      <c r="B998" s="7" t="s">
        <v>41</v>
      </c>
      <c r="C998" s="9" t="s">
        <v>31</v>
      </c>
      <c r="D998" s="17" t="s">
        <v>14</v>
      </c>
      <c r="E998" s="16" t="s">
        <v>17</v>
      </c>
      <c r="G998" s="11">
        <v>108271</v>
      </c>
      <c r="H998" s="11">
        <v>0</v>
      </c>
      <c r="J998" s="12" t="str">
        <f>LEFT(tblRVN[[#This Row],[Rate Desc]],10)</f>
        <v>CUSTOMER C</v>
      </c>
      <c r="K998" s="11">
        <v>0</v>
      </c>
      <c r="L998" s="13"/>
      <c r="M998" s="13"/>
    </row>
    <row r="999" spans="1:13" ht="15" hidden="1" customHeight="1">
      <c r="A999" s="8">
        <v>201609</v>
      </c>
      <c r="B999" s="7" t="s">
        <v>41</v>
      </c>
      <c r="C999" s="9" t="s">
        <v>31</v>
      </c>
      <c r="D999" s="17" t="s">
        <v>14</v>
      </c>
      <c r="E999" s="16" t="s">
        <v>40</v>
      </c>
      <c r="F999" s="10">
        <v>80821.789999999994</v>
      </c>
      <c r="G999" s="11">
        <v>0</v>
      </c>
      <c r="H999" s="11">
        <v>0</v>
      </c>
      <c r="I999" s="11">
        <v>0</v>
      </c>
      <c r="J999" s="12" t="str">
        <f>LEFT(tblRVN[[#This Row],[Rate Desc]],10)</f>
        <v>REVENUE AD</v>
      </c>
      <c r="K999" s="11">
        <v>0</v>
      </c>
      <c r="L999" s="13"/>
      <c r="M999" s="13"/>
    </row>
    <row r="1000" spans="1:13" ht="15" hidden="1" customHeight="1">
      <c r="A1000" s="8">
        <v>201609</v>
      </c>
      <c r="B1000" s="7" t="s">
        <v>41</v>
      </c>
      <c r="C1000" s="9" t="s">
        <v>31</v>
      </c>
      <c r="D1000" s="17" t="s">
        <v>14</v>
      </c>
      <c r="E1000" s="16" t="s">
        <v>18</v>
      </c>
      <c r="F1000" s="10">
        <v>-516028.98</v>
      </c>
      <c r="G1000" s="11">
        <v>0</v>
      </c>
      <c r="H1000" s="11">
        <v>0</v>
      </c>
      <c r="I1000" s="11">
        <v>0</v>
      </c>
      <c r="J1000" s="12" t="str">
        <f>LEFT(tblRVN[[#This Row],[Rate Desc]],10)</f>
        <v>REVENUE_AC</v>
      </c>
      <c r="K1000" s="11">
        <v>0</v>
      </c>
      <c r="L1000" s="13"/>
      <c r="M1000" s="13"/>
    </row>
    <row r="1001" spans="1:13" ht="15" hidden="1" customHeight="1">
      <c r="A1001" s="8">
        <v>201609</v>
      </c>
      <c r="B1001" s="7" t="s">
        <v>41</v>
      </c>
      <c r="C1001" s="9" t="s">
        <v>31</v>
      </c>
      <c r="D1001" s="17" t="s">
        <v>19</v>
      </c>
      <c r="E1001" s="16" t="s">
        <v>34</v>
      </c>
      <c r="F1001" s="10">
        <v>5000</v>
      </c>
      <c r="G1001" s="11">
        <v>0</v>
      </c>
      <c r="H1001" s="11">
        <v>0</v>
      </c>
      <c r="I1001" s="11">
        <v>0</v>
      </c>
      <c r="J1001" s="12" t="str">
        <f>LEFT(tblRVN[[#This Row],[Rate Desc]],10)</f>
        <v>301119 - U</v>
      </c>
      <c r="K1001" s="11">
        <v>0</v>
      </c>
      <c r="L1001" s="13"/>
      <c r="M1001" s="13"/>
    </row>
    <row r="1002" spans="1:13" ht="15" hidden="1" customHeight="1">
      <c r="A1002" s="8">
        <v>201609</v>
      </c>
      <c r="B1002" s="7" t="s">
        <v>41</v>
      </c>
      <c r="C1002" s="9" t="s">
        <v>31</v>
      </c>
      <c r="D1002" s="17" t="s">
        <v>19</v>
      </c>
      <c r="E1002" s="16" t="s">
        <v>20</v>
      </c>
      <c r="F1002" s="10">
        <v>-183000</v>
      </c>
      <c r="G1002" s="11">
        <v>0</v>
      </c>
      <c r="H1002" s="11">
        <v>0</v>
      </c>
      <c r="I1002" s="11">
        <v>-1011000</v>
      </c>
      <c r="J1002" s="12" t="str">
        <f>LEFT(tblRVN[[#This Row],[Rate Desc]],10)</f>
        <v>UNBILLED R</v>
      </c>
      <c r="K1002" s="11">
        <v>-1011000</v>
      </c>
      <c r="L1002" s="13"/>
      <c r="M1002" s="13"/>
    </row>
    <row r="1003" spans="1:13" ht="15" hidden="1" customHeight="1">
      <c r="A1003" s="8">
        <v>201610</v>
      </c>
      <c r="B1003" s="7" t="s">
        <v>41</v>
      </c>
      <c r="C1003" s="9" t="s">
        <v>13</v>
      </c>
      <c r="D1003" s="17" t="s">
        <v>35</v>
      </c>
      <c r="E1003" s="16" t="s">
        <v>42</v>
      </c>
      <c r="F1003" s="10">
        <v>-19598.490000000002</v>
      </c>
      <c r="G1003" s="11">
        <v>0</v>
      </c>
      <c r="H1003" s="11">
        <v>1478</v>
      </c>
      <c r="I1003" s="11">
        <v>2623638</v>
      </c>
      <c r="J1003" s="12" t="str">
        <f>LEFT(tblRVN[[#This Row],[Rate Desc]],10)</f>
        <v>02GNSB0024</v>
      </c>
      <c r="K1003" s="11">
        <v>2623638</v>
      </c>
      <c r="L1003" s="19"/>
      <c r="M1003" s="19"/>
    </row>
    <row r="1004" spans="1:13" ht="15" hidden="1" customHeight="1">
      <c r="A1004" s="8">
        <v>201610</v>
      </c>
      <c r="B1004" s="7" t="s">
        <v>41</v>
      </c>
      <c r="C1004" s="9" t="s">
        <v>13</v>
      </c>
      <c r="D1004" s="17" t="s">
        <v>35</v>
      </c>
      <c r="E1004" s="16" t="s">
        <v>43</v>
      </c>
      <c r="F1004" s="10">
        <v>-0.54</v>
      </c>
      <c r="G1004" s="11">
        <v>0</v>
      </c>
      <c r="H1004" s="11">
        <v>1</v>
      </c>
      <c r="I1004" s="11">
        <v>72</v>
      </c>
      <c r="J1004" s="12" t="str">
        <f>LEFT(tblRVN[[#This Row],[Rate Desc]],10)</f>
        <v>02GNSB024F</v>
      </c>
      <c r="K1004" s="11">
        <v>72</v>
      </c>
      <c r="L1004" s="19"/>
      <c r="M1004" s="19"/>
    </row>
    <row r="1005" spans="1:13" ht="15" hidden="1" customHeight="1">
      <c r="A1005" s="8">
        <v>201610</v>
      </c>
      <c r="B1005" s="7" t="s">
        <v>41</v>
      </c>
      <c r="C1005" s="9" t="s">
        <v>13</v>
      </c>
      <c r="D1005" s="17" t="s">
        <v>35</v>
      </c>
      <c r="E1005" s="16" t="s">
        <v>44</v>
      </c>
      <c r="F1005" s="10">
        <v>-507.94</v>
      </c>
      <c r="G1005" s="11">
        <v>0</v>
      </c>
      <c r="H1005" s="11">
        <v>80</v>
      </c>
      <c r="I1005" s="11">
        <v>67999</v>
      </c>
      <c r="J1005" s="12" t="str">
        <f>LEFT(tblRVN[[#This Row],[Rate Desc]],10)</f>
        <v>02GNSB24FP</v>
      </c>
      <c r="K1005" s="11">
        <v>67999</v>
      </c>
      <c r="L1005" s="19"/>
      <c r="M1005" s="19"/>
    </row>
    <row r="1006" spans="1:13" ht="15" hidden="1" customHeight="1">
      <c r="A1006" s="8">
        <v>201610</v>
      </c>
      <c r="B1006" s="7" t="s">
        <v>41</v>
      </c>
      <c r="C1006" s="9" t="s">
        <v>13</v>
      </c>
      <c r="D1006" s="17" t="s">
        <v>35</v>
      </c>
      <c r="E1006" s="16" t="s">
        <v>45</v>
      </c>
      <c r="F1006" s="10">
        <v>-44130.05</v>
      </c>
      <c r="G1006" s="11">
        <v>0</v>
      </c>
      <c r="H1006" s="11">
        <v>104</v>
      </c>
      <c r="I1006" s="11">
        <v>5907638</v>
      </c>
      <c r="J1006" s="12" t="str">
        <f>LEFT(tblRVN[[#This Row],[Rate Desc]],10)</f>
        <v>02LGSB0036</v>
      </c>
      <c r="K1006" s="11">
        <v>5907638</v>
      </c>
      <c r="L1006" s="19"/>
      <c r="M1006" s="19"/>
    </row>
    <row r="1007" spans="1:13" ht="15" hidden="1" customHeight="1">
      <c r="A1007" s="8">
        <v>201610</v>
      </c>
      <c r="B1007" s="7" t="s">
        <v>41</v>
      </c>
      <c r="C1007" s="9" t="s">
        <v>13</v>
      </c>
      <c r="D1007" s="17" t="s">
        <v>35</v>
      </c>
      <c r="E1007" s="16" t="s">
        <v>46</v>
      </c>
      <c r="F1007" s="10">
        <v>-111.03</v>
      </c>
      <c r="G1007" s="11">
        <v>0</v>
      </c>
      <c r="H1007" s="11">
        <v>20</v>
      </c>
      <c r="I1007" s="11">
        <v>14865</v>
      </c>
      <c r="J1007" s="12" t="str">
        <f>LEFT(tblRVN[[#This Row],[Rate Desc]],10)</f>
        <v>02NMT24135</v>
      </c>
      <c r="K1007" s="11">
        <v>14865</v>
      </c>
      <c r="L1007" s="19"/>
      <c r="M1007" s="19"/>
    </row>
    <row r="1008" spans="1:13" ht="15" hidden="1" customHeight="1">
      <c r="A1008" s="8">
        <v>201610</v>
      </c>
      <c r="B1008" s="7" t="s">
        <v>41</v>
      </c>
      <c r="C1008" s="9" t="s">
        <v>13</v>
      </c>
      <c r="D1008" s="17" t="s">
        <v>35</v>
      </c>
      <c r="E1008" s="16" t="s">
        <v>47</v>
      </c>
      <c r="F1008" s="10">
        <v>-323.85000000000002</v>
      </c>
      <c r="I1008" s="11">
        <v>43261</v>
      </c>
      <c r="J1008" s="12" t="str">
        <f>LEFT(tblRVN[[#This Row],[Rate Desc]],10)</f>
        <v>02OALTB15N</v>
      </c>
      <c r="K1008" s="11">
        <v>43261</v>
      </c>
      <c r="L1008" s="19"/>
      <c r="M1008" s="19"/>
    </row>
    <row r="1009" spans="1:13" ht="15" hidden="1" customHeight="1">
      <c r="A1009" s="8">
        <v>201610</v>
      </c>
      <c r="B1009" s="7" t="s">
        <v>41</v>
      </c>
      <c r="C1009" s="9" t="s">
        <v>13</v>
      </c>
      <c r="D1009" s="17" t="s">
        <v>35</v>
      </c>
      <c r="E1009" s="16" t="s">
        <v>36</v>
      </c>
      <c r="F1009" s="10">
        <v>-3425.91</v>
      </c>
      <c r="G1009" s="11">
        <v>0</v>
      </c>
      <c r="H1009" s="11">
        <v>0</v>
      </c>
      <c r="I1009" s="11">
        <v>0</v>
      </c>
      <c r="J1009" s="12" t="str">
        <f>LEFT(tblRVN[[#This Row],[Rate Desc]],10)</f>
        <v>BPA BALANC</v>
      </c>
      <c r="K1009" s="11">
        <v>0</v>
      </c>
      <c r="L1009" s="19"/>
      <c r="M1009" s="19"/>
    </row>
    <row r="1010" spans="1:13" ht="15" hidden="1" customHeight="1">
      <c r="A1010" s="8">
        <v>201610</v>
      </c>
      <c r="B1010" s="7" t="s">
        <v>41</v>
      </c>
      <c r="C1010" s="9" t="s">
        <v>13</v>
      </c>
      <c r="D1010" s="17" t="s">
        <v>35</v>
      </c>
      <c r="E1010" s="16" t="s">
        <v>37</v>
      </c>
      <c r="G1010" s="11">
        <v>1611</v>
      </c>
      <c r="H1010" s="11">
        <v>0</v>
      </c>
      <c r="J1010" s="12" t="str">
        <f>LEFT(tblRVN[[#This Row],[Rate Desc]],10)</f>
        <v>CUSTOMER C</v>
      </c>
      <c r="K1010" s="11">
        <v>0</v>
      </c>
      <c r="L1010" s="19"/>
      <c r="M1010" s="19"/>
    </row>
    <row r="1011" spans="1:13" ht="15" hidden="1" customHeight="1">
      <c r="A1011" s="8">
        <v>201610</v>
      </c>
      <c r="B1011" s="7" t="s">
        <v>41</v>
      </c>
      <c r="C1011" s="9" t="s">
        <v>13</v>
      </c>
      <c r="D1011" s="17" t="s">
        <v>14</v>
      </c>
      <c r="E1011" s="16" t="s">
        <v>48</v>
      </c>
      <c r="F1011" s="10">
        <v>250949.08</v>
      </c>
      <c r="G1011" s="11">
        <v>0</v>
      </c>
      <c r="H1011" s="11">
        <v>1478</v>
      </c>
      <c r="I1011" s="11">
        <v>2623643</v>
      </c>
      <c r="J1011" s="12" t="str">
        <f>LEFT(tblRVN[[#This Row],[Rate Desc]],10)</f>
        <v>02GNSB0024</v>
      </c>
      <c r="K1011" s="11">
        <v>2623643</v>
      </c>
      <c r="L1011" s="19"/>
      <c r="M1011" s="19"/>
    </row>
    <row r="1012" spans="1:13" ht="15" hidden="1" customHeight="1">
      <c r="A1012" s="8">
        <v>201610</v>
      </c>
      <c r="B1012" s="7" t="s">
        <v>41</v>
      </c>
      <c r="C1012" s="9" t="s">
        <v>13</v>
      </c>
      <c r="D1012" s="17" t="s">
        <v>14</v>
      </c>
      <c r="E1012" s="16" t="s">
        <v>49</v>
      </c>
      <c r="F1012" s="10">
        <v>1670.89</v>
      </c>
      <c r="G1012" s="11">
        <v>0</v>
      </c>
      <c r="H1012" s="11">
        <v>6</v>
      </c>
      <c r="I1012" s="11">
        <v>12857</v>
      </c>
      <c r="J1012" s="12" t="str">
        <f>LEFT(tblRVN[[#This Row],[Rate Desc]],10)</f>
        <v>02GNSB024F</v>
      </c>
      <c r="K1012" s="11">
        <v>12857</v>
      </c>
      <c r="L1012" s="19"/>
      <c r="M1012" s="19"/>
    </row>
    <row r="1013" spans="1:13" ht="15" hidden="1" customHeight="1">
      <c r="A1013" s="8">
        <v>201610</v>
      </c>
      <c r="B1013" s="7" t="s">
        <v>41</v>
      </c>
      <c r="C1013" s="9" t="s">
        <v>13</v>
      </c>
      <c r="D1013" s="17" t="s">
        <v>14</v>
      </c>
      <c r="E1013" s="16" t="s">
        <v>50</v>
      </c>
      <c r="F1013" s="10">
        <v>6891.06</v>
      </c>
      <c r="G1013" s="11">
        <v>0</v>
      </c>
      <c r="H1013" s="11">
        <v>80</v>
      </c>
      <c r="I1013" s="11">
        <v>67999</v>
      </c>
      <c r="J1013" s="12" t="str">
        <f>LEFT(tblRVN[[#This Row],[Rate Desc]],10)</f>
        <v>02GNSB24FP</v>
      </c>
      <c r="K1013" s="11">
        <v>67999</v>
      </c>
      <c r="L1013" s="19"/>
      <c r="M1013" s="19"/>
    </row>
    <row r="1014" spans="1:13" ht="15" hidden="1" customHeight="1">
      <c r="A1014" s="8">
        <v>201610</v>
      </c>
      <c r="B1014" s="7" t="s">
        <v>41</v>
      </c>
      <c r="C1014" s="9" t="s">
        <v>13</v>
      </c>
      <c r="D1014" s="17" t="s">
        <v>14</v>
      </c>
      <c r="E1014" s="16" t="s">
        <v>51</v>
      </c>
      <c r="F1014" s="10">
        <v>3516130.56</v>
      </c>
      <c r="G1014" s="11">
        <v>0</v>
      </c>
      <c r="H1014" s="11">
        <v>13882</v>
      </c>
      <c r="I1014" s="11">
        <v>37549565</v>
      </c>
      <c r="J1014" s="12" t="str">
        <f>LEFT(tblRVN[[#This Row],[Rate Desc]],10)</f>
        <v>02GNSV0024</v>
      </c>
      <c r="K1014" s="11">
        <v>37549565</v>
      </c>
      <c r="L1014" s="19"/>
      <c r="M1014" s="19"/>
    </row>
    <row r="1015" spans="1:13" ht="15" hidden="1" customHeight="1">
      <c r="A1015" s="8">
        <v>201610</v>
      </c>
      <c r="B1015" s="7" t="s">
        <v>41</v>
      </c>
      <c r="C1015" s="9" t="s">
        <v>13</v>
      </c>
      <c r="D1015" s="17" t="s">
        <v>14</v>
      </c>
      <c r="E1015" s="16" t="s">
        <v>52</v>
      </c>
      <c r="F1015" s="10">
        <v>12435.88</v>
      </c>
      <c r="G1015" s="11">
        <v>0</v>
      </c>
      <c r="H1015" s="11">
        <v>107</v>
      </c>
      <c r="I1015" s="11">
        <v>89283</v>
      </c>
      <c r="J1015" s="12" t="str">
        <f>LEFT(tblRVN[[#This Row],[Rate Desc]],10)</f>
        <v>02GNSV024F</v>
      </c>
      <c r="K1015" s="11">
        <v>89283</v>
      </c>
      <c r="L1015" s="19"/>
      <c r="M1015" s="19"/>
    </row>
    <row r="1016" spans="1:13" ht="15" hidden="1" customHeight="1">
      <c r="A1016" s="8">
        <v>201610</v>
      </c>
      <c r="B1016" s="7" t="s">
        <v>41</v>
      </c>
      <c r="C1016" s="9" t="s">
        <v>13</v>
      </c>
      <c r="D1016" s="17" t="s">
        <v>14</v>
      </c>
      <c r="E1016" s="16" t="s">
        <v>53</v>
      </c>
      <c r="F1016" s="10">
        <v>481261.53</v>
      </c>
      <c r="G1016" s="11">
        <v>0</v>
      </c>
      <c r="H1016" s="11">
        <v>104</v>
      </c>
      <c r="I1016" s="11">
        <v>5907641</v>
      </c>
      <c r="J1016" s="12" t="str">
        <f>LEFT(tblRVN[[#This Row],[Rate Desc]],10)</f>
        <v>02LGSB0036</v>
      </c>
      <c r="K1016" s="11">
        <v>5907641</v>
      </c>
      <c r="L1016" s="19"/>
      <c r="M1016" s="19"/>
    </row>
    <row r="1017" spans="1:13" ht="15" hidden="1" customHeight="1">
      <c r="A1017" s="8">
        <v>201610</v>
      </c>
      <c r="B1017" s="7" t="s">
        <v>41</v>
      </c>
      <c r="C1017" s="9" t="s">
        <v>13</v>
      </c>
      <c r="D1017" s="17" t="s">
        <v>14</v>
      </c>
      <c r="E1017" s="16" t="s">
        <v>54</v>
      </c>
      <c r="F1017" s="10">
        <v>5498506.1799999997</v>
      </c>
      <c r="G1017" s="11">
        <v>0</v>
      </c>
      <c r="H1017" s="11">
        <v>866</v>
      </c>
      <c r="I1017" s="11">
        <v>69524270</v>
      </c>
      <c r="J1017" s="12" t="str">
        <f>LEFT(tblRVN[[#This Row],[Rate Desc]],10)</f>
        <v>02LGSV0036</v>
      </c>
      <c r="K1017" s="11">
        <v>69524270</v>
      </c>
      <c r="L1017" s="19"/>
      <c r="M1017" s="19"/>
    </row>
    <row r="1018" spans="1:13" ht="15" hidden="1" customHeight="1">
      <c r="A1018" s="8">
        <v>201610</v>
      </c>
      <c r="B1018" s="7" t="s">
        <v>41</v>
      </c>
      <c r="C1018" s="9" t="s">
        <v>13</v>
      </c>
      <c r="D1018" s="17" t="s">
        <v>14</v>
      </c>
      <c r="E1018" s="16" t="s">
        <v>55</v>
      </c>
      <c r="F1018" s="10">
        <v>1438747.35</v>
      </c>
      <c r="G1018" s="11">
        <v>0</v>
      </c>
      <c r="H1018" s="11">
        <v>37</v>
      </c>
      <c r="I1018" s="11">
        <v>20095160</v>
      </c>
      <c r="J1018" s="12" t="str">
        <f>LEFT(tblRVN[[#This Row],[Rate Desc]],10)</f>
        <v>02LGSV048T</v>
      </c>
      <c r="K1018" s="11">
        <v>20095160</v>
      </c>
      <c r="L1018" s="19"/>
      <c r="M1018" s="19"/>
    </row>
    <row r="1019" spans="1:13" ht="15" hidden="1" customHeight="1">
      <c r="A1019" s="8">
        <v>201610</v>
      </c>
      <c r="B1019" s="7" t="s">
        <v>41</v>
      </c>
      <c r="C1019" s="9" t="s">
        <v>13</v>
      </c>
      <c r="D1019" s="17" t="s">
        <v>14</v>
      </c>
      <c r="E1019" s="16" t="s">
        <v>56</v>
      </c>
      <c r="F1019" s="10">
        <v>3724.92</v>
      </c>
      <c r="I1019" s="11">
        <v>0</v>
      </c>
      <c r="J1019" s="12" t="str">
        <f>LEFT(tblRVN[[#This Row],[Rate Desc]],10)</f>
        <v>02LNX00102</v>
      </c>
      <c r="K1019" s="11">
        <v>0</v>
      </c>
      <c r="L1019" s="19"/>
      <c r="M1019" s="19"/>
    </row>
    <row r="1020" spans="1:13" ht="15" hidden="1" customHeight="1">
      <c r="A1020" s="8">
        <v>201610</v>
      </c>
      <c r="B1020" s="7" t="s">
        <v>41</v>
      </c>
      <c r="C1020" s="9" t="s">
        <v>13</v>
      </c>
      <c r="D1020" s="17" t="s">
        <v>14</v>
      </c>
      <c r="E1020" s="16" t="s">
        <v>57</v>
      </c>
      <c r="F1020" s="10">
        <v>206.82</v>
      </c>
      <c r="I1020" s="11">
        <v>0</v>
      </c>
      <c r="J1020" s="12" t="str">
        <f>LEFT(tblRVN[[#This Row],[Rate Desc]],10)</f>
        <v>02LNX00105</v>
      </c>
      <c r="K1020" s="11">
        <v>0</v>
      </c>
      <c r="L1020" s="19"/>
      <c r="M1020" s="19"/>
    </row>
    <row r="1021" spans="1:13" ht="15" hidden="1" customHeight="1">
      <c r="A1021" s="8">
        <v>201610</v>
      </c>
      <c r="B1021" s="7" t="s">
        <v>41</v>
      </c>
      <c r="C1021" s="9" t="s">
        <v>13</v>
      </c>
      <c r="D1021" s="17" t="s">
        <v>14</v>
      </c>
      <c r="E1021" s="16" t="s">
        <v>58</v>
      </c>
      <c r="F1021" s="10">
        <v>20808.45</v>
      </c>
      <c r="I1021" s="11">
        <v>0</v>
      </c>
      <c r="J1021" s="12" t="str">
        <f>LEFT(tblRVN[[#This Row],[Rate Desc]],10)</f>
        <v>02LNX00109</v>
      </c>
      <c r="K1021" s="11">
        <v>0</v>
      </c>
      <c r="L1021" s="19"/>
      <c r="M1021" s="19"/>
    </row>
    <row r="1022" spans="1:13" ht="15" hidden="1" customHeight="1">
      <c r="A1022" s="8">
        <v>201610</v>
      </c>
      <c r="B1022" s="7" t="s">
        <v>41</v>
      </c>
      <c r="C1022" s="9" t="s">
        <v>13</v>
      </c>
      <c r="D1022" s="17" t="s">
        <v>14</v>
      </c>
      <c r="E1022" s="16" t="s">
        <v>59</v>
      </c>
      <c r="F1022" s="10">
        <v>55.73</v>
      </c>
      <c r="I1022" s="11">
        <v>0</v>
      </c>
      <c r="J1022" s="12" t="str">
        <f>LEFT(tblRVN[[#This Row],[Rate Desc]],10)</f>
        <v>02LNX00112</v>
      </c>
      <c r="K1022" s="11">
        <v>0</v>
      </c>
      <c r="L1022" s="19"/>
      <c r="M1022" s="19"/>
    </row>
    <row r="1023" spans="1:13" ht="15" hidden="1" customHeight="1">
      <c r="A1023" s="8">
        <v>201610</v>
      </c>
      <c r="B1023" s="7" t="s">
        <v>41</v>
      </c>
      <c r="C1023" s="9" t="s">
        <v>13</v>
      </c>
      <c r="D1023" s="17" t="s">
        <v>14</v>
      </c>
      <c r="E1023" s="16" t="s">
        <v>60</v>
      </c>
      <c r="F1023" s="10">
        <v>1157.96</v>
      </c>
      <c r="I1023" s="11">
        <v>0</v>
      </c>
      <c r="J1023" s="12" t="str">
        <f>LEFT(tblRVN[[#This Row],[Rate Desc]],10)</f>
        <v>02LNX00300</v>
      </c>
      <c r="K1023" s="11">
        <v>0</v>
      </c>
      <c r="L1023" s="19"/>
      <c r="M1023" s="19"/>
    </row>
    <row r="1024" spans="1:13" ht="15" hidden="1" customHeight="1">
      <c r="A1024" s="8">
        <v>201610</v>
      </c>
      <c r="B1024" s="7" t="s">
        <v>41</v>
      </c>
      <c r="C1024" s="9" t="s">
        <v>13</v>
      </c>
      <c r="D1024" s="17" t="s">
        <v>14</v>
      </c>
      <c r="E1024" s="16" t="s">
        <v>61</v>
      </c>
      <c r="F1024" s="10">
        <v>4151.28</v>
      </c>
      <c r="I1024" s="11">
        <v>0</v>
      </c>
      <c r="J1024" s="12" t="str">
        <f>LEFT(tblRVN[[#This Row],[Rate Desc]],10)</f>
        <v>02LNX00311</v>
      </c>
      <c r="K1024" s="11">
        <v>0</v>
      </c>
      <c r="L1024" s="19"/>
      <c r="M1024" s="19"/>
    </row>
    <row r="1025" spans="1:13" ht="15" hidden="1" customHeight="1">
      <c r="A1025" s="8">
        <v>201610</v>
      </c>
      <c r="B1025" s="7" t="s">
        <v>41</v>
      </c>
      <c r="C1025" s="9" t="s">
        <v>13</v>
      </c>
      <c r="D1025" s="17" t="s">
        <v>14</v>
      </c>
      <c r="E1025" s="16" t="s">
        <v>62</v>
      </c>
      <c r="F1025" s="10">
        <v>22971.07</v>
      </c>
      <c r="G1025" s="11">
        <v>0</v>
      </c>
      <c r="H1025" s="11">
        <v>65</v>
      </c>
      <c r="I1025" s="11">
        <v>245380</v>
      </c>
      <c r="J1025" s="12" t="str">
        <f>LEFT(tblRVN[[#This Row],[Rate Desc]],10)</f>
        <v>02NMT24135</v>
      </c>
      <c r="K1025" s="11">
        <v>245380</v>
      </c>
      <c r="L1025" s="19"/>
      <c r="M1025" s="19"/>
    </row>
    <row r="1026" spans="1:13" ht="15" hidden="1" customHeight="1">
      <c r="A1026" s="8">
        <v>201610</v>
      </c>
      <c r="B1026" s="7" t="s">
        <v>41</v>
      </c>
      <c r="C1026" s="9" t="s">
        <v>13</v>
      </c>
      <c r="D1026" s="17" t="s">
        <v>14</v>
      </c>
      <c r="E1026" s="16" t="s">
        <v>63</v>
      </c>
      <c r="F1026" s="10">
        <v>74662.929999999993</v>
      </c>
      <c r="G1026" s="11">
        <v>0</v>
      </c>
      <c r="H1026" s="11">
        <v>11</v>
      </c>
      <c r="I1026" s="11">
        <v>889838</v>
      </c>
      <c r="J1026" s="12" t="str">
        <f>LEFT(tblRVN[[#This Row],[Rate Desc]],10)</f>
        <v>02NMT36135</v>
      </c>
      <c r="K1026" s="11">
        <v>889838</v>
      </c>
      <c r="L1026" s="19"/>
      <c r="M1026" s="19"/>
    </row>
    <row r="1027" spans="1:13" ht="15" hidden="1" customHeight="1">
      <c r="A1027" s="8">
        <v>201610</v>
      </c>
      <c r="B1027" s="7" t="s">
        <v>41</v>
      </c>
      <c r="C1027" s="9" t="s">
        <v>13</v>
      </c>
      <c r="D1027" s="17" t="s">
        <v>14</v>
      </c>
      <c r="E1027" s="16" t="s">
        <v>64</v>
      </c>
      <c r="F1027" s="10">
        <v>64964.1</v>
      </c>
      <c r="G1027" s="11">
        <v>0</v>
      </c>
      <c r="H1027" s="11">
        <v>2</v>
      </c>
      <c r="I1027" s="11">
        <v>871200</v>
      </c>
      <c r="J1027" s="12" t="str">
        <f>LEFT(tblRVN[[#This Row],[Rate Desc]],10)</f>
        <v>02NMT48135</v>
      </c>
      <c r="K1027" s="11">
        <v>871200</v>
      </c>
      <c r="L1027" s="19"/>
      <c r="M1027" s="19"/>
    </row>
    <row r="1028" spans="1:13" ht="15" hidden="1" customHeight="1">
      <c r="A1028" s="8">
        <v>201610</v>
      </c>
      <c r="B1028" s="7" t="s">
        <v>41</v>
      </c>
      <c r="C1028" s="9" t="s">
        <v>13</v>
      </c>
      <c r="D1028" s="17" t="s">
        <v>14</v>
      </c>
      <c r="E1028" s="16" t="s">
        <v>65</v>
      </c>
      <c r="F1028" s="10">
        <v>18102.87</v>
      </c>
      <c r="G1028" s="11">
        <v>0</v>
      </c>
      <c r="H1028" s="11">
        <v>788</v>
      </c>
      <c r="I1028" s="11">
        <v>127190</v>
      </c>
      <c r="J1028" s="12" t="str">
        <f>LEFT(tblRVN[[#This Row],[Rate Desc]],10)</f>
        <v>02OALT015N</v>
      </c>
      <c r="K1028" s="11">
        <v>127190</v>
      </c>
      <c r="L1028" s="19"/>
      <c r="M1028" s="19"/>
    </row>
    <row r="1029" spans="1:13" ht="15" hidden="1" customHeight="1">
      <c r="A1029" s="8">
        <v>201610</v>
      </c>
      <c r="B1029" s="7" t="s">
        <v>41</v>
      </c>
      <c r="C1029" s="9" t="s">
        <v>13</v>
      </c>
      <c r="D1029" s="17" t="s">
        <v>14</v>
      </c>
      <c r="E1029" s="16" t="s">
        <v>66</v>
      </c>
      <c r="F1029" s="10">
        <v>6760.16</v>
      </c>
      <c r="G1029" s="11">
        <v>0</v>
      </c>
      <c r="H1029" s="11">
        <v>470</v>
      </c>
      <c r="I1029" s="11">
        <v>43264</v>
      </c>
      <c r="J1029" s="12" t="str">
        <f>LEFT(tblRVN[[#This Row],[Rate Desc]],10)</f>
        <v>02OALTB15N</v>
      </c>
      <c r="K1029" s="11">
        <v>43264</v>
      </c>
      <c r="L1029" s="19"/>
      <c r="M1029" s="19"/>
    </row>
    <row r="1030" spans="1:13" ht="15" hidden="1" customHeight="1">
      <c r="A1030" s="8">
        <v>201610</v>
      </c>
      <c r="B1030" s="7" t="s">
        <v>41</v>
      </c>
      <c r="C1030" s="9" t="s">
        <v>13</v>
      </c>
      <c r="D1030" s="17" t="s">
        <v>14</v>
      </c>
      <c r="E1030" s="16" t="s">
        <v>67</v>
      </c>
      <c r="F1030" s="10">
        <v>2506.87</v>
      </c>
      <c r="G1030" s="11">
        <v>0</v>
      </c>
      <c r="H1030" s="11">
        <v>28</v>
      </c>
      <c r="I1030" s="11">
        <v>27251</v>
      </c>
      <c r="J1030" s="12" t="str">
        <f>LEFT(tblRVN[[#This Row],[Rate Desc]],10)</f>
        <v>02RCFL0054</v>
      </c>
      <c r="K1030" s="11">
        <v>27251</v>
      </c>
      <c r="L1030" s="19"/>
      <c r="M1030" s="19"/>
    </row>
    <row r="1031" spans="1:13" ht="15" hidden="1" customHeight="1">
      <c r="A1031" s="8">
        <v>201610</v>
      </c>
      <c r="B1031" s="7" t="s">
        <v>41</v>
      </c>
      <c r="C1031" s="9" t="s">
        <v>13</v>
      </c>
      <c r="D1031" s="17" t="s">
        <v>14</v>
      </c>
      <c r="E1031" s="16" t="s">
        <v>100</v>
      </c>
      <c r="F1031" s="10">
        <v>-0.81</v>
      </c>
      <c r="I1031" s="11">
        <v>0</v>
      </c>
      <c r="J1031" s="12" t="str">
        <f>LEFT(tblRVN[[#This Row],[Rate Desc]],10)</f>
        <v>02RFNDCENT</v>
      </c>
      <c r="K1031" s="11">
        <v>0</v>
      </c>
      <c r="L1031" s="19"/>
      <c r="M1031" s="19"/>
    </row>
    <row r="1032" spans="1:13" ht="15" hidden="1" customHeight="1">
      <c r="A1032" s="8">
        <v>201610</v>
      </c>
      <c r="B1032" s="7" t="s">
        <v>41</v>
      </c>
      <c r="C1032" s="9" t="s">
        <v>13</v>
      </c>
      <c r="D1032" s="17" t="s">
        <v>14</v>
      </c>
      <c r="E1032" s="16" t="s">
        <v>15</v>
      </c>
      <c r="F1032" s="10">
        <v>355106.91</v>
      </c>
      <c r="G1032" s="11">
        <v>0</v>
      </c>
      <c r="H1032" s="11">
        <v>0</v>
      </c>
      <c r="I1032" s="11">
        <v>0</v>
      </c>
      <c r="J1032" s="12" t="str">
        <f>LEFT(tblRVN[[#This Row],[Rate Desc]],10)</f>
        <v>301270-DSM</v>
      </c>
      <c r="K1032" s="11">
        <v>0</v>
      </c>
      <c r="L1032" s="19"/>
      <c r="M1032" s="19"/>
    </row>
    <row r="1033" spans="1:13" ht="15" hidden="1" customHeight="1">
      <c r="A1033" s="8">
        <v>201610</v>
      </c>
      <c r="B1033" s="7" t="s">
        <v>41</v>
      </c>
      <c r="C1033" s="9" t="s">
        <v>13</v>
      </c>
      <c r="D1033" s="17" t="s">
        <v>14</v>
      </c>
      <c r="E1033" s="16" t="s">
        <v>16</v>
      </c>
      <c r="F1033" s="10">
        <v>1866.05</v>
      </c>
      <c r="G1033" s="11">
        <v>0</v>
      </c>
      <c r="H1033" s="11">
        <v>1</v>
      </c>
      <c r="I1033" s="11">
        <v>0</v>
      </c>
      <c r="J1033" s="12" t="str">
        <f>LEFT(tblRVN[[#This Row],[Rate Desc]],10)</f>
        <v>301280-BLU</v>
      </c>
      <c r="K1033" s="11">
        <v>0</v>
      </c>
      <c r="L1033" s="19"/>
      <c r="M1033" s="19"/>
    </row>
    <row r="1034" spans="1:13" ht="15" hidden="1" customHeight="1">
      <c r="A1034" s="8">
        <v>201610</v>
      </c>
      <c r="B1034" s="7" t="s">
        <v>41</v>
      </c>
      <c r="C1034" s="9" t="s">
        <v>13</v>
      </c>
      <c r="D1034" s="17" t="s">
        <v>14</v>
      </c>
      <c r="E1034" s="16" t="s">
        <v>17</v>
      </c>
      <c r="G1034" s="11">
        <v>15814</v>
      </c>
      <c r="H1034" s="11">
        <v>0</v>
      </c>
      <c r="J1034" s="12" t="str">
        <f>LEFT(tblRVN[[#This Row],[Rate Desc]],10)</f>
        <v>CUSTOMER C</v>
      </c>
      <c r="K1034" s="11">
        <v>0</v>
      </c>
      <c r="L1034" s="19"/>
      <c r="M1034" s="19"/>
    </row>
    <row r="1035" spans="1:13" ht="15" hidden="1" customHeight="1">
      <c r="A1035" s="8">
        <v>201610</v>
      </c>
      <c r="B1035" s="7" t="s">
        <v>41</v>
      </c>
      <c r="C1035" s="9" t="s">
        <v>13</v>
      </c>
      <c r="D1035" s="17" t="s">
        <v>14</v>
      </c>
      <c r="E1035" s="16" t="s">
        <v>40</v>
      </c>
      <c r="F1035" s="10">
        <v>69483.12</v>
      </c>
      <c r="G1035" s="11">
        <v>0</v>
      </c>
      <c r="H1035" s="11">
        <v>0</v>
      </c>
      <c r="I1035" s="11">
        <v>0</v>
      </c>
      <c r="J1035" s="12" t="str">
        <f>LEFT(tblRVN[[#This Row],[Rate Desc]],10)</f>
        <v>REVENUE AD</v>
      </c>
      <c r="K1035" s="11">
        <v>0</v>
      </c>
      <c r="L1035" s="19"/>
      <c r="M1035" s="19"/>
    </row>
    <row r="1036" spans="1:13" ht="15" hidden="1" customHeight="1">
      <c r="A1036" s="8">
        <v>201610</v>
      </c>
      <c r="B1036" s="7" t="s">
        <v>41</v>
      </c>
      <c r="C1036" s="9" t="s">
        <v>13</v>
      </c>
      <c r="D1036" s="17" t="s">
        <v>14</v>
      </c>
      <c r="E1036" s="16" t="s">
        <v>18</v>
      </c>
      <c r="F1036" s="10">
        <v>-690267.55</v>
      </c>
      <c r="G1036" s="11">
        <v>0</v>
      </c>
      <c r="H1036" s="11">
        <v>0</v>
      </c>
      <c r="I1036" s="11">
        <v>0</v>
      </c>
      <c r="J1036" s="12" t="str">
        <f>LEFT(tblRVN[[#This Row],[Rate Desc]],10)</f>
        <v>REVENUE_AC</v>
      </c>
      <c r="K1036" s="11">
        <v>0</v>
      </c>
      <c r="L1036" s="19"/>
      <c r="M1036" s="19"/>
    </row>
    <row r="1037" spans="1:13" ht="15" hidden="1" customHeight="1">
      <c r="A1037" s="8">
        <v>201610</v>
      </c>
      <c r="B1037" s="7" t="s">
        <v>41</v>
      </c>
      <c r="C1037" s="9" t="s">
        <v>13</v>
      </c>
      <c r="D1037" s="17" t="s">
        <v>19</v>
      </c>
      <c r="E1037" s="16" t="s">
        <v>20</v>
      </c>
      <c r="F1037" s="10">
        <v>-794000</v>
      </c>
      <c r="G1037" s="11">
        <v>0</v>
      </c>
      <c r="H1037" s="11">
        <v>0</v>
      </c>
      <c r="I1037" s="11">
        <v>-9692000</v>
      </c>
      <c r="J1037" s="12" t="str">
        <f>LEFT(tblRVN[[#This Row],[Rate Desc]],10)</f>
        <v>UNBILLED R</v>
      </c>
      <c r="K1037" s="11">
        <v>-9692000</v>
      </c>
      <c r="L1037" s="19"/>
      <c r="M1037" s="19"/>
    </row>
    <row r="1038" spans="1:13" ht="15" hidden="1" customHeight="1">
      <c r="A1038" s="8">
        <v>201610</v>
      </c>
      <c r="B1038" s="7" t="s">
        <v>41</v>
      </c>
      <c r="C1038" s="9" t="s">
        <v>21</v>
      </c>
      <c r="D1038" s="17" t="s">
        <v>35</v>
      </c>
      <c r="E1038" s="16" t="s">
        <v>42</v>
      </c>
      <c r="F1038" s="10">
        <v>-1508.45</v>
      </c>
      <c r="G1038" s="11">
        <v>0</v>
      </c>
      <c r="H1038" s="11">
        <v>45</v>
      </c>
      <c r="I1038" s="11">
        <v>201937</v>
      </c>
      <c r="J1038" s="12" t="str">
        <f>LEFT(tblRVN[[#This Row],[Rate Desc]],10)</f>
        <v>02GNSB0024</v>
      </c>
      <c r="K1038" s="11">
        <v>201937</v>
      </c>
      <c r="L1038" s="19"/>
      <c r="M1038" s="19"/>
    </row>
    <row r="1039" spans="1:13" ht="15" hidden="1" customHeight="1">
      <c r="A1039" s="8">
        <v>201610</v>
      </c>
      <c r="B1039" s="7" t="s">
        <v>41</v>
      </c>
      <c r="C1039" s="9" t="s">
        <v>21</v>
      </c>
      <c r="D1039" s="17" t="s">
        <v>35</v>
      </c>
      <c r="E1039" s="16" t="s">
        <v>44</v>
      </c>
      <c r="F1039" s="10">
        <v>-6.95</v>
      </c>
      <c r="G1039" s="11">
        <v>0</v>
      </c>
      <c r="H1039" s="11">
        <v>1</v>
      </c>
      <c r="I1039" s="11">
        <v>930</v>
      </c>
      <c r="J1039" s="12" t="str">
        <f>LEFT(tblRVN[[#This Row],[Rate Desc]],10)</f>
        <v>02GNSB24FP</v>
      </c>
      <c r="K1039" s="11">
        <v>930</v>
      </c>
      <c r="L1039" s="19"/>
      <c r="M1039" s="19"/>
    </row>
    <row r="1040" spans="1:13" ht="15" hidden="1" customHeight="1">
      <c r="A1040" s="8">
        <v>201610</v>
      </c>
      <c r="B1040" s="7" t="s">
        <v>41</v>
      </c>
      <c r="C1040" s="9" t="s">
        <v>21</v>
      </c>
      <c r="D1040" s="17" t="s">
        <v>35</v>
      </c>
      <c r="E1040" s="16" t="s">
        <v>45</v>
      </c>
      <c r="F1040" s="10">
        <v>-4117.1400000000003</v>
      </c>
      <c r="G1040" s="11">
        <v>0</v>
      </c>
      <c r="H1040" s="11">
        <v>10</v>
      </c>
      <c r="I1040" s="11">
        <v>551160</v>
      </c>
      <c r="J1040" s="12" t="str">
        <f>LEFT(tblRVN[[#This Row],[Rate Desc]],10)</f>
        <v>02LGSB0036</v>
      </c>
      <c r="K1040" s="11">
        <v>551160</v>
      </c>
      <c r="L1040" s="19"/>
      <c r="M1040" s="19"/>
    </row>
    <row r="1041" spans="1:13" ht="15" hidden="1" customHeight="1">
      <c r="A1041" s="8">
        <v>201610</v>
      </c>
      <c r="B1041" s="7" t="s">
        <v>41</v>
      </c>
      <c r="C1041" s="9" t="s">
        <v>21</v>
      </c>
      <c r="D1041" s="17" t="s">
        <v>35</v>
      </c>
      <c r="E1041" s="16" t="s">
        <v>47</v>
      </c>
      <c r="F1041" s="10">
        <v>-16.670000000000002</v>
      </c>
      <c r="I1041" s="11">
        <v>2230</v>
      </c>
      <c r="J1041" s="12" t="str">
        <f>LEFT(tblRVN[[#This Row],[Rate Desc]],10)</f>
        <v>02OALTB15N</v>
      </c>
      <c r="K1041" s="11">
        <v>2230</v>
      </c>
      <c r="L1041" s="19"/>
      <c r="M1041" s="19"/>
    </row>
    <row r="1042" spans="1:13" ht="15" hidden="1" customHeight="1">
      <c r="A1042" s="8">
        <v>201610</v>
      </c>
      <c r="B1042" s="7" t="s">
        <v>41</v>
      </c>
      <c r="C1042" s="9" t="s">
        <v>21</v>
      </c>
      <c r="D1042" s="17" t="s">
        <v>35</v>
      </c>
      <c r="E1042" s="16" t="s">
        <v>36</v>
      </c>
      <c r="F1042" s="10">
        <v>-298.47000000000003</v>
      </c>
      <c r="G1042" s="11">
        <v>0</v>
      </c>
      <c r="H1042" s="11">
        <v>0</v>
      </c>
      <c r="I1042" s="11">
        <v>0</v>
      </c>
      <c r="J1042" s="12" t="str">
        <f>LEFT(tblRVN[[#This Row],[Rate Desc]],10)</f>
        <v>BPA BALANC</v>
      </c>
      <c r="K1042" s="11">
        <v>0</v>
      </c>
      <c r="L1042" s="19"/>
      <c r="M1042" s="19"/>
    </row>
    <row r="1043" spans="1:13" ht="15" hidden="1" customHeight="1">
      <c r="A1043" s="8">
        <v>201610</v>
      </c>
      <c r="B1043" s="7" t="s">
        <v>41</v>
      </c>
      <c r="C1043" s="9" t="s">
        <v>21</v>
      </c>
      <c r="D1043" s="17" t="s">
        <v>35</v>
      </c>
      <c r="E1043" s="16" t="s">
        <v>37</v>
      </c>
      <c r="G1043" s="11">
        <v>55</v>
      </c>
      <c r="H1043" s="11">
        <v>0</v>
      </c>
      <c r="J1043" s="12" t="str">
        <f>LEFT(tblRVN[[#This Row],[Rate Desc]],10)</f>
        <v>CUSTOMER C</v>
      </c>
      <c r="K1043" s="11">
        <v>0</v>
      </c>
      <c r="L1043" s="19"/>
      <c r="M1043" s="19"/>
    </row>
    <row r="1044" spans="1:13" ht="15" hidden="1" customHeight="1">
      <c r="A1044" s="8">
        <v>201610</v>
      </c>
      <c r="B1044" s="7" t="s">
        <v>41</v>
      </c>
      <c r="C1044" s="9" t="s">
        <v>21</v>
      </c>
      <c r="D1044" s="17" t="s">
        <v>14</v>
      </c>
      <c r="E1044" s="16" t="s">
        <v>48</v>
      </c>
      <c r="F1044" s="10">
        <v>18273.22</v>
      </c>
      <c r="G1044" s="11">
        <v>0</v>
      </c>
      <c r="H1044" s="11">
        <v>45</v>
      </c>
      <c r="I1044" s="11">
        <v>201938</v>
      </c>
      <c r="J1044" s="12" t="str">
        <f>LEFT(tblRVN[[#This Row],[Rate Desc]],10)</f>
        <v>02GNSB0024</v>
      </c>
      <c r="K1044" s="11">
        <v>201938</v>
      </c>
      <c r="L1044" s="19"/>
      <c r="M1044" s="19"/>
    </row>
    <row r="1045" spans="1:13" ht="15" hidden="1" customHeight="1">
      <c r="A1045" s="8">
        <v>201610</v>
      </c>
      <c r="B1045" s="7" t="s">
        <v>41</v>
      </c>
      <c r="C1045" s="9" t="s">
        <v>21</v>
      </c>
      <c r="D1045" s="17" t="s">
        <v>14</v>
      </c>
      <c r="E1045" s="16" t="s">
        <v>50</v>
      </c>
      <c r="F1045" s="10">
        <v>103.09</v>
      </c>
      <c r="G1045" s="11">
        <v>0</v>
      </c>
      <c r="H1045" s="11">
        <v>1</v>
      </c>
      <c r="I1045" s="11">
        <v>930</v>
      </c>
      <c r="J1045" s="12" t="str">
        <f>LEFT(tblRVN[[#This Row],[Rate Desc]],10)</f>
        <v>02GNSB24FP</v>
      </c>
      <c r="K1045" s="11">
        <v>930</v>
      </c>
      <c r="L1045" s="19"/>
      <c r="M1045" s="19"/>
    </row>
    <row r="1046" spans="1:13" ht="15" hidden="1" customHeight="1">
      <c r="A1046" s="8">
        <v>201610</v>
      </c>
      <c r="B1046" s="7" t="s">
        <v>41</v>
      </c>
      <c r="C1046" s="9" t="s">
        <v>21</v>
      </c>
      <c r="D1046" s="17" t="s">
        <v>14</v>
      </c>
      <c r="E1046" s="16" t="s">
        <v>51</v>
      </c>
      <c r="F1046" s="10">
        <v>115300.09</v>
      </c>
      <c r="G1046" s="11">
        <v>0</v>
      </c>
      <c r="H1046" s="11">
        <v>330</v>
      </c>
      <c r="I1046" s="11">
        <v>1209217</v>
      </c>
      <c r="J1046" s="12" t="str">
        <f>LEFT(tblRVN[[#This Row],[Rate Desc]],10)</f>
        <v>02GNSV0024</v>
      </c>
      <c r="K1046" s="11">
        <v>1209217</v>
      </c>
      <c r="L1046" s="19"/>
      <c r="M1046" s="19"/>
    </row>
    <row r="1047" spans="1:13" ht="15" hidden="1" customHeight="1">
      <c r="A1047" s="8">
        <v>201610</v>
      </c>
      <c r="B1047" s="7" t="s">
        <v>41</v>
      </c>
      <c r="C1047" s="9" t="s">
        <v>21</v>
      </c>
      <c r="D1047" s="17" t="s">
        <v>14</v>
      </c>
      <c r="E1047" s="16" t="s">
        <v>52</v>
      </c>
      <c r="F1047" s="10">
        <v>720.61</v>
      </c>
      <c r="G1047" s="11">
        <v>0</v>
      </c>
      <c r="H1047" s="11">
        <v>4</v>
      </c>
      <c r="I1047" s="11">
        <v>2776</v>
      </c>
      <c r="J1047" s="12" t="str">
        <f>LEFT(tblRVN[[#This Row],[Rate Desc]],10)</f>
        <v>02GNSV024F</v>
      </c>
      <c r="K1047" s="11">
        <v>2776</v>
      </c>
      <c r="L1047" s="19"/>
      <c r="M1047" s="19"/>
    </row>
    <row r="1048" spans="1:13" ht="15" hidden="1" customHeight="1">
      <c r="A1048" s="8">
        <v>201610</v>
      </c>
      <c r="B1048" s="7" t="s">
        <v>41</v>
      </c>
      <c r="C1048" s="9" t="s">
        <v>21</v>
      </c>
      <c r="D1048" s="17" t="s">
        <v>14</v>
      </c>
      <c r="E1048" s="16" t="s">
        <v>53</v>
      </c>
      <c r="F1048" s="10">
        <v>47270.21</v>
      </c>
      <c r="G1048" s="11">
        <v>0</v>
      </c>
      <c r="H1048" s="11">
        <v>10</v>
      </c>
      <c r="I1048" s="11">
        <v>551159</v>
      </c>
      <c r="J1048" s="12" t="str">
        <f>LEFT(tblRVN[[#This Row],[Rate Desc]],10)</f>
        <v>02LGSB0036</v>
      </c>
      <c r="K1048" s="11">
        <v>551159</v>
      </c>
      <c r="L1048" s="19"/>
      <c r="M1048" s="19"/>
    </row>
    <row r="1049" spans="1:13" ht="15" hidden="1" customHeight="1">
      <c r="A1049" s="8">
        <v>201610</v>
      </c>
      <c r="B1049" s="7" t="s">
        <v>41</v>
      </c>
      <c r="C1049" s="9" t="s">
        <v>21</v>
      </c>
      <c r="D1049" s="17" t="s">
        <v>14</v>
      </c>
      <c r="E1049" s="16" t="s">
        <v>54</v>
      </c>
      <c r="F1049" s="10">
        <v>819438.03</v>
      </c>
      <c r="G1049" s="11">
        <v>0</v>
      </c>
      <c r="H1049" s="11">
        <v>100</v>
      </c>
      <c r="I1049" s="11">
        <v>10273454</v>
      </c>
      <c r="J1049" s="12" t="str">
        <f>LEFT(tblRVN[[#This Row],[Rate Desc]],10)</f>
        <v>02LGSV0036</v>
      </c>
      <c r="K1049" s="11">
        <v>10273454</v>
      </c>
      <c r="L1049" s="19"/>
      <c r="M1049" s="19"/>
    </row>
    <row r="1050" spans="1:13" ht="15" hidden="1" customHeight="1">
      <c r="A1050" s="8">
        <v>201610</v>
      </c>
      <c r="B1050" s="7" t="s">
        <v>41</v>
      </c>
      <c r="C1050" s="9" t="s">
        <v>21</v>
      </c>
      <c r="D1050" s="17" t="s">
        <v>14</v>
      </c>
      <c r="E1050" s="16" t="s">
        <v>55</v>
      </c>
      <c r="F1050" s="10">
        <v>3590196.29</v>
      </c>
      <c r="G1050" s="11">
        <v>0</v>
      </c>
      <c r="H1050" s="11">
        <v>31</v>
      </c>
      <c r="I1050" s="11">
        <v>55786200</v>
      </c>
      <c r="J1050" s="12" t="str">
        <f>LEFT(tblRVN[[#This Row],[Rate Desc]],10)</f>
        <v>02LGSV048T</v>
      </c>
      <c r="K1050" s="11">
        <v>55786200</v>
      </c>
      <c r="L1050" s="19"/>
      <c r="M1050" s="19"/>
    </row>
    <row r="1051" spans="1:13" ht="15" hidden="1" customHeight="1">
      <c r="A1051" s="8">
        <v>201610</v>
      </c>
      <c r="B1051" s="7" t="s">
        <v>41</v>
      </c>
      <c r="C1051" s="9" t="s">
        <v>21</v>
      </c>
      <c r="D1051" s="17" t="s">
        <v>14</v>
      </c>
      <c r="E1051" s="16" t="s">
        <v>65</v>
      </c>
      <c r="F1051" s="10">
        <v>1122.82</v>
      </c>
      <c r="G1051" s="11">
        <v>0</v>
      </c>
      <c r="H1051" s="11">
        <v>38</v>
      </c>
      <c r="I1051" s="11">
        <v>8411</v>
      </c>
      <c r="J1051" s="12" t="str">
        <f>LEFT(tblRVN[[#This Row],[Rate Desc]],10)</f>
        <v>02OALT015N</v>
      </c>
      <c r="K1051" s="11">
        <v>8411</v>
      </c>
      <c r="L1051" s="19"/>
      <c r="M1051" s="19"/>
    </row>
    <row r="1052" spans="1:13" ht="15" hidden="1" customHeight="1">
      <c r="A1052" s="8">
        <v>201610</v>
      </c>
      <c r="B1052" s="7" t="s">
        <v>41</v>
      </c>
      <c r="C1052" s="9" t="s">
        <v>21</v>
      </c>
      <c r="D1052" s="17" t="s">
        <v>14</v>
      </c>
      <c r="E1052" s="16" t="s">
        <v>66</v>
      </c>
      <c r="F1052" s="10">
        <v>337.93</v>
      </c>
      <c r="G1052" s="11">
        <v>0</v>
      </c>
      <c r="H1052" s="11">
        <v>14</v>
      </c>
      <c r="I1052" s="11">
        <v>2230</v>
      </c>
      <c r="J1052" s="12" t="str">
        <f>LEFT(tblRVN[[#This Row],[Rate Desc]],10)</f>
        <v>02OALTB15N</v>
      </c>
      <c r="K1052" s="11">
        <v>2230</v>
      </c>
      <c r="L1052" s="19"/>
      <c r="M1052" s="19"/>
    </row>
    <row r="1053" spans="1:13" ht="15" hidden="1" customHeight="1">
      <c r="A1053" s="8">
        <v>201610</v>
      </c>
      <c r="B1053" s="7" t="s">
        <v>41</v>
      </c>
      <c r="C1053" s="9" t="s">
        <v>21</v>
      </c>
      <c r="D1053" s="17" t="s">
        <v>14</v>
      </c>
      <c r="E1053" s="16" t="s">
        <v>68</v>
      </c>
      <c r="F1053" s="10">
        <v>23495.51</v>
      </c>
      <c r="G1053" s="11">
        <v>0</v>
      </c>
      <c r="H1053" s="11">
        <v>1</v>
      </c>
      <c r="I1053" s="11">
        <v>123000</v>
      </c>
      <c r="J1053" s="12" t="str">
        <f>LEFT(tblRVN[[#This Row],[Rate Desc]],10)</f>
        <v>02PRSV47TM</v>
      </c>
      <c r="K1053" s="11">
        <v>123000</v>
      </c>
      <c r="L1053" s="19"/>
      <c r="M1053" s="19"/>
    </row>
    <row r="1054" spans="1:13" ht="15" hidden="1" customHeight="1">
      <c r="A1054" s="8">
        <v>201610</v>
      </c>
      <c r="B1054" s="7" t="s">
        <v>41</v>
      </c>
      <c r="C1054" s="9" t="s">
        <v>21</v>
      </c>
      <c r="D1054" s="17" t="s">
        <v>14</v>
      </c>
      <c r="E1054" s="16" t="s">
        <v>22</v>
      </c>
      <c r="F1054" s="10">
        <v>130756.3</v>
      </c>
      <c r="G1054" s="11">
        <v>0</v>
      </c>
      <c r="H1054" s="11">
        <v>0</v>
      </c>
      <c r="I1054" s="11">
        <v>0</v>
      </c>
      <c r="J1054" s="12" t="str">
        <f>LEFT(tblRVN[[#This Row],[Rate Desc]],10)</f>
        <v>301370-DSM</v>
      </c>
      <c r="K1054" s="11">
        <v>0</v>
      </c>
      <c r="L1054" s="19"/>
      <c r="M1054" s="19"/>
    </row>
    <row r="1055" spans="1:13" ht="15" hidden="1" customHeight="1">
      <c r="A1055" s="8">
        <v>201610</v>
      </c>
      <c r="B1055" s="7" t="s">
        <v>41</v>
      </c>
      <c r="C1055" s="9" t="s">
        <v>21</v>
      </c>
      <c r="D1055" s="17" t="s">
        <v>14</v>
      </c>
      <c r="E1055" s="16" t="s">
        <v>17</v>
      </c>
      <c r="G1055" s="11">
        <v>491</v>
      </c>
      <c r="H1055" s="11">
        <v>0</v>
      </c>
      <c r="J1055" s="12" t="str">
        <f>LEFT(tblRVN[[#This Row],[Rate Desc]],10)</f>
        <v>CUSTOMER C</v>
      </c>
      <c r="K1055" s="11">
        <v>0</v>
      </c>
      <c r="L1055" s="19"/>
      <c r="M1055" s="19"/>
    </row>
    <row r="1056" spans="1:13" ht="15" hidden="1" customHeight="1">
      <c r="A1056" s="8">
        <v>201610</v>
      </c>
      <c r="B1056" s="7" t="s">
        <v>41</v>
      </c>
      <c r="C1056" s="9" t="s">
        <v>21</v>
      </c>
      <c r="D1056" s="17" t="s">
        <v>14</v>
      </c>
      <c r="E1056" s="16" t="s">
        <v>40</v>
      </c>
      <c r="F1056" s="10">
        <v>37055.160000000003</v>
      </c>
      <c r="G1056" s="11">
        <v>0</v>
      </c>
      <c r="H1056" s="11">
        <v>0</v>
      </c>
      <c r="I1056" s="11">
        <v>0</v>
      </c>
      <c r="J1056" s="12" t="str">
        <f>LEFT(tblRVN[[#This Row],[Rate Desc]],10)</f>
        <v>REVENUE AD</v>
      </c>
      <c r="K1056" s="11">
        <v>0</v>
      </c>
      <c r="L1056" s="19"/>
      <c r="M1056" s="19"/>
    </row>
    <row r="1057" spans="1:13" ht="15" hidden="1" customHeight="1">
      <c r="A1057" s="8">
        <v>201610</v>
      </c>
      <c r="B1057" s="7" t="s">
        <v>41</v>
      </c>
      <c r="C1057" s="9" t="s">
        <v>21</v>
      </c>
      <c r="D1057" s="17" t="s">
        <v>14</v>
      </c>
      <c r="E1057" s="16" t="s">
        <v>18</v>
      </c>
      <c r="F1057" s="10">
        <v>-275463.53999999998</v>
      </c>
      <c r="G1057" s="11">
        <v>0</v>
      </c>
      <c r="H1057" s="11">
        <v>0</v>
      </c>
      <c r="I1057" s="11">
        <v>0</v>
      </c>
      <c r="J1057" s="12" t="str">
        <f>LEFT(tblRVN[[#This Row],[Rate Desc]],10)</f>
        <v>REVENUE_AC</v>
      </c>
      <c r="K1057" s="11">
        <v>0</v>
      </c>
      <c r="L1057" s="19"/>
      <c r="M1057" s="19"/>
    </row>
    <row r="1058" spans="1:13" ht="15" hidden="1" customHeight="1">
      <c r="A1058" s="8">
        <v>201610</v>
      </c>
      <c r="B1058" s="7" t="s">
        <v>41</v>
      </c>
      <c r="C1058" s="9" t="s">
        <v>21</v>
      </c>
      <c r="D1058" s="17" t="s">
        <v>19</v>
      </c>
      <c r="E1058" s="16" t="s">
        <v>20</v>
      </c>
      <c r="F1058" s="10">
        <v>477000</v>
      </c>
      <c r="G1058" s="11">
        <v>0</v>
      </c>
      <c r="H1058" s="11">
        <v>0</v>
      </c>
      <c r="I1058" s="11">
        <v>5973000</v>
      </c>
      <c r="J1058" s="12" t="str">
        <f>LEFT(tblRVN[[#This Row],[Rate Desc]],10)</f>
        <v>UNBILLED R</v>
      </c>
      <c r="K1058" s="11">
        <v>5973000</v>
      </c>
      <c r="L1058" s="19"/>
      <c r="M1058" s="19"/>
    </row>
    <row r="1059" spans="1:13" ht="15" hidden="1" customHeight="1">
      <c r="A1059" s="8">
        <v>201610</v>
      </c>
      <c r="B1059" s="7" t="s">
        <v>41</v>
      </c>
      <c r="C1059" s="9" t="s">
        <v>23</v>
      </c>
      <c r="D1059" s="17" t="s">
        <v>35</v>
      </c>
      <c r="E1059" s="16" t="s">
        <v>69</v>
      </c>
      <c r="F1059" s="10">
        <v>-93794.01</v>
      </c>
      <c r="G1059" s="11">
        <v>0</v>
      </c>
      <c r="H1059" s="11">
        <v>3150</v>
      </c>
      <c r="I1059" s="11">
        <v>12556079</v>
      </c>
      <c r="J1059" s="12" t="str">
        <f>LEFT(tblRVN[[#This Row],[Rate Desc]],10)</f>
        <v>02APSV0040</v>
      </c>
      <c r="K1059" s="11">
        <v>12556079</v>
      </c>
      <c r="L1059" s="19"/>
      <c r="M1059" s="19"/>
    </row>
    <row r="1060" spans="1:13" ht="15" hidden="1" customHeight="1">
      <c r="A1060" s="8">
        <v>201610</v>
      </c>
      <c r="B1060" s="7" t="s">
        <v>41</v>
      </c>
      <c r="C1060" s="9" t="s">
        <v>23</v>
      </c>
      <c r="D1060" s="17" t="s">
        <v>35</v>
      </c>
      <c r="E1060" s="16" t="s">
        <v>98</v>
      </c>
      <c r="F1060" s="10">
        <v>13156.37</v>
      </c>
      <c r="I1060" s="11">
        <v>-1761227</v>
      </c>
      <c r="J1060" s="12" t="str">
        <f>LEFT(tblRVN[[#This Row],[Rate Desc]],10)</f>
        <v>02BPADEBIT</v>
      </c>
      <c r="K1060" s="11">
        <v>-1761227</v>
      </c>
      <c r="L1060" s="19"/>
      <c r="M1060" s="19"/>
    </row>
    <row r="1061" spans="1:13" ht="15" hidden="1" customHeight="1">
      <c r="A1061" s="8">
        <v>201610</v>
      </c>
      <c r="B1061" s="7" t="s">
        <v>41</v>
      </c>
      <c r="C1061" s="9" t="s">
        <v>23</v>
      </c>
      <c r="D1061" s="17" t="s">
        <v>35</v>
      </c>
      <c r="E1061" s="16" t="s">
        <v>70</v>
      </c>
      <c r="F1061" s="10">
        <v>-493.95</v>
      </c>
      <c r="G1061" s="11">
        <v>0</v>
      </c>
      <c r="H1061" s="11">
        <v>9</v>
      </c>
      <c r="I1061" s="11">
        <v>66123</v>
      </c>
      <c r="J1061" s="12" t="str">
        <f>LEFT(tblRVN[[#This Row],[Rate Desc]],10)</f>
        <v>02NMT40135</v>
      </c>
      <c r="K1061" s="11">
        <v>66123</v>
      </c>
      <c r="L1061" s="19"/>
      <c r="M1061" s="19"/>
    </row>
    <row r="1062" spans="1:13" ht="15" hidden="1" customHeight="1">
      <c r="A1062" s="8">
        <v>201610</v>
      </c>
      <c r="B1062" s="7" t="s">
        <v>41</v>
      </c>
      <c r="C1062" s="9" t="s">
        <v>23</v>
      </c>
      <c r="D1062" s="17" t="s">
        <v>35</v>
      </c>
      <c r="E1062" s="16" t="s">
        <v>38</v>
      </c>
      <c r="G1062" s="11">
        <v>3101</v>
      </c>
      <c r="H1062" s="11">
        <v>0</v>
      </c>
      <c r="J1062" s="12" t="str">
        <f>LEFT(tblRVN[[#This Row],[Rate Desc]],10)</f>
        <v>CUSTOMER C</v>
      </c>
      <c r="K1062" s="11">
        <v>0</v>
      </c>
      <c r="L1062" s="19"/>
      <c r="M1062" s="19"/>
    </row>
    <row r="1063" spans="1:13" ht="15" hidden="1" customHeight="1">
      <c r="A1063" s="8">
        <v>201610</v>
      </c>
      <c r="B1063" s="7" t="s">
        <v>41</v>
      </c>
      <c r="C1063" s="9" t="s">
        <v>23</v>
      </c>
      <c r="D1063" s="17" t="s">
        <v>35</v>
      </c>
      <c r="E1063" s="16" t="s">
        <v>39</v>
      </c>
      <c r="F1063" s="10">
        <v>-4299.6899999999996</v>
      </c>
      <c r="G1063" s="11">
        <v>0</v>
      </c>
      <c r="H1063" s="11">
        <v>0</v>
      </c>
      <c r="I1063" s="11">
        <v>0</v>
      </c>
      <c r="J1063" s="12" t="str">
        <f>LEFT(tblRVN[[#This Row],[Rate Desc]],10)</f>
        <v>IRRIGATION</v>
      </c>
      <c r="K1063" s="11">
        <v>0</v>
      </c>
      <c r="L1063" s="19"/>
      <c r="M1063" s="19"/>
    </row>
    <row r="1064" spans="1:13" ht="15" hidden="1" customHeight="1">
      <c r="A1064" s="8">
        <v>201610</v>
      </c>
      <c r="B1064" s="7" t="s">
        <v>41</v>
      </c>
      <c r="C1064" s="9" t="s">
        <v>23</v>
      </c>
      <c r="D1064" s="17" t="s">
        <v>14</v>
      </c>
      <c r="E1064" s="16" t="s">
        <v>69</v>
      </c>
      <c r="F1064" s="10">
        <v>921820.72</v>
      </c>
      <c r="G1064" s="11">
        <v>0</v>
      </c>
      <c r="H1064" s="11">
        <v>3150</v>
      </c>
      <c r="I1064" s="11">
        <v>12556093</v>
      </c>
      <c r="J1064" s="12" t="str">
        <f>LEFT(tblRVN[[#This Row],[Rate Desc]],10)</f>
        <v>02APSV0040</v>
      </c>
      <c r="K1064" s="11">
        <v>12556093</v>
      </c>
      <c r="L1064" s="19"/>
      <c r="M1064" s="19"/>
    </row>
    <row r="1065" spans="1:13" ht="15" hidden="1" customHeight="1">
      <c r="A1065" s="8">
        <v>201610</v>
      </c>
      <c r="B1065" s="7" t="s">
        <v>41</v>
      </c>
      <c r="C1065" s="9" t="s">
        <v>23</v>
      </c>
      <c r="D1065" s="17" t="s">
        <v>14</v>
      </c>
      <c r="E1065" s="16" t="s">
        <v>71</v>
      </c>
      <c r="F1065" s="10">
        <v>412802.99</v>
      </c>
      <c r="G1065" s="11">
        <v>0</v>
      </c>
      <c r="H1065" s="11">
        <v>2020</v>
      </c>
      <c r="I1065" s="11">
        <v>5552114</v>
      </c>
      <c r="J1065" s="12" t="str">
        <f>LEFT(tblRVN[[#This Row],[Rate Desc]],10)</f>
        <v>02APSV040X</v>
      </c>
      <c r="K1065" s="11">
        <v>5552114</v>
      </c>
      <c r="L1065" s="19"/>
      <c r="M1065" s="19"/>
    </row>
    <row r="1066" spans="1:13" ht="15" hidden="1" customHeight="1">
      <c r="A1066" s="8">
        <v>201610</v>
      </c>
      <c r="B1066" s="7" t="s">
        <v>41</v>
      </c>
      <c r="C1066" s="9" t="s">
        <v>23</v>
      </c>
      <c r="D1066" s="17" t="s">
        <v>14</v>
      </c>
      <c r="E1066" s="16" t="s">
        <v>57</v>
      </c>
      <c r="F1066" s="10">
        <v>7.24</v>
      </c>
      <c r="I1066" s="11">
        <v>0</v>
      </c>
      <c r="J1066" s="12" t="str">
        <f>LEFT(tblRVN[[#This Row],[Rate Desc]],10)</f>
        <v>02LNX00105</v>
      </c>
      <c r="K1066" s="11">
        <v>0</v>
      </c>
      <c r="L1066" s="19"/>
      <c r="M1066" s="19"/>
    </row>
    <row r="1067" spans="1:13" ht="15" hidden="1" customHeight="1">
      <c r="A1067" s="8">
        <v>201610</v>
      </c>
      <c r="B1067" s="7" t="s">
        <v>41</v>
      </c>
      <c r="C1067" s="9" t="s">
        <v>23</v>
      </c>
      <c r="D1067" s="17" t="s">
        <v>14</v>
      </c>
      <c r="E1067" s="16" t="s">
        <v>58</v>
      </c>
      <c r="F1067" s="10">
        <v>637.78</v>
      </c>
      <c r="I1067" s="11">
        <v>0</v>
      </c>
      <c r="J1067" s="12" t="str">
        <f>LEFT(tblRVN[[#This Row],[Rate Desc]],10)</f>
        <v>02LNX00109</v>
      </c>
      <c r="K1067" s="11">
        <v>0</v>
      </c>
      <c r="L1067" s="19"/>
      <c r="M1067" s="19"/>
    </row>
    <row r="1068" spans="1:13" ht="15" hidden="1" customHeight="1">
      <c r="A1068" s="8">
        <v>201610</v>
      </c>
      <c r="B1068" s="7" t="s">
        <v>41</v>
      </c>
      <c r="C1068" s="9" t="s">
        <v>23</v>
      </c>
      <c r="D1068" s="17" t="s">
        <v>14</v>
      </c>
      <c r="E1068" s="16" t="s">
        <v>61</v>
      </c>
      <c r="F1068" s="10">
        <v>4.16</v>
      </c>
      <c r="I1068" s="11">
        <v>0</v>
      </c>
      <c r="J1068" s="12" t="str">
        <f>LEFT(tblRVN[[#This Row],[Rate Desc]],10)</f>
        <v>02LNX00311</v>
      </c>
      <c r="K1068" s="11">
        <v>0</v>
      </c>
      <c r="L1068" s="19"/>
      <c r="M1068" s="19"/>
    </row>
    <row r="1069" spans="1:13" ht="15" hidden="1" customHeight="1">
      <c r="A1069" s="8">
        <v>201610</v>
      </c>
      <c r="B1069" s="7" t="s">
        <v>41</v>
      </c>
      <c r="C1069" s="9" t="s">
        <v>23</v>
      </c>
      <c r="D1069" s="17" t="s">
        <v>14</v>
      </c>
      <c r="E1069" s="16" t="s">
        <v>75</v>
      </c>
      <c r="F1069" s="10">
        <v>4827.7</v>
      </c>
      <c r="G1069" s="11">
        <v>0</v>
      </c>
      <c r="H1069" s="11">
        <v>9</v>
      </c>
      <c r="I1069" s="11">
        <v>66123</v>
      </c>
      <c r="J1069" s="12" t="str">
        <f>LEFT(tblRVN[[#This Row],[Rate Desc]],10)</f>
        <v>02NMT40135</v>
      </c>
      <c r="K1069" s="11">
        <v>66123</v>
      </c>
      <c r="L1069" s="19"/>
      <c r="M1069" s="19"/>
    </row>
    <row r="1070" spans="1:13" ht="15" hidden="1" customHeight="1">
      <c r="A1070" s="8">
        <v>201610</v>
      </c>
      <c r="B1070" s="7" t="s">
        <v>41</v>
      </c>
      <c r="C1070" s="9" t="s">
        <v>23</v>
      </c>
      <c r="D1070" s="17" t="s">
        <v>14</v>
      </c>
      <c r="E1070" s="16" t="s">
        <v>24</v>
      </c>
      <c r="F1070" s="10">
        <v>163000</v>
      </c>
      <c r="G1070" s="11">
        <v>0</v>
      </c>
      <c r="H1070" s="11">
        <v>0</v>
      </c>
      <c r="I1070" s="11">
        <v>0</v>
      </c>
      <c r="J1070" s="12" t="str">
        <f>LEFT(tblRVN[[#This Row],[Rate Desc]],10)</f>
        <v>301461-IRR</v>
      </c>
      <c r="K1070" s="11">
        <v>0</v>
      </c>
      <c r="L1070" s="19"/>
      <c r="M1070" s="19"/>
    </row>
    <row r="1071" spans="1:13" ht="15" hidden="1" customHeight="1">
      <c r="A1071" s="8">
        <v>201610</v>
      </c>
      <c r="B1071" s="7" t="s">
        <v>41</v>
      </c>
      <c r="C1071" s="9" t="s">
        <v>23</v>
      </c>
      <c r="D1071" s="17" t="s">
        <v>14</v>
      </c>
      <c r="E1071" s="16" t="s">
        <v>25</v>
      </c>
      <c r="F1071" s="10">
        <v>78378.39</v>
      </c>
      <c r="G1071" s="11">
        <v>0</v>
      </c>
      <c r="H1071" s="11">
        <v>0</v>
      </c>
      <c r="I1071" s="11">
        <v>0</v>
      </c>
      <c r="J1071" s="12" t="str">
        <f>LEFT(tblRVN[[#This Row],[Rate Desc]],10)</f>
        <v>301470-DSM</v>
      </c>
      <c r="K1071" s="11">
        <v>0</v>
      </c>
      <c r="L1071" s="19"/>
      <c r="M1071" s="19"/>
    </row>
    <row r="1072" spans="1:13" ht="15" hidden="1" customHeight="1">
      <c r="A1072" s="8">
        <v>201610</v>
      </c>
      <c r="B1072" s="7" t="s">
        <v>41</v>
      </c>
      <c r="C1072" s="9" t="s">
        <v>23</v>
      </c>
      <c r="D1072" s="17" t="s">
        <v>14</v>
      </c>
      <c r="E1072" s="16" t="s">
        <v>26</v>
      </c>
      <c r="F1072" s="10">
        <v>23.4</v>
      </c>
      <c r="G1072" s="11">
        <v>0</v>
      </c>
      <c r="H1072" s="11">
        <v>8</v>
      </c>
      <c r="I1072" s="11">
        <v>0</v>
      </c>
      <c r="J1072" s="12" t="str">
        <f>LEFT(tblRVN[[#This Row],[Rate Desc]],10)</f>
        <v>301480-BLU</v>
      </c>
      <c r="K1072" s="11">
        <v>0</v>
      </c>
      <c r="L1072" s="19"/>
      <c r="M1072" s="19"/>
    </row>
    <row r="1073" spans="1:13" ht="15" hidden="1" customHeight="1">
      <c r="A1073" s="8">
        <v>201610</v>
      </c>
      <c r="B1073" s="7" t="s">
        <v>41</v>
      </c>
      <c r="C1073" s="9" t="s">
        <v>23</v>
      </c>
      <c r="D1073" s="17" t="s">
        <v>14</v>
      </c>
      <c r="E1073" s="16" t="s">
        <v>27</v>
      </c>
      <c r="G1073" s="11">
        <v>5062</v>
      </c>
      <c r="H1073" s="11">
        <v>0</v>
      </c>
      <c r="J1073" s="12" t="str">
        <f>LEFT(tblRVN[[#This Row],[Rate Desc]],10)</f>
        <v>CUSTOMER C</v>
      </c>
      <c r="K1073" s="11">
        <v>0</v>
      </c>
      <c r="L1073" s="19"/>
      <c r="M1073" s="19"/>
    </row>
    <row r="1074" spans="1:13" ht="15" hidden="1" customHeight="1">
      <c r="A1074" s="8">
        <v>201610</v>
      </c>
      <c r="B1074" s="7" t="s">
        <v>41</v>
      </c>
      <c r="C1074" s="9" t="s">
        <v>23</v>
      </c>
      <c r="D1074" s="17" t="s">
        <v>14</v>
      </c>
      <c r="E1074" s="16" t="s">
        <v>40</v>
      </c>
      <c r="F1074" s="10">
        <v>6959.6</v>
      </c>
      <c r="G1074" s="11">
        <v>0</v>
      </c>
      <c r="H1074" s="11">
        <v>0</v>
      </c>
      <c r="I1074" s="11">
        <v>0</v>
      </c>
      <c r="J1074" s="12" t="str">
        <f>LEFT(tblRVN[[#This Row],[Rate Desc]],10)</f>
        <v>REVENUE AD</v>
      </c>
      <c r="K1074" s="11">
        <v>0</v>
      </c>
      <c r="L1074" s="19"/>
      <c r="M1074" s="19"/>
    </row>
    <row r="1075" spans="1:13" ht="15" hidden="1" customHeight="1">
      <c r="A1075" s="8">
        <v>201610</v>
      </c>
      <c r="B1075" s="7" t="s">
        <v>41</v>
      </c>
      <c r="C1075" s="9" t="s">
        <v>23</v>
      </c>
      <c r="D1075" s="17" t="s">
        <v>14</v>
      </c>
      <c r="E1075" s="16" t="s">
        <v>18</v>
      </c>
      <c r="F1075" s="10">
        <v>-110120.62</v>
      </c>
      <c r="G1075" s="11">
        <v>0</v>
      </c>
      <c r="H1075" s="11">
        <v>0</v>
      </c>
      <c r="I1075" s="11">
        <v>0</v>
      </c>
      <c r="J1075" s="12" t="str">
        <f>LEFT(tblRVN[[#This Row],[Rate Desc]],10)</f>
        <v>REVENUE_AC</v>
      </c>
      <c r="K1075" s="11">
        <v>0</v>
      </c>
      <c r="L1075" s="19"/>
      <c r="M1075" s="19"/>
    </row>
    <row r="1076" spans="1:13" ht="15" hidden="1" customHeight="1">
      <c r="A1076" s="8">
        <v>201610</v>
      </c>
      <c r="B1076" s="7" t="s">
        <v>41</v>
      </c>
      <c r="C1076" s="9" t="s">
        <v>23</v>
      </c>
      <c r="D1076" s="17" t="s">
        <v>19</v>
      </c>
      <c r="E1076" s="16" t="s">
        <v>28</v>
      </c>
      <c r="F1076" s="10">
        <v>-465000</v>
      </c>
      <c r="G1076" s="11">
        <v>0</v>
      </c>
      <c r="H1076" s="11">
        <v>0</v>
      </c>
      <c r="I1076" s="11">
        <v>-6583000</v>
      </c>
      <c r="J1076" s="12" t="str">
        <f>LEFT(tblRVN[[#This Row],[Rate Desc]],10)</f>
        <v>IRRIGATION</v>
      </c>
      <c r="K1076" s="11">
        <v>-6583000</v>
      </c>
      <c r="L1076" s="19"/>
      <c r="M1076" s="19"/>
    </row>
    <row r="1077" spans="1:13" ht="15" hidden="1" customHeight="1">
      <c r="A1077" s="8">
        <v>201610</v>
      </c>
      <c r="B1077" s="7" t="s">
        <v>41</v>
      </c>
      <c r="C1077" s="9" t="s">
        <v>29</v>
      </c>
      <c r="D1077" s="17" t="s">
        <v>14</v>
      </c>
      <c r="E1077" s="16" t="s">
        <v>76</v>
      </c>
      <c r="F1077" s="10">
        <v>7.57</v>
      </c>
      <c r="I1077" s="11">
        <v>0</v>
      </c>
      <c r="J1077" s="12" t="str">
        <f>LEFT(tblRVN[[#This Row],[Rate Desc]],10)</f>
        <v>02CFR00012</v>
      </c>
      <c r="K1077" s="11">
        <v>0</v>
      </c>
      <c r="L1077" s="19"/>
      <c r="M1077" s="19"/>
    </row>
    <row r="1078" spans="1:13" ht="15" hidden="1" customHeight="1">
      <c r="A1078" s="8">
        <v>201610</v>
      </c>
      <c r="B1078" s="7" t="s">
        <v>41</v>
      </c>
      <c r="C1078" s="9" t="s">
        <v>29</v>
      </c>
      <c r="D1078" s="17" t="s">
        <v>14</v>
      </c>
      <c r="E1078" s="16" t="s">
        <v>77</v>
      </c>
      <c r="F1078" s="10">
        <v>2636.23</v>
      </c>
      <c r="G1078" s="11">
        <v>0</v>
      </c>
      <c r="H1078" s="11">
        <v>14</v>
      </c>
      <c r="I1078" s="11">
        <v>12963</v>
      </c>
      <c r="J1078" s="12" t="str">
        <f>LEFT(tblRVN[[#This Row],[Rate Desc]],10)</f>
        <v>02COSL0052</v>
      </c>
      <c r="K1078" s="11">
        <v>12963</v>
      </c>
      <c r="L1078" s="19"/>
      <c r="M1078" s="19"/>
    </row>
    <row r="1079" spans="1:13" ht="15" hidden="1" customHeight="1">
      <c r="A1079" s="8">
        <v>201610</v>
      </c>
      <c r="B1079" s="7" t="s">
        <v>41</v>
      </c>
      <c r="C1079" s="9" t="s">
        <v>29</v>
      </c>
      <c r="D1079" s="17" t="s">
        <v>14</v>
      </c>
      <c r="E1079" s="16" t="s">
        <v>78</v>
      </c>
      <c r="F1079" s="10">
        <v>21376.38</v>
      </c>
      <c r="G1079" s="11">
        <v>0</v>
      </c>
      <c r="H1079" s="11">
        <v>113</v>
      </c>
      <c r="I1079" s="11">
        <v>289084</v>
      </c>
      <c r="J1079" s="12" t="str">
        <f>LEFT(tblRVN[[#This Row],[Rate Desc]],10)</f>
        <v>02CUSL053F</v>
      </c>
      <c r="K1079" s="11">
        <v>289084</v>
      </c>
      <c r="L1079" s="19"/>
      <c r="M1079" s="19"/>
    </row>
    <row r="1080" spans="1:13" ht="15" hidden="1" customHeight="1">
      <c r="A1080" s="8">
        <v>201610</v>
      </c>
      <c r="B1080" s="7" t="s">
        <v>41</v>
      </c>
      <c r="C1080" s="9" t="s">
        <v>29</v>
      </c>
      <c r="D1080" s="17" t="s">
        <v>14</v>
      </c>
      <c r="E1080" s="16" t="s">
        <v>79</v>
      </c>
      <c r="F1080" s="10">
        <v>6503.36</v>
      </c>
      <c r="G1080" s="11">
        <v>0</v>
      </c>
      <c r="H1080" s="11">
        <v>105</v>
      </c>
      <c r="I1080" s="11">
        <v>89342</v>
      </c>
      <c r="J1080" s="12" t="str">
        <f>LEFT(tblRVN[[#This Row],[Rate Desc]],10)</f>
        <v>02CUSL053M</v>
      </c>
      <c r="K1080" s="11">
        <v>89342</v>
      </c>
      <c r="L1080" s="19"/>
      <c r="M1080" s="19"/>
    </row>
    <row r="1081" spans="1:13" ht="15" hidden="1" customHeight="1">
      <c r="A1081" s="8">
        <v>201610</v>
      </c>
      <c r="B1081" s="7" t="s">
        <v>41</v>
      </c>
      <c r="C1081" s="9" t="s">
        <v>29</v>
      </c>
      <c r="D1081" s="17" t="s">
        <v>14</v>
      </c>
      <c r="E1081" s="16" t="s">
        <v>80</v>
      </c>
      <c r="F1081" s="10">
        <v>17719.060000000001</v>
      </c>
      <c r="G1081" s="11">
        <v>0</v>
      </c>
      <c r="H1081" s="11">
        <v>40</v>
      </c>
      <c r="I1081" s="11">
        <v>138083</v>
      </c>
      <c r="J1081" s="12" t="str">
        <f>LEFT(tblRVN[[#This Row],[Rate Desc]],10)</f>
        <v>02MVSL0057</v>
      </c>
      <c r="K1081" s="11">
        <v>138083</v>
      </c>
      <c r="L1081" s="19"/>
      <c r="M1081" s="19"/>
    </row>
    <row r="1082" spans="1:13" ht="15" hidden="1" customHeight="1">
      <c r="A1082" s="8">
        <v>201610</v>
      </c>
      <c r="B1082" s="7" t="s">
        <v>41</v>
      </c>
      <c r="C1082" s="9" t="s">
        <v>29</v>
      </c>
      <c r="D1082" s="17" t="s">
        <v>14</v>
      </c>
      <c r="E1082" s="16" t="s">
        <v>81</v>
      </c>
      <c r="F1082" s="10">
        <v>67386.740000000005</v>
      </c>
      <c r="G1082" s="11">
        <v>0</v>
      </c>
      <c r="H1082" s="11">
        <v>187</v>
      </c>
      <c r="I1082" s="11">
        <v>333240</v>
      </c>
      <c r="J1082" s="12" t="str">
        <f>LEFT(tblRVN[[#This Row],[Rate Desc]],10)</f>
        <v>02SLCO0051</v>
      </c>
      <c r="K1082" s="11">
        <v>333240</v>
      </c>
      <c r="L1082" s="19"/>
      <c r="M1082" s="19"/>
    </row>
    <row r="1083" spans="1:13" ht="15" hidden="1" customHeight="1">
      <c r="A1083" s="8">
        <v>201610</v>
      </c>
      <c r="B1083" s="7" t="s">
        <v>41</v>
      </c>
      <c r="C1083" s="9" t="s">
        <v>29</v>
      </c>
      <c r="D1083" s="17" t="s">
        <v>14</v>
      </c>
      <c r="E1083" s="16" t="s">
        <v>30</v>
      </c>
      <c r="F1083" s="10">
        <v>2145.69</v>
      </c>
      <c r="G1083" s="11">
        <v>0</v>
      </c>
      <c r="H1083" s="11">
        <v>0</v>
      </c>
      <c r="I1083" s="11">
        <v>0</v>
      </c>
      <c r="J1083" s="12" t="str">
        <f>LEFT(tblRVN[[#This Row],[Rate Desc]],10)</f>
        <v>301670-DSM</v>
      </c>
      <c r="K1083" s="11">
        <v>0</v>
      </c>
      <c r="L1083" s="19"/>
      <c r="M1083" s="19"/>
    </row>
    <row r="1084" spans="1:13" ht="15" hidden="1" customHeight="1">
      <c r="A1084" s="8">
        <v>201610</v>
      </c>
      <c r="B1084" s="7" t="s">
        <v>41</v>
      </c>
      <c r="C1084" s="9" t="s">
        <v>29</v>
      </c>
      <c r="D1084" s="17" t="s">
        <v>14</v>
      </c>
      <c r="E1084" s="16" t="s">
        <v>17</v>
      </c>
      <c r="G1084" s="11">
        <v>241</v>
      </c>
      <c r="H1084" s="11">
        <v>0</v>
      </c>
      <c r="J1084" s="12" t="str">
        <f>LEFT(tblRVN[[#This Row],[Rate Desc]],10)</f>
        <v>CUSTOMER C</v>
      </c>
      <c r="K1084" s="11">
        <v>0</v>
      </c>
      <c r="L1084" s="19"/>
      <c r="M1084" s="19"/>
    </row>
    <row r="1085" spans="1:13" ht="15" hidden="1" customHeight="1">
      <c r="A1085" s="8">
        <v>201610</v>
      </c>
      <c r="B1085" s="7" t="s">
        <v>41</v>
      </c>
      <c r="C1085" s="9" t="s">
        <v>29</v>
      </c>
      <c r="D1085" s="17" t="s">
        <v>14</v>
      </c>
      <c r="E1085" s="16" t="s">
        <v>40</v>
      </c>
      <c r="F1085" s="10">
        <v>432.62</v>
      </c>
      <c r="G1085" s="11">
        <v>0</v>
      </c>
      <c r="H1085" s="11">
        <v>0</v>
      </c>
      <c r="I1085" s="11">
        <v>0</v>
      </c>
      <c r="J1085" s="12" t="str">
        <f>LEFT(tblRVN[[#This Row],[Rate Desc]],10)</f>
        <v>REVENUE AD</v>
      </c>
      <c r="K1085" s="11">
        <v>0</v>
      </c>
      <c r="L1085" s="19"/>
      <c r="M1085" s="19"/>
    </row>
    <row r="1086" spans="1:13" ht="15" hidden="1" customHeight="1">
      <c r="A1086" s="8">
        <v>201610</v>
      </c>
      <c r="B1086" s="7" t="s">
        <v>41</v>
      </c>
      <c r="C1086" s="9" t="s">
        <v>29</v>
      </c>
      <c r="D1086" s="17" t="s">
        <v>14</v>
      </c>
      <c r="E1086" s="16" t="s">
        <v>18</v>
      </c>
      <c r="F1086" s="10">
        <v>-5880.07</v>
      </c>
      <c r="G1086" s="11">
        <v>0</v>
      </c>
      <c r="H1086" s="11">
        <v>0</v>
      </c>
      <c r="I1086" s="11">
        <v>0</v>
      </c>
      <c r="J1086" s="12" t="str">
        <f>LEFT(tblRVN[[#This Row],[Rate Desc]],10)</f>
        <v>REVENUE_AC</v>
      </c>
      <c r="K1086" s="11">
        <v>0</v>
      </c>
      <c r="L1086" s="19"/>
      <c r="M1086" s="19"/>
    </row>
    <row r="1087" spans="1:13" ht="15" hidden="1" customHeight="1">
      <c r="A1087" s="8">
        <v>201610</v>
      </c>
      <c r="B1087" s="7" t="s">
        <v>41</v>
      </c>
      <c r="C1087" s="9" t="s">
        <v>29</v>
      </c>
      <c r="D1087" s="17" t="s">
        <v>19</v>
      </c>
      <c r="E1087" s="16" t="s">
        <v>20</v>
      </c>
      <c r="F1087" s="10">
        <v>20000</v>
      </c>
      <c r="G1087" s="11">
        <v>0</v>
      </c>
      <c r="H1087" s="11">
        <v>0</v>
      </c>
      <c r="I1087" s="11">
        <v>132000</v>
      </c>
      <c r="J1087" s="12" t="str">
        <f>LEFT(tblRVN[[#This Row],[Rate Desc]],10)</f>
        <v>UNBILLED R</v>
      </c>
      <c r="K1087" s="11">
        <v>132000</v>
      </c>
      <c r="L1087" s="19"/>
      <c r="M1087" s="19"/>
    </row>
    <row r="1088" spans="1:13" ht="15" hidden="1" customHeight="1">
      <c r="A1088" s="8">
        <v>201610</v>
      </c>
      <c r="B1088" s="7" t="s">
        <v>41</v>
      </c>
      <c r="C1088" s="9" t="s">
        <v>31</v>
      </c>
      <c r="D1088" s="17" t="s">
        <v>35</v>
      </c>
      <c r="E1088" s="16" t="s">
        <v>82</v>
      </c>
      <c r="F1088" s="10">
        <v>-1988.28</v>
      </c>
      <c r="G1088" s="11">
        <v>0</v>
      </c>
      <c r="H1088" s="11">
        <v>530</v>
      </c>
      <c r="I1088" s="11">
        <v>266150</v>
      </c>
      <c r="J1088" s="12" t="str">
        <f>LEFT(tblRVN[[#This Row],[Rate Desc]],10)</f>
        <v>02NETMT135</v>
      </c>
      <c r="K1088" s="11">
        <v>266150</v>
      </c>
      <c r="L1088" s="19"/>
      <c r="M1088" s="19"/>
    </row>
    <row r="1089" spans="1:13" ht="15" hidden="1" customHeight="1">
      <c r="A1089" s="8">
        <v>201610</v>
      </c>
      <c r="B1089" s="7" t="s">
        <v>41</v>
      </c>
      <c r="C1089" s="9" t="s">
        <v>31</v>
      </c>
      <c r="D1089" s="17" t="s">
        <v>35</v>
      </c>
      <c r="E1089" s="16" t="s">
        <v>83</v>
      </c>
      <c r="F1089" s="10">
        <v>-621.42999999999995</v>
      </c>
      <c r="I1089" s="11">
        <v>82922</v>
      </c>
      <c r="J1089" s="12" t="str">
        <f>LEFT(tblRVN[[#This Row],[Rate Desc]],10)</f>
        <v>02OALTB15R</v>
      </c>
      <c r="K1089" s="11">
        <v>82922</v>
      </c>
      <c r="L1089" s="19"/>
      <c r="M1089" s="19"/>
    </row>
    <row r="1090" spans="1:13" ht="15" hidden="1" customHeight="1">
      <c r="A1090" s="8">
        <v>201610</v>
      </c>
      <c r="B1090" s="7" t="s">
        <v>41</v>
      </c>
      <c r="C1090" s="9" t="s">
        <v>31</v>
      </c>
      <c r="D1090" s="17" t="s">
        <v>35</v>
      </c>
      <c r="E1090" s="16" t="s">
        <v>84</v>
      </c>
      <c r="F1090" s="10">
        <v>-627685.52</v>
      </c>
      <c r="G1090" s="11">
        <v>0</v>
      </c>
      <c r="H1090" s="11">
        <v>101178</v>
      </c>
      <c r="I1090" s="11">
        <v>84100579</v>
      </c>
      <c r="J1090" s="12" t="str">
        <f>LEFT(tblRVN[[#This Row],[Rate Desc]],10)</f>
        <v>02RESD0016</v>
      </c>
      <c r="K1090" s="11">
        <v>84100579</v>
      </c>
      <c r="L1090" s="19"/>
      <c r="M1090" s="19"/>
    </row>
    <row r="1091" spans="1:13" ht="15" hidden="1" customHeight="1">
      <c r="A1091" s="8">
        <v>201610</v>
      </c>
      <c r="B1091" s="7" t="s">
        <v>41</v>
      </c>
      <c r="C1091" s="9" t="s">
        <v>31</v>
      </c>
      <c r="D1091" s="17" t="s">
        <v>35</v>
      </c>
      <c r="E1091" s="16" t="s">
        <v>85</v>
      </c>
      <c r="F1091" s="10">
        <v>-26259.759999999998</v>
      </c>
      <c r="G1091" s="11">
        <v>0</v>
      </c>
      <c r="H1091" s="11">
        <v>4706</v>
      </c>
      <c r="I1091" s="11">
        <v>3515407</v>
      </c>
      <c r="J1091" s="12" t="str">
        <f>LEFT(tblRVN[[#This Row],[Rate Desc]],10)</f>
        <v>02RESD0017</v>
      </c>
      <c r="K1091" s="11">
        <v>3515407</v>
      </c>
      <c r="L1091" s="19"/>
      <c r="M1091" s="19"/>
    </row>
    <row r="1092" spans="1:13" ht="15" hidden="1" customHeight="1">
      <c r="A1092" s="8">
        <v>201610</v>
      </c>
      <c r="B1092" s="7" t="s">
        <v>41</v>
      </c>
      <c r="C1092" s="9" t="s">
        <v>31</v>
      </c>
      <c r="D1092" s="17" t="s">
        <v>35</v>
      </c>
      <c r="E1092" s="16" t="s">
        <v>86</v>
      </c>
      <c r="F1092" s="10">
        <v>-1111.29</v>
      </c>
      <c r="G1092" s="11">
        <v>0</v>
      </c>
      <c r="H1092" s="11">
        <v>84</v>
      </c>
      <c r="I1092" s="11">
        <v>148763</v>
      </c>
      <c r="J1092" s="12" t="str">
        <f>LEFT(tblRVN[[#This Row],[Rate Desc]],10)</f>
        <v>02RESD0018</v>
      </c>
      <c r="K1092" s="11">
        <v>148763</v>
      </c>
      <c r="L1092" s="19"/>
      <c r="M1092" s="19"/>
    </row>
    <row r="1093" spans="1:13" ht="15" hidden="1" customHeight="1">
      <c r="A1093" s="8">
        <v>201610</v>
      </c>
      <c r="B1093" s="7" t="s">
        <v>41</v>
      </c>
      <c r="C1093" s="9" t="s">
        <v>31</v>
      </c>
      <c r="D1093" s="17" t="s">
        <v>35</v>
      </c>
      <c r="E1093" s="16" t="s">
        <v>87</v>
      </c>
      <c r="F1093" s="10">
        <v>-149.99</v>
      </c>
      <c r="G1093" s="11">
        <v>0</v>
      </c>
      <c r="H1093" s="11">
        <v>15</v>
      </c>
      <c r="I1093" s="11">
        <v>20079</v>
      </c>
      <c r="J1093" s="12" t="str">
        <f>LEFT(tblRVN[[#This Row],[Rate Desc]],10)</f>
        <v>02RESD018X</v>
      </c>
      <c r="K1093" s="11">
        <v>20079</v>
      </c>
      <c r="L1093" s="19"/>
      <c r="M1093" s="19"/>
    </row>
    <row r="1094" spans="1:13" ht="15" hidden="1" customHeight="1">
      <c r="A1094" s="8">
        <v>201610</v>
      </c>
      <c r="B1094" s="7" t="s">
        <v>41</v>
      </c>
      <c r="C1094" s="9" t="s">
        <v>31</v>
      </c>
      <c r="D1094" s="17" t="s">
        <v>35</v>
      </c>
      <c r="E1094" s="16" t="s">
        <v>88</v>
      </c>
      <c r="F1094" s="10">
        <v>-6819.68</v>
      </c>
      <c r="G1094" s="11">
        <v>0</v>
      </c>
      <c r="H1094" s="11">
        <v>3444</v>
      </c>
      <c r="I1094" s="11">
        <v>840073</v>
      </c>
      <c r="J1094" s="12" t="str">
        <f>LEFT(tblRVN[[#This Row],[Rate Desc]],10)</f>
        <v>02RGNSB024</v>
      </c>
      <c r="K1094" s="11">
        <v>840073</v>
      </c>
      <c r="L1094" s="19"/>
      <c r="M1094" s="19"/>
    </row>
    <row r="1095" spans="1:13" ht="15" hidden="1" customHeight="1">
      <c r="A1095" s="8">
        <v>201610</v>
      </c>
      <c r="B1095" s="7" t="s">
        <v>41</v>
      </c>
      <c r="C1095" s="9" t="s">
        <v>31</v>
      </c>
      <c r="D1095" s="17" t="s">
        <v>35</v>
      </c>
      <c r="E1095" s="16" t="s">
        <v>36</v>
      </c>
      <c r="F1095" s="10">
        <v>-35232.33</v>
      </c>
      <c r="G1095" s="11">
        <v>0</v>
      </c>
      <c r="H1095" s="11">
        <v>0</v>
      </c>
      <c r="I1095" s="11">
        <v>0</v>
      </c>
      <c r="J1095" s="12" t="str">
        <f>LEFT(tblRVN[[#This Row],[Rate Desc]],10)</f>
        <v>BPA BALANC</v>
      </c>
      <c r="K1095" s="11">
        <v>0</v>
      </c>
      <c r="L1095" s="19"/>
      <c r="M1095" s="19"/>
    </row>
    <row r="1096" spans="1:13" ht="15" hidden="1" customHeight="1">
      <c r="A1096" s="8">
        <v>201610</v>
      </c>
      <c r="B1096" s="7" t="s">
        <v>41</v>
      </c>
      <c r="C1096" s="9" t="s">
        <v>31</v>
      </c>
      <c r="D1096" s="17" t="s">
        <v>35</v>
      </c>
      <c r="E1096" s="16" t="s">
        <v>37</v>
      </c>
      <c r="G1096" s="11">
        <v>108396</v>
      </c>
      <c r="H1096" s="11">
        <v>0</v>
      </c>
      <c r="J1096" s="12" t="str">
        <f>LEFT(tblRVN[[#This Row],[Rate Desc]],10)</f>
        <v>CUSTOMER C</v>
      </c>
      <c r="K1096" s="11">
        <v>0</v>
      </c>
      <c r="L1096" s="19"/>
      <c r="M1096" s="19"/>
    </row>
    <row r="1097" spans="1:13" ht="15" hidden="1" customHeight="1">
      <c r="A1097" s="8">
        <v>201610</v>
      </c>
      <c r="B1097" s="7" t="s">
        <v>41</v>
      </c>
      <c r="C1097" s="9" t="s">
        <v>31</v>
      </c>
      <c r="D1097" s="17" t="s">
        <v>14</v>
      </c>
      <c r="E1097" s="16" t="s">
        <v>58</v>
      </c>
      <c r="F1097" s="10">
        <v>238.6</v>
      </c>
      <c r="I1097" s="11">
        <v>0</v>
      </c>
      <c r="J1097" s="12" t="str">
        <f>LEFT(tblRVN[[#This Row],[Rate Desc]],10)</f>
        <v>02LNX00109</v>
      </c>
      <c r="K1097" s="11">
        <v>0</v>
      </c>
      <c r="L1097" s="19"/>
      <c r="M1097" s="19"/>
    </row>
    <row r="1098" spans="1:13" ht="15" hidden="1" customHeight="1">
      <c r="A1098" s="8">
        <v>201610</v>
      </c>
      <c r="B1098" s="7" t="s">
        <v>41</v>
      </c>
      <c r="C1098" s="9" t="s">
        <v>31</v>
      </c>
      <c r="D1098" s="17" t="s">
        <v>14</v>
      </c>
      <c r="E1098" s="16" t="s">
        <v>89</v>
      </c>
      <c r="F1098" s="10">
        <v>26860.19</v>
      </c>
      <c r="G1098" s="11">
        <v>0</v>
      </c>
      <c r="H1098" s="11">
        <v>530</v>
      </c>
      <c r="I1098" s="11">
        <v>268158</v>
      </c>
      <c r="J1098" s="12" t="str">
        <f>LEFT(tblRVN[[#This Row],[Rate Desc]],10)</f>
        <v>02NETMT135</v>
      </c>
      <c r="K1098" s="11">
        <v>268158</v>
      </c>
      <c r="L1098" s="19"/>
      <c r="M1098" s="19"/>
    </row>
    <row r="1099" spans="1:13" ht="15" hidden="1" customHeight="1">
      <c r="A1099" s="8">
        <v>201610</v>
      </c>
      <c r="B1099" s="7" t="s">
        <v>41</v>
      </c>
      <c r="C1099" s="9" t="s">
        <v>31</v>
      </c>
      <c r="D1099" s="17" t="s">
        <v>14</v>
      </c>
      <c r="E1099" s="16" t="s">
        <v>90</v>
      </c>
      <c r="F1099" s="10">
        <v>12662.95</v>
      </c>
      <c r="G1099" s="11">
        <v>0</v>
      </c>
      <c r="H1099" s="11">
        <v>1077</v>
      </c>
      <c r="I1099" s="11">
        <v>82922</v>
      </c>
      <c r="J1099" s="12" t="str">
        <f>LEFT(tblRVN[[#This Row],[Rate Desc]],10)</f>
        <v>02OALTB15R</v>
      </c>
      <c r="K1099" s="11">
        <v>82922</v>
      </c>
      <c r="L1099" s="19"/>
      <c r="M1099" s="19"/>
    </row>
    <row r="1100" spans="1:13" ht="15" hidden="1" customHeight="1">
      <c r="A1100" s="8">
        <v>201610</v>
      </c>
      <c r="B1100" s="7" t="s">
        <v>41</v>
      </c>
      <c r="C1100" s="9" t="s">
        <v>31</v>
      </c>
      <c r="D1100" s="17" t="s">
        <v>14</v>
      </c>
      <c r="E1100" s="16" t="s">
        <v>91</v>
      </c>
      <c r="F1100" s="10">
        <v>7708475.7400000002</v>
      </c>
      <c r="G1100" s="11">
        <v>0</v>
      </c>
      <c r="H1100" s="11">
        <v>101178</v>
      </c>
      <c r="I1100" s="11">
        <v>84155784</v>
      </c>
      <c r="J1100" s="12" t="str">
        <f>LEFT(tblRVN[[#This Row],[Rate Desc]],10)</f>
        <v>02RESD0016</v>
      </c>
      <c r="K1100" s="11">
        <v>84155784</v>
      </c>
      <c r="L1100" s="19"/>
      <c r="M1100" s="19"/>
    </row>
    <row r="1101" spans="1:13" ht="15" hidden="1" customHeight="1">
      <c r="A1101" s="8">
        <v>201610</v>
      </c>
      <c r="B1101" s="7" t="s">
        <v>41</v>
      </c>
      <c r="C1101" s="9" t="s">
        <v>31</v>
      </c>
      <c r="D1101" s="17" t="s">
        <v>14</v>
      </c>
      <c r="E1101" s="16" t="s">
        <v>92</v>
      </c>
      <c r="F1101" s="10">
        <v>315975.89</v>
      </c>
      <c r="G1101" s="11">
        <v>0</v>
      </c>
      <c r="H1101" s="11">
        <v>4706</v>
      </c>
      <c r="I1101" s="11">
        <v>3515407</v>
      </c>
      <c r="J1101" s="12" t="str">
        <f>LEFT(tblRVN[[#This Row],[Rate Desc]],10)</f>
        <v>02RESD0017</v>
      </c>
      <c r="K1101" s="11">
        <v>3515407</v>
      </c>
      <c r="L1101" s="19"/>
      <c r="M1101" s="19"/>
    </row>
    <row r="1102" spans="1:13" ht="15" hidden="1" customHeight="1">
      <c r="A1102" s="8">
        <v>201610</v>
      </c>
      <c r="B1102" s="7" t="s">
        <v>41</v>
      </c>
      <c r="C1102" s="9" t="s">
        <v>31</v>
      </c>
      <c r="D1102" s="17" t="s">
        <v>14</v>
      </c>
      <c r="E1102" s="16" t="s">
        <v>93</v>
      </c>
      <c r="F1102" s="10">
        <v>15458.09</v>
      </c>
      <c r="G1102" s="11">
        <v>0</v>
      </c>
      <c r="H1102" s="11">
        <v>84</v>
      </c>
      <c r="I1102" s="11">
        <v>148763</v>
      </c>
      <c r="J1102" s="12" t="str">
        <f>LEFT(tblRVN[[#This Row],[Rate Desc]],10)</f>
        <v>02RESD0018</v>
      </c>
      <c r="K1102" s="11">
        <v>148763</v>
      </c>
      <c r="L1102" s="19"/>
      <c r="M1102" s="19"/>
    </row>
    <row r="1103" spans="1:13" ht="15" hidden="1" customHeight="1">
      <c r="A1103" s="8">
        <v>201610</v>
      </c>
      <c r="B1103" s="7" t="s">
        <v>41</v>
      </c>
      <c r="C1103" s="9" t="s">
        <v>31</v>
      </c>
      <c r="D1103" s="17" t="s">
        <v>14</v>
      </c>
      <c r="E1103" s="16" t="s">
        <v>94</v>
      </c>
      <c r="F1103" s="10">
        <v>2009.26</v>
      </c>
      <c r="G1103" s="11">
        <v>0</v>
      </c>
      <c r="H1103" s="11">
        <v>15</v>
      </c>
      <c r="I1103" s="11">
        <v>20080</v>
      </c>
      <c r="J1103" s="12" t="str">
        <f>LEFT(tblRVN[[#This Row],[Rate Desc]],10)</f>
        <v>02RESD018X</v>
      </c>
      <c r="K1103" s="11">
        <v>20080</v>
      </c>
      <c r="L1103" s="19"/>
      <c r="M1103" s="19"/>
    </row>
    <row r="1104" spans="1:13" ht="15" hidden="1" customHeight="1">
      <c r="A1104" s="8">
        <v>201610</v>
      </c>
      <c r="B1104" s="7" t="s">
        <v>41</v>
      </c>
      <c r="C1104" s="9" t="s">
        <v>31</v>
      </c>
      <c r="D1104" s="17" t="s">
        <v>14</v>
      </c>
      <c r="E1104" s="16" t="s">
        <v>95</v>
      </c>
      <c r="F1104" s="10">
        <v>120031.64</v>
      </c>
      <c r="G1104" s="11">
        <v>0</v>
      </c>
      <c r="H1104" s="11">
        <v>3444</v>
      </c>
      <c r="I1104" s="11">
        <v>886286</v>
      </c>
      <c r="J1104" s="12" t="str">
        <f>LEFT(tblRVN[[#This Row],[Rate Desc]],10)</f>
        <v>02RGNSB024</v>
      </c>
      <c r="K1104" s="11">
        <v>886286</v>
      </c>
      <c r="L1104" s="19"/>
      <c r="M1104" s="19"/>
    </row>
    <row r="1105" spans="1:13" ht="15" hidden="1" customHeight="1">
      <c r="A1105" s="8">
        <v>201610</v>
      </c>
      <c r="B1105" s="7" t="s">
        <v>41</v>
      </c>
      <c r="C1105" s="9" t="s">
        <v>31</v>
      </c>
      <c r="D1105" s="17" t="s">
        <v>14</v>
      </c>
      <c r="E1105" s="16" t="s">
        <v>32</v>
      </c>
      <c r="F1105" s="10">
        <v>285967.96999999997</v>
      </c>
      <c r="G1105" s="11">
        <v>0</v>
      </c>
      <c r="H1105" s="11">
        <v>0</v>
      </c>
      <c r="I1105" s="11">
        <v>0</v>
      </c>
      <c r="J1105" s="12" t="str">
        <f>LEFT(tblRVN[[#This Row],[Rate Desc]],10)</f>
        <v>301170-DSM</v>
      </c>
      <c r="K1105" s="11">
        <v>0</v>
      </c>
      <c r="L1105" s="19"/>
      <c r="M1105" s="19"/>
    </row>
    <row r="1106" spans="1:13" ht="15" hidden="1" customHeight="1">
      <c r="A1106" s="8">
        <v>201610</v>
      </c>
      <c r="B1106" s="7" t="s">
        <v>41</v>
      </c>
      <c r="C1106" s="9" t="s">
        <v>31</v>
      </c>
      <c r="D1106" s="17" t="s">
        <v>14</v>
      </c>
      <c r="E1106" s="16" t="s">
        <v>33</v>
      </c>
      <c r="F1106" s="10">
        <v>12398.26</v>
      </c>
      <c r="G1106" s="11">
        <v>0</v>
      </c>
      <c r="H1106" s="11">
        <v>0</v>
      </c>
      <c r="I1106" s="11">
        <v>0</v>
      </c>
      <c r="J1106" s="12" t="str">
        <f>LEFT(tblRVN[[#This Row],[Rate Desc]],10)</f>
        <v>301180-BLU</v>
      </c>
      <c r="K1106" s="11">
        <v>0</v>
      </c>
      <c r="L1106" s="19"/>
      <c r="M1106" s="19"/>
    </row>
    <row r="1107" spans="1:13" ht="15" hidden="1" customHeight="1">
      <c r="A1107" s="8">
        <v>201610</v>
      </c>
      <c r="B1107" s="7" t="s">
        <v>41</v>
      </c>
      <c r="C1107" s="9" t="s">
        <v>31</v>
      </c>
      <c r="D1107" s="17" t="s">
        <v>14</v>
      </c>
      <c r="E1107" s="16" t="s">
        <v>17</v>
      </c>
      <c r="G1107" s="11">
        <v>108424</v>
      </c>
      <c r="H1107" s="11">
        <v>0</v>
      </c>
      <c r="J1107" s="12" t="str">
        <f>LEFT(tblRVN[[#This Row],[Rate Desc]],10)</f>
        <v>CUSTOMER C</v>
      </c>
      <c r="K1107" s="11">
        <v>0</v>
      </c>
      <c r="L1107" s="19"/>
      <c r="M1107" s="19"/>
    </row>
    <row r="1108" spans="1:13" ht="15" hidden="1" customHeight="1">
      <c r="A1108" s="8">
        <v>201610</v>
      </c>
      <c r="B1108" s="7" t="s">
        <v>41</v>
      </c>
      <c r="C1108" s="9" t="s">
        <v>31</v>
      </c>
      <c r="D1108" s="17" t="s">
        <v>14</v>
      </c>
      <c r="E1108" s="16" t="s">
        <v>40</v>
      </c>
      <c r="F1108" s="10">
        <v>74166.740000000005</v>
      </c>
      <c r="G1108" s="11">
        <v>0</v>
      </c>
      <c r="H1108" s="11">
        <v>0</v>
      </c>
      <c r="I1108" s="11">
        <v>0</v>
      </c>
      <c r="J1108" s="12" t="str">
        <f>LEFT(tblRVN[[#This Row],[Rate Desc]],10)</f>
        <v>REVENUE AD</v>
      </c>
      <c r="K1108" s="11">
        <v>0</v>
      </c>
      <c r="L1108" s="19"/>
      <c r="M1108" s="19"/>
    </row>
    <row r="1109" spans="1:13" ht="15" hidden="1" customHeight="1">
      <c r="A1109" s="8">
        <v>201610</v>
      </c>
      <c r="B1109" s="7" t="s">
        <v>41</v>
      </c>
      <c r="C1109" s="9" t="s">
        <v>31</v>
      </c>
      <c r="D1109" s="17" t="s">
        <v>14</v>
      </c>
      <c r="E1109" s="16" t="s">
        <v>18</v>
      </c>
      <c r="F1109" s="10">
        <v>-704218.58</v>
      </c>
      <c r="G1109" s="11">
        <v>0</v>
      </c>
      <c r="H1109" s="11">
        <v>0</v>
      </c>
      <c r="I1109" s="11">
        <v>0</v>
      </c>
      <c r="J1109" s="12" t="str">
        <f>LEFT(tblRVN[[#This Row],[Rate Desc]],10)</f>
        <v>REVENUE_AC</v>
      </c>
      <c r="K1109" s="11">
        <v>0</v>
      </c>
      <c r="L1109" s="19"/>
      <c r="M1109" s="19"/>
    </row>
    <row r="1110" spans="1:13" ht="15" hidden="1" customHeight="1">
      <c r="A1110" s="8">
        <v>201610</v>
      </c>
      <c r="B1110" s="7" t="s">
        <v>41</v>
      </c>
      <c r="C1110" s="9" t="s">
        <v>31</v>
      </c>
      <c r="D1110" s="17" t="s">
        <v>19</v>
      </c>
      <c r="E1110" s="16" t="s">
        <v>34</v>
      </c>
      <c r="F1110" s="10">
        <v>-3000</v>
      </c>
      <c r="G1110" s="11">
        <v>0</v>
      </c>
      <c r="H1110" s="11">
        <v>0</v>
      </c>
      <c r="I1110" s="11">
        <v>0</v>
      </c>
      <c r="J1110" s="12" t="str">
        <f>LEFT(tblRVN[[#This Row],[Rate Desc]],10)</f>
        <v>301119 - U</v>
      </c>
      <c r="K1110" s="11">
        <v>0</v>
      </c>
      <c r="L1110" s="19"/>
      <c r="M1110" s="19"/>
    </row>
    <row r="1111" spans="1:13" ht="15" hidden="1" customHeight="1">
      <c r="A1111" s="8">
        <v>201610</v>
      </c>
      <c r="B1111" s="7" t="s">
        <v>41</v>
      </c>
      <c r="C1111" s="9" t="s">
        <v>31</v>
      </c>
      <c r="D1111" s="17" t="s">
        <v>19</v>
      </c>
      <c r="E1111" s="16" t="s">
        <v>20</v>
      </c>
      <c r="F1111" s="10">
        <v>2265000</v>
      </c>
      <c r="G1111" s="11">
        <v>0</v>
      </c>
      <c r="H1111" s="11">
        <v>0</v>
      </c>
      <c r="I1111" s="11">
        <v>25946000</v>
      </c>
      <c r="J1111" s="12" t="str">
        <f>LEFT(tblRVN[[#This Row],[Rate Desc]],10)</f>
        <v>UNBILLED R</v>
      </c>
      <c r="K1111" s="11">
        <v>25946000</v>
      </c>
      <c r="L1111" s="19"/>
      <c r="M1111" s="19"/>
    </row>
    <row r="1112" spans="1:13" ht="15" hidden="1" customHeight="1">
      <c r="A1112" s="8">
        <v>201611</v>
      </c>
      <c r="B1112" s="9" t="s">
        <v>239</v>
      </c>
      <c r="C1112" s="9" t="s">
        <v>240</v>
      </c>
      <c r="D1112" s="17" t="s">
        <v>35</v>
      </c>
      <c r="E1112" s="16" t="s">
        <v>42</v>
      </c>
      <c r="F1112" s="10">
        <v>-14417.96</v>
      </c>
      <c r="G1112" s="11">
        <v>0</v>
      </c>
      <c r="H1112" s="11">
        <v>1473</v>
      </c>
      <c r="I1112" s="11">
        <v>1930128</v>
      </c>
      <c r="J1112" s="12" t="str">
        <f>LEFT(tblRVN[[#This Row],[Rate Desc]],10)</f>
        <v>02GNSB0024</v>
      </c>
      <c r="K1112" s="11">
        <v>1930128</v>
      </c>
      <c r="L1112" s="19"/>
      <c r="M1112" s="4" t="e">
        <v>#REF!</v>
      </c>
    </row>
    <row r="1113" spans="1:13" ht="15" hidden="1" customHeight="1">
      <c r="A1113" s="8">
        <v>201611</v>
      </c>
      <c r="B1113" s="9" t="s">
        <v>239</v>
      </c>
      <c r="C1113" s="9" t="s">
        <v>240</v>
      </c>
      <c r="D1113" s="17" t="s">
        <v>35</v>
      </c>
      <c r="E1113" s="16" t="s">
        <v>43</v>
      </c>
      <c r="F1113" s="10">
        <v>-0.54</v>
      </c>
      <c r="G1113" s="11">
        <v>0</v>
      </c>
      <c r="H1113" s="11">
        <v>1</v>
      </c>
      <c r="I1113" s="11">
        <v>72</v>
      </c>
      <c r="J1113" s="12" t="str">
        <f>LEFT(tblRVN[[#This Row],[Rate Desc]],10)</f>
        <v>02GNSB024F</v>
      </c>
      <c r="K1113" s="11">
        <v>72</v>
      </c>
      <c r="L1113" s="19"/>
      <c r="M1113" s="4" t="e">
        <v>#REF!</v>
      </c>
    </row>
    <row r="1114" spans="1:13" ht="15" hidden="1" customHeight="1">
      <c r="A1114" s="8">
        <v>201611</v>
      </c>
      <c r="B1114" s="9" t="s">
        <v>239</v>
      </c>
      <c r="C1114" s="9" t="s">
        <v>240</v>
      </c>
      <c r="D1114" s="17" t="s">
        <v>35</v>
      </c>
      <c r="E1114" s="16" t="s">
        <v>44</v>
      </c>
      <c r="F1114" s="10">
        <v>-104.99</v>
      </c>
      <c r="G1114" s="11">
        <v>0</v>
      </c>
      <c r="H1114" s="11">
        <v>79</v>
      </c>
      <c r="I1114" s="11">
        <v>14055</v>
      </c>
      <c r="J1114" s="12" t="str">
        <f>LEFT(tblRVN[[#This Row],[Rate Desc]],10)</f>
        <v>02GNSB24FP</v>
      </c>
      <c r="K1114" s="11">
        <v>14055</v>
      </c>
      <c r="L1114" s="19"/>
      <c r="M1114" s="4" t="e">
        <v>#REF!</v>
      </c>
    </row>
    <row r="1115" spans="1:13" ht="15" hidden="1" customHeight="1">
      <c r="A1115" s="8">
        <v>201611</v>
      </c>
      <c r="B1115" s="9" t="s">
        <v>239</v>
      </c>
      <c r="C1115" s="9" t="s">
        <v>240</v>
      </c>
      <c r="D1115" s="17" t="s">
        <v>35</v>
      </c>
      <c r="E1115" s="16" t="s">
        <v>45</v>
      </c>
      <c r="F1115" s="10">
        <v>-37800.49</v>
      </c>
      <c r="G1115" s="11">
        <v>0</v>
      </c>
      <c r="H1115" s="11">
        <v>105</v>
      </c>
      <c r="I1115" s="11">
        <v>5060308</v>
      </c>
      <c r="J1115" s="12" t="str">
        <f>LEFT(tblRVN[[#This Row],[Rate Desc]],10)</f>
        <v>02LGSB0036</v>
      </c>
      <c r="K1115" s="11">
        <v>5060308</v>
      </c>
      <c r="L1115" s="19"/>
      <c r="M1115" s="4" t="e">
        <v>#REF!</v>
      </c>
    </row>
    <row r="1116" spans="1:13" ht="15" hidden="1" customHeight="1">
      <c r="A1116" s="8">
        <v>201611</v>
      </c>
      <c r="B1116" s="9" t="s">
        <v>239</v>
      </c>
      <c r="C1116" s="9" t="s">
        <v>240</v>
      </c>
      <c r="D1116" s="17" t="s">
        <v>35</v>
      </c>
      <c r="E1116" s="16" t="s">
        <v>46</v>
      </c>
      <c r="F1116" s="10">
        <v>-162.69</v>
      </c>
      <c r="G1116" s="11">
        <v>0</v>
      </c>
      <c r="H1116" s="11">
        <v>22</v>
      </c>
      <c r="I1116" s="11">
        <v>21779</v>
      </c>
      <c r="J1116" s="12" t="str">
        <f>LEFT(tblRVN[[#This Row],[Rate Desc]],10)</f>
        <v>02NMT24135</v>
      </c>
      <c r="K1116" s="11">
        <v>21779</v>
      </c>
      <c r="L1116" s="19"/>
      <c r="M1116" s="4" t="e">
        <v>#REF!</v>
      </c>
    </row>
    <row r="1117" spans="1:13" ht="15" hidden="1" customHeight="1">
      <c r="A1117" s="8">
        <v>201611</v>
      </c>
      <c r="B1117" s="9" t="s">
        <v>239</v>
      </c>
      <c r="C1117" s="9" t="s">
        <v>240</v>
      </c>
      <c r="D1117" s="17" t="s">
        <v>35</v>
      </c>
      <c r="E1117" s="16" t="s">
        <v>47</v>
      </c>
      <c r="F1117" s="10">
        <v>-320.01</v>
      </c>
      <c r="I1117" s="11">
        <v>42744</v>
      </c>
      <c r="J1117" s="12" t="str">
        <f>LEFT(tblRVN[[#This Row],[Rate Desc]],10)</f>
        <v>02OALTB15N</v>
      </c>
      <c r="K1117" s="11">
        <v>42744</v>
      </c>
      <c r="L1117" s="19"/>
      <c r="M1117" s="4" t="e">
        <v>#REF!</v>
      </c>
    </row>
    <row r="1118" spans="1:13" ht="15" hidden="1" customHeight="1">
      <c r="A1118" s="8">
        <v>201611</v>
      </c>
      <c r="B1118" s="9" t="s">
        <v>239</v>
      </c>
      <c r="C1118" s="9" t="s">
        <v>240</v>
      </c>
      <c r="D1118" s="17" t="s">
        <v>35</v>
      </c>
      <c r="E1118" s="16" t="s">
        <v>241</v>
      </c>
      <c r="F1118" s="10">
        <v>-5737.08</v>
      </c>
      <c r="G1118" s="11">
        <v>0</v>
      </c>
      <c r="H1118" s="11">
        <v>0</v>
      </c>
      <c r="I1118" s="11">
        <v>0</v>
      </c>
      <c r="J1118" s="12" t="str">
        <f>LEFT(tblRVN[[#This Row],[Rate Desc]],10)</f>
        <v>BPA BALANC</v>
      </c>
      <c r="K1118" s="11">
        <v>0</v>
      </c>
      <c r="L1118" s="19"/>
      <c r="M1118" s="4" t="e">
        <v>#REF!</v>
      </c>
    </row>
    <row r="1119" spans="1:13" ht="15" hidden="1" customHeight="1">
      <c r="A1119" s="8">
        <v>201611</v>
      </c>
      <c r="B1119" s="9" t="s">
        <v>239</v>
      </c>
      <c r="C1119" s="9" t="s">
        <v>240</v>
      </c>
      <c r="D1119" s="17" t="s">
        <v>35</v>
      </c>
      <c r="E1119" s="16" t="s">
        <v>242</v>
      </c>
      <c r="G1119" s="11">
        <v>1607</v>
      </c>
      <c r="H1119" s="11">
        <v>0</v>
      </c>
      <c r="J1119" s="12" t="str">
        <f>LEFT(tblRVN[[#This Row],[Rate Desc]],10)</f>
        <v>CUSTOMER C</v>
      </c>
      <c r="L1119" s="19"/>
      <c r="M1119" s="4" t="e">
        <v>#REF!</v>
      </c>
    </row>
    <row r="1120" spans="1:13" ht="15" hidden="1" customHeight="1">
      <c r="A1120" s="8">
        <v>201611</v>
      </c>
      <c r="B1120" s="9" t="s">
        <v>239</v>
      </c>
      <c r="C1120" s="9" t="s">
        <v>13</v>
      </c>
      <c r="D1120" s="17" t="s">
        <v>14</v>
      </c>
      <c r="E1120" s="16" t="s">
        <v>48</v>
      </c>
      <c r="F1120" s="10">
        <v>197743.47</v>
      </c>
      <c r="G1120" s="11">
        <v>0</v>
      </c>
      <c r="H1120" s="11">
        <v>1473</v>
      </c>
      <c r="I1120" s="11">
        <v>1930127</v>
      </c>
      <c r="J1120" s="12" t="str">
        <f>LEFT(tblRVN[[#This Row],[Rate Desc]],10)</f>
        <v>02GNSB0024</v>
      </c>
      <c r="K1120" s="11">
        <v>1930127</v>
      </c>
      <c r="L1120" s="19"/>
      <c r="M1120" s="4" t="e">
        <v>#REF!</v>
      </c>
    </row>
    <row r="1121" spans="1:13" ht="15" hidden="1" customHeight="1">
      <c r="A1121" s="8">
        <v>201611</v>
      </c>
      <c r="B1121" s="9" t="s">
        <v>239</v>
      </c>
      <c r="C1121" s="9" t="s">
        <v>13</v>
      </c>
      <c r="D1121" s="17" t="s">
        <v>14</v>
      </c>
      <c r="E1121" s="16" t="s">
        <v>49</v>
      </c>
      <c r="F1121" s="10">
        <v>17.66</v>
      </c>
      <c r="G1121" s="11">
        <v>0</v>
      </c>
      <c r="H1121" s="11">
        <v>6</v>
      </c>
      <c r="I1121" s="11">
        <v>72</v>
      </c>
      <c r="J1121" s="12" t="str">
        <f>LEFT(tblRVN[[#This Row],[Rate Desc]],10)</f>
        <v>02GNSB024F</v>
      </c>
      <c r="K1121" s="11">
        <v>72</v>
      </c>
      <c r="L1121" s="19"/>
      <c r="M1121" s="4" t="e">
        <v>#REF!</v>
      </c>
    </row>
    <row r="1122" spans="1:13" ht="15" hidden="1" customHeight="1">
      <c r="A1122" s="8">
        <v>201611</v>
      </c>
      <c r="B1122" s="9" t="s">
        <v>239</v>
      </c>
      <c r="C1122" s="9" t="s">
        <v>13</v>
      </c>
      <c r="D1122" s="17" t="s">
        <v>14</v>
      </c>
      <c r="E1122" s="16" t="s">
        <v>50</v>
      </c>
      <c r="F1122" s="10">
        <v>31229.4</v>
      </c>
      <c r="G1122" s="11">
        <v>0</v>
      </c>
      <c r="H1122" s="11">
        <v>79</v>
      </c>
      <c r="I1122" s="11">
        <v>14055</v>
      </c>
      <c r="J1122" s="12" t="str">
        <f>LEFT(tblRVN[[#This Row],[Rate Desc]],10)</f>
        <v>02GNSB24FP</v>
      </c>
      <c r="K1122" s="11">
        <v>14055</v>
      </c>
      <c r="L1122" s="19"/>
      <c r="M1122" s="4" t="e">
        <v>#REF!</v>
      </c>
    </row>
    <row r="1123" spans="1:13" ht="15" hidden="1" customHeight="1">
      <c r="A1123" s="8">
        <v>201611</v>
      </c>
      <c r="B1123" s="9" t="s">
        <v>239</v>
      </c>
      <c r="C1123" s="9" t="s">
        <v>13</v>
      </c>
      <c r="D1123" s="17" t="s">
        <v>14</v>
      </c>
      <c r="E1123" s="16" t="s">
        <v>243</v>
      </c>
      <c r="F1123" s="10">
        <v>3342139.83</v>
      </c>
      <c r="G1123" s="11">
        <v>0</v>
      </c>
      <c r="H1123" s="11">
        <v>13926</v>
      </c>
      <c r="I1123" s="11">
        <v>35108609</v>
      </c>
      <c r="J1123" s="12" t="str">
        <f>LEFT(tblRVN[[#This Row],[Rate Desc]],10)</f>
        <v>02GNSV0024</v>
      </c>
      <c r="K1123" s="11">
        <v>35108609</v>
      </c>
      <c r="L1123" s="19"/>
      <c r="M1123" s="4" t="e">
        <v>#REF!</v>
      </c>
    </row>
    <row r="1124" spans="1:13" ht="15" hidden="1" customHeight="1">
      <c r="A1124" s="8">
        <v>201611</v>
      </c>
      <c r="B1124" s="9" t="s">
        <v>239</v>
      </c>
      <c r="C1124" s="9" t="s">
        <v>13</v>
      </c>
      <c r="D1124" s="17" t="s">
        <v>14</v>
      </c>
      <c r="E1124" s="16" t="s">
        <v>244</v>
      </c>
      <c r="F1124" s="10">
        <v>12451.31</v>
      </c>
      <c r="G1124" s="11">
        <v>0</v>
      </c>
      <c r="H1124" s="11">
        <v>107</v>
      </c>
      <c r="I1124" s="11">
        <v>88399</v>
      </c>
      <c r="J1124" s="12" t="str">
        <f>LEFT(tblRVN[[#This Row],[Rate Desc]],10)</f>
        <v>02GNSV024F</v>
      </c>
      <c r="K1124" s="11">
        <v>88399</v>
      </c>
      <c r="L1124" s="19"/>
      <c r="M1124" s="4" t="e">
        <v>#REF!</v>
      </c>
    </row>
    <row r="1125" spans="1:13" ht="15" hidden="1" customHeight="1">
      <c r="A1125" s="8">
        <v>201611</v>
      </c>
      <c r="B1125" s="9" t="s">
        <v>239</v>
      </c>
      <c r="C1125" s="9" t="s">
        <v>13</v>
      </c>
      <c r="D1125" s="17" t="s">
        <v>14</v>
      </c>
      <c r="E1125" s="16" t="s">
        <v>53</v>
      </c>
      <c r="F1125" s="10">
        <v>421298.88</v>
      </c>
      <c r="G1125" s="11">
        <v>0</v>
      </c>
      <c r="H1125" s="11">
        <v>105</v>
      </c>
      <c r="I1125" s="11">
        <v>5060307</v>
      </c>
      <c r="J1125" s="12" t="str">
        <f>LEFT(tblRVN[[#This Row],[Rate Desc]],10)</f>
        <v>02LGSB0036</v>
      </c>
      <c r="K1125" s="11">
        <v>5060307</v>
      </c>
      <c r="L1125" s="19"/>
      <c r="M1125" s="4" t="e">
        <v>#REF!</v>
      </c>
    </row>
    <row r="1126" spans="1:13" ht="15" hidden="1" customHeight="1">
      <c r="A1126" s="8">
        <v>201611</v>
      </c>
      <c r="B1126" s="9" t="s">
        <v>239</v>
      </c>
      <c r="C1126" s="9" t="s">
        <v>13</v>
      </c>
      <c r="D1126" s="17" t="s">
        <v>14</v>
      </c>
      <c r="E1126" s="16" t="s">
        <v>245</v>
      </c>
      <c r="F1126" s="10">
        <v>5278519.83</v>
      </c>
      <c r="G1126" s="11">
        <v>0</v>
      </c>
      <c r="H1126" s="11">
        <v>864</v>
      </c>
      <c r="I1126" s="11">
        <v>66337746</v>
      </c>
      <c r="J1126" s="12" t="str">
        <f>LEFT(tblRVN[[#This Row],[Rate Desc]],10)</f>
        <v>02LGSV0036</v>
      </c>
      <c r="K1126" s="11">
        <v>66337746</v>
      </c>
      <c r="L1126" s="19"/>
      <c r="M1126" s="4" t="e">
        <v>#REF!</v>
      </c>
    </row>
    <row r="1127" spans="1:13" ht="15" hidden="1" customHeight="1">
      <c r="A1127" s="8">
        <v>201611</v>
      </c>
      <c r="B1127" s="9" t="s">
        <v>239</v>
      </c>
      <c r="C1127" s="9" t="s">
        <v>13</v>
      </c>
      <c r="D1127" s="17" t="s">
        <v>14</v>
      </c>
      <c r="E1127" s="16" t="s">
        <v>246</v>
      </c>
      <c r="F1127" s="10">
        <v>1175122.0900000001</v>
      </c>
      <c r="G1127" s="11">
        <v>0</v>
      </c>
      <c r="H1127" s="11">
        <v>37</v>
      </c>
      <c r="I1127" s="11">
        <v>16272660</v>
      </c>
      <c r="J1127" s="12" t="str">
        <f>LEFT(tblRVN[[#This Row],[Rate Desc]],10)</f>
        <v>02LGSV048T</v>
      </c>
      <c r="K1127" s="11">
        <v>16272660</v>
      </c>
      <c r="L1127" s="19"/>
      <c r="M1127" s="4" t="e">
        <v>#REF!</v>
      </c>
    </row>
    <row r="1128" spans="1:13" ht="15" hidden="1" customHeight="1">
      <c r="A1128" s="8">
        <v>201611</v>
      </c>
      <c r="B1128" s="9" t="s">
        <v>239</v>
      </c>
      <c r="C1128" s="9" t="s">
        <v>13</v>
      </c>
      <c r="D1128" s="17" t="s">
        <v>14</v>
      </c>
      <c r="E1128" s="16" t="s">
        <v>247</v>
      </c>
      <c r="F1128" s="10">
        <v>4357.51</v>
      </c>
      <c r="I1128" s="11">
        <v>0</v>
      </c>
      <c r="J1128" s="12" t="str">
        <f>LEFT(tblRVN[[#This Row],[Rate Desc]],10)</f>
        <v>02LNX00102</v>
      </c>
      <c r="K1128" s="11">
        <v>0</v>
      </c>
      <c r="L1128" s="19"/>
      <c r="M1128" s="4" t="e">
        <v>#REF!</v>
      </c>
    </row>
    <row r="1129" spans="1:13" ht="15" hidden="1" customHeight="1">
      <c r="A1129" s="8">
        <v>201611</v>
      </c>
      <c r="B1129" s="9" t="s">
        <v>239</v>
      </c>
      <c r="C1129" s="9" t="s">
        <v>13</v>
      </c>
      <c r="D1129" s="17" t="s">
        <v>14</v>
      </c>
      <c r="E1129" s="16" t="s">
        <v>248</v>
      </c>
      <c r="F1129" s="10">
        <v>222.9</v>
      </c>
      <c r="I1129" s="11">
        <v>0</v>
      </c>
      <c r="J1129" s="12" t="str">
        <f>LEFT(tblRVN[[#This Row],[Rate Desc]],10)</f>
        <v>02LNX00105</v>
      </c>
      <c r="K1129" s="11">
        <v>0</v>
      </c>
      <c r="L1129" s="19"/>
      <c r="M1129" s="4" t="e">
        <v>#REF!</v>
      </c>
    </row>
    <row r="1130" spans="1:13" ht="15" hidden="1" customHeight="1">
      <c r="A1130" s="8">
        <v>201611</v>
      </c>
      <c r="B1130" s="9" t="s">
        <v>239</v>
      </c>
      <c r="C1130" s="9" t="s">
        <v>13</v>
      </c>
      <c r="D1130" s="17" t="s">
        <v>14</v>
      </c>
      <c r="E1130" s="16" t="s">
        <v>249</v>
      </c>
      <c r="F1130" s="10">
        <v>20381.75</v>
      </c>
      <c r="I1130" s="11">
        <v>0</v>
      </c>
      <c r="J1130" s="12" t="str">
        <f>LEFT(tblRVN[[#This Row],[Rate Desc]],10)</f>
        <v>02LNX00109</v>
      </c>
      <c r="K1130" s="11">
        <v>0</v>
      </c>
      <c r="L1130" s="19"/>
      <c r="M1130" s="4" t="e">
        <v>#REF!</v>
      </c>
    </row>
    <row r="1131" spans="1:13" ht="15" hidden="1" customHeight="1">
      <c r="A1131" s="8">
        <v>201611</v>
      </c>
      <c r="B1131" s="9" t="s">
        <v>239</v>
      </c>
      <c r="C1131" s="9" t="s">
        <v>13</v>
      </c>
      <c r="D1131" s="17" t="s">
        <v>14</v>
      </c>
      <c r="E1131" s="16" t="s">
        <v>250</v>
      </c>
      <c r="F1131" s="10">
        <v>7879.5</v>
      </c>
      <c r="I1131" s="11">
        <v>0</v>
      </c>
      <c r="J1131" s="12" t="str">
        <f>LEFT(tblRVN[[#This Row],[Rate Desc]],10)</f>
        <v>02LNX00110</v>
      </c>
      <c r="K1131" s="11">
        <v>0</v>
      </c>
      <c r="L1131" s="19"/>
      <c r="M1131" s="4" t="e">
        <v>#REF!</v>
      </c>
    </row>
    <row r="1132" spans="1:13" ht="15" hidden="1" customHeight="1">
      <c r="A1132" s="8">
        <v>201611</v>
      </c>
      <c r="B1132" s="9" t="s">
        <v>239</v>
      </c>
      <c r="C1132" s="9" t="s">
        <v>13</v>
      </c>
      <c r="D1132" s="17" t="s">
        <v>14</v>
      </c>
      <c r="E1132" s="16" t="s">
        <v>251</v>
      </c>
      <c r="F1132" s="10">
        <v>55.73</v>
      </c>
      <c r="I1132" s="11">
        <v>0</v>
      </c>
      <c r="J1132" s="12" t="str">
        <f>LEFT(tblRVN[[#This Row],[Rate Desc]],10)</f>
        <v>02LNX00112</v>
      </c>
      <c r="K1132" s="11">
        <v>0</v>
      </c>
      <c r="L1132" s="19"/>
      <c r="M1132" s="4" t="e">
        <v>#REF!</v>
      </c>
    </row>
    <row r="1133" spans="1:13" ht="15" hidden="1" customHeight="1">
      <c r="A1133" s="8">
        <v>201611</v>
      </c>
      <c r="B1133" s="9" t="s">
        <v>239</v>
      </c>
      <c r="C1133" s="9" t="s">
        <v>13</v>
      </c>
      <c r="D1133" s="17" t="s">
        <v>14</v>
      </c>
      <c r="E1133" s="16" t="s">
        <v>60</v>
      </c>
      <c r="F1133" s="10">
        <v>860.85</v>
      </c>
      <c r="I1133" s="11">
        <v>0</v>
      </c>
      <c r="J1133" s="12" t="str">
        <f>LEFT(tblRVN[[#This Row],[Rate Desc]],10)</f>
        <v>02LNX00300</v>
      </c>
      <c r="K1133" s="11">
        <v>0</v>
      </c>
      <c r="L1133" s="19"/>
      <c r="M1133" s="4" t="e">
        <v>#REF!</v>
      </c>
    </row>
    <row r="1134" spans="1:13" ht="15" hidden="1" customHeight="1">
      <c r="A1134" s="8">
        <v>201611</v>
      </c>
      <c r="B1134" s="9" t="s">
        <v>239</v>
      </c>
      <c r="C1134" s="9" t="s">
        <v>13</v>
      </c>
      <c r="D1134" s="17" t="s">
        <v>14</v>
      </c>
      <c r="E1134" s="16" t="s">
        <v>61</v>
      </c>
      <c r="F1134" s="10">
        <v>5001.0200000000004</v>
      </c>
      <c r="I1134" s="11">
        <v>0</v>
      </c>
      <c r="J1134" s="12" t="str">
        <f>LEFT(tblRVN[[#This Row],[Rate Desc]],10)</f>
        <v>02LNX00311</v>
      </c>
      <c r="K1134" s="11">
        <v>0</v>
      </c>
      <c r="L1134" s="19"/>
      <c r="M1134" s="4" t="e">
        <v>#REF!</v>
      </c>
    </row>
    <row r="1135" spans="1:13" ht="15" hidden="1" customHeight="1">
      <c r="A1135" s="8">
        <v>201611</v>
      </c>
      <c r="B1135" s="9" t="s">
        <v>239</v>
      </c>
      <c r="C1135" s="9" t="s">
        <v>13</v>
      </c>
      <c r="D1135" s="17" t="s">
        <v>14</v>
      </c>
      <c r="E1135" s="16" t="s">
        <v>97</v>
      </c>
      <c r="F1135" s="10">
        <v>4651.4000000000005</v>
      </c>
      <c r="I1135" s="11">
        <v>0</v>
      </c>
      <c r="J1135" s="12" t="str">
        <f>LEFT(tblRVN[[#This Row],[Rate Desc]],10)</f>
        <v>02LNX00312</v>
      </c>
      <c r="K1135" s="11">
        <v>0</v>
      </c>
      <c r="L1135" s="19"/>
      <c r="M1135" s="4" t="e">
        <v>#REF!</v>
      </c>
    </row>
    <row r="1136" spans="1:13" ht="15" hidden="1" customHeight="1">
      <c r="A1136" s="8">
        <v>201611</v>
      </c>
      <c r="B1136" s="9" t="s">
        <v>239</v>
      </c>
      <c r="C1136" s="9" t="s">
        <v>13</v>
      </c>
      <c r="D1136" s="17" t="s">
        <v>14</v>
      </c>
      <c r="E1136" s="16" t="s">
        <v>62</v>
      </c>
      <c r="F1136" s="10">
        <v>19502.47</v>
      </c>
      <c r="G1136" s="11">
        <v>0</v>
      </c>
      <c r="H1136" s="11">
        <v>67</v>
      </c>
      <c r="I1136" s="11">
        <v>200148</v>
      </c>
      <c r="J1136" s="12" t="str">
        <f>LEFT(tblRVN[[#This Row],[Rate Desc]],10)</f>
        <v>02NMT24135</v>
      </c>
      <c r="K1136" s="11">
        <v>200148</v>
      </c>
      <c r="L1136" s="19"/>
      <c r="M1136" s="4" t="e">
        <v>#REF!</v>
      </c>
    </row>
    <row r="1137" spans="1:13" ht="15" hidden="1" customHeight="1">
      <c r="A1137" s="8">
        <v>201611</v>
      </c>
      <c r="B1137" s="9" t="s">
        <v>239</v>
      </c>
      <c r="C1137" s="9" t="s">
        <v>13</v>
      </c>
      <c r="D1137" s="17" t="s">
        <v>14</v>
      </c>
      <c r="E1137" s="16" t="s">
        <v>63</v>
      </c>
      <c r="F1137" s="10">
        <v>65470.26</v>
      </c>
      <c r="G1137" s="11">
        <v>0</v>
      </c>
      <c r="H1137" s="11">
        <v>12</v>
      </c>
      <c r="I1137" s="11">
        <v>783480</v>
      </c>
      <c r="J1137" s="12" t="str">
        <f>LEFT(tblRVN[[#This Row],[Rate Desc]],10)</f>
        <v>02NMT36135</v>
      </c>
      <c r="K1137" s="11">
        <v>783480</v>
      </c>
      <c r="L1137" s="19"/>
      <c r="M1137" s="4" t="e">
        <v>#REF!</v>
      </c>
    </row>
    <row r="1138" spans="1:13" ht="15" hidden="1" customHeight="1">
      <c r="A1138" s="8">
        <v>201611</v>
      </c>
      <c r="B1138" s="9" t="s">
        <v>239</v>
      </c>
      <c r="C1138" s="9" t="s">
        <v>13</v>
      </c>
      <c r="D1138" s="17" t="s">
        <v>14</v>
      </c>
      <c r="E1138" s="16" t="s">
        <v>64</v>
      </c>
      <c r="F1138" s="10">
        <v>60557.16</v>
      </c>
      <c r="G1138" s="11">
        <v>0</v>
      </c>
      <c r="H1138" s="11">
        <v>2</v>
      </c>
      <c r="I1138" s="11">
        <v>800400</v>
      </c>
      <c r="J1138" s="12" t="str">
        <f>LEFT(tblRVN[[#This Row],[Rate Desc]],10)</f>
        <v>02NMT48135</v>
      </c>
      <c r="K1138" s="11">
        <v>800400</v>
      </c>
      <c r="L1138" s="19"/>
      <c r="M1138" s="4" t="e">
        <v>#REF!</v>
      </c>
    </row>
    <row r="1139" spans="1:13" ht="15" hidden="1" customHeight="1">
      <c r="A1139" s="8">
        <v>201611</v>
      </c>
      <c r="B1139" s="9" t="s">
        <v>239</v>
      </c>
      <c r="C1139" s="9" t="s">
        <v>13</v>
      </c>
      <c r="D1139" s="17" t="s">
        <v>14</v>
      </c>
      <c r="E1139" s="16" t="s">
        <v>252</v>
      </c>
      <c r="F1139" s="10">
        <v>17850.66</v>
      </c>
      <c r="G1139" s="11">
        <v>0</v>
      </c>
      <c r="H1139" s="11">
        <v>788</v>
      </c>
      <c r="I1139" s="11">
        <v>124446</v>
      </c>
      <c r="J1139" s="12" t="str">
        <f>LEFT(tblRVN[[#This Row],[Rate Desc]],10)</f>
        <v>02OALT015N</v>
      </c>
      <c r="K1139" s="11">
        <v>124446</v>
      </c>
      <c r="L1139" s="19"/>
      <c r="M1139" s="4" t="e">
        <v>#REF!</v>
      </c>
    </row>
    <row r="1140" spans="1:13" ht="15" hidden="1" customHeight="1">
      <c r="A1140" s="8">
        <v>201611</v>
      </c>
      <c r="B1140" s="9" t="s">
        <v>239</v>
      </c>
      <c r="C1140" s="9" t="s">
        <v>13</v>
      </c>
      <c r="D1140" s="17" t="s">
        <v>14</v>
      </c>
      <c r="E1140" s="16" t="s">
        <v>66</v>
      </c>
      <c r="F1140" s="10">
        <v>6753.79</v>
      </c>
      <c r="G1140" s="11">
        <v>0</v>
      </c>
      <c r="H1140" s="11">
        <v>469</v>
      </c>
      <c r="I1140" s="11">
        <v>42744</v>
      </c>
      <c r="J1140" s="12" t="str">
        <f>LEFT(tblRVN[[#This Row],[Rate Desc]],10)</f>
        <v>02OALTB15N</v>
      </c>
      <c r="K1140" s="11">
        <v>42744</v>
      </c>
      <c r="L1140" s="19"/>
      <c r="M1140" s="4" t="e">
        <v>#REF!</v>
      </c>
    </row>
    <row r="1141" spans="1:13" ht="15" hidden="1" customHeight="1">
      <c r="A1141" s="8">
        <v>201611</v>
      </c>
      <c r="B1141" s="9" t="s">
        <v>239</v>
      </c>
      <c r="C1141" s="9" t="s">
        <v>13</v>
      </c>
      <c r="D1141" s="17" t="s">
        <v>14</v>
      </c>
      <c r="E1141" s="16" t="s">
        <v>253</v>
      </c>
      <c r="F1141" s="10">
        <v>2662.72</v>
      </c>
      <c r="G1141" s="11">
        <v>0</v>
      </c>
      <c r="H1141" s="11">
        <v>28</v>
      </c>
      <c r="I1141" s="11">
        <v>29011</v>
      </c>
      <c r="J1141" s="12" t="str">
        <f>LEFT(tblRVN[[#This Row],[Rate Desc]],10)</f>
        <v>02RCFL0054</v>
      </c>
      <c r="K1141" s="11">
        <v>29011</v>
      </c>
      <c r="L1141" s="19"/>
      <c r="M1141" s="4" t="e">
        <v>#REF!</v>
      </c>
    </row>
    <row r="1142" spans="1:13" ht="15" hidden="1" customHeight="1">
      <c r="A1142" s="8">
        <v>201611</v>
      </c>
      <c r="B1142" s="9" t="s">
        <v>239</v>
      </c>
      <c r="C1142" s="9" t="s">
        <v>13</v>
      </c>
      <c r="D1142" s="17" t="s">
        <v>14</v>
      </c>
      <c r="E1142" s="16" t="s">
        <v>100</v>
      </c>
      <c r="F1142" s="10">
        <v>0</v>
      </c>
      <c r="I1142" s="11">
        <v>0</v>
      </c>
      <c r="J1142" s="12" t="str">
        <f>LEFT(tblRVN[[#This Row],[Rate Desc]],10)</f>
        <v>02RFNDCENT</v>
      </c>
      <c r="K1142" s="11">
        <v>0</v>
      </c>
      <c r="L1142" s="19"/>
      <c r="M1142" s="4" t="e">
        <v>#REF!</v>
      </c>
    </row>
    <row r="1143" spans="1:13" ht="15" hidden="1" customHeight="1">
      <c r="A1143" s="8">
        <v>201611</v>
      </c>
      <c r="B1143" s="9" t="s">
        <v>239</v>
      </c>
      <c r="C1143" s="9" t="s">
        <v>13</v>
      </c>
      <c r="D1143" s="17" t="s">
        <v>14</v>
      </c>
      <c r="E1143" s="16" t="s">
        <v>15</v>
      </c>
      <c r="F1143" s="10">
        <v>436852.89</v>
      </c>
      <c r="G1143" s="11">
        <v>0</v>
      </c>
      <c r="H1143" s="11">
        <v>0</v>
      </c>
      <c r="I1143" s="11">
        <v>0</v>
      </c>
      <c r="J1143" s="12" t="str">
        <f>LEFT(tblRVN[[#This Row],[Rate Desc]],10)</f>
        <v>301270-DSM</v>
      </c>
      <c r="K1143" s="11">
        <v>0</v>
      </c>
      <c r="L1143" s="19"/>
      <c r="M1143" s="4" t="e">
        <v>#REF!</v>
      </c>
    </row>
    <row r="1144" spans="1:13" ht="15" hidden="1" customHeight="1">
      <c r="A1144" s="8">
        <v>201611</v>
      </c>
      <c r="B1144" s="9" t="s">
        <v>239</v>
      </c>
      <c r="C1144" s="9" t="s">
        <v>13</v>
      </c>
      <c r="D1144" s="17" t="s">
        <v>14</v>
      </c>
      <c r="E1144" s="16" t="s">
        <v>16</v>
      </c>
      <c r="F1144" s="10">
        <v>618.94000000000005</v>
      </c>
      <c r="G1144" s="11">
        <v>0</v>
      </c>
      <c r="H1144" s="11">
        <v>1</v>
      </c>
      <c r="I1144" s="11">
        <v>0</v>
      </c>
      <c r="J1144" s="12" t="str">
        <f>LEFT(tblRVN[[#This Row],[Rate Desc]],10)</f>
        <v>301280-BLU</v>
      </c>
      <c r="K1144" s="11">
        <v>0</v>
      </c>
      <c r="L1144" s="19"/>
      <c r="M1144" s="4" t="e">
        <v>#REF!</v>
      </c>
    </row>
    <row r="1145" spans="1:13" ht="15" hidden="1" customHeight="1">
      <c r="A1145" s="8">
        <v>201611</v>
      </c>
      <c r="B1145" s="9" t="s">
        <v>239</v>
      </c>
      <c r="C1145" s="9" t="s">
        <v>13</v>
      </c>
      <c r="D1145" s="17" t="s">
        <v>14</v>
      </c>
      <c r="E1145" s="16" t="s">
        <v>254</v>
      </c>
      <c r="G1145" s="11">
        <v>15846</v>
      </c>
      <c r="H1145" s="11">
        <v>0</v>
      </c>
      <c r="J1145" s="12" t="str">
        <f>LEFT(tblRVN[[#This Row],[Rate Desc]],10)</f>
        <v>CUSTOMER C</v>
      </c>
      <c r="L1145" s="19"/>
      <c r="M1145" s="4" t="e">
        <v>#REF!</v>
      </c>
    </row>
    <row r="1146" spans="1:13" ht="15" hidden="1" customHeight="1">
      <c r="A1146" s="8">
        <v>201611</v>
      </c>
      <c r="B1146" s="9" t="s">
        <v>239</v>
      </c>
      <c r="C1146" s="9" t="s">
        <v>13</v>
      </c>
      <c r="D1146" s="17" t="s">
        <v>14</v>
      </c>
      <c r="E1146" s="16" t="s">
        <v>18</v>
      </c>
      <c r="F1146" s="10">
        <v>-772274.89</v>
      </c>
      <c r="G1146" s="11">
        <v>0</v>
      </c>
      <c r="H1146" s="11">
        <v>0</v>
      </c>
      <c r="I1146" s="11">
        <v>0</v>
      </c>
      <c r="J1146" s="12" t="str">
        <f>LEFT(tblRVN[[#This Row],[Rate Desc]],10)</f>
        <v>REVENUE_AC</v>
      </c>
      <c r="K1146" s="11">
        <v>0</v>
      </c>
      <c r="L1146" s="19"/>
      <c r="M1146" s="4" t="e">
        <v>#REF!</v>
      </c>
    </row>
    <row r="1147" spans="1:13" ht="15" hidden="1" customHeight="1">
      <c r="A1147" s="8">
        <v>201611</v>
      </c>
      <c r="B1147" s="9" t="s">
        <v>239</v>
      </c>
      <c r="C1147" s="9" t="s">
        <v>13</v>
      </c>
      <c r="D1147" s="17" t="s">
        <v>14</v>
      </c>
      <c r="E1147" s="16" t="s">
        <v>40</v>
      </c>
      <c r="F1147" s="10">
        <v>70145.25</v>
      </c>
      <c r="G1147" s="11">
        <v>0</v>
      </c>
      <c r="H1147" s="11">
        <v>0</v>
      </c>
      <c r="I1147" s="11">
        <v>0</v>
      </c>
      <c r="J1147" s="12" t="str">
        <f>LEFT(tblRVN[[#This Row],[Rate Desc]],10)</f>
        <v>REVENUE AD</v>
      </c>
      <c r="K1147" s="11">
        <v>0</v>
      </c>
      <c r="L1147" s="19"/>
      <c r="M1147" s="4" t="e">
        <v>#REF!</v>
      </c>
    </row>
    <row r="1148" spans="1:13" ht="15" hidden="1" customHeight="1">
      <c r="A1148" s="8">
        <v>201611</v>
      </c>
      <c r="B1148" s="9" t="s">
        <v>239</v>
      </c>
      <c r="C1148" s="9" t="s">
        <v>240</v>
      </c>
      <c r="D1148" s="17" t="s">
        <v>19</v>
      </c>
      <c r="E1148" s="16" t="s">
        <v>255</v>
      </c>
      <c r="F1148" s="10">
        <v>1017000</v>
      </c>
      <c r="G1148" s="11">
        <v>0</v>
      </c>
      <c r="H1148" s="11">
        <v>0</v>
      </c>
      <c r="I1148" s="11">
        <v>11730000</v>
      </c>
      <c r="J1148" s="12" t="str">
        <f>LEFT(tblRVN[[#This Row],[Rate Desc]],10)</f>
        <v>UNBILLED R</v>
      </c>
      <c r="K1148" s="11">
        <v>11730000</v>
      </c>
      <c r="L1148" s="19"/>
      <c r="M1148" s="4" t="e">
        <v>#REF!</v>
      </c>
    </row>
    <row r="1149" spans="1:13" ht="15" hidden="1" customHeight="1">
      <c r="A1149" s="8">
        <v>201611</v>
      </c>
      <c r="B1149" s="9" t="s">
        <v>239</v>
      </c>
      <c r="C1149" s="9" t="s">
        <v>256</v>
      </c>
      <c r="D1149" s="17" t="s">
        <v>35</v>
      </c>
      <c r="E1149" s="16" t="s">
        <v>42</v>
      </c>
      <c r="F1149" s="10">
        <v>-399.65</v>
      </c>
      <c r="G1149" s="11">
        <v>0</v>
      </c>
      <c r="H1149" s="11">
        <v>45</v>
      </c>
      <c r="I1149" s="11">
        <v>53497</v>
      </c>
      <c r="J1149" s="12" t="str">
        <f>LEFT(tblRVN[[#This Row],[Rate Desc]],10)</f>
        <v>02GNSB0024</v>
      </c>
      <c r="K1149" s="11">
        <v>53497</v>
      </c>
      <c r="L1149" s="19"/>
      <c r="M1149" s="4" t="e">
        <v>#REF!</v>
      </c>
    </row>
    <row r="1150" spans="1:13" ht="15" hidden="1" customHeight="1">
      <c r="A1150" s="8">
        <v>201611</v>
      </c>
      <c r="B1150" s="9" t="s">
        <v>239</v>
      </c>
      <c r="C1150" s="9" t="s">
        <v>256</v>
      </c>
      <c r="D1150" s="17" t="s">
        <v>35</v>
      </c>
      <c r="E1150" s="16" t="s">
        <v>44</v>
      </c>
      <c r="F1150" s="10">
        <v>-0.41</v>
      </c>
      <c r="G1150" s="11">
        <v>0</v>
      </c>
      <c r="H1150" s="11">
        <v>1</v>
      </c>
      <c r="I1150" s="11">
        <v>55</v>
      </c>
      <c r="J1150" s="12" t="str">
        <f>LEFT(tblRVN[[#This Row],[Rate Desc]],10)</f>
        <v>02GNSB24FP</v>
      </c>
      <c r="K1150" s="11">
        <v>55</v>
      </c>
      <c r="L1150" s="19"/>
      <c r="M1150" s="4" t="e">
        <v>#REF!</v>
      </c>
    </row>
    <row r="1151" spans="1:13" ht="15" hidden="1" customHeight="1">
      <c r="A1151" s="8">
        <v>201611</v>
      </c>
      <c r="B1151" s="9" t="s">
        <v>239</v>
      </c>
      <c r="C1151" s="9" t="s">
        <v>256</v>
      </c>
      <c r="D1151" s="17" t="s">
        <v>35</v>
      </c>
      <c r="E1151" s="16" t="s">
        <v>45</v>
      </c>
      <c r="F1151" s="10">
        <v>-463.74</v>
      </c>
      <c r="G1151" s="11">
        <v>0</v>
      </c>
      <c r="H1151" s="11">
        <v>10</v>
      </c>
      <c r="I1151" s="11">
        <v>62080</v>
      </c>
      <c r="J1151" s="12" t="str">
        <f>LEFT(tblRVN[[#This Row],[Rate Desc]],10)</f>
        <v>02LGSB0036</v>
      </c>
      <c r="K1151" s="11">
        <v>62080</v>
      </c>
      <c r="L1151" s="19"/>
      <c r="M1151" s="4" t="e">
        <v>#REF!</v>
      </c>
    </row>
    <row r="1152" spans="1:13" ht="15" hidden="1" customHeight="1">
      <c r="A1152" s="8">
        <v>201611</v>
      </c>
      <c r="B1152" s="9" t="s">
        <v>239</v>
      </c>
      <c r="C1152" s="9" t="s">
        <v>256</v>
      </c>
      <c r="D1152" s="17" t="s">
        <v>35</v>
      </c>
      <c r="E1152" s="16" t="s">
        <v>47</v>
      </c>
      <c r="F1152" s="10">
        <v>-16.63</v>
      </c>
      <c r="I1152" s="11">
        <v>2225</v>
      </c>
      <c r="J1152" s="12" t="str">
        <f>LEFT(tblRVN[[#This Row],[Rate Desc]],10)</f>
        <v>02OALTB15N</v>
      </c>
      <c r="K1152" s="11">
        <v>2225</v>
      </c>
      <c r="L1152" s="19"/>
      <c r="M1152" s="4" t="e">
        <v>#REF!</v>
      </c>
    </row>
    <row r="1153" spans="1:13" ht="15" hidden="1" customHeight="1">
      <c r="A1153" s="8">
        <v>201611</v>
      </c>
      <c r="B1153" s="9" t="s">
        <v>239</v>
      </c>
      <c r="C1153" s="9" t="s">
        <v>256</v>
      </c>
      <c r="D1153" s="17" t="s">
        <v>35</v>
      </c>
      <c r="E1153" s="16" t="s">
        <v>241</v>
      </c>
      <c r="F1153" s="10">
        <v>-98.92</v>
      </c>
      <c r="G1153" s="11">
        <v>0</v>
      </c>
      <c r="H1153" s="11">
        <v>0</v>
      </c>
      <c r="I1153" s="11">
        <v>0</v>
      </c>
      <c r="J1153" s="12" t="str">
        <f>LEFT(tblRVN[[#This Row],[Rate Desc]],10)</f>
        <v>BPA BALANC</v>
      </c>
      <c r="K1153" s="11">
        <v>0</v>
      </c>
      <c r="L1153" s="19"/>
      <c r="M1153" s="4" t="e">
        <v>#REF!</v>
      </c>
    </row>
    <row r="1154" spans="1:13" ht="15" hidden="1" customHeight="1">
      <c r="A1154" s="8">
        <v>201611</v>
      </c>
      <c r="B1154" s="9" t="s">
        <v>239</v>
      </c>
      <c r="C1154" s="9" t="s">
        <v>256</v>
      </c>
      <c r="D1154" s="17" t="s">
        <v>35</v>
      </c>
      <c r="E1154" s="16" t="s">
        <v>242</v>
      </c>
      <c r="G1154" s="11">
        <v>55</v>
      </c>
      <c r="H1154" s="11">
        <v>0</v>
      </c>
      <c r="J1154" s="12" t="str">
        <f>LEFT(tblRVN[[#This Row],[Rate Desc]],10)</f>
        <v>CUSTOMER C</v>
      </c>
      <c r="L1154" s="19"/>
      <c r="M1154" s="4" t="e">
        <v>#REF!</v>
      </c>
    </row>
    <row r="1155" spans="1:13" ht="15" hidden="1" customHeight="1">
      <c r="A1155" s="8">
        <v>201611</v>
      </c>
      <c r="B1155" s="9" t="s">
        <v>239</v>
      </c>
      <c r="C1155" s="9" t="s">
        <v>21</v>
      </c>
      <c r="D1155" s="17" t="s">
        <v>14</v>
      </c>
      <c r="E1155" s="16" t="s">
        <v>48</v>
      </c>
      <c r="F1155" s="10">
        <v>6489.88</v>
      </c>
      <c r="G1155" s="11">
        <v>0</v>
      </c>
      <c r="H1155" s="11">
        <v>45</v>
      </c>
      <c r="I1155" s="11">
        <v>53497</v>
      </c>
      <c r="J1155" s="12" t="str">
        <f>LEFT(tblRVN[[#This Row],[Rate Desc]],10)</f>
        <v>02GNSB0024</v>
      </c>
      <c r="K1155" s="11">
        <v>53497</v>
      </c>
      <c r="L1155" s="19"/>
      <c r="M1155" s="4" t="e">
        <v>#REF!</v>
      </c>
    </row>
    <row r="1156" spans="1:13" ht="15" hidden="1" customHeight="1">
      <c r="A1156" s="8">
        <v>201611</v>
      </c>
      <c r="B1156" s="9" t="s">
        <v>239</v>
      </c>
      <c r="C1156" s="9" t="s">
        <v>21</v>
      </c>
      <c r="D1156" s="17" t="s">
        <v>14</v>
      </c>
      <c r="E1156" s="16" t="s">
        <v>50</v>
      </c>
      <c r="F1156" s="10">
        <v>685.01</v>
      </c>
      <c r="G1156" s="11">
        <v>0</v>
      </c>
      <c r="H1156" s="11">
        <v>1</v>
      </c>
      <c r="I1156" s="11">
        <v>55</v>
      </c>
      <c r="J1156" s="12" t="str">
        <f>LEFT(tblRVN[[#This Row],[Rate Desc]],10)</f>
        <v>02GNSB24FP</v>
      </c>
      <c r="K1156" s="11">
        <v>55</v>
      </c>
      <c r="L1156" s="19"/>
      <c r="M1156" s="4" t="e">
        <v>#REF!</v>
      </c>
    </row>
    <row r="1157" spans="1:13" ht="15" hidden="1" customHeight="1">
      <c r="A1157" s="8">
        <v>201611</v>
      </c>
      <c r="B1157" s="9" t="s">
        <v>239</v>
      </c>
      <c r="C1157" s="9" t="s">
        <v>21</v>
      </c>
      <c r="D1157" s="17" t="s">
        <v>14</v>
      </c>
      <c r="E1157" s="16" t="s">
        <v>243</v>
      </c>
      <c r="F1157" s="10">
        <v>118142.03</v>
      </c>
      <c r="G1157" s="11">
        <v>0</v>
      </c>
      <c r="H1157" s="11">
        <v>329</v>
      </c>
      <c r="I1157" s="11">
        <v>1237424</v>
      </c>
      <c r="J1157" s="12" t="str">
        <f>LEFT(tblRVN[[#This Row],[Rate Desc]],10)</f>
        <v>02GNSV0024</v>
      </c>
      <c r="K1157" s="11">
        <v>1237424</v>
      </c>
      <c r="L1157" s="19"/>
      <c r="M1157" s="4" t="e">
        <v>#REF!</v>
      </c>
    </row>
    <row r="1158" spans="1:13" ht="15" hidden="1" customHeight="1">
      <c r="A1158" s="8">
        <v>201611</v>
      </c>
      <c r="B1158" s="9" t="s">
        <v>239</v>
      </c>
      <c r="C1158" s="9" t="s">
        <v>21</v>
      </c>
      <c r="D1158" s="17" t="s">
        <v>14</v>
      </c>
      <c r="E1158" s="16" t="s">
        <v>244</v>
      </c>
      <c r="F1158" s="10">
        <v>724.49</v>
      </c>
      <c r="G1158" s="11">
        <v>0</v>
      </c>
      <c r="H1158" s="11">
        <v>4</v>
      </c>
      <c r="I1158" s="11">
        <v>2776</v>
      </c>
      <c r="J1158" s="12" t="str">
        <f>LEFT(tblRVN[[#This Row],[Rate Desc]],10)</f>
        <v>02GNSV024F</v>
      </c>
      <c r="K1158" s="11">
        <v>2776</v>
      </c>
      <c r="L1158" s="19"/>
      <c r="M1158" s="4" t="e">
        <v>#REF!</v>
      </c>
    </row>
    <row r="1159" spans="1:13" ht="15" hidden="1" customHeight="1">
      <c r="A1159" s="8">
        <v>201611</v>
      </c>
      <c r="B1159" s="9" t="s">
        <v>239</v>
      </c>
      <c r="C1159" s="9" t="s">
        <v>21</v>
      </c>
      <c r="D1159" s="17" t="s">
        <v>14</v>
      </c>
      <c r="E1159" s="16" t="s">
        <v>53</v>
      </c>
      <c r="F1159" s="10">
        <v>11531.8</v>
      </c>
      <c r="G1159" s="11">
        <v>0</v>
      </c>
      <c r="H1159" s="11">
        <v>10</v>
      </c>
      <c r="I1159" s="11">
        <v>62080</v>
      </c>
      <c r="J1159" s="12" t="str">
        <f>LEFT(tblRVN[[#This Row],[Rate Desc]],10)</f>
        <v>02LGSB0036</v>
      </c>
      <c r="K1159" s="11">
        <v>62080</v>
      </c>
      <c r="L1159" s="19"/>
      <c r="M1159" s="4" t="e">
        <v>#REF!</v>
      </c>
    </row>
    <row r="1160" spans="1:13" ht="15" hidden="1" customHeight="1">
      <c r="A1160" s="8">
        <v>201611</v>
      </c>
      <c r="B1160" s="9" t="s">
        <v>239</v>
      </c>
      <c r="C1160" s="9" t="s">
        <v>21</v>
      </c>
      <c r="D1160" s="17" t="s">
        <v>14</v>
      </c>
      <c r="E1160" s="16" t="s">
        <v>245</v>
      </c>
      <c r="F1160" s="10">
        <v>776861.3</v>
      </c>
      <c r="G1160" s="11">
        <v>0</v>
      </c>
      <c r="H1160" s="11">
        <v>99</v>
      </c>
      <c r="I1160" s="11">
        <v>9574100</v>
      </c>
      <c r="J1160" s="12" t="str">
        <f>LEFT(tblRVN[[#This Row],[Rate Desc]],10)</f>
        <v>02LGSV0036</v>
      </c>
      <c r="K1160" s="11">
        <v>9574100</v>
      </c>
      <c r="L1160" s="19"/>
      <c r="M1160" s="4" t="e">
        <v>#REF!</v>
      </c>
    </row>
    <row r="1161" spans="1:13" ht="15" hidden="1" customHeight="1">
      <c r="A1161" s="8">
        <v>201611</v>
      </c>
      <c r="B1161" s="9" t="s">
        <v>239</v>
      </c>
      <c r="C1161" s="9" t="s">
        <v>21</v>
      </c>
      <c r="D1161" s="17" t="s">
        <v>14</v>
      </c>
      <c r="E1161" s="16" t="s">
        <v>246</v>
      </c>
      <c r="F1161" s="10">
        <v>3832847.51</v>
      </c>
      <c r="G1161" s="11">
        <v>0</v>
      </c>
      <c r="H1161" s="11">
        <v>31</v>
      </c>
      <c r="I1161" s="11">
        <v>59124700</v>
      </c>
      <c r="J1161" s="12" t="str">
        <f>LEFT(tblRVN[[#This Row],[Rate Desc]],10)</f>
        <v>02LGSV048T</v>
      </c>
      <c r="K1161" s="11">
        <v>59124700</v>
      </c>
      <c r="L1161" s="19"/>
      <c r="M1161" s="4" t="e">
        <v>#REF!</v>
      </c>
    </row>
    <row r="1162" spans="1:13" ht="15" hidden="1" customHeight="1">
      <c r="A1162" s="8">
        <v>201611</v>
      </c>
      <c r="B1162" s="9" t="s">
        <v>239</v>
      </c>
      <c r="C1162" s="9" t="s">
        <v>21</v>
      </c>
      <c r="D1162" s="17" t="s">
        <v>14</v>
      </c>
      <c r="E1162" s="16" t="s">
        <v>252</v>
      </c>
      <c r="F1162" s="10">
        <v>1090.93</v>
      </c>
      <c r="G1162" s="11">
        <v>0</v>
      </c>
      <c r="H1162" s="11">
        <v>38</v>
      </c>
      <c r="I1162" s="11">
        <v>8107</v>
      </c>
      <c r="J1162" s="12" t="str">
        <f>LEFT(tblRVN[[#This Row],[Rate Desc]],10)</f>
        <v>02OALT015N</v>
      </c>
      <c r="K1162" s="11">
        <v>8107</v>
      </c>
      <c r="L1162" s="19"/>
      <c r="M1162" s="4" t="e">
        <v>#REF!</v>
      </c>
    </row>
    <row r="1163" spans="1:13" ht="15" hidden="1" customHeight="1">
      <c r="A1163" s="8">
        <v>201611</v>
      </c>
      <c r="B1163" s="9" t="s">
        <v>239</v>
      </c>
      <c r="C1163" s="9" t="s">
        <v>21</v>
      </c>
      <c r="D1163" s="17" t="s">
        <v>14</v>
      </c>
      <c r="E1163" s="16" t="s">
        <v>66</v>
      </c>
      <c r="F1163" s="10">
        <v>341.38</v>
      </c>
      <c r="G1163" s="11">
        <v>0</v>
      </c>
      <c r="H1163" s="11">
        <v>14</v>
      </c>
      <c r="I1163" s="11">
        <v>2225</v>
      </c>
      <c r="J1163" s="12" t="str">
        <f>LEFT(tblRVN[[#This Row],[Rate Desc]],10)</f>
        <v>02OALTB15N</v>
      </c>
      <c r="K1163" s="11">
        <v>2225</v>
      </c>
      <c r="L1163" s="19"/>
      <c r="M1163" s="4" t="e">
        <v>#REF!</v>
      </c>
    </row>
    <row r="1164" spans="1:13" ht="15" hidden="1" customHeight="1">
      <c r="A1164" s="8">
        <v>201611</v>
      </c>
      <c r="B1164" s="9" t="s">
        <v>239</v>
      </c>
      <c r="C1164" s="9" t="s">
        <v>21</v>
      </c>
      <c r="D1164" s="17" t="s">
        <v>14</v>
      </c>
      <c r="E1164" s="16" t="s">
        <v>257</v>
      </c>
      <c r="F1164" s="10">
        <v>22496.22</v>
      </c>
      <c r="G1164" s="11">
        <v>0</v>
      </c>
      <c r="H1164" s="11">
        <v>1</v>
      </c>
      <c r="I1164" s="11">
        <v>107000</v>
      </c>
      <c r="J1164" s="12" t="str">
        <f>LEFT(tblRVN[[#This Row],[Rate Desc]],10)</f>
        <v>02PRSV47TM</v>
      </c>
      <c r="K1164" s="11">
        <v>107000</v>
      </c>
      <c r="L1164" s="19"/>
      <c r="M1164" s="4" t="e">
        <v>#REF!</v>
      </c>
    </row>
    <row r="1165" spans="1:13" ht="15" hidden="1" customHeight="1">
      <c r="A1165" s="8">
        <v>201611</v>
      </c>
      <c r="B1165" s="9" t="s">
        <v>239</v>
      </c>
      <c r="C1165" s="9" t="s">
        <v>21</v>
      </c>
      <c r="D1165" s="17" t="s">
        <v>14</v>
      </c>
      <c r="E1165" s="16" t="s">
        <v>22</v>
      </c>
      <c r="F1165" s="10">
        <v>180523.24</v>
      </c>
      <c r="G1165" s="11">
        <v>0</v>
      </c>
      <c r="H1165" s="11">
        <v>0</v>
      </c>
      <c r="I1165" s="11">
        <v>0</v>
      </c>
      <c r="J1165" s="12" t="str">
        <f>LEFT(tblRVN[[#This Row],[Rate Desc]],10)</f>
        <v>301370-DSM</v>
      </c>
      <c r="K1165" s="11">
        <v>0</v>
      </c>
      <c r="L1165" s="19"/>
      <c r="M1165" s="4" t="e">
        <v>#REF!</v>
      </c>
    </row>
    <row r="1166" spans="1:13" ht="15" hidden="1" customHeight="1">
      <c r="A1166" s="8">
        <v>201611</v>
      </c>
      <c r="B1166" s="9" t="s">
        <v>239</v>
      </c>
      <c r="C1166" s="9" t="s">
        <v>21</v>
      </c>
      <c r="D1166" s="17" t="s">
        <v>14</v>
      </c>
      <c r="E1166" s="16" t="s">
        <v>254</v>
      </c>
      <c r="G1166" s="11">
        <v>489</v>
      </c>
      <c r="H1166" s="11">
        <v>0</v>
      </c>
      <c r="J1166" s="12" t="str">
        <f>LEFT(tblRVN[[#This Row],[Rate Desc]],10)</f>
        <v>CUSTOMER C</v>
      </c>
      <c r="L1166" s="19"/>
      <c r="M1166" s="4" t="e">
        <v>#REF!</v>
      </c>
    </row>
    <row r="1167" spans="1:13" ht="15" hidden="1" customHeight="1">
      <c r="A1167" s="8">
        <v>201611</v>
      </c>
      <c r="B1167" s="9" t="s">
        <v>239</v>
      </c>
      <c r="C1167" s="9" t="s">
        <v>21</v>
      </c>
      <c r="D1167" s="17" t="s">
        <v>14</v>
      </c>
      <c r="E1167" s="16" t="s">
        <v>18</v>
      </c>
      <c r="F1167" s="10">
        <v>-325343.32</v>
      </c>
      <c r="G1167" s="11">
        <v>0</v>
      </c>
      <c r="H1167" s="11">
        <v>0</v>
      </c>
      <c r="I1167" s="11">
        <v>0</v>
      </c>
      <c r="J1167" s="12" t="str">
        <f>LEFT(tblRVN[[#This Row],[Rate Desc]],10)</f>
        <v>REVENUE_AC</v>
      </c>
      <c r="K1167" s="11">
        <v>0</v>
      </c>
      <c r="L1167" s="19"/>
      <c r="M1167" s="4" t="e">
        <v>#REF!</v>
      </c>
    </row>
    <row r="1168" spans="1:13" ht="15" hidden="1" customHeight="1">
      <c r="A1168" s="8">
        <v>201611</v>
      </c>
      <c r="B1168" s="9" t="s">
        <v>239</v>
      </c>
      <c r="C1168" s="9" t="s">
        <v>21</v>
      </c>
      <c r="D1168" s="17" t="s">
        <v>14</v>
      </c>
      <c r="E1168" s="16" t="s">
        <v>40</v>
      </c>
      <c r="F1168" s="10">
        <v>37408.270000000004</v>
      </c>
      <c r="G1168" s="11">
        <v>0</v>
      </c>
      <c r="H1168" s="11">
        <v>0</v>
      </c>
      <c r="I1168" s="11">
        <v>0</v>
      </c>
      <c r="J1168" s="12" t="str">
        <f>LEFT(tblRVN[[#This Row],[Rate Desc]],10)</f>
        <v>REVENUE AD</v>
      </c>
      <c r="K1168" s="11">
        <v>0</v>
      </c>
      <c r="L1168" s="19"/>
      <c r="M1168" s="4" t="e">
        <v>#REF!</v>
      </c>
    </row>
    <row r="1169" spans="1:13" ht="15" hidden="1" customHeight="1">
      <c r="A1169" s="8">
        <v>201611</v>
      </c>
      <c r="B1169" s="9" t="s">
        <v>239</v>
      </c>
      <c r="C1169" s="9" t="s">
        <v>256</v>
      </c>
      <c r="D1169" s="17" t="s">
        <v>19</v>
      </c>
      <c r="E1169" s="16" t="s">
        <v>255</v>
      </c>
      <c r="F1169" s="10">
        <v>206000</v>
      </c>
      <c r="G1169" s="11">
        <v>0</v>
      </c>
      <c r="H1169" s="11">
        <v>0</v>
      </c>
      <c r="I1169" s="11">
        <v>4758000</v>
      </c>
      <c r="J1169" s="12" t="str">
        <f>LEFT(tblRVN[[#This Row],[Rate Desc]],10)</f>
        <v>UNBILLED R</v>
      </c>
      <c r="K1169" s="11">
        <v>4758000</v>
      </c>
      <c r="L1169" s="19"/>
      <c r="M1169" s="4" t="e">
        <v>#REF!</v>
      </c>
    </row>
    <row r="1170" spans="1:13" ht="15" hidden="1" customHeight="1">
      <c r="A1170" s="8">
        <v>201611</v>
      </c>
      <c r="B1170" s="9" t="s">
        <v>239</v>
      </c>
      <c r="C1170" s="9" t="s">
        <v>258</v>
      </c>
      <c r="D1170" s="17" t="s">
        <v>35</v>
      </c>
      <c r="E1170" s="16" t="s">
        <v>259</v>
      </c>
      <c r="F1170" s="10">
        <v>-38071.74</v>
      </c>
      <c r="G1170" s="11">
        <v>0</v>
      </c>
      <c r="H1170" s="11">
        <v>3136</v>
      </c>
      <c r="I1170" s="11">
        <v>5096664</v>
      </c>
      <c r="J1170" s="12" t="str">
        <f>LEFT(tblRVN[[#This Row],[Rate Desc]],10)</f>
        <v>02APSV0040</v>
      </c>
      <c r="K1170" s="11">
        <v>5096664</v>
      </c>
      <c r="L1170" s="19"/>
      <c r="M1170" s="4" t="e">
        <v>#REF!</v>
      </c>
    </row>
    <row r="1171" spans="1:13" ht="15" hidden="1" customHeight="1">
      <c r="A1171" s="8">
        <v>201611</v>
      </c>
      <c r="B1171" s="9" t="s">
        <v>239</v>
      </c>
      <c r="C1171" s="9" t="s">
        <v>258</v>
      </c>
      <c r="D1171" s="17" t="s">
        <v>35</v>
      </c>
      <c r="E1171" s="16" t="s">
        <v>260</v>
      </c>
      <c r="F1171" s="10">
        <v>6299.34</v>
      </c>
      <c r="I1171" s="11">
        <v>-843284</v>
      </c>
      <c r="J1171" s="12" t="str">
        <f>LEFT(tblRVN[[#This Row],[Rate Desc]],10)</f>
        <v>02BPADEBIT</v>
      </c>
      <c r="K1171" s="11">
        <v>-843284</v>
      </c>
      <c r="L1171" s="19"/>
      <c r="M1171" s="4" t="e">
        <v>#REF!</v>
      </c>
    </row>
    <row r="1172" spans="1:13" ht="15" hidden="1" customHeight="1">
      <c r="A1172" s="8">
        <v>201611</v>
      </c>
      <c r="B1172" s="9" t="s">
        <v>239</v>
      </c>
      <c r="C1172" s="9" t="s">
        <v>258</v>
      </c>
      <c r="D1172" s="17" t="s">
        <v>35</v>
      </c>
      <c r="E1172" s="16" t="s">
        <v>70</v>
      </c>
      <c r="F1172" s="10">
        <v>-17.990000000000002</v>
      </c>
      <c r="G1172" s="11">
        <v>0</v>
      </c>
      <c r="H1172" s="11">
        <v>9</v>
      </c>
      <c r="I1172" s="11">
        <v>2408</v>
      </c>
      <c r="J1172" s="12" t="str">
        <f>LEFT(tblRVN[[#This Row],[Rate Desc]],10)</f>
        <v>02NMT40135</v>
      </c>
      <c r="K1172" s="11">
        <v>2408</v>
      </c>
      <c r="L1172" s="19"/>
      <c r="M1172" s="4" t="e">
        <v>#REF!</v>
      </c>
    </row>
    <row r="1173" spans="1:13" ht="15" hidden="1" customHeight="1">
      <c r="A1173" s="8">
        <v>201611</v>
      </c>
      <c r="B1173" s="9" t="s">
        <v>239</v>
      </c>
      <c r="C1173" s="9" t="s">
        <v>258</v>
      </c>
      <c r="D1173" s="17" t="s">
        <v>35</v>
      </c>
      <c r="E1173" s="16" t="s">
        <v>261</v>
      </c>
      <c r="G1173" s="11">
        <v>3088</v>
      </c>
      <c r="H1173" s="11">
        <v>0</v>
      </c>
      <c r="J1173" s="12" t="str">
        <f>LEFT(tblRVN[[#This Row],[Rate Desc]],10)</f>
        <v>CUSTOMER C</v>
      </c>
      <c r="L1173" s="19"/>
      <c r="M1173" s="4" t="e">
        <v>#REF!</v>
      </c>
    </row>
    <row r="1174" spans="1:13" ht="15" hidden="1" customHeight="1">
      <c r="A1174" s="8">
        <v>201611</v>
      </c>
      <c r="B1174" s="9" t="s">
        <v>239</v>
      </c>
      <c r="C1174" s="9" t="s">
        <v>258</v>
      </c>
      <c r="D1174" s="17" t="s">
        <v>35</v>
      </c>
      <c r="E1174" s="16" t="s">
        <v>262</v>
      </c>
      <c r="F1174" s="10">
        <v>-3452.14</v>
      </c>
      <c r="G1174" s="11">
        <v>0</v>
      </c>
      <c r="H1174" s="11">
        <v>0</v>
      </c>
      <c r="I1174" s="11">
        <v>0</v>
      </c>
      <c r="J1174" s="12" t="str">
        <f>LEFT(tblRVN[[#This Row],[Rate Desc]],10)</f>
        <v>IRRIGATION</v>
      </c>
      <c r="K1174" s="11">
        <v>0</v>
      </c>
      <c r="L1174" s="19"/>
      <c r="M1174" s="4" t="e">
        <v>#REF!</v>
      </c>
    </row>
    <row r="1175" spans="1:13" ht="15" hidden="1" customHeight="1">
      <c r="A1175" s="8">
        <v>201611</v>
      </c>
      <c r="B1175" s="9" t="s">
        <v>239</v>
      </c>
      <c r="C1175" s="9" t="s">
        <v>258</v>
      </c>
      <c r="D1175" s="17" t="s">
        <v>14</v>
      </c>
      <c r="E1175" s="16" t="s">
        <v>259</v>
      </c>
      <c r="F1175" s="10">
        <v>1610460.6</v>
      </c>
      <c r="G1175" s="11">
        <v>0</v>
      </c>
      <c r="H1175" s="11">
        <v>3136</v>
      </c>
      <c r="I1175" s="11">
        <v>5096667</v>
      </c>
      <c r="J1175" s="12" t="str">
        <f>LEFT(tblRVN[[#This Row],[Rate Desc]],10)</f>
        <v>02APSV0040</v>
      </c>
      <c r="K1175" s="11">
        <v>5096667</v>
      </c>
      <c r="L1175" s="19"/>
      <c r="M1175" s="4" t="e">
        <v>#REF!</v>
      </c>
    </row>
    <row r="1176" spans="1:13" ht="15" hidden="1" customHeight="1">
      <c r="A1176" s="8">
        <v>201611</v>
      </c>
      <c r="B1176" s="9" t="s">
        <v>239</v>
      </c>
      <c r="C1176" s="9" t="s">
        <v>258</v>
      </c>
      <c r="D1176" s="17" t="s">
        <v>14</v>
      </c>
      <c r="E1176" s="16" t="s">
        <v>263</v>
      </c>
      <c r="F1176" s="10">
        <v>822648.38</v>
      </c>
      <c r="G1176" s="11">
        <v>0</v>
      </c>
      <c r="H1176" s="11">
        <v>2028</v>
      </c>
      <c r="I1176" s="11">
        <v>1453806</v>
      </c>
      <c r="J1176" s="12" t="str">
        <f>LEFT(tblRVN[[#This Row],[Rate Desc]],10)</f>
        <v>02APSV040X</v>
      </c>
      <c r="K1176" s="11">
        <v>1453806</v>
      </c>
      <c r="L1176" s="19"/>
      <c r="M1176" s="4" t="e">
        <v>#REF!</v>
      </c>
    </row>
    <row r="1177" spans="1:13" ht="15" hidden="1" customHeight="1">
      <c r="A1177" s="8">
        <v>201611</v>
      </c>
      <c r="B1177" s="9" t="s">
        <v>239</v>
      </c>
      <c r="C1177" s="9" t="s">
        <v>258</v>
      </c>
      <c r="D1177" s="17" t="s">
        <v>14</v>
      </c>
      <c r="E1177" s="16" t="s">
        <v>264</v>
      </c>
      <c r="F1177" s="10">
        <v>228.98</v>
      </c>
      <c r="I1177" s="11">
        <v>0</v>
      </c>
      <c r="J1177" s="12" t="str">
        <f>LEFT(tblRVN[[#This Row],[Rate Desc]],10)</f>
        <v>02LNX00103</v>
      </c>
      <c r="K1177" s="11">
        <v>0</v>
      </c>
      <c r="L1177" s="19"/>
      <c r="M1177" s="4" t="e">
        <v>#REF!</v>
      </c>
    </row>
    <row r="1178" spans="1:13" ht="15" hidden="1" customHeight="1">
      <c r="A1178" s="8">
        <v>201611</v>
      </c>
      <c r="B1178" s="9" t="s">
        <v>239</v>
      </c>
      <c r="C1178" s="9" t="s">
        <v>258</v>
      </c>
      <c r="D1178" s="17" t="s">
        <v>14</v>
      </c>
      <c r="E1178" s="16" t="s">
        <v>249</v>
      </c>
      <c r="F1178" s="10">
        <v>569.87</v>
      </c>
      <c r="I1178" s="11">
        <v>0</v>
      </c>
      <c r="J1178" s="12" t="str">
        <f>LEFT(tblRVN[[#This Row],[Rate Desc]],10)</f>
        <v>02LNX00109</v>
      </c>
      <c r="K1178" s="11">
        <v>0</v>
      </c>
      <c r="L1178" s="19"/>
      <c r="M1178" s="4" t="e">
        <v>#REF!</v>
      </c>
    </row>
    <row r="1179" spans="1:13" ht="15" hidden="1" customHeight="1">
      <c r="A1179" s="8">
        <v>201611</v>
      </c>
      <c r="B1179" s="9" t="s">
        <v>239</v>
      </c>
      <c r="C1179" s="9" t="s">
        <v>258</v>
      </c>
      <c r="D1179" s="17" t="s">
        <v>14</v>
      </c>
      <c r="E1179" s="16" t="s">
        <v>250</v>
      </c>
      <c r="F1179" s="10">
        <v>119873.29</v>
      </c>
      <c r="I1179" s="11">
        <v>0</v>
      </c>
      <c r="J1179" s="12" t="str">
        <f>LEFT(tblRVN[[#This Row],[Rate Desc]],10)</f>
        <v>02LNX00110</v>
      </c>
      <c r="K1179" s="11">
        <v>0</v>
      </c>
      <c r="L1179" s="19"/>
      <c r="M1179" s="4" t="e">
        <v>#REF!</v>
      </c>
    </row>
    <row r="1180" spans="1:13" ht="15" hidden="1" customHeight="1">
      <c r="A1180" s="8">
        <v>201611</v>
      </c>
      <c r="B1180" s="9" t="s">
        <v>239</v>
      </c>
      <c r="C1180" s="9" t="s">
        <v>258</v>
      </c>
      <c r="D1180" s="17" t="s">
        <v>14</v>
      </c>
      <c r="E1180" s="16" t="s">
        <v>74</v>
      </c>
      <c r="F1180" s="10">
        <v>8099.71</v>
      </c>
      <c r="I1180" s="11">
        <v>0</v>
      </c>
      <c r="J1180" s="12" t="str">
        <f>LEFT(tblRVN[[#This Row],[Rate Desc]],10)</f>
        <v>02LNX00310</v>
      </c>
      <c r="K1180" s="11">
        <v>0</v>
      </c>
      <c r="L1180" s="19"/>
      <c r="M1180" s="4" t="e">
        <v>#REF!</v>
      </c>
    </row>
    <row r="1181" spans="1:13" ht="15" hidden="1" customHeight="1">
      <c r="A1181" s="8">
        <v>201611</v>
      </c>
      <c r="B1181" s="9" t="s">
        <v>239</v>
      </c>
      <c r="C1181" s="9" t="s">
        <v>258</v>
      </c>
      <c r="D1181" s="17" t="s">
        <v>14</v>
      </c>
      <c r="E1181" s="16" t="s">
        <v>61</v>
      </c>
      <c r="F1181" s="10">
        <v>3.49</v>
      </c>
      <c r="I1181" s="11">
        <v>0</v>
      </c>
      <c r="J1181" s="12" t="str">
        <f>LEFT(tblRVN[[#This Row],[Rate Desc]],10)</f>
        <v>02LNX00311</v>
      </c>
      <c r="K1181" s="11">
        <v>0</v>
      </c>
      <c r="L1181" s="19"/>
      <c r="M1181" s="4" t="e">
        <v>#REF!</v>
      </c>
    </row>
    <row r="1182" spans="1:13" ht="15" hidden="1" customHeight="1">
      <c r="A1182" s="8">
        <v>201611</v>
      </c>
      <c r="B1182" s="9" t="s">
        <v>239</v>
      </c>
      <c r="C1182" s="9" t="s">
        <v>258</v>
      </c>
      <c r="D1182" s="17" t="s">
        <v>14</v>
      </c>
      <c r="E1182" s="16" t="s">
        <v>97</v>
      </c>
      <c r="F1182" s="10">
        <v>21378.71</v>
      </c>
      <c r="I1182" s="11">
        <v>0</v>
      </c>
      <c r="J1182" s="12" t="str">
        <f>LEFT(tblRVN[[#This Row],[Rate Desc]],10)</f>
        <v>02LNX00312</v>
      </c>
      <c r="K1182" s="11">
        <v>0</v>
      </c>
      <c r="L1182" s="19"/>
      <c r="M1182" s="4" t="e">
        <v>#REF!</v>
      </c>
    </row>
    <row r="1183" spans="1:13" ht="15" hidden="1" customHeight="1">
      <c r="A1183" s="8">
        <v>201611</v>
      </c>
      <c r="B1183" s="9" t="s">
        <v>239</v>
      </c>
      <c r="C1183" s="9" t="s">
        <v>258</v>
      </c>
      <c r="D1183" s="17" t="s">
        <v>14</v>
      </c>
      <c r="E1183" s="16" t="s">
        <v>75</v>
      </c>
      <c r="F1183" s="10">
        <v>3771.5</v>
      </c>
      <c r="G1183" s="11">
        <v>0</v>
      </c>
      <c r="H1183" s="11">
        <v>9</v>
      </c>
      <c r="I1183" s="11">
        <v>2408</v>
      </c>
      <c r="J1183" s="12" t="str">
        <f>LEFT(tblRVN[[#This Row],[Rate Desc]],10)</f>
        <v>02NMT40135</v>
      </c>
      <c r="K1183" s="11">
        <v>2408</v>
      </c>
      <c r="L1183" s="19"/>
      <c r="M1183" s="4" t="e">
        <v>#REF!</v>
      </c>
    </row>
    <row r="1184" spans="1:13" ht="15" hidden="1" customHeight="1">
      <c r="A1184" s="8">
        <v>201611</v>
      </c>
      <c r="B1184" s="9" t="s">
        <v>239</v>
      </c>
      <c r="C1184" s="9" t="s">
        <v>258</v>
      </c>
      <c r="D1184" s="17" t="s">
        <v>14</v>
      </c>
      <c r="E1184" s="16" t="s">
        <v>24</v>
      </c>
      <c r="F1184" s="10">
        <v>-2733000</v>
      </c>
      <c r="G1184" s="11">
        <v>0</v>
      </c>
      <c r="H1184" s="11">
        <v>0</v>
      </c>
      <c r="I1184" s="11">
        <v>0</v>
      </c>
      <c r="J1184" s="12" t="str">
        <f>LEFT(tblRVN[[#This Row],[Rate Desc]],10)</f>
        <v>301461-IRR</v>
      </c>
      <c r="K1184" s="11">
        <v>0</v>
      </c>
      <c r="L1184" s="19"/>
      <c r="M1184" s="4" t="e">
        <v>#REF!</v>
      </c>
    </row>
    <row r="1185" spans="1:13" ht="15" hidden="1" customHeight="1">
      <c r="A1185" s="8">
        <v>201611</v>
      </c>
      <c r="B1185" s="9" t="s">
        <v>239</v>
      </c>
      <c r="C1185" s="9" t="s">
        <v>258</v>
      </c>
      <c r="D1185" s="17" t="s">
        <v>14</v>
      </c>
      <c r="E1185" s="16" t="s">
        <v>25</v>
      </c>
      <c r="F1185" s="10">
        <v>62082.75</v>
      </c>
      <c r="G1185" s="11">
        <v>0</v>
      </c>
      <c r="H1185" s="11">
        <v>0</v>
      </c>
      <c r="I1185" s="11">
        <v>0</v>
      </c>
      <c r="J1185" s="12" t="str">
        <f>LEFT(tblRVN[[#This Row],[Rate Desc]],10)</f>
        <v>301470-DSM</v>
      </c>
      <c r="K1185" s="11">
        <v>0</v>
      </c>
      <c r="L1185" s="19"/>
      <c r="M1185" s="4" t="e">
        <v>#REF!</v>
      </c>
    </row>
    <row r="1186" spans="1:13" ht="15" hidden="1" customHeight="1">
      <c r="A1186" s="8">
        <v>201611</v>
      </c>
      <c r="B1186" s="9" t="s">
        <v>239</v>
      </c>
      <c r="C1186" s="9" t="s">
        <v>258</v>
      </c>
      <c r="D1186" s="17" t="s">
        <v>14</v>
      </c>
      <c r="E1186" s="16" t="s">
        <v>26</v>
      </c>
      <c r="F1186" s="10">
        <v>-18.66</v>
      </c>
      <c r="I1186" s="11">
        <v>0</v>
      </c>
      <c r="J1186" s="12" t="str">
        <f>LEFT(tblRVN[[#This Row],[Rate Desc]],10)</f>
        <v>301480-BLU</v>
      </c>
      <c r="K1186" s="11">
        <v>0</v>
      </c>
      <c r="L1186" s="19"/>
      <c r="M1186" s="4" t="e">
        <v>#REF!</v>
      </c>
    </row>
    <row r="1187" spans="1:13" ht="15" hidden="1" customHeight="1">
      <c r="A1187" s="8">
        <v>201611</v>
      </c>
      <c r="B1187" s="9" t="s">
        <v>239</v>
      </c>
      <c r="C1187" s="9" t="s">
        <v>258</v>
      </c>
      <c r="D1187" s="17" t="s">
        <v>14</v>
      </c>
      <c r="E1187" s="16" t="s">
        <v>265</v>
      </c>
      <c r="G1187" s="11">
        <v>5058</v>
      </c>
      <c r="H1187" s="11">
        <v>0</v>
      </c>
      <c r="J1187" s="12" t="str">
        <f>LEFT(tblRVN[[#This Row],[Rate Desc]],10)</f>
        <v>CUSTOMER C</v>
      </c>
      <c r="L1187" s="19"/>
      <c r="M1187" s="4" t="e">
        <v>#REF!</v>
      </c>
    </row>
    <row r="1188" spans="1:13" ht="15" hidden="1" customHeight="1">
      <c r="A1188" s="8">
        <v>201611</v>
      </c>
      <c r="B1188" s="9" t="s">
        <v>239</v>
      </c>
      <c r="C1188" s="9" t="s">
        <v>258</v>
      </c>
      <c r="D1188" s="17" t="s">
        <v>14</v>
      </c>
      <c r="E1188" s="16" t="s">
        <v>18</v>
      </c>
      <c r="F1188" s="10">
        <v>-93849.74</v>
      </c>
      <c r="G1188" s="11">
        <v>0</v>
      </c>
      <c r="H1188" s="11">
        <v>0</v>
      </c>
      <c r="I1188" s="11">
        <v>0</v>
      </c>
      <c r="J1188" s="12" t="str">
        <f>LEFT(tblRVN[[#This Row],[Rate Desc]],10)</f>
        <v>REVENUE_AC</v>
      </c>
      <c r="K1188" s="11">
        <v>0</v>
      </c>
      <c r="L1188" s="19"/>
      <c r="M1188" s="4" t="e">
        <v>#REF!</v>
      </c>
    </row>
    <row r="1189" spans="1:13" ht="15" hidden="1" customHeight="1">
      <c r="A1189" s="8">
        <v>201611</v>
      </c>
      <c r="B1189" s="9" t="s">
        <v>239</v>
      </c>
      <c r="C1189" s="9" t="s">
        <v>258</v>
      </c>
      <c r="D1189" s="17" t="s">
        <v>14</v>
      </c>
      <c r="E1189" s="16" t="s">
        <v>40</v>
      </c>
      <c r="F1189" s="10">
        <v>7025.92</v>
      </c>
      <c r="G1189" s="11">
        <v>0</v>
      </c>
      <c r="H1189" s="11">
        <v>0</v>
      </c>
      <c r="I1189" s="11">
        <v>0</v>
      </c>
      <c r="J1189" s="12" t="str">
        <f>LEFT(tblRVN[[#This Row],[Rate Desc]],10)</f>
        <v>REVENUE AD</v>
      </c>
      <c r="K1189" s="11">
        <v>0</v>
      </c>
      <c r="L1189" s="19"/>
      <c r="M1189" s="4" t="e">
        <v>#REF!</v>
      </c>
    </row>
    <row r="1190" spans="1:13" ht="15" hidden="1" customHeight="1">
      <c r="A1190" s="8">
        <v>201611</v>
      </c>
      <c r="B1190" s="9" t="s">
        <v>239</v>
      </c>
      <c r="C1190" s="9" t="s">
        <v>258</v>
      </c>
      <c r="D1190" s="17" t="s">
        <v>19</v>
      </c>
      <c r="E1190" s="16" t="s">
        <v>266</v>
      </c>
      <c r="F1190" s="10">
        <v>249000</v>
      </c>
      <c r="G1190" s="11">
        <v>0</v>
      </c>
      <c r="H1190" s="11">
        <v>0</v>
      </c>
      <c r="I1190" s="11">
        <v>-13862000</v>
      </c>
      <c r="J1190" s="12" t="str">
        <f>LEFT(tblRVN[[#This Row],[Rate Desc]],10)</f>
        <v>IRRIGATION</v>
      </c>
      <c r="K1190" s="11">
        <v>-13862000</v>
      </c>
      <c r="L1190" s="19"/>
      <c r="M1190" s="4" t="e">
        <v>#REF!</v>
      </c>
    </row>
    <row r="1191" spans="1:13" ht="15" hidden="1" customHeight="1">
      <c r="A1191" s="8">
        <v>201611</v>
      </c>
      <c r="B1191" s="9" t="s">
        <v>239</v>
      </c>
      <c r="C1191" s="9" t="s">
        <v>267</v>
      </c>
      <c r="D1191" s="17" t="s">
        <v>14</v>
      </c>
      <c r="E1191" s="16" t="s">
        <v>268</v>
      </c>
      <c r="F1191" s="10">
        <v>7.57</v>
      </c>
      <c r="I1191" s="11">
        <v>0</v>
      </c>
      <c r="J1191" s="12" t="str">
        <f>LEFT(tblRVN[[#This Row],[Rate Desc]],10)</f>
        <v>02CFR00012</v>
      </c>
      <c r="K1191" s="11">
        <v>0</v>
      </c>
      <c r="L1191" s="19"/>
      <c r="M1191" s="4" t="e">
        <v>#REF!</v>
      </c>
    </row>
    <row r="1192" spans="1:13" ht="15" hidden="1" customHeight="1">
      <c r="A1192" s="8">
        <v>201611</v>
      </c>
      <c r="B1192" s="9" t="s">
        <v>239</v>
      </c>
      <c r="C1192" s="9" t="s">
        <v>267</v>
      </c>
      <c r="D1192" s="17" t="s">
        <v>14</v>
      </c>
      <c r="E1192" s="16" t="s">
        <v>269</v>
      </c>
      <c r="F1192" s="10">
        <v>2642.35</v>
      </c>
      <c r="G1192" s="11">
        <v>0</v>
      </c>
      <c r="H1192" s="11">
        <v>14</v>
      </c>
      <c r="I1192" s="11">
        <v>12875</v>
      </c>
      <c r="J1192" s="12" t="str">
        <f>LEFT(tblRVN[[#This Row],[Rate Desc]],10)</f>
        <v>02COSL0052</v>
      </c>
      <c r="K1192" s="11">
        <v>12875</v>
      </c>
      <c r="L1192" s="19"/>
      <c r="M1192" s="4" t="e">
        <v>#REF!</v>
      </c>
    </row>
    <row r="1193" spans="1:13" ht="15" hidden="1" customHeight="1">
      <c r="A1193" s="8">
        <v>201611</v>
      </c>
      <c r="B1193" s="9" t="s">
        <v>239</v>
      </c>
      <c r="C1193" s="9" t="s">
        <v>267</v>
      </c>
      <c r="D1193" s="17" t="s">
        <v>14</v>
      </c>
      <c r="E1193" s="16" t="s">
        <v>270</v>
      </c>
      <c r="F1193" s="10">
        <v>21064.59</v>
      </c>
      <c r="G1193" s="11">
        <v>0</v>
      </c>
      <c r="H1193" s="11">
        <v>113</v>
      </c>
      <c r="I1193" s="11">
        <v>283870</v>
      </c>
      <c r="J1193" s="12" t="str">
        <f>LEFT(tblRVN[[#This Row],[Rate Desc]],10)</f>
        <v>02CUSL053F</v>
      </c>
      <c r="K1193" s="11">
        <v>283870</v>
      </c>
      <c r="L1193" s="19"/>
      <c r="M1193" s="4" t="e">
        <v>#REF!</v>
      </c>
    </row>
    <row r="1194" spans="1:13" ht="15" hidden="1" customHeight="1">
      <c r="A1194" s="8">
        <v>201611</v>
      </c>
      <c r="B1194" s="9" t="s">
        <v>239</v>
      </c>
      <c r="C1194" s="9" t="s">
        <v>267</v>
      </c>
      <c r="D1194" s="17" t="s">
        <v>14</v>
      </c>
      <c r="E1194" s="16" t="s">
        <v>271</v>
      </c>
      <c r="F1194" s="10">
        <v>7242.51</v>
      </c>
      <c r="G1194" s="11">
        <v>0</v>
      </c>
      <c r="H1194" s="11">
        <v>105</v>
      </c>
      <c r="I1194" s="11">
        <v>98408</v>
      </c>
      <c r="J1194" s="12" t="str">
        <f>LEFT(tblRVN[[#This Row],[Rate Desc]],10)</f>
        <v>02CUSL053M</v>
      </c>
      <c r="K1194" s="11">
        <v>98408</v>
      </c>
      <c r="L1194" s="19"/>
      <c r="M1194" s="4" t="e">
        <v>#REF!</v>
      </c>
    </row>
    <row r="1195" spans="1:13" ht="15" hidden="1" customHeight="1">
      <c r="A1195" s="8">
        <v>201611</v>
      </c>
      <c r="B1195" s="9" t="s">
        <v>239</v>
      </c>
      <c r="C1195" s="9" t="s">
        <v>267</v>
      </c>
      <c r="D1195" s="17" t="s">
        <v>14</v>
      </c>
      <c r="E1195" s="16" t="s">
        <v>272</v>
      </c>
      <c r="F1195" s="10">
        <v>17889.689999999999</v>
      </c>
      <c r="G1195" s="11">
        <v>0</v>
      </c>
      <c r="H1195" s="11">
        <v>40</v>
      </c>
      <c r="I1195" s="11">
        <v>137744</v>
      </c>
      <c r="J1195" s="12" t="str">
        <f>LEFT(tblRVN[[#This Row],[Rate Desc]],10)</f>
        <v>02MVSL0057</v>
      </c>
      <c r="K1195" s="11">
        <v>137744</v>
      </c>
      <c r="L1195" s="19"/>
      <c r="M1195" s="4" t="e">
        <v>#REF!</v>
      </c>
    </row>
    <row r="1196" spans="1:13" ht="15" hidden="1" customHeight="1">
      <c r="A1196" s="8">
        <v>201611</v>
      </c>
      <c r="B1196" s="9" t="s">
        <v>239</v>
      </c>
      <c r="C1196" s="9" t="s">
        <v>267</v>
      </c>
      <c r="D1196" s="17" t="s">
        <v>14</v>
      </c>
      <c r="E1196" s="16" t="s">
        <v>81</v>
      </c>
      <c r="F1196" s="10">
        <v>55950.13</v>
      </c>
      <c r="G1196" s="11">
        <v>0</v>
      </c>
      <c r="H1196" s="11">
        <v>189</v>
      </c>
      <c r="I1196" s="11">
        <v>274841</v>
      </c>
      <c r="J1196" s="12" t="str">
        <f>LEFT(tblRVN[[#This Row],[Rate Desc]],10)</f>
        <v>02SLCO0051</v>
      </c>
      <c r="K1196" s="11">
        <v>274841</v>
      </c>
      <c r="L1196" s="19"/>
      <c r="M1196" s="4" t="e">
        <v>#REF!</v>
      </c>
    </row>
    <row r="1197" spans="1:13" ht="15" hidden="1" customHeight="1">
      <c r="A1197" s="8">
        <v>201611</v>
      </c>
      <c r="B1197" s="9" t="s">
        <v>239</v>
      </c>
      <c r="C1197" s="9" t="s">
        <v>267</v>
      </c>
      <c r="D1197" s="17" t="s">
        <v>14</v>
      </c>
      <c r="E1197" s="16" t="s">
        <v>30</v>
      </c>
      <c r="F1197" s="10">
        <v>2830.77</v>
      </c>
      <c r="G1197" s="11">
        <v>0</v>
      </c>
      <c r="H1197" s="11">
        <v>0</v>
      </c>
      <c r="I1197" s="11">
        <v>0</v>
      </c>
      <c r="J1197" s="12" t="str">
        <f>LEFT(tblRVN[[#This Row],[Rate Desc]],10)</f>
        <v>301670-DSM</v>
      </c>
      <c r="K1197" s="11">
        <v>0</v>
      </c>
      <c r="L1197" s="19"/>
      <c r="M1197" s="4" t="e">
        <v>#REF!</v>
      </c>
    </row>
    <row r="1198" spans="1:13" ht="15" hidden="1" customHeight="1">
      <c r="A1198" s="8">
        <v>201611</v>
      </c>
      <c r="B1198" s="9" t="s">
        <v>239</v>
      </c>
      <c r="C1198" s="9" t="s">
        <v>267</v>
      </c>
      <c r="D1198" s="17" t="s">
        <v>14</v>
      </c>
      <c r="E1198" s="16" t="s">
        <v>254</v>
      </c>
      <c r="G1198" s="11">
        <v>240</v>
      </c>
      <c r="H1198" s="11">
        <v>0</v>
      </c>
      <c r="J1198" s="12" t="str">
        <f>LEFT(tblRVN[[#This Row],[Rate Desc]],10)</f>
        <v>CUSTOMER C</v>
      </c>
      <c r="L1198" s="19"/>
      <c r="M1198" s="4" t="e">
        <v>#REF!</v>
      </c>
    </row>
    <row r="1199" spans="1:13" ht="15" hidden="1" customHeight="1">
      <c r="A1199" s="8">
        <v>201611</v>
      </c>
      <c r="B1199" s="9" t="s">
        <v>239</v>
      </c>
      <c r="C1199" s="9" t="s">
        <v>267</v>
      </c>
      <c r="D1199" s="17" t="s">
        <v>14</v>
      </c>
      <c r="E1199" s="16" t="s">
        <v>18</v>
      </c>
      <c r="F1199" s="10">
        <v>-6568.07</v>
      </c>
      <c r="G1199" s="11">
        <v>0</v>
      </c>
      <c r="H1199" s="11">
        <v>0</v>
      </c>
      <c r="I1199" s="11">
        <v>0</v>
      </c>
      <c r="J1199" s="12" t="str">
        <f>LEFT(tblRVN[[#This Row],[Rate Desc]],10)</f>
        <v>REVENUE_AC</v>
      </c>
      <c r="K1199" s="11">
        <v>0</v>
      </c>
      <c r="L1199" s="19"/>
      <c r="M1199" s="4" t="e">
        <v>#REF!</v>
      </c>
    </row>
    <row r="1200" spans="1:13" ht="15" hidden="1" customHeight="1">
      <c r="A1200" s="8">
        <v>201611</v>
      </c>
      <c r="B1200" s="9" t="s">
        <v>239</v>
      </c>
      <c r="C1200" s="9" t="s">
        <v>267</v>
      </c>
      <c r="D1200" s="17" t="s">
        <v>14</v>
      </c>
      <c r="E1200" s="16" t="s">
        <v>40</v>
      </c>
      <c r="F1200" s="10">
        <v>436.75</v>
      </c>
      <c r="G1200" s="11">
        <v>0</v>
      </c>
      <c r="H1200" s="11">
        <v>0</v>
      </c>
      <c r="I1200" s="11">
        <v>0</v>
      </c>
      <c r="J1200" s="12" t="str">
        <f>LEFT(tblRVN[[#This Row],[Rate Desc]],10)</f>
        <v>REVENUE AD</v>
      </c>
      <c r="K1200" s="11">
        <v>0</v>
      </c>
      <c r="L1200" s="19"/>
      <c r="M1200" s="4" t="e">
        <v>#REF!</v>
      </c>
    </row>
    <row r="1201" spans="1:13" ht="15" hidden="1" customHeight="1">
      <c r="A1201" s="8">
        <v>201611</v>
      </c>
      <c r="B1201" s="9" t="s">
        <v>239</v>
      </c>
      <c r="C1201" s="9" t="s">
        <v>267</v>
      </c>
      <c r="D1201" s="17" t="s">
        <v>19</v>
      </c>
      <c r="E1201" s="16" t="s">
        <v>255</v>
      </c>
      <c r="F1201" s="10">
        <v>-1000</v>
      </c>
      <c r="G1201" s="11">
        <v>0</v>
      </c>
      <c r="H1201" s="11">
        <v>0</v>
      </c>
      <c r="I1201" s="11">
        <v>19000</v>
      </c>
      <c r="J1201" s="12" t="str">
        <f>LEFT(tblRVN[[#This Row],[Rate Desc]],10)</f>
        <v>UNBILLED R</v>
      </c>
      <c r="K1201" s="11">
        <v>19000</v>
      </c>
      <c r="L1201" s="19"/>
      <c r="M1201" s="4" t="e">
        <v>#REF!</v>
      </c>
    </row>
    <row r="1202" spans="1:13" ht="15" hidden="1" customHeight="1">
      <c r="A1202" s="8">
        <v>201611</v>
      </c>
      <c r="B1202" s="9" t="s">
        <v>239</v>
      </c>
      <c r="C1202" s="9" t="s">
        <v>273</v>
      </c>
      <c r="D1202" s="17" t="s">
        <v>35</v>
      </c>
      <c r="E1202" s="16" t="s">
        <v>82</v>
      </c>
      <c r="F1202" s="10">
        <v>-3184.66</v>
      </c>
      <c r="G1202" s="11">
        <v>0</v>
      </c>
      <c r="H1202" s="11">
        <v>541</v>
      </c>
      <c r="I1202" s="11">
        <v>426321</v>
      </c>
      <c r="J1202" s="12" t="str">
        <f>LEFT(tblRVN[[#This Row],[Rate Desc]],10)</f>
        <v>02NETMT135</v>
      </c>
      <c r="K1202" s="11">
        <v>426321</v>
      </c>
      <c r="L1202" s="19"/>
      <c r="M1202" s="4" t="e">
        <v>#REF!</v>
      </c>
    </row>
    <row r="1203" spans="1:13" ht="15" hidden="1" customHeight="1">
      <c r="A1203" s="8">
        <v>201611</v>
      </c>
      <c r="B1203" s="9" t="s">
        <v>239</v>
      </c>
      <c r="C1203" s="9" t="s">
        <v>273</v>
      </c>
      <c r="D1203" s="17" t="s">
        <v>35</v>
      </c>
      <c r="E1203" s="16" t="s">
        <v>83</v>
      </c>
      <c r="F1203" s="10">
        <v>-616.38</v>
      </c>
      <c r="I1203" s="11">
        <v>82247</v>
      </c>
      <c r="J1203" s="12" t="str">
        <f>LEFT(tblRVN[[#This Row],[Rate Desc]],10)</f>
        <v>02OALTB15R</v>
      </c>
      <c r="K1203" s="11">
        <v>82247</v>
      </c>
      <c r="L1203" s="19"/>
      <c r="M1203" s="4" t="e">
        <v>#REF!</v>
      </c>
    </row>
    <row r="1204" spans="1:13" ht="15" hidden="1" customHeight="1">
      <c r="A1204" s="8">
        <v>201611</v>
      </c>
      <c r="B1204" s="9" t="s">
        <v>239</v>
      </c>
      <c r="C1204" s="9" t="s">
        <v>273</v>
      </c>
      <c r="D1204" s="17" t="s">
        <v>35</v>
      </c>
      <c r="E1204" s="16" t="s">
        <v>84</v>
      </c>
      <c r="F1204" s="10">
        <v>-773569.53</v>
      </c>
      <c r="G1204" s="11">
        <v>0</v>
      </c>
      <c r="H1204" s="11">
        <v>101709</v>
      </c>
      <c r="I1204" s="11">
        <v>103569682</v>
      </c>
      <c r="J1204" s="12" t="str">
        <f>LEFT(tblRVN[[#This Row],[Rate Desc]],10)</f>
        <v>02RESD0016</v>
      </c>
      <c r="K1204" s="11">
        <v>103569682</v>
      </c>
      <c r="L1204" s="19"/>
      <c r="M1204" s="4" t="e">
        <v>#REF!</v>
      </c>
    </row>
    <row r="1205" spans="1:13" ht="15" hidden="1" customHeight="1">
      <c r="A1205" s="8">
        <v>201611</v>
      </c>
      <c r="B1205" s="9" t="s">
        <v>239</v>
      </c>
      <c r="C1205" s="9" t="s">
        <v>273</v>
      </c>
      <c r="D1205" s="17" t="s">
        <v>35</v>
      </c>
      <c r="E1205" s="16" t="s">
        <v>85</v>
      </c>
      <c r="F1205" s="10">
        <v>-36200.53</v>
      </c>
      <c r="G1205" s="11">
        <v>0</v>
      </c>
      <c r="H1205" s="11">
        <v>4438</v>
      </c>
      <c r="I1205" s="11">
        <v>4846126</v>
      </c>
      <c r="J1205" s="12" t="str">
        <f>LEFT(tblRVN[[#This Row],[Rate Desc]],10)</f>
        <v>02RESD0017</v>
      </c>
      <c r="K1205" s="11">
        <v>4846126</v>
      </c>
      <c r="L1205" s="19"/>
      <c r="M1205" s="4" t="e">
        <v>#REF!</v>
      </c>
    </row>
    <row r="1206" spans="1:13" ht="15" hidden="1" customHeight="1">
      <c r="A1206" s="8">
        <v>201611</v>
      </c>
      <c r="B1206" s="9" t="s">
        <v>239</v>
      </c>
      <c r="C1206" s="9" t="s">
        <v>273</v>
      </c>
      <c r="D1206" s="17" t="s">
        <v>35</v>
      </c>
      <c r="E1206" s="16" t="s">
        <v>86</v>
      </c>
      <c r="F1206" s="10">
        <v>-1123.56</v>
      </c>
      <c r="G1206" s="11">
        <v>0</v>
      </c>
      <c r="H1206" s="11">
        <v>84</v>
      </c>
      <c r="I1206" s="11">
        <v>150412</v>
      </c>
      <c r="J1206" s="12" t="str">
        <f>LEFT(tblRVN[[#This Row],[Rate Desc]],10)</f>
        <v>02RESD0018</v>
      </c>
      <c r="K1206" s="11">
        <v>150412</v>
      </c>
      <c r="L1206" s="19"/>
      <c r="M1206" s="4" t="e">
        <v>#REF!</v>
      </c>
    </row>
    <row r="1207" spans="1:13" ht="15" hidden="1" customHeight="1">
      <c r="A1207" s="8">
        <v>201611</v>
      </c>
      <c r="B1207" s="9" t="s">
        <v>239</v>
      </c>
      <c r="C1207" s="9" t="s">
        <v>273</v>
      </c>
      <c r="D1207" s="17" t="s">
        <v>35</v>
      </c>
      <c r="E1207" s="16" t="s">
        <v>87</v>
      </c>
      <c r="F1207" s="10">
        <v>-175.45</v>
      </c>
      <c r="G1207" s="11">
        <v>0</v>
      </c>
      <c r="H1207" s="11">
        <v>15</v>
      </c>
      <c r="I1207" s="11">
        <v>23487</v>
      </c>
      <c r="J1207" s="12" t="str">
        <f>LEFT(tblRVN[[#This Row],[Rate Desc]],10)</f>
        <v>02RESD018X</v>
      </c>
      <c r="K1207" s="11">
        <v>23487</v>
      </c>
      <c r="L1207" s="19"/>
      <c r="M1207" s="4" t="e">
        <v>#REF!</v>
      </c>
    </row>
    <row r="1208" spans="1:13" ht="15" hidden="1" customHeight="1">
      <c r="A1208" s="8">
        <v>201611</v>
      </c>
      <c r="B1208" s="9" t="s">
        <v>239</v>
      </c>
      <c r="C1208" s="9" t="s">
        <v>273</v>
      </c>
      <c r="D1208" s="17" t="s">
        <v>35</v>
      </c>
      <c r="E1208" s="16" t="s">
        <v>88</v>
      </c>
      <c r="F1208" s="10">
        <v>-9837.65</v>
      </c>
      <c r="G1208" s="11">
        <v>0</v>
      </c>
      <c r="H1208" s="11">
        <v>3443</v>
      </c>
      <c r="I1208" s="11">
        <v>1311935</v>
      </c>
      <c r="J1208" s="12" t="str">
        <f>LEFT(tblRVN[[#This Row],[Rate Desc]],10)</f>
        <v>02RGNSB024</v>
      </c>
      <c r="K1208" s="11">
        <v>1311935</v>
      </c>
      <c r="L1208" s="19"/>
      <c r="M1208" s="4" t="e">
        <v>#REF!</v>
      </c>
    </row>
    <row r="1209" spans="1:13" ht="15" hidden="1" customHeight="1">
      <c r="A1209" s="8">
        <v>201611</v>
      </c>
      <c r="B1209" s="9" t="s">
        <v>239</v>
      </c>
      <c r="C1209" s="9" t="s">
        <v>273</v>
      </c>
      <c r="D1209" s="17" t="s">
        <v>35</v>
      </c>
      <c r="E1209" s="16" t="s">
        <v>241</v>
      </c>
      <c r="F1209" s="10">
        <v>-89627.1</v>
      </c>
      <c r="G1209" s="11">
        <v>0</v>
      </c>
      <c r="H1209" s="11">
        <v>0</v>
      </c>
      <c r="I1209" s="11">
        <v>0</v>
      </c>
      <c r="J1209" s="12" t="str">
        <f>LEFT(tblRVN[[#This Row],[Rate Desc]],10)</f>
        <v>BPA BALANC</v>
      </c>
      <c r="K1209" s="11">
        <v>0</v>
      </c>
      <c r="L1209" s="19"/>
      <c r="M1209" s="4" t="e">
        <v>#REF!</v>
      </c>
    </row>
    <row r="1210" spans="1:13" ht="15" hidden="1" customHeight="1">
      <c r="A1210" s="8">
        <v>201611</v>
      </c>
      <c r="B1210" s="9" t="s">
        <v>239</v>
      </c>
      <c r="C1210" s="9" t="s">
        <v>273</v>
      </c>
      <c r="D1210" s="17" t="s">
        <v>35</v>
      </c>
      <c r="E1210" s="16" t="s">
        <v>242</v>
      </c>
      <c r="G1210" s="11">
        <v>108550</v>
      </c>
      <c r="H1210" s="11">
        <v>0</v>
      </c>
      <c r="J1210" s="12" t="str">
        <f>LEFT(tblRVN[[#This Row],[Rate Desc]],10)</f>
        <v>CUSTOMER C</v>
      </c>
      <c r="L1210" s="19"/>
      <c r="M1210" s="4" t="e">
        <v>#REF!</v>
      </c>
    </row>
    <row r="1211" spans="1:13" ht="15" hidden="1" customHeight="1">
      <c r="A1211" s="8">
        <v>201611</v>
      </c>
      <c r="B1211" s="9" t="s">
        <v>239</v>
      </c>
      <c r="C1211" s="9" t="s">
        <v>31</v>
      </c>
      <c r="D1211" s="17" t="s">
        <v>14</v>
      </c>
      <c r="E1211" s="16" t="s">
        <v>249</v>
      </c>
      <c r="F1211" s="10">
        <v>226.69</v>
      </c>
      <c r="I1211" s="11">
        <v>0</v>
      </c>
      <c r="J1211" s="12" t="str">
        <f>LEFT(tblRVN[[#This Row],[Rate Desc]],10)</f>
        <v>02LNX00109</v>
      </c>
      <c r="K1211" s="11">
        <v>0</v>
      </c>
      <c r="L1211" s="19"/>
      <c r="M1211" s="4"/>
    </row>
    <row r="1212" spans="1:13" ht="15" hidden="1" customHeight="1">
      <c r="A1212" s="8">
        <v>201611</v>
      </c>
      <c r="B1212" s="9" t="s">
        <v>239</v>
      </c>
      <c r="C1212" s="9" t="s">
        <v>31</v>
      </c>
      <c r="D1212" s="17" t="s">
        <v>14</v>
      </c>
      <c r="E1212" s="16" t="s">
        <v>89</v>
      </c>
      <c r="F1212" s="10">
        <v>42528.26</v>
      </c>
      <c r="G1212" s="11">
        <v>0</v>
      </c>
      <c r="H1212" s="11">
        <v>541</v>
      </c>
      <c r="I1212" s="11">
        <v>429664</v>
      </c>
      <c r="J1212" s="12" t="str">
        <f>LEFT(tblRVN[[#This Row],[Rate Desc]],10)</f>
        <v>02NETMT135</v>
      </c>
      <c r="K1212" s="11">
        <v>429664</v>
      </c>
      <c r="L1212" s="19"/>
      <c r="M1212" s="4"/>
    </row>
    <row r="1213" spans="1:13" ht="15" hidden="1" customHeight="1">
      <c r="A1213" s="8">
        <v>201611</v>
      </c>
      <c r="B1213" s="9" t="s">
        <v>239</v>
      </c>
      <c r="C1213" s="9" t="s">
        <v>31</v>
      </c>
      <c r="D1213" s="17" t="s">
        <v>14</v>
      </c>
      <c r="E1213" s="16" t="s">
        <v>90</v>
      </c>
      <c r="F1213" s="10">
        <v>12692.74</v>
      </c>
      <c r="G1213" s="11">
        <v>0</v>
      </c>
      <c r="H1213" s="11">
        <v>1076</v>
      </c>
      <c r="I1213" s="11">
        <v>82247</v>
      </c>
      <c r="J1213" s="12" t="str">
        <f>LEFT(tblRVN[[#This Row],[Rate Desc]],10)</f>
        <v>02OALTB15R</v>
      </c>
      <c r="K1213" s="11">
        <v>82247</v>
      </c>
      <c r="L1213" s="19"/>
      <c r="M1213" s="4"/>
    </row>
    <row r="1214" spans="1:13" ht="15" hidden="1" customHeight="1">
      <c r="A1214" s="8">
        <v>201611</v>
      </c>
      <c r="B1214" s="9" t="s">
        <v>239</v>
      </c>
      <c r="C1214" s="9" t="s">
        <v>31</v>
      </c>
      <c r="D1214" s="17" t="s">
        <v>14</v>
      </c>
      <c r="E1214" s="16" t="s">
        <v>274</v>
      </c>
      <c r="F1214" s="10">
        <v>9786544.6600000001</v>
      </c>
      <c r="G1214" s="11">
        <v>0</v>
      </c>
      <c r="H1214" s="11">
        <v>101709</v>
      </c>
      <c r="I1214" s="11">
        <v>103621734</v>
      </c>
      <c r="J1214" s="12" t="str">
        <f>LEFT(tblRVN[[#This Row],[Rate Desc]],10)</f>
        <v>02RESD0016</v>
      </c>
      <c r="K1214" s="11">
        <v>103621734</v>
      </c>
      <c r="L1214" s="19"/>
      <c r="M1214" s="4"/>
    </row>
    <row r="1215" spans="1:13" ht="15" hidden="1" customHeight="1">
      <c r="A1215" s="8">
        <v>201611</v>
      </c>
      <c r="B1215" s="9" t="s">
        <v>239</v>
      </c>
      <c r="C1215" s="9" t="s">
        <v>31</v>
      </c>
      <c r="D1215" s="17" t="s">
        <v>14</v>
      </c>
      <c r="E1215" s="16" t="s">
        <v>275</v>
      </c>
      <c r="F1215" s="10">
        <v>454511.63</v>
      </c>
      <c r="G1215" s="11">
        <v>0</v>
      </c>
      <c r="H1215" s="11">
        <v>4438</v>
      </c>
      <c r="I1215" s="11">
        <v>4846125</v>
      </c>
      <c r="J1215" s="12" t="str">
        <f>LEFT(tblRVN[[#This Row],[Rate Desc]],10)</f>
        <v>02RESD0017</v>
      </c>
      <c r="K1215" s="11">
        <v>4846125</v>
      </c>
      <c r="L1215" s="19"/>
      <c r="M1215" s="4"/>
    </row>
    <row r="1216" spans="1:13" ht="15" hidden="1" customHeight="1">
      <c r="A1216" s="8">
        <v>201611</v>
      </c>
      <c r="B1216" s="9" t="s">
        <v>239</v>
      </c>
      <c r="C1216" s="9" t="s">
        <v>31</v>
      </c>
      <c r="D1216" s="17" t="s">
        <v>14</v>
      </c>
      <c r="E1216" s="16" t="s">
        <v>276</v>
      </c>
      <c r="F1216" s="10">
        <v>15782.54</v>
      </c>
      <c r="G1216" s="11">
        <v>0</v>
      </c>
      <c r="H1216" s="11">
        <v>84</v>
      </c>
      <c r="I1216" s="11">
        <v>150412</v>
      </c>
      <c r="J1216" s="12" t="str">
        <f>LEFT(tblRVN[[#This Row],[Rate Desc]],10)</f>
        <v>02RESD0018</v>
      </c>
      <c r="K1216" s="11">
        <v>150412</v>
      </c>
      <c r="L1216" s="19"/>
      <c r="M1216" s="4"/>
    </row>
    <row r="1217" spans="1:13" ht="15" hidden="1" customHeight="1">
      <c r="A1217" s="8">
        <v>201611</v>
      </c>
      <c r="B1217" s="9" t="s">
        <v>239</v>
      </c>
      <c r="C1217" s="9" t="s">
        <v>31</v>
      </c>
      <c r="D1217" s="17" t="s">
        <v>14</v>
      </c>
      <c r="E1217" s="16" t="s">
        <v>277</v>
      </c>
      <c r="F1217" s="10">
        <v>2388.77</v>
      </c>
      <c r="G1217" s="11">
        <v>0</v>
      </c>
      <c r="H1217" s="11">
        <v>15</v>
      </c>
      <c r="I1217" s="11">
        <v>23487</v>
      </c>
      <c r="J1217" s="12" t="str">
        <f>LEFT(tblRVN[[#This Row],[Rate Desc]],10)</f>
        <v>02RESD018X</v>
      </c>
      <c r="K1217" s="11">
        <v>23487</v>
      </c>
      <c r="L1217" s="19"/>
      <c r="M1217" s="4"/>
    </row>
    <row r="1218" spans="1:13" ht="15" hidden="1" customHeight="1">
      <c r="A1218" s="8">
        <v>201611</v>
      </c>
      <c r="B1218" s="9" t="s">
        <v>239</v>
      </c>
      <c r="C1218" s="9" t="s">
        <v>31</v>
      </c>
      <c r="D1218" s="17" t="s">
        <v>14</v>
      </c>
      <c r="E1218" s="16" t="s">
        <v>95</v>
      </c>
      <c r="F1218" s="10">
        <v>173691.65</v>
      </c>
      <c r="G1218" s="11">
        <v>0</v>
      </c>
      <c r="H1218" s="11">
        <v>3443</v>
      </c>
      <c r="I1218" s="11">
        <v>1362949</v>
      </c>
      <c r="J1218" s="12" t="str">
        <f>LEFT(tblRVN[[#This Row],[Rate Desc]],10)</f>
        <v>02RGNSB024</v>
      </c>
      <c r="K1218" s="11">
        <v>1362949</v>
      </c>
      <c r="L1218" s="19"/>
      <c r="M1218" s="4"/>
    </row>
    <row r="1219" spans="1:13" ht="15" hidden="1" customHeight="1">
      <c r="A1219" s="8">
        <v>201611</v>
      </c>
      <c r="B1219" s="9" t="s">
        <v>239</v>
      </c>
      <c r="C1219" s="9" t="s">
        <v>31</v>
      </c>
      <c r="D1219" s="17" t="s">
        <v>14</v>
      </c>
      <c r="E1219" s="16" t="s">
        <v>32</v>
      </c>
      <c r="F1219" s="10">
        <v>329136.11</v>
      </c>
      <c r="G1219" s="11">
        <v>0</v>
      </c>
      <c r="H1219" s="11">
        <v>0</v>
      </c>
      <c r="I1219" s="11">
        <v>0</v>
      </c>
      <c r="J1219" s="12" t="str">
        <f>LEFT(tblRVN[[#This Row],[Rate Desc]],10)</f>
        <v>301170-DSM</v>
      </c>
      <c r="K1219" s="11">
        <v>0</v>
      </c>
      <c r="L1219" s="19"/>
      <c r="M1219" s="4"/>
    </row>
    <row r="1220" spans="1:13" ht="15" hidden="1" customHeight="1">
      <c r="A1220" s="8">
        <v>201611</v>
      </c>
      <c r="B1220" s="9" t="s">
        <v>239</v>
      </c>
      <c r="C1220" s="9" t="s">
        <v>31</v>
      </c>
      <c r="D1220" s="17" t="s">
        <v>14</v>
      </c>
      <c r="E1220" s="16" t="s">
        <v>33</v>
      </c>
      <c r="F1220" s="10">
        <v>7081.17</v>
      </c>
      <c r="G1220" s="11">
        <v>0</v>
      </c>
      <c r="H1220" s="11">
        <v>0</v>
      </c>
      <c r="I1220" s="11">
        <v>0</v>
      </c>
      <c r="J1220" s="12" t="str">
        <f>LEFT(tblRVN[[#This Row],[Rate Desc]],10)</f>
        <v>301180-BLU</v>
      </c>
      <c r="K1220" s="11">
        <v>0</v>
      </c>
      <c r="L1220" s="19"/>
      <c r="M1220" s="4"/>
    </row>
    <row r="1221" spans="1:13" ht="15" hidden="1" customHeight="1">
      <c r="A1221" s="8">
        <v>201611</v>
      </c>
      <c r="B1221" s="9" t="s">
        <v>239</v>
      </c>
      <c r="C1221" s="9" t="s">
        <v>31</v>
      </c>
      <c r="D1221" s="17" t="s">
        <v>14</v>
      </c>
      <c r="E1221" s="16" t="s">
        <v>254</v>
      </c>
      <c r="G1221" s="11">
        <v>108573</v>
      </c>
      <c r="H1221" s="11">
        <v>0</v>
      </c>
      <c r="J1221" s="12" t="str">
        <f>LEFT(tblRVN[[#This Row],[Rate Desc]],10)</f>
        <v>CUSTOMER C</v>
      </c>
      <c r="L1221" s="19"/>
      <c r="M1221" s="4"/>
    </row>
    <row r="1222" spans="1:13" ht="15" hidden="1" customHeight="1">
      <c r="A1222" s="8">
        <v>201611</v>
      </c>
      <c r="B1222" s="9" t="s">
        <v>239</v>
      </c>
      <c r="C1222" s="9" t="s">
        <v>31</v>
      </c>
      <c r="D1222" s="17" t="s">
        <v>14</v>
      </c>
      <c r="E1222" s="16" t="s">
        <v>18</v>
      </c>
      <c r="F1222" s="10">
        <v>-747712.84</v>
      </c>
      <c r="G1222" s="11">
        <v>0</v>
      </c>
      <c r="H1222" s="11">
        <v>0</v>
      </c>
      <c r="I1222" s="11">
        <v>0</v>
      </c>
      <c r="J1222" s="12" t="str">
        <f>LEFT(tblRVN[[#This Row],[Rate Desc]],10)</f>
        <v>REVENUE_AC</v>
      </c>
      <c r="K1222" s="11">
        <v>0</v>
      </c>
      <c r="L1222" s="19"/>
      <c r="M1222" s="4"/>
    </row>
    <row r="1223" spans="1:13" ht="15" hidden="1" customHeight="1">
      <c r="A1223" s="8">
        <v>201611</v>
      </c>
      <c r="B1223" s="9" t="s">
        <v>239</v>
      </c>
      <c r="C1223" s="9" t="s">
        <v>31</v>
      </c>
      <c r="D1223" s="17" t="s">
        <v>14</v>
      </c>
      <c r="E1223" s="16" t="s">
        <v>40</v>
      </c>
      <c r="F1223" s="10">
        <v>74873.5</v>
      </c>
      <c r="G1223" s="11">
        <v>0</v>
      </c>
      <c r="H1223" s="11">
        <v>0</v>
      </c>
      <c r="I1223" s="11">
        <v>0</v>
      </c>
      <c r="J1223" s="12" t="str">
        <f>LEFT(tblRVN[[#This Row],[Rate Desc]],10)</f>
        <v>REVENUE AD</v>
      </c>
      <c r="K1223" s="11">
        <v>0</v>
      </c>
      <c r="L1223" s="19"/>
      <c r="M1223" s="4"/>
    </row>
    <row r="1224" spans="1:13" ht="15" hidden="1" customHeight="1">
      <c r="A1224" s="8">
        <v>201611</v>
      </c>
      <c r="B1224" s="9" t="s">
        <v>239</v>
      </c>
      <c r="C1224" s="9" t="s">
        <v>273</v>
      </c>
      <c r="D1224" s="17" t="s">
        <v>19</v>
      </c>
      <c r="E1224" s="16" t="s">
        <v>34</v>
      </c>
      <c r="F1224" s="10">
        <v>-5000</v>
      </c>
      <c r="G1224" s="11">
        <v>0</v>
      </c>
      <c r="H1224" s="11">
        <v>0</v>
      </c>
      <c r="I1224" s="11">
        <v>0</v>
      </c>
      <c r="J1224" s="12" t="str">
        <f>LEFT(tblRVN[[#This Row],[Rate Desc]],10)</f>
        <v>301119 - U</v>
      </c>
      <c r="K1224" s="11">
        <v>0</v>
      </c>
      <c r="L1224" s="19"/>
      <c r="M1224" s="4" t="e">
        <v>#REF!</v>
      </c>
    </row>
    <row r="1225" spans="1:13" ht="15" hidden="1" customHeight="1">
      <c r="A1225" s="8">
        <v>201611</v>
      </c>
      <c r="B1225" s="9" t="s">
        <v>239</v>
      </c>
      <c r="C1225" s="9" t="s">
        <v>273</v>
      </c>
      <c r="D1225" s="17" t="s">
        <v>19</v>
      </c>
      <c r="E1225" s="16" t="s">
        <v>255</v>
      </c>
      <c r="F1225" s="10">
        <v>973000</v>
      </c>
      <c r="G1225" s="11">
        <v>0</v>
      </c>
      <c r="H1225" s="11">
        <v>0</v>
      </c>
      <c r="I1225" s="11">
        <v>6162000</v>
      </c>
      <c r="J1225" s="12" t="str">
        <f>LEFT(tblRVN[[#This Row],[Rate Desc]],10)</f>
        <v>UNBILLED R</v>
      </c>
      <c r="K1225" s="11">
        <v>6162000</v>
      </c>
      <c r="L1225" s="19"/>
      <c r="M1225" s="4" t="e">
        <v>#REF!</v>
      </c>
    </row>
    <row r="1226" spans="1:13" ht="15" hidden="1" customHeight="1">
      <c r="A1226" s="8">
        <v>201612</v>
      </c>
      <c r="B1226" s="161" t="s">
        <v>239</v>
      </c>
      <c r="C1226" s="9" t="s">
        <v>240</v>
      </c>
      <c r="D1226" s="1" t="s">
        <v>35</v>
      </c>
      <c r="E1226" s="16" t="s">
        <v>42</v>
      </c>
      <c r="F1226" s="10">
        <v>-19262.46</v>
      </c>
      <c r="G1226" s="11">
        <v>0</v>
      </c>
      <c r="H1226" s="11">
        <v>1467</v>
      </c>
      <c r="I1226" s="11">
        <v>2578664</v>
      </c>
      <c r="J1226" s="12" t="str">
        <f>LEFT(tblRVN[[#This Row],[Rate Desc]],10)</f>
        <v>02GNSB0024</v>
      </c>
      <c r="K1226" s="11">
        <v>2578664</v>
      </c>
      <c r="L1226" s="19"/>
      <c r="M1226" s="4" t="e">
        <v>#REF!</v>
      </c>
    </row>
    <row r="1227" spans="1:13" ht="15" hidden="1" customHeight="1">
      <c r="A1227" s="8">
        <v>201612</v>
      </c>
      <c r="B1227" s="161" t="s">
        <v>239</v>
      </c>
      <c r="C1227" s="9" t="s">
        <v>240</v>
      </c>
      <c r="D1227" s="1" t="s">
        <v>35</v>
      </c>
      <c r="E1227" s="16" t="s">
        <v>43</v>
      </c>
      <c r="F1227" s="10">
        <v>-0.54</v>
      </c>
      <c r="G1227" s="11">
        <v>0</v>
      </c>
      <c r="H1227" s="11">
        <v>1</v>
      </c>
      <c r="I1227" s="11">
        <v>72</v>
      </c>
      <c r="J1227" s="12" t="str">
        <f>LEFT(tblRVN[[#This Row],[Rate Desc]],10)</f>
        <v>02GNSB024F</v>
      </c>
      <c r="K1227" s="11">
        <v>72</v>
      </c>
      <c r="L1227" s="19"/>
      <c r="M1227" s="4" t="e">
        <v>#REF!</v>
      </c>
    </row>
    <row r="1228" spans="1:13" ht="15" hidden="1" customHeight="1">
      <c r="A1228" s="8">
        <v>201612</v>
      </c>
      <c r="B1228" s="161" t="s">
        <v>239</v>
      </c>
      <c r="C1228" s="9" t="s">
        <v>240</v>
      </c>
      <c r="D1228" s="1" t="s">
        <v>35</v>
      </c>
      <c r="E1228" s="16" t="s">
        <v>44</v>
      </c>
      <c r="F1228" s="10">
        <v>-71.540000000000006</v>
      </c>
      <c r="G1228" s="11">
        <v>0</v>
      </c>
      <c r="H1228" s="11">
        <v>79</v>
      </c>
      <c r="I1228" s="11">
        <v>9578</v>
      </c>
      <c r="J1228" s="12" t="str">
        <f>LEFT(tblRVN[[#This Row],[Rate Desc]],10)</f>
        <v>02GNSB24FP</v>
      </c>
      <c r="K1228" s="11">
        <v>9578</v>
      </c>
      <c r="L1228" s="19"/>
      <c r="M1228" s="4" t="e">
        <v>#REF!</v>
      </c>
    </row>
    <row r="1229" spans="1:13" ht="15" hidden="1" customHeight="1">
      <c r="A1229" s="8">
        <v>201612</v>
      </c>
      <c r="B1229" s="161" t="s">
        <v>239</v>
      </c>
      <c r="C1229" s="9" t="s">
        <v>240</v>
      </c>
      <c r="D1229" s="1" t="s">
        <v>35</v>
      </c>
      <c r="E1229" s="16" t="s">
        <v>45</v>
      </c>
      <c r="F1229" s="10">
        <v>-43408.31</v>
      </c>
      <c r="G1229" s="11">
        <v>0</v>
      </c>
      <c r="H1229" s="11">
        <v>105</v>
      </c>
      <c r="I1229" s="11">
        <v>5811018</v>
      </c>
      <c r="J1229" s="12" t="str">
        <f>LEFT(tblRVN[[#This Row],[Rate Desc]],10)</f>
        <v>02LGSB0036</v>
      </c>
      <c r="K1229" s="11">
        <v>5811018</v>
      </c>
      <c r="L1229" s="19"/>
      <c r="M1229" s="4" t="e">
        <v>#REF!</v>
      </c>
    </row>
    <row r="1230" spans="1:13" ht="15" hidden="1" customHeight="1">
      <c r="A1230" s="8">
        <v>201612</v>
      </c>
      <c r="B1230" s="161" t="s">
        <v>239</v>
      </c>
      <c r="C1230" s="9" t="s">
        <v>240</v>
      </c>
      <c r="D1230" s="1" t="s">
        <v>35</v>
      </c>
      <c r="E1230" s="16" t="s">
        <v>46</v>
      </c>
      <c r="F1230" s="10">
        <v>-158.81</v>
      </c>
      <c r="G1230" s="11">
        <v>0</v>
      </c>
      <c r="H1230" s="11">
        <v>22</v>
      </c>
      <c r="I1230" s="11">
        <v>21261</v>
      </c>
      <c r="J1230" s="12" t="str">
        <f>LEFT(tblRVN[[#This Row],[Rate Desc]],10)</f>
        <v>02NMT24135</v>
      </c>
      <c r="K1230" s="11">
        <v>21261</v>
      </c>
      <c r="L1230" s="19"/>
      <c r="M1230" s="4" t="e">
        <v>#REF!</v>
      </c>
    </row>
    <row r="1231" spans="1:13" ht="15" hidden="1" customHeight="1">
      <c r="A1231" s="8">
        <v>201612</v>
      </c>
      <c r="B1231" s="161" t="s">
        <v>239</v>
      </c>
      <c r="C1231" s="9" t="s">
        <v>240</v>
      </c>
      <c r="D1231" s="1" t="s">
        <v>35</v>
      </c>
      <c r="E1231" s="16" t="s">
        <v>47</v>
      </c>
      <c r="F1231" s="10">
        <v>-321.67</v>
      </c>
      <c r="I1231" s="11">
        <v>42973</v>
      </c>
      <c r="J1231" s="12" t="str">
        <f>LEFT(tblRVN[[#This Row],[Rate Desc]],10)</f>
        <v>02OALTB15N</v>
      </c>
      <c r="K1231" s="11">
        <v>42973</v>
      </c>
      <c r="L1231" s="19"/>
      <c r="M1231" s="4" t="e">
        <v>#REF!</v>
      </c>
    </row>
    <row r="1232" spans="1:13" ht="15" hidden="1" customHeight="1">
      <c r="A1232" s="8">
        <v>201612</v>
      </c>
      <c r="B1232" s="161" t="s">
        <v>239</v>
      </c>
      <c r="C1232" s="9" t="s">
        <v>240</v>
      </c>
      <c r="D1232" s="1" t="s">
        <v>35</v>
      </c>
      <c r="E1232" s="16" t="s">
        <v>241</v>
      </c>
      <c r="F1232" s="10">
        <v>-7566.07</v>
      </c>
      <c r="G1232" s="11">
        <v>0</v>
      </c>
      <c r="H1232" s="11">
        <v>0</v>
      </c>
      <c r="I1232" s="11">
        <v>0</v>
      </c>
      <c r="J1232" s="12" t="str">
        <f>LEFT(tblRVN[[#This Row],[Rate Desc]],10)</f>
        <v>BPA BALANC</v>
      </c>
      <c r="K1232" s="11">
        <v>0</v>
      </c>
      <c r="L1232" s="19"/>
      <c r="M1232" s="4" t="e">
        <v>#REF!</v>
      </c>
    </row>
    <row r="1233" spans="1:13" ht="15" hidden="1" customHeight="1">
      <c r="A1233" s="8">
        <v>201612</v>
      </c>
      <c r="B1233" s="161" t="s">
        <v>239</v>
      </c>
      <c r="C1233" s="9" t="s">
        <v>240</v>
      </c>
      <c r="D1233" s="1" t="s">
        <v>35</v>
      </c>
      <c r="E1233" s="16" t="s">
        <v>242</v>
      </c>
      <c r="G1233" s="11">
        <v>1603</v>
      </c>
      <c r="H1233" s="11">
        <v>0</v>
      </c>
      <c r="J1233" s="12" t="str">
        <f>LEFT(tblRVN[[#This Row],[Rate Desc]],10)</f>
        <v>CUSTOMER C</v>
      </c>
      <c r="L1233" s="19"/>
      <c r="M1233" s="4" t="e">
        <v>#REF!</v>
      </c>
    </row>
    <row r="1234" spans="1:13" ht="15" hidden="1" customHeight="1">
      <c r="A1234" s="8">
        <v>201612</v>
      </c>
      <c r="B1234" s="161" t="s">
        <v>239</v>
      </c>
      <c r="C1234" s="9" t="s">
        <v>13</v>
      </c>
      <c r="D1234" s="1" t="s">
        <v>14</v>
      </c>
      <c r="E1234" s="16" t="s">
        <v>48</v>
      </c>
      <c r="F1234" s="10">
        <v>247526.68</v>
      </c>
      <c r="G1234" s="11">
        <v>0</v>
      </c>
      <c r="H1234" s="11">
        <v>1467</v>
      </c>
      <c r="I1234" s="11">
        <v>2578664</v>
      </c>
      <c r="J1234" s="12" t="str">
        <f>LEFT(tblRVN[[#This Row],[Rate Desc]],10)</f>
        <v>02GNSB0024</v>
      </c>
      <c r="K1234" s="11">
        <v>2578664</v>
      </c>
      <c r="L1234" s="19"/>
      <c r="M1234" s="4" t="e">
        <v>#REF!</v>
      </c>
    </row>
    <row r="1235" spans="1:13" ht="15" hidden="1" customHeight="1">
      <c r="A1235" s="8">
        <v>201612</v>
      </c>
      <c r="B1235" s="161" t="s">
        <v>239</v>
      </c>
      <c r="C1235" s="9" t="s">
        <v>13</v>
      </c>
      <c r="D1235" s="1" t="s">
        <v>14</v>
      </c>
      <c r="E1235" s="16" t="s">
        <v>49</v>
      </c>
      <c r="F1235" s="10">
        <v>3332</v>
      </c>
      <c r="G1235" s="11">
        <v>0</v>
      </c>
      <c r="H1235" s="11">
        <v>6</v>
      </c>
      <c r="I1235" s="11">
        <v>25642</v>
      </c>
      <c r="J1235" s="12" t="str">
        <f>LEFT(tblRVN[[#This Row],[Rate Desc]],10)</f>
        <v>02GNSB024F</v>
      </c>
      <c r="K1235" s="11">
        <v>25642</v>
      </c>
      <c r="L1235" s="19"/>
      <c r="M1235" s="4" t="e">
        <v>#REF!</v>
      </c>
    </row>
    <row r="1236" spans="1:13" ht="15" hidden="1" customHeight="1">
      <c r="A1236" s="8">
        <v>201612</v>
      </c>
      <c r="B1236" s="161" t="s">
        <v>239</v>
      </c>
      <c r="C1236" s="9" t="s">
        <v>13</v>
      </c>
      <c r="D1236" s="1" t="s">
        <v>14</v>
      </c>
      <c r="E1236" s="16" t="s">
        <v>50</v>
      </c>
      <c r="F1236" s="10">
        <v>10771.45</v>
      </c>
      <c r="G1236" s="11">
        <v>0</v>
      </c>
      <c r="H1236" s="11">
        <v>79</v>
      </c>
      <c r="I1236" s="11">
        <v>9578</v>
      </c>
      <c r="J1236" s="12" t="str">
        <f>LEFT(tblRVN[[#This Row],[Rate Desc]],10)</f>
        <v>02GNSB24FP</v>
      </c>
      <c r="K1236" s="11">
        <v>9578</v>
      </c>
      <c r="L1236" s="19"/>
      <c r="M1236" s="4" t="e">
        <v>#REF!</v>
      </c>
    </row>
    <row r="1237" spans="1:13" ht="15" hidden="1" customHeight="1">
      <c r="A1237" s="8">
        <v>201612</v>
      </c>
      <c r="B1237" s="161" t="s">
        <v>239</v>
      </c>
      <c r="C1237" s="9" t="s">
        <v>13</v>
      </c>
      <c r="D1237" s="1" t="s">
        <v>14</v>
      </c>
      <c r="E1237" s="16" t="s">
        <v>243</v>
      </c>
      <c r="F1237" s="10">
        <v>3993664.58</v>
      </c>
      <c r="G1237" s="11">
        <v>0</v>
      </c>
      <c r="H1237" s="11">
        <v>13959</v>
      </c>
      <c r="I1237" s="11">
        <v>42937995</v>
      </c>
      <c r="J1237" s="12" t="str">
        <f>LEFT(tblRVN[[#This Row],[Rate Desc]],10)</f>
        <v>02GNSV0024</v>
      </c>
      <c r="K1237" s="11">
        <v>42937995</v>
      </c>
      <c r="L1237" s="19"/>
      <c r="M1237" s="4" t="e">
        <v>#REF!</v>
      </c>
    </row>
    <row r="1238" spans="1:13" ht="15" hidden="1" customHeight="1">
      <c r="A1238" s="8">
        <v>201612</v>
      </c>
      <c r="B1238" s="161" t="s">
        <v>239</v>
      </c>
      <c r="C1238" s="9" t="s">
        <v>13</v>
      </c>
      <c r="D1238" s="1" t="s">
        <v>14</v>
      </c>
      <c r="E1238" s="16" t="s">
        <v>244</v>
      </c>
      <c r="F1238" s="10">
        <v>12617.21</v>
      </c>
      <c r="G1238" s="11">
        <v>0</v>
      </c>
      <c r="H1238" s="11">
        <v>107</v>
      </c>
      <c r="I1238" s="11">
        <v>89285</v>
      </c>
      <c r="J1238" s="12" t="str">
        <f>LEFT(tblRVN[[#This Row],[Rate Desc]],10)</f>
        <v>02GNSV024F</v>
      </c>
      <c r="K1238" s="11">
        <v>89285</v>
      </c>
      <c r="L1238" s="19"/>
      <c r="M1238" s="4" t="e">
        <v>#REF!</v>
      </c>
    </row>
    <row r="1239" spans="1:13" ht="15" hidden="1" customHeight="1">
      <c r="A1239" s="8">
        <v>201612</v>
      </c>
      <c r="B1239" s="161" t="s">
        <v>239</v>
      </c>
      <c r="C1239" s="9" t="s">
        <v>13</v>
      </c>
      <c r="D1239" s="1" t="s">
        <v>14</v>
      </c>
      <c r="E1239" s="16" t="s">
        <v>53</v>
      </c>
      <c r="F1239" s="10">
        <v>465883.91</v>
      </c>
      <c r="G1239" s="11">
        <v>0</v>
      </c>
      <c r="H1239" s="11">
        <v>105</v>
      </c>
      <c r="I1239" s="11">
        <v>5811018</v>
      </c>
      <c r="J1239" s="12" t="str">
        <f>LEFT(tblRVN[[#This Row],[Rate Desc]],10)</f>
        <v>02LGSB0036</v>
      </c>
      <c r="K1239" s="11">
        <v>5811018</v>
      </c>
      <c r="L1239" s="19"/>
      <c r="M1239" s="4" t="e">
        <v>#REF!</v>
      </c>
    </row>
    <row r="1240" spans="1:13" ht="15" hidden="1" customHeight="1">
      <c r="A1240" s="8">
        <v>201612</v>
      </c>
      <c r="B1240" s="161" t="s">
        <v>239</v>
      </c>
      <c r="C1240" s="9" t="s">
        <v>13</v>
      </c>
      <c r="D1240" s="1" t="s">
        <v>14</v>
      </c>
      <c r="E1240" s="16" t="s">
        <v>245</v>
      </c>
      <c r="F1240" s="10">
        <v>5449041.8799999999</v>
      </c>
      <c r="G1240" s="11">
        <v>0</v>
      </c>
      <c r="H1240" s="11">
        <v>867</v>
      </c>
      <c r="I1240" s="11">
        <v>69215284</v>
      </c>
      <c r="J1240" s="12" t="str">
        <f>LEFT(tblRVN[[#This Row],[Rate Desc]],10)</f>
        <v>02LGSV0036</v>
      </c>
      <c r="K1240" s="11">
        <v>69215284</v>
      </c>
      <c r="L1240" s="19"/>
      <c r="M1240" s="4" t="e">
        <v>#REF!</v>
      </c>
    </row>
    <row r="1241" spans="1:13" ht="15" hidden="1" customHeight="1">
      <c r="A1241" s="8">
        <v>201612</v>
      </c>
      <c r="B1241" s="161" t="s">
        <v>239</v>
      </c>
      <c r="C1241" s="9" t="s">
        <v>13</v>
      </c>
      <c r="D1241" s="1" t="s">
        <v>14</v>
      </c>
      <c r="E1241" s="16" t="s">
        <v>246</v>
      </c>
      <c r="F1241" s="10">
        <v>1257005.8</v>
      </c>
      <c r="G1241" s="11">
        <v>0</v>
      </c>
      <c r="H1241" s="11">
        <v>36</v>
      </c>
      <c r="I1241" s="11">
        <v>17526960</v>
      </c>
      <c r="J1241" s="12" t="str">
        <f>LEFT(tblRVN[[#This Row],[Rate Desc]],10)</f>
        <v>02LGSV048T</v>
      </c>
      <c r="K1241" s="11">
        <v>17526960</v>
      </c>
      <c r="L1241" s="19"/>
      <c r="M1241" s="4" t="e">
        <v>#REF!</v>
      </c>
    </row>
    <row r="1242" spans="1:13" ht="15" hidden="1" customHeight="1">
      <c r="A1242" s="8">
        <v>201612</v>
      </c>
      <c r="B1242" s="161" t="s">
        <v>239</v>
      </c>
      <c r="C1242" s="9" t="s">
        <v>13</v>
      </c>
      <c r="D1242" s="1" t="s">
        <v>14</v>
      </c>
      <c r="E1242" s="16" t="s">
        <v>247</v>
      </c>
      <c r="F1242" s="10">
        <v>2766.09</v>
      </c>
      <c r="I1242" s="11">
        <v>0</v>
      </c>
      <c r="J1242" s="12" t="str">
        <f>LEFT(tblRVN[[#This Row],[Rate Desc]],10)</f>
        <v>02LNX00102</v>
      </c>
      <c r="K1242" s="11">
        <v>0</v>
      </c>
      <c r="L1242" s="19"/>
      <c r="M1242" s="4" t="e">
        <v>#REF!</v>
      </c>
    </row>
    <row r="1243" spans="1:13" ht="15" hidden="1" customHeight="1">
      <c r="A1243" s="8">
        <v>201612</v>
      </c>
      <c r="B1243" s="161" t="s">
        <v>239</v>
      </c>
      <c r="C1243" s="9" t="s">
        <v>13</v>
      </c>
      <c r="D1243" s="1" t="s">
        <v>14</v>
      </c>
      <c r="E1243" s="16" t="s">
        <v>248</v>
      </c>
      <c r="F1243" s="10">
        <v>143.41</v>
      </c>
      <c r="I1243" s="11">
        <v>0</v>
      </c>
      <c r="J1243" s="12" t="str">
        <f>LEFT(tblRVN[[#This Row],[Rate Desc]],10)</f>
        <v>02LNX00105</v>
      </c>
      <c r="K1243" s="11">
        <v>0</v>
      </c>
      <c r="L1243" s="19"/>
      <c r="M1243" s="4" t="e">
        <v>#REF!</v>
      </c>
    </row>
    <row r="1244" spans="1:13" ht="15" hidden="1" customHeight="1">
      <c r="A1244" s="8">
        <v>201612</v>
      </c>
      <c r="B1244" s="161" t="s">
        <v>239</v>
      </c>
      <c r="C1244" s="9" t="s">
        <v>13</v>
      </c>
      <c r="D1244" s="1" t="s">
        <v>14</v>
      </c>
      <c r="E1244" s="16" t="s">
        <v>249</v>
      </c>
      <c r="F1244" s="10">
        <v>18420.39</v>
      </c>
      <c r="I1244" s="11">
        <v>0</v>
      </c>
      <c r="J1244" s="12" t="str">
        <f>LEFT(tblRVN[[#This Row],[Rate Desc]],10)</f>
        <v>02LNX00109</v>
      </c>
      <c r="K1244" s="11">
        <v>0</v>
      </c>
      <c r="L1244" s="19"/>
      <c r="M1244" s="4" t="e">
        <v>#REF!</v>
      </c>
    </row>
    <row r="1245" spans="1:13" ht="15" hidden="1" customHeight="1">
      <c r="A1245" s="8">
        <v>201612</v>
      </c>
      <c r="B1245" s="161" t="s">
        <v>239</v>
      </c>
      <c r="C1245" s="9" t="s">
        <v>13</v>
      </c>
      <c r="D1245" s="1" t="s">
        <v>14</v>
      </c>
      <c r="E1245" s="16" t="s">
        <v>250</v>
      </c>
      <c r="F1245" s="10">
        <v>-4791.34</v>
      </c>
      <c r="I1245" s="11">
        <v>0</v>
      </c>
      <c r="J1245" s="12" t="str">
        <f>LEFT(tblRVN[[#This Row],[Rate Desc]],10)</f>
        <v>02LNX00110</v>
      </c>
      <c r="K1245" s="11">
        <v>0</v>
      </c>
      <c r="L1245" s="19"/>
      <c r="M1245" s="4" t="e">
        <v>#REF!</v>
      </c>
    </row>
    <row r="1246" spans="1:13" ht="15" hidden="1" customHeight="1">
      <c r="A1246" s="8">
        <v>201612</v>
      </c>
      <c r="B1246" s="161" t="s">
        <v>239</v>
      </c>
      <c r="C1246" s="9" t="s">
        <v>13</v>
      </c>
      <c r="D1246" s="1" t="s">
        <v>14</v>
      </c>
      <c r="E1246" s="16" t="s">
        <v>251</v>
      </c>
      <c r="F1246" s="10">
        <v>55.73</v>
      </c>
      <c r="I1246" s="11">
        <v>0</v>
      </c>
      <c r="J1246" s="12" t="str">
        <f>LEFT(tblRVN[[#This Row],[Rate Desc]],10)</f>
        <v>02LNX00112</v>
      </c>
      <c r="K1246" s="11">
        <v>0</v>
      </c>
      <c r="L1246" s="19"/>
      <c r="M1246" s="4" t="e">
        <v>#REF!</v>
      </c>
    </row>
    <row r="1247" spans="1:13" ht="15" hidden="1" customHeight="1">
      <c r="A1247" s="8">
        <v>201612</v>
      </c>
      <c r="B1247" s="161" t="s">
        <v>239</v>
      </c>
      <c r="C1247" s="9" t="s">
        <v>13</v>
      </c>
      <c r="D1247" s="1" t="s">
        <v>14</v>
      </c>
      <c r="E1247" s="16" t="s">
        <v>60</v>
      </c>
      <c r="F1247" s="10">
        <v>562.47</v>
      </c>
      <c r="I1247" s="11">
        <v>0</v>
      </c>
      <c r="J1247" s="12" t="str">
        <f>LEFT(tblRVN[[#This Row],[Rate Desc]],10)</f>
        <v>02LNX00300</v>
      </c>
      <c r="K1247" s="11">
        <v>0</v>
      </c>
      <c r="L1247" s="19"/>
      <c r="M1247" s="4" t="e">
        <v>#REF!</v>
      </c>
    </row>
    <row r="1248" spans="1:13" ht="15" hidden="1" customHeight="1">
      <c r="A1248" s="8">
        <v>201612</v>
      </c>
      <c r="B1248" s="161" t="s">
        <v>239</v>
      </c>
      <c r="C1248" s="9" t="s">
        <v>13</v>
      </c>
      <c r="D1248" s="1" t="s">
        <v>14</v>
      </c>
      <c r="E1248" s="16" t="s">
        <v>61</v>
      </c>
      <c r="F1248" s="10">
        <v>4113.3</v>
      </c>
      <c r="I1248" s="11">
        <v>0</v>
      </c>
      <c r="J1248" s="12" t="str">
        <f>LEFT(tblRVN[[#This Row],[Rate Desc]],10)</f>
        <v>02LNX00311</v>
      </c>
      <c r="K1248" s="11">
        <v>0</v>
      </c>
      <c r="L1248" s="19"/>
      <c r="M1248" s="4" t="e">
        <v>#REF!</v>
      </c>
    </row>
    <row r="1249" spans="1:13" ht="15" hidden="1" customHeight="1">
      <c r="A1249" s="8">
        <v>201612</v>
      </c>
      <c r="B1249" s="161" t="s">
        <v>239</v>
      </c>
      <c r="C1249" s="9" t="s">
        <v>13</v>
      </c>
      <c r="D1249" s="1" t="s">
        <v>14</v>
      </c>
      <c r="E1249" s="16" t="s">
        <v>97</v>
      </c>
      <c r="F1249" s="10">
        <v>-2077.84</v>
      </c>
      <c r="I1249" s="11">
        <v>0</v>
      </c>
      <c r="J1249" s="12" t="str">
        <f>LEFT(tblRVN[[#This Row],[Rate Desc]],10)</f>
        <v>02LNX00312</v>
      </c>
      <c r="K1249" s="11">
        <v>0</v>
      </c>
      <c r="L1249" s="19"/>
      <c r="M1249" s="4" t="e">
        <v>#REF!</v>
      </c>
    </row>
    <row r="1250" spans="1:13" ht="15" hidden="1" customHeight="1">
      <c r="A1250" s="8">
        <v>201612</v>
      </c>
      <c r="B1250" s="161" t="s">
        <v>239</v>
      </c>
      <c r="C1250" s="9" t="s">
        <v>13</v>
      </c>
      <c r="D1250" s="1" t="s">
        <v>14</v>
      </c>
      <c r="E1250" s="16" t="s">
        <v>62</v>
      </c>
      <c r="F1250" s="10">
        <v>26445.34</v>
      </c>
      <c r="G1250" s="11">
        <v>0</v>
      </c>
      <c r="H1250" s="11">
        <v>67</v>
      </c>
      <c r="I1250" s="11">
        <v>285327</v>
      </c>
      <c r="J1250" s="12" t="str">
        <f>LEFT(tblRVN[[#This Row],[Rate Desc]],10)</f>
        <v>02NMT24135</v>
      </c>
      <c r="K1250" s="11">
        <v>285327</v>
      </c>
      <c r="L1250" s="19"/>
      <c r="M1250" s="4" t="e">
        <v>#REF!</v>
      </c>
    </row>
    <row r="1251" spans="1:13" ht="15" hidden="1" customHeight="1">
      <c r="A1251" s="8">
        <v>201612</v>
      </c>
      <c r="B1251" s="161" t="s">
        <v>239</v>
      </c>
      <c r="C1251" s="9" t="s">
        <v>13</v>
      </c>
      <c r="D1251" s="1" t="s">
        <v>14</v>
      </c>
      <c r="E1251" s="16" t="s">
        <v>63</v>
      </c>
      <c r="F1251" s="10">
        <v>63589.88</v>
      </c>
      <c r="G1251" s="11">
        <v>0</v>
      </c>
      <c r="H1251" s="11">
        <v>12</v>
      </c>
      <c r="I1251" s="11">
        <v>777180</v>
      </c>
      <c r="J1251" s="12" t="str">
        <f>LEFT(tblRVN[[#This Row],[Rate Desc]],10)</f>
        <v>02NMT36135</v>
      </c>
      <c r="K1251" s="11">
        <v>777180</v>
      </c>
      <c r="L1251" s="19"/>
      <c r="M1251" s="4" t="e">
        <v>#REF!</v>
      </c>
    </row>
    <row r="1252" spans="1:13" ht="15" hidden="1" customHeight="1">
      <c r="A1252" s="8">
        <v>201612</v>
      </c>
      <c r="B1252" s="161" t="s">
        <v>239</v>
      </c>
      <c r="C1252" s="9" t="s">
        <v>13</v>
      </c>
      <c r="D1252" s="1" t="s">
        <v>14</v>
      </c>
      <c r="E1252" s="16" t="s">
        <v>64</v>
      </c>
      <c r="F1252" s="10">
        <v>63866.84</v>
      </c>
      <c r="G1252" s="11">
        <v>0</v>
      </c>
      <c r="H1252" s="11">
        <v>2</v>
      </c>
      <c r="I1252" s="11">
        <v>886800</v>
      </c>
      <c r="J1252" s="12" t="str">
        <f>LEFT(tblRVN[[#This Row],[Rate Desc]],10)</f>
        <v>02NMT48135</v>
      </c>
      <c r="K1252" s="11">
        <v>886800</v>
      </c>
      <c r="L1252" s="19"/>
      <c r="M1252" s="4" t="e">
        <v>#REF!</v>
      </c>
    </row>
    <row r="1253" spans="1:13" ht="15" hidden="1" customHeight="1">
      <c r="A1253" s="8">
        <v>201612</v>
      </c>
      <c r="B1253" s="161" t="s">
        <v>239</v>
      </c>
      <c r="C1253" s="9" t="s">
        <v>13</v>
      </c>
      <c r="D1253" s="1" t="s">
        <v>14</v>
      </c>
      <c r="E1253" s="16" t="s">
        <v>252</v>
      </c>
      <c r="F1253" s="10">
        <v>18076.07</v>
      </c>
      <c r="G1253" s="11">
        <v>0</v>
      </c>
      <c r="H1253" s="11">
        <v>789</v>
      </c>
      <c r="I1253" s="11">
        <v>126048</v>
      </c>
      <c r="J1253" s="12" t="str">
        <f>LEFT(tblRVN[[#This Row],[Rate Desc]],10)</f>
        <v>02OALT015N</v>
      </c>
      <c r="K1253" s="11">
        <v>126048</v>
      </c>
      <c r="L1253" s="19"/>
      <c r="M1253" s="4" t="e">
        <v>#REF!</v>
      </c>
    </row>
    <row r="1254" spans="1:13" ht="15" hidden="1" customHeight="1">
      <c r="A1254" s="8">
        <v>201612</v>
      </c>
      <c r="B1254" s="161" t="s">
        <v>239</v>
      </c>
      <c r="C1254" s="9" t="s">
        <v>13</v>
      </c>
      <c r="D1254" s="1" t="s">
        <v>14</v>
      </c>
      <c r="E1254" s="16" t="s">
        <v>66</v>
      </c>
      <c r="F1254" s="10">
        <v>6804.64</v>
      </c>
      <c r="G1254" s="11">
        <v>0</v>
      </c>
      <c r="H1254" s="11">
        <v>467</v>
      </c>
      <c r="I1254" s="11">
        <v>42973</v>
      </c>
      <c r="J1254" s="12" t="str">
        <f>LEFT(tblRVN[[#This Row],[Rate Desc]],10)</f>
        <v>02OALTB15N</v>
      </c>
      <c r="K1254" s="11">
        <v>42973</v>
      </c>
      <c r="L1254" s="19"/>
      <c r="M1254" s="4" t="e">
        <v>#REF!</v>
      </c>
    </row>
    <row r="1255" spans="1:13" ht="15" hidden="1" customHeight="1">
      <c r="A1255" s="8">
        <v>201612</v>
      </c>
      <c r="B1255" s="161" t="s">
        <v>239</v>
      </c>
      <c r="C1255" s="9" t="s">
        <v>13</v>
      </c>
      <c r="D1255" s="1" t="s">
        <v>14</v>
      </c>
      <c r="E1255" s="16" t="s">
        <v>253</v>
      </c>
      <c r="F1255" s="10">
        <v>2276.16</v>
      </c>
      <c r="G1255" s="11">
        <v>0</v>
      </c>
      <c r="H1255" s="11">
        <v>28</v>
      </c>
      <c r="I1255" s="11">
        <v>24146</v>
      </c>
      <c r="J1255" s="12" t="str">
        <f>LEFT(tblRVN[[#This Row],[Rate Desc]],10)</f>
        <v>02RCFL0054</v>
      </c>
      <c r="K1255" s="11">
        <v>24146</v>
      </c>
      <c r="L1255" s="19"/>
      <c r="M1255" s="4" t="e">
        <v>#REF!</v>
      </c>
    </row>
    <row r="1256" spans="1:13" ht="15" hidden="1" customHeight="1">
      <c r="A1256" s="8">
        <v>201612</v>
      </c>
      <c r="B1256" s="161" t="s">
        <v>239</v>
      </c>
      <c r="C1256" s="9" t="s">
        <v>13</v>
      </c>
      <c r="D1256" s="1" t="s">
        <v>14</v>
      </c>
      <c r="E1256" s="16" t="s">
        <v>15</v>
      </c>
      <c r="F1256" s="10">
        <v>469750.98</v>
      </c>
      <c r="G1256" s="11">
        <v>0</v>
      </c>
      <c r="H1256" s="11">
        <v>0</v>
      </c>
      <c r="I1256" s="11">
        <v>0</v>
      </c>
      <c r="J1256" s="12" t="str">
        <f>LEFT(tblRVN[[#This Row],[Rate Desc]],10)</f>
        <v>301270-DSM</v>
      </c>
      <c r="K1256" s="11">
        <v>0</v>
      </c>
      <c r="L1256" s="19"/>
      <c r="M1256" s="4" t="e">
        <v>#REF!</v>
      </c>
    </row>
    <row r="1257" spans="1:13" ht="15" hidden="1" customHeight="1">
      <c r="A1257" s="8">
        <v>201612</v>
      </c>
      <c r="B1257" s="161" t="s">
        <v>239</v>
      </c>
      <c r="C1257" s="9" t="s">
        <v>13</v>
      </c>
      <c r="D1257" s="1" t="s">
        <v>14</v>
      </c>
      <c r="E1257" s="16" t="s">
        <v>16</v>
      </c>
      <c r="F1257" s="10">
        <v>219.52</v>
      </c>
      <c r="G1257" s="11">
        <v>0</v>
      </c>
      <c r="H1257" s="11">
        <v>1</v>
      </c>
      <c r="I1257" s="11">
        <v>0</v>
      </c>
      <c r="J1257" s="12" t="str">
        <f>LEFT(tblRVN[[#This Row],[Rate Desc]],10)</f>
        <v>301280-BLU</v>
      </c>
      <c r="K1257" s="11">
        <v>0</v>
      </c>
      <c r="L1257" s="19"/>
      <c r="M1257" s="4" t="e">
        <v>#REF!</v>
      </c>
    </row>
    <row r="1258" spans="1:13" ht="15" hidden="1" customHeight="1">
      <c r="A1258" s="8">
        <v>201612</v>
      </c>
      <c r="B1258" s="161" t="s">
        <v>239</v>
      </c>
      <c r="C1258" s="9" t="s">
        <v>13</v>
      </c>
      <c r="D1258" s="1" t="s">
        <v>14</v>
      </c>
      <c r="E1258" s="16" t="s">
        <v>254</v>
      </c>
      <c r="G1258" s="11">
        <v>15863</v>
      </c>
      <c r="H1258" s="11">
        <v>0</v>
      </c>
      <c r="J1258" s="12" t="str">
        <f>LEFT(tblRVN[[#This Row],[Rate Desc]],10)</f>
        <v>CUSTOMER C</v>
      </c>
      <c r="L1258" s="19"/>
      <c r="M1258" s="4" t="e">
        <v>#REF!</v>
      </c>
    </row>
    <row r="1259" spans="1:13" ht="15" hidden="1" customHeight="1">
      <c r="A1259" s="8">
        <v>201612</v>
      </c>
      <c r="B1259" s="161" t="s">
        <v>239</v>
      </c>
      <c r="C1259" s="9" t="s">
        <v>13</v>
      </c>
      <c r="D1259" s="1" t="s">
        <v>14</v>
      </c>
      <c r="E1259" s="16" t="s">
        <v>18</v>
      </c>
      <c r="F1259" s="10">
        <v>-805042.3</v>
      </c>
      <c r="G1259" s="11">
        <v>0</v>
      </c>
      <c r="H1259" s="11">
        <v>0</v>
      </c>
      <c r="I1259" s="11">
        <v>0</v>
      </c>
      <c r="J1259" s="12" t="str">
        <f>LEFT(tblRVN[[#This Row],[Rate Desc]],10)</f>
        <v>REVENUE_AC</v>
      </c>
      <c r="K1259" s="11">
        <v>0</v>
      </c>
      <c r="L1259" s="19"/>
      <c r="M1259" s="4" t="e">
        <v>#REF!</v>
      </c>
    </row>
    <row r="1260" spans="1:13" ht="15" hidden="1" customHeight="1">
      <c r="A1260" s="8">
        <v>201612</v>
      </c>
      <c r="B1260" s="161" t="s">
        <v>239</v>
      </c>
      <c r="C1260" s="9" t="s">
        <v>13</v>
      </c>
      <c r="D1260" s="1" t="s">
        <v>14</v>
      </c>
      <c r="E1260" s="16" t="s">
        <v>40</v>
      </c>
      <c r="F1260" s="10">
        <v>87137.59</v>
      </c>
      <c r="G1260" s="11">
        <v>0</v>
      </c>
      <c r="H1260" s="11">
        <v>0</v>
      </c>
      <c r="I1260" s="11">
        <v>0</v>
      </c>
      <c r="J1260" s="12" t="str">
        <f>LEFT(tblRVN[[#This Row],[Rate Desc]],10)</f>
        <v>REVENUE AD</v>
      </c>
      <c r="K1260" s="11">
        <v>0</v>
      </c>
      <c r="L1260" s="19"/>
      <c r="M1260" s="4" t="e">
        <v>#REF!</v>
      </c>
    </row>
    <row r="1261" spans="1:13" ht="15" hidden="1" customHeight="1">
      <c r="A1261" s="8">
        <v>201612</v>
      </c>
      <c r="B1261" s="161" t="s">
        <v>239</v>
      </c>
      <c r="C1261" s="9" t="s">
        <v>240</v>
      </c>
      <c r="D1261" s="1" t="s">
        <v>19</v>
      </c>
      <c r="E1261" s="16" t="s">
        <v>255</v>
      </c>
      <c r="F1261" s="10">
        <v>70000</v>
      </c>
      <c r="G1261" s="11">
        <v>0</v>
      </c>
      <c r="H1261" s="11">
        <v>0</v>
      </c>
      <c r="I1261" s="11">
        <v>-1313000</v>
      </c>
      <c r="J1261" s="12" t="str">
        <f>LEFT(tblRVN[[#This Row],[Rate Desc]],10)</f>
        <v>UNBILLED R</v>
      </c>
      <c r="K1261" s="11">
        <v>-1313000</v>
      </c>
      <c r="L1261" s="19"/>
      <c r="M1261" s="4" t="e">
        <v>#REF!</v>
      </c>
    </row>
    <row r="1262" spans="1:13" ht="15" hidden="1" customHeight="1">
      <c r="A1262" s="8">
        <v>201612</v>
      </c>
      <c r="B1262" s="161" t="s">
        <v>239</v>
      </c>
      <c r="C1262" s="9" t="s">
        <v>256</v>
      </c>
      <c r="D1262" s="1" t="s">
        <v>35</v>
      </c>
      <c r="E1262" s="16" t="s">
        <v>42</v>
      </c>
      <c r="F1262" s="10">
        <v>-530.9</v>
      </c>
      <c r="G1262" s="11">
        <v>0</v>
      </c>
      <c r="H1262" s="11">
        <v>45</v>
      </c>
      <c r="I1262" s="11">
        <v>71070</v>
      </c>
      <c r="J1262" s="12" t="str">
        <f>LEFT(tblRVN[[#This Row],[Rate Desc]],10)</f>
        <v>02GNSB0024</v>
      </c>
      <c r="K1262" s="11">
        <v>71070</v>
      </c>
      <c r="L1262" s="19"/>
      <c r="M1262" s="4" t="e">
        <v>#REF!</v>
      </c>
    </row>
    <row r="1263" spans="1:13" ht="15" hidden="1" customHeight="1">
      <c r="A1263" s="8">
        <v>201612</v>
      </c>
      <c r="B1263" s="161" t="s">
        <v>239</v>
      </c>
      <c r="C1263" s="9" t="s">
        <v>256</v>
      </c>
      <c r="D1263" s="1" t="s">
        <v>35</v>
      </c>
      <c r="E1263" s="16" t="s">
        <v>44</v>
      </c>
      <c r="F1263" s="10">
        <v>-0.39</v>
      </c>
      <c r="G1263" s="11">
        <v>0</v>
      </c>
      <c r="H1263" s="11">
        <v>1</v>
      </c>
      <c r="I1263" s="11">
        <v>52</v>
      </c>
      <c r="J1263" s="12" t="str">
        <f>LEFT(tblRVN[[#This Row],[Rate Desc]],10)</f>
        <v>02GNSB24FP</v>
      </c>
      <c r="K1263" s="11">
        <v>52</v>
      </c>
      <c r="L1263" s="19"/>
      <c r="M1263" s="4" t="e">
        <v>#REF!</v>
      </c>
    </row>
    <row r="1264" spans="1:13" ht="15" hidden="1" customHeight="1">
      <c r="A1264" s="8">
        <v>201612</v>
      </c>
      <c r="B1264" s="161" t="s">
        <v>239</v>
      </c>
      <c r="C1264" s="9" t="s">
        <v>256</v>
      </c>
      <c r="D1264" s="1" t="s">
        <v>35</v>
      </c>
      <c r="E1264" s="16" t="s">
        <v>45</v>
      </c>
      <c r="F1264" s="10">
        <v>-481.37</v>
      </c>
      <c r="G1264" s="11">
        <v>0</v>
      </c>
      <c r="H1264" s="11">
        <v>10</v>
      </c>
      <c r="I1264" s="11">
        <v>64440</v>
      </c>
      <c r="J1264" s="12" t="str">
        <f>LEFT(tblRVN[[#This Row],[Rate Desc]],10)</f>
        <v>02LGSB0036</v>
      </c>
      <c r="K1264" s="11">
        <v>64440</v>
      </c>
      <c r="L1264" s="19"/>
      <c r="M1264" s="4" t="e">
        <v>#REF!</v>
      </c>
    </row>
    <row r="1265" spans="1:13" ht="15" hidden="1" customHeight="1">
      <c r="A1265" s="8">
        <v>201612</v>
      </c>
      <c r="B1265" s="161" t="s">
        <v>239</v>
      </c>
      <c r="C1265" s="9" t="s">
        <v>256</v>
      </c>
      <c r="D1265" s="1" t="s">
        <v>35</v>
      </c>
      <c r="E1265" s="16" t="s">
        <v>47</v>
      </c>
      <c r="F1265" s="10">
        <v>-16.72</v>
      </c>
      <c r="I1265" s="11">
        <v>2238</v>
      </c>
      <c r="J1265" s="12" t="str">
        <f>LEFT(tblRVN[[#This Row],[Rate Desc]],10)</f>
        <v>02OALTB15N</v>
      </c>
      <c r="K1265" s="11">
        <v>2238</v>
      </c>
      <c r="L1265" s="19"/>
      <c r="M1265" s="4" t="e">
        <v>#REF!</v>
      </c>
    </row>
    <row r="1266" spans="1:13" ht="15" hidden="1" customHeight="1">
      <c r="A1266" s="8">
        <v>201612</v>
      </c>
      <c r="B1266" s="161" t="s">
        <v>239</v>
      </c>
      <c r="C1266" s="9" t="s">
        <v>256</v>
      </c>
      <c r="D1266" s="1" t="s">
        <v>35</v>
      </c>
      <c r="E1266" s="16" t="s">
        <v>241</v>
      </c>
      <c r="F1266" s="10">
        <v>-118.75</v>
      </c>
      <c r="G1266" s="11">
        <v>0</v>
      </c>
      <c r="H1266" s="11">
        <v>0</v>
      </c>
      <c r="I1266" s="11">
        <v>0</v>
      </c>
      <c r="J1266" s="12" t="str">
        <f>LEFT(tblRVN[[#This Row],[Rate Desc]],10)</f>
        <v>BPA BALANC</v>
      </c>
      <c r="K1266" s="11">
        <v>0</v>
      </c>
      <c r="L1266" s="19"/>
      <c r="M1266" s="4" t="e">
        <v>#REF!</v>
      </c>
    </row>
    <row r="1267" spans="1:13" ht="15" hidden="1" customHeight="1">
      <c r="A1267" s="8">
        <v>201612</v>
      </c>
      <c r="B1267" s="161" t="s">
        <v>239</v>
      </c>
      <c r="C1267" s="9" t="s">
        <v>256</v>
      </c>
      <c r="D1267" s="1" t="s">
        <v>35</v>
      </c>
      <c r="E1267" s="16" t="s">
        <v>242</v>
      </c>
      <c r="G1267" s="11">
        <v>55</v>
      </c>
      <c r="H1267" s="11">
        <v>0</v>
      </c>
      <c r="J1267" s="12" t="str">
        <f>LEFT(tblRVN[[#This Row],[Rate Desc]],10)</f>
        <v>CUSTOMER C</v>
      </c>
      <c r="L1267" s="19"/>
      <c r="M1267" s="4" t="e">
        <v>#REF!</v>
      </c>
    </row>
    <row r="1268" spans="1:13" ht="15" hidden="1" customHeight="1">
      <c r="A1268" s="8">
        <v>201612</v>
      </c>
      <c r="B1268" s="161" t="s">
        <v>239</v>
      </c>
      <c r="C1268" s="9" t="s">
        <v>21</v>
      </c>
      <c r="D1268" s="1" t="s">
        <v>14</v>
      </c>
      <c r="E1268" s="16" t="s">
        <v>48</v>
      </c>
      <c r="F1268" s="10">
        <v>7622.42</v>
      </c>
      <c r="G1268" s="11">
        <v>0</v>
      </c>
      <c r="H1268" s="11">
        <v>45</v>
      </c>
      <c r="I1268" s="11">
        <v>71070</v>
      </c>
      <c r="J1268" s="12" t="str">
        <f>LEFT(tblRVN[[#This Row],[Rate Desc]],10)</f>
        <v>02GNSB0024</v>
      </c>
      <c r="K1268" s="11">
        <v>71070</v>
      </c>
      <c r="L1268" s="19"/>
      <c r="M1268" s="4" t="e">
        <v>#REF!</v>
      </c>
    </row>
    <row r="1269" spans="1:13" ht="15" hidden="1" customHeight="1">
      <c r="A1269" s="8">
        <v>201612</v>
      </c>
      <c r="B1269" s="161" t="s">
        <v>239</v>
      </c>
      <c r="C1269" s="9" t="s">
        <v>21</v>
      </c>
      <c r="D1269" s="1" t="s">
        <v>14</v>
      </c>
      <c r="E1269" s="16" t="s">
        <v>50</v>
      </c>
      <c r="F1269" s="10">
        <v>6.28</v>
      </c>
      <c r="G1269" s="11">
        <v>0</v>
      </c>
      <c r="H1269" s="11">
        <v>1</v>
      </c>
      <c r="I1269" s="11">
        <v>52</v>
      </c>
      <c r="J1269" s="12" t="str">
        <f>LEFT(tblRVN[[#This Row],[Rate Desc]],10)</f>
        <v>02GNSB24FP</v>
      </c>
      <c r="K1269" s="11">
        <v>52</v>
      </c>
      <c r="L1269" s="19"/>
      <c r="M1269" s="4" t="e">
        <v>#REF!</v>
      </c>
    </row>
    <row r="1270" spans="1:13" ht="15" hidden="1" customHeight="1">
      <c r="A1270" s="8">
        <v>201612</v>
      </c>
      <c r="B1270" s="161" t="s">
        <v>239</v>
      </c>
      <c r="C1270" s="9" t="s">
        <v>21</v>
      </c>
      <c r="D1270" s="1" t="s">
        <v>14</v>
      </c>
      <c r="E1270" s="16" t="s">
        <v>243</v>
      </c>
      <c r="F1270" s="10">
        <v>136816.83000000002</v>
      </c>
      <c r="G1270" s="11">
        <v>0</v>
      </c>
      <c r="H1270" s="11">
        <v>329</v>
      </c>
      <c r="I1270" s="11">
        <v>1462334</v>
      </c>
      <c r="J1270" s="12" t="str">
        <f>LEFT(tblRVN[[#This Row],[Rate Desc]],10)</f>
        <v>02GNSV0024</v>
      </c>
      <c r="K1270" s="11">
        <v>1462334</v>
      </c>
      <c r="L1270" s="19"/>
      <c r="M1270" s="4" t="e">
        <v>#REF!</v>
      </c>
    </row>
    <row r="1271" spans="1:13" ht="15" hidden="1" customHeight="1">
      <c r="A1271" s="8">
        <v>201612</v>
      </c>
      <c r="B1271" s="161" t="s">
        <v>239</v>
      </c>
      <c r="C1271" s="9" t="s">
        <v>21</v>
      </c>
      <c r="D1271" s="1" t="s">
        <v>14</v>
      </c>
      <c r="E1271" s="16" t="s">
        <v>244</v>
      </c>
      <c r="F1271" s="10">
        <v>724.49</v>
      </c>
      <c r="G1271" s="11">
        <v>0</v>
      </c>
      <c r="H1271" s="11">
        <v>4</v>
      </c>
      <c r="I1271" s="11">
        <v>2776</v>
      </c>
      <c r="J1271" s="12" t="str">
        <f>LEFT(tblRVN[[#This Row],[Rate Desc]],10)</f>
        <v>02GNSV024F</v>
      </c>
      <c r="K1271" s="11">
        <v>2776</v>
      </c>
      <c r="L1271" s="19"/>
      <c r="M1271" s="4" t="e">
        <v>#REF!</v>
      </c>
    </row>
    <row r="1272" spans="1:13" ht="15" hidden="1" customHeight="1">
      <c r="A1272" s="8">
        <v>201612</v>
      </c>
      <c r="B1272" s="161" t="s">
        <v>239</v>
      </c>
      <c r="C1272" s="9" t="s">
        <v>21</v>
      </c>
      <c r="D1272" s="1" t="s">
        <v>14</v>
      </c>
      <c r="E1272" s="16" t="s">
        <v>53</v>
      </c>
      <c r="F1272" s="10">
        <v>11247.62</v>
      </c>
      <c r="G1272" s="11">
        <v>0</v>
      </c>
      <c r="H1272" s="11">
        <v>10</v>
      </c>
      <c r="I1272" s="11">
        <v>64440</v>
      </c>
      <c r="J1272" s="12" t="str">
        <f>LEFT(tblRVN[[#This Row],[Rate Desc]],10)</f>
        <v>02LGSB0036</v>
      </c>
      <c r="K1272" s="11">
        <v>64440</v>
      </c>
      <c r="L1272" s="19"/>
      <c r="M1272" s="4" t="e">
        <v>#REF!</v>
      </c>
    </row>
    <row r="1273" spans="1:13" ht="15" hidden="1" customHeight="1">
      <c r="A1273" s="8">
        <v>201612</v>
      </c>
      <c r="B1273" s="161" t="s">
        <v>239</v>
      </c>
      <c r="C1273" s="9" t="s">
        <v>21</v>
      </c>
      <c r="D1273" s="1" t="s">
        <v>14</v>
      </c>
      <c r="E1273" s="16" t="s">
        <v>245</v>
      </c>
      <c r="F1273" s="10">
        <v>709309.5</v>
      </c>
      <c r="G1273" s="11">
        <v>0</v>
      </c>
      <c r="H1273" s="11">
        <v>98</v>
      </c>
      <c r="I1273" s="11">
        <v>8528780</v>
      </c>
      <c r="J1273" s="12" t="str">
        <f>LEFT(tblRVN[[#This Row],[Rate Desc]],10)</f>
        <v>02LGSV0036</v>
      </c>
      <c r="K1273" s="11">
        <v>8528780</v>
      </c>
      <c r="L1273" s="19"/>
      <c r="M1273" s="4" t="e">
        <v>#REF!</v>
      </c>
    </row>
    <row r="1274" spans="1:13" ht="15" hidden="1" customHeight="1">
      <c r="A1274" s="8">
        <v>201612</v>
      </c>
      <c r="B1274" s="161" t="s">
        <v>239</v>
      </c>
      <c r="C1274" s="9" t="s">
        <v>21</v>
      </c>
      <c r="D1274" s="1" t="s">
        <v>14</v>
      </c>
      <c r="E1274" s="16" t="s">
        <v>246</v>
      </c>
      <c r="F1274" s="10">
        <v>3331624.51</v>
      </c>
      <c r="G1274" s="11">
        <v>0</v>
      </c>
      <c r="H1274" s="11">
        <v>31</v>
      </c>
      <c r="I1274" s="11">
        <v>51295700</v>
      </c>
      <c r="J1274" s="12" t="str">
        <f>LEFT(tblRVN[[#This Row],[Rate Desc]],10)</f>
        <v>02LGSV048T</v>
      </c>
      <c r="K1274" s="11">
        <v>51295700</v>
      </c>
      <c r="L1274" s="19"/>
      <c r="M1274" s="4" t="e">
        <v>#REF!</v>
      </c>
    </row>
    <row r="1275" spans="1:13" ht="15" hidden="1" customHeight="1">
      <c r="A1275" s="8">
        <v>201612</v>
      </c>
      <c r="B1275" s="161" t="s">
        <v>239</v>
      </c>
      <c r="C1275" s="9" t="s">
        <v>21</v>
      </c>
      <c r="D1275" s="1" t="s">
        <v>14</v>
      </c>
      <c r="E1275" s="16" t="s">
        <v>252</v>
      </c>
      <c r="F1275" s="10">
        <v>1090.95</v>
      </c>
      <c r="G1275" s="11">
        <v>0</v>
      </c>
      <c r="H1275" s="11">
        <v>38</v>
      </c>
      <c r="I1275" s="11">
        <v>8107</v>
      </c>
      <c r="J1275" s="12" t="str">
        <f>LEFT(tblRVN[[#This Row],[Rate Desc]],10)</f>
        <v>02OALT015N</v>
      </c>
      <c r="K1275" s="11">
        <v>8107</v>
      </c>
      <c r="L1275" s="19"/>
      <c r="M1275" s="4" t="e">
        <v>#REF!</v>
      </c>
    </row>
    <row r="1276" spans="1:13" ht="15" hidden="1" customHeight="1">
      <c r="A1276" s="8">
        <v>201612</v>
      </c>
      <c r="B1276" s="161" t="s">
        <v>239</v>
      </c>
      <c r="C1276" s="9" t="s">
        <v>21</v>
      </c>
      <c r="D1276" s="1" t="s">
        <v>14</v>
      </c>
      <c r="E1276" s="16" t="s">
        <v>66</v>
      </c>
      <c r="F1276" s="10">
        <v>343.56</v>
      </c>
      <c r="G1276" s="11">
        <v>0</v>
      </c>
      <c r="H1276" s="11">
        <v>14</v>
      </c>
      <c r="I1276" s="11">
        <v>2238</v>
      </c>
      <c r="J1276" s="12" t="str">
        <f>LEFT(tblRVN[[#This Row],[Rate Desc]],10)</f>
        <v>02OALTB15N</v>
      </c>
      <c r="K1276" s="11">
        <v>2238</v>
      </c>
      <c r="L1276" s="19"/>
      <c r="M1276" s="4" t="e">
        <v>#REF!</v>
      </c>
    </row>
    <row r="1277" spans="1:13" ht="15" hidden="1" customHeight="1">
      <c r="A1277" s="8">
        <v>201612</v>
      </c>
      <c r="B1277" s="161" t="s">
        <v>239</v>
      </c>
      <c r="C1277" s="9" t="s">
        <v>21</v>
      </c>
      <c r="D1277" s="1" t="s">
        <v>14</v>
      </c>
      <c r="E1277" s="16" t="s">
        <v>257</v>
      </c>
      <c r="F1277" s="10">
        <v>22759.119999999999</v>
      </c>
      <c r="G1277" s="11">
        <v>0</v>
      </c>
      <c r="H1277" s="11">
        <v>1</v>
      </c>
      <c r="I1277" s="11">
        <v>122000</v>
      </c>
      <c r="J1277" s="12" t="str">
        <f>LEFT(tblRVN[[#This Row],[Rate Desc]],10)</f>
        <v>02PRSV47TM</v>
      </c>
      <c r="K1277" s="11">
        <v>122000</v>
      </c>
      <c r="L1277" s="19"/>
      <c r="M1277" s="4" t="e">
        <v>#REF!</v>
      </c>
    </row>
    <row r="1278" spans="1:13" ht="15" hidden="1" customHeight="1">
      <c r="A1278" s="8">
        <v>201612</v>
      </c>
      <c r="B1278" s="161" t="s">
        <v>239</v>
      </c>
      <c r="C1278" s="9" t="s">
        <v>21</v>
      </c>
      <c r="D1278" s="1" t="s">
        <v>14</v>
      </c>
      <c r="E1278" s="16" t="s">
        <v>22</v>
      </c>
      <c r="F1278" s="10">
        <v>212418.58</v>
      </c>
      <c r="G1278" s="11">
        <v>0</v>
      </c>
      <c r="H1278" s="11">
        <v>0</v>
      </c>
      <c r="I1278" s="11">
        <v>0</v>
      </c>
      <c r="J1278" s="12" t="str">
        <f>LEFT(tblRVN[[#This Row],[Rate Desc]],10)</f>
        <v>301370-DSM</v>
      </c>
      <c r="K1278" s="11">
        <v>0</v>
      </c>
      <c r="L1278" s="19"/>
      <c r="M1278" s="4" t="e">
        <v>#REF!</v>
      </c>
    </row>
    <row r="1279" spans="1:13" ht="15" hidden="1" customHeight="1">
      <c r="A1279" s="8">
        <v>201612</v>
      </c>
      <c r="B1279" s="161" t="s">
        <v>239</v>
      </c>
      <c r="C1279" s="9" t="s">
        <v>21</v>
      </c>
      <c r="D1279" s="1" t="s">
        <v>14</v>
      </c>
      <c r="E1279" s="16" t="s">
        <v>254</v>
      </c>
      <c r="G1279" s="11">
        <v>488</v>
      </c>
      <c r="H1279" s="11">
        <v>0</v>
      </c>
      <c r="J1279" s="12" t="str">
        <f>LEFT(tblRVN[[#This Row],[Rate Desc]],10)</f>
        <v>CUSTOMER C</v>
      </c>
      <c r="L1279" s="19"/>
      <c r="M1279" s="4" t="e">
        <v>#REF!</v>
      </c>
    </row>
    <row r="1280" spans="1:13" ht="15" hidden="1" customHeight="1">
      <c r="A1280" s="8">
        <v>201612</v>
      </c>
      <c r="B1280" s="161" t="s">
        <v>239</v>
      </c>
      <c r="C1280" s="9" t="s">
        <v>21</v>
      </c>
      <c r="D1280" s="1" t="s">
        <v>14</v>
      </c>
      <c r="E1280" s="16" t="s">
        <v>18</v>
      </c>
      <c r="F1280" s="10">
        <v>-357182.24</v>
      </c>
      <c r="G1280" s="11">
        <v>0</v>
      </c>
      <c r="H1280" s="11">
        <v>0</v>
      </c>
      <c r="I1280" s="11">
        <v>0</v>
      </c>
      <c r="J1280" s="12" t="str">
        <f>LEFT(tblRVN[[#This Row],[Rate Desc]],10)</f>
        <v>REVENUE_AC</v>
      </c>
      <c r="K1280" s="11">
        <v>0</v>
      </c>
      <c r="L1280" s="19"/>
      <c r="M1280" s="4" t="e">
        <v>#REF!</v>
      </c>
    </row>
    <row r="1281" spans="1:13" ht="15" hidden="1" customHeight="1">
      <c r="A1281" s="8">
        <v>201612</v>
      </c>
      <c r="B1281" s="161" t="s">
        <v>239</v>
      </c>
      <c r="C1281" s="9" t="s">
        <v>21</v>
      </c>
      <c r="D1281" s="1" t="s">
        <v>14</v>
      </c>
      <c r="E1281" s="16" t="s">
        <v>40</v>
      </c>
      <c r="F1281" s="10">
        <v>46470.239999999998</v>
      </c>
      <c r="G1281" s="11">
        <v>0</v>
      </c>
      <c r="H1281" s="11">
        <v>0</v>
      </c>
      <c r="I1281" s="11">
        <v>0</v>
      </c>
      <c r="J1281" s="12" t="str">
        <f>LEFT(tblRVN[[#This Row],[Rate Desc]],10)</f>
        <v>REVENUE AD</v>
      </c>
      <c r="K1281" s="11">
        <v>0</v>
      </c>
      <c r="L1281" s="19"/>
      <c r="M1281" s="4" t="e">
        <v>#REF!</v>
      </c>
    </row>
    <row r="1282" spans="1:13" ht="15" hidden="1" customHeight="1">
      <c r="A1282" s="8">
        <v>201612</v>
      </c>
      <c r="B1282" s="161" t="s">
        <v>239</v>
      </c>
      <c r="C1282" s="9" t="s">
        <v>256</v>
      </c>
      <c r="D1282" s="1" t="s">
        <v>19</v>
      </c>
      <c r="E1282" s="16" t="s">
        <v>255</v>
      </c>
      <c r="F1282" s="10">
        <v>754000</v>
      </c>
      <c r="G1282" s="11">
        <v>0</v>
      </c>
      <c r="H1282" s="11">
        <v>0</v>
      </c>
      <c r="I1282" s="11">
        <v>8058000</v>
      </c>
      <c r="J1282" s="12" t="str">
        <f>LEFT(tblRVN[[#This Row],[Rate Desc]],10)</f>
        <v>UNBILLED R</v>
      </c>
      <c r="K1282" s="11">
        <v>8058000</v>
      </c>
      <c r="L1282" s="19"/>
      <c r="M1282" s="4" t="e">
        <v>#REF!</v>
      </c>
    </row>
    <row r="1283" spans="1:13" ht="15" hidden="1" customHeight="1">
      <c r="A1283" s="8">
        <v>201612</v>
      </c>
      <c r="B1283" s="161" t="s">
        <v>239</v>
      </c>
      <c r="C1283" s="9" t="s">
        <v>258</v>
      </c>
      <c r="D1283" s="1" t="s">
        <v>35</v>
      </c>
      <c r="E1283" s="16" t="s">
        <v>259</v>
      </c>
      <c r="F1283" s="10">
        <v>-14006.67</v>
      </c>
      <c r="G1283" s="11">
        <v>0</v>
      </c>
      <c r="H1283" s="11">
        <v>3123</v>
      </c>
      <c r="I1283" s="11">
        <v>1875101</v>
      </c>
      <c r="J1283" s="12" t="str">
        <f>LEFT(tblRVN[[#This Row],[Rate Desc]],10)</f>
        <v>02APSV0040</v>
      </c>
      <c r="K1283" s="11">
        <v>1875101</v>
      </c>
      <c r="L1283" s="19"/>
      <c r="M1283" s="4" t="e">
        <v>#REF!</v>
      </c>
    </row>
    <row r="1284" spans="1:13" ht="15" hidden="1" customHeight="1">
      <c r="A1284" s="8">
        <v>201612</v>
      </c>
      <c r="B1284" s="161" t="s">
        <v>239</v>
      </c>
      <c r="C1284" s="9" t="s">
        <v>258</v>
      </c>
      <c r="D1284" s="1" t="s">
        <v>35</v>
      </c>
      <c r="E1284" s="16" t="s">
        <v>70</v>
      </c>
      <c r="F1284" s="10">
        <v>-0.01</v>
      </c>
      <c r="G1284" s="11">
        <v>0</v>
      </c>
      <c r="H1284" s="11">
        <v>9</v>
      </c>
      <c r="I1284" s="11">
        <v>2</v>
      </c>
      <c r="J1284" s="12" t="str">
        <f>LEFT(tblRVN[[#This Row],[Rate Desc]],10)</f>
        <v>02NMT40135</v>
      </c>
      <c r="K1284" s="11">
        <v>2</v>
      </c>
      <c r="L1284" s="19"/>
      <c r="M1284" s="4" t="e">
        <v>#REF!</v>
      </c>
    </row>
    <row r="1285" spans="1:13" ht="15" hidden="1" customHeight="1">
      <c r="A1285" s="8">
        <v>201612</v>
      </c>
      <c r="B1285" s="161" t="s">
        <v>239</v>
      </c>
      <c r="C1285" s="9" t="s">
        <v>258</v>
      </c>
      <c r="D1285" s="1" t="s">
        <v>35</v>
      </c>
      <c r="E1285" s="16" t="s">
        <v>261</v>
      </c>
      <c r="G1285" s="11">
        <v>3076</v>
      </c>
      <c r="H1285" s="11">
        <v>0</v>
      </c>
      <c r="J1285" s="12" t="str">
        <f>LEFT(tblRVN[[#This Row],[Rate Desc]],10)</f>
        <v>CUSTOMER C</v>
      </c>
      <c r="L1285" s="19"/>
      <c r="M1285" s="4" t="e">
        <v>#REF!</v>
      </c>
    </row>
    <row r="1286" spans="1:13" ht="15" hidden="1" customHeight="1">
      <c r="A1286" s="8">
        <v>201612</v>
      </c>
      <c r="B1286" s="161" t="s">
        <v>239</v>
      </c>
      <c r="C1286" s="9" t="s">
        <v>258</v>
      </c>
      <c r="D1286" s="1" t="s">
        <v>35</v>
      </c>
      <c r="E1286" s="16" t="s">
        <v>262</v>
      </c>
      <c r="F1286" s="10">
        <v>-1679.46</v>
      </c>
      <c r="G1286" s="11">
        <v>0</v>
      </c>
      <c r="H1286" s="11">
        <v>0</v>
      </c>
      <c r="I1286" s="11">
        <v>0</v>
      </c>
      <c r="J1286" s="12" t="str">
        <f>LEFT(tblRVN[[#This Row],[Rate Desc]],10)</f>
        <v>IRRIGATION</v>
      </c>
      <c r="K1286" s="11">
        <v>0</v>
      </c>
      <c r="L1286" s="19"/>
      <c r="M1286" s="4" t="e">
        <v>#REF!</v>
      </c>
    </row>
    <row r="1287" spans="1:13" ht="15" hidden="1" customHeight="1">
      <c r="A1287" s="8">
        <v>201612</v>
      </c>
      <c r="B1287" s="161" t="s">
        <v>239</v>
      </c>
      <c r="C1287" s="9" t="s">
        <v>258</v>
      </c>
      <c r="D1287" s="1" t="s">
        <v>14</v>
      </c>
      <c r="E1287" s="16" t="s">
        <v>259</v>
      </c>
      <c r="F1287" s="10">
        <v>612339.27</v>
      </c>
      <c r="G1287" s="11">
        <v>0</v>
      </c>
      <c r="H1287" s="11">
        <v>3123</v>
      </c>
      <c r="I1287" s="11">
        <v>1875101</v>
      </c>
      <c r="J1287" s="12" t="str">
        <f>LEFT(tblRVN[[#This Row],[Rate Desc]],10)</f>
        <v>02APSV0040</v>
      </c>
      <c r="K1287" s="11">
        <v>1875101</v>
      </c>
      <c r="L1287" s="19"/>
      <c r="M1287" s="4" t="e">
        <v>#REF!</v>
      </c>
    </row>
    <row r="1288" spans="1:13" ht="15" hidden="1" customHeight="1">
      <c r="A1288" s="8">
        <v>201612</v>
      </c>
      <c r="B1288" s="161" t="s">
        <v>239</v>
      </c>
      <c r="C1288" s="9" t="s">
        <v>258</v>
      </c>
      <c r="D1288" s="1" t="s">
        <v>14</v>
      </c>
      <c r="E1288" s="16" t="s">
        <v>263</v>
      </c>
      <c r="F1288" s="10">
        <v>130088.01</v>
      </c>
      <c r="G1288" s="11">
        <v>0</v>
      </c>
      <c r="H1288" s="11">
        <v>2025</v>
      </c>
      <c r="I1288" s="11">
        <v>258656</v>
      </c>
      <c r="J1288" s="12" t="str">
        <f>LEFT(tblRVN[[#This Row],[Rate Desc]],10)</f>
        <v>02APSV040X</v>
      </c>
      <c r="K1288" s="11">
        <v>258656</v>
      </c>
      <c r="L1288" s="19"/>
      <c r="M1288" s="4" t="e">
        <v>#REF!</v>
      </c>
    </row>
    <row r="1289" spans="1:13" ht="15" hidden="1" customHeight="1">
      <c r="A1289" s="8">
        <v>201612</v>
      </c>
      <c r="B1289" s="161" t="s">
        <v>239</v>
      </c>
      <c r="C1289" s="9" t="s">
        <v>258</v>
      </c>
      <c r="D1289" s="1" t="s">
        <v>14</v>
      </c>
      <c r="E1289" s="16" t="s">
        <v>264</v>
      </c>
      <c r="F1289" s="10">
        <v>8382.44</v>
      </c>
      <c r="I1289" s="11">
        <v>0</v>
      </c>
      <c r="J1289" s="12" t="str">
        <f>LEFT(tblRVN[[#This Row],[Rate Desc]],10)</f>
        <v>02LNX00103</v>
      </c>
      <c r="K1289" s="11">
        <v>0</v>
      </c>
      <c r="L1289" s="19"/>
      <c r="M1289" s="4" t="e">
        <v>#REF!</v>
      </c>
    </row>
    <row r="1290" spans="1:13" ht="15" hidden="1" customHeight="1">
      <c r="A1290" s="8">
        <v>201612</v>
      </c>
      <c r="B1290" s="161" t="s">
        <v>239</v>
      </c>
      <c r="C1290" s="9" t="s">
        <v>258</v>
      </c>
      <c r="D1290" s="1" t="s">
        <v>14</v>
      </c>
      <c r="E1290" s="16" t="s">
        <v>248</v>
      </c>
      <c r="F1290" s="10">
        <v>7.5</v>
      </c>
      <c r="I1290" s="11">
        <v>0</v>
      </c>
      <c r="J1290" s="12" t="str">
        <f>LEFT(tblRVN[[#This Row],[Rate Desc]],10)</f>
        <v>02LNX00105</v>
      </c>
      <c r="K1290" s="11">
        <v>0</v>
      </c>
      <c r="L1290" s="19"/>
      <c r="M1290" s="4" t="e">
        <v>#REF!</v>
      </c>
    </row>
    <row r="1291" spans="1:13" ht="15" hidden="1" customHeight="1">
      <c r="A1291" s="8">
        <v>201612</v>
      </c>
      <c r="B1291" s="161" t="s">
        <v>239</v>
      </c>
      <c r="C1291" s="9" t="s">
        <v>258</v>
      </c>
      <c r="D1291" s="1" t="s">
        <v>14</v>
      </c>
      <c r="E1291" s="16" t="s">
        <v>249</v>
      </c>
      <c r="F1291" s="10">
        <v>972.84</v>
      </c>
      <c r="I1291" s="11">
        <v>0</v>
      </c>
      <c r="J1291" s="12" t="str">
        <f>LEFT(tblRVN[[#This Row],[Rate Desc]],10)</f>
        <v>02LNX00109</v>
      </c>
      <c r="K1291" s="11">
        <v>0</v>
      </c>
      <c r="L1291" s="19"/>
      <c r="M1291" s="4" t="e">
        <v>#REF!</v>
      </c>
    </row>
    <row r="1292" spans="1:13" ht="15" hidden="1" customHeight="1">
      <c r="A1292" s="8">
        <v>201612</v>
      </c>
      <c r="B1292" s="161" t="s">
        <v>239</v>
      </c>
      <c r="C1292" s="9" t="s">
        <v>258</v>
      </c>
      <c r="D1292" s="1" t="s">
        <v>14</v>
      </c>
      <c r="E1292" s="16" t="s">
        <v>250</v>
      </c>
      <c r="F1292" s="10">
        <v>26283</v>
      </c>
      <c r="I1292" s="11">
        <v>0</v>
      </c>
      <c r="J1292" s="12" t="str">
        <f>LEFT(tblRVN[[#This Row],[Rate Desc]],10)</f>
        <v>02LNX00110</v>
      </c>
      <c r="K1292" s="11">
        <v>0</v>
      </c>
      <c r="L1292" s="19"/>
      <c r="M1292" s="4" t="e">
        <v>#REF!</v>
      </c>
    </row>
    <row r="1293" spans="1:13" ht="15" hidden="1" customHeight="1">
      <c r="A1293" s="8">
        <v>201612</v>
      </c>
      <c r="B1293" s="161" t="s">
        <v>239</v>
      </c>
      <c r="C1293" s="9" t="s">
        <v>258</v>
      </c>
      <c r="D1293" s="1" t="s">
        <v>14</v>
      </c>
      <c r="E1293" s="16" t="s">
        <v>74</v>
      </c>
      <c r="F1293" s="10">
        <v>1018.93</v>
      </c>
      <c r="I1293" s="11">
        <v>0</v>
      </c>
      <c r="J1293" s="12" t="str">
        <f>LEFT(tblRVN[[#This Row],[Rate Desc]],10)</f>
        <v>02LNX00310</v>
      </c>
      <c r="K1293" s="11">
        <v>0</v>
      </c>
      <c r="L1293" s="19"/>
      <c r="M1293" s="4" t="e">
        <v>#REF!</v>
      </c>
    </row>
    <row r="1294" spans="1:13" ht="15" hidden="1" customHeight="1">
      <c r="A1294" s="8">
        <v>201612</v>
      </c>
      <c r="B1294" s="161" t="s">
        <v>239</v>
      </c>
      <c r="C1294" s="9" t="s">
        <v>258</v>
      </c>
      <c r="D1294" s="1" t="s">
        <v>14</v>
      </c>
      <c r="E1294" s="16" t="s">
        <v>61</v>
      </c>
      <c r="F1294" s="10">
        <v>21.27</v>
      </c>
      <c r="I1294" s="11">
        <v>0</v>
      </c>
      <c r="J1294" s="12" t="str">
        <f>LEFT(tblRVN[[#This Row],[Rate Desc]],10)</f>
        <v>02LNX00311</v>
      </c>
      <c r="K1294" s="11">
        <v>0</v>
      </c>
      <c r="L1294" s="19"/>
      <c r="M1294" s="4" t="e">
        <v>#REF!</v>
      </c>
    </row>
    <row r="1295" spans="1:13" ht="15" hidden="1" customHeight="1">
      <c r="A1295" s="8">
        <v>201612</v>
      </c>
      <c r="B1295" s="161" t="s">
        <v>239</v>
      </c>
      <c r="C1295" s="9" t="s">
        <v>258</v>
      </c>
      <c r="D1295" s="1" t="s">
        <v>14</v>
      </c>
      <c r="E1295" s="16" t="s">
        <v>97</v>
      </c>
      <c r="F1295" s="10">
        <v>3911.24</v>
      </c>
      <c r="I1295" s="11">
        <v>0</v>
      </c>
      <c r="J1295" s="12" t="str">
        <f>LEFT(tblRVN[[#This Row],[Rate Desc]],10)</f>
        <v>02LNX00312</v>
      </c>
      <c r="K1295" s="11">
        <v>0</v>
      </c>
      <c r="L1295" s="19"/>
      <c r="M1295" s="4" t="e">
        <v>#REF!</v>
      </c>
    </row>
    <row r="1296" spans="1:13" ht="15" hidden="1" customHeight="1">
      <c r="A1296" s="8">
        <v>201612</v>
      </c>
      <c r="B1296" s="161" t="s">
        <v>239</v>
      </c>
      <c r="C1296" s="9" t="s">
        <v>258</v>
      </c>
      <c r="D1296" s="1" t="s">
        <v>14</v>
      </c>
      <c r="E1296" s="16" t="s">
        <v>75</v>
      </c>
      <c r="F1296" s="10">
        <v>0.15</v>
      </c>
      <c r="G1296" s="11">
        <v>0</v>
      </c>
      <c r="H1296" s="11">
        <v>9</v>
      </c>
      <c r="I1296" s="11">
        <v>2</v>
      </c>
      <c r="J1296" s="12" t="str">
        <f>LEFT(tblRVN[[#This Row],[Rate Desc]],10)</f>
        <v>02NMT40135</v>
      </c>
      <c r="K1296" s="11">
        <v>2</v>
      </c>
      <c r="L1296" s="19"/>
      <c r="M1296" s="4" t="e">
        <v>#REF!</v>
      </c>
    </row>
    <row r="1297" spans="1:13" ht="15" hidden="1" customHeight="1">
      <c r="A1297" s="8">
        <v>201612</v>
      </c>
      <c r="B1297" s="161" t="s">
        <v>239</v>
      </c>
      <c r="C1297" s="9" t="s">
        <v>258</v>
      </c>
      <c r="D1297" s="1" t="s">
        <v>14</v>
      </c>
      <c r="E1297" s="16" t="s">
        <v>25</v>
      </c>
      <c r="F1297" s="10">
        <v>32382.36</v>
      </c>
      <c r="G1297" s="11">
        <v>0</v>
      </c>
      <c r="H1297" s="11">
        <v>0</v>
      </c>
      <c r="I1297" s="11">
        <v>0</v>
      </c>
      <c r="J1297" s="12" t="str">
        <f>LEFT(tblRVN[[#This Row],[Rate Desc]],10)</f>
        <v>301470-DSM</v>
      </c>
      <c r="K1297" s="11">
        <v>0</v>
      </c>
      <c r="L1297" s="19"/>
      <c r="M1297" s="4" t="e">
        <v>#REF!</v>
      </c>
    </row>
    <row r="1298" spans="1:13" ht="15" hidden="1" customHeight="1">
      <c r="A1298" s="8">
        <v>201612</v>
      </c>
      <c r="B1298" s="161" t="s">
        <v>239</v>
      </c>
      <c r="C1298" s="9" t="s">
        <v>258</v>
      </c>
      <c r="D1298" s="1" t="s">
        <v>14</v>
      </c>
      <c r="E1298" s="16" t="s">
        <v>26</v>
      </c>
      <c r="F1298" s="10">
        <v>28.8</v>
      </c>
      <c r="G1298" s="11">
        <v>0</v>
      </c>
      <c r="H1298" s="11">
        <v>0</v>
      </c>
      <c r="I1298" s="11">
        <v>0</v>
      </c>
      <c r="J1298" s="12" t="str">
        <f>LEFT(tblRVN[[#This Row],[Rate Desc]],10)</f>
        <v>301480-BLU</v>
      </c>
      <c r="K1298" s="11">
        <v>0</v>
      </c>
      <c r="L1298" s="19"/>
      <c r="M1298" s="4" t="e">
        <v>#REF!</v>
      </c>
    </row>
    <row r="1299" spans="1:13" ht="15" hidden="1" customHeight="1">
      <c r="A1299" s="8">
        <v>201612</v>
      </c>
      <c r="B1299" s="161" t="s">
        <v>239</v>
      </c>
      <c r="C1299" s="9" t="s">
        <v>258</v>
      </c>
      <c r="D1299" s="1" t="s">
        <v>14</v>
      </c>
      <c r="E1299" s="16" t="s">
        <v>265</v>
      </c>
      <c r="G1299" s="11">
        <v>5047</v>
      </c>
      <c r="H1299" s="11">
        <v>0</v>
      </c>
      <c r="J1299" s="12" t="str">
        <f>LEFT(tblRVN[[#This Row],[Rate Desc]],10)</f>
        <v>CUSTOMER C</v>
      </c>
      <c r="L1299" s="19"/>
      <c r="M1299" s="4" t="e">
        <v>#REF!</v>
      </c>
    </row>
    <row r="1300" spans="1:13" ht="15" hidden="1" customHeight="1">
      <c r="A1300" s="8">
        <v>201612</v>
      </c>
      <c r="B1300" s="161" t="s">
        <v>239</v>
      </c>
      <c r="C1300" s="9" t="s">
        <v>258</v>
      </c>
      <c r="D1300" s="1" t="s">
        <v>14</v>
      </c>
      <c r="E1300" s="16" t="s">
        <v>18</v>
      </c>
      <c r="F1300" s="10">
        <v>-64136.97</v>
      </c>
      <c r="G1300" s="11">
        <v>0</v>
      </c>
      <c r="H1300" s="11">
        <v>0</v>
      </c>
      <c r="I1300" s="11">
        <v>0</v>
      </c>
      <c r="J1300" s="12" t="str">
        <f>LEFT(tblRVN[[#This Row],[Rate Desc]],10)</f>
        <v>REVENUE_AC</v>
      </c>
      <c r="K1300" s="11">
        <v>0</v>
      </c>
      <c r="L1300" s="19"/>
      <c r="M1300" s="4" t="e">
        <v>#REF!</v>
      </c>
    </row>
    <row r="1301" spans="1:13" ht="15" hidden="1" customHeight="1">
      <c r="A1301" s="8">
        <v>201612</v>
      </c>
      <c r="B1301" s="161" t="s">
        <v>239</v>
      </c>
      <c r="C1301" s="9" t="s">
        <v>258</v>
      </c>
      <c r="D1301" s="1" t="s">
        <v>14</v>
      </c>
      <c r="E1301" s="16" t="s">
        <v>40</v>
      </c>
      <c r="F1301" s="10">
        <v>8727.91</v>
      </c>
      <c r="G1301" s="11">
        <v>0</v>
      </c>
      <c r="H1301" s="11">
        <v>0</v>
      </c>
      <c r="I1301" s="11">
        <v>0</v>
      </c>
      <c r="J1301" s="12" t="str">
        <f>LEFT(tblRVN[[#This Row],[Rate Desc]],10)</f>
        <v>REVENUE AD</v>
      </c>
      <c r="K1301" s="11">
        <v>0</v>
      </c>
      <c r="L1301" s="19"/>
      <c r="M1301" s="4" t="e">
        <v>#REF!</v>
      </c>
    </row>
    <row r="1302" spans="1:13" ht="15" hidden="1" customHeight="1">
      <c r="A1302" s="8">
        <v>201612</v>
      </c>
      <c r="B1302" s="161" t="s">
        <v>239</v>
      </c>
      <c r="C1302" s="9" t="s">
        <v>258</v>
      </c>
      <c r="D1302" s="1" t="s">
        <v>19</v>
      </c>
      <c r="E1302" s="16" t="s">
        <v>266</v>
      </c>
      <c r="F1302" s="10">
        <v>-712000</v>
      </c>
      <c r="G1302" s="11">
        <v>0</v>
      </c>
      <c r="H1302" s="11">
        <v>0</v>
      </c>
      <c r="I1302" s="11">
        <v>-1805000</v>
      </c>
      <c r="J1302" s="12" t="str">
        <f>LEFT(tblRVN[[#This Row],[Rate Desc]],10)</f>
        <v>IRRIGATION</v>
      </c>
      <c r="K1302" s="11">
        <v>-1805000</v>
      </c>
      <c r="L1302" s="19"/>
      <c r="M1302" s="4" t="e">
        <v>#REF!</v>
      </c>
    </row>
    <row r="1303" spans="1:13" ht="15" hidden="1" customHeight="1">
      <c r="A1303" s="8">
        <v>201612</v>
      </c>
      <c r="B1303" s="161" t="s">
        <v>239</v>
      </c>
      <c r="C1303" s="9" t="s">
        <v>267</v>
      </c>
      <c r="D1303" s="1" t="s">
        <v>14</v>
      </c>
      <c r="E1303" s="16" t="s">
        <v>268</v>
      </c>
      <c r="F1303" s="10">
        <v>7.57</v>
      </c>
      <c r="I1303" s="11">
        <v>0</v>
      </c>
      <c r="J1303" s="12" t="str">
        <f>LEFT(tblRVN[[#This Row],[Rate Desc]],10)</f>
        <v>02CFR00012</v>
      </c>
      <c r="K1303" s="11">
        <v>0</v>
      </c>
      <c r="L1303" s="19"/>
      <c r="M1303" s="4" t="e">
        <v>#REF!</v>
      </c>
    </row>
    <row r="1304" spans="1:13" ht="15" hidden="1" customHeight="1">
      <c r="A1304" s="8">
        <v>201612</v>
      </c>
      <c r="B1304" s="161" t="s">
        <v>239</v>
      </c>
      <c r="C1304" s="9" t="s">
        <v>267</v>
      </c>
      <c r="D1304" s="1" t="s">
        <v>14</v>
      </c>
      <c r="E1304" s="16" t="s">
        <v>269</v>
      </c>
      <c r="F1304" s="10">
        <v>2654.04</v>
      </c>
      <c r="G1304" s="11">
        <v>0</v>
      </c>
      <c r="H1304" s="11">
        <v>14</v>
      </c>
      <c r="I1304" s="11">
        <v>12919</v>
      </c>
      <c r="J1304" s="12" t="str">
        <f>LEFT(tblRVN[[#This Row],[Rate Desc]],10)</f>
        <v>02COSL0052</v>
      </c>
      <c r="K1304" s="11">
        <v>12919</v>
      </c>
      <c r="L1304" s="19"/>
      <c r="M1304" s="4" t="e">
        <v>#REF!</v>
      </c>
    </row>
    <row r="1305" spans="1:13" ht="15" hidden="1" customHeight="1">
      <c r="A1305" s="8">
        <v>201612</v>
      </c>
      <c r="B1305" s="161" t="s">
        <v>239</v>
      </c>
      <c r="C1305" s="9" t="s">
        <v>267</v>
      </c>
      <c r="D1305" s="1" t="s">
        <v>14</v>
      </c>
      <c r="E1305" s="16" t="s">
        <v>270</v>
      </c>
      <c r="F1305" s="10">
        <v>20057.650000000001</v>
      </c>
      <c r="G1305" s="11">
        <v>0</v>
      </c>
      <c r="H1305" s="11">
        <v>115</v>
      </c>
      <c r="I1305" s="11">
        <v>270143</v>
      </c>
      <c r="J1305" s="12" t="str">
        <f>LEFT(tblRVN[[#This Row],[Rate Desc]],10)</f>
        <v>02CUSL053F</v>
      </c>
      <c r="K1305" s="11">
        <v>270143</v>
      </c>
      <c r="L1305" s="19"/>
      <c r="M1305" s="4" t="e">
        <v>#REF!</v>
      </c>
    </row>
    <row r="1306" spans="1:13" ht="15" hidden="1" customHeight="1">
      <c r="A1306" s="8">
        <v>201612</v>
      </c>
      <c r="B1306" s="161" t="s">
        <v>239</v>
      </c>
      <c r="C1306" s="9" t="s">
        <v>267</v>
      </c>
      <c r="D1306" s="1" t="s">
        <v>14</v>
      </c>
      <c r="E1306" s="16" t="s">
        <v>271</v>
      </c>
      <c r="F1306" s="10">
        <v>9312.7800000000007</v>
      </c>
      <c r="G1306" s="11">
        <v>0</v>
      </c>
      <c r="H1306" s="11">
        <v>105</v>
      </c>
      <c r="I1306" s="11">
        <v>126518</v>
      </c>
      <c r="J1306" s="12" t="str">
        <f>LEFT(tblRVN[[#This Row],[Rate Desc]],10)</f>
        <v>02CUSL053M</v>
      </c>
      <c r="K1306" s="11">
        <v>126518</v>
      </c>
      <c r="L1306" s="19"/>
      <c r="M1306" s="4" t="e">
        <v>#REF!</v>
      </c>
    </row>
    <row r="1307" spans="1:13" ht="15" hidden="1" customHeight="1">
      <c r="A1307" s="8">
        <v>201612</v>
      </c>
      <c r="B1307" s="161" t="s">
        <v>239</v>
      </c>
      <c r="C1307" s="9" t="s">
        <v>267</v>
      </c>
      <c r="D1307" s="1" t="s">
        <v>14</v>
      </c>
      <c r="E1307" s="16" t="s">
        <v>272</v>
      </c>
      <c r="F1307" s="10">
        <v>17930.850000000002</v>
      </c>
      <c r="G1307" s="11">
        <v>0</v>
      </c>
      <c r="H1307" s="11">
        <v>40</v>
      </c>
      <c r="I1307" s="11">
        <v>138048</v>
      </c>
      <c r="J1307" s="12" t="str">
        <f>LEFT(tblRVN[[#This Row],[Rate Desc]],10)</f>
        <v>02MVSL0057</v>
      </c>
      <c r="K1307" s="11">
        <v>138048</v>
      </c>
      <c r="L1307" s="19"/>
      <c r="M1307" s="4" t="e">
        <v>#REF!</v>
      </c>
    </row>
    <row r="1308" spans="1:13" ht="15" hidden="1" customHeight="1">
      <c r="A1308" s="8">
        <v>201612</v>
      </c>
      <c r="B1308" s="161" t="s">
        <v>239</v>
      </c>
      <c r="C1308" s="9" t="s">
        <v>267</v>
      </c>
      <c r="D1308" s="1" t="s">
        <v>14</v>
      </c>
      <c r="E1308" s="16" t="s">
        <v>81</v>
      </c>
      <c r="F1308" s="10">
        <v>65667.930000000008</v>
      </c>
      <c r="G1308" s="11">
        <v>0</v>
      </c>
      <c r="H1308" s="11">
        <v>189</v>
      </c>
      <c r="I1308" s="11">
        <v>319847</v>
      </c>
      <c r="J1308" s="12" t="str">
        <f>LEFT(tblRVN[[#This Row],[Rate Desc]],10)</f>
        <v>02SLCO0051</v>
      </c>
      <c r="K1308" s="11">
        <v>319847</v>
      </c>
      <c r="L1308" s="19"/>
      <c r="M1308" s="4" t="e">
        <v>#REF!</v>
      </c>
    </row>
    <row r="1309" spans="1:13" ht="15" hidden="1" customHeight="1">
      <c r="A1309" s="8">
        <v>201612</v>
      </c>
      <c r="B1309" s="161" t="s">
        <v>239</v>
      </c>
      <c r="C1309" s="9" t="s">
        <v>267</v>
      </c>
      <c r="D1309" s="1" t="s">
        <v>14</v>
      </c>
      <c r="E1309" s="16" t="s">
        <v>30</v>
      </c>
      <c r="F1309" s="10">
        <v>3116.49</v>
      </c>
      <c r="G1309" s="11">
        <v>0</v>
      </c>
      <c r="H1309" s="11">
        <v>0</v>
      </c>
      <c r="I1309" s="11">
        <v>0</v>
      </c>
      <c r="J1309" s="12" t="str">
        <f>LEFT(tblRVN[[#This Row],[Rate Desc]],10)</f>
        <v>301670-DSM</v>
      </c>
      <c r="K1309" s="11">
        <v>0</v>
      </c>
      <c r="L1309" s="19"/>
      <c r="M1309" s="4" t="e">
        <v>#REF!</v>
      </c>
    </row>
    <row r="1310" spans="1:13" ht="15" hidden="1" customHeight="1">
      <c r="A1310" s="8">
        <v>201612</v>
      </c>
      <c r="B1310" s="161" t="s">
        <v>239</v>
      </c>
      <c r="C1310" s="9" t="s">
        <v>267</v>
      </c>
      <c r="D1310" s="1" t="s">
        <v>14</v>
      </c>
      <c r="E1310" s="16" t="s">
        <v>254</v>
      </c>
      <c r="G1310" s="11">
        <v>240</v>
      </c>
      <c r="H1310" s="11">
        <v>0</v>
      </c>
      <c r="J1310" s="12" t="str">
        <f>LEFT(tblRVN[[#This Row],[Rate Desc]],10)</f>
        <v>CUSTOMER C</v>
      </c>
      <c r="L1310" s="19"/>
      <c r="M1310" s="4" t="e">
        <v>#REF!</v>
      </c>
    </row>
    <row r="1311" spans="1:13" ht="15" hidden="1" customHeight="1">
      <c r="A1311" s="8">
        <v>201612</v>
      </c>
      <c r="B1311" s="161" t="s">
        <v>239</v>
      </c>
      <c r="C1311" s="9" t="s">
        <v>267</v>
      </c>
      <c r="D1311" s="1" t="s">
        <v>14</v>
      </c>
      <c r="E1311" s="16" t="s">
        <v>18</v>
      </c>
      <c r="F1311" s="10">
        <v>-6852.33</v>
      </c>
      <c r="G1311" s="11">
        <v>0</v>
      </c>
      <c r="H1311" s="11">
        <v>0</v>
      </c>
      <c r="I1311" s="11">
        <v>0</v>
      </c>
      <c r="J1311" s="12" t="str">
        <f>LEFT(tblRVN[[#This Row],[Rate Desc]],10)</f>
        <v>REVENUE_AC</v>
      </c>
      <c r="K1311" s="11">
        <v>0</v>
      </c>
      <c r="L1311" s="19"/>
      <c r="M1311" s="4" t="e">
        <v>#REF!</v>
      </c>
    </row>
    <row r="1312" spans="1:13" ht="15" hidden="1" customHeight="1">
      <c r="A1312" s="8">
        <v>201612</v>
      </c>
      <c r="B1312" s="161" t="s">
        <v>239</v>
      </c>
      <c r="C1312" s="9" t="s">
        <v>267</v>
      </c>
      <c r="D1312" s="1" t="s">
        <v>14</v>
      </c>
      <c r="E1312" s="16" t="s">
        <v>40</v>
      </c>
      <c r="F1312" s="10">
        <v>542.54999999999995</v>
      </c>
      <c r="G1312" s="11">
        <v>0</v>
      </c>
      <c r="H1312" s="11">
        <v>0</v>
      </c>
      <c r="I1312" s="11">
        <v>0</v>
      </c>
      <c r="J1312" s="12" t="str">
        <f>LEFT(tblRVN[[#This Row],[Rate Desc]],10)</f>
        <v>REVENUE AD</v>
      </c>
      <c r="K1312" s="11">
        <v>0</v>
      </c>
      <c r="L1312" s="19"/>
      <c r="M1312" s="4" t="e">
        <v>#REF!</v>
      </c>
    </row>
    <row r="1313" spans="1:13" ht="15" hidden="1" customHeight="1">
      <c r="A1313" s="8">
        <v>201612</v>
      </c>
      <c r="B1313" s="161" t="s">
        <v>239</v>
      </c>
      <c r="C1313" s="9" t="s">
        <v>267</v>
      </c>
      <c r="D1313" s="1" t="s">
        <v>19</v>
      </c>
      <c r="E1313" s="16" t="s">
        <v>255</v>
      </c>
      <c r="F1313" s="10">
        <v>13000</v>
      </c>
      <c r="G1313" s="11">
        <v>0</v>
      </c>
      <c r="H1313" s="11">
        <v>0</v>
      </c>
      <c r="I1313" s="11">
        <v>78000</v>
      </c>
      <c r="J1313" s="12" t="str">
        <f>LEFT(tblRVN[[#This Row],[Rate Desc]],10)</f>
        <v>UNBILLED R</v>
      </c>
      <c r="K1313" s="11">
        <v>78000</v>
      </c>
      <c r="L1313" s="19"/>
      <c r="M1313" s="4" t="e">
        <v>#REF!</v>
      </c>
    </row>
    <row r="1314" spans="1:13" ht="15" hidden="1" customHeight="1">
      <c r="A1314" s="8">
        <v>201612</v>
      </c>
      <c r="B1314" s="161" t="s">
        <v>239</v>
      </c>
      <c r="C1314" s="9" t="s">
        <v>273</v>
      </c>
      <c r="D1314" s="1" t="s">
        <v>35</v>
      </c>
      <c r="E1314" s="16" t="s">
        <v>82</v>
      </c>
      <c r="F1314" s="10">
        <v>-7491.98</v>
      </c>
      <c r="G1314" s="11">
        <v>0</v>
      </c>
      <c r="H1314" s="11">
        <v>569</v>
      </c>
      <c r="I1314" s="11">
        <v>1002939</v>
      </c>
      <c r="J1314" s="12" t="str">
        <f>LEFT(tblRVN[[#This Row],[Rate Desc]],10)</f>
        <v>02NETMT135</v>
      </c>
      <c r="K1314" s="11">
        <v>1002939</v>
      </c>
      <c r="L1314" s="19"/>
      <c r="M1314" s="4" t="e">
        <v>#REF!</v>
      </c>
    </row>
    <row r="1315" spans="1:13" ht="15" hidden="1" customHeight="1">
      <c r="A1315" s="8">
        <v>201612</v>
      </c>
      <c r="B1315" s="161" t="s">
        <v>239</v>
      </c>
      <c r="C1315" s="9" t="s">
        <v>273</v>
      </c>
      <c r="D1315" s="1" t="s">
        <v>35</v>
      </c>
      <c r="E1315" s="16" t="s">
        <v>83</v>
      </c>
      <c r="F1315" s="10">
        <v>-620.44000000000005</v>
      </c>
      <c r="I1315" s="11">
        <v>82796</v>
      </c>
      <c r="J1315" s="12" t="str">
        <f>LEFT(tblRVN[[#This Row],[Rate Desc]],10)</f>
        <v>02OALTB15R</v>
      </c>
      <c r="K1315" s="11">
        <v>82796</v>
      </c>
      <c r="L1315" s="19"/>
      <c r="M1315" s="4" t="e">
        <v>#REF!</v>
      </c>
    </row>
    <row r="1316" spans="1:13" ht="15" hidden="1" customHeight="1">
      <c r="A1316" s="8">
        <v>201612</v>
      </c>
      <c r="B1316" s="161" t="s">
        <v>239</v>
      </c>
      <c r="C1316" s="9" t="s">
        <v>273</v>
      </c>
      <c r="D1316" s="1" t="s">
        <v>35</v>
      </c>
      <c r="E1316" s="16" t="s">
        <v>84</v>
      </c>
      <c r="F1316" s="10">
        <v>-1256403.8</v>
      </c>
      <c r="G1316" s="11">
        <v>0</v>
      </c>
      <c r="H1316" s="11">
        <v>101729</v>
      </c>
      <c r="I1316" s="11">
        <v>168188889</v>
      </c>
      <c r="J1316" s="12" t="str">
        <f>LEFT(tblRVN[[#This Row],[Rate Desc]],10)</f>
        <v>02RESD0016</v>
      </c>
      <c r="K1316" s="11">
        <v>168188889</v>
      </c>
      <c r="L1316" s="19"/>
      <c r="M1316" s="4" t="e">
        <v>#REF!</v>
      </c>
    </row>
    <row r="1317" spans="1:13" ht="15" hidden="1" customHeight="1">
      <c r="A1317" s="8">
        <v>201612</v>
      </c>
      <c r="B1317" s="161" t="s">
        <v>239</v>
      </c>
      <c r="C1317" s="9" t="s">
        <v>273</v>
      </c>
      <c r="D1317" s="1" t="s">
        <v>35</v>
      </c>
      <c r="E1317" s="16" t="s">
        <v>85</v>
      </c>
      <c r="F1317" s="10">
        <v>-58276.68</v>
      </c>
      <c r="G1317" s="11">
        <v>0</v>
      </c>
      <c r="H1317" s="11">
        <v>4639</v>
      </c>
      <c r="I1317" s="11">
        <v>7801419</v>
      </c>
      <c r="J1317" s="12" t="str">
        <f>LEFT(tblRVN[[#This Row],[Rate Desc]],10)</f>
        <v>02RESD0017</v>
      </c>
      <c r="K1317" s="11">
        <v>7801419</v>
      </c>
      <c r="L1317" s="19"/>
      <c r="M1317" s="4" t="e">
        <v>#REF!</v>
      </c>
    </row>
    <row r="1318" spans="1:13" ht="15" hidden="1" customHeight="1">
      <c r="A1318" s="8">
        <v>201612</v>
      </c>
      <c r="B1318" s="161" t="s">
        <v>239</v>
      </c>
      <c r="C1318" s="9" t="s">
        <v>273</v>
      </c>
      <c r="D1318" s="1" t="s">
        <v>35</v>
      </c>
      <c r="E1318" s="16" t="s">
        <v>86</v>
      </c>
      <c r="F1318" s="10">
        <v>-1600.87</v>
      </c>
      <c r="G1318" s="11">
        <v>0</v>
      </c>
      <c r="H1318" s="11">
        <v>84</v>
      </c>
      <c r="I1318" s="11">
        <v>214304</v>
      </c>
      <c r="J1318" s="12" t="str">
        <f>LEFT(tblRVN[[#This Row],[Rate Desc]],10)</f>
        <v>02RESD0018</v>
      </c>
      <c r="K1318" s="11">
        <v>214304</v>
      </c>
      <c r="L1318" s="19"/>
      <c r="M1318" s="4" t="e">
        <v>#REF!</v>
      </c>
    </row>
    <row r="1319" spans="1:13" ht="15" hidden="1" customHeight="1">
      <c r="A1319" s="8">
        <v>201612</v>
      </c>
      <c r="B1319" s="161" t="s">
        <v>239</v>
      </c>
      <c r="C1319" s="9" t="s">
        <v>273</v>
      </c>
      <c r="D1319" s="1" t="s">
        <v>35</v>
      </c>
      <c r="E1319" s="16" t="s">
        <v>87</v>
      </c>
      <c r="F1319" s="10">
        <v>-227.76</v>
      </c>
      <c r="G1319" s="11">
        <v>0</v>
      </c>
      <c r="H1319" s="11">
        <v>15</v>
      </c>
      <c r="I1319" s="11">
        <v>30492</v>
      </c>
      <c r="J1319" s="12" t="str">
        <f>LEFT(tblRVN[[#This Row],[Rate Desc]],10)</f>
        <v>02RESD018X</v>
      </c>
      <c r="K1319" s="11">
        <v>30492</v>
      </c>
      <c r="L1319" s="19"/>
      <c r="M1319" s="4" t="e">
        <v>#REF!</v>
      </c>
    </row>
    <row r="1320" spans="1:13" ht="15" hidden="1" customHeight="1">
      <c r="A1320" s="8">
        <v>201612</v>
      </c>
      <c r="B1320" s="161" t="s">
        <v>239</v>
      </c>
      <c r="C1320" s="9" t="s">
        <v>273</v>
      </c>
      <c r="D1320" s="1" t="s">
        <v>35</v>
      </c>
      <c r="E1320" s="16" t="s">
        <v>88</v>
      </c>
      <c r="F1320" s="10">
        <v>-14379.38</v>
      </c>
      <c r="G1320" s="11">
        <v>0</v>
      </c>
      <c r="H1320" s="11">
        <v>3435</v>
      </c>
      <c r="I1320" s="11">
        <v>1925025</v>
      </c>
      <c r="J1320" s="12" t="str">
        <f>LEFT(tblRVN[[#This Row],[Rate Desc]],10)</f>
        <v>02RGNSB024</v>
      </c>
      <c r="K1320" s="11">
        <v>1925025</v>
      </c>
      <c r="L1320" s="19"/>
      <c r="M1320" s="4" t="e">
        <v>#REF!</v>
      </c>
    </row>
    <row r="1321" spans="1:13" ht="15" hidden="1" customHeight="1">
      <c r="A1321" s="8">
        <v>201612</v>
      </c>
      <c r="B1321" s="161" t="s">
        <v>239</v>
      </c>
      <c r="C1321" s="9" t="s">
        <v>273</v>
      </c>
      <c r="D1321" s="1" t="s">
        <v>35</v>
      </c>
      <c r="E1321" s="16" t="s">
        <v>241</v>
      </c>
      <c r="F1321" s="10">
        <v>-160278.44</v>
      </c>
      <c r="G1321" s="11">
        <v>0</v>
      </c>
      <c r="H1321" s="11">
        <v>0</v>
      </c>
      <c r="I1321" s="11">
        <v>0</v>
      </c>
      <c r="J1321" s="12" t="str">
        <f>LEFT(tblRVN[[#This Row],[Rate Desc]],10)</f>
        <v>BPA BALANC</v>
      </c>
      <c r="K1321" s="11">
        <v>0</v>
      </c>
      <c r="L1321" s="19"/>
      <c r="M1321" s="4" t="e">
        <v>#REF!</v>
      </c>
    </row>
    <row r="1322" spans="1:13" ht="15" hidden="1" customHeight="1">
      <c r="A1322" s="8">
        <v>201612</v>
      </c>
      <c r="B1322" s="161" t="s">
        <v>239</v>
      </c>
      <c r="C1322" s="9" t="s">
        <v>273</v>
      </c>
      <c r="D1322" s="1" t="s">
        <v>35</v>
      </c>
      <c r="E1322" s="16" t="s">
        <v>242</v>
      </c>
      <c r="G1322" s="11">
        <v>108789</v>
      </c>
      <c r="H1322" s="11">
        <v>0</v>
      </c>
      <c r="J1322" s="12" t="str">
        <f>LEFT(tblRVN[[#This Row],[Rate Desc]],10)</f>
        <v>CUSTOMER C</v>
      </c>
      <c r="L1322" s="19"/>
      <c r="M1322" s="4" t="e">
        <v>#REF!</v>
      </c>
    </row>
    <row r="1323" spans="1:13" ht="15" hidden="1" customHeight="1">
      <c r="A1323" s="8">
        <v>201612</v>
      </c>
      <c r="B1323" s="161" t="s">
        <v>239</v>
      </c>
      <c r="C1323" s="9" t="s">
        <v>31</v>
      </c>
      <c r="D1323" s="1" t="s">
        <v>14</v>
      </c>
      <c r="E1323" s="16" t="s">
        <v>249</v>
      </c>
      <c r="F1323" s="10">
        <v>178.56</v>
      </c>
      <c r="I1323" s="11">
        <v>0</v>
      </c>
      <c r="J1323" s="12" t="str">
        <f>LEFT(tblRVN[[#This Row],[Rate Desc]],10)</f>
        <v>02LNX00109</v>
      </c>
      <c r="K1323" s="11">
        <v>0</v>
      </c>
      <c r="L1323" s="19"/>
      <c r="M1323" s="4"/>
    </row>
    <row r="1324" spans="1:13" ht="15" hidden="1" customHeight="1">
      <c r="A1324" s="8">
        <v>201612</v>
      </c>
      <c r="B1324" s="161" t="s">
        <v>239</v>
      </c>
      <c r="C1324" s="9" t="s">
        <v>31</v>
      </c>
      <c r="D1324" s="1" t="s">
        <v>14</v>
      </c>
      <c r="E1324" s="16" t="s">
        <v>89</v>
      </c>
      <c r="F1324" s="10">
        <v>103754.78</v>
      </c>
      <c r="G1324" s="11">
        <v>0</v>
      </c>
      <c r="H1324" s="11">
        <v>569</v>
      </c>
      <c r="I1324" s="11">
        <v>1023854</v>
      </c>
      <c r="J1324" s="12" t="str">
        <f>LEFT(tblRVN[[#This Row],[Rate Desc]],10)</f>
        <v>02NETMT135</v>
      </c>
      <c r="K1324" s="11">
        <v>1023854</v>
      </c>
      <c r="L1324" s="19"/>
      <c r="M1324" s="4"/>
    </row>
    <row r="1325" spans="1:13" ht="15" hidden="1" customHeight="1">
      <c r="A1325" s="8">
        <v>201612</v>
      </c>
      <c r="B1325" s="161" t="s">
        <v>239</v>
      </c>
      <c r="C1325" s="9" t="s">
        <v>31</v>
      </c>
      <c r="D1325" s="1" t="s">
        <v>14</v>
      </c>
      <c r="E1325" s="16" t="s">
        <v>90</v>
      </c>
      <c r="F1325" s="10">
        <v>12768.73</v>
      </c>
      <c r="G1325" s="11">
        <v>0</v>
      </c>
      <c r="H1325" s="11">
        <v>1077</v>
      </c>
      <c r="I1325" s="11">
        <v>82796</v>
      </c>
      <c r="J1325" s="12" t="str">
        <f>LEFT(tblRVN[[#This Row],[Rate Desc]],10)</f>
        <v>02OALTB15R</v>
      </c>
      <c r="K1325" s="11">
        <v>82796</v>
      </c>
      <c r="L1325" s="19"/>
      <c r="M1325" s="4"/>
    </row>
    <row r="1326" spans="1:13" ht="15" hidden="1" customHeight="1">
      <c r="A1326" s="8">
        <v>201612</v>
      </c>
      <c r="B1326" s="161" t="s">
        <v>239</v>
      </c>
      <c r="C1326" s="9" t="s">
        <v>31</v>
      </c>
      <c r="D1326" s="1" t="s">
        <v>14</v>
      </c>
      <c r="E1326" s="16" t="s">
        <v>274</v>
      </c>
      <c r="F1326" s="10">
        <v>16595450.300000001</v>
      </c>
      <c r="G1326" s="11">
        <v>0</v>
      </c>
      <c r="H1326" s="11">
        <v>101729</v>
      </c>
      <c r="I1326" s="11">
        <v>168258192</v>
      </c>
      <c r="J1326" s="12" t="str">
        <f>LEFT(tblRVN[[#This Row],[Rate Desc]],10)</f>
        <v>02RESD0016</v>
      </c>
      <c r="K1326" s="11">
        <v>168258192</v>
      </c>
      <c r="L1326" s="19"/>
      <c r="M1326" s="4"/>
    </row>
    <row r="1327" spans="1:13" ht="15" hidden="1" customHeight="1">
      <c r="A1327" s="8">
        <v>201612</v>
      </c>
      <c r="B1327" s="161" t="s">
        <v>239</v>
      </c>
      <c r="C1327" s="9" t="s">
        <v>31</v>
      </c>
      <c r="D1327" s="1" t="s">
        <v>14</v>
      </c>
      <c r="E1327" s="16" t="s">
        <v>275</v>
      </c>
      <c r="F1327" s="10">
        <v>769338.54</v>
      </c>
      <c r="G1327" s="11">
        <v>0</v>
      </c>
      <c r="H1327" s="11">
        <v>4639</v>
      </c>
      <c r="I1327" s="11">
        <v>7801419</v>
      </c>
      <c r="J1327" s="12" t="str">
        <f>LEFT(tblRVN[[#This Row],[Rate Desc]],10)</f>
        <v>02RESD0017</v>
      </c>
      <c r="K1327" s="11">
        <v>7801419</v>
      </c>
      <c r="L1327" s="19"/>
      <c r="M1327" s="4"/>
    </row>
    <row r="1328" spans="1:13" ht="15" hidden="1" customHeight="1">
      <c r="A1328" s="8">
        <v>201612</v>
      </c>
      <c r="B1328" s="161" t="s">
        <v>239</v>
      </c>
      <c r="C1328" s="9" t="s">
        <v>31</v>
      </c>
      <c r="D1328" s="1" t="s">
        <v>14</v>
      </c>
      <c r="E1328" s="16" t="s">
        <v>276</v>
      </c>
      <c r="F1328" s="10">
        <v>22635.279999999999</v>
      </c>
      <c r="G1328" s="11">
        <v>0</v>
      </c>
      <c r="H1328" s="11">
        <v>84</v>
      </c>
      <c r="I1328" s="11">
        <v>214304</v>
      </c>
      <c r="J1328" s="12" t="str">
        <f>LEFT(tblRVN[[#This Row],[Rate Desc]],10)</f>
        <v>02RESD0018</v>
      </c>
      <c r="K1328" s="11">
        <v>214304</v>
      </c>
      <c r="L1328" s="19"/>
      <c r="M1328" s="4"/>
    </row>
    <row r="1329" spans="1:13" ht="15" hidden="1" customHeight="1">
      <c r="A1329" s="8">
        <v>201612</v>
      </c>
      <c r="B1329" s="161" t="s">
        <v>239</v>
      </c>
      <c r="C1329" s="9" t="s">
        <v>31</v>
      </c>
      <c r="D1329" s="1" t="s">
        <v>14</v>
      </c>
      <c r="E1329" s="16" t="s">
        <v>277</v>
      </c>
      <c r="F1329" s="10">
        <v>3149.49</v>
      </c>
      <c r="G1329" s="11">
        <v>0</v>
      </c>
      <c r="H1329" s="11">
        <v>15</v>
      </c>
      <c r="I1329" s="11">
        <v>30492</v>
      </c>
      <c r="J1329" s="12" t="str">
        <f>LEFT(tblRVN[[#This Row],[Rate Desc]],10)</f>
        <v>02RESD018X</v>
      </c>
      <c r="K1329" s="11">
        <v>30492</v>
      </c>
      <c r="L1329" s="19"/>
      <c r="M1329" s="4"/>
    </row>
    <row r="1330" spans="1:13" ht="15" hidden="1" customHeight="1">
      <c r="A1330" s="8">
        <v>201612</v>
      </c>
      <c r="B1330" s="161" t="s">
        <v>239</v>
      </c>
      <c r="C1330" s="9" t="s">
        <v>31</v>
      </c>
      <c r="D1330" s="1" t="s">
        <v>14</v>
      </c>
      <c r="E1330" s="16" t="s">
        <v>95</v>
      </c>
      <c r="F1330" s="10">
        <v>237820.67</v>
      </c>
      <c r="G1330" s="11">
        <v>0</v>
      </c>
      <c r="H1330" s="11">
        <v>3435</v>
      </c>
      <c r="I1330" s="11">
        <v>2049909</v>
      </c>
      <c r="J1330" s="12" t="str">
        <f>LEFT(tblRVN[[#This Row],[Rate Desc]],10)</f>
        <v>02RGNSB024</v>
      </c>
      <c r="K1330" s="11">
        <v>2049909</v>
      </c>
      <c r="L1330" s="19"/>
      <c r="M1330" s="4"/>
    </row>
    <row r="1331" spans="1:13" ht="15" hidden="1" customHeight="1">
      <c r="A1331" s="8">
        <v>201612</v>
      </c>
      <c r="B1331" s="161" t="s">
        <v>239</v>
      </c>
      <c r="C1331" s="9" t="s">
        <v>31</v>
      </c>
      <c r="D1331" s="1" t="s">
        <v>14</v>
      </c>
      <c r="E1331" s="16" t="s">
        <v>32</v>
      </c>
      <c r="F1331" s="10">
        <v>476444.94</v>
      </c>
      <c r="G1331" s="11">
        <v>0</v>
      </c>
      <c r="H1331" s="11">
        <v>0</v>
      </c>
      <c r="I1331" s="11">
        <v>0</v>
      </c>
      <c r="J1331" s="12" t="str">
        <f>LEFT(tblRVN[[#This Row],[Rate Desc]],10)</f>
        <v>301170-DSM</v>
      </c>
      <c r="K1331" s="11">
        <v>0</v>
      </c>
      <c r="L1331" s="19"/>
      <c r="M1331" s="4"/>
    </row>
    <row r="1332" spans="1:13" ht="15" hidden="1" customHeight="1">
      <c r="A1332" s="8">
        <v>201612</v>
      </c>
      <c r="B1332" s="161" t="s">
        <v>239</v>
      </c>
      <c r="C1332" s="9" t="s">
        <v>31</v>
      </c>
      <c r="D1332" s="1" t="s">
        <v>14</v>
      </c>
      <c r="E1332" s="16" t="s">
        <v>33</v>
      </c>
      <c r="F1332" s="10">
        <v>5449.31</v>
      </c>
      <c r="G1332" s="11">
        <v>0</v>
      </c>
      <c r="H1332" s="11">
        <v>0</v>
      </c>
      <c r="I1332" s="11">
        <v>0</v>
      </c>
      <c r="J1332" s="12" t="str">
        <f>LEFT(tblRVN[[#This Row],[Rate Desc]],10)</f>
        <v>301180-BLU</v>
      </c>
      <c r="K1332" s="11">
        <v>0</v>
      </c>
      <c r="L1332" s="19"/>
      <c r="M1332" s="4"/>
    </row>
    <row r="1333" spans="1:13" ht="15" hidden="1" customHeight="1">
      <c r="A1333" s="8">
        <v>201612</v>
      </c>
      <c r="B1333" s="161" t="s">
        <v>239</v>
      </c>
      <c r="C1333" s="9" t="s">
        <v>31</v>
      </c>
      <c r="D1333" s="1" t="s">
        <v>14</v>
      </c>
      <c r="E1333" s="16" t="s">
        <v>254</v>
      </c>
      <c r="G1333" s="11">
        <v>108811</v>
      </c>
      <c r="H1333" s="11">
        <v>0</v>
      </c>
      <c r="J1333" s="12" t="str">
        <f>LEFT(tblRVN[[#This Row],[Rate Desc]],10)</f>
        <v>CUSTOMER C</v>
      </c>
      <c r="L1333" s="19"/>
      <c r="M1333" s="4"/>
    </row>
    <row r="1334" spans="1:13" ht="15" hidden="1" customHeight="1">
      <c r="A1334" s="8">
        <v>201612</v>
      </c>
      <c r="B1334" s="161" t="s">
        <v>239</v>
      </c>
      <c r="C1334" s="9" t="s">
        <v>31</v>
      </c>
      <c r="D1334" s="1" t="s">
        <v>14</v>
      </c>
      <c r="E1334" s="16" t="s">
        <v>18</v>
      </c>
      <c r="F1334" s="10">
        <v>-894858.61</v>
      </c>
      <c r="G1334" s="11">
        <v>0</v>
      </c>
      <c r="H1334" s="11">
        <v>0</v>
      </c>
      <c r="I1334" s="11">
        <v>0</v>
      </c>
      <c r="J1334" s="12" t="str">
        <f>LEFT(tblRVN[[#This Row],[Rate Desc]],10)</f>
        <v>REVENUE_AC</v>
      </c>
      <c r="K1334" s="11">
        <v>0</v>
      </c>
      <c r="L1334" s="19"/>
      <c r="M1334" s="4"/>
    </row>
    <row r="1335" spans="1:13" ht="15" hidden="1" customHeight="1">
      <c r="A1335" s="8">
        <v>201612</v>
      </c>
      <c r="B1335" s="161" t="s">
        <v>239</v>
      </c>
      <c r="C1335" s="9" t="s">
        <v>31</v>
      </c>
      <c r="D1335" s="1" t="s">
        <v>14</v>
      </c>
      <c r="E1335" s="16" t="s">
        <v>40</v>
      </c>
      <c r="F1335" s="10">
        <v>93011.23</v>
      </c>
      <c r="G1335" s="11">
        <v>0</v>
      </c>
      <c r="H1335" s="11">
        <v>0</v>
      </c>
      <c r="I1335" s="11">
        <v>0</v>
      </c>
      <c r="J1335" s="12" t="str">
        <f>LEFT(tblRVN[[#This Row],[Rate Desc]],10)</f>
        <v>REVENUE AD</v>
      </c>
      <c r="K1335" s="11">
        <v>0</v>
      </c>
      <c r="L1335" s="19"/>
      <c r="M1335" s="4"/>
    </row>
    <row r="1336" spans="1:13" ht="15" hidden="1" customHeight="1">
      <c r="A1336" s="8">
        <v>201612</v>
      </c>
      <c r="B1336" s="161" t="s">
        <v>239</v>
      </c>
      <c r="C1336" s="9" t="s">
        <v>273</v>
      </c>
      <c r="D1336" s="1" t="s">
        <v>19</v>
      </c>
      <c r="E1336" s="16" t="s">
        <v>34</v>
      </c>
      <c r="F1336" s="10">
        <v>-11000</v>
      </c>
      <c r="G1336" s="11">
        <v>0</v>
      </c>
      <c r="H1336" s="11">
        <v>0</v>
      </c>
      <c r="I1336" s="11">
        <v>0</v>
      </c>
      <c r="J1336" s="12" t="str">
        <f>LEFT(tblRVN[[#This Row],[Rate Desc]],10)</f>
        <v>301119 - U</v>
      </c>
      <c r="K1336" s="11">
        <v>0</v>
      </c>
      <c r="L1336" s="19"/>
      <c r="M1336" s="4" t="e">
        <v>#REF!</v>
      </c>
    </row>
    <row r="1337" spans="1:13" ht="15" hidden="1" customHeight="1">
      <c r="A1337" s="8">
        <v>201612</v>
      </c>
      <c r="B1337" s="161" t="s">
        <v>239</v>
      </c>
      <c r="C1337" s="9" t="s">
        <v>273</v>
      </c>
      <c r="D1337" s="1" t="s">
        <v>19</v>
      </c>
      <c r="E1337" s="16" t="s">
        <v>255</v>
      </c>
      <c r="F1337" s="10">
        <v>4997000</v>
      </c>
      <c r="G1337" s="11">
        <v>0</v>
      </c>
      <c r="H1337" s="11">
        <v>0</v>
      </c>
      <c r="I1337" s="11">
        <v>44759000</v>
      </c>
      <c r="J1337" s="12" t="str">
        <f>LEFT(tblRVN[[#This Row],[Rate Desc]],10)</f>
        <v>UNBILLED R</v>
      </c>
      <c r="K1337" s="11">
        <v>44759000</v>
      </c>
      <c r="L1337" s="19"/>
      <c r="M1337" s="4" t="e">
        <v>#REF!</v>
      </c>
    </row>
    <row r="1338" spans="1:13" ht="15" hidden="1" customHeight="1">
      <c r="A1338" s="8">
        <v>201701</v>
      </c>
      <c r="B1338" s="9" t="s">
        <v>41</v>
      </c>
      <c r="C1338" s="9" t="s">
        <v>13</v>
      </c>
      <c r="D1338" s="7" t="s">
        <v>35</v>
      </c>
      <c r="E1338" s="9" t="s">
        <v>42</v>
      </c>
      <c r="F1338" s="10">
        <v>-21571.35</v>
      </c>
      <c r="G1338" s="11">
        <v>0</v>
      </c>
      <c r="H1338" s="11">
        <v>1470</v>
      </c>
      <c r="I1338" s="11">
        <v>2887754</v>
      </c>
      <c r="J1338" s="12" t="str">
        <f>LEFT(tblRVN[[#This Row],[Rate Desc]],10)</f>
        <v>02GNSB0024</v>
      </c>
      <c r="K1338" s="11">
        <v>2887754</v>
      </c>
    </row>
    <row r="1339" spans="1:13" ht="15" hidden="1" customHeight="1">
      <c r="A1339" s="8">
        <v>201701</v>
      </c>
      <c r="B1339" s="9" t="s">
        <v>41</v>
      </c>
      <c r="C1339" s="9" t="s">
        <v>13</v>
      </c>
      <c r="D1339" s="7" t="s">
        <v>35</v>
      </c>
      <c r="E1339" s="9" t="s">
        <v>43</v>
      </c>
      <c r="F1339" s="10">
        <v>-0.54</v>
      </c>
      <c r="G1339" s="11">
        <v>0</v>
      </c>
      <c r="H1339" s="11">
        <v>1</v>
      </c>
      <c r="I1339" s="11">
        <v>72</v>
      </c>
      <c r="J1339" s="12" t="str">
        <f>LEFT(tblRVN[[#This Row],[Rate Desc]],10)</f>
        <v>02GNSB024F</v>
      </c>
      <c r="K1339" s="11">
        <v>72</v>
      </c>
    </row>
    <row r="1340" spans="1:13" ht="15" hidden="1" customHeight="1">
      <c r="A1340" s="8">
        <v>201701</v>
      </c>
      <c r="B1340" s="9" t="s">
        <v>41</v>
      </c>
      <c r="C1340" s="9" t="s">
        <v>13</v>
      </c>
      <c r="D1340" s="7" t="s">
        <v>35</v>
      </c>
      <c r="E1340" s="9" t="s">
        <v>44</v>
      </c>
      <c r="F1340" s="10">
        <v>-107.31</v>
      </c>
      <c r="G1340" s="11">
        <v>0</v>
      </c>
      <c r="H1340" s="11">
        <v>79</v>
      </c>
      <c r="I1340" s="11">
        <v>14363</v>
      </c>
      <c r="J1340" s="12" t="str">
        <f>LEFT(tblRVN[[#This Row],[Rate Desc]],10)</f>
        <v>02GNSB24FP</v>
      </c>
      <c r="K1340" s="11">
        <v>14363</v>
      </c>
    </row>
    <row r="1341" spans="1:13" ht="15" hidden="1" customHeight="1">
      <c r="A1341" s="8">
        <v>201701</v>
      </c>
      <c r="B1341" s="9" t="s">
        <v>41</v>
      </c>
      <c r="C1341" s="9" t="s">
        <v>13</v>
      </c>
      <c r="D1341" s="7" t="s">
        <v>35</v>
      </c>
      <c r="E1341" s="9" t="s">
        <v>45</v>
      </c>
      <c r="F1341" s="10">
        <v>-42318.78</v>
      </c>
      <c r="G1341" s="11">
        <v>0</v>
      </c>
      <c r="H1341" s="11">
        <v>103</v>
      </c>
      <c r="I1341" s="11">
        <v>5665165</v>
      </c>
      <c r="J1341" s="12" t="str">
        <f>LEFT(tblRVN[[#This Row],[Rate Desc]],10)</f>
        <v>02LGSB0036</v>
      </c>
      <c r="K1341" s="11">
        <v>5665165</v>
      </c>
    </row>
    <row r="1342" spans="1:13" ht="15" hidden="1" customHeight="1">
      <c r="A1342" s="8">
        <v>201701</v>
      </c>
      <c r="B1342" s="9" t="s">
        <v>41</v>
      </c>
      <c r="C1342" s="9" t="s">
        <v>13</v>
      </c>
      <c r="D1342" s="7" t="s">
        <v>35</v>
      </c>
      <c r="E1342" s="9" t="s">
        <v>46</v>
      </c>
      <c r="F1342" s="10">
        <v>-280.73</v>
      </c>
      <c r="G1342" s="11">
        <v>0</v>
      </c>
      <c r="H1342" s="11">
        <v>22</v>
      </c>
      <c r="I1342" s="11">
        <v>37581</v>
      </c>
      <c r="J1342" s="12" t="str">
        <f>LEFT(tblRVN[[#This Row],[Rate Desc]],10)</f>
        <v>02NMT24135</v>
      </c>
      <c r="K1342" s="11">
        <v>37581</v>
      </c>
    </row>
    <row r="1343" spans="1:13" ht="15" hidden="1" customHeight="1">
      <c r="A1343" s="8">
        <v>201701</v>
      </c>
      <c r="B1343" s="9" t="s">
        <v>41</v>
      </c>
      <c r="C1343" s="9" t="s">
        <v>13</v>
      </c>
      <c r="D1343" s="7" t="s">
        <v>35</v>
      </c>
      <c r="E1343" s="9" t="s">
        <v>47</v>
      </c>
      <c r="F1343" s="10">
        <v>-321.52</v>
      </c>
      <c r="I1343" s="11">
        <v>42958</v>
      </c>
      <c r="J1343" s="12" t="str">
        <f>LEFT(tblRVN[[#This Row],[Rate Desc]],10)</f>
        <v>02OALTB15N</v>
      </c>
      <c r="K1343" s="11">
        <v>42958</v>
      </c>
    </row>
    <row r="1344" spans="1:13" ht="15" hidden="1" customHeight="1">
      <c r="A1344" s="8">
        <v>201701</v>
      </c>
      <c r="B1344" s="9" t="s">
        <v>41</v>
      </c>
      <c r="C1344" s="9" t="s">
        <v>13</v>
      </c>
      <c r="D1344" s="7" t="s">
        <v>35</v>
      </c>
      <c r="E1344" s="9" t="s">
        <v>37</v>
      </c>
      <c r="G1344" s="11">
        <v>1604</v>
      </c>
      <c r="H1344" s="11">
        <v>0</v>
      </c>
      <c r="J1344" s="12" t="str">
        <f>LEFT(tblRVN[[#This Row],[Rate Desc]],10)</f>
        <v>CUSTOMER C</v>
      </c>
    </row>
    <row r="1345" spans="1:11" ht="15" hidden="1" customHeight="1">
      <c r="A1345" s="8">
        <v>201701</v>
      </c>
      <c r="B1345" s="9" t="s">
        <v>41</v>
      </c>
      <c r="C1345" s="9" t="s">
        <v>13</v>
      </c>
      <c r="D1345" s="7" t="s">
        <v>14</v>
      </c>
      <c r="E1345" s="9" t="s">
        <v>48</v>
      </c>
      <c r="F1345" s="10">
        <v>273151.65000000002</v>
      </c>
      <c r="G1345" s="11">
        <v>0</v>
      </c>
      <c r="H1345" s="11">
        <v>1470</v>
      </c>
      <c r="I1345" s="11">
        <v>2887754</v>
      </c>
      <c r="J1345" s="12" t="str">
        <f>LEFT(tblRVN[[#This Row],[Rate Desc]],10)</f>
        <v>02GNSB0024</v>
      </c>
      <c r="K1345" s="11">
        <v>2887754</v>
      </c>
    </row>
    <row r="1346" spans="1:11" ht="15" hidden="1" customHeight="1">
      <c r="A1346" s="8">
        <v>201701</v>
      </c>
      <c r="B1346" s="9" t="s">
        <v>41</v>
      </c>
      <c r="C1346" s="9" t="s">
        <v>13</v>
      </c>
      <c r="D1346" s="7" t="s">
        <v>14</v>
      </c>
      <c r="E1346" s="9" t="s">
        <v>49</v>
      </c>
      <c r="F1346" s="10">
        <v>1674.83</v>
      </c>
      <c r="G1346" s="11">
        <v>0</v>
      </c>
      <c r="H1346" s="11">
        <v>6</v>
      </c>
      <c r="I1346" s="11">
        <v>12857</v>
      </c>
      <c r="J1346" s="12" t="str">
        <f>LEFT(tblRVN[[#This Row],[Rate Desc]],10)</f>
        <v>02GNSB024F</v>
      </c>
      <c r="K1346" s="11">
        <v>12857</v>
      </c>
    </row>
    <row r="1347" spans="1:11" ht="15" hidden="1" customHeight="1">
      <c r="A1347" s="8">
        <v>201701</v>
      </c>
      <c r="B1347" s="9" t="s">
        <v>41</v>
      </c>
      <c r="C1347" s="9" t="s">
        <v>13</v>
      </c>
      <c r="D1347" s="7" t="s">
        <v>14</v>
      </c>
      <c r="E1347" s="9" t="s">
        <v>50</v>
      </c>
      <c r="F1347" s="10">
        <v>3120.87</v>
      </c>
      <c r="G1347" s="11">
        <v>0</v>
      </c>
      <c r="H1347" s="11">
        <v>79</v>
      </c>
      <c r="I1347" s="11">
        <v>14363</v>
      </c>
      <c r="J1347" s="12" t="str">
        <f>LEFT(tblRVN[[#This Row],[Rate Desc]],10)</f>
        <v>02GNSB24FP</v>
      </c>
      <c r="K1347" s="11">
        <v>14363</v>
      </c>
    </row>
    <row r="1348" spans="1:11" ht="15" hidden="1" customHeight="1">
      <c r="A1348" s="8">
        <v>201701</v>
      </c>
      <c r="B1348" s="9" t="s">
        <v>41</v>
      </c>
      <c r="C1348" s="9" t="s">
        <v>13</v>
      </c>
      <c r="D1348" s="7" t="s">
        <v>14</v>
      </c>
      <c r="E1348" s="9" t="s">
        <v>51</v>
      </c>
      <c r="F1348" s="10">
        <v>4624956.79</v>
      </c>
      <c r="G1348" s="11">
        <v>0</v>
      </c>
      <c r="H1348" s="11">
        <v>13933</v>
      </c>
      <c r="I1348" s="11">
        <v>51173501</v>
      </c>
      <c r="J1348" s="12" t="str">
        <f>LEFT(tblRVN[[#This Row],[Rate Desc]],10)</f>
        <v>02GNSV0024</v>
      </c>
      <c r="K1348" s="11">
        <v>51173501</v>
      </c>
    </row>
    <row r="1349" spans="1:11" ht="15" hidden="1" customHeight="1">
      <c r="A1349" s="8">
        <v>201701</v>
      </c>
      <c r="B1349" s="9" t="s">
        <v>41</v>
      </c>
      <c r="C1349" s="9" t="s">
        <v>13</v>
      </c>
      <c r="D1349" s="7" t="s">
        <v>14</v>
      </c>
      <c r="E1349" s="9" t="s">
        <v>52</v>
      </c>
      <c r="F1349" s="10">
        <v>12597.47</v>
      </c>
      <c r="G1349" s="11">
        <v>0</v>
      </c>
      <c r="H1349" s="11">
        <v>107</v>
      </c>
      <c r="I1349" s="11">
        <v>89283</v>
      </c>
      <c r="J1349" s="12" t="str">
        <f>LEFT(tblRVN[[#This Row],[Rate Desc]],10)</f>
        <v>02GNSV024F</v>
      </c>
      <c r="K1349" s="11">
        <v>89283</v>
      </c>
    </row>
    <row r="1350" spans="1:11" ht="15" hidden="1" customHeight="1">
      <c r="A1350" s="8">
        <v>201701</v>
      </c>
      <c r="B1350" s="9" t="s">
        <v>41</v>
      </c>
      <c r="C1350" s="9" t="s">
        <v>13</v>
      </c>
      <c r="D1350" s="7" t="s">
        <v>14</v>
      </c>
      <c r="E1350" s="9" t="s">
        <v>53</v>
      </c>
      <c r="F1350" s="10">
        <v>451277.1</v>
      </c>
      <c r="G1350" s="11">
        <v>0</v>
      </c>
      <c r="H1350" s="11">
        <v>103</v>
      </c>
      <c r="I1350" s="11">
        <v>5665165</v>
      </c>
      <c r="J1350" s="12" t="str">
        <f>LEFT(tblRVN[[#This Row],[Rate Desc]],10)</f>
        <v>02LGSB0036</v>
      </c>
      <c r="K1350" s="11">
        <v>5665165</v>
      </c>
    </row>
    <row r="1351" spans="1:11" ht="15" hidden="1" customHeight="1">
      <c r="A1351" s="8">
        <v>201701</v>
      </c>
      <c r="B1351" s="9" t="s">
        <v>41</v>
      </c>
      <c r="C1351" s="9" t="s">
        <v>13</v>
      </c>
      <c r="D1351" s="7" t="s">
        <v>14</v>
      </c>
      <c r="E1351" s="9" t="s">
        <v>54</v>
      </c>
      <c r="F1351" s="10">
        <v>5416081.5</v>
      </c>
      <c r="G1351" s="11">
        <v>0</v>
      </c>
      <c r="H1351" s="11">
        <v>871</v>
      </c>
      <c r="I1351" s="11">
        <v>68987659</v>
      </c>
      <c r="J1351" s="12" t="str">
        <f>LEFT(tblRVN[[#This Row],[Rate Desc]],10)</f>
        <v>02LGSV0036</v>
      </c>
      <c r="K1351" s="11">
        <v>68987659</v>
      </c>
    </row>
    <row r="1352" spans="1:11" ht="15" hidden="1" customHeight="1">
      <c r="A1352" s="8">
        <v>201701</v>
      </c>
      <c r="B1352" s="9" t="s">
        <v>41</v>
      </c>
      <c r="C1352" s="9" t="s">
        <v>13</v>
      </c>
      <c r="D1352" s="7" t="s">
        <v>14</v>
      </c>
      <c r="E1352" s="9" t="s">
        <v>55</v>
      </c>
      <c r="F1352" s="10">
        <v>1135412.24</v>
      </c>
      <c r="G1352" s="11">
        <v>0</v>
      </c>
      <c r="H1352" s="11">
        <v>36</v>
      </c>
      <c r="I1352" s="11">
        <v>15840380</v>
      </c>
      <c r="J1352" s="12" t="str">
        <f>LEFT(tblRVN[[#This Row],[Rate Desc]],10)</f>
        <v>02LGSV048T</v>
      </c>
      <c r="K1352" s="11">
        <v>15840380</v>
      </c>
    </row>
    <row r="1353" spans="1:11" ht="15" hidden="1" customHeight="1">
      <c r="A1353" s="8">
        <v>201701</v>
      </c>
      <c r="B1353" s="9" t="s">
        <v>41</v>
      </c>
      <c r="C1353" s="9" t="s">
        <v>13</v>
      </c>
      <c r="D1353" s="7" t="s">
        <v>14</v>
      </c>
      <c r="E1353" s="9" t="s">
        <v>56</v>
      </c>
      <c r="F1353" s="10">
        <v>3391.29</v>
      </c>
      <c r="I1353" s="11">
        <v>0</v>
      </c>
      <c r="J1353" s="12" t="str">
        <f>LEFT(tblRVN[[#This Row],[Rate Desc]],10)</f>
        <v>02LNX00102</v>
      </c>
      <c r="K1353" s="11">
        <v>0</v>
      </c>
    </row>
    <row r="1354" spans="1:11" ht="15" hidden="1" customHeight="1">
      <c r="A1354" s="8">
        <v>201701</v>
      </c>
      <c r="B1354" s="9" t="s">
        <v>41</v>
      </c>
      <c r="C1354" s="9" t="s">
        <v>13</v>
      </c>
      <c r="D1354" s="7" t="s">
        <v>14</v>
      </c>
      <c r="E1354" s="9" t="s">
        <v>57</v>
      </c>
      <c r="F1354" s="10">
        <v>143.30000000000001</v>
      </c>
      <c r="I1354" s="11">
        <v>0</v>
      </c>
      <c r="J1354" s="12" t="str">
        <f>LEFT(tblRVN[[#This Row],[Rate Desc]],10)</f>
        <v>02LNX00105</v>
      </c>
      <c r="K1354" s="11">
        <v>0</v>
      </c>
    </row>
    <row r="1355" spans="1:11" ht="15" hidden="1" customHeight="1">
      <c r="A1355" s="8">
        <v>201701</v>
      </c>
      <c r="B1355" s="9" t="s">
        <v>41</v>
      </c>
      <c r="C1355" s="9" t="s">
        <v>13</v>
      </c>
      <c r="D1355" s="7" t="s">
        <v>14</v>
      </c>
      <c r="E1355" s="9" t="s">
        <v>58</v>
      </c>
      <c r="F1355" s="10">
        <v>19032.79</v>
      </c>
      <c r="I1355" s="11">
        <v>0</v>
      </c>
      <c r="J1355" s="12" t="str">
        <f>LEFT(tblRVN[[#This Row],[Rate Desc]],10)</f>
        <v>02LNX00109</v>
      </c>
      <c r="K1355" s="11">
        <v>0</v>
      </c>
    </row>
    <row r="1356" spans="1:11" ht="15" hidden="1" customHeight="1">
      <c r="A1356" s="8">
        <v>201701</v>
      </c>
      <c r="B1356" s="9" t="s">
        <v>41</v>
      </c>
      <c r="C1356" s="9" t="s">
        <v>13</v>
      </c>
      <c r="D1356" s="7" t="s">
        <v>14</v>
      </c>
      <c r="E1356" s="9" t="s">
        <v>59</v>
      </c>
      <c r="F1356" s="10">
        <v>55.73</v>
      </c>
      <c r="I1356" s="11">
        <v>0</v>
      </c>
      <c r="J1356" s="12" t="str">
        <f>LEFT(tblRVN[[#This Row],[Rate Desc]],10)</f>
        <v>02LNX00112</v>
      </c>
      <c r="K1356" s="11">
        <v>0</v>
      </c>
    </row>
    <row r="1357" spans="1:11" ht="15" hidden="1" customHeight="1">
      <c r="A1357" s="8">
        <v>201701</v>
      </c>
      <c r="B1357" s="9" t="s">
        <v>41</v>
      </c>
      <c r="C1357" s="9" t="s">
        <v>13</v>
      </c>
      <c r="D1357" s="7" t="s">
        <v>14</v>
      </c>
      <c r="E1357" s="9" t="s">
        <v>60</v>
      </c>
      <c r="F1357" s="10">
        <v>479.59</v>
      </c>
      <c r="I1357" s="11">
        <v>0</v>
      </c>
      <c r="J1357" s="12" t="str">
        <f>LEFT(tblRVN[[#This Row],[Rate Desc]],10)</f>
        <v>02LNX00300</v>
      </c>
      <c r="K1357" s="11">
        <v>0</v>
      </c>
    </row>
    <row r="1358" spans="1:11" ht="15" hidden="1" customHeight="1">
      <c r="A1358" s="8">
        <v>201701</v>
      </c>
      <c r="B1358" s="9" t="s">
        <v>41</v>
      </c>
      <c r="C1358" s="9" t="s">
        <v>13</v>
      </c>
      <c r="D1358" s="7" t="s">
        <v>14</v>
      </c>
      <c r="E1358" s="9" t="s">
        <v>61</v>
      </c>
      <c r="F1358" s="10">
        <v>3609.28</v>
      </c>
      <c r="I1358" s="11">
        <v>0</v>
      </c>
      <c r="J1358" s="12" t="str">
        <f>LEFT(tblRVN[[#This Row],[Rate Desc]],10)</f>
        <v>02LNX00311</v>
      </c>
      <c r="K1358" s="11">
        <v>0</v>
      </c>
    </row>
    <row r="1359" spans="1:11" ht="15" hidden="1" customHeight="1">
      <c r="A1359" s="8">
        <v>201701</v>
      </c>
      <c r="B1359" s="9" t="s">
        <v>41</v>
      </c>
      <c r="C1359" s="9" t="s">
        <v>13</v>
      </c>
      <c r="D1359" s="7" t="s">
        <v>14</v>
      </c>
      <c r="E1359" s="9" t="s">
        <v>62</v>
      </c>
      <c r="F1359" s="10">
        <v>34734.5</v>
      </c>
      <c r="G1359" s="11">
        <v>0</v>
      </c>
      <c r="H1359" s="11">
        <v>69</v>
      </c>
      <c r="I1359" s="11">
        <v>389820</v>
      </c>
      <c r="J1359" s="12" t="str">
        <f>LEFT(tblRVN[[#This Row],[Rate Desc]],10)</f>
        <v>02NMT24135</v>
      </c>
      <c r="K1359" s="11">
        <v>389820</v>
      </c>
    </row>
    <row r="1360" spans="1:11" ht="15" hidden="1" customHeight="1">
      <c r="A1360" s="8">
        <v>201701</v>
      </c>
      <c r="B1360" s="9" t="s">
        <v>41</v>
      </c>
      <c r="C1360" s="9" t="s">
        <v>13</v>
      </c>
      <c r="D1360" s="7" t="s">
        <v>14</v>
      </c>
      <c r="E1360" s="9" t="s">
        <v>63</v>
      </c>
      <c r="F1360" s="10">
        <v>67832.3</v>
      </c>
      <c r="G1360" s="11">
        <v>0</v>
      </c>
      <c r="H1360" s="11">
        <v>12</v>
      </c>
      <c r="I1360" s="11">
        <v>847680</v>
      </c>
      <c r="J1360" s="12" t="str">
        <f>LEFT(tblRVN[[#This Row],[Rate Desc]],10)</f>
        <v>02NMT36135</v>
      </c>
      <c r="K1360" s="11">
        <v>847680</v>
      </c>
    </row>
    <row r="1361" spans="1:11" ht="15" hidden="1" customHeight="1">
      <c r="A1361" s="8">
        <v>201701</v>
      </c>
      <c r="B1361" s="9" t="s">
        <v>41</v>
      </c>
      <c r="C1361" s="9" t="s">
        <v>13</v>
      </c>
      <c r="D1361" s="7" t="s">
        <v>14</v>
      </c>
      <c r="E1361" s="9" t="s">
        <v>64</v>
      </c>
      <c r="F1361" s="10">
        <v>71147.58</v>
      </c>
      <c r="G1361" s="11">
        <v>0</v>
      </c>
      <c r="H1361" s="11">
        <v>2</v>
      </c>
      <c r="I1361" s="11">
        <v>1005600</v>
      </c>
      <c r="J1361" s="12" t="str">
        <f>LEFT(tblRVN[[#This Row],[Rate Desc]],10)</f>
        <v>02NMT48135</v>
      </c>
      <c r="K1361" s="11">
        <v>1005600</v>
      </c>
    </row>
    <row r="1362" spans="1:11" ht="15" hidden="1" customHeight="1">
      <c r="A1362" s="8">
        <v>201701</v>
      </c>
      <c r="B1362" s="9" t="s">
        <v>41</v>
      </c>
      <c r="C1362" s="9" t="s">
        <v>13</v>
      </c>
      <c r="D1362" s="7" t="s">
        <v>14</v>
      </c>
      <c r="E1362" s="9" t="s">
        <v>65</v>
      </c>
      <c r="F1362" s="10">
        <v>18098.240000000002</v>
      </c>
      <c r="G1362" s="11">
        <v>0</v>
      </c>
      <c r="H1362" s="11">
        <v>784</v>
      </c>
      <c r="I1362" s="11">
        <v>125730</v>
      </c>
      <c r="J1362" s="12" t="str">
        <f>LEFT(tblRVN[[#This Row],[Rate Desc]],10)</f>
        <v>02OALT015N</v>
      </c>
      <c r="K1362" s="11">
        <v>125730</v>
      </c>
    </row>
    <row r="1363" spans="1:11" ht="15" hidden="1" customHeight="1">
      <c r="A1363" s="8">
        <v>201701</v>
      </c>
      <c r="B1363" s="9" t="s">
        <v>41</v>
      </c>
      <c r="C1363" s="9" t="s">
        <v>13</v>
      </c>
      <c r="D1363" s="7" t="s">
        <v>14</v>
      </c>
      <c r="E1363" s="9" t="s">
        <v>66</v>
      </c>
      <c r="F1363" s="10">
        <v>6801.97</v>
      </c>
      <c r="G1363" s="11">
        <v>0</v>
      </c>
      <c r="H1363" s="11">
        <v>468</v>
      </c>
      <c r="I1363" s="11">
        <v>42958</v>
      </c>
      <c r="J1363" s="12" t="str">
        <f>LEFT(tblRVN[[#This Row],[Rate Desc]],10)</f>
        <v>02OALTB15N</v>
      </c>
      <c r="K1363" s="11">
        <v>42958</v>
      </c>
    </row>
    <row r="1364" spans="1:11" ht="15" hidden="1" customHeight="1">
      <c r="A1364" s="8">
        <v>201701</v>
      </c>
      <c r="B1364" s="9" t="s">
        <v>41</v>
      </c>
      <c r="C1364" s="9" t="s">
        <v>13</v>
      </c>
      <c r="D1364" s="7" t="s">
        <v>14</v>
      </c>
      <c r="E1364" s="9" t="s">
        <v>67</v>
      </c>
      <c r="F1364" s="10">
        <v>1962.46</v>
      </c>
      <c r="G1364" s="11">
        <v>0</v>
      </c>
      <c r="H1364" s="11">
        <v>28</v>
      </c>
      <c r="I1364" s="11">
        <v>20698</v>
      </c>
      <c r="J1364" s="12" t="str">
        <f>LEFT(tblRVN[[#This Row],[Rate Desc]],10)</f>
        <v>02RCFL0054</v>
      </c>
      <c r="K1364" s="11">
        <v>20698</v>
      </c>
    </row>
    <row r="1365" spans="1:11" ht="15" hidden="1" customHeight="1">
      <c r="A1365" s="8">
        <v>201701</v>
      </c>
      <c r="B1365" s="9" t="s">
        <v>41</v>
      </c>
      <c r="C1365" s="9" t="s">
        <v>13</v>
      </c>
      <c r="D1365" s="7" t="s">
        <v>14</v>
      </c>
      <c r="E1365" s="9" t="s">
        <v>15</v>
      </c>
      <c r="F1365" s="10">
        <v>455146.04</v>
      </c>
      <c r="G1365" s="11">
        <v>0</v>
      </c>
      <c r="H1365" s="11">
        <v>0</v>
      </c>
      <c r="I1365" s="11">
        <v>0</v>
      </c>
      <c r="J1365" s="12" t="str">
        <f>LEFT(tblRVN[[#This Row],[Rate Desc]],10)</f>
        <v>301270-DSM</v>
      </c>
      <c r="K1365" s="11">
        <v>0</v>
      </c>
    </row>
    <row r="1366" spans="1:11" ht="15" hidden="1" customHeight="1">
      <c r="A1366" s="8">
        <v>201701</v>
      </c>
      <c r="B1366" s="9" t="s">
        <v>41</v>
      </c>
      <c r="C1366" s="9" t="s">
        <v>13</v>
      </c>
      <c r="D1366" s="7" t="s">
        <v>14</v>
      </c>
      <c r="E1366" s="9" t="s">
        <v>16</v>
      </c>
      <c r="F1366" s="10">
        <v>2324.29</v>
      </c>
      <c r="G1366" s="11">
        <v>0</v>
      </c>
      <c r="H1366" s="11">
        <v>1</v>
      </c>
      <c r="I1366" s="11">
        <v>0</v>
      </c>
      <c r="J1366" s="12" t="str">
        <f>LEFT(tblRVN[[#This Row],[Rate Desc]],10)</f>
        <v>301280-BLU</v>
      </c>
      <c r="K1366" s="11">
        <v>0</v>
      </c>
    </row>
    <row r="1367" spans="1:11" ht="15" hidden="1" customHeight="1">
      <c r="A1367" s="8">
        <v>201701</v>
      </c>
      <c r="B1367" s="9" t="s">
        <v>41</v>
      </c>
      <c r="C1367" s="9" t="s">
        <v>13</v>
      </c>
      <c r="D1367" s="7" t="s">
        <v>14</v>
      </c>
      <c r="E1367" s="9" t="s">
        <v>17</v>
      </c>
      <c r="G1367" s="11">
        <v>15857</v>
      </c>
      <c r="H1367" s="11">
        <v>0</v>
      </c>
      <c r="J1367" s="12" t="str">
        <f>LEFT(tblRVN[[#This Row],[Rate Desc]],10)</f>
        <v>CUSTOMER C</v>
      </c>
    </row>
    <row r="1368" spans="1:11" ht="15" hidden="1" customHeight="1">
      <c r="A1368" s="8">
        <v>201701</v>
      </c>
      <c r="B1368" s="9" t="s">
        <v>41</v>
      </c>
      <c r="C1368" s="9" t="s">
        <v>13</v>
      </c>
      <c r="D1368" s="7" t="s">
        <v>14</v>
      </c>
      <c r="E1368" s="9" t="s">
        <v>18</v>
      </c>
      <c r="F1368" s="10">
        <v>-790437.36</v>
      </c>
      <c r="G1368" s="11">
        <v>0</v>
      </c>
      <c r="H1368" s="11">
        <v>0</v>
      </c>
      <c r="I1368" s="11">
        <v>0</v>
      </c>
      <c r="J1368" s="12" t="str">
        <f>LEFT(tblRVN[[#This Row],[Rate Desc]],10)</f>
        <v>REVENUE_AC</v>
      </c>
      <c r="K1368" s="11">
        <v>0</v>
      </c>
    </row>
    <row r="1369" spans="1:11" ht="15" hidden="1" customHeight="1">
      <c r="A1369" s="8">
        <v>201701</v>
      </c>
      <c r="B1369" s="9" t="s">
        <v>41</v>
      </c>
      <c r="C1369" s="9" t="s">
        <v>21</v>
      </c>
      <c r="D1369" s="7" t="s">
        <v>35</v>
      </c>
      <c r="E1369" s="9" t="s">
        <v>42</v>
      </c>
      <c r="F1369" s="10">
        <v>-620.55000000000007</v>
      </c>
      <c r="G1369" s="11">
        <v>0</v>
      </c>
      <c r="H1369" s="11">
        <v>45</v>
      </c>
      <c r="I1369" s="11">
        <v>83069</v>
      </c>
      <c r="J1369" s="12" t="str">
        <f>LEFT(tblRVN[[#This Row],[Rate Desc]],10)</f>
        <v>02GNSB0024</v>
      </c>
      <c r="K1369" s="11">
        <v>83069</v>
      </c>
    </row>
    <row r="1370" spans="1:11" ht="15" hidden="1" customHeight="1">
      <c r="A1370" s="8">
        <v>201701</v>
      </c>
      <c r="B1370" s="9" t="s">
        <v>41</v>
      </c>
      <c r="C1370" s="9" t="s">
        <v>21</v>
      </c>
      <c r="D1370" s="7" t="s">
        <v>35</v>
      </c>
      <c r="E1370" s="9" t="s">
        <v>44</v>
      </c>
      <c r="F1370" s="10">
        <v>-0.45</v>
      </c>
      <c r="G1370" s="11">
        <v>0</v>
      </c>
      <c r="H1370" s="11">
        <v>1</v>
      </c>
      <c r="I1370" s="11">
        <v>60</v>
      </c>
      <c r="J1370" s="12" t="str">
        <f>LEFT(tblRVN[[#This Row],[Rate Desc]],10)</f>
        <v>02GNSB24FP</v>
      </c>
      <c r="K1370" s="11">
        <v>60</v>
      </c>
    </row>
    <row r="1371" spans="1:11" ht="15" hidden="1" customHeight="1">
      <c r="A1371" s="8">
        <v>201701</v>
      </c>
      <c r="B1371" s="9" t="s">
        <v>41</v>
      </c>
      <c r="C1371" s="9" t="s">
        <v>21</v>
      </c>
      <c r="D1371" s="7" t="s">
        <v>35</v>
      </c>
      <c r="E1371" s="9" t="s">
        <v>45</v>
      </c>
      <c r="F1371" s="10">
        <v>-612.25</v>
      </c>
      <c r="G1371" s="11">
        <v>0</v>
      </c>
      <c r="H1371" s="11">
        <v>10</v>
      </c>
      <c r="I1371" s="11">
        <v>81960</v>
      </c>
      <c r="J1371" s="12" t="str">
        <f>LEFT(tblRVN[[#This Row],[Rate Desc]],10)</f>
        <v>02LGSB0036</v>
      </c>
      <c r="K1371" s="11">
        <v>81960</v>
      </c>
    </row>
    <row r="1372" spans="1:11" ht="15" hidden="1" customHeight="1">
      <c r="A1372" s="8">
        <v>201701</v>
      </c>
      <c r="B1372" s="9" t="s">
        <v>41</v>
      </c>
      <c r="C1372" s="9" t="s">
        <v>21</v>
      </c>
      <c r="D1372" s="7" t="s">
        <v>35</v>
      </c>
      <c r="E1372" s="9" t="s">
        <v>47</v>
      </c>
      <c r="F1372" s="10">
        <v>-16.649999999999999</v>
      </c>
      <c r="I1372" s="11">
        <v>2228</v>
      </c>
      <c r="J1372" s="12" t="str">
        <f>LEFT(tblRVN[[#This Row],[Rate Desc]],10)</f>
        <v>02OALTB15N</v>
      </c>
      <c r="K1372" s="11">
        <v>2228</v>
      </c>
    </row>
    <row r="1373" spans="1:11" ht="15" hidden="1" customHeight="1">
      <c r="A1373" s="8">
        <v>201701</v>
      </c>
      <c r="B1373" s="9" t="s">
        <v>41</v>
      </c>
      <c r="C1373" s="9" t="s">
        <v>21</v>
      </c>
      <c r="D1373" s="7" t="s">
        <v>35</v>
      </c>
      <c r="E1373" s="9" t="s">
        <v>37</v>
      </c>
      <c r="G1373" s="11">
        <v>55</v>
      </c>
      <c r="H1373" s="11">
        <v>0</v>
      </c>
      <c r="J1373" s="12" t="str">
        <f>LEFT(tblRVN[[#This Row],[Rate Desc]],10)</f>
        <v>CUSTOMER C</v>
      </c>
    </row>
    <row r="1374" spans="1:11" ht="15" hidden="1" customHeight="1">
      <c r="A1374" s="8">
        <v>201701</v>
      </c>
      <c r="B1374" s="9" t="s">
        <v>41</v>
      </c>
      <c r="C1374" s="9" t="s">
        <v>21</v>
      </c>
      <c r="D1374" s="7" t="s">
        <v>14</v>
      </c>
      <c r="E1374" s="9" t="s">
        <v>48</v>
      </c>
      <c r="F1374" s="10">
        <v>8534.0300000000007</v>
      </c>
      <c r="G1374" s="11">
        <v>0</v>
      </c>
      <c r="H1374" s="11">
        <v>45</v>
      </c>
      <c r="I1374" s="11">
        <v>83069</v>
      </c>
      <c r="J1374" s="12" t="str">
        <f>LEFT(tblRVN[[#This Row],[Rate Desc]],10)</f>
        <v>02GNSB0024</v>
      </c>
      <c r="K1374" s="11">
        <v>83069</v>
      </c>
    </row>
    <row r="1375" spans="1:11" ht="15" hidden="1" customHeight="1">
      <c r="A1375" s="8">
        <v>201701</v>
      </c>
      <c r="B1375" s="9" t="s">
        <v>41</v>
      </c>
      <c r="C1375" s="9" t="s">
        <v>21</v>
      </c>
      <c r="D1375" s="7" t="s">
        <v>14</v>
      </c>
      <c r="E1375" s="9" t="s">
        <v>50</v>
      </c>
      <c r="F1375" s="10">
        <v>7.16</v>
      </c>
      <c r="G1375" s="11">
        <v>0</v>
      </c>
      <c r="H1375" s="11">
        <v>1</v>
      </c>
      <c r="I1375" s="11">
        <v>60</v>
      </c>
      <c r="J1375" s="12" t="str">
        <f>LEFT(tblRVN[[#This Row],[Rate Desc]],10)</f>
        <v>02GNSB24FP</v>
      </c>
      <c r="K1375" s="11">
        <v>60</v>
      </c>
    </row>
    <row r="1376" spans="1:11" ht="15" hidden="1" customHeight="1">
      <c r="A1376" s="8">
        <v>201701</v>
      </c>
      <c r="B1376" s="9" t="s">
        <v>41</v>
      </c>
      <c r="C1376" s="9" t="s">
        <v>21</v>
      </c>
      <c r="D1376" s="7" t="s">
        <v>14</v>
      </c>
      <c r="E1376" s="9" t="s">
        <v>51</v>
      </c>
      <c r="F1376" s="10">
        <v>156308.29</v>
      </c>
      <c r="G1376" s="11">
        <v>0</v>
      </c>
      <c r="H1376" s="11">
        <v>330</v>
      </c>
      <c r="I1376" s="11">
        <v>1726657</v>
      </c>
      <c r="J1376" s="12" t="str">
        <f>LEFT(tblRVN[[#This Row],[Rate Desc]],10)</f>
        <v>02GNSV0024</v>
      </c>
      <c r="K1376" s="11">
        <v>1726657</v>
      </c>
    </row>
    <row r="1377" spans="1:11" ht="15" hidden="1" customHeight="1">
      <c r="A1377" s="8">
        <v>201701</v>
      </c>
      <c r="B1377" s="9" t="s">
        <v>41</v>
      </c>
      <c r="C1377" s="9" t="s">
        <v>21</v>
      </c>
      <c r="D1377" s="7" t="s">
        <v>14</v>
      </c>
      <c r="E1377" s="9" t="s">
        <v>52</v>
      </c>
      <c r="F1377" s="10">
        <v>724.49</v>
      </c>
      <c r="G1377" s="11">
        <v>0</v>
      </c>
      <c r="H1377" s="11">
        <v>4</v>
      </c>
      <c r="I1377" s="11">
        <v>2776</v>
      </c>
      <c r="J1377" s="12" t="str">
        <f>LEFT(tblRVN[[#This Row],[Rate Desc]],10)</f>
        <v>02GNSV024F</v>
      </c>
      <c r="K1377" s="11">
        <v>2776</v>
      </c>
    </row>
    <row r="1378" spans="1:11" ht="15" hidden="1" customHeight="1">
      <c r="A1378" s="8">
        <v>201701</v>
      </c>
      <c r="B1378" s="9" t="s">
        <v>41</v>
      </c>
      <c r="C1378" s="9" t="s">
        <v>21</v>
      </c>
      <c r="D1378" s="7" t="s">
        <v>14</v>
      </c>
      <c r="E1378" s="9" t="s">
        <v>53</v>
      </c>
      <c r="F1378" s="10">
        <v>12250.94</v>
      </c>
      <c r="G1378" s="11">
        <v>0</v>
      </c>
      <c r="H1378" s="11">
        <v>10</v>
      </c>
      <c r="I1378" s="11">
        <v>81960</v>
      </c>
      <c r="J1378" s="12" t="str">
        <f>LEFT(tblRVN[[#This Row],[Rate Desc]],10)</f>
        <v>02LGSB0036</v>
      </c>
      <c r="K1378" s="11">
        <v>81960</v>
      </c>
    </row>
    <row r="1379" spans="1:11" ht="15" hidden="1" customHeight="1">
      <c r="A1379" s="8">
        <v>201701</v>
      </c>
      <c r="B1379" s="9" t="s">
        <v>41</v>
      </c>
      <c r="C1379" s="9" t="s">
        <v>21</v>
      </c>
      <c r="D1379" s="7" t="s">
        <v>14</v>
      </c>
      <c r="E1379" s="9" t="s">
        <v>54</v>
      </c>
      <c r="F1379" s="10">
        <v>707170.53</v>
      </c>
      <c r="G1379" s="11">
        <v>0</v>
      </c>
      <c r="H1379" s="11">
        <v>97</v>
      </c>
      <c r="I1379" s="11">
        <v>8587300</v>
      </c>
      <c r="J1379" s="12" t="str">
        <f>LEFT(tblRVN[[#This Row],[Rate Desc]],10)</f>
        <v>02LGSV0036</v>
      </c>
      <c r="K1379" s="11">
        <v>8587300</v>
      </c>
    </row>
    <row r="1380" spans="1:11" ht="15" hidden="1" customHeight="1">
      <c r="A1380" s="8">
        <v>201701</v>
      </c>
      <c r="B1380" s="9" t="s">
        <v>41</v>
      </c>
      <c r="C1380" s="9" t="s">
        <v>21</v>
      </c>
      <c r="D1380" s="7" t="s">
        <v>14</v>
      </c>
      <c r="E1380" s="9" t="s">
        <v>55</v>
      </c>
      <c r="F1380" s="10">
        <v>3591546.43</v>
      </c>
      <c r="G1380" s="11">
        <v>0</v>
      </c>
      <c r="H1380" s="11">
        <v>31</v>
      </c>
      <c r="I1380" s="11">
        <v>55442900</v>
      </c>
      <c r="J1380" s="12" t="str">
        <f>LEFT(tblRVN[[#This Row],[Rate Desc]],10)</f>
        <v>02LGSV048T</v>
      </c>
      <c r="K1380" s="11">
        <v>55442900</v>
      </c>
    </row>
    <row r="1381" spans="1:11" ht="15" hidden="1" customHeight="1">
      <c r="A1381" s="8">
        <v>201701</v>
      </c>
      <c r="B1381" s="9" t="s">
        <v>41</v>
      </c>
      <c r="C1381" s="9" t="s">
        <v>21</v>
      </c>
      <c r="D1381" s="7" t="s">
        <v>14</v>
      </c>
      <c r="E1381" s="9" t="s">
        <v>65</v>
      </c>
      <c r="F1381" s="10">
        <v>1090.95</v>
      </c>
      <c r="G1381" s="11">
        <v>0</v>
      </c>
      <c r="H1381" s="11">
        <v>38</v>
      </c>
      <c r="I1381" s="11">
        <v>8107</v>
      </c>
      <c r="J1381" s="12" t="str">
        <f>LEFT(tblRVN[[#This Row],[Rate Desc]],10)</f>
        <v>02OALT015N</v>
      </c>
      <c r="K1381" s="11">
        <v>8107</v>
      </c>
    </row>
    <row r="1382" spans="1:11" ht="15" hidden="1" customHeight="1">
      <c r="A1382" s="8">
        <v>201701</v>
      </c>
      <c r="B1382" s="9" t="s">
        <v>41</v>
      </c>
      <c r="C1382" s="9" t="s">
        <v>21</v>
      </c>
      <c r="D1382" s="7" t="s">
        <v>14</v>
      </c>
      <c r="E1382" s="9" t="s">
        <v>66</v>
      </c>
      <c r="F1382" s="10">
        <v>342.06</v>
      </c>
      <c r="G1382" s="11">
        <v>0</v>
      </c>
      <c r="H1382" s="11">
        <v>14</v>
      </c>
      <c r="I1382" s="11">
        <v>2228</v>
      </c>
      <c r="J1382" s="12" t="str">
        <f>LEFT(tblRVN[[#This Row],[Rate Desc]],10)</f>
        <v>02OALTB15N</v>
      </c>
      <c r="K1382" s="11">
        <v>2228</v>
      </c>
    </row>
    <row r="1383" spans="1:11" ht="15" hidden="1" customHeight="1">
      <c r="A1383" s="8">
        <v>201701</v>
      </c>
      <c r="B1383" s="9" t="s">
        <v>41</v>
      </c>
      <c r="C1383" s="9" t="s">
        <v>21</v>
      </c>
      <c r="D1383" s="7" t="s">
        <v>14</v>
      </c>
      <c r="E1383" s="9" t="s">
        <v>68</v>
      </c>
      <c r="F1383" s="10">
        <v>24847.4</v>
      </c>
      <c r="G1383" s="11">
        <v>0</v>
      </c>
      <c r="H1383" s="11">
        <v>1</v>
      </c>
      <c r="I1383" s="11">
        <v>129000</v>
      </c>
      <c r="J1383" s="12" t="str">
        <f>LEFT(tblRVN[[#This Row],[Rate Desc]],10)</f>
        <v>02PRSV47TM</v>
      </c>
      <c r="K1383" s="11">
        <v>129000</v>
      </c>
    </row>
    <row r="1384" spans="1:11" ht="15" hidden="1" customHeight="1">
      <c r="A1384" s="8">
        <v>201701</v>
      </c>
      <c r="B1384" s="9" t="s">
        <v>41</v>
      </c>
      <c r="C1384" s="9" t="s">
        <v>21</v>
      </c>
      <c r="D1384" s="7" t="s">
        <v>14</v>
      </c>
      <c r="E1384" s="9" t="s">
        <v>22</v>
      </c>
      <c r="F1384" s="10">
        <v>166335.76999999999</v>
      </c>
      <c r="G1384" s="11">
        <v>0</v>
      </c>
      <c r="H1384" s="11">
        <v>0</v>
      </c>
      <c r="I1384" s="11">
        <v>0</v>
      </c>
      <c r="J1384" s="12" t="str">
        <f>LEFT(tblRVN[[#This Row],[Rate Desc]],10)</f>
        <v>301370-DSM</v>
      </c>
      <c r="K1384" s="11">
        <v>0</v>
      </c>
    </row>
    <row r="1385" spans="1:11" ht="15" hidden="1" customHeight="1">
      <c r="A1385" s="8">
        <v>201701</v>
      </c>
      <c r="B1385" s="9" t="s">
        <v>41</v>
      </c>
      <c r="C1385" s="9" t="s">
        <v>21</v>
      </c>
      <c r="D1385" s="7" t="s">
        <v>14</v>
      </c>
      <c r="E1385" s="9" t="s">
        <v>17</v>
      </c>
      <c r="G1385" s="11">
        <v>488</v>
      </c>
      <c r="H1385" s="11">
        <v>0</v>
      </c>
      <c r="J1385" s="12" t="str">
        <f>LEFT(tblRVN[[#This Row],[Rate Desc]],10)</f>
        <v>CUSTOMER C</v>
      </c>
    </row>
    <row r="1386" spans="1:11" ht="15" hidden="1" customHeight="1">
      <c r="A1386" s="8">
        <v>201701</v>
      </c>
      <c r="B1386" s="9" t="s">
        <v>41</v>
      </c>
      <c r="C1386" s="9" t="s">
        <v>21</v>
      </c>
      <c r="D1386" s="7" t="s">
        <v>14</v>
      </c>
      <c r="E1386" s="9" t="s">
        <v>18</v>
      </c>
      <c r="F1386" s="10">
        <v>-311099.43</v>
      </c>
      <c r="G1386" s="11">
        <v>0</v>
      </c>
      <c r="H1386" s="11">
        <v>0</v>
      </c>
      <c r="I1386" s="11">
        <v>0</v>
      </c>
      <c r="J1386" s="12" t="str">
        <f>LEFT(tblRVN[[#This Row],[Rate Desc]],10)</f>
        <v>REVENUE_AC</v>
      </c>
      <c r="K1386" s="11">
        <v>0</v>
      </c>
    </row>
    <row r="1387" spans="1:11" ht="15" hidden="1" customHeight="1">
      <c r="A1387" s="8">
        <v>201701</v>
      </c>
      <c r="B1387" s="9" t="s">
        <v>41</v>
      </c>
      <c r="C1387" s="9" t="s">
        <v>23</v>
      </c>
      <c r="D1387" s="7" t="s">
        <v>35</v>
      </c>
      <c r="E1387" s="9" t="s">
        <v>69</v>
      </c>
      <c r="F1387" s="10">
        <v>-2029.39</v>
      </c>
      <c r="G1387" s="11">
        <v>0</v>
      </c>
      <c r="H1387" s="11">
        <v>3117</v>
      </c>
      <c r="I1387" s="11">
        <v>271726</v>
      </c>
      <c r="J1387" s="12" t="str">
        <f>LEFT(tblRVN[[#This Row],[Rate Desc]],10)</f>
        <v>02APSV0040</v>
      </c>
      <c r="K1387" s="11">
        <v>271726</v>
      </c>
    </row>
    <row r="1388" spans="1:11" ht="15" hidden="1" customHeight="1">
      <c r="A1388" s="8">
        <v>201701</v>
      </c>
      <c r="B1388" s="9" t="s">
        <v>41</v>
      </c>
      <c r="C1388" s="9" t="s">
        <v>23</v>
      </c>
      <c r="D1388" s="7" t="s">
        <v>35</v>
      </c>
      <c r="E1388" s="9" t="s">
        <v>70</v>
      </c>
      <c r="F1388" s="10">
        <v>-2.2600000000000002</v>
      </c>
      <c r="G1388" s="11">
        <v>0</v>
      </c>
      <c r="H1388" s="11">
        <v>9</v>
      </c>
      <c r="I1388" s="11">
        <v>302</v>
      </c>
      <c r="J1388" s="12" t="str">
        <f>LEFT(tblRVN[[#This Row],[Rate Desc]],10)</f>
        <v>02NMT40135</v>
      </c>
      <c r="K1388" s="11">
        <v>302</v>
      </c>
    </row>
    <row r="1389" spans="1:11" ht="15" hidden="1" customHeight="1">
      <c r="A1389" s="8">
        <v>201701</v>
      </c>
      <c r="B1389" s="9" t="s">
        <v>41</v>
      </c>
      <c r="C1389" s="9" t="s">
        <v>23</v>
      </c>
      <c r="D1389" s="7" t="s">
        <v>35</v>
      </c>
      <c r="E1389" s="9" t="s">
        <v>38</v>
      </c>
      <c r="G1389" s="11">
        <v>3071</v>
      </c>
      <c r="H1389" s="11">
        <v>0</v>
      </c>
      <c r="J1389" s="12" t="str">
        <f>LEFT(tblRVN[[#This Row],[Rate Desc]],10)</f>
        <v>CUSTOMER C</v>
      </c>
    </row>
    <row r="1390" spans="1:11" ht="15" hidden="1" customHeight="1">
      <c r="A1390" s="8">
        <v>201701</v>
      </c>
      <c r="B1390" s="9" t="s">
        <v>41</v>
      </c>
      <c r="C1390" s="9" t="s">
        <v>23</v>
      </c>
      <c r="D1390" s="7" t="s">
        <v>14</v>
      </c>
      <c r="E1390" s="9" t="s">
        <v>69</v>
      </c>
      <c r="F1390" s="10">
        <v>23221.55</v>
      </c>
      <c r="G1390" s="11">
        <v>0</v>
      </c>
      <c r="H1390" s="11">
        <v>3117</v>
      </c>
      <c r="I1390" s="11">
        <v>271726</v>
      </c>
      <c r="J1390" s="12" t="str">
        <f>LEFT(tblRVN[[#This Row],[Rate Desc]],10)</f>
        <v>02APSV0040</v>
      </c>
      <c r="K1390" s="11">
        <v>271726</v>
      </c>
    </row>
    <row r="1391" spans="1:11" ht="15" hidden="1" customHeight="1">
      <c r="A1391" s="8">
        <v>201701</v>
      </c>
      <c r="B1391" s="9" t="s">
        <v>41</v>
      </c>
      <c r="C1391" s="9" t="s">
        <v>23</v>
      </c>
      <c r="D1391" s="7" t="s">
        <v>14</v>
      </c>
      <c r="E1391" s="9" t="s">
        <v>71</v>
      </c>
      <c r="F1391" s="10">
        <v>14616.12</v>
      </c>
      <c r="G1391" s="11">
        <v>0</v>
      </c>
      <c r="H1391" s="11">
        <v>2024</v>
      </c>
      <c r="I1391" s="11">
        <v>199639</v>
      </c>
      <c r="J1391" s="12" t="str">
        <f>LEFT(tblRVN[[#This Row],[Rate Desc]],10)</f>
        <v>02APSV040X</v>
      </c>
      <c r="K1391" s="11">
        <v>199639</v>
      </c>
    </row>
    <row r="1392" spans="1:11" ht="15" hidden="1" customHeight="1">
      <c r="A1392" s="8">
        <v>201701</v>
      </c>
      <c r="B1392" s="9" t="s">
        <v>41</v>
      </c>
      <c r="C1392" s="9" t="s">
        <v>23</v>
      </c>
      <c r="D1392" s="7" t="s">
        <v>14</v>
      </c>
      <c r="E1392" s="9" t="s">
        <v>57</v>
      </c>
      <c r="F1392" s="10">
        <v>7.5</v>
      </c>
      <c r="I1392" s="11">
        <v>0</v>
      </c>
      <c r="J1392" s="12" t="str">
        <f>LEFT(tblRVN[[#This Row],[Rate Desc]],10)</f>
        <v>02LNX00105</v>
      </c>
      <c r="K1392" s="11">
        <v>0</v>
      </c>
    </row>
    <row r="1393" spans="1:11" ht="15" hidden="1" customHeight="1">
      <c r="A1393" s="8">
        <v>201701</v>
      </c>
      <c r="B1393" s="9" t="s">
        <v>41</v>
      </c>
      <c r="C1393" s="9" t="s">
        <v>23</v>
      </c>
      <c r="D1393" s="7" t="s">
        <v>14</v>
      </c>
      <c r="E1393" s="9" t="s">
        <v>58</v>
      </c>
      <c r="F1393" s="10">
        <v>995.16</v>
      </c>
      <c r="I1393" s="11">
        <v>0</v>
      </c>
      <c r="J1393" s="12" t="str">
        <f>LEFT(tblRVN[[#This Row],[Rate Desc]],10)</f>
        <v>02LNX00109</v>
      </c>
      <c r="K1393" s="11">
        <v>0</v>
      </c>
    </row>
    <row r="1394" spans="1:11" ht="15" hidden="1" customHeight="1">
      <c r="A1394" s="8">
        <v>201701</v>
      </c>
      <c r="B1394" s="9" t="s">
        <v>41</v>
      </c>
      <c r="C1394" s="9" t="s">
        <v>23</v>
      </c>
      <c r="D1394" s="7" t="s">
        <v>14</v>
      </c>
      <c r="E1394" s="9" t="s">
        <v>73</v>
      </c>
      <c r="F1394" s="10">
        <v>6174.94</v>
      </c>
      <c r="I1394" s="11">
        <v>0</v>
      </c>
      <c r="J1394" s="12" t="str">
        <f>LEFT(tblRVN[[#This Row],[Rate Desc]],10)</f>
        <v>02LNX00110</v>
      </c>
      <c r="K1394" s="11">
        <v>0</v>
      </c>
    </row>
    <row r="1395" spans="1:11" ht="15" hidden="1" customHeight="1">
      <c r="A1395" s="8">
        <v>201701</v>
      </c>
      <c r="B1395" s="9" t="s">
        <v>41</v>
      </c>
      <c r="C1395" s="9" t="s">
        <v>23</v>
      </c>
      <c r="D1395" s="7" t="s">
        <v>14</v>
      </c>
      <c r="E1395" s="9" t="s">
        <v>74</v>
      </c>
      <c r="F1395" s="10">
        <v>844.03</v>
      </c>
      <c r="I1395" s="11">
        <v>0</v>
      </c>
      <c r="J1395" s="12" t="str">
        <f>LEFT(tblRVN[[#This Row],[Rate Desc]],10)</f>
        <v>02LNX00310</v>
      </c>
      <c r="K1395" s="11">
        <v>0</v>
      </c>
    </row>
    <row r="1396" spans="1:11" ht="15" hidden="1" customHeight="1">
      <c r="A1396" s="8">
        <v>201701</v>
      </c>
      <c r="B1396" s="9" t="s">
        <v>41</v>
      </c>
      <c r="C1396" s="9" t="s">
        <v>23</v>
      </c>
      <c r="D1396" s="7" t="s">
        <v>14</v>
      </c>
      <c r="E1396" s="9" t="s">
        <v>61</v>
      </c>
      <c r="F1396" s="10">
        <v>21.27</v>
      </c>
      <c r="I1396" s="11">
        <v>0</v>
      </c>
      <c r="J1396" s="12" t="str">
        <f>LEFT(tblRVN[[#This Row],[Rate Desc]],10)</f>
        <v>02LNX00311</v>
      </c>
      <c r="K1396" s="11">
        <v>0</v>
      </c>
    </row>
    <row r="1397" spans="1:11" ht="15" hidden="1" customHeight="1">
      <c r="A1397" s="8">
        <v>201701</v>
      </c>
      <c r="B1397" s="9" t="s">
        <v>41</v>
      </c>
      <c r="C1397" s="9" t="s">
        <v>23</v>
      </c>
      <c r="D1397" s="7" t="s">
        <v>14</v>
      </c>
      <c r="E1397" s="9" t="s">
        <v>75</v>
      </c>
      <c r="F1397" s="10">
        <v>25.66</v>
      </c>
      <c r="G1397" s="11">
        <v>0</v>
      </c>
      <c r="H1397" s="11">
        <v>9</v>
      </c>
      <c r="I1397" s="11">
        <v>302</v>
      </c>
      <c r="J1397" s="12" t="str">
        <f>LEFT(tblRVN[[#This Row],[Rate Desc]],10)</f>
        <v>02NMT40135</v>
      </c>
      <c r="K1397" s="11">
        <v>302</v>
      </c>
    </row>
    <row r="1398" spans="1:11" ht="15" hidden="1" customHeight="1">
      <c r="A1398" s="8">
        <v>201701</v>
      </c>
      <c r="B1398" s="9" t="s">
        <v>41</v>
      </c>
      <c r="C1398" s="9" t="s">
        <v>23</v>
      </c>
      <c r="D1398" s="7" t="s">
        <v>14</v>
      </c>
      <c r="E1398" s="9" t="s">
        <v>25</v>
      </c>
      <c r="F1398" s="10">
        <v>9753.15</v>
      </c>
      <c r="G1398" s="11">
        <v>0</v>
      </c>
      <c r="H1398" s="11">
        <v>0</v>
      </c>
      <c r="I1398" s="11">
        <v>0</v>
      </c>
      <c r="J1398" s="12" t="str">
        <f>LEFT(tblRVN[[#This Row],[Rate Desc]],10)</f>
        <v>301470-DSM</v>
      </c>
      <c r="K1398" s="11">
        <v>0</v>
      </c>
    </row>
    <row r="1399" spans="1:11" ht="15" hidden="1" customHeight="1">
      <c r="A1399" s="8">
        <v>201701</v>
      </c>
      <c r="B1399" s="9" t="s">
        <v>41</v>
      </c>
      <c r="C1399" s="9" t="s">
        <v>23</v>
      </c>
      <c r="D1399" s="7" t="s">
        <v>14</v>
      </c>
      <c r="E1399" s="9" t="s">
        <v>26</v>
      </c>
      <c r="F1399" s="10">
        <v>31.2</v>
      </c>
      <c r="I1399" s="11">
        <v>0</v>
      </c>
      <c r="J1399" s="12" t="str">
        <f>LEFT(tblRVN[[#This Row],[Rate Desc]],10)</f>
        <v>301480-BLU</v>
      </c>
      <c r="K1399" s="11">
        <v>0</v>
      </c>
    </row>
    <row r="1400" spans="1:11" ht="15" hidden="1" customHeight="1">
      <c r="A1400" s="8">
        <v>201701</v>
      </c>
      <c r="B1400" s="9" t="s">
        <v>41</v>
      </c>
      <c r="C1400" s="9" t="s">
        <v>23</v>
      </c>
      <c r="D1400" s="7" t="s">
        <v>14</v>
      </c>
      <c r="E1400" s="9" t="s">
        <v>27</v>
      </c>
      <c r="G1400" s="11">
        <v>5040</v>
      </c>
      <c r="H1400" s="11">
        <v>0</v>
      </c>
      <c r="J1400" s="12" t="str">
        <f>LEFT(tblRVN[[#This Row],[Rate Desc]],10)</f>
        <v>CUSTOMER C</v>
      </c>
    </row>
    <row r="1401" spans="1:11" ht="15" hidden="1" customHeight="1">
      <c r="A1401" s="8">
        <v>201701</v>
      </c>
      <c r="B1401" s="9" t="s">
        <v>41</v>
      </c>
      <c r="C1401" s="9" t="s">
        <v>23</v>
      </c>
      <c r="D1401" s="7" t="s">
        <v>14</v>
      </c>
      <c r="E1401" s="9" t="s">
        <v>18</v>
      </c>
      <c r="F1401" s="10">
        <v>-41507.760000000002</v>
      </c>
      <c r="G1401" s="11">
        <v>0</v>
      </c>
      <c r="H1401" s="11">
        <v>0</v>
      </c>
      <c r="I1401" s="11">
        <v>0</v>
      </c>
      <c r="J1401" s="12" t="str">
        <f>LEFT(tblRVN[[#This Row],[Rate Desc]],10)</f>
        <v>REVENUE_AC</v>
      </c>
      <c r="K1401" s="11">
        <v>0</v>
      </c>
    </row>
    <row r="1402" spans="1:11" ht="15" hidden="1" customHeight="1">
      <c r="A1402" s="8">
        <v>201701</v>
      </c>
      <c r="B1402" s="9" t="s">
        <v>41</v>
      </c>
      <c r="C1402" s="9" t="s">
        <v>29</v>
      </c>
      <c r="D1402" s="7" t="s">
        <v>14</v>
      </c>
      <c r="E1402" s="9" t="s">
        <v>76</v>
      </c>
      <c r="F1402" s="10">
        <v>7.57</v>
      </c>
      <c r="I1402" s="11">
        <v>0</v>
      </c>
      <c r="J1402" s="12" t="str">
        <f>LEFT(tblRVN[[#This Row],[Rate Desc]],10)</f>
        <v>02CFR00012</v>
      </c>
      <c r="K1402" s="11">
        <v>0</v>
      </c>
    </row>
    <row r="1403" spans="1:11" ht="15" hidden="1" customHeight="1">
      <c r="A1403" s="8">
        <v>201701</v>
      </c>
      <c r="B1403" s="9" t="s">
        <v>41</v>
      </c>
      <c r="C1403" s="9" t="s">
        <v>29</v>
      </c>
      <c r="D1403" s="7" t="s">
        <v>14</v>
      </c>
      <c r="E1403" s="9" t="s">
        <v>77</v>
      </c>
      <c r="F1403" s="10">
        <v>2654.04</v>
      </c>
      <c r="G1403" s="11">
        <v>0</v>
      </c>
      <c r="H1403" s="11">
        <v>14</v>
      </c>
      <c r="I1403" s="11">
        <v>12919</v>
      </c>
      <c r="J1403" s="12" t="str">
        <f>LEFT(tblRVN[[#This Row],[Rate Desc]],10)</f>
        <v>02COSL0052</v>
      </c>
      <c r="K1403" s="11">
        <v>12919</v>
      </c>
    </row>
    <row r="1404" spans="1:11" ht="15" hidden="1" customHeight="1">
      <c r="A1404" s="8">
        <v>201701</v>
      </c>
      <c r="B1404" s="9" t="s">
        <v>41</v>
      </c>
      <c r="C1404" s="9" t="s">
        <v>29</v>
      </c>
      <c r="D1404" s="7" t="s">
        <v>14</v>
      </c>
      <c r="E1404" s="9" t="s">
        <v>78</v>
      </c>
      <c r="F1404" s="10">
        <v>20857.490000000002</v>
      </c>
      <c r="G1404" s="11">
        <v>0</v>
      </c>
      <c r="H1404" s="11">
        <v>115</v>
      </c>
      <c r="I1404" s="11">
        <v>280255</v>
      </c>
      <c r="J1404" s="12" t="str">
        <f>LEFT(tblRVN[[#This Row],[Rate Desc]],10)</f>
        <v>02CUSL053F</v>
      </c>
      <c r="K1404" s="11">
        <v>280255</v>
      </c>
    </row>
    <row r="1405" spans="1:11" ht="15" hidden="1" customHeight="1">
      <c r="A1405" s="8">
        <v>201701</v>
      </c>
      <c r="B1405" s="9" t="s">
        <v>41</v>
      </c>
      <c r="C1405" s="9" t="s">
        <v>29</v>
      </c>
      <c r="D1405" s="7" t="s">
        <v>14</v>
      </c>
      <c r="E1405" s="9" t="s">
        <v>79</v>
      </c>
      <c r="F1405" s="10">
        <v>8760.380000000001</v>
      </c>
      <c r="G1405" s="11">
        <v>0</v>
      </c>
      <c r="H1405" s="11">
        <v>105</v>
      </c>
      <c r="I1405" s="11">
        <v>119011</v>
      </c>
      <c r="J1405" s="12" t="str">
        <f>LEFT(tblRVN[[#This Row],[Rate Desc]],10)</f>
        <v>02CUSL053M</v>
      </c>
      <c r="K1405" s="11">
        <v>119011</v>
      </c>
    </row>
    <row r="1406" spans="1:11" ht="15" hidden="1" customHeight="1">
      <c r="A1406" s="8">
        <v>201701</v>
      </c>
      <c r="B1406" s="9" t="s">
        <v>41</v>
      </c>
      <c r="C1406" s="9" t="s">
        <v>29</v>
      </c>
      <c r="D1406" s="7" t="s">
        <v>14</v>
      </c>
      <c r="E1406" s="9" t="s">
        <v>80</v>
      </c>
      <c r="F1406" s="10">
        <v>17915.87</v>
      </c>
      <c r="G1406" s="11">
        <v>0</v>
      </c>
      <c r="H1406" s="11">
        <v>40</v>
      </c>
      <c r="I1406" s="11">
        <v>137935</v>
      </c>
      <c r="J1406" s="12" t="str">
        <f>LEFT(tblRVN[[#This Row],[Rate Desc]],10)</f>
        <v>02MVSL0057</v>
      </c>
      <c r="K1406" s="11">
        <v>137935</v>
      </c>
    </row>
    <row r="1407" spans="1:11" ht="15" hidden="1" customHeight="1">
      <c r="A1407" s="8">
        <v>201701</v>
      </c>
      <c r="B1407" s="9" t="s">
        <v>41</v>
      </c>
      <c r="C1407" s="9" t="s">
        <v>29</v>
      </c>
      <c r="D1407" s="7" t="s">
        <v>14</v>
      </c>
      <c r="E1407" s="9" t="s">
        <v>81</v>
      </c>
      <c r="F1407" s="10">
        <v>65793.58</v>
      </c>
      <c r="G1407" s="11">
        <v>0</v>
      </c>
      <c r="H1407" s="11">
        <v>189</v>
      </c>
      <c r="I1407" s="11">
        <v>320045</v>
      </c>
      <c r="J1407" s="12" t="str">
        <f>LEFT(tblRVN[[#This Row],[Rate Desc]],10)</f>
        <v>02SLCO0051</v>
      </c>
      <c r="K1407" s="11">
        <v>320045</v>
      </c>
    </row>
    <row r="1408" spans="1:11" ht="15" hidden="1" customHeight="1">
      <c r="A1408" s="8">
        <v>201701</v>
      </c>
      <c r="B1408" s="9" t="s">
        <v>41</v>
      </c>
      <c r="C1408" s="9" t="s">
        <v>29</v>
      </c>
      <c r="D1408" s="7" t="s">
        <v>14</v>
      </c>
      <c r="E1408" s="9" t="s">
        <v>30</v>
      </c>
      <c r="F1408" s="10">
        <v>2896.05</v>
      </c>
      <c r="G1408" s="11">
        <v>0</v>
      </c>
      <c r="H1408" s="11">
        <v>0</v>
      </c>
      <c r="I1408" s="11">
        <v>0</v>
      </c>
      <c r="J1408" s="12" t="str">
        <f>LEFT(tblRVN[[#This Row],[Rate Desc]],10)</f>
        <v>301670-DSM</v>
      </c>
      <c r="K1408" s="11">
        <v>0</v>
      </c>
    </row>
    <row r="1409" spans="1:11" ht="15" hidden="1" customHeight="1">
      <c r="A1409" s="8">
        <v>201701</v>
      </c>
      <c r="B1409" s="9" t="s">
        <v>41</v>
      </c>
      <c r="C1409" s="9" t="s">
        <v>29</v>
      </c>
      <c r="D1409" s="7" t="s">
        <v>14</v>
      </c>
      <c r="E1409" s="9" t="s">
        <v>17</v>
      </c>
      <c r="G1409" s="11">
        <v>240</v>
      </c>
      <c r="H1409" s="11">
        <v>0</v>
      </c>
      <c r="J1409" s="12" t="str">
        <f>LEFT(tblRVN[[#This Row],[Rate Desc]],10)</f>
        <v>CUSTOMER C</v>
      </c>
    </row>
    <row r="1410" spans="1:11" ht="15" hidden="1" customHeight="1">
      <c r="A1410" s="8">
        <v>201701</v>
      </c>
      <c r="B1410" s="9" t="s">
        <v>41</v>
      </c>
      <c r="C1410" s="9" t="s">
        <v>29</v>
      </c>
      <c r="D1410" s="7" t="s">
        <v>14</v>
      </c>
      <c r="E1410" s="9" t="s">
        <v>18</v>
      </c>
      <c r="F1410" s="10">
        <v>-6631.89</v>
      </c>
      <c r="G1410" s="11">
        <v>0</v>
      </c>
      <c r="H1410" s="11">
        <v>0</v>
      </c>
      <c r="I1410" s="11">
        <v>0</v>
      </c>
      <c r="J1410" s="12" t="str">
        <f>LEFT(tblRVN[[#This Row],[Rate Desc]],10)</f>
        <v>REVENUE_AC</v>
      </c>
      <c r="K1410" s="11">
        <v>0</v>
      </c>
    </row>
    <row r="1411" spans="1:11" ht="15" hidden="1" customHeight="1">
      <c r="A1411" s="8">
        <v>201701</v>
      </c>
      <c r="B1411" s="9" t="s">
        <v>41</v>
      </c>
      <c r="C1411" s="9" t="s">
        <v>31</v>
      </c>
      <c r="D1411" s="7" t="s">
        <v>35</v>
      </c>
      <c r="E1411" s="9" t="s">
        <v>82</v>
      </c>
      <c r="F1411" s="10">
        <v>-13558.11</v>
      </c>
      <c r="G1411" s="11">
        <v>0</v>
      </c>
      <c r="H1411" s="11">
        <v>590</v>
      </c>
      <c r="I1411" s="11">
        <v>1815009</v>
      </c>
      <c r="J1411" s="12" t="str">
        <f>LEFT(tblRVN[[#This Row],[Rate Desc]],10)</f>
        <v>02NETMT135</v>
      </c>
      <c r="K1411" s="11">
        <v>1815009</v>
      </c>
    </row>
    <row r="1412" spans="1:11" ht="15" hidden="1" customHeight="1">
      <c r="A1412" s="8">
        <v>201701</v>
      </c>
      <c r="B1412" s="9" t="s">
        <v>41</v>
      </c>
      <c r="C1412" s="9" t="s">
        <v>31</v>
      </c>
      <c r="D1412" s="7" t="s">
        <v>35</v>
      </c>
      <c r="E1412" s="9" t="s">
        <v>83</v>
      </c>
      <c r="F1412" s="10">
        <v>-625.23</v>
      </c>
      <c r="I1412" s="11">
        <v>83442</v>
      </c>
      <c r="J1412" s="12" t="str">
        <f>LEFT(tblRVN[[#This Row],[Rate Desc]],10)</f>
        <v>02OALTB15R</v>
      </c>
      <c r="K1412" s="11">
        <v>83442</v>
      </c>
    </row>
    <row r="1413" spans="1:11" ht="15" hidden="1" customHeight="1">
      <c r="A1413" s="8">
        <v>201701</v>
      </c>
      <c r="B1413" s="9" t="s">
        <v>41</v>
      </c>
      <c r="C1413" s="9" t="s">
        <v>31</v>
      </c>
      <c r="D1413" s="7" t="s">
        <v>35</v>
      </c>
      <c r="E1413" s="9" t="s">
        <v>84</v>
      </c>
      <c r="F1413" s="10">
        <v>-1772971.01</v>
      </c>
      <c r="G1413" s="11">
        <v>0</v>
      </c>
      <c r="H1413" s="11">
        <v>101576</v>
      </c>
      <c r="I1413" s="11">
        <v>237350221</v>
      </c>
      <c r="J1413" s="12" t="str">
        <f>LEFT(tblRVN[[#This Row],[Rate Desc]],10)</f>
        <v>02RESD0016</v>
      </c>
      <c r="K1413" s="11">
        <v>237350221</v>
      </c>
    </row>
    <row r="1414" spans="1:11" ht="15" hidden="1" customHeight="1">
      <c r="A1414" s="8">
        <v>201701</v>
      </c>
      <c r="B1414" s="9" t="s">
        <v>41</v>
      </c>
      <c r="C1414" s="9" t="s">
        <v>31</v>
      </c>
      <c r="D1414" s="7" t="s">
        <v>35</v>
      </c>
      <c r="E1414" s="9" t="s">
        <v>85</v>
      </c>
      <c r="F1414" s="10">
        <v>-87011.9</v>
      </c>
      <c r="G1414" s="11">
        <v>0</v>
      </c>
      <c r="H1414" s="11">
        <v>4750</v>
      </c>
      <c r="I1414" s="11">
        <v>11648139</v>
      </c>
      <c r="J1414" s="12" t="str">
        <f>LEFT(tblRVN[[#This Row],[Rate Desc]],10)</f>
        <v>02RESD0017</v>
      </c>
      <c r="K1414" s="11">
        <v>11648139</v>
      </c>
    </row>
    <row r="1415" spans="1:11" ht="15" hidden="1" customHeight="1">
      <c r="A1415" s="8">
        <v>201701</v>
      </c>
      <c r="B1415" s="9" t="s">
        <v>41</v>
      </c>
      <c r="C1415" s="9" t="s">
        <v>31</v>
      </c>
      <c r="D1415" s="7" t="s">
        <v>35</v>
      </c>
      <c r="E1415" s="9" t="s">
        <v>86</v>
      </c>
      <c r="F1415" s="10">
        <v>-2027.94</v>
      </c>
      <c r="G1415" s="11">
        <v>0</v>
      </c>
      <c r="H1415" s="11">
        <v>84</v>
      </c>
      <c r="I1415" s="11">
        <v>271475</v>
      </c>
      <c r="J1415" s="12" t="str">
        <f>LEFT(tblRVN[[#This Row],[Rate Desc]],10)</f>
        <v>02RESD0018</v>
      </c>
      <c r="K1415" s="11">
        <v>271475</v>
      </c>
    </row>
    <row r="1416" spans="1:11" ht="15" hidden="1" customHeight="1">
      <c r="A1416" s="8">
        <v>201701</v>
      </c>
      <c r="B1416" s="9" t="s">
        <v>41</v>
      </c>
      <c r="C1416" s="9" t="s">
        <v>31</v>
      </c>
      <c r="D1416" s="7" t="s">
        <v>35</v>
      </c>
      <c r="E1416" s="9" t="s">
        <v>87</v>
      </c>
      <c r="F1416" s="10">
        <v>-309.37</v>
      </c>
      <c r="G1416" s="11">
        <v>0</v>
      </c>
      <c r="H1416" s="11">
        <v>15</v>
      </c>
      <c r="I1416" s="11">
        <v>41416</v>
      </c>
      <c r="J1416" s="12" t="str">
        <f>LEFT(tblRVN[[#This Row],[Rate Desc]],10)</f>
        <v>02RESD018X</v>
      </c>
      <c r="K1416" s="11">
        <v>41416</v>
      </c>
    </row>
    <row r="1417" spans="1:11" ht="15" hidden="1" customHeight="1">
      <c r="A1417" s="8">
        <v>201701</v>
      </c>
      <c r="B1417" s="9" t="s">
        <v>41</v>
      </c>
      <c r="C1417" s="9" t="s">
        <v>31</v>
      </c>
      <c r="D1417" s="7" t="s">
        <v>35</v>
      </c>
      <c r="E1417" s="9" t="s">
        <v>88</v>
      </c>
      <c r="F1417" s="10">
        <v>-20537.43</v>
      </c>
      <c r="G1417" s="11">
        <v>0</v>
      </c>
      <c r="H1417" s="11">
        <v>3434</v>
      </c>
      <c r="I1417" s="11">
        <v>2744603</v>
      </c>
      <c r="J1417" s="12" t="str">
        <f>LEFT(tblRVN[[#This Row],[Rate Desc]],10)</f>
        <v>02RGNSB024</v>
      </c>
      <c r="K1417" s="11">
        <v>2744603</v>
      </c>
    </row>
    <row r="1418" spans="1:11" ht="15" hidden="1" customHeight="1">
      <c r="A1418" s="8">
        <v>201701</v>
      </c>
      <c r="B1418" s="9" t="s">
        <v>41</v>
      </c>
      <c r="C1418" s="9" t="s">
        <v>31</v>
      </c>
      <c r="D1418" s="7" t="s">
        <v>35</v>
      </c>
      <c r="E1418" s="9" t="s">
        <v>37</v>
      </c>
      <c r="G1418" s="11">
        <v>108813</v>
      </c>
      <c r="H1418" s="11">
        <v>0</v>
      </c>
      <c r="J1418" s="12" t="str">
        <f>LEFT(tblRVN[[#This Row],[Rate Desc]],10)</f>
        <v>CUSTOMER C</v>
      </c>
    </row>
    <row r="1419" spans="1:11" ht="15" hidden="1" customHeight="1">
      <c r="A1419" s="8">
        <v>201701</v>
      </c>
      <c r="B1419" s="9" t="s">
        <v>41</v>
      </c>
      <c r="C1419" s="9" t="s">
        <v>31</v>
      </c>
      <c r="D1419" s="7" t="s">
        <v>14</v>
      </c>
      <c r="E1419" s="9" t="s">
        <v>99</v>
      </c>
      <c r="F1419" s="10">
        <v>-0.14000000000000001</v>
      </c>
      <c r="I1419" s="11">
        <v>0</v>
      </c>
      <c r="J1419" s="12" t="str">
        <f>LEFT(tblRVN[[#This Row],[Rate Desc]],10)</f>
        <v>02BLSKY01R</v>
      </c>
      <c r="K1419" s="11">
        <v>0</v>
      </c>
    </row>
    <row r="1420" spans="1:11" ht="15" hidden="1" customHeight="1">
      <c r="A1420" s="8">
        <v>201701</v>
      </c>
      <c r="B1420" s="9" t="s">
        <v>41</v>
      </c>
      <c r="C1420" s="9" t="s">
        <v>31</v>
      </c>
      <c r="D1420" s="7" t="s">
        <v>14</v>
      </c>
      <c r="E1420" s="9" t="s">
        <v>58</v>
      </c>
      <c r="F1420" s="10">
        <v>154.22999999999999</v>
      </c>
      <c r="I1420" s="11">
        <v>0</v>
      </c>
      <c r="J1420" s="12" t="str">
        <f>LEFT(tblRVN[[#This Row],[Rate Desc]],10)</f>
        <v>02LNX00109</v>
      </c>
      <c r="K1420" s="11">
        <v>0</v>
      </c>
    </row>
    <row r="1421" spans="1:11" ht="15" hidden="1" customHeight="1">
      <c r="A1421" s="8">
        <v>201701</v>
      </c>
      <c r="B1421" s="9" t="s">
        <v>41</v>
      </c>
      <c r="C1421" s="9" t="s">
        <v>31</v>
      </c>
      <c r="D1421" s="7" t="s">
        <v>14</v>
      </c>
      <c r="E1421" s="9" t="s">
        <v>89</v>
      </c>
      <c r="F1421" s="10">
        <v>188588.83</v>
      </c>
      <c r="G1421" s="11">
        <v>0</v>
      </c>
      <c r="H1421" s="11">
        <v>590</v>
      </c>
      <c r="I1421" s="11">
        <v>1832555</v>
      </c>
      <c r="J1421" s="12" t="str">
        <f>LEFT(tblRVN[[#This Row],[Rate Desc]],10)</f>
        <v>02NETMT135</v>
      </c>
      <c r="K1421" s="11">
        <v>1832555</v>
      </c>
    </row>
    <row r="1422" spans="1:11" ht="15" hidden="1" customHeight="1">
      <c r="A1422" s="8">
        <v>201701</v>
      </c>
      <c r="B1422" s="9" t="s">
        <v>41</v>
      </c>
      <c r="C1422" s="9" t="s">
        <v>31</v>
      </c>
      <c r="D1422" s="7" t="s">
        <v>14</v>
      </c>
      <c r="E1422" s="9" t="s">
        <v>90</v>
      </c>
      <c r="F1422" s="10">
        <v>12868.2</v>
      </c>
      <c r="G1422" s="11">
        <v>0</v>
      </c>
      <c r="H1422" s="11">
        <v>1074</v>
      </c>
      <c r="I1422" s="11">
        <v>83442</v>
      </c>
      <c r="J1422" s="12" t="str">
        <f>LEFT(tblRVN[[#This Row],[Rate Desc]],10)</f>
        <v>02OALTB15R</v>
      </c>
      <c r="K1422" s="11">
        <v>83442</v>
      </c>
    </row>
    <row r="1423" spans="1:11" ht="15" hidden="1" customHeight="1">
      <c r="A1423" s="8">
        <v>201701</v>
      </c>
      <c r="B1423" s="9" t="s">
        <v>41</v>
      </c>
      <c r="C1423" s="9" t="s">
        <v>31</v>
      </c>
      <c r="D1423" s="7" t="s">
        <v>14</v>
      </c>
      <c r="E1423" s="9" t="s">
        <v>91</v>
      </c>
      <c r="F1423" s="10">
        <v>23951231.27</v>
      </c>
      <c r="G1423" s="11">
        <v>0</v>
      </c>
      <c r="H1423" s="11">
        <v>101576</v>
      </c>
      <c r="I1423" s="11">
        <v>237435722</v>
      </c>
      <c r="J1423" s="12" t="str">
        <f>LEFT(tblRVN[[#This Row],[Rate Desc]],10)</f>
        <v>02RESD0016</v>
      </c>
      <c r="K1423" s="11">
        <v>237435722</v>
      </c>
    </row>
    <row r="1424" spans="1:11" ht="15" hidden="1" customHeight="1">
      <c r="A1424" s="8">
        <v>201701</v>
      </c>
      <c r="B1424" s="9" t="s">
        <v>41</v>
      </c>
      <c r="C1424" s="9" t="s">
        <v>31</v>
      </c>
      <c r="D1424" s="7" t="s">
        <v>14</v>
      </c>
      <c r="E1424" s="9" t="s">
        <v>92</v>
      </c>
      <c r="F1424" s="10">
        <v>1177664.6299999999</v>
      </c>
      <c r="G1424" s="11">
        <v>0</v>
      </c>
      <c r="H1424" s="11">
        <v>4750</v>
      </c>
      <c r="I1424" s="11">
        <v>11648139</v>
      </c>
      <c r="J1424" s="12" t="str">
        <f>LEFT(tblRVN[[#This Row],[Rate Desc]],10)</f>
        <v>02RESD0017</v>
      </c>
      <c r="K1424" s="11">
        <v>11648139</v>
      </c>
    </row>
    <row r="1425" spans="1:12" ht="15" hidden="1" customHeight="1">
      <c r="A1425" s="8">
        <v>201701</v>
      </c>
      <c r="B1425" s="9" t="s">
        <v>41</v>
      </c>
      <c r="C1425" s="9" t="s">
        <v>31</v>
      </c>
      <c r="D1425" s="7" t="s">
        <v>14</v>
      </c>
      <c r="E1425" s="9" t="s">
        <v>93</v>
      </c>
      <c r="F1425" s="10">
        <v>28693.119999999999</v>
      </c>
      <c r="G1425" s="11">
        <v>0</v>
      </c>
      <c r="H1425" s="11">
        <v>84</v>
      </c>
      <c r="I1425" s="11">
        <v>271475</v>
      </c>
      <c r="J1425" s="12" t="str">
        <f>LEFT(tblRVN[[#This Row],[Rate Desc]],10)</f>
        <v>02RESD0018</v>
      </c>
      <c r="K1425" s="11">
        <v>271475</v>
      </c>
    </row>
    <row r="1426" spans="1:12" ht="15" hidden="1" customHeight="1">
      <c r="A1426" s="8">
        <v>201701</v>
      </c>
      <c r="B1426" s="9" t="s">
        <v>41</v>
      </c>
      <c r="C1426" s="9" t="s">
        <v>31</v>
      </c>
      <c r="D1426" s="7" t="s">
        <v>14</v>
      </c>
      <c r="E1426" s="9" t="s">
        <v>94</v>
      </c>
      <c r="F1426" s="10">
        <v>4342.6000000000004</v>
      </c>
      <c r="G1426" s="11">
        <v>0</v>
      </c>
      <c r="H1426" s="11">
        <v>15</v>
      </c>
      <c r="I1426" s="11">
        <v>41416</v>
      </c>
      <c r="J1426" s="12" t="str">
        <f>LEFT(tblRVN[[#This Row],[Rate Desc]],10)</f>
        <v>02RESD018X</v>
      </c>
      <c r="K1426" s="11">
        <v>41416</v>
      </c>
    </row>
    <row r="1427" spans="1:12" ht="15" hidden="1" customHeight="1">
      <c r="A1427" s="8">
        <v>201701</v>
      </c>
      <c r="B1427" s="9" t="s">
        <v>41</v>
      </c>
      <c r="C1427" s="9" t="s">
        <v>31</v>
      </c>
      <c r="D1427" s="7" t="s">
        <v>14</v>
      </c>
      <c r="E1427" s="9" t="s">
        <v>95</v>
      </c>
      <c r="F1427" s="10">
        <v>311334.39</v>
      </c>
      <c r="G1427" s="11">
        <v>0</v>
      </c>
      <c r="H1427" s="11">
        <v>3434</v>
      </c>
      <c r="I1427" s="11">
        <v>2905169</v>
      </c>
      <c r="J1427" s="12" t="str">
        <f>LEFT(tblRVN[[#This Row],[Rate Desc]],10)</f>
        <v>02RGNSB024</v>
      </c>
      <c r="K1427" s="11">
        <v>2905169</v>
      </c>
    </row>
    <row r="1428" spans="1:12" ht="15" hidden="1" customHeight="1">
      <c r="A1428" s="8">
        <v>201701</v>
      </c>
      <c r="B1428" s="9" t="s">
        <v>41</v>
      </c>
      <c r="C1428" s="9" t="s">
        <v>31</v>
      </c>
      <c r="D1428" s="7" t="s">
        <v>14</v>
      </c>
      <c r="E1428" s="9" t="s">
        <v>32</v>
      </c>
      <c r="F1428" s="10">
        <v>655217.61</v>
      </c>
      <c r="G1428" s="11">
        <v>0</v>
      </c>
      <c r="H1428" s="11">
        <v>0</v>
      </c>
      <c r="I1428" s="11">
        <v>0</v>
      </c>
      <c r="J1428" s="12" t="str">
        <f>LEFT(tblRVN[[#This Row],[Rate Desc]],10)</f>
        <v>301170-DSM</v>
      </c>
      <c r="K1428" s="11">
        <v>0</v>
      </c>
    </row>
    <row r="1429" spans="1:12" ht="15" hidden="1" customHeight="1">
      <c r="A1429" s="8">
        <v>201701</v>
      </c>
      <c r="B1429" s="9" t="s">
        <v>41</v>
      </c>
      <c r="C1429" s="9" t="s">
        <v>31</v>
      </c>
      <c r="D1429" s="7" t="s">
        <v>14</v>
      </c>
      <c r="E1429" s="9" t="s">
        <v>33</v>
      </c>
      <c r="F1429" s="10">
        <v>13215.16</v>
      </c>
      <c r="I1429" s="11">
        <v>0</v>
      </c>
      <c r="J1429" s="12" t="str">
        <f>LEFT(tblRVN[[#This Row],[Rate Desc]],10)</f>
        <v>301180-BLU</v>
      </c>
      <c r="K1429" s="11">
        <v>0</v>
      </c>
    </row>
    <row r="1430" spans="1:12" ht="15" hidden="1" customHeight="1">
      <c r="A1430" s="8">
        <v>201701</v>
      </c>
      <c r="B1430" s="9" t="s">
        <v>41</v>
      </c>
      <c r="C1430" s="9" t="s">
        <v>31</v>
      </c>
      <c r="D1430" s="7" t="s">
        <v>14</v>
      </c>
      <c r="E1430" s="9" t="s">
        <v>17</v>
      </c>
      <c r="G1430" s="11">
        <v>108836</v>
      </c>
      <c r="H1430" s="11">
        <v>0</v>
      </c>
      <c r="J1430" s="12" t="str">
        <f>LEFT(tblRVN[[#This Row],[Rate Desc]],10)</f>
        <v>CUSTOMER C</v>
      </c>
    </row>
    <row r="1431" spans="1:12" ht="15" hidden="1" customHeight="1">
      <c r="A1431" s="8">
        <v>201701</v>
      </c>
      <c r="B1431" s="9" t="s">
        <v>41</v>
      </c>
      <c r="C1431" s="9" t="s">
        <v>31</v>
      </c>
      <c r="D1431" s="7" t="s">
        <v>14</v>
      </c>
      <c r="E1431" s="9" t="s">
        <v>18</v>
      </c>
      <c r="F1431" s="10">
        <v>-1073631.28</v>
      </c>
      <c r="G1431" s="11">
        <v>0</v>
      </c>
      <c r="H1431" s="11">
        <v>0</v>
      </c>
      <c r="I1431" s="11">
        <v>0</v>
      </c>
      <c r="J1431" s="12" t="str">
        <f>LEFT(tblRVN[[#This Row],[Rate Desc]],10)</f>
        <v>REVENUE_AC</v>
      </c>
      <c r="K1431" s="11">
        <v>0</v>
      </c>
    </row>
    <row r="1432" spans="1:12" ht="15" hidden="1" customHeight="1">
      <c r="A1432" s="8">
        <v>201702</v>
      </c>
      <c r="B1432" s="9" t="s">
        <v>41</v>
      </c>
      <c r="C1432" s="9" t="s">
        <v>13</v>
      </c>
      <c r="D1432" s="7" t="s">
        <v>35</v>
      </c>
      <c r="E1432" s="9" t="s">
        <v>42</v>
      </c>
      <c r="F1432" s="10">
        <v>-19422.990000000002</v>
      </c>
      <c r="G1432" s="11">
        <v>0</v>
      </c>
      <c r="H1432" s="11">
        <v>1471</v>
      </c>
      <c r="I1432" s="11">
        <v>2600137</v>
      </c>
      <c r="J1432" s="12" t="str">
        <f>LEFT(tblRVN[[#This Row],[Rate Desc]],10)</f>
        <v>02GNSB0024</v>
      </c>
      <c r="K1432" s="11">
        <v>2600137</v>
      </c>
      <c r="L1432" s="19"/>
    </row>
    <row r="1433" spans="1:12" ht="15" hidden="1" customHeight="1">
      <c r="A1433" s="8">
        <v>201702</v>
      </c>
      <c r="B1433" s="9" t="s">
        <v>41</v>
      </c>
      <c r="C1433" s="9" t="s">
        <v>13</v>
      </c>
      <c r="D1433" s="7" t="s">
        <v>35</v>
      </c>
      <c r="E1433" s="9" t="s">
        <v>43</v>
      </c>
      <c r="F1433" s="10">
        <v>-0.54</v>
      </c>
      <c r="G1433" s="11">
        <v>0</v>
      </c>
      <c r="H1433" s="11">
        <v>1</v>
      </c>
      <c r="I1433" s="11">
        <v>72</v>
      </c>
      <c r="J1433" s="12" t="str">
        <f>LEFT(tblRVN[[#This Row],[Rate Desc]],10)</f>
        <v>02GNSB024F</v>
      </c>
      <c r="K1433" s="11">
        <v>72</v>
      </c>
      <c r="L1433" s="19"/>
    </row>
    <row r="1434" spans="1:12" ht="15" hidden="1" customHeight="1">
      <c r="A1434" s="8">
        <v>201702</v>
      </c>
      <c r="B1434" s="9" t="s">
        <v>41</v>
      </c>
      <c r="C1434" s="9" t="s">
        <v>13</v>
      </c>
      <c r="D1434" s="7" t="s">
        <v>35</v>
      </c>
      <c r="E1434" s="9" t="s">
        <v>44</v>
      </c>
      <c r="F1434" s="10">
        <v>-69.930000000000007</v>
      </c>
      <c r="G1434" s="11">
        <v>0</v>
      </c>
      <c r="H1434" s="11">
        <v>78</v>
      </c>
      <c r="I1434" s="11">
        <v>9360</v>
      </c>
      <c r="J1434" s="12" t="str">
        <f>LEFT(tblRVN[[#This Row],[Rate Desc]],10)</f>
        <v>02GNSB24FP</v>
      </c>
      <c r="K1434" s="11">
        <v>9360</v>
      </c>
      <c r="L1434" s="19"/>
    </row>
    <row r="1435" spans="1:12" ht="15" hidden="1" customHeight="1">
      <c r="A1435" s="8">
        <v>201702</v>
      </c>
      <c r="B1435" s="9" t="s">
        <v>41</v>
      </c>
      <c r="C1435" s="9" t="s">
        <v>13</v>
      </c>
      <c r="D1435" s="7" t="s">
        <v>35</v>
      </c>
      <c r="E1435" s="9" t="s">
        <v>45</v>
      </c>
      <c r="F1435" s="10">
        <v>-42225.16</v>
      </c>
      <c r="G1435" s="11">
        <v>0</v>
      </c>
      <c r="H1435" s="11">
        <v>106</v>
      </c>
      <c r="I1435" s="11">
        <v>5652632</v>
      </c>
      <c r="J1435" s="12" t="str">
        <f>LEFT(tblRVN[[#This Row],[Rate Desc]],10)</f>
        <v>02LGSB0036</v>
      </c>
      <c r="K1435" s="11">
        <v>5652632</v>
      </c>
      <c r="L1435" s="19"/>
    </row>
    <row r="1436" spans="1:12" ht="15" hidden="1" customHeight="1">
      <c r="A1436" s="8">
        <v>201702</v>
      </c>
      <c r="B1436" s="9" t="s">
        <v>41</v>
      </c>
      <c r="C1436" s="9" t="s">
        <v>13</v>
      </c>
      <c r="D1436" s="7" t="s">
        <v>35</v>
      </c>
      <c r="E1436" s="9" t="s">
        <v>46</v>
      </c>
      <c r="F1436" s="10">
        <v>-342.74</v>
      </c>
      <c r="G1436" s="11">
        <v>0</v>
      </c>
      <c r="H1436" s="11">
        <v>22</v>
      </c>
      <c r="I1436" s="11">
        <v>45881</v>
      </c>
      <c r="J1436" s="12" t="str">
        <f>LEFT(tblRVN[[#This Row],[Rate Desc]],10)</f>
        <v>02NMT24135</v>
      </c>
      <c r="K1436" s="11">
        <v>45881</v>
      </c>
      <c r="L1436" s="19"/>
    </row>
    <row r="1437" spans="1:12" ht="15" hidden="1" customHeight="1">
      <c r="A1437" s="8">
        <v>201702</v>
      </c>
      <c r="B1437" s="9" t="s">
        <v>41</v>
      </c>
      <c r="C1437" s="9" t="s">
        <v>13</v>
      </c>
      <c r="D1437" s="7" t="s">
        <v>35</v>
      </c>
      <c r="E1437" s="9" t="s">
        <v>47</v>
      </c>
      <c r="F1437" s="10">
        <v>-326.36</v>
      </c>
      <c r="I1437" s="11">
        <v>43592</v>
      </c>
      <c r="J1437" s="12" t="str">
        <f>LEFT(tblRVN[[#This Row],[Rate Desc]],10)</f>
        <v>02OALTB15N</v>
      </c>
      <c r="K1437" s="11">
        <v>43592</v>
      </c>
      <c r="L1437" s="19"/>
    </row>
    <row r="1438" spans="1:12" ht="15" hidden="1" customHeight="1">
      <c r="A1438" s="8">
        <v>201702</v>
      </c>
      <c r="B1438" s="9" t="s">
        <v>41</v>
      </c>
      <c r="C1438" s="9" t="s">
        <v>13</v>
      </c>
      <c r="D1438" s="7" t="s">
        <v>35</v>
      </c>
      <c r="E1438" s="9" t="s">
        <v>37</v>
      </c>
      <c r="G1438" s="11">
        <v>1604</v>
      </c>
      <c r="H1438" s="11">
        <v>0</v>
      </c>
      <c r="J1438" s="12" t="str">
        <f>LEFT(tblRVN[[#This Row],[Rate Desc]],10)</f>
        <v>CUSTOMER C</v>
      </c>
      <c r="L1438" s="19"/>
    </row>
    <row r="1439" spans="1:12" ht="15" hidden="1" customHeight="1">
      <c r="A1439" s="8">
        <v>201702</v>
      </c>
      <c r="B1439" s="9" t="s">
        <v>41</v>
      </c>
      <c r="C1439" s="9" t="s">
        <v>13</v>
      </c>
      <c r="D1439" s="7" t="s">
        <v>14</v>
      </c>
      <c r="E1439" s="9" t="s">
        <v>48</v>
      </c>
      <c r="F1439" s="10">
        <v>254345.61</v>
      </c>
      <c r="G1439" s="11">
        <v>0</v>
      </c>
      <c r="H1439" s="11">
        <v>1471</v>
      </c>
      <c r="I1439" s="11">
        <v>2600137</v>
      </c>
      <c r="J1439" s="12" t="str">
        <f>LEFT(tblRVN[[#This Row],[Rate Desc]],10)</f>
        <v>02GNSB0024</v>
      </c>
      <c r="K1439" s="11">
        <v>2600137</v>
      </c>
      <c r="L1439" s="19"/>
    </row>
    <row r="1440" spans="1:12" ht="15" hidden="1" customHeight="1">
      <c r="A1440" s="8">
        <v>201702</v>
      </c>
      <c r="B1440" s="9" t="s">
        <v>41</v>
      </c>
      <c r="C1440" s="9" t="s">
        <v>13</v>
      </c>
      <c r="D1440" s="7" t="s">
        <v>14</v>
      </c>
      <c r="E1440" s="9" t="s">
        <v>49</v>
      </c>
      <c r="F1440" s="10">
        <v>1674.83</v>
      </c>
      <c r="G1440" s="11">
        <v>0</v>
      </c>
      <c r="H1440" s="11">
        <v>6</v>
      </c>
      <c r="I1440" s="11">
        <v>12857</v>
      </c>
      <c r="J1440" s="12" t="str">
        <f>LEFT(tblRVN[[#This Row],[Rate Desc]],10)</f>
        <v>02GNSB024F</v>
      </c>
      <c r="K1440" s="11">
        <v>12857</v>
      </c>
      <c r="L1440" s="19"/>
    </row>
    <row r="1441" spans="1:12" ht="15" hidden="1" customHeight="1">
      <c r="A1441" s="8">
        <v>201702</v>
      </c>
      <c r="B1441" s="9" t="s">
        <v>41</v>
      </c>
      <c r="C1441" s="9" t="s">
        <v>13</v>
      </c>
      <c r="D1441" s="7" t="s">
        <v>14</v>
      </c>
      <c r="E1441" s="9" t="s">
        <v>50</v>
      </c>
      <c r="F1441" s="10">
        <v>1109.1400000000001</v>
      </c>
      <c r="G1441" s="11">
        <v>0</v>
      </c>
      <c r="H1441" s="11">
        <v>78</v>
      </c>
      <c r="I1441" s="11">
        <v>9360</v>
      </c>
      <c r="J1441" s="12" t="str">
        <f>LEFT(tblRVN[[#This Row],[Rate Desc]],10)</f>
        <v>02GNSB24FP</v>
      </c>
      <c r="K1441" s="11">
        <v>9360</v>
      </c>
      <c r="L1441" s="19"/>
    </row>
    <row r="1442" spans="1:12" ht="15" hidden="1" customHeight="1">
      <c r="A1442" s="8">
        <v>201702</v>
      </c>
      <c r="B1442" s="9" t="s">
        <v>41</v>
      </c>
      <c r="C1442" s="9" t="s">
        <v>13</v>
      </c>
      <c r="D1442" s="7" t="s">
        <v>14</v>
      </c>
      <c r="E1442" s="9" t="s">
        <v>51</v>
      </c>
      <c r="F1442" s="10">
        <v>4133793.92</v>
      </c>
      <c r="G1442" s="11">
        <v>0</v>
      </c>
      <c r="H1442" s="11">
        <v>13901</v>
      </c>
      <c r="I1442" s="11">
        <v>44665583</v>
      </c>
      <c r="J1442" s="12" t="str">
        <f>LEFT(tblRVN[[#This Row],[Rate Desc]],10)</f>
        <v>02GNSV0024</v>
      </c>
      <c r="K1442" s="11">
        <v>44665583</v>
      </c>
      <c r="L1442" s="19"/>
    </row>
    <row r="1443" spans="1:12" ht="15" hidden="1" customHeight="1">
      <c r="A1443" s="8">
        <v>201702</v>
      </c>
      <c r="B1443" s="9" t="s">
        <v>41</v>
      </c>
      <c r="C1443" s="9" t="s">
        <v>13</v>
      </c>
      <c r="D1443" s="7" t="s">
        <v>14</v>
      </c>
      <c r="E1443" s="9" t="s">
        <v>52</v>
      </c>
      <c r="F1443" s="10">
        <v>12597.47</v>
      </c>
      <c r="G1443" s="11">
        <v>0</v>
      </c>
      <c r="H1443" s="11">
        <v>107</v>
      </c>
      <c r="I1443" s="11">
        <v>89283</v>
      </c>
      <c r="J1443" s="12" t="str">
        <f>LEFT(tblRVN[[#This Row],[Rate Desc]],10)</f>
        <v>02GNSV024F</v>
      </c>
      <c r="K1443" s="11">
        <v>89283</v>
      </c>
      <c r="L1443" s="19"/>
    </row>
    <row r="1444" spans="1:12" ht="15" hidden="1" customHeight="1">
      <c r="A1444" s="8">
        <v>201702</v>
      </c>
      <c r="B1444" s="9" t="s">
        <v>41</v>
      </c>
      <c r="C1444" s="9" t="s">
        <v>13</v>
      </c>
      <c r="D1444" s="7" t="s">
        <v>14</v>
      </c>
      <c r="E1444" s="9" t="s">
        <v>53</v>
      </c>
      <c r="F1444" s="10">
        <v>464881.6</v>
      </c>
      <c r="G1444" s="11">
        <v>0</v>
      </c>
      <c r="H1444" s="11">
        <v>106</v>
      </c>
      <c r="I1444" s="11">
        <v>5652632</v>
      </c>
      <c r="J1444" s="12" t="str">
        <f>LEFT(tblRVN[[#This Row],[Rate Desc]],10)</f>
        <v>02LGSB0036</v>
      </c>
      <c r="K1444" s="11">
        <v>5652632</v>
      </c>
      <c r="L1444" s="19"/>
    </row>
    <row r="1445" spans="1:12" ht="15" hidden="1" customHeight="1">
      <c r="A1445" s="8">
        <v>201702</v>
      </c>
      <c r="B1445" s="9" t="s">
        <v>41</v>
      </c>
      <c r="C1445" s="9" t="s">
        <v>13</v>
      </c>
      <c r="D1445" s="7" t="s">
        <v>14</v>
      </c>
      <c r="E1445" s="9" t="s">
        <v>54</v>
      </c>
      <c r="F1445" s="10">
        <v>5332918.5199999996</v>
      </c>
      <c r="G1445" s="11">
        <v>0</v>
      </c>
      <c r="H1445" s="11">
        <v>882</v>
      </c>
      <c r="I1445" s="11">
        <v>66441773</v>
      </c>
      <c r="J1445" s="12" t="str">
        <f>LEFT(tblRVN[[#This Row],[Rate Desc]],10)</f>
        <v>02LGSV0036</v>
      </c>
      <c r="K1445" s="11">
        <v>66441773</v>
      </c>
      <c r="L1445" s="19"/>
    </row>
    <row r="1446" spans="1:12" ht="15" hidden="1" customHeight="1">
      <c r="A1446" s="8">
        <v>201702</v>
      </c>
      <c r="B1446" s="9" t="s">
        <v>41</v>
      </c>
      <c r="C1446" s="9" t="s">
        <v>13</v>
      </c>
      <c r="D1446" s="7" t="s">
        <v>14</v>
      </c>
      <c r="E1446" s="9" t="s">
        <v>55</v>
      </c>
      <c r="F1446" s="10">
        <v>1019719.85</v>
      </c>
      <c r="G1446" s="11">
        <v>0</v>
      </c>
      <c r="H1446" s="11">
        <v>36</v>
      </c>
      <c r="I1446" s="11">
        <v>13650020</v>
      </c>
      <c r="J1446" s="12" t="str">
        <f>LEFT(tblRVN[[#This Row],[Rate Desc]],10)</f>
        <v>02LGSV048T</v>
      </c>
      <c r="K1446" s="11">
        <v>13650020</v>
      </c>
      <c r="L1446" s="19"/>
    </row>
    <row r="1447" spans="1:12" ht="15" hidden="1" customHeight="1">
      <c r="A1447" s="8">
        <v>201702</v>
      </c>
      <c r="B1447" s="9" t="s">
        <v>41</v>
      </c>
      <c r="C1447" s="9" t="s">
        <v>13</v>
      </c>
      <c r="D1447" s="7" t="s">
        <v>14</v>
      </c>
      <c r="E1447" s="9" t="s">
        <v>56</v>
      </c>
      <c r="F1447" s="10">
        <v>3924.2</v>
      </c>
      <c r="I1447" s="11">
        <v>0</v>
      </c>
      <c r="J1447" s="12" t="str">
        <f>LEFT(tblRVN[[#This Row],[Rate Desc]],10)</f>
        <v>02LNX00102</v>
      </c>
      <c r="K1447" s="11">
        <v>0</v>
      </c>
      <c r="L1447" s="19"/>
    </row>
    <row r="1448" spans="1:12" ht="15" hidden="1" customHeight="1">
      <c r="A1448" s="8">
        <v>201702</v>
      </c>
      <c r="B1448" s="9" t="s">
        <v>41</v>
      </c>
      <c r="C1448" s="9" t="s">
        <v>13</v>
      </c>
      <c r="D1448" s="7" t="s">
        <v>14</v>
      </c>
      <c r="E1448" s="9" t="s">
        <v>57</v>
      </c>
      <c r="F1448" s="10">
        <v>127.71</v>
      </c>
      <c r="I1448" s="11">
        <v>0</v>
      </c>
      <c r="J1448" s="12" t="str">
        <f>LEFT(tblRVN[[#This Row],[Rate Desc]],10)</f>
        <v>02LNX00105</v>
      </c>
      <c r="K1448" s="11">
        <v>0</v>
      </c>
      <c r="L1448" s="19"/>
    </row>
    <row r="1449" spans="1:12" ht="15" hidden="1" customHeight="1">
      <c r="A1449" s="8">
        <v>201702</v>
      </c>
      <c r="B1449" s="9" t="s">
        <v>41</v>
      </c>
      <c r="C1449" s="9" t="s">
        <v>13</v>
      </c>
      <c r="D1449" s="7" t="s">
        <v>14</v>
      </c>
      <c r="E1449" s="9" t="s">
        <v>58</v>
      </c>
      <c r="F1449" s="10">
        <v>18695.060000000001</v>
      </c>
      <c r="I1449" s="11">
        <v>0</v>
      </c>
      <c r="J1449" s="12" t="str">
        <f>LEFT(tblRVN[[#This Row],[Rate Desc]],10)</f>
        <v>02LNX00109</v>
      </c>
      <c r="K1449" s="11">
        <v>0</v>
      </c>
      <c r="L1449" s="19"/>
    </row>
    <row r="1450" spans="1:12" ht="15" hidden="1" customHeight="1">
      <c r="A1450" s="8">
        <v>201702</v>
      </c>
      <c r="B1450" s="9" t="s">
        <v>41</v>
      </c>
      <c r="C1450" s="9" t="s">
        <v>13</v>
      </c>
      <c r="D1450" s="7" t="s">
        <v>14</v>
      </c>
      <c r="E1450" s="9" t="s">
        <v>73</v>
      </c>
      <c r="F1450" s="10">
        <v>615.75</v>
      </c>
      <c r="I1450" s="11">
        <v>0</v>
      </c>
      <c r="J1450" s="12" t="str">
        <f>LEFT(tblRVN[[#This Row],[Rate Desc]],10)</f>
        <v>02LNX00110</v>
      </c>
      <c r="K1450" s="11">
        <v>0</v>
      </c>
      <c r="L1450" s="19"/>
    </row>
    <row r="1451" spans="1:12" ht="15" hidden="1" customHeight="1">
      <c r="A1451" s="8">
        <v>201702</v>
      </c>
      <c r="B1451" s="9" t="s">
        <v>41</v>
      </c>
      <c r="C1451" s="9" t="s">
        <v>13</v>
      </c>
      <c r="D1451" s="7" t="s">
        <v>14</v>
      </c>
      <c r="E1451" s="9" t="s">
        <v>59</v>
      </c>
      <c r="F1451" s="10">
        <v>55.73</v>
      </c>
      <c r="I1451" s="11">
        <v>0</v>
      </c>
      <c r="J1451" s="12" t="str">
        <f>LEFT(tblRVN[[#This Row],[Rate Desc]],10)</f>
        <v>02LNX00112</v>
      </c>
      <c r="K1451" s="11">
        <v>0</v>
      </c>
      <c r="L1451" s="19"/>
    </row>
    <row r="1452" spans="1:12" ht="15" hidden="1" customHeight="1">
      <c r="A1452" s="8">
        <v>201702</v>
      </c>
      <c r="B1452" s="9" t="s">
        <v>41</v>
      </c>
      <c r="C1452" s="9" t="s">
        <v>13</v>
      </c>
      <c r="D1452" s="7" t="s">
        <v>14</v>
      </c>
      <c r="E1452" s="9" t="s">
        <v>61</v>
      </c>
      <c r="F1452" s="10">
        <v>5676.59</v>
      </c>
      <c r="I1452" s="11">
        <v>0</v>
      </c>
      <c r="J1452" s="12" t="str">
        <f>LEFT(tblRVN[[#This Row],[Rate Desc]],10)</f>
        <v>02LNX00311</v>
      </c>
      <c r="K1452" s="11">
        <v>0</v>
      </c>
      <c r="L1452" s="19"/>
    </row>
    <row r="1453" spans="1:12" ht="15" hidden="1" customHeight="1">
      <c r="A1453" s="8">
        <v>201702</v>
      </c>
      <c r="B1453" s="9" t="s">
        <v>41</v>
      </c>
      <c r="C1453" s="9" t="s">
        <v>13</v>
      </c>
      <c r="D1453" s="7" t="s">
        <v>14</v>
      </c>
      <c r="E1453" s="9" t="s">
        <v>62</v>
      </c>
      <c r="F1453" s="10">
        <v>33860.92</v>
      </c>
      <c r="G1453" s="11">
        <v>0</v>
      </c>
      <c r="H1453" s="11">
        <v>69</v>
      </c>
      <c r="I1453" s="11">
        <v>378529</v>
      </c>
      <c r="J1453" s="12" t="str">
        <f>LEFT(tblRVN[[#This Row],[Rate Desc]],10)</f>
        <v>02NMT24135</v>
      </c>
      <c r="K1453" s="11">
        <v>378529</v>
      </c>
      <c r="L1453" s="19"/>
    </row>
    <row r="1454" spans="1:12" ht="15" hidden="1" customHeight="1">
      <c r="A1454" s="8">
        <v>201702</v>
      </c>
      <c r="B1454" s="9" t="s">
        <v>41</v>
      </c>
      <c r="C1454" s="9" t="s">
        <v>13</v>
      </c>
      <c r="D1454" s="7" t="s">
        <v>14</v>
      </c>
      <c r="E1454" s="9" t="s">
        <v>63</v>
      </c>
      <c r="F1454" s="10">
        <v>62242.28</v>
      </c>
      <c r="G1454" s="11">
        <v>0</v>
      </c>
      <c r="H1454" s="11">
        <v>12</v>
      </c>
      <c r="I1454" s="11">
        <v>760380</v>
      </c>
      <c r="J1454" s="12" t="str">
        <f>LEFT(tblRVN[[#This Row],[Rate Desc]],10)</f>
        <v>02NMT36135</v>
      </c>
      <c r="K1454" s="11">
        <v>760380</v>
      </c>
      <c r="L1454" s="19"/>
    </row>
    <row r="1455" spans="1:12" ht="15" hidden="1" customHeight="1">
      <c r="A1455" s="8">
        <v>201702</v>
      </c>
      <c r="B1455" s="9" t="s">
        <v>41</v>
      </c>
      <c r="C1455" s="9" t="s">
        <v>13</v>
      </c>
      <c r="D1455" s="7" t="s">
        <v>14</v>
      </c>
      <c r="E1455" s="9" t="s">
        <v>64</v>
      </c>
      <c r="F1455" s="10">
        <v>66768.240000000005</v>
      </c>
      <c r="G1455" s="11">
        <v>0</v>
      </c>
      <c r="H1455" s="11">
        <v>2</v>
      </c>
      <c r="I1455" s="11">
        <v>908400</v>
      </c>
      <c r="J1455" s="12" t="str">
        <f>LEFT(tblRVN[[#This Row],[Rate Desc]],10)</f>
        <v>02NMT48135</v>
      </c>
      <c r="K1455" s="11">
        <v>908400</v>
      </c>
      <c r="L1455" s="19"/>
    </row>
    <row r="1456" spans="1:12" ht="15" hidden="1" customHeight="1">
      <c r="A1456" s="8">
        <v>201702</v>
      </c>
      <c r="B1456" s="9" t="s">
        <v>41</v>
      </c>
      <c r="C1456" s="9" t="s">
        <v>13</v>
      </c>
      <c r="D1456" s="7" t="s">
        <v>14</v>
      </c>
      <c r="E1456" s="9" t="s">
        <v>65</v>
      </c>
      <c r="F1456" s="10">
        <v>18284.07</v>
      </c>
      <c r="G1456" s="11">
        <v>0</v>
      </c>
      <c r="H1456" s="11">
        <v>786</v>
      </c>
      <c r="I1456" s="11">
        <v>126987</v>
      </c>
      <c r="J1456" s="12" t="str">
        <f>LEFT(tblRVN[[#This Row],[Rate Desc]],10)</f>
        <v>02OALT015N</v>
      </c>
      <c r="K1456" s="11">
        <v>126987</v>
      </c>
      <c r="L1456" s="19"/>
    </row>
    <row r="1457" spans="1:12" ht="15" hidden="1" customHeight="1">
      <c r="A1457" s="8">
        <v>201702</v>
      </c>
      <c r="B1457" s="9" t="s">
        <v>41</v>
      </c>
      <c r="C1457" s="9" t="s">
        <v>13</v>
      </c>
      <c r="D1457" s="7" t="s">
        <v>14</v>
      </c>
      <c r="E1457" s="9" t="s">
        <v>66</v>
      </c>
      <c r="F1457" s="10">
        <v>6888.84</v>
      </c>
      <c r="G1457" s="11">
        <v>0</v>
      </c>
      <c r="H1457" s="11">
        <v>469</v>
      </c>
      <c r="I1457" s="11">
        <v>43592</v>
      </c>
      <c r="J1457" s="12" t="str">
        <f>LEFT(tblRVN[[#This Row],[Rate Desc]],10)</f>
        <v>02OALTB15N</v>
      </c>
      <c r="K1457" s="11">
        <v>43592</v>
      </c>
      <c r="L1457" s="19"/>
    </row>
    <row r="1458" spans="1:12" ht="15" hidden="1" customHeight="1">
      <c r="A1458" s="8">
        <v>201702</v>
      </c>
      <c r="B1458" s="9" t="s">
        <v>41</v>
      </c>
      <c r="C1458" s="9" t="s">
        <v>13</v>
      </c>
      <c r="D1458" s="7" t="s">
        <v>14</v>
      </c>
      <c r="E1458" s="9" t="s">
        <v>67</v>
      </c>
      <c r="F1458" s="10">
        <v>1546.45</v>
      </c>
      <c r="G1458" s="11">
        <v>0</v>
      </c>
      <c r="H1458" s="11">
        <v>28</v>
      </c>
      <c r="I1458" s="11">
        <v>16097</v>
      </c>
      <c r="J1458" s="12" t="str">
        <f>LEFT(tblRVN[[#This Row],[Rate Desc]],10)</f>
        <v>02RCFL0054</v>
      </c>
      <c r="K1458" s="11">
        <v>16097</v>
      </c>
      <c r="L1458" s="19"/>
    </row>
    <row r="1459" spans="1:12" ht="15" hidden="1" customHeight="1">
      <c r="A1459" s="8">
        <v>201702</v>
      </c>
      <c r="B1459" s="9" t="s">
        <v>41</v>
      </c>
      <c r="C1459" s="9" t="s">
        <v>13</v>
      </c>
      <c r="D1459" s="7" t="s">
        <v>14</v>
      </c>
      <c r="E1459" s="9" t="s">
        <v>15</v>
      </c>
      <c r="F1459" s="10">
        <v>480621.32</v>
      </c>
      <c r="G1459" s="11">
        <v>0</v>
      </c>
      <c r="H1459" s="11">
        <v>0</v>
      </c>
      <c r="I1459" s="11">
        <v>0</v>
      </c>
      <c r="J1459" s="12" t="str">
        <f>LEFT(tblRVN[[#This Row],[Rate Desc]],10)</f>
        <v>301270-DSM</v>
      </c>
      <c r="K1459" s="11">
        <v>0</v>
      </c>
      <c r="L1459" s="19"/>
    </row>
    <row r="1460" spans="1:12" ht="15" hidden="1" customHeight="1">
      <c r="A1460" s="8">
        <v>201702</v>
      </c>
      <c r="B1460" s="9" t="s">
        <v>41</v>
      </c>
      <c r="C1460" s="9" t="s">
        <v>13</v>
      </c>
      <c r="D1460" s="7" t="s">
        <v>14</v>
      </c>
      <c r="E1460" s="9" t="s">
        <v>16</v>
      </c>
      <c r="F1460" s="10">
        <v>2560.04</v>
      </c>
      <c r="G1460" s="11">
        <v>0</v>
      </c>
      <c r="H1460" s="11">
        <v>1</v>
      </c>
      <c r="I1460" s="11">
        <v>0</v>
      </c>
      <c r="J1460" s="12" t="str">
        <f>LEFT(tblRVN[[#This Row],[Rate Desc]],10)</f>
        <v>301280-BLU</v>
      </c>
      <c r="K1460" s="11">
        <v>0</v>
      </c>
      <c r="L1460" s="19"/>
    </row>
    <row r="1461" spans="1:12" ht="15" hidden="1" customHeight="1">
      <c r="A1461" s="8">
        <v>201702</v>
      </c>
      <c r="B1461" s="9" t="s">
        <v>41</v>
      </c>
      <c r="C1461" s="9" t="s">
        <v>13</v>
      </c>
      <c r="D1461" s="7" t="s">
        <v>14</v>
      </c>
      <c r="E1461" s="9" t="s">
        <v>17</v>
      </c>
      <c r="G1461" s="11">
        <v>15838</v>
      </c>
      <c r="H1461" s="11">
        <v>0</v>
      </c>
      <c r="J1461" s="12" t="str">
        <f>LEFT(tblRVN[[#This Row],[Rate Desc]],10)</f>
        <v>CUSTOMER C</v>
      </c>
      <c r="L1461" s="19"/>
    </row>
    <row r="1462" spans="1:12" ht="15" hidden="1" customHeight="1">
      <c r="A1462" s="8">
        <v>201702</v>
      </c>
      <c r="B1462" s="9" t="s">
        <v>41</v>
      </c>
      <c r="C1462" s="9" t="s">
        <v>13</v>
      </c>
      <c r="D1462" s="7" t="s">
        <v>14</v>
      </c>
      <c r="E1462" s="9" t="s">
        <v>18</v>
      </c>
      <c r="F1462" s="10">
        <v>-815912.64</v>
      </c>
      <c r="G1462" s="11">
        <v>0</v>
      </c>
      <c r="H1462" s="11">
        <v>0</v>
      </c>
      <c r="I1462" s="11">
        <v>0</v>
      </c>
      <c r="J1462" s="12" t="str">
        <f>LEFT(tblRVN[[#This Row],[Rate Desc]],10)</f>
        <v>REVENUE_AC</v>
      </c>
      <c r="K1462" s="11">
        <v>0</v>
      </c>
      <c r="L1462" s="19"/>
    </row>
    <row r="1463" spans="1:12" ht="15" hidden="1" customHeight="1">
      <c r="A1463" s="8">
        <v>201702</v>
      </c>
      <c r="B1463" s="9" t="s">
        <v>41</v>
      </c>
      <c r="C1463" s="9" t="s">
        <v>21</v>
      </c>
      <c r="D1463" s="7" t="s">
        <v>35</v>
      </c>
      <c r="E1463" s="9" t="s">
        <v>42</v>
      </c>
      <c r="F1463" s="10">
        <v>-546.28</v>
      </c>
      <c r="G1463" s="11">
        <v>0</v>
      </c>
      <c r="H1463" s="11">
        <v>45</v>
      </c>
      <c r="I1463" s="11">
        <v>73131</v>
      </c>
      <c r="J1463" s="12" t="str">
        <f>LEFT(tblRVN[[#This Row],[Rate Desc]],10)</f>
        <v>02GNSB0024</v>
      </c>
      <c r="K1463" s="11">
        <v>73131</v>
      </c>
      <c r="L1463" s="19"/>
    </row>
    <row r="1464" spans="1:12" ht="15" hidden="1" customHeight="1">
      <c r="A1464" s="8">
        <v>201702</v>
      </c>
      <c r="B1464" s="9" t="s">
        <v>41</v>
      </c>
      <c r="C1464" s="9" t="s">
        <v>21</v>
      </c>
      <c r="D1464" s="7" t="s">
        <v>35</v>
      </c>
      <c r="E1464" s="9" t="s">
        <v>44</v>
      </c>
      <c r="F1464" s="10">
        <v>-0.39</v>
      </c>
      <c r="G1464" s="11">
        <v>0</v>
      </c>
      <c r="H1464" s="11">
        <v>1</v>
      </c>
      <c r="I1464" s="11">
        <v>52</v>
      </c>
      <c r="J1464" s="12" t="str">
        <f>LEFT(tblRVN[[#This Row],[Rate Desc]],10)</f>
        <v>02GNSB24FP</v>
      </c>
      <c r="K1464" s="11">
        <v>52</v>
      </c>
      <c r="L1464" s="19"/>
    </row>
    <row r="1465" spans="1:12" ht="15" hidden="1" customHeight="1">
      <c r="A1465" s="8">
        <v>201702</v>
      </c>
      <c r="B1465" s="9" t="s">
        <v>41</v>
      </c>
      <c r="C1465" s="9" t="s">
        <v>21</v>
      </c>
      <c r="D1465" s="7" t="s">
        <v>35</v>
      </c>
      <c r="E1465" s="9" t="s">
        <v>45</v>
      </c>
      <c r="F1465" s="10">
        <v>-580.28</v>
      </c>
      <c r="G1465" s="11">
        <v>0</v>
      </c>
      <c r="H1465" s="11">
        <v>10</v>
      </c>
      <c r="I1465" s="11">
        <v>77680</v>
      </c>
      <c r="J1465" s="12" t="str">
        <f>LEFT(tblRVN[[#This Row],[Rate Desc]],10)</f>
        <v>02LGSB0036</v>
      </c>
      <c r="K1465" s="11">
        <v>77680</v>
      </c>
      <c r="L1465" s="19"/>
    </row>
    <row r="1466" spans="1:12" ht="15" hidden="1" customHeight="1">
      <c r="A1466" s="8">
        <v>201702</v>
      </c>
      <c r="B1466" s="9" t="s">
        <v>41</v>
      </c>
      <c r="C1466" s="9" t="s">
        <v>21</v>
      </c>
      <c r="D1466" s="7" t="s">
        <v>35</v>
      </c>
      <c r="E1466" s="9" t="s">
        <v>47</v>
      </c>
      <c r="F1466" s="10">
        <v>-17.03</v>
      </c>
      <c r="I1466" s="11">
        <v>2279</v>
      </c>
      <c r="J1466" s="12" t="str">
        <f>LEFT(tblRVN[[#This Row],[Rate Desc]],10)</f>
        <v>02OALTB15N</v>
      </c>
      <c r="K1466" s="11">
        <v>2279</v>
      </c>
      <c r="L1466" s="19"/>
    </row>
    <row r="1467" spans="1:12" ht="15" hidden="1" customHeight="1">
      <c r="A1467" s="8">
        <v>201702</v>
      </c>
      <c r="B1467" s="9" t="s">
        <v>41</v>
      </c>
      <c r="C1467" s="9" t="s">
        <v>21</v>
      </c>
      <c r="D1467" s="7" t="s">
        <v>35</v>
      </c>
      <c r="E1467" s="9" t="s">
        <v>37</v>
      </c>
      <c r="G1467" s="11">
        <v>55</v>
      </c>
      <c r="H1467" s="11">
        <v>0</v>
      </c>
      <c r="J1467" s="12" t="str">
        <f>LEFT(tblRVN[[#This Row],[Rate Desc]],10)</f>
        <v>CUSTOMER C</v>
      </c>
      <c r="L1467" s="19"/>
    </row>
    <row r="1468" spans="1:12" ht="15" hidden="1" customHeight="1">
      <c r="A1468" s="8">
        <v>201702</v>
      </c>
      <c r="B1468" s="9" t="s">
        <v>41</v>
      </c>
      <c r="C1468" s="9" t="s">
        <v>21</v>
      </c>
      <c r="D1468" s="7" t="s">
        <v>14</v>
      </c>
      <c r="E1468" s="9" t="s">
        <v>48</v>
      </c>
      <c r="F1468" s="10">
        <v>7890.6</v>
      </c>
      <c r="G1468" s="11">
        <v>0</v>
      </c>
      <c r="H1468" s="11">
        <v>45</v>
      </c>
      <c r="I1468" s="11">
        <v>73131</v>
      </c>
      <c r="J1468" s="12" t="str">
        <f>LEFT(tblRVN[[#This Row],[Rate Desc]],10)</f>
        <v>02GNSB0024</v>
      </c>
      <c r="K1468" s="11">
        <v>73131</v>
      </c>
      <c r="L1468" s="19"/>
    </row>
    <row r="1469" spans="1:12" ht="15" hidden="1" customHeight="1">
      <c r="A1469" s="8">
        <v>201702</v>
      </c>
      <c r="B1469" s="9" t="s">
        <v>41</v>
      </c>
      <c r="C1469" s="9" t="s">
        <v>21</v>
      </c>
      <c r="D1469" s="7" t="s">
        <v>14</v>
      </c>
      <c r="E1469" s="9" t="s">
        <v>50</v>
      </c>
      <c r="F1469" s="10">
        <v>6.28</v>
      </c>
      <c r="G1469" s="11">
        <v>0</v>
      </c>
      <c r="H1469" s="11">
        <v>1</v>
      </c>
      <c r="I1469" s="11">
        <v>52</v>
      </c>
      <c r="J1469" s="12" t="str">
        <f>LEFT(tblRVN[[#This Row],[Rate Desc]],10)</f>
        <v>02GNSB24FP</v>
      </c>
      <c r="K1469" s="11">
        <v>52</v>
      </c>
      <c r="L1469" s="19"/>
    </row>
    <row r="1470" spans="1:12" ht="15" hidden="1" customHeight="1">
      <c r="A1470" s="8">
        <v>201702</v>
      </c>
      <c r="B1470" s="9" t="s">
        <v>41</v>
      </c>
      <c r="C1470" s="9" t="s">
        <v>21</v>
      </c>
      <c r="D1470" s="7" t="s">
        <v>14</v>
      </c>
      <c r="E1470" s="9" t="s">
        <v>51</v>
      </c>
      <c r="F1470" s="10">
        <v>146120.75</v>
      </c>
      <c r="G1470" s="11">
        <v>0</v>
      </c>
      <c r="H1470" s="11">
        <v>328</v>
      </c>
      <c r="I1470" s="11">
        <v>1588920</v>
      </c>
      <c r="J1470" s="12" t="str">
        <f>LEFT(tblRVN[[#This Row],[Rate Desc]],10)</f>
        <v>02GNSV0024</v>
      </c>
      <c r="K1470" s="11">
        <v>1588920</v>
      </c>
      <c r="L1470" s="19"/>
    </row>
    <row r="1471" spans="1:12" ht="15" hidden="1" customHeight="1">
      <c r="A1471" s="8">
        <v>201702</v>
      </c>
      <c r="B1471" s="9" t="s">
        <v>41</v>
      </c>
      <c r="C1471" s="9" t="s">
        <v>21</v>
      </c>
      <c r="D1471" s="7" t="s">
        <v>14</v>
      </c>
      <c r="E1471" s="9" t="s">
        <v>52</v>
      </c>
      <c r="F1471" s="10">
        <v>724.49</v>
      </c>
      <c r="G1471" s="11">
        <v>0</v>
      </c>
      <c r="H1471" s="11">
        <v>4</v>
      </c>
      <c r="I1471" s="11">
        <v>2776</v>
      </c>
      <c r="J1471" s="12" t="str">
        <f>LEFT(tblRVN[[#This Row],[Rate Desc]],10)</f>
        <v>02GNSV024F</v>
      </c>
      <c r="K1471" s="11">
        <v>2776</v>
      </c>
      <c r="L1471" s="19"/>
    </row>
    <row r="1472" spans="1:12" ht="15" hidden="1" customHeight="1">
      <c r="A1472" s="8">
        <v>201702</v>
      </c>
      <c r="B1472" s="9" t="s">
        <v>41</v>
      </c>
      <c r="C1472" s="9" t="s">
        <v>21</v>
      </c>
      <c r="D1472" s="7" t="s">
        <v>14</v>
      </c>
      <c r="E1472" s="9" t="s">
        <v>53</v>
      </c>
      <c r="F1472" s="10">
        <v>12609.29</v>
      </c>
      <c r="G1472" s="11">
        <v>0</v>
      </c>
      <c r="H1472" s="11">
        <v>10</v>
      </c>
      <c r="I1472" s="11">
        <v>77680</v>
      </c>
      <c r="J1472" s="12" t="str">
        <f>LEFT(tblRVN[[#This Row],[Rate Desc]],10)</f>
        <v>02LGSB0036</v>
      </c>
      <c r="K1472" s="11">
        <v>77680</v>
      </c>
      <c r="L1472" s="19"/>
    </row>
    <row r="1473" spans="1:12" ht="15" hidden="1" customHeight="1">
      <c r="A1473" s="8">
        <v>201702</v>
      </c>
      <c r="B1473" s="9" t="s">
        <v>41</v>
      </c>
      <c r="C1473" s="9" t="s">
        <v>21</v>
      </c>
      <c r="D1473" s="7" t="s">
        <v>14</v>
      </c>
      <c r="E1473" s="9" t="s">
        <v>54</v>
      </c>
      <c r="F1473" s="10">
        <v>696450.87</v>
      </c>
      <c r="G1473" s="11">
        <v>0</v>
      </c>
      <c r="H1473" s="11">
        <v>96</v>
      </c>
      <c r="I1473" s="11">
        <v>8271960</v>
      </c>
      <c r="J1473" s="12" t="str">
        <f>LEFT(tblRVN[[#This Row],[Rate Desc]],10)</f>
        <v>02LGSV0036</v>
      </c>
      <c r="K1473" s="11">
        <v>8271960</v>
      </c>
      <c r="L1473" s="19"/>
    </row>
    <row r="1474" spans="1:12" ht="15" hidden="1" customHeight="1">
      <c r="A1474" s="8">
        <v>201702</v>
      </c>
      <c r="B1474" s="9" t="s">
        <v>41</v>
      </c>
      <c r="C1474" s="9" t="s">
        <v>21</v>
      </c>
      <c r="D1474" s="7" t="s">
        <v>14</v>
      </c>
      <c r="E1474" s="9" t="s">
        <v>55</v>
      </c>
      <c r="F1474" s="10">
        <v>3510906.89</v>
      </c>
      <c r="G1474" s="11">
        <v>0</v>
      </c>
      <c r="H1474" s="11">
        <v>31</v>
      </c>
      <c r="I1474" s="11">
        <v>54120200</v>
      </c>
      <c r="J1474" s="12" t="str">
        <f>LEFT(tblRVN[[#This Row],[Rate Desc]],10)</f>
        <v>02LGSV048T</v>
      </c>
      <c r="K1474" s="11">
        <v>54120200</v>
      </c>
      <c r="L1474" s="19"/>
    </row>
    <row r="1475" spans="1:12" ht="15" hidden="1" customHeight="1">
      <c r="A1475" s="8">
        <v>201702</v>
      </c>
      <c r="B1475" s="9" t="s">
        <v>41</v>
      </c>
      <c r="C1475" s="9" t="s">
        <v>21</v>
      </c>
      <c r="D1475" s="7" t="s">
        <v>14</v>
      </c>
      <c r="E1475" s="9" t="s">
        <v>65</v>
      </c>
      <c r="F1475" s="10">
        <v>1090.95</v>
      </c>
      <c r="G1475" s="11">
        <v>0</v>
      </c>
      <c r="H1475" s="11">
        <v>38</v>
      </c>
      <c r="I1475" s="11">
        <v>8107</v>
      </c>
      <c r="J1475" s="12" t="str">
        <f>LEFT(tblRVN[[#This Row],[Rate Desc]],10)</f>
        <v>02OALT015N</v>
      </c>
      <c r="K1475" s="11">
        <v>8107</v>
      </c>
      <c r="L1475" s="19"/>
    </row>
    <row r="1476" spans="1:12" ht="15" hidden="1" customHeight="1">
      <c r="A1476" s="8">
        <v>201702</v>
      </c>
      <c r="B1476" s="9" t="s">
        <v>41</v>
      </c>
      <c r="C1476" s="9" t="s">
        <v>21</v>
      </c>
      <c r="D1476" s="7" t="s">
        <v>14</v>
      </c>
      <c r="E1476" s="9" t="s">
        <v>66</v>
      </c>
      <c r="F1476" s="10">
        <v>349.54</v>
      </c>
      <c r="G1476" s="11">
        <v>0</v>
      </c>
      <c r="H1476" s="11">
        <v>14</v>
      </c>
      <c r="I1476" s="11">
        <v>2279</v>
      </c>
      <c r="J1476" s="12" t="str">
        <f>LEFT(tblRVN[[#This Row],[Rate Desc]],10)</f>
        <v>02OALTB15N</v>
      </c>
      <c r="K1476" s="11">
        <v>2279</v>
      </c>
      <c r="L1476" s="19"/>
    </row>
    <row r="1477" spans="1:12" ht="15" hidden="1" customHeight="1">
      <c r="A1477" s="8">
        <v>201702</v>
      </c>
      <c r="B1477" s="9" t="s">
        <v>41</v>
      </c>
      <c r="C1477" s="9" t="s">
        <v>21</v>
      </c>
      <c r="D1477" s="7" t="s">
        <v>14</v>
      </c>
      <c r="E1477" s="9" t="s">
        <v>68</v>
      </c>
      <c r="F1477" s="10">
        <v>74237.42</v>
      </c>
      <c r="G1477" s="11">
        <v>0</v>
      </c>
      <c r="H1477" s="11">
        <v>1</v>
      </c>
      <c r="I1477" s="11">
        <v>644050</v>
      </c>
      <c r="J1477" s="12" t="str">
        <f>LEFT(tblRVN[[#This Row],[Rate Desc]],10)</f>
        <v>02PRSV47TM</v>
      </c>
      <c r="K1477" s="11">
        <v>644050</v>
      </c>
      <c r="L1477" s="19"/>
    </row>
    <row r="1478" spans="1:12" ht="15" hidden="1" customHeight="1">
      <c r="A1478" s="8">
        <v>201702</v>
      </c>
      <c r="B1478" s="9" t="s">
        <v>41</v>
      </c>
      <c r="C1478" s="9" t="s">
        <v>21</v>
      </c>
      <c r="D1478" s="7" t="s">
        <v>14</v>
      </c>
      <c r="E1478" s="9" t="s">
        <v>22</v>
      </c>
      <c r="F1478" s="10">
        <v>176724.99</v>
      </c>
      <c r="G1478" s="11">
        <v>0</v>
      </c>
      <c r="H1478" s="11">
        <v>0</v>
      </c>
      <c r="I1478" s="11">
        <v>0</v>
      </c>
      <c r="J1478" s="12" t="str">
        <f>LEFT(tblRVN[[#This Row],[Rate Desc]],10)</f>
        <v>301370-DSM</v>
      </c>
      <c r="K1478" s="11">
        <v>0</v>
      </c>
      <c r="L1478" s="19"/>
    </row>
    <row r="1479" spans="1:12" ht="15" hidden="1" customHeight="1">
      <c r="A1479" s="8">
        <v>201702</v>
      </c>
      <c r="B1479" s="9" t="s">
        <v>41</v>
      </c>
      <c r="C1479" s="9" t="s">
        <v>21</v>
      </c>
      <c r="D1479" s="7" t="s">
        <v>14</v>
      </c>
      <c r="E1479" s="9" t="s">
        <v>17</v>
      </c>
      <c r="G1479" s="11">
        <v>485</v>
      </c>
      <c r="H1479" s="11">
        <v>0</v>
      </c>
      <c r="J1479" s="12" t="str">
        <f>LEFT(tblRVN[[#This Row],[Rate Desc]],10)</f>
        <v>CUSTOMER C</v>
      </c>
      <c r="L1479" s="19"/>
    </row>
    <row r="1480" spans="1:12" ht="15" hidden="1" customHeight="1">
      <c r="A1480" s="8">
        <v>201702</v>
      </c>
      <c r="B1480" s="9" t="s">
        <v>41</v>
      </c>
      <c r="C1480" s="9" t="s">
        <v>21</v>
      </c>
      <c r="D1480" s="7" t="s">
        <v>14</v>
      </c>
      <c r="E1480" s="9" t="s">
        <v>18</v>
      </c>
      <c r="F1480" s="10">
        <v>-321488.65000000002</v>
      </c>
      <c r="G1480" s="11">
        <v>0</v>
      </c>
      <c r="H1480" s="11">
        <v>0</v>
      </c>
      <c r="I1480" s="11">
        <v>0</v>
      </c>
      <c r="J1480" s="12" t="str">
        <f>LEFT(tblRVN[[#This Row],[Rate Desc]],10)</f>
        <v>REVENUE_AC</v>
      </c>
      <c r="K1480" s="11">
        <v>0</v>
      </c>
      <c r="L1480" s="19"/>
    </row>
    <row r="1481" spans="1:12" ht="15" hidden="1" customHeight="1">
      <c r="A1481" s="8">
        <v>201702</v>
      </c>
      <c r="B1481" s="9" t="s">
        <v>41</v>
      </c>
      <c r="C1481" s="9" t="s">
        <v>23</v>
      </c>
      <c r="D1481" s="7" t="s">
        <v>35</v>
      </c>
      <c r="E1481" s="9" t="s">
        <v>69</v>
      </c>
      <c r="F1481" s="10">
        <v>-2023.49</v>
      </c>
      <c r="G1481" s="11">
        <v>0</v>
      </c>
      <c r="H1481" s="11">
        <v>3110</v>
      </c>
      <c r="I1481" s="11">
        <v>270915</v>
      </c>
      <c r="J1481" s="12" t="str">
        <f>LEFT(tblRVN[[#This Row],[Rate Desc]],10)</f>
        <v>02APSV0040</v>
      </c>
      <c r="K1481" s="11">
        <v>270915</v>
      </c>
      <c r="L1481" s="19"/>
    </row>
    <row r="1482" spans="1:12" ht="15" hidden="1" customHeight="1">
      <c r="A1482" s="8">
        <v>201702</v>
      </c>
      <c r="B1482" s="9" t="s">
        <v>41</v>
      </c>
      <c r="C1482" s="9" t="s">
        <v>23</v>
      </c>
      <c r="D1482" s="7" t="s">
        <v>35</v>
      </c>
      <c r="E1482" s="9" t="s">
        <v>70</v>
      </c>
      <c r="F1482" s="10">
        <v>-6.41</v>
      </c>
      <c r="G1482" s="11">
        <v>0</v>
      </c>
      <c r="H1482" s="11">
        <v>9</v>
      </c>
      <c r="I1482" s="11">
        <v>858</v>
      </c>
      <c r="J1482" s="12" t="str">
        <f>LEFT(tblRVN[[#This Row],[Rate Desc]],10)</f>
        <v>02NMT40135</v>
      </c>
      <c r="K1482" s="11">
        <v>858</v>
      </c>
      <c r="L1482" s="19"/>
    </row>
    <row r="1483" spans="1:12" ht="15" hidden="1" customHeight="1">
      <c r="A1483" s="8">
        <v>201702</v>
      </c>
      <c r="B1483" s="9" t="s">
        <v>41</v>
      </c>
      <c r="C1483" s="9" t="s">
        <v>23</v>
      </c>
      <c r="D1483" s="7" t="s">
        <v>35</v>
      </c>
      <c r="E1483" s="9" t="s">
        <v>38</v>
      </c>
      <c r="G1483" s="11">
        <v>3064</v>
      </c>
      <c r="H1483" s="11">
        <v>0</v>
      </c>
      <c r="J1483" s="12" t="str">
        <f>LEFT(tblRVN[[#This Row],[Rate Desc]],10)</f>
        <v>CUSTOMER C</v>
      </c>
      <c r="L1483" s="19"/>
    </row>
    <row r="1484" spans="1:12" ht="15" hidden="1" customHeight="1">
      <c r="A1484" s="8">
        <v>201702</v>
      </c>
      <c r="B1484" s="9" t="s">
        <v>41</v>
      </c>
      <c r="C1484" s="9" t="s">
        <v>23</v>
      </c>
      <c r="D1484" s="7" t="s">
        <v>14</v>
      </c>
      <c r="E1484" s="9" t="s">
        <v>69</v>
      </c>
      <c r="F1484" s="10">
        <v>20269.919999999998</v>
      </c>
      <c r="G1484" s="11">
        <v>0</v>
      </c>
      <c r="H1484" s="11">
        <v>3110</v>
      </c>
      <c r="I1484" s="11">
        <v>270915</v>
      </c>
      <c r="J1484" s="12" t="str">
        <f>LEFT(tblRVN[[#This Row],[Rate Desc]],10)</f>
        <v>02APSV0040</v>
      </c>
      <c r="K1484" s="11">
        <v>270915</v>
      </c>
      <c r="L1484" s="19"/>
    </row>
    <row r="1485" spans="1:12" ht="15" hidden="1" customHeight="1">
      <c r="A1485" s="8">
        <v>201702</v>
      </c>
      <c r="B1485" s="9" t="s">
        <v>41</v>
      </c>
      <c r="C1485" s="9" t="s">
        <v>23</v>
      </c>
      <c r="D1485" s="7" t="s">
        <v>14</v>
      </c>
      <c r="E1485" s="9" t="s">
        <v>71</v>
      </c>
      <c r="F1485" s="10">
        <v>13470.49</v>
      </c>
      <c r="G1485" s="11">
        <v>0</v>
      </c>
      <c r="H1485" s="11">
        <v>2028</v>
      </c>
      <c r="I1485" s="11">
        <v>176566</v>
      </c>
      <c r="J1485" s="12" t="str">
        <f>LEFT(tblRVN[[#This Row],[Rate Desc]],10)</f>
        <v>02APSV040X</v>
      </c>
      <c r="K1485" s="11">
        <v>176566</v>
      </c>
      <c r="L1485" s="19"/>
    </row>
    <row r="1486" spans="1:12" ht="15" hidden="1" customHeight="1">
      <c r="A1486" s="8">
        <v>201702</v>
      </c>
      <c r="B1486" s="9" t="s">
        <v>41</v>
      </c>
      <c r="C1486" s="9" t="s">
        <v>23</v>
      </c>
      <c r="D1486" s="7" t="s">
        <v>14</v>
      </c>
      <c r="E1486" s="9" t="s">
        <v>57</v>
      </c>
      <c r="F1486" s="10">
        <v>7.5</v>
      </c>
      <c r="I1486" s="11">
        <v>0</v>
      </c>
      <c r="J1486" s="12" t="str">
        <f>LEFT(tblRVN[[#This Row],[Rate Desc]],10)</f>
        <v>02LNX00105</v>
      </c>
      <c r="K1486" s="11">
        <v>0</v>
      </c>
      <c r="L1486" s="19"/>
    </row>
    <row r="1487" spans="1:12" ht="15" hidden="1" customHeight="1">
      <c r="A1487" s="8">
        <v>201702</v>
      </c>
      <c r="B1487" s="9" t="s">
        <v>41</v>
      </c>
      <c r="C1487" s="9" t="s">
        <v>23</v>
      </c>
      <c r="D1487" s="7" t="s">
        <v>14</v>
      </c>
      <c r="E1487" s="9" t="s">
        <v>58</v>
      </c>
      <c r="F1487" s="10">
        <v>972.69</v>
      </c>
      <c r="I1487" s="11">
        <v>0</v>
      </c>
      <c r="J1487" s="12" t="str">
        <f>LEFT(tblRVN[[#This Row],[Rate Desc]],10)</f>
        <v>02LNX00109</v>
      </c>
      <c r="K1487" s="11">
        <v>0</v>
      </c>
      <c r="L1487" s="19"/>
    </row>
    <row r="1488" spans="1:12" ht="15" hidden="1" customHeight="1">
      <c r="A1488" s="8">
        <v>201702</v>
      </c>
      <c r="B1488" s="9" t="s">
        <v>41</v>
      </c>
      <c r="C1488" s="9" t="s">
        <v>23</v>
      </c>
      <c r="D1488" s="7" t="s">
        <v>14</v>
      </c>
      <c r="E1488" s="9" t="s">
        <v>73</v>
      </c>
      <c r="F1488" s="10">
        <v>1449</v>
      </c>
      <c r="I1488" s="11">
        <v>0</v>
      </c>
      <c r="J1488" s="12" t="str">
        <f>LEFT(tblRVN[[#This Row],[Rate Desc]],10)</f>
        <v>02LNX00110</v>
      </c>
      <c r="K1488" s="11">
        <v>0</v>
      </c>
      <c r="L1488" s="19"/>
    </row>
    <row r="1489" spans="1:12" ht="15" hidden="1" customHeight="1">
      <c r="A1489" s="8">
        <v>201702</v>
      </c>
      <c r="B1489" s="9" t="s">
        <v>41</v>
      </c>
      <c r="C1489" s="9" t="s">
        <v>23</v>
      </c>
      <c r="D1489" s="7" t="s">
        <v>14</v>
      </c>
      <c r="E1489" s="9" t="s">
        <v>61</v>
      </c>
      <c r="F1489" s="10">
        <v>21.27</v>
      </c>
      <c r="I1489" s="11">
        <v>0</v>
      </c>
      <c r="J1489" s="12" t="str">
        <f>LEFT(tblRVN[[#This Row],[Rate Desc]],10)</f>
        <v>02LNX00311</v>
      </c>
      <c r="K1489" s="11">
        <v>0</v>
      </c>
      <c r="L1489" s="19"/>
    </row>
    <row r="1490" spans="1:12" ht="15" hidden="1" customHeight="1">
      <c r="A1490" s="8">
        <v>201702</v>
      </c>
      <c r="B1490" s="9" t="s">
        <v>41</v>
      </c>
      <c r="C1490" s="9" t="s">
        <v>23</v>
      </c>
      <c r="D1490" s="7" t="s">
        <v>14</v>
      </c>
      <c r="E1490" s="9" t="s">
        <v>97</v>
      </c>
      <c r="F1490" s="10">
        <v>3789.91</v>
      </c>
      <c r="I1490" s="11">
        <v>0</v>
      </c>
      <c r="J1490" s="12" t="str">
        <f>LEFT(tblRVN[[#This Row],[Rate Desc]],10)</f>
        <v>02LNX00312</v>
      </c>
      <c r="K1490" s="11">
        <v>0</v>
      </c>
      <c r="L1490" s="19"/>
    </row>
    <row r="1491" spans="1:12" ht="15" hidden="1" customHeight="1">
      <c r="A1491" s="8">
        <v>201702</v>
      </c>
      <c r="B1491" s="9" t="s">
        <v>41</v>
      </c>
      <c r="C1491" s="9" t="s">
        <v>23</v>
      </c>
      <c r="D1491" s="7" t="s">
        <v>14</v>
      </c>
      <c r="E1491" s="9" t="s">
        <v>75</v>
      </c>
      <c r="F1491" s="10">
        <v>65.47</v>
      </c>
      <c r="G1491" s="11">
        <v>0</v>
      </c>
      <c r="H1491" s="11">
        <v>9</v>
      </c>
      <c r="I1491" s="11">
        <v>858</v>
      </c>
      <c r="J1491" s="12" t="str">
        <f>LEFT(tblRVN[[#This Row],[Rate Desc]],10)</f>
        <v>02NMT40135</v>
      </c>
      <c r="K1491" s="11">
        <v>858</v>
      </c>
      <c r="L1491" s="19"/>
    </row>
    <row r="1492" spans="1:12" ht="15" hidden="1" customHeight="1">
      <c r="A1492" s="8">
        <v>201702</v>
      </c>
      <c r="B1492" s="9" t="s">
        <v>41</v>
      </c>
      <c r="C1492" s="9" t="s">
        <v>23</v>
      </c>
      <c r="D1492" s="7" t="s">
        <v>14</v>
      </c>
      <c r="E1492" s="9" t="s">
        <v>280</v>
      </c>
      <c r="F1492" s="10">
        <v>7.0000000000000007E-2</v>
      </c>
      <c r="G1492" s="11">
        <v>0</v>
      </c>
      <c r="H1492" s="11">
        <v>1</v>
      </c>
      <c r="I1492" s="11">
        <v>1</v>
      </c>
      <c r="J1492" s="12" t="str">
        <f>LEFT(tblRVN[[#This Row],[Rate Desc]],10)</f>
        <v>02NMX40135</v>
      </c>
      <c r="K1492" s="11">
        <v>1</v>
      </c>
      <c r="L1492" s="19"/>
    </row>
    <row r="1493" spans="1:12" ht="15" hidden="1" customHeight="1">
      <c r="A1493" s="8">
        <v>201702</v>
      </c>
      <c r="B1493" s="9" t="s">
        <v>41</v>
      </c>
      <c r="C1493" s="9" t="s">
        <v>23</v>
      </c>
      <c r="D1493" s="7" t="s">
        <v>14</v>
      </c>
      <c r="E1493" s="9" t="s">
        <v>25</v>
      </c>
      <c r="F1493" s="10">
        <v>1633.15</v>
      </c>
      <c r="G1493" s="11">
        <v>0</v>
      </c>
      <c r="H1493" s="11">
        <v>0</v>
      </c>
      <c r="I1493" s="11">
        <v>0</v>
      </c>
      <c r="J1493" s="12" t="str">
        <f>LEFT(tblRVN[[#This Row],[Rate Desc]],10)</f>
        <v>301470-DSM</v>
      </c>
      <c r="K1493" s="11">
        <v>0</v>
      </c>
      <c r="L1493" s="19"/>
    </row>
    <row r="1494" spans="1:12" ht="15" hidden="1" customHeight="1">
      <c r="A1494" s="8">
        <v>201702</v>
      </c>
      <c r="B1494" s="9" t="s">
        <v>41</v>
      </c>
      <c r="C1494" s="9" t="s">
        <v>23</v>
      </c>
      <c r="D1494" s="7" t="s">
        <v>14</v>
      </c>
      <c r="E1494" s="9" t="s">
        <v>26</v>
      </c>
      <c r="F1494" s="10">
        <v>31.2</v>
      </c>
      <c r="I1494" s="11">
        <v>0</v>
      </c>
      <c r="J1494" s="12" t="str">
        <f>LEFT(tblRVN[[#This Row],[Rate Desc]],10)</f>
        <v>301480-BLU</v>
      </c>
      <c r="K1494" s="11">
        <v>0</v>
      </c>
      <c r="L1494" s="19"/>
    </row>
    <row r="1495" spans="1:12" ht="15" hidden="1" customHeight="1">
      <c r="A1495" s="8">
        <v>201702</v>
      </c>
      <c r="B1495" s="9" t="s">
        <v>41</v>
      </c>
      <c r="C1495" s="9" t="s">
        <v>23</v>
      </c>
      <c r="D1495" s="7" t="s">
        <v>14</v>
      </c>
      <c r="E1495" s="9" t="s">
        <v>27</v>
      </c>
      <c r="G1495" s="11">
        <v>5039</v>
      </c>
      <c r="H1495" s="11">
        <v>0</v>
      </c>
      <c r="J1495" s="12" t="str">
        <f>LEFT(tblRVN[[#This Row],[Rate Desc]],10)</f>
        <v>CUSTOMER C</v>
      </c>
      <c r="L1495" s="19"/>
    </row>
    <row r="1496" spans="1:12" ht="15" hidden="1" customHeight="1">
      <c r="A1496" s="8">
        <v>201702</v>
      </c>
      <c r="B1496" s="9" t="s">
        <v>41</v>
      </c>
      <c r="C1496" s="9" t="s">
        <v>23</v>
      </c>
      <c r="D1496" s="7" t="s">
        <v>14</v>
      </c>
      <c r="E1496" s="9" t="s">
        <v>18</v>
      </c>
      <c r="F1496" s="10">
        <v>-33387.760000000002</v>
      </c>
      <c r="G1496" s="11">
        <v>0</v>
      </c>
      <c r="H1496" s="11">
        <v>0</v>
      </c>
      <c r="I1496" s="11">
        <v>0</v>
      </c>
      <c r="J1496" s="12" t="str">
        <f>LEFT(tblRVN[[#This Row],[Rate Desc]],10)</f>
        <v>REVENUE_AC</v>
      </c>
      <c r="K1496" s="11">
        <v>0</v>
      </c>
      <c r="L1496" s="19"/>
    </row>
    <row r="1497" spans="1:12" ht="15" hidden="1" customHeight="1">
      <c r="A1497" s="8">
        <v>201702</v>
      </c>
      <c r="B1497" s="9" t="s">
        <v>41</v>
      </c>
      <c r="C1497" s="9" t="s">
        <v>29</v>
      </c>
      <c r="D1497" s="7" t="s">
        <v>14</v>
      </c>
      <c r="E1497" s="9" t="s">
        <v>76</v>
      </c>
      <c r="F1497" s="10">
        <v>7.57</v>
      </c>
      <c r="I1497" s="11">
        <v>0</v>
      </c>
      <c r="J1497" s="12" t="str">
        <f>LEFT(tblRVN[[#This Row],[Rate Desc]],10)</f>
        <v>02CFR00012</v>
      </c>
      <c r="K1497" s="11">
        <v>0</v>
      </c>
      <c r="L1497" s="19"/>
    </row>
    <row r="1498" spans="1:12" ht="15" hidden="1" customHeight="1">
      <c r="A1498" s="8">
        <v>201702</v>
      </c>
      <c r="B1498" s="9" t="s">
        <v>41</v>
      </c>
      <c r="C1498" s="9" t="s">
        <v>29</v>
      </c>
      <c r="D1498" s="7" t="s">
        <v>14</v>
      </c>
      <c r="E1498" s="9" t="s">
        <v>77</v>
      </c>
      <c r="F1498" s="10">
        <v>2652.73</v>
      </c>
      <c r="G1498" s="11">
        <v>0</v>
      </c>
      <c r="H1498" s="11">
        <v>14</v>
      </c>
      <c r="I1498" s="11">
        <v>12906</v>
      </c>
      <c r="J1498" s="12" t="str">
        <f>LEFT(tblRVN[[#This Row],[Rate Desc]],10)</f>
        <v>02COSL0052</v>
      </c>
      <c r="K1498" s="11">
        <v>12906</v>
      </c>
      <c r="L1498" s="19"/>
    </row>
    <row r="1499" spans="1:12" ht="15" hidden="1" customHeight="1">
      <c r="A1499" s="8">
        <v>201702</v>
      </c>
      <c r="B1499" s="9" t="s">
        <v>41</v>
      </c>
      <c r="C1499" s="9" t="s">
        <v>29</v>
      </c>
      <c r="D1499" s="7" t="s">
        <v>14</v>
      </c>
      <c r="E1499" s="9" t="s">
        <v>78</v>
      </c>
      <c r="F1499" s="10">
        <v>20801.740000000002</v>
      </c>
      <c r="G1499" s="11">
        <v>0</v>
      </c>
      <c r="H1499" s="11">
        <v>116</v>
      </c>
      <c r="I1499" s="11">
        <v>280022</v>
      </c>
      <c r="J1499" s="12" t="str">
        <f>LEFT(tblRVN[[#This Row],[Rate Desc]],10)</f>
        <v>02CUSL053F</v>
      </c>
      <c r="K1499" s="11">
        <v>280022</v>
      </c>
      <c r="L1499" s="19"/>
    </row>
    <row r="1500" spans="1:12" ht="15" hidden="1" customHeight="1">
      <c r="A1500" s="8">
        <v>201702</v>
      </c>
      <c r="B1500" s="9" t="s">
        <v>41</v>
      </c>
      <c r="C1500" s="9" t="s">
        <v>29</v>
      </c>
      <c r="D1500" s="7" t="s">
        <v>14</v>
      </c>
      <c r="E1500" s="9" t="s">
        <v>79</v>
      </c>
      <c r="F1500" s="10">
        <v>7521.27</v>
      </c>
      <c r="G1500" s="11">
        <v>0</v>
      </c>
      <c r="H1500" s="11">
        <v>105</v>
      </c>
      <c r="I1500" s="11">
        <v>102177</v>
      </c>
      <c r="J1500" s="12" t="str">
        <f>LEFT(tblRVN[[#This Row],[Rate Desc]],10)</f>
        <v>02CUSL053M</v>
      </c>
      <c r="K1500" s="11">
        <v>102177</v>
      </c>
      <c r="L1500" s="19"/>
    </row>
    <row r="1501" spans="1:12" ht="15" hidden="1" customHeight="1">
      <c r="A1501" s="8">
        <v>201702</v>
      </c>
      <c r="B1501" s="9" t="s">
        <v>41</v>
      </c>
      <c r="C1501" s="9" t="s">
        <v>29</v>
      </c>
      <c r="D1501" s="7" t="s">
        <v>14</v>
      </c>
      <c r="E1501" s="9" t="s">
        <v>80</v>
      </c>
      <c r="F1501" s="10">
        <v>17910.89</v>
      </c>
      <c r="G1501" s="11">
        <v>0</v>
      </c>
      <c r="H1501" s="11">
        <v>40</v>
      </c>
      <c r="I1501" s="11">
        <v>137896</v>
      </c>
      <c r="J1501" s="12" t="str">
        <f>LEFT(tblRVN[[#This Row],[Rate Desc]],10)</f>
        <v>02MVSL0057</v>
      </c>
      <c r="K1501" s="11">
        <v>137896</v>
      </c>
      <c r="L1501" s="19"/>
    </row>
    <row r="1502" spans="1:12" ht="15" hidden="1" customHeight="1">
      <c r="A1502" s="8">
        <v>201702</v>
      </c>
      <c r="B1502" s="9" t="s">
        <v>41</v>
      </c>
      <c r="C1502" s="9" t="s">
        <v>29</v>
      </c>
      <c r="D1502" s="7" t="s">
        <v>14</v>
      </c>
      <c r="E1502" s="9" t="s">
        <v>81</v>
      </c>
      <c r="F1502" s="10">
        <v>65785.320000000007</v>
      </c>
      <c r="G1502" s="11">
        <v>0</v>
      </c>
      <c r="H1502" s="11">
        <v>190</v>
      </c>
      <c r="I1502" s="11">
        <v>319895</v>
      </c>
      <c r="J1502" s="12" t="str">
        <f>LEFT(tblRVN[[#This Row],[Rate Desc]],10)</f>
        <v>02SLCO0051</v>
      </c>
      <c r="K1502" s="11">
        <v>319895</v>
      </c>
      <c r="L1502" s="19"/>
    </row>
    <row r="1503" spans="1:12" ht="15" hidden="1" customHeight="1">
      <c r="A1503" s="8">
        <v>201702</v>
      </c>
      <c r="B1503" s="9" t="s">
        <v>41</v>
      </c>
      <c r="C1503" s="9" t="s">
        <v>29</v>
      </c>
      <c r="D1503" s="7" t="s">
        <v>14</v>
      </c>
      <c r="E1503" s="9" t="s">
        <v>30</v>
      </c>
      <c r="F1503" s="10">
        <v>2885.13</v>
      </c>
      <c r="G1503" s="11">
        <v>0</v>
      </c>
      <c r="H1503" s="11">
        <v>0</v>
      </c>
      <c r="I1503" s="11">
        <v>0</v>
      </c>
      <c r="J1503" s="12" t="str">
        <f>LEFT(tblRVN[[#This Row],[Rate Desc]],10)</f>
        <v>301670-DSM</v>
      </c>
      <c r="K1503" s="11">
        <v>0</v>
      </c>
      <c r="L1503" s="19"/>
    </row>
    <row r="1504" spans="1:12" ht="15" hidden="1" customHeight="1">
      <c r="A1504" s="8">
        <v>201702</v>
      </c>
      <c r="B1504" s="9" t="s">
        <v>41</v>
      </c>
      <c r="C1504" s="9" t="s">
        <v>29</v>
      </c>
      <c r="D1504" s="7" t="s">
        <v>14</v>
      </c>
      <c r="E1504" s="9" t="s">
        <v>17</v>
      </c>
      <c r="G1504" s="11">
        <v>240</v>
      </c>
      <c r="H1504" s="11">
        <v>0</v>
      </c>
      <c r="J1504" s="12" t="str">
        <f>LEFT(tblRVN[[#This Row],[Rate Desc]],10)</f>
        <v>CUSTOMER C</v>
      </c>
      <c r="L1504" s="19"/>
    </row>
    <row r="1505" spans="1:12" ht="15" hidden="1" customHeight="1">
      <c r="A1505" s="8">
        <v>201702</v>
      </c>
      <c r="B1505" s="9" t="s">
        <v>41</v>
      </c>
      <c r="C1505" s="9" t="s">
        <v>29</v>
      </c>
      <c r="D1505" s="7" t="s">
        <v>14</v>
      </c>
      <c r="E1505" s="9" t="s">
        <v>18</v>
      </c>
      <c r="F1505" s="10">
        <v>-6620.97</v>
      </c>
      <c r="G1505" s="11">
        <v>0</v>
      </c>
      <c r="H1505" s="11">
        <v>0</v>
      </c>
      <c r="I1505" s="11">
        <v>0</v>
      </c>
      <c r="J1505" s="12" t="str">
        <f>LEFT(tblRVN[[#This Row],[Rate Desc]],10)</f>
        <v>REVENUE_AC</v>
      </c>
      <c r="K1505" s="11">
        <v>0</v>
      </c>
      <c r="L1505" s="19"/>
    </row>
    <row r="1506" spans="1:12" ht="15" hidden="1" customHeight="1">
      <c r="A1506" s="8">
        <v>201702</v>
      </c>
      <c r="B1506" s="9" t="s">
        <v>41</v>
      </c>
      <c r="C1506" s="9" t="s">
        <v>31</v>
      </c>
      <c r="D1506" s="7" t="s">
        <v>35</v>
      </c>
      <c r="E1506" s="9" t="s">
        <v>82</v>
      </c>
      <c r="F1506" s="10">
        <v>-11124.46</v>
      </c>
      <c r="G1506" s="11">
        <v>0</v>
      </c>
      <c r="H1506" s="11">
        <v>597</v>
      </c>
      <c r="I1506" s="11">
        <v>1489228</v>
      </c>
      <c r="J1506" s="12" t="str">
        <f>LEFT(tblRVN[[#This Row],[Rate Desc]],10)</f>
        <v>02NETMT135</v>
      </c>
      <c r="K1506" s="11">
        <v>1489228</v>
      </c>
      <c r="L1506" s="19"/>
    </row>
    <row r="1507" spans="1:12" ht="15" hidden="1" customHeight="1">
      <c r="A1507" s="8">
        <v>201702</v>
      </c>
      <c r="B1507" s="9" t="s">
        <v>41</v>
      </c>
      <c r="C1507" s="9" t="s">
        <v>31</v>
      </c>
      <c r="D1507" s="7" t="s">
        <v>35</v>
      </c>
      <c r="E1507" s="9" t="s">
        <v>83</v>
      </c>
      <c r="F1507" s="10">
        <v>-623.71</v>
      </c>
      <c r="I1507" s="11">
        <v>83222</v>
      </c>
      <c r="J1507" s="12" t="str">
        <f>LEFT(tblRVN[[#This Row],[Rate Desc]],10)</f>
        <v>02OALTB15R</v>
      </c>
      <c r="K1507" s="11">
        <v>83222</v>
      </c>
      <c r="L1507" s="19"/>
    </row>
    <row r="1508" spans="1:12" ht="15" hidden="1" customHeight="1">
      <c r="A1508" s="8">
        <v>201702</v>
      </c>
      <c r="B1508" s="9" t="s">
        <v>41</v>
      </c>
      <c r="C1508" s="9" t="s">
        <v>31</v>
      </c>
      <c r="D1508" s="7" t="s">
        <v>35</v>
      </c>
      <c r="E1508" s="9" t="s">
        <v>84</v>
      </c>
      <c r="F1508" s="10">
        <v>-1455057.18</v>
      </c>
      <c r="G1508" s="11">
        <v>0</v>
      </c>
      <c r="H1508" s="11">
        <v>101206</v>
      </c>
      <c r="I1508" s="11">
        <v>194768461</v>
      </c>
      <c r="J1508" s="12" t="str">
        <f>LEFT(tblRVN[[#This Row],[Rate Desc]],10)</f>
        <v>02RESD0016</v>
      </c>
      <c r="K1508" s="11">
        <v>194768461</v>
      </c>
      <c r="L1508" s="19"/>
    </row>
    <row r="1509" spans="1:12" ht="15" hidden="1" customHeight="1">
      <c r="A1509" s="8">
        <v>201702</v>
      </c>
      <c r="B1509" s="9" t="s">
        <v>41</v>
      </c>
      <c r="C1509" s="9" t="s">
        <v>31</v>
      </c>
      <c r="D1509" s="7" t="s">
        <v>35</v>
      </c>
      <c r="E1509" s="9" t="s">
        <v>85</v>
      </c>
      <c r="F1509" s="10">
        <v>-75682.080000000002</v>
      </c>
      <c r="G1509" s="11">
        <v>0</v>
      </c>
      <c r="H1509" s="11">
        <v>5062</v>
      </c>
      <c r="I1509" s="11">
        <v>10144673</v>
      </c>
      <c r="J1509" s="12" t="str">
        <f>LEFT(tblRVN[[#This Row],[Rate Desc]],10)</f>
        <v>02RESD0017</v>
      </c>
      <c r="K1509" s="11">
        <v>10144673</v>
      </c>
      <c r="L1509" s="19"/>
    </row>
    <row r="1510" spans="1:12" ht="15" hidden="1" customHeight="1">
      <c r="A1510" s="8">
        <v>201702</v>
      </c>
      <c r="B1510" s="9" t="s">
        <v>41</v>
      </c>
      <c r="C1510" s="9" t="s">
        <v>31</v>
      </c>
      <c r="D1510" s="7" t="s">
        <v>35</v>
      </c>
      <c r="E1510" s="9" t="s">
        <v>86</v>
      </c>
      <c r="F1510" s="10">
        <v>-1951.1</v>
      </c>
      <c r="G1510" s="11">
        <v>0</v>
      </c>
      <c r="H1510" s="11">
        <v>84</v>
      </c>
      <c r="I1510" s="11">
        <v>261193</v>
      </c>
      <c r="J1510" s="12" t="str">
        <f>LEFT(tblRVN[[#This Row],[Rate Desc]],10)</f>
        <v>02RESD0018</v>
      </c>
      <c r="K1510" s="11">
        <v>261193</v>
      </c>
      <c r="L1510" s="19"/>
    </row>
    <row r="1511" spans="1:12" ht="15" hidden="1" customHeight="1">
      <c r="A1511" s="8">
        <v>201702</v>
      </c>
      <c r="B1511" s="9" t="s">
        <v>41</v>
      </c>
      <c r="C1511" s="9" t="s">
        <v>31</v>
      </c>
      <c r="D1511" s="7" t="s">
        <v>35</v>
      </c>
      <c r="E1511" s="9" t="s">
        <v>87</v>
      </c>
      <c r="F1511" s="10">
        <v>-280.29000000000002</v>
      </c>
      <c r="G1511" s="11">
        <v>0</v>
      </c>
      <c r="H1511" s="11">
        <v>15</v>
      </c>
      <c r="I1511" s="11">
        <v>37521</v>
      </c>
      <c r="J1511" s="12" t="str">
        <f>LEFT(tblRVN[[#This Row],[Rate Desc]],10)</f>
        <v>02RESD018X</v>
      </c>
      <c r="K1511" s="11">
        <v>37521</v>
      </c>
      <c r="L1511" s="19"/>
    </row>
    <row r="1512" spans="1:12" ht="15" hidden="1" customHeight="1">
      <c r="A1512" s="8">
        <v>201702</v>
      </c>
      <c r="B1512" s="9" t="s">
        <v>41</v>
      </c>
      <c r="C1512" s="9" t="s">
        <v>31</v>
      </c>
      <c r="D1512" s="7" t="s">
        <v>35</v>
      </c>
      <c r="E1512" s="9" t="s">
        <v>88</v>
      </c>
      <c r="F1512" s="10">
        <v>-18206.759999999998</v>
      </c>
      <c r="G1512" s="11">
        <v>0</v>
      </c>
      <c r="H1512" s="11">
        <v>3441</v>
      </c>
      <c r="I1512" s="11">
        <v>2437363</v>
      </c>
      <c r="J1512" s="12" t="str">
        <f>LEFT(tblRVN[[#This Row],[Rate Desc]],10)</f>
        <v>02RGNSB024</v>
      </c>
      <c r="K1512" s="11">
        <v>2437363</v>
      </c>
      <c r="L1512" s="19"/>
    </row>
    <row r="1513" spans="1:12" ht="15" hidden="1" customHeight="1">
      <c r="A1513" s="8">
        <v>201702</v>
      </c>
      <c r="B1513" s="9" t="s">
        <v>41</v>
      </c>
      <c r="C1513" s="9" t="s">
        <v>31</v>
      </c>
      <c r="D1513" s="7" t="s">
        <v>35</v>
      </c>
      <c r="E1513" s="9" t="s">
        <v>281</v>
      </c>
      <c r="F1513" s="10">
        <v>-9.9700000000000006</v>
      </c>
      <c r="G1513" s="11">
        <v>0</v>
      </c>
      <c r="H1513" s="11">
        <v>1</v>
      </c>
      <c r="I1513" s="11">
        <v>1335</v>
      </c>
      <c r="J1513" s="12" t="str">
        <f>LEFT(tblRVN[[#This Row],[Rate Desc]],10)</f>
        <v>02RNM24135</v>
      </c>
      <c r="K1513" s="11">
        <v>1335</v>
      </c>
      <c r="L1513" s="19"/>
    </row>
    <row r="1514" spans="1:12" ht="15" hidden="1" customHeight="1">
      <c r="A1514" s="8">
        <v>201702</v>
      </c>
      <c r="B1514" s="9" t="s">
        <v>41</v>
      </c>
      <c r="C1514" s="9" t="s">
        <v>31</v>
      </c>
      <c r="D1514" s="7" t="s">
        <v>35</v>
      </c>
      <c r="E1514" s="9" t="s">
        <v>37</v>
      </c>
      <c r="G1514" s="11">
        <v>108820</v>
      </c>
      <c r="H1514" s="11">
        <v>0</v>
      </c>
      <c r="J1514" s="12" t="str">
        <f>LEFT(tblRVN[[#This Row],[Rate Desc]],10)</f>
        <v>CUSTOMER C</v>
      </c>
      <c r="L1514" s="19"/>
    </row>
    <row r="1515" spans="1:12" ht="15" hidden="1" customHeight="1">
      <c r="A1515" s="8">
        <v>201702</v>
      </c>
      <c r="B1515" s="9" t="s">
        <v>41</v>
      </c>
      <c r="C1515" s="9" t="s">
        <v>31</v>
      </c>
      <c r="D1515" s="7" t="s">
        <v>14</v>
      </c>
      <c r="E1515" s="9" t="s">
        <v>58</v>
      </c>
      <c r="F1515" s="10">
        <v>178.21</v>
      </c>
      <c r="I1515" s="11">
        <v>0</v>
      </c>
      <c r="J1515" s="12" t="str">
        <f>LEFT(tblRVN[[#This Row],[Rate Desc]],10)</f>
        <v>02LNX00109</v>
      </c>
      <c r="K1515" s="11">
        <v>0</v>
      </c>
      <c r="L1515" s="19"/>
    </row>
    <row r="1516" spans="1:12" ht="15" hidden="1" customHeight="1">
      <c r="A1516" s="8">
        <v>201702</v>
      </c>
      <c r="B1516" s="9" t="s">
        <v>41</v>
      </c>
      <c r="C1516" s="9" t="s">
        <v>31</v>
      </c>
      <c r="D1516" s="7" t="s">
        <v>14</v>
      </c>
      <c r="E1516" s="9" t="s">
        <v>89</v>
      </c>
      <c r="F1516" s="10">
        <v>153721.42000000001</v>
      </c>
      <c r="G1516" s="11">
        <v>0</v>
      </c>
      <c r="H1516" s="11">
        <v>597</v>
      </c>
      <c r="I1516" s="11">
        <v>1510649</v>
      </c>
      <c r="J1516" s="12" t="str">
        <f>LEFT(tblRVN[[#This Row],[Rate Desc]],10)</f>
        <v>02NETMT135</v>
      </c>
      <c r="K1516" s="11">
        <v>1510649</v>
      </c>
      <c r="L1516" s="19"/>
    </row>
    <row r="1517" spans="1:12" ht="15" hidden="1" customHeight="1">
      <c r="A1517" s="8">
        <v>201702</v>
      </c>
      <c r="B1517" s="9" t="s">
        <v>41</v>
      </c>
      <c r="C1517" s="9" t="s">
        <v>31</v>
      </c>
      <c r="D1517" s="7" t="s">
        <v>14</v>
      </c>
      <c r="E1517" s="9" t="s">
        <v>90</v>
      </c>
      <c r="F1517" s="10">
        <v>12842.8</v>
      </c>
      <c r="G1517" s="11">
        <v>0</v>
      </c>
      <c r="H1517" s="11">
        <v>1075</v>
      </c>
      <c r="I1517" s="11">
        <v>83222</v>
      </c>
      <c r="J1517" s="12" t="str">
        <f>LEFT(tblRVN[[#This Row],[Rate Desc]],10)</f>
        <v>02OALTB15R</v>
      </c>
      <c r="K1517" s="11">
        <v>83222</v>
      </c>
      <c r="L1517" s="19"/>
    </row>
    <row r="1518" spans="1:12" ht="15" hidden="1" customHeight="1">
      <c r="A1518" s="8">
        <v>201702</v>
      </c>
      <c r="B1518" s="9" t="s">
        <v>41</v>
      </c>
      <c r="C1518" s="9" t="s">
        <v>31</v>
      </c>
      <c r="D1518" s="7" t="s">
        <v>14</v>
      </c>
      <c r="E1518" s="9" t="s">
        <v>91</v>
      </c>
      <c r="F1518" s="10">
        <v>19424240.449999999</v>
      </c>
      <c r="G1518" s="11">
        <v>0</v>
      </c>
      <c r="H1518" s="11">
        <v>101206</v>
      </c>
      <c r="I1518" s="11">
        <v>194845599</v>
      </c>
      <c r="J1518" s="12" t="str">
        <f>LEFT(tblRVN[[#This Row],[Rate Desc]],10)</f>
        <v>02RESD0016</v>
      </c>
      <c r="K1518" s="11">
        <v>194845599</v>
      </c>
      <c r="L1518" s="19"/>
    </row>
    <row r="1519" spans="1:12" ht="15" hidden="1" customHeight="1">
      <c r="A1519" s="8">
        <v>201702</v>
      </c>
      <c r="B1519" s="9" t="s">
        <v>41</v>
      </c>
      <c r="C1519" s="9" t="s">
        <v>31</v>
      </c>
      <c r="D1519" s="7" t="s">
        <v>14</v>
      </c>
      <c r="E1519" s="9" t="s">
        <v>92</v>
      </c>
      <c r="F1519" s="10">
        <v>1014315.49</v>
      </c>
      <c r="G1519" s="11">
        <v>0</v>
      </c>
      <c r="H1519" s="11">
        <v>5062</v>
      </c>
      <c r="I1519" s="11">
        <v>10144673</v>
      </c>
      <c r="J1519" s="12" t="str">
        <f>LEFT(tblRVN[[#This Row],[Rate Desc]],10)</f>
        <v>02RESD0017</v>
      </c>
      <c r="K1519" s="11">
        <v>10144673</v>
      </c>
      <c r="L1519" s="19"/>
    </row>
    <row r="1520" spans="1:12" ht="15" hidden="1" customHeight="1">
      <c r="A1520" s="8">
        <v>201702</v>
      </c>
      <c r="B1520" s="9" t="s">
        <v>41</v>
      </c>
      <c r="C1520" s="9" t="s">
        <v>31</v>
      </c>
      <c r="D1520" s="7" t="s">
        <v>14</v>
      </c>
      <c r="E1520" s="9" t="s">
        <v>93</v>
      </c>
      <c r="F1520" s="10">
        <v>27660.720000000001</v>
      </c>
      <c r="G1520" s="11">
        <v>0</v>
      </c>
      <c r="H1520" s="11">
        <v>84</v>
      </c>
      <c r="I1520" s="11">
        <v>261193</v>
      </c>
      <c r="J1520" s="12" t="str">
        <f>LEFT(tblRVN[[#This Row],[Rate Desc]],10)</f>
        <v>02RESD0018</v>
      </c>
      <c r="K1520" s="11">
        <v>261193</v>
      </c>
      <c r="L1520" s="19"/>
    </row>
    <row r="1521" spans="1:12" ht="15" hidden="1" customHeight="1">
      <c r="A1521" s="8">
        <v>201702</v>
      </c>
      <c r="B1521" s="9" t="s">
        <v>41</v>
      </c>
      <c r="C1521" s="9" t="s">
        <v>31</v>
      </c>
      <c r="D1521" s="7" t="s">
        <v>14</v>
      </c>
      <c r="E1521" s="9" t="s">
        <v>94</v>
      </c>
      <c r="F1521" s="10">
        <v>3929.27</v>
      </c>
      <c r="G1521" s="11">
        <v>0</v>
      </c>
      <c r="H1521" s="11">
        <v>15</v>
      </c>
      <c r="I1521" s="11">
        <v>37521</v>
      </c>
      <c r="J1521" s="12" t="str">
        <f>LEFT(tblRVN[[#This Row],[Rate Desc]],10)</f>
        <v>02RESD018X</v>
      </c>
      <c r="K1521" s="11">
        <v>37521</v>
      </c>
      <c r="L1521" s="19"/>
    </row>
    <row r="1522" spans="1:12" ht="15" hidden="1" customHeight="1">
      <c r="A1522" s="8">
        <v>201702</v>
      </c>
      <c r="B1522" s="9" t="s">
        <v>41</v>
      </c>
      <c r="C1522" s="9" t="s">
        <v>31</v>
      </c>
      <c r="D1522" s="7" t="s">
        <v>14</v>
      </c>
      <c r="E1522" s="9" t="s">
        <v>95</v>
      </c>
      <c r="F1522" s="10">
        <v>279684.65999999997</v>
      </c>
      <c r="G1522" s="11">
        <v>0</v>
      </c>
      <c r="H1522" s="11">
        <v>3441</v>
      </c>
      <c r="I1522" s="11">
        <v>2519056</v>
      </c>
      <c r="J1522" s="12" t="str">
        <f>LEFT(tblRVN[[#This Row],[Rate Desc]],10)</f>
        <v>02RGNSB024</v>
      </c>
      <c r="K1522" s="11">
        <v>2519056</v>
      </c>
      <c r="L1522" s="19"/>
    </row>
    <row r="1523" spans="1:12" ht="15" hidden="1" customHeight="1">
      <c r="A1523" s="8">
        <v>201702</v>
      </c>
      <c r="B1523" s="9" t="s">
        <v>41</v>
      </c>
      <c r="C1523" s="9" t="s">
        <v>31</v>
      </c>
      <c r="D1523" s="7" t="s">
        <v>14</v>
      </c>
      <c r="E1523" s="9" t="s">
        <v>282</v>
      </c>
      <c r="F1523" s="10">
        <v>3583.66</v>
      </c>
      <c r="G1523" s="11">
        <v>0</v>
      </c>
      <c r="H1523" s="11">
        <v>2</v>
      </c>
      <c r="I1523" s="11">
        <v>44400</v>
      </c>
      <c r="J1523" s="12" t="str">
        <f>LEFT(tblRVN[[#This Row],[Rate Desc]],10)</f>
        <v>02RGNSB036</v>
      </c>
      <c r="K1523" s="11">
        <v>44400</v>
      </c>
      <c r="L1523" s="19"/>
    </row>
    <row r="1524" spans="1:12" ht="15" hidden="1" customHeight="1">
      <c r="A1524" s="8">
        <v>201702</v>
      </c>
      <c r="B1524" s="9" t="s">
        <v>41</v>
      </c>
      <c r="C1524" s="9" t="s">
        <v>31</v>
      </c>
      <c r="D1524" s="7" t="s">
        <v>14</v>
      </c>
      <c r="E1524" s="9" t="s">
        <v>283</v>
      </c>
      <c r="F1524" s="10">
        <v>155.05000000000001</v>
      </c>
      <c r="G1524" s="11">
        <v>0</v>
      </c>
      <c r="H1524" s="11">
        <v>1</v>
      </c>
      <c r="I1524" s="11">
        <v>1335</v>
      </c>
      <c r="J1524" s="12" t="str">
        <f>LEFT(tblRVN[[#This Row],[Rate Desc]],10)</f>
        <v>02RNM24135</v>
      </c>
      <c r="K1524" s="11">
        <v>1335</v>
      </c>
      <c r="L1524" s="19"/>
    </row>
    <row r="1525" spans="1:12" ht="15" hidden="1" customHeight="1">
      <c r="A1525" s="8">
        <v>201702</v>
      </c>
      <c r="B1525" s="9" t="s">
        <v>41</v>
      </c>
      <c r="C1525" s="9" t="s">
        <v>31</v>
      </c>
      <c r="D1525" s="7" t="s">
        <v>14</v>
      </c>
      <c r="E1525" s="9" t="s">
        <v>32</v>
      </c>
      <c r="F1525" s="10">
        <v>936154.22</v>
      </c>
      <c r="G1525" s="11">
        <v>0</v>
      </c>
      <c r="H1525" s="11">
        <v>0</v>
      </c>
      <c r="I1525" s="11">
        <v>0</v>
      </c>
      <c r="J1525" s="12" t="str">
        <f>LEFT(tblRVN[[#This Row],[Rate Desc]],10)</f>
        <v>301170-DSM</v>
      </c>
      <c r="K1525" s="11">
        <v>0</v>
      </c>
      <c r="L1525" s="19"/>
    </row>
    <row r="1526" spans="1:12" ht="15" hidden="1" customHeight="1">
      <c r="A1526" s="8">
        <v>201702</v>
      </c>
      <c r="B1526" s="9" t="s">
        <v>41</v>
      </c>
      <c r="C1526" s="9" t="s">
        <v>31</v>
      </c>
      <c r="D1526" s="7" t="s">
        <v>14</v>
      </c>
      <c r="E1526" s="9" t="s">
        <v>33</v>
      </c>
      <c r="F1526" s="10">
        <v>13514.07</v>
      </c>
      <c r="I1526" s="11">
        <v>0</v>
      </c>
      <c r="J1526" s="12" t="str">
        <f>LEFT(tblRVN[[#This Row],[Rate Desc]],10)</f>
        <v>301180-BLU</v>
      </c>
      <c r="K1526" s="11">
        <v>0</v>
      </c>
      <c r="L1526" s="19"/>
    </row>
    <row r="1527" spans="1:12" ht="15" hidden="1" customHeight="1">
      <c r="A1527" s="8">
        <v>201702</v>
      </c>
      <c r="B1527" s="9" t="s">
        <v>41</v>
      </c>
      <c r="C1527" s="9" t="s">
        <v>31</v>
      </c>
      <c r="D1527" s="7" t="s">
        <v>14</v>
      </c>
      <c r="E1527" s="9" t="s">
        <v>17</v>
      </c>
      <c r="G1527" s="11">
        <v>108843</v>
      </c>
      <c r="H1527" s="11">
        <v>0</v>
      </c>
      <c r="J1527" s="12" t="str">
        <f>LEFT(tblRVN[[#This Row],[Rate Desc]],10)</f>
        <v>CUSTOMER C</v>
      </c>
      <c r="L1527" s="19"/>
    </row>
    <row r="1528" spans="1:12" ht="15" hidden="1" customHeight="1">
      <c r="A1528" s="8">
        <v>201702</v>
      </c>
      <c r="B1528" s="9" t="s">
        <v>41</v>
      </c>
      <c r="C1528" s="9" t="s">
        <v>31</v>
      </c>
      <c r="D1528" s="7" t="s">
        <v>14</v>
      </c>
      <c r="E1528" s="9" t="s">
        <v>18</v>
      </c>
      <c r="F1528" s="10">
        <v>-1354567.89</v>
      </c>
      <c r="G1528" s="11">
        <v>0</v>
      </c>
      <c r="H1528" s="11">
        <v>0</v>
      </c>
      <c r="I1528" s="11">
        <v>0</v>
      </c>
      <c r="J1528" s="12" t="str">
        <f>LEFT(tblRVN[[#This Row],[Rate Desc]],10)</f>
        <v>REVENUE_AC</v>
      </c>
      <c r="K1528" s="11">
        <v>0</v>
      </c>
      <c r="L1528" s="19"/>
    </row>
    <row r="1529" spans="1:12" ht="15" hidden="1" customHeight="1">
      <c r="A1529" s="8">
        <v>201703</v>
      </c>
      <c r="B1529" s="9" t="s">
        <v>41</v>
      </c>
      <c r="C1529" s="9" t="s">
        <v>13</v>
      </c>
      <c r="D1529" s="7" t="s">
        <v>35</v>
      </c>
      <c r="E1529" s="9" t="s">
        <v>42</v>
      </c>
      <c r="F1529" s="10">
        <v>-15968.81</v>
      </c>
      <c r="G1529" s="11">
        <v>0</v>
      </c>
      <c r="H1529" s="11">
        <v>1470</v>
      </c>
      <c r="I1529" s="11">
        <v>2137745</v>
      </c>
      <c r="J1529" s="12" t="str">
        <f>LEFT(tblRVN[[#This Row],[Rate Desc]],10)</f>
        <v>02GNSB0024</v>
      </c>
      <c r="K1529" s="11">
        <v>2137745</v>
      </c>
      <c r="L1529" s="19"/>
    </row>
    <row r="1530" spans="1:12" ht="15" hidden="1" customHeight="1">
      <c r="A1530" s="8">
        <v>201703</v>
      </c>
      <c r="B1530" s="9" t="s">
        <v>41</v>
      </c>
      <c r="C1530" s="9" t="s">
        <v>13</v>
      </c>
      <c r="D1530" s="7" t="s">
        <v>35</v>
      </c>
      <c r="E1530" s="9" t="s">
        <v>43</v>
      </c>
      <c r="F1530" s="10">
        <v>-0.54</v>
      </c>
      <c r="G1530" s="11">
        <v>0</v>
      </c>
      <c r="H1530" s="11">
        <v>1</v>
      </c>
      <c r="I1530" s="11">
        <v>72</v>
      </c>
      <c r="J1530" s="12" t="str">
        <f>LEFT(tblRVN[[#This Row],[Rate Desc]],10)</f>
        <v>02GNSB024F</v>
      </c>
      <c r="K1530" s="11">
        <v>72</v>
      </c>
      <c r="L1530" s="19"/>
    </row>
    <row r="1531" spans="1:12" ht="15" hidden="1" customHeight="1">
      <c r="A1531" s="8">
        <v>201703</v>
      </c>
      <c r="B1531" s="9" t="s">
        <v>41</v>
      </c>
      <c r="C1531" s="9" t="s">
        <v>13</v>
      </c>
      <c r="D1531" s="7" t="s">
        <v>35</v>
      </c>
      <c r="E1531" s="9" t="s">
        <v>44</v>
      </c>
      <c r="F1531" s="10">
        <v>-71.95</v>
      </c>
      <c r="G1531" s="11">
        <v>0</v>
      </c>
      <c r="H1531" s="11">
        <v>78</v>
      </c>
      <c r="I1531" s="11">
        <v>9632</v>
      </c>
      <c r="J1531" s="12" t="str">
        <f>LEFT(tblRVN[[#This Row],[Rate Desc]],10)</f>
        <v>02GNSB24FP</v>
      </c>
      <c r="K1531" s="11">
        <v>9632</v>
      </c>
      <c r="L1531" s="19"/>
    </row>
    <row r="1532" spans="1:12" ht="15" hidden="1" customHeight="1">
      <c r="A1532" s="8">
        <v>201703</v>
      </c>
      <c r="B1532" s="9" t="s">
        <v>41</v>
      </c>
      <c r="C1532" s="9" t="s">
        <v>13</v>
      </c>
      <c r="D1532" s="7" t="s">
        <v>35</v>
      </c>
      <c r="E1532" s="9" t="s">
        <v>45</v>
      </c>
      <c r="F1532" s="10">
        <v>-34347.050000000003</v>
      </c>
      <c r="G1532" s="11">
        <v>0</v>
      </c>
      <c r="H1532" s="11">
        <v>106</v>
      </c>
      <c r="I1532" s="11">
        <v>4597990</v>
      </c>
      <c r="J1532" s="12" t="str">
        <f>LEFT(tblRVN[[#This Row],[Rate Desc]],10)</f>
        <v>02LGSB0036</v>
      </c>
      <c r="K1532" s="11">
        <v>4597990</v>
      </c>
      <c r="L1532" s="19"/>
    </row>
    <row r="1533" spans="1:12" ht="15" hidden="1" customHeight="1">
      <c r="A1533" s="8">
        <v>201703</v>
      </c>
      <c r="B1533" s="9" t="s">
        <v>41</v>
      </c>
      <c r="C1533" s="9" t="s">
        <v>13</v>
      </c>
      <c r="D1533" s="7" t="s">
        <v>35</v>
      </c>
      <c r="E1533" s="9" t="s">
        <v>46</v>
      </c>
      <c r="F1533" s="10">
        <v>-276.06</v>
      </c>
      <c r="G1533" s="11">
        <v>0</v>
      </c>
      <c r="H1533" s="11">
        <v>22</v>
      </c>
      <c r="I1533" s="11">
        <v>36956</v>
      </c>
      <c r="J1533" s="12" t="str">
        <f>LEFT(tblRVN[[#This Row],[Rate Desc]],10)</f>
        <v>02NMT24135</v>
      </c>
      <c r="K1533" s="11">
        <v>36956</v>
      </c>
      <c r="L1533" s="19"/>
    </row>
    <row r="1534" spans="1:12" ht="15" hidden="1" customHeight="1">
      <c r="A1534" s="8">
        <v>201703</v>
      </c>
      <c r="B1534" s="9" t="s">
        <v>41</v>
      </c>
      <c r="C1534" s="9" t="s">
        <v>13</v>
      </c>
      <c r="D1534" s="7" t="s">
        <v>35</v>
      </c>
      <c r="E1534" s="9" t="s">
        <v>47</v>
      </c>
      <c r="F1534" s="10">
        <v>-322.22000000000003</v>
      </c>
      <c r="I1534" s="11">
        <v>43041</v>
      </c>
      <c r="J1534" s="12" t="str">
        <f>LEFT(tblRVN[[#This Row],[Rate Desc]],10)</f>
        <v>02OALTB15N</v>
      </c>
      <c r="K1534" s="11">
        <v>43041</v>
      </c>
      <c r="L1534" s="19"/>
    </row>
    <row r="1535" spans="1:12" ht="15" hidden="1" customHeight="1">
      <c r="A1535" s="8">
        <v>201703</v>
      </c>
      <c r="B1535" s="9" t="s">
        <v>41</v>
      </c>
      <c r="C1535" s="9" t="s">
        <v>13</v>
      </c>
      <c r="D1535" s="7" t="s">
        <v>35</v>
      </c>
      <c r="E1535" s="9" t="s">
        <v>37</v>
      </c>
      <c r="G1535" s="11">
        <v>1604</v>
      </c>
      <c r="H1535" s="11">
        <v>0</v>
      </c>
      <c r="J1535" s="12" t="str">
        <f>LEFT(tblRVN[[#This Row],[Rate Desc]],10)</f>
        <v>CUSTOMER C</v>
      </c>
      <c r="L1535" s="19"/>
    </row>
    <row r="1536" spans="1:12" ht="15" hidden="1" customHeight="1">
      <c r="A1536" s="8">
        <v>201703</v>
      </c>
      <c r="B1536" s="9" t="s">
        <v>41</v>
      </c>
      <c r="C1536" s="9" t="s">
        <v>13</v>
      </c>
      <c r="D1536" s="7" t="s">
        <v>14</v>
      </c>
      <c r="E1536" s="9" t="s">
        <v>48</v>
      </c>
      <c r="F1536" s="10">
        <v>215360.1</v>
      </c>
      <c r="G1536" s="11">
        <v>0</v>
      </c>
      <c r="H1536" s="11">
        <v>1470</v>
      </c>
      <c r="I1536" s="11">
        <v>2137745</v>
      </c>
      <c r="J1536" s="12" t="str">
        <f>LEFT(tblRVN[[#This Row],[Rate Desc]],10)</f>
        <v>02GNSB0024</v>
      </c>
      <c r="K1536" s="11">
        <v>2137745</v>
      </c>
      <c r="L1536" s="19"/>
    </row>
    <row r="1537" spans="1:12" ht="15" hidden="1" customHeight="1">
      <c r="A1537" s="8">
        <v>201703</v>
      </c>
      <c r="B1537" s="9" t="s">
        <v>41</v>
      </c>
      <c r="C1537" s="9" t="s">
        <v>13</v>
      </c>
      <c r="D1537" s="7" t="s">
        <v>14</v>
      </c>
      <c r="E1537" s="9" t="s">
        <v>49</v>
      </c>
      <c r="F1537" s="10">
        <v>1674.83</v>
      </c>
      <c r="G1537" s="11">
        <v>0</v>
      </c>
      <c r="H1537" s="11">
        <v>6</v>
      </c>
      <c r="I1537" s="11">
        <v>12857</v>
      </c>
      <c r="J1537" s="12" t="str">
        <f>LEFT(tblRVN[[#This Row],[Rate Desc]],10)</f>
        <v>02GNSB024F</v>
      </c>
      <c r="K1537" s="11">
        <v>12857</v>
      </c>
      <c r="L1537" s="19"/>
    </row>
    <row r="1538" spans="1:12" ht="15" hidden="1" customHeight="1">
      <c r="A1538" s="8">
        <v>201703</v>
      </c>
      <c r="B1538" s="9" t="s">
        <v>41</v>
      </c>
      <c r="C1538" s="9" t="s">
        <v>13</v>
      </c>
      <c r="D1538" s="7" t="s">
        <v>14</v>
      </c>
      <c r="E1538" s="9" t="s">
        <v>50</v>
      </c>
      <c r="F1538" s="10">
        <v>1088.2</v>
      </c>
      <c r="G1538" s="11">
        <v>0</v>
      </c>
      <c r="H1538" s="11">
        <v>78</v>
      </c>
      <c r="I1538" s="11">
        <v>9632</v>
      </c>
      <c r="J1538" s="12" t="str">
        <f>LEFT(tblRVN[[#This Row],[Rate Desc]],10)</f>
        <v>02GNSB24FP</v>
      </c>
      <c r="K1538" s="11">
        <v>9632</v>
      </c>
      <c r="L1538" s="19"/>
    </row>
    <row r="1539" spans="1:12" ht="15" hidden="1" customHeight="1">
      <c r="A1539" s="8">
        <v>201703</v>
      </c>
      <c r="B1539" s="9" t="s">
        <v>41</v>
      </c>
      <c r="C1539" s="9" t="s">
        <v>13</v>
      </c>
      <c r="D1539" s="7" t="s">
        <v>14</v>
      </c>
      <c r="E1539" s="9" t="s">
        <v>51</v>
      </c>
      <c r="F1539" s="10">
        <v>3707924.66</v>
      </c>
      <c r="G1539" s="11">
        <v>0</v>
      </c>
      <c r="H1539" s="11">
        <v>13926</v>
      </c>
      <c r="I1539" s="11">
        <v>39238287</v>
      </c>
      <c r="J1539" s="12" t="str">
        <f>LEFT(tblRVN[[#This Row],[Rate Desc]],10)</f>
        <v>02GNSV0024</v>
      </c>
      <c r="K1539" s="11">
        <v>39238287</v>
      </c>
      <c r="L1539" s="19"/>
    </row>
    <row r="1540" spans="1:12" ht="15" hidden="1" customHeight="1">
      <c r="A1540" s="8">
        <v>201703</v>
      </c>
      <c r="B1540" s="9" t="s">
        <v>41</v>
      </c>
      <c r="C1540" s="9" t="s">
        <v>13</v>
      </c>
      <c r="D1540" s="7" t="s">
        <v>14</v>
      </c>
      <c r="E1540" s="9" t="s">
        <v>52</v>
      </c>
      <c r="F1540" s="10">
        <v>12597.47</v>
      </c>
      <c r="G1540" s="11">
        <v>0</v>
      </c>
      <c r="H1540" s="11">
        <v>107</v>
      </c>
      <c r="I1540" s="11">
        <v>89283</v>
      </c>
      <c r="J1540" s="12" t="str">
        <f>LEFT(tblRVN[[#This Row],[Rate Desc]],10)</f>
        <v>02GNSV024F</v>
      </c>
      <c r="K1540" s="11">
        <v>89283</v>
      </c>
      <c r="L1540" s="19"/>
    </row>
    <row r="1541" spans="1:12" ht="15" hidden="1" customHeight="1">
      <c r="A1541" s="8">
        <v>201703</v>
      </c>
      <c r="B1541" s="9" t="s">
        <v>41</v>
      </c>
      <c r="C1541" s="9" t="s">
        <v>13</v>
      </c>
      <c r="D1541" s="7" t="s">
        <v>14</v>
      </c>
      <c r="E1541" s="9" t="s">
        <v>53</v>
      </c>
      <c r="F1541" s="10">
        <v>387753.43</v>
      </c>
      <c r="G1541" s="11">
        <v>0</v>
      </c>
      <c r="H1541" s="11">
        <v>106</v>
      </c>
      <c r="I1541" s="11">
        <v>4597990</v>
      </c>
      <c r="J1541" s="12" t="str">
        <f>LEFT(tblRVN[[#This Row],[Rate Desc]],10)</f>
        <v>02LGSB0036</v>
      </c>
      <c r="K1541" s="11">
        <v>4597990</v>
      </c>
      <c r="L1541" s="19"/>
    </row>
    <row r="1542" spans="1:12" ht="15" hidden="1" customHeight="1">
      <c r="A1542" s="8">
        <v>201703</v>
      </c>
      <c r="B1542" s="9" t="s">
        <v>41</v>
      </c>
      <c r="C1542" s="9" t="s">
        <v>13</v>
      </c>
      <c r="D1542" s="7" t="s">
        <v>14</v>
      </c>
      <c r="E1542" s="9" t="s">
        <v>54</v>
      </c>
      <c r="F1542" s="10">
        <v>4974716.32</v>
      </c>
      <c r="G1542" s="11">
        <v>0</v>
      </c>
      <c r="H1542" s="11">
        <v>880</v>
      </c>
      <c r="I1542" s="11">
        <v>60690916</v>
      </c>
      <c r="J1542" s="12" t="str">
        <f>LEFT(tblRVN[[#This Row],[Rate Desc]],10)</f>
        <v>02LGSV0036</v>
      </c>
      <c r="K1542" s="11">
        <v>60690916</v>
      </c>
      <c r="L1542" s="19"/>
    </row>
    <row r="1543" spans="1:12" ht="15" hidden="1" customHeight="1">
      <c r="A1543" s="8">
        <v>201703</v>
      </c>
      <c r="B1543" s="9" t="s">
        <v>41</v>
      </c>
      <c r="C1543" s="9" t="s">
        <v>13</v>
      </c>
      <c r="D1543" s="7" t="s">
        <v>14</v>
      </c>
      <c r="E1543" s="9" t="s">
        <v>55</v>
      </c>
      <c r="F1543" s="10">
        <v>1069485.6499999999</v>
      </c>
      <c r="G1543" s="11">
        <v>0</v>
      </c>
      <c r="H1543" s="11">
        <v>36</v>
      </c>
      <c r="I1543" s="11">
        <v>14347280</v>
      </c>
      <c r="J1543" s="12" t="str">
        <f>LEFT(tblRVN[[#This Row],[Rate Desc]],10)</f>
        <v>02LGSV048T</v>
      </c>
      <c r="K1543" s="11">
        <v>14347280</v>
      </c>
      <c r="L1543" s="19"/>
    </row>
    <row r="1544" spans="1:12" ht="15" hidden="1" customHeight="1">
      <c r="A1544" s="8">
        <v>201703</v>
      </c>
      <c r="B1544" s="9" t="s">
        <v>41</v>
      </c>
      <c r="C1544" s="9" t="s">
        <v>13</v>
      </c>
      <c r="D1544" s="7" t="s">
        <v>14</v>
      </c>
      <c r="E1544" s="9" t="s">
        <v>56</v>
      </c>
      <c r="F1544" s="10">
        <v>3574.07</v>
      </c>
      <c r="I1544" s="11">
        <v>0</v>
      </c>
      <c r="J1544" s="12" t="str">
        <f>LEFT(tblRVN[[#This Row],[Rate Desc]],10)</f>
        <v>02LNX00102</v>
      </c>
      <c r="K1544" s="11">
        <v>0</v>
      </c>
      <c r="L1544" s="19"/>
    </row>
    <row r="1545" spans="1:12" ht="15" hidden="1" customHeight="1">
      <c r="A1545" s="8">
        <v>201703</v>
      </c>
      <c r="B1545" s="9" t="s">
        <v>41</v>
      </c>
      <c r="C1545" s="9" t="s">
        <v>13</v>
      </c>
      <c r="D1545" s="7" t="s">
        <v>14</v>
      </c>
      <c r="E1545" s="9" t="s">
        <v>57</v>
      </c>
      <c r="F1545" s="10">
        <v>143.97</v>
      </c>
      <c r="I1545" s="11">
        <v>0</v>
      </c>
      <c r="J1545" s="12" t="str">
        <f>LEFT(tblRVN[[#This Row],[Rate Desc]],10)</f>
        <v>02LNX00105</v>
      </c>
      <c r="K1545" s="11">
        <v>0</v>
      </c>
      <c r="L1545" s="19"/>
    </row>
    <row r="1546" spans="1:12" ht="15" hidden="1" customHeight="1">
      <c r="A1546" s="8">
        <v>201703</v>
      </c>
      <c r="B1546" s="9" t="s">
        <v>41</v>
      </c>
      <c r="C1546" s="9" t="s">
        <v>13</v>
      </c>
      <c r="D1546" s="7" t="s">
        <v>14</v>
      </c>
      <c r="E1546" s="9" t="s">
        <v>58</v>
      </c>
      <c r="F1546" s="10">
        <v>19728.25</v>
      </c>
      <c r="I1546" s="11">
        <v>0</v>
      </c>
      <c r="J1546" s="12" t="str">
        <f>LEFT(tblRVN[[#This Row],[Rate Desc]],10)</f>
        <v>02LNX00109</v>
      </c>
      <c r="K1546" s="11">
        <v>0</v>
      </c>
      <c r="L1546" s="19"/>
    </row>
    <row r="1547" spans="1:12" ht="15" hidden="1" customHeight="1">
      <c r="A1547" s="8">
        <v>201703</v>
      </c>
      <c r="B1547" s="9" t="s">
        <v>41</v>
      </c>
      <c r="C1547" s="9" t="s">
        <v>13</v>
      </c>
      <c r="D1547" s="7" t="s">
        <v>14</v>
      </c>
      <c r="E1547" s="9" t="s">
        <v>73</v>
      </c>
      <c r="F1547" s="10">
        <v>3210.18</v>
      </c>
      <c r="I1547" s="11">
        <v>0</v>
      </c>
      <c r="J1547" s="12" t="str">
        <f>LEFT(tblRVN[[#This Row],[Rate Desc]],10)</f>
        <v>02LNX00110</v>
      </c>
      <c r="K1547" s="11">
        <v>0</v>
      </c>
      <c r="L1547" s="19"/>
    </row>
    <row r="1548" spans="1:12" ht="15" hidden="1" customHeight="1">
      <c r="A1548" s="8">
        <v>201703</v>
      </c>
      <c r="B1548" s="9" t="s">
        <v>41</v>
      </c>
      <c r="C1548" s="9" t="s">
        <v>13</v>
      </c>
      <c r="D1548" s="7" t="s">
        <v>14</v>
      </c>
      <c r="E1548" s="9" t="s">
        <v>59</v>
      </c>
      <c r="F1548" s="10">
        <v>55.73</v>
      </c>
      <c r="I1548" s="11">
        <v>0</v>
      </c>
      <c r="J1548" s="12" t="str">
        <f>LEFT(tblRVN[[#This Row],[Rate Desc]],10)</f>
        <v>02LNX00112</v>
      </c>
      <c r="K1548" s="11">
        <v>0</v>
      </c>
      <c r="L1548" s="19"/>
    </row>
    <row r="1549" spans="1:12" ht="15" hidden="1" customHeight="1">
      <c r="A1549" s="8">
        <v>201703</v>
      </c>
      <c r="B1549" s="9" t="s">
        <v>41</v>
      </c>
      <c r="C1549" s="9" t="s">
        <v>13</v>
      </c>
      <c r="D1549" s="7" t="s">
        <v>14</v>
      </c>
      <c r="E1549" s="9" t="s">
        <v>61</v>
      </c>
      <c r="F1549" s="10">
        <v>6491.8</v>
      </c>
      <c r="I1549" s="11">
        <v>0</v>
      </c>
      <c r="J1549" s="12" t="str">
        <f>LEFT(tblRVN[[#This Row],[Rate Desc]],10)</f>
        <v>02LNX00311</v>
      </c>
      <c r="K1549" s="11">
        <v>0</v>
      </c>
      <c r="L1549" s="19"/>
    </row>
    <row r="1550" spans="1:12" ht="15" hidden="1" customHeight="1">
      <c r="A1550" s="8">
        <v>201703</v>
      </c>
      <c r="B1550" s="9" t="s">
        <v>41</v>
      </c>
      <c r="C1550" s="9" t="s">
        <v>13</v>
      </c>
      <c r="D1550" s="7" t="s">
        <v>14</v>
      </c>
      <c r="E1550" s="9" t="s">
        <v>62</v>
      </c>
      <c r="F1550" s="10">
        <v>29277.58</v>
      </c>
      <c r="G1550" s="11">
        <v>0</v>
      </c>
      <c r="H1550" s="11">
        <v>69</v>
      </c>
      <c r="I1550" s="11">
        <v>317456</v>
      </c>
      <c r="J1550" s="12" t="str">
        <f>LEFT(tblRVN[[#This Row],[Rate Desc]],10)</f>
        <v>02NMT24135</v>
      </c>
      <c r="K1550" s="11">
        <v>317456</v>
      </c>
      <c r="L1550" s="19"/>
    </row>
    <row r="1551" spans="1:12" ht="15" hidden="1" customHeight="1">
      <c r="A1551" s="8">
        <v>201703</v>
      </c>
      <c r="B1551" s="9" t="s">
        <v>41</v>
      </c>
      <c r="C1551" s="9" t="s">
        <v>13</v>
      </c>
      <c r="D1551" s="7" t="s">
        <v>14</v>
      </c>
      <c r="E1551" s="9" t="s">
        <v>63</v>
      </c>
      <c r="F1551" s="10">
        <v>59499.98</v>
      </c>
      <c r="G1551" s="11">
        <v>0</v>
      </c>
      <c r="H1551" s="11">
        <v>13</v>
      </c>
      <c r="I1551" s="11">
        <v>714060</v>
      </c>
      <c r="J1551" s="12" t="str">
        <f>LEFT(tblRVN[[#This Row],[Rate Desc]],10)</f>
        <v>02NMT36135</v>
      </c>
      <c r="K1551" s="11">
        <v>714060</v>
      </c>
      <c r="L1551" s="19"/>
    </row>
    <row r="1552" spans="1:12" ht="15" hidden="1" customHeight="1">
      <c r="A1552" s="8">
        <v>201703</v>
      </c>
      <c r="B1552" s="9" t="s">
        <v>41</v>
      </c>
      <c r="C1552" s="9" t="s">
        <v>13</v>
      </c>
      <c r="D1552" s="7" t="s">
        <v>14</v>
      </c>
      <c r="E1552" s="9" t="s">
        <v>64</v>
      </c>
      <c r="F1552" s="10">
        <v>61011.62</v>
      </c>
      <c r="G1552" s="11">
        <v>0</v>
      </c>
      <c r="H1552" s="11">
        <v>2</v>
      </c>
      <c r="I1552" s="11">
        <v>826800</v>
      </c>
      <c r="J1552" s="12" t="str">
        <f>LEFT(tblRVN[[#This Row],[Rate Desc]],10)</f>
        <v>02NMT48135</v>
      </c>
      <c r="K1552" s="11">
        <v>826800</v>
      </c>
      <c r="L1552" s="19"/>
    </row>
    <row r="1553" spans="1:12" ht="15" hidden="1" customHeight="1">
      <c r="A1553" s="8">
        <v>201703</v>
      </c>
      <c r="B1553" s="9" t="s">
        <v>41</v>
      </c>
      <c r="C1553" s="9" t="s">
        <v>13</v>
      </c>
      <c r="D1553" s="7" t="s">
        <v>14</v>
      </c>
      <c r="E1553" s="9" t="s">
        <v>65</v>
      </c>
      <c r="F1553" s="10">
        <v>17874.18</v>
      </c>
      <c r="G1553" s="11">
        <v>0</v>
      </c>
      <c r="H1553" s="11">
        <v>781</v>
      </c>
      <c r="I1553" s="11">
        <v>124243</v>
      </c>
      <c r="J1553" s="12" t="str">
        <f>LEFT(tblRVN[[#This Row],[Rate Desc]],10)</f>
        <v>02OALT015N</v>
      </c>
      <c r="K1553" s="11">
        <v>124243</v>
      </c>
      <c r="L1553" s="19"/>
    </row>
    <row r="1554" spans="1:12" ht="15" hidden="1" customHeight="1">
      <c r="A1554" s="8">
        <v>201703</v>
      </c>
      <c r="B1554" s="9" t="s">
        <v>41</v>
      </c>
      <c r="C1554" s="9" t="s">
        <v>13</v>
      </c>
      <c r="D1554" s="7" t="s">
        <v>14</v>
      </c>
      <c r="E1554" s="9" t="s">
        <v>66</v>
      </c>
      <c r="F1554" s="10">
        <v>6797.9</v>
      </c>
      <c r="G1554" s="11">
        <v>0</v>
      </c>
      <c r="H1554" s="11">
        <v>468</v>
      </c>
      <c r="I1554" s="11">
        <v>43041</v>
      </c>
      <c r="J1554" s="12" t="str">
        <f>LEFT(tblRVN[[#This Row],[Rate Desc]],10)</f>
        <v>02OALTB15N</v>
      </c>
      <c r="K1554" s="11">
        <v>43041</v>
      </c>
      <c r="L1554" s="19"/>
    </row>
    <row r="1555" spans="1:12" ht="15" hidden="1" customHeight="1">
      <c r="A1555" s="8">
        <v>201703</v>
      </c>
      <c r="B1555" s="9" t="s">
        <v>41</v>
      </c>
      <c r="C1555" s="9" t="s">
        <v>13</v>
      </c>
      <c r="D1555" s="7" t="s">
        <v>14</v>
      </c>
      <c r="E1555" s="9" t="s">
        <v>67</v>
      </c>
      <c r="F1555" s="10">
        <v>2005.62</v>
      </c>
      <c r="G1555" s="11">
        <v>0</v>
      </c>
      <c r="H1555" s="11">
        <v>28</v>
      </c>
      <c r="I1555" s="11">
        <v>21114</v>
      </c>
      <c r="J1555" s="12" t="str">
        <f>LEFT(tblRVN[[#This Row],[Rate Desc]],10)</f>
        <v>02RCFL0054</v>
      </c>
      <c r="K1555" s="11">
        <v>21114</v>
      </c>
      <c r="L1555" s="19"/>
    </row>
    <row r="1556" spans="1:12" ht="15" hidden="1" customHeight="1">
      <c r="A1556" s="8">
        <v>201703</v>
      </c>
      <c r="B1556" s="9" t="s">
        <v>41</v>
      </c>
      <c r="C1556" s="9" t="s">
        <v>13</v>
      </c>
      <c r="D1556" s="7" t="s">
        <v>14</v>
      </c>
      <c r="E1556" s="9" t="s">
        <v>15</v>
      </c>
      <c r="F1556" s="10">
        <v>374479.18</v>
      </c>
      <c r="G1556" s="11">
        <v>0</v>
      </c>
      <c r="H1556" s="11">
        <v>0</v>
      </c>
      <c r="I1556" s="11">
        <v>0</v>
      </c>
      <c r="J1556" s="12" t="str">
        <f>LEFT(tblRVN[[#This Row],[Rate Desc]],10)</f>
        <v>301270-DSM</v>
      </c>
      <c r="K1556" s="11">
        <v>0</v>
      </c>
      <c r="L1556" s="19"/>
    </row>
    <row r="1557" spans="1:12" ht="15" hidden="1" customHeight="1">
      <c r="A1557" s="8">
        <v>201703</v>
      </c>
      <c r="B1557" s="9" t="s">
        <v>41</v>
      </c>
      <c r="C1557" s="9" t="s">
        <v>13</v>
      </c>
      <c r="D1557" s="7" t="s">
        <v>14</v>
      </c>
      <c r="E1557" s="9" t="s">
        <v>16</v>
      </c>
      <c r="F1557" s="10">
        <v>2288.85</v>
      </c>
      <c r="G1557" s="11">
        <v>0</v>
      </c>
      <c r="H1557" s="11">
        <v>1</v>
      </c>
      <c r="I1557" s="11">
        <v>0</v>
      </c>
      <c r="J1557" s="12" t="str">
        <f>LEFT(tblRVN[[#This Row],[Rate Desc]],10)</f>
        <v>301280-BLU</v>
      </c>
      <c r="K1557" s="11">
        <v>0</v>
      </c>
      <c r="L1557" s="19"/>
    </row>
    <row r="1558" spans="1:12" ht="15" hidden="1" customHeight="1">
      <c r="A1558" s="8">
        <v>201703</v>
      </c>
      <c r="B1558" s="9" t="s">
        <v>41</v>
      </c>
      <c r="C1558" s="9" t="s">
        <v>13</v>
      </c>
      <c r="D1558" s="7" t="s">
        <v>14</v>
      </c>
      <c r="E1558" s="9" t="s">
        <v>17</v>
      </c>
      <c r="G1558" s="11">
        <v>15857</v>
      </c>
      <c r="H1558" s="11">
        <v>0</v>
      </c>
      <c r="J1558" s="12" t="str">
        <f>LEFT(tblRVN[[#This Row],[Rate Desc]],10)</f>
        <v>CUSTOMER C</v>
      </c>
      <c r="L1558" s="19"/>
    </row>
    <row r="1559" spans="1:12" ht="15" hidden="1" customHeight="1">
      <c r="A1559" s="8">
        <v>201703</v>
      </c>
      <c r="B1559" s="9" t="s">
        <v>41</v>
      </c>
      <c r="C1559" s="9" t="s">
        <v>13</v>
      </c>
      <c r="D1559" s="7" t="s">
        <v>14</v>
      </c>
      <c r="E1559" s="9" t="s">
        <v>18</v>
      </c>
      <c r="F1559" s="10">
        <v>-709770.5</v>
      </c>
      <c r="G1559" s="11">
        <v>0</v>
      </c>
      <c r="H1559" s="11">
        <v>0</v>
      </c>
      <c r="I1559" s="11">
        <v>0</v>
      </c>
      <c r="J1559" s="12" t="str">
        <f>LEFT(tblRVN[[#This Row],[Rate Desc]],10)</f>
        <v>REVENUE_AC</v>
      </c>
      <c r="K1559" s="11">
        <v>0</v>
      </c>
      <c r="L1559" s="19"/>
    </row>
    <row r="1560" spans="1:12" ht="15" hidden="1" customHeight="1">
      <c r="A1560" s="8">
        <v>201703</v>
      </c>
      <c r="B1560" s="9" t="s">
        <v>41</v>
      </c>
      <c r="C1560" s="9" t="s">
        <v>21</v>
      </c>
      <c r="D1560" s="7" t="s">
        <v>35</v>
      </c>
      <c r="E1560" s="9" t="s">
        <v>42</v>
      </c>
      <c r="F1560" s="10">
        <v>-507.74</v>
      </c>
      <c r="G1560" s="11">
        <v>0</v>
      </c>
      <c r="H1560" s="11">
        <v>43</v>
      </c>
      <c r="I1560" s="11">
        <v>67971</v>
      </c>
      <c r="J1560" s="12" t="str">
        <f>LEFT(tblRVN[[#This Row],[Rate Desc]],10)</f>
        <v>02GNSB0024</v>
      </c>
      <c r="K1560" s="11">
        <v>67971</v>
      </c>
      <c r="L1560" s="19"/>
    </row>
    <row r="1561" spans="1:12" ht="15" hidden="1" customHeight="1">
      <c r="A1561" s="8">
        <v>201703</v>
      </c>
      <c r="B1561" s="9" t="s">
        <v>41</v>
      </c>
      <c r="C1561" s="9" t="s">
        <v>21</v>
      </c>
      <c r="D1561" s="7" t="s">
        <v>35</v>
      </c>
      <c r="E1561" s="9" t="s">
        <v>44</v>
      </c>
      <c r="F1561" s="10">
        <v>-0.4</v>
      </c>
      <c r="G1561" s="11">
        <v>0</v>
      </c>
      <c r="H1561" s="11">
        <v>1</v>
      </c>
      <c r="I1561" s="11">
        <v>53</v>
      </c>
      <c r="J1561" s="12" t="str">
        <f>LEFT(tblRVN[[#This Row],[Rate Desc]],10)</f>
        <v>02GNSB24FP</v>
      </c>
      <c r="K1561" s="11">
        <v>53</v>
      </c>
      <c r="L1561" s="19"/>
    </row>
    <row r="1562" spans="1:12" ht="15" hidden="1" customHeight="1">
      <c r="A1562" s="8">
        <v>201703</v>
      </c>
      <c r="B1562" s="9" t="s">
        <v>41</v>
      </c>
      <c r="C1562" s="9" t="s">
        <v>21</v>
      </c>
      <c r="D1562" s="7" t="s">
        <v>35</v>
      </c>
      <c r="E1562" s="9" t="s">
        <v>45</v>
      </c>
      <c r="F1562" s="10">
        <v>-510.34</v>
      </c>
      <c r="G1562" s="11">
        <v>0</v>
      </c>
      <c r="H1562" s="11">
        <v>10</v>
      </c>
      <c r="I1562" s="11">
        <v>68320</v>
      </c>
      <c r="J1562" s="12" t="str">
        <f>LEFT(tblRVN[[#This Row],[Rate Desc]],10)</f>
        <v>02LGSB0036</v>
      </c>
      <c r="K1562" s="11">
        <v>68320</v>
      </c>
      <c r="L1562" s="19"/>
    </row>
    <row r="1563" spans="1:12" ht="15" hidden="1" customHeight="1">
      <c r="A1563" s="8">
        <v>201703</v>
      </c>
      <c r="B1563" s="9" t="s">
        <v>41</v>
      </c>
      <c r="C1563" s="9" t="s">
        <v>21</v>
      </c>
      <c r="D1563" s="7" t="s">
        <v>35</v>
      </c>
      <c r="E1563" s="9" t="s">
        <v>47</v>
      </c>
      <c r="F1563" s="10">
        <v>-16.649999999999999</v>
      </c>
      <c r="I1563" s="11">
        <v>2228</v>
      </c>
      <c r="J1563" s="12" t="str">
        <f>LEFT(tblRVN[[#This Row],[Rate Desc]],10)</f>
        <v>02OALTB15N</v>
      </c>
      <c r="K1563" s="11">
        <v>2228</v>
      </c>
      <c r="L1563" s="19"/>
    </row>
    <row r="1564" spans="1:12" ht="15" hidden="1" customHeight="1">
      <c r="A1564" s="8">
        <v>201703</v>
      </c>
      <c r="B1564" s="9" t="s">
        <v>41</v>
      </c>
      <c r="C1564" s="9" t="s">
        <v>21</v>
      </c>
      <c r="D1564" s="7" t="s">
        <v>35</v>
      </c>
      <c r="E1564" s="9" t="s">
        <v>37</v>
      </c>
      <c r="G1564" s="11">
        <v>53</v>
      </c>
      <c r="H1564" s="11">
        <v>0</v>
      </c>
      <c r="J1564" s="12" t="str">
        <f>LEFT(tblRVN[[#This Row],[Rate Desc]],10)</f>
        <v>CUSTOMER C</v>
      </c>
      <c r="L1564" s="19"/>
    </row>
    <row r="1565" spans="1:12" ht="15" hidden="1" customHeight="1">
      <c r="A1565" s="8">
        <v>201703</v>
      </c>
      <c r="B1565" s="9" t="s">
        <v>41</v>
      </c>
      <c r="C1565" s="9" t="s">
        <v>21</v>
      </c>
      <c r="D1565" s="7" t="s">
        <v>14</v>
      </c>
      <c r="E1565" s="9" t="s">
        <v>48</v>
      </c>
      <c r="F1565" s="10">
        <v>7579.25</v>
      </c>
      <c r="G1565" s="11">
        <v>0</v>
      </c>
      <c r="H1565" s="11">
        <v>43</v>
      </c>
      <c r="I1565" s="11">
        <v>67971</v>
      </c>
      <c r="J1565" s="12" t="str">
        <f>LEFT(tblRVN[[#This Row],[Rate Desc]],10)</f>
        <v>02GNSB0024</v>
      </c>
      <c r="K1565" s="11">
        <v>67971</v>
      </c>
      <c r="L1565" s="19"/>
    </row>
    <row r="1566" spans="1:12" ht="15" hidden="1" customHeight="1">
      <c r="A1566" s="8">
        <v>201703</v>
      </c>
      <c r="B1566" s="9" t="s">
        <v>41</v>
      </c>
      <c r="C1566" s="9" t="s">
        <v>21</v>
      </c>
      <c r="D1566" s="7" t="s">
        <v>14</v>
      </c>
      <c r="E1566" s="9" t="s">
        <v>50</v>
      </c>
      <c r="F1566" s="10">
        <v>6.39</v>
      </c>
      <c r="G1566" s="11">
        <v>0</v>
      </c>
      <c r="H1566" s="11">
        <v>1</v>
      </c>
      <c r="I1566" s="11">
        <v>53</v>
      </c>
      <c r="J1566" s="12" t="str">
        <f>LEFT(tblRVN[[#This Row],[Rate Desc]],10)</f>
        <v>02GNSB24FP</v>
      </c>
      <c r="K1566" s="11">
        <v>53</v>
      </c>
      <c r="L1566" s="19"/>
    </row>
    <row r="1567" spans="1:12" ht="15" hidden="1" customHeight="1">
      <c r="A1567" s="8">
        <v>201703</v>
      </c>
      <c r="B1567" s="9" t="s">
        <v>41</v>
      </c>
      <c r="C1567" s="9" t="s">
        <v>21</v>
      </c>
      <c r="D1567" s="7" t="s">
        <v>14</v>
      </c>
      <c r="E1567" s="9" t="s">
        <v>51</v>
      </c>
      <c r="F1567" s="10">
        <v>133225.95000000001</v>
      </c>
      <c r="G1567" s="11">
        <v>0</v>
      </c>
      <c r="H1567" s="11">
        <v>331</v>
      </c>
      <c r="I1567" s="11">
        <v>1407568</v>
      </c>
      <c r="J1567" s="12" t="str">
        <f>LEFT(tblRVN[[#This Row],[Rate Desc]],10)</f>
        <v>02GNSV0024</v>
      </c>
      <c r="K1567" s="11">
        <v>1407568</v>
      </c>
      <c r="L1567" s="19"/>
    </row>
    <row r="1568" spans="1:12" ht="15" hidden="1" customHeight="1">
      <c r="A1568" s="8">
        <v>201703</v>
      </c>
      <c r="B1568" s="9" t="s">
        <v>41</v>
      </c>
      <c r="C1568" s="9" t="s">
        <v>21</v>
      </c>
      <c r="D1568" s="7" t="s">
        <v>14</v>
      </c>
      <c r="E1568" s="9" t="s">
        <v>52</v>
      </c>
      <c r="F1568" s="10">
        <v>724.49</v>
      </c>
      <c r="G1568" s="11">
        <v>0</v>
      </c>
      <c r="H1568" s="11">
        <v>4</v>
      </c>
      <c r="I1568" s="11">
        <v>2776</v>
      </c>
      <c r="J1568" s="12" t="str">
        <f>LEFT(tblRVN[[#This Row],[Rate Desc]],10)</f>
        <v>02GNSV024F</v>
      </c>
      <c r="K1568" s="11">
        <v>2776</v>
      </c>
      <c r="L1568" s="19"/>
    </row>
    <row r="1569" spans="1:12" ht="15" hidden="1" customHeight="1">
      <c r="A1569" s="8">
        <v>201703</v>
      </c>
      <c r="B1569" s="9" t="s">
        <v>41</v>
      </c>
      <c r="C1569" s="9" t="s">
        <v>21</v>
      </c>
      <c r="D1569" s="7" t="s">
        <v>14</v>
      </c>
      <c r="E1569" s="9" t="s">
        <v>53</v>
      </c>
      <c r="F1569" s="10">
        <v>11536.53</v>
      </c>
      <c r="G1569" s="11">
        <v>0</v>
      </c>
      <c r="H1569" s="11">
        <v>10</v>
      </c>
      <c r="I1569" s="11">
        <v>68320</v>
      </c>
      <c r="J1569" s="12" t="str">
        <f>LEFT(tblRVN[[#This Row],[Rate Desc]],10)</f>
        <v>02LGSB0036</v>
      </c>
      <c r="K1569" s="11">
        <v>68320</v>
      </c>
      <c r="L1569" s="19"/>
    </row>
    <row r="1570" spans="1:12" ht="15" hidden="1" customHeight="1">
      <c r="A1570" s="8">
        <v>201703</v>
      </c>
      <c r="B1570" s="9" t="s">
        <v>41</v>
      </c>
      <c r="C1570" s="9" t="s">
        <v>21</v>
      </c>
      <c r="D1570" s="7" t="s">
        <v>14</v>
      </c>
      <c r="E1570" s="9" t="s">
        <v>54</v>
      </c>
      <c r="F1570" s="10">
        <v>683807.27</v>
      </c>
      <c r="G1570" s="11">
        <v>0</v>
      </c>
      <c r="H1570" s="11">
        <v>97</v>
      </c>
      <c r="I1570" s="11">
        <v>8152220</v>
      </c>
      <c r="J1570" s="12" t="str">
        <f>LEFT(tblRVN[[#This Row],[Rate Desc]],10)</f>
        <v>02LGSV0036</v>
      </c>
      <c r="K1570" s="11">
        <v>8152220</v>
      </c>
      <c r="L1570" s="19"/>
    </row>
    <row r="1571" spans="1:12" ht="15" hidden="1" customHeight="1">
      <c r="A1571" s="8">
        <v>201703</v>
      </c>
      <c r="B1571" s="9" t="s">
        <v>41</v>
      </c>
      <c r="C1571" s="9" t="s">
        <v>21</v>
      </c>
      <c r="D1571" s="7" t="s">
        <v>14</v>
      </c>
      <c r="E1571" s="9" t="s">
        <v>55</v>
      </c>
      <c r="F1571" s="10">
        <v>3280990.96</v>
      </c>
      <c r="G1571" s="11">
        <v>0</v>
      </c>
      <c r="H1571" s="11">
        <v>31</v>
      </c>
      <c r="I1571" s="11">
        <v>49653900</v>
      </c>
      <c r="J1571" s="12" t="str">
        <f>LEFT(tblRVN[[#This Row],[Rate Desc]],10)</f>
        <v>02LGSV048T</v>
      </c>
      <c r="K1571" s="11">
        <v>49653900</v>
      </c>
      <c r="L1571" s="19"/>
    </row>
    <row r="1572" spans="1:12" ht="15" hidden="1" customHeight="1">
      <c r="A1572" s="8">
        <v>201703</v>
      </c>
      <c r="B1572" s="9" t="s">
        <v>41</v>
      </c>
      <c r="C1572" s="9" t="s">
        <v>21</v>
      </c>
      <c r="D1572" s="7" t="s">
        <v>14</v>
      </c>
      <c r="E1572" s="9" t="s">
        <v>65</v>
      </c>
      <c r="F1572" s="10">
        <v>1079.73</v>
      </c>
      <c r="G1572" s="11">
        <v>0</v>
      </c>
      <c r="H1572" s="11">
        <v>38</v>
      </c>
      <c r="I1572" s="11">
        <v>8031</v>
      </c>
      <c r="J1572" s="12" t="str">
        <f>LEFT(tblRVN[[#This Row],[Rate Desc]],10)</f>
        <v>02OALT015N</v>
      </c>
      <c r="K1572" s="11">
        <v>8031</v>
      </c>
      <c r="L1572" s="19"/>
    </row>
    <row r="1573" spans="1:12" ht="15" hidden="1" customHeight="1">
      <c r="A1573" s="8">
        <v>201703</v>
      </c>
      <c r="B1573" s="9" t="s">
        <v>41</v>
      </c>
      <c r="C1573" s="9" t="s">
        <v>21</v>
      </c>
      <c r="D1573" s="7" t="s">
        <v>14</v>
      </c>
      <c r="E1573" s="9" t="s">
        <v>66</v>
      </c>
      <c r="F1573" s="10">
        <v>342.06</v>
      </c>
      <c r="G1573" s="11">
        <v>0</v>
      </c>
      <c r="H1573" s="11">
        <v>14</v>
      </c>
      <c r="I1573" s="11">
        <v>2228</v>
      </c>
      <c r="J1573" s="12" t="str">
        <f>LEFT(tblRVN[[#This Row],[Rate Desc]],10)</f>
        <v>02OALTB15N</v>
      </c>
      <c r="K1573" s="11">
        <v>2228</v>
      </c>
      <c r="L1573" s="19"/>
    </row>
    <row r="1574" spans="1:12" ht="15" hidden="1" customHeight="1">
      <c r="A1574" s="8">
        <v>201703</v>
      </c>
      <c r="B1574" s="9" t="s">
        <v>41</v>
      </c>
      <c r="C1574" s="9" t="s">
        <v>21</v>
      </c>
      <c r="D1574" s="7" t="s">
        <v>14</v>
      </c>
      <c r="E1574" s="9" t="s">
        <v>68</v>
      </c>
      <c r="G1574" s="11">
        <v>0</v>
      </c>
      <c r="H1574" s="11">
        <v>1</v>
      </c>
      <c r="J1574" s="12" t="str">
        <f>LEFT(tblRVN[[#This Row],[Rate Desc]],10)</f>
        <v>02PRSV47TM</v>
      </c>
      <c r="L1574" s="19"/>
    </row>
    <row r="1575" spans="1:12" ht="15" hidden="1" customHeight="1">
      <c r="A1575" s="8">
        <v>201703</v>
      </c>
      <c r="B1575" s="9" t="s">
        <v>41</v>
      </c>
      <c r="C1575" s="9" t="s">
        <v>21</v>
      </c>
      <c r="D1575" s="7" t="s">
        <v>14</v>
      </c>
      <c r="E1575" s="9" t="s">
        <v>22</v>
      </c>
      <c r="F1575" s="10">
        <v>147420.76</v>
      </c>
      <c r="G1575" s="11">
        <v>0</v>
      </c>
      <c r="H1575" s="11">
        <v>0</v>
      </c>
      <c r="I1575" s="11">
        <v>0</v>
      </c>
      <c r="J1575" s="12" t="str">
        <f>LEFT(tblRVN[[#This Row],[Rate Desc]],10)</f>
        <v>301370-DSM</v>
      </c>
      <c r="K1575" s="11">
        <v>0</v>
      </c>
      <c r="L1575" s="19"/>
    </row>
    <row r="1576" spans="1:12" ht="15" hidden="1" customHeight="1">
      <c r="A1576" s="8">
        <v>201703</v>
      </c>
      <c r="B1576" s="9" t="s">
        <v>41</v>
      </c>
      <c r="C1576" s="9" t="s">
        <v>21</v>
      </c>
      <c r="D1576" s="7" t="s">
        <v>14</v>
      </c>
      <c r="E1576" s="9" t="s">
        <v>17</v>
      </c>
      <c r="G1576" s="11">
        <v>487</v>
      </c>
      <c r="H1576" s="11">
        <v>0</v>
      </c>
      <c r="J1576" s="12" t="str">
        <f>LEFT(tblRVN[[#This Row],[Rate Desc]],10)</f>
        <v>CUSTOMER C</v>
      </c>
      <c r="L1576" s="19"/>
    </row>
    <row r="1577" spans="1:12" ht="15" hidden="1" customHeight="1">
      <c r="A1577" s="8">
        <v>201703</v>
      </c>
      <c r="B1577" s="9" t="s">
        <v>41</v>
      </c>
      <c r="C1577" s="9" t="s">
        <v>21</v>
      </c>
      <c r="D1577" s="7" t="s">
        <v>14</v>
      </c>
      <c r="E1577" s="9" t="s">
        <v>18</v>
      </c>
      <c r="F1577" s="10">
        <v>-292184.42</v>
      </c>
      <c r="G1577" s="11">
        <v>0</v>
      </c>
      <c r="H1577" s="11">
        <v>0</v>
      </c>
      <c r="I1577" s="11">
        <v>0</v>
      </c>
      <c r="J1577" s="12" t="str">
        <f>LEFT(tblRVN[[#This Row],[Rate Desc]],10)</f>
        <v>REVENUE_AC</v>
      </c>
      <c r="K1577" s="11">
        <v>0</v>
      </c>
      <c r="L1577" s="19"/>
    </row>
    <row r="1578" spans="1:12" ht="15" hidden="1" customHeight="1">
      <c r="A1578" s="8">
        <v>201703</v>
      </c>
      <c r="B1578" s="9" t="s">
        <v>41</v>
      </c>
      <c r="C1578" s="9" t="s">
        <v>23</v>
      </c>
      <c r="D1578" s="7" t="s">
        <v>35</v>
      </c>
      <c r="E1578" s="9" t="s">
        <v>69</v>
      </c>
      <c r="F1578" s="10">
        <v>-8909.33</v>
      </c>
      <c r="G1578" s="11">
        <v>0</v>
      </c>
      <c r="H1578" s="11">
        <v>3108</v>
      </c>
      <c r="I1578" s="11">
        <v>1192713</v>
      </c>
      <c r="J1578" s="12" t="str">
        <f>LEFT(tblRVN[[#This Row],[Rate Desc]],10)</f>
        <v>02APSV0040</v>
      </c>
      <c r="K1578" s="11">
        <v>1192713</v>
      </c>
      <c r="L1578" s="19"/>
    </row>
    <row r="1579" spans="1:12" ht="15" hidden="1" customHeight="1">
      <c r="A1579" s="8">
        <v>201703</v>
      </c>
      <c r="B1579" s="9" t="s">
        <v>41</v>
      </c>
      <c r="C1579" s="9" t="s">
        <v>23</v>
      </c>
      <c r="D1579" s="7" t="s">
        <v>35</v>
      </c>
      <c r="E1579" s="9" t="s">
        <v>70</v>
      </c>
      <c r="G1579" s="11">
        <v>0</v>
      </c>
      <c r="H1579" s="11">
        <v>9</v>
      </c>
      <c r="J1579" s="12" t="str">
        <f>LEFT(tblRVN[[#This Row],[Rate Desc]],10)</f>
        <v>02NMT40135</v>
      </c>
      <c r="L1579" s="19"/>
    </row>
    <row r="1580" spans="1:12" ht="15" hidden="1" customHeight="1">
      <c r="A1580" s="8">
        <v>201703</v>
      </c>
      <c r="B1580" s="9" t="s">
        <v>41</v>
      </c>
      <c r="C1580" s="9" t="s">
        <v>23</v>
      </c>
      <c r="D1580" s="7" t="s">
        <v>35</v>
      </c>
      <c r="E1580" s="9" t="s">
        <v>38</v>
      </c>
      <c r="G1580" s="11">
        <v>3061</v>
      </c>
      <c r="H1580" s="11">
        <v>0</v>
      </c>
      <c r="J1580" s="12" t="str">
        <f>LEFT(tblRVN[[#This Row],[Rate Desc]],10)</f>
        <v>CUSTOMER C</v>
      </c>
      <c r="L1580" s="19"/>
    </row>
    <row r="1581" spans="1:12" ht="15" hidden="1" customHeight="1">
      <c r="A1581" s="8">
        <v>201703</v>
      </c>
      <c r="B1581" s="9" t="s">
        <v>41</v>
      </c>
      <c r="C1581" s="9" t="s">
        <v>23</v>
      </c>
      <c r="D1581" s="7" t="s">
        <v>14</v>
      </c>
      <c r="E1581" s="9" t="s">
        <v>69</v>
      </c>
      <c r="F1581" s="10">
        <v>88468.41</v>
      </c>
      <c r="G1581" s="11">
        <v>0</v>
      </c>
      <c r="H1581" s="11">
        <v>3108</v>
      </c>
      <c r="I1581" s="11">
        <v>1192713</v>
      </c>
      <c r="J1581" s="12" t="str">
        <f>LEFT(tblRVN[[#This Row],[Rate Desc]],10)</f>
        <v>02APSV0040</v>
      </c>
      <c r="K1581" s="11">
        <v>1192713</v>
      </c>
      <c r="L1581" s="19"/>
    </row>
    <row r="1582" spans="1:12" ht="15" hidden="1" customHeight="1">
      <c r="A1582" s="8">
        <v>201703</v>
      </c>
      <c r="B1582" s="9" t="s">
        <v>41</v>
      </c>
      <c r="C1582" s="9" t="s">
        <v>23</v>
      </c>
      <c r="D1582" s="7" t="s">
        <v>14</v>
      </c>
      <c r="E1582" s="9" t="s">
        <v>71</v>
      </c>
      <c r="F1582" s="10">
        <v>28700.63</v>
      </c>
      <c r="G1582" s="11">
        <v>0</v>
      </c>
      <c r="H1582" s="11">
        <v>2031</v>
      </c>
      <c r="I1582" s="11">
        <v>376342</v>
      </c>
      <c r="J1582" s="12" t="str">
        <f>LEFT(tblRVN[[#This Row],[Rate Desc]],10)</f>
        <v>02APSV040X</v>
      </c>
      <c r="K1582" s="11">
        <v>376342</v>
      </c>
      <c r="L1582" s="19"/>
    </row>
    <row r="1583" spans="1:12" ht="15" hidden="1" customHeight="1">
      <c r="A1583" s="8">
        <v>201703</v>
      </c>
      <c r="B1583" s="9" t="s">
        <v>41</v>
      </c>
      <c r="C1583" s="9" t="s">
        <v>23</v>
      </c>
      <c r="D1583" s="7" t="s">
        <v>14</v>
      </c>
      <c r="E1583" s="9" t="s">
        <v>57</v>
      </c>
      <c r="F1583" s="10">
        <v>7.5</v>
      </c>
      <c r="I1583" s="11">
        <v>0</v>
      </c>
      <c r="J1583" s="12" t="str">
        <f>LEFT(tblRVN[[#This Row],[Rate Desc]],10)</f>
        <v>02LNX00105</v>
      </c>
      <c r="K1583" s="11">
        <v>0</v>
      </c>
      <c r="L1583" s="19"/>
    </row>
    <row r="1584" spans="1:12" ht="15" hidden="1" customHeight="1">
      <c r="A1584" s="8">
        <v>201703</v>
      </c>
      <c r="B1584" s="9" t="s">
        <v>41</v>
      </c>
      <c r="C1584" s="9" t="s">
        <v>23</v>
      </c>
      <c r="D1584" s="7" t="s">
        <v>14</v>
      </c>
      <c r="E1584" s="9" t="s">
        <v>58</v>
      </c>
      <c r="F1584" s="10">
        <v>481.59</v>
      </c>
      <c r="I1584" s="11">
        <v>0</v>
      </c>
      <c r="J1584" s="12" t="str">
        <f>LEFT(tblRVN[[#This Row],[Rate Desc]],10)</f>
        <v>02LNX00109</v>
      </c>
      <c r="K1584" s="11">
        <v>0</v>
      </c>
      <c r="L1584" s="19"/>
    </row>
    <row r="1585" spans="1:12" ht="15" hidden="1" customHeight="1">
      <c r="A1585" s="8">
        <v>201703</v>
      </c>
      <c r="B1585" s="9" t="s">
        <v>41</v>
      </c>
      <c r="C1585" s="9" t="s">
        <v>23</v>
      </c>
      <c r="D1585" s="7" t="s">
        <v>14</v>
      </c>
      <c r="E1585" s="9" t="s">
        <v>73</v>
      </c>
      <c r="F1585" s="10">
        <v>38.17</v>
      </c>
      <c r="I1585" s="11">
        <v>0</v>
      </c>
      <c r="J1585" s="12" t="str">
        <f>LEFT(tblRVN[[#This Row],[Rate Desc]],10)</f>
        <v>02LNX00110</v>
      </c>
      <c r="K1585" s="11">
        <v>0</v>
      </c>
      <c r="L1585" s="19"/>
    </row>
    <row r="1586" spans="1:12" ht="15" hidden="1" customHeight="1">
      <c r="A1586" s="8">
        <v>201703</v>
      </c>
      <c r="B1586" s="9" t="s">
        <v>41</v>
      </c>
      <c r="C1586" s="9" t="s">
        <v>23</v>
      </c>
      <c r="D1586" s="7" t="s">
        <v>14</v>
      </c>
      <c r="E1586" s="9" t="s">
        <v>74</v>
      </c>
      <c r="F1586" s="10">
        <v>1269.99</v>
      </c>
      <c r="I1586" s="11">
        <v>0</v>
      </c>
      <c r="J1586" s="12" t="str">
        <f>LEFT(tblRVN[[#This Row],[Rate Desc]],10)</f>
        <v>02LNX00310</v>
      </c>
      <c r="K1586" s="11">
        <v>0</v>
      </c>
      <c r="L1586" s="19"/>
    </row>
    <row r="1587" spans="1:12" ht="15" hidden="1" customHeight="1">
      <c r="A1587" s="8">
        <v>201703</v>
      </c>
      <c r="B1587" s="9" t="s">
        <v>41</v>
      </c>
      <c r="C1587" s="9" t="s">
        <v>23</v>
      </c>
      <c r="D1587" s="7" t="s">
        <v>14</v>
      </c>
      <c r="E1587" s="9" t="s">
        <v>61</v>
      </c>
      <c r="F1587" s="10">
        <v>21.27</v>
      </c>
      <c r="I1587" s="11">
        <v>0</v>
      </c>
      <c r="J1587" s="12" t="str">
        <f>LEFT(tblRVN[[#This Row],[Rate Desc]],10)</f>
        <v>02LNX00311</v>
      </c>
      <c r="K1587" s="11">
        <v>0</v>
      </c>
      <c r="L1587" s="19"/>
    </row>
    <row r="1588" spans="1:12" ht="15" hidden="1" customHeight="1">
      <c r="A1588" s="8">
        <v>201703</v>
      </c>
      <c r="B1588" s="9" t="s">
        <v>41</v>
      </c>
      <c r="C1588" s="9" t="s">
        <v>23</v>
      </c>
      <c r="D1588" s="7" t="s">
        <v>14</v>
      </c>
      <c r="E1588" s="9" t="s">
        <v>97</v>
      </c>
      <c r="F1588" s="10">
        <v>2897.12</v>
      </c>
      <c r="I1588" s="11">
        <v>0</v>
      </c>
      <c r="J1588" s="12" t="str">
        <f>LEFT(tblRVN[[#This Row],[Rate Desc]],10)</f>
        <v>02LNX00312</v>
      </c>
      <c r="K1588" s="11">
        <v>0</v>
      </c>
      <c r="L1588" s="19"/>
    </row>
    <row r="1589" spans="1:12" ht="15" hidden="1" customHeight="1">
      <c r="A1589" s="8">
        <v>201703</v>
      </c>
      <c r="B1589" s="9" t="s">
        <v>41</v>
      </c>
      <c r="C1589" s="9" t="s">
        <v>23</v>
      </c>
      <c r="D1589" s="7" t="s">
        <v>14</v>
      </c>
      <c r="E1589" s="9" t="s">
        <v>75</v>
      </c>
      <c r="F1589" s="10">
        <v>3.42</v>
      </c>
      <c r="G1589" s="11">
        <v>0</v>
      </c>
      <c r="H1589" s="11">
        <v>9</v>
      </c>
      <c r="I1589" s="11">
        <v>0</v>
      </c>
      <c r="J1589" s="12" t="str">
        <f>LEFT(tblRVN[[#This Row],[Rate Desc]],10)</f>
        <v>02NMT40135</v>
      </c>
      <c r="K1589" s="11">
        <v>0</v>
      </c>
      <c r="L1589" s="19"/>
    </row>
    <row r="1590" spans="1:12" ht="15" hidden="1" customHeight="1">
      <c r="A1590" s="8">
        <v>201703</v>
      </c>
      <c r="B1590" s="9" t="s">
        <v>41</v>
      </c>
      <c r="C1590" s="9" t="s">
        <v>23</v>
      </c>
      <c r="D1590" s="7" t="s">
        <v>14</v>
      </c>
      <c r="E1590" s="9" t="s">
        <v>280</v>
      </c>
      <c r="G1590" s="11">
        <v>0</v>
      </c>
      <c r="H1590" s="11">
        <v>1</v>
      </c>
      <c r="J1590" s="12" t="str">
        <f>LEFT(tblRVN[[#This Row],[Rate Desc]],10)</f>
        <v>02NMX40135</v>
      </c>
      <c r="L1590" s="19"/>
    </row>
    <row r="1591" spans="1:12" ht="15" hidden="1" customHeight="1">
      <c r="A1591" s="8">
        <v>201703</v>
      </c>
      <c r="B1591" s="9" t="s">
        <v>41</v>
      </c>
      <c r="C1591" s="9" t="s">
        <v>23</v>
      </c>
      <c r="D1591" s="7" t="s">
        <v>14</v>
      </c>
      <c r="E1591" s="9" t="s">
        <v>24</v>
      </c>
      <c r="F1591" s="10">
        <v>65000</v>
      </c>
      <c r="G1591" s="11">
        <v>0</v>
      </c>
      <c r="H1591" s="11">
        <v>0</v>
      </c>
      <c r="I1591" s="11">
        <v>0</v>
      </c>
      <c r="J1591" s="12" t="str">
        <f>LEFT(tblRVN[[#This Row],[Rate Desc]],10)</f>
        <v>301461-IRR</v>
      </c>
      <c r="K1591" s="11">
        <v>0</v>
      </c>
      <c r="L1591" s="19"/>
    </row>
    <row r="1592" spans="1:12" ht="15" hidden="1" customHeight="1">
      <c r="A1592" s="8">
        <v>201703</v>
      </c>
      <c r="B1592" s="9" t="s">
        <v>41</v>
      </c>
      <c r="C1592" s="9" t="s">
        <v>23</v>
      </c>
      <c r="D1592" s="7" t="s">
        <v>14</v>
      </c>
      <c r="E1592" s="9" t="s">
        <v>25</v>
      </c>
      <c r="F1592" s="10">
        <v>1319.62</v>
      </c>
      <c r="G1592" s="11">
        <v>0</v>
      </c>
      <c r="H1592" s="11">
        <v>0</v>
      </c>
      <c r="I1592" s="11">
        <v>0</v>
      </c>
      <c r="J1592" s="12" t="str">
        <f>LEFT(tblRVN[[#This Row],[Rate Desc]],10)</f>
        <v>301470-DSM</v>
      </c>
      <c r="K1592" s="11">
        <v>0</v>
      </c>
      <c r="L1592" s="19"/>
    </row>
    <row r="1593" spans="1:12" ht="15" hidden="1" customHeight="1">
      <c r="A1593" s="8">
        <v>201703</v>
      </c>
      <c r="B1593" s="9" t="s">
        <v>41</v>
      </c>
      <c r="C1593" s="9" t="s">
        <v>23</v>
      </c>
      <c r="D1593" s="7" t="s">
        <v>14</v>
      </c>
      <c r="E1593" s="9" t="s">
        <v>26</v>
      </c>
      <c r="F1593" s="10">
        <v>31.2</v>
      </c>
      <c r="I1593" s="11">
        <v>0</v>
      </c>
      <c r="J1593" s="12" t="str">
        <f>LEFT(tblRVN[[#This Row],[Rate Desc]],10)</f>
        <v>301480-BLU</v>
      </c>
      <c r="K1593" s="11">
        <v>0</v>
      </c>
      <c r="L1593" s="19"/>
    </row>
    <row r="1594" spans="1:12" ht="15" hidden="1" customHeight="1">
      <c r="A1594" s="8">
        <v>201703</v>
      </c>
      <c r="B1594" s="9" t="s">
        <v>41</v>
      </c>
      <c r="C1594" s="9" t="s">
        <v>23</v>
      </c>
      <c r="D1594" s="7" t="s">
        <v>14</v>
      </c>
      <c r="E1594" s="9" t="s">
        <v>27</v>
      </c>
      <c r="G1594" s="11">
        <v>5037</v>
      </c>
      <c r="H1594" s="11">
        <v>0</v>
      </c>
      <c r="J1594" s="12" t="str">
        <f>LEFT(tblRVN[[#This Row],[Rate Desc]],10)</f>
        <v>CUSTOMER C</v>
      </c>
      <c r="L1594" s="19"/>
    </row>
    <row r="1595" spans="1:12" ht="15" hidden="1" customHeight="1">
      <c r="A1595" s="8">
        <v>201703</v>
      </c>
      <c r="B1595" s="9" t="s">
        <v>41</v>
      </c>
      <c r="C1595" s="9" t="s">
        <v>23</v>
      </c>
      <c r="D1595" s="7" t="s">
        <v>14</v>
      </c>
      <c r="E1595" s="9" t="s">
        <v>18</v>
      </c>
      <c r="F1595" s="10">
        <v>-33074.230000000003</v>
      </c>
      <c r="G1595" s="11">
        <v>0</v>
      </c>
      <c r="H1595" s="11">
        <v>0</v>
      </c>
      <c r="I1595" s="11">
        <v>0</v>
      </c>
      <c r="J1595" s="12" t="str">
        <f>LEFT(tblRVN[[#This Row],[Rate Desc]],10)</f>
        <v>REVENUE_AC</v>
      </c>
      <c r="K1595" s="11">
        <v>0</v>
      </c>
      <c r="L1595" s="19"/>
    </row>
    <row r="1596" spans="1:12" ht="15" hidden="1" customHeight="1">
      <c r="A1596" s="8">
        <v>201703</v>
      </c>
      <c r="B1596" s="9" t="s">
        <v>41</v>
      </c>
      <c r="C1596" s="9" t="s">
        <v>29</v>
      </c>
      <c r="D1596" s="7" t="s">
        <v>14</v>
      </c>
      <c r="E1596" s="9" t="s">
        <v>76</v>
      </c>
      <c r="F1596" s="10">
        <v>7.57</v>
      </c>
      <c r="I1596" s="11">
        <v>0</v>
      </c>
      <c r="J1596" s="12" t="str">
        <f>LEFT(tblRVN[[#This Row],[Rate Desc]],10)</f>
        <v>02CFR00012</v>
      </c>
      <c r="K1596" s="11">
        <v>0</v>
      </c>
      <c r="L1596" s="19"/>
    </row>
    <row r="1597" spans="1:12" ht="15" hidden="1" customHeight="1">
      <c r="A1597" s="8">
        <v>201703</v>
      </c>
      <c r="B1597" s="9" t="s">
        <v>41</v>
      </c>
      <c r="C1597" s="9" t="s">
        <v>29</v>
      </c>
      <c r="D1597" s="7" t="s">
        <v>14</v>
      </c>
      <c r="E1597" s="9" t="s">
        <v>77</v>
      </c>
      <c r="F1597" s="10">
        <v>2623.91</v>
      </c>
      <c r="G1597" s="11">
        <v>0</v>
      </c>
      <c r="H1597" s="11">
        <v>14</v>
      </c>
      <c r="I1597" s="11">
        <v>12737</v>
      </c>
      <c r="J1597" s="12" t="str">
        <f>LEFT(tblRVN[[#This Row],[Rate Desc]],10)</f>
        <v>02COSL0052</v>
      </c>
      <c r="K1597" s="11">
        <v>12737</v>
      </c>
      <c r="L1597" s="19"/>
    </row>
    <row r="1598" spans="1:12" ht="15" hidden="1" customHeight="1">
      <c r="A1598" s="8">
        <v>201703</v>
      </c>
      <c r="B1598" s="9" t="s">
        <v>41</v>
      </c>
      <c r="C1598" s="9" t="s">
        <v>29</v>
      </c>
      <c r="D1598" s="7" t="s">
        <v>14</v>
      </c>
      <c r="E1598" s="9" t="s">
        <v>78</v>
      </c>
      <c r="F1598" s="10">
        <v>20801.439999999999</v>
      </c>
      <c r="G1598" s="11">
        <v>0</v>
      </c>
      <c r="H1598" s="11">
        <v>116</v>
      </c>
      <c r="I1598" s="11">
        <v>280017</v>
      </c>
      <c r="J1598" s="12" t="str">
        <f>LEFT(tblRVN[[#This Row],[Rate Desc]],10)</f>
        <v>02CUSL053F</v>
      </c>
      <c r="K1598" s="11">
        <v>280017</v>
      </c>
      <c r="L1598" s="19"/>
    </row>
    <row r="1599" spans="1:12" ht="15" hidden="1" customHeight="1">
      <c r="A1599" s="8">
        <v>201703</v>
      </c>
      <c r="B1599" s="9" t="s">
        <v>41</v>
      </c>
      <c r="C1599" s="9" t="s">
        <v>29</v>
      </c>
      <c r="D1599" s="7" t="s">
        <v>14</v>
      </c>
      <c r="E1599" s="9" t="s">
        <v>79</v>
      </c>
      <c r="F1599" s="10">
        <v>6705.87</v>
      </c>
      <c r="G1599" s="11">
        <v>0</v>
      </c>
      <c r="H1599" s="11">
        <v>105</v>
      </c>
      <c r="I1599" s="11">
        <v>91100</v>
      </c>
      <c r="J1599" s="12" t="str">
        <f>LEFT(tblRVN[[#This Row],[Rate Desc]],10)</f>
        <v>02CUSL053M</v>
      </c>
      <c r="K1599" s="11">
        <v>91100</v>
      </c>
      <c r="L1599" s="19"/>
    </row>
    <row r="1600" spans="1:12" ht="15" hidden="1" customHeight="1">
      <c r="A1600" s="8">
        <v>201703</v>
      </c>
      <c r="B1600" s="9" t="s">
        <v>41</v>
      </c>
      <c r="C1600" s="9" t="s">
        <v>29</v>
      </c>
      <c r="D1600" s="7" t="s">
        <v>14</v>
      </c>
      <c r="E1600" s="9" t="s">
        <v>80</v>
      </c>
      <c r="F1600" s="10">
        <v>17856.68</v>
      </c>
      <c r="G1600" s="11">
        <v>0</v>
      </c>
      <c r="H1600" s="11">
        <v>40</v>
      </c>
      <c r="I1600" s="11">
        <v>137403</v>
      </c>
      <c r="J1600" s="12" t="str">
        <f>LEFT(tblRVN[[#This Row],[Rate Desc]],10)</f>
        <v>02MVSL0057</v>
      </c>
      <c r="K1600" s="11">
        <v>137403</v>
      </c>
      <c r="L1600" s="19"/>
    </row>
    <row r="1601" spans="1:12" ht="15" hidden="1" customHeight="1">
      <c r="A1601" s="8">
        <v>201703</v>
      </c>
      <c r="B1601" s="9" t="s">
        <v>41</v>
      </c>
      <c r="C1601" s="9" t="s">
        <v>29</v>
      </c>
      <c r="D1601" s="7" t="s">
        <v>14</v>
      </c>
      <c r="E1601" s="9" t="s">
        <v>81</v>
      </c>
      <c r="F1601" s="10">
        <v>65874.290000000008</v>
      </c>
      <c r="G1601" s="11">
        <v>0</v>
      </c>
      <c r="H1601" s="11">
        <v>191</v>
      </c>
      <c r="I1601" s="11">
        <v>320005</v>
      </c>
      <c r="J1601" s="12" t="str">
        <f>LEFT(tblRVN[[#This Row],[Rate Desc]],10)</f>
        <v>02SLCO0051</v>
      </c>
      <c r="K1601" s="11">
        <v>320005</v>
      </c>
      <c r="L1601" s="19"/>
    </row>
    <row r="1602" spans="1:12" ht="15" hidden="1" customHeight="1">
      <c r="A1602" s="8">
        <v>201703</v>
      </c>
      <c r="B1602" s="9" t="s">
        <v>41</v>
      </c>
      <c r="C1602" s="9" t="s">
        <v>29</v>
      </c>
      <c r="D1602" s="7" t="s">
        <v>14</v>
      </c>
      <c r="E1602" s="9" t="s">
        <v>30</v>
      </c>
      <c r="F1602" s="10">
        <v>2408.38</v>
      </c>
      <c r="G1602" s="11">
        <v>0</v>
      </c>
      <c r="H1602" s="11">
        <v>0</v>
      </c>
      <c r="I1602" s="11">
        <v>0</v>
      </c>
      <c r="J1602" s="12" t="str">
        <f>LEFT(tblRVN[[#This Row],[Rate Desc]],10)</f>
        <v>301670-DSM</v>
      </c>
      <c r="K1602" s="11">
        <v>0</v>
      </c>
      <c r="L1602" s="19"/>
    </row>
    <row r="1603" spans="1:12" ht="15" hidden="1" customHeight="1">
      <c r="A1603" s="8">
        <v>201703</v>
      </c>
      <c r="B1603" s="9" t="s">
        <v>41</v>
      </c>
      <c r="C1603" s="9" t="s">
        <v>29</v>
      </c>
      <c r="D1603" s="7" t="s">
        <v>14</v>
      </c>
      <c r="E1603" s="9" t="s">
        <v>17</v>
      </c>
      <c r="G1603" s="11">
        <v>240</v>
      </c>
      <c r="H1603" s="11">
        <v>0</v>
      </c>
      <c r="J1603" s="12" t="str">
        <f>LEFT(tblRVN[[#This Row],[Rate Desc]],10)</f>
        <v>CUSTOMER C</v>
      </c>
      <c r="L1603" s="19"/>
    </row>
    <row r="1604" spans="1:12" ht="15" hidden="1" customHeight="1">
      <c r="A1604" s="8">
        <v>201703</v>
      </c>
      <c r="B1604" s="9" t="s">
        <v>41</v>
      </c>
      <c r="C1604" s="9" t="s">
        <v>29</v>
      </c>
      <c r="D1604" s="7" t="s">
        <v>14</v>
      </c>
      <c r="E1604" s="9" t="s">
        <v>18</v>
      </c>
      <c r="F1604" s="10">
        <v>-6144.22</v>
      </c>
      <c r="G1604" s="11">
        <v>0</v>
      </c>
      <c r="H1604" s="11">
        <v>0</v>
      </c>
      <c r="I1604" s="11">
        <v>0</v>
      </c>
      <c r="J1604" s="12" t="str">
        <f>LEFT(tblRVN[[#This Row],[Rate Desc]],10)</f>
        <v>REVENUE_AC</v>
      </c>
      <c r="K1604" s="11">
        <v>0</v>
      </c>
      <c r="L1604" s="19"/>
    </row>
    <row r="1605" spans="1:12" ht="15" hidden="1" customHeight="1">
      <c r="A1605" s="8">
        <v>201703</v>
      </c>
      <c r="B1605" s="9" t="s">
        <v>41</v>
      </c>
      <c r="C1605" s="9" t="s">
        <v>31</v>
      </c>
      <c r="D1605" s="7" t="s">
        <v>35</v>
      </c>
      <c r="E1605" s="9" t="s">
        <v>82</v>
      </c>
      <c r="F1605" s="10">
        <v>-6186.21</v>
      </c>
      <c r="G1605" s="11">
        <v>0</v>
      </c>
      <c r="H1605" s="11">
        <v>614</v>
      </c>
      <c r="I1605" s="11">
        <v>828155</v>
      </c>
      <c r="J1605" s="12" t="str">
        <f>LEFT(tblRVN[[#This Row],[Rate Desc]],10)</f>
        <v>02NETMT135</v>
      </c>
      <c r="K1605" s="11">
        <v>828155</v>
      </c>
      <c r="L1605" s="19"/>
    </row>
    <row r="1606" spans="1:12" ht="15" hidden="1" customHeight="1">
      <c r="A1606" s="8">
        <v>201703</v>
      </c>
      <c r="B1606" s="9" t="s">
        <v>41</v>
      </c>
      <c r="C1606" s="9" t="s">
        <v>31</v>
      </c>
      <c r="D1606" s="7" t="s">
        <v>35</v>
      </c>
      <c r="E1606" s="9" t="s">
        <v>83</v>
      </c>
      <c r="F1606" s="10">
        <v>-638.81000000000006</v>
      </c>
      <c r="I1606" s="11">
        <v>83238</v>
      </c>
      <c r="J1606" s="12" t="str">
        <f>LEFT(tblRVN[[#This Row],[Rate Desc]],10)</f>
        <v>02OALTB15R</v>
      </c>
      <c r="K1606" s="11">
        <v>83238</v>
      </c>
      <c r="L1606" s="19"/>
    </row>
    <row r="1607" spans="1:12" ht="15" hidden="1" customHeight="1">
      <c r="A1607" s="8">
        <v>201703</v>
      </c>
      <c r="B1607" s="9" t="s">
        <v>41</v>
      </c>
      <c r="C1607" s="9" t="s">
        <v>31</v>
      </c>
      <c r="D1607" s="7" t="s">
        <v>35</v>
      </c>
      <c r="E1607" s="9" t="s">
        <v>84</v>
      </c>
      <c r="F1607" s="10">
        <v>-1087752.4099999999</v>
      </c>
      <c r="G1607" s="11">
        <v>0</v>
      </c>
      <c r="H1607" s="11">
        <v>101069</v>
      </c>
      <c r="I1607" s="11">
        <v>145616135</v>
      </c>
      <c r="J1607" s="12" t="str">
        <f>LEFT(tblRVN[[#This Row],[Rate Desc]],10)</f>
        <v>02RESD0016</v>
      </c>
      <c r="K1607" s="11">
        <v>145616135</v>
      </c>
      <c r="L1607" s="19"/>
    </row>
    <row r="1608" spans="1:12" ht="15" hidden="1" customHeight="1">
      <c r="A1608" s="8">
        <v>201703</v>
      </c>
      <c r="B1608" s="9" t="s">
        <v>41</v>
      </c>
      <c r="C1608" s="9" t="s">
        <v>31</v>
      </c>
      <c r="D1608" s="7" t="s">
        <v>35</v>
      </c>
      <c r="E1608" s="9" t="s">
        <v>85</v>
      </c>
      <c r="F1608" s="10">
        <v>-61115.47</v>
      </c>
      <c r="G1608" s="11">
        <v>0</v>
      </c>
      <c r="H1608" s="11">
        <v>5322</v>
      </c>
      <c r="I1608" s="11">
        <v>8181452</v>
      </c>
      <c r="J1608" s="12" t="str">
        <f>LEFT(tblRVN[[#This Row],[Rate Desc]],10)</f>
        <v>02RESD0017</v>
      </c>
      <c r="K1608" s="11">
        <v>8181452</v>
      </c>
      <c r="L1608" s="19"/>
    </row>
    <row r="1609" spans="1:12" ht="15" hidden="1" customHeight="1">
      <c r="A1609" s="8">
        <v>201703</v>
      </c>
      <c r="B1609" s="9" t="s">
        <v>41</v>
      </c>
      <c r="C1609" s="9" t="s">
        <v>31</v>
      </c>
      <c r="D1609" s="7" t="s">
        <v>35</v>
      </c>
      <c r="E1609" s="9" t="s">
        <v>86</v>
      </c>
      <c r="F1609" s="10">
        <v>-1560.53</v>
      </c>
      <c r="G1609" s="11">
        <v>0</v>
      </c>
      <c r="H1609" s="11">
        <v>82</v>
      </c>
      <c r="I1609" s="11">
        <v>208904</v>
      </c>
      <c r="J1609" s="12" t="str">
        <f>LEFT(tblRVN[[#This Row],[Rate Desc]],10)</f>
        <v>02RESD0018</v>
      </c>
      <c r="K1609" s="11">
        <v>208904</v>
      </c>
      <c r="L1609" s="19"/>
    </row>
    <row r="1610" spans="1:12" ht="15" hidden="1" customHeight="1">
      <c r="A1610" s="8">
        <v>201703</v>
      </c>
      <c r="B1610" s="9" t="s">
        <v>41</v>
      </c>
      <c r="C1610" s="9" t="s">
        <v>31</v>
      </c>
      <c r="D1610" s="7" t="s">
        <v>35</v>
      </c>
      <c r="E1610" s="9" t="s">
        <v>87</v>
      </c>
      <c r="F1610" s="10">
        <v>-214.05</v>
      </c>
      <c r="G1610" s="11">
        <v>0</v>
      </c>
      <c r="H1610" s="11">
        <v>15</v>
      </c>
      <c r="I1610" s="11">
        <v>28655</v>
      </c>
      <c r="J1610" s="12" t="str">
        <f>LEFT(tblRVN[[#This Row],[Rate Desc]],10)</f>
        <v>02RESD018X</v>
      </c>
      <c r="K1610" s="11">
        <v>28655</v>
      </c>
      <c r="L1610" s="19"/>
    </row>
    <row r="1611" spans="1:12" ht="15" hidden="1" customHeight="1">
      <c r="A1611" s="8">
        <v>201703</v>
      </c>
      <c r="B1611" s="9" t="s">
        <v>41</v>
      </c>
      <c r="C1611" s="9" t="s">
        <v>31</v>
      </c>
      <c r="D1611" s="7" t="s">
        <v>35</v>
      </c>
      <c r="E1611" s="9" t="s">
        <v>88</v>
      </c>
      <c r="F1611" s="10">
        <v>-13632.53</v>
      </c>
      <c r="G1611" s="11">
        <v>0</v>
      </c>
      <c r="H1611" s="11">
        <v>3444</v>
      </c>
      <c r="I1611" s="11">
        <v>1825040</v>
      </c>
      <c r="J1611" s="12" t="str">
        <f>LEFT(tblRVN[[#This Row],[Rate Desc]],10)</f>
        <v>02RGNSB024</v>
      </c>
      <c r="K1611" s="11">
        <v>1825040</v>
      </c>
      <c r="L1611" s="19"/>
    </row>
    <row r="1612" spans="1:12" ht="15" hidden="1" customHeight="1">
      <c r="A1612" s="8">
        <v>201703</v>
      </c>
      <c r="B1612" s="9" t="s">
        <v>41</v>
      </c>
      <c r="C1612" s="9" t="s">
        <v>31</v>
      </c>
      <c r="D1612" s="7" t="s">
        <v>35</v>
      </c>
      <c r="E1612" s="9" t="s">
        <v>284</v>
      </c>
      <c r="F1612" s="10">
        <v>-923.29</v>
      </c>
      <c r="G1612" s="11">
        <v>0</v>
      </c>
      <c r="H1612" s="11">
        <v>1</v>
      </c>
      <c r="I1612" s="11">
        <v>123600</v>
      </c>
      <c r="J1612" s="12" t="str">
        <f>LEFT(tblRVN[[#This Row],[Rate Desc]],10)</f>
        <v>02RGNSB036</v>
      </c>
      <c r="K1612" s="11">
        <v>123600</v>
      </c>
      <c r="L1612" s="19"/>
    </row>
    <row r="1613" spans="1:12" ht="15" hidden="1" customHeight="1">
      <c r="A1613" s="8">
        <v>201703</v>
      </c>
      <c r="B1613" s="9" t="s">
        <v>41</v>
      </c>
      <c r="C1613" s="9" t="s">
        <v>31</v>
      </c>
      <c r="D1613" s="7" t="s">
        <v>35</v>
      </c>
      <c r="E1613" s="9" t="s">
        <v>281</v>
      </c>
      <c r="F1613" s="10">
        <v>-8.1</v>
      </c>
      <c r="G1613" s="11">
        <v>0</v>
      </c>
      <c r="H1613" s="11">
        <v>2</v>
      </c>
      <c r="I1613" s="11">
        <v>1085</v>
      </c>
      <c r="J1613" s="12" t="str">
        <f>LEFT(tblRVN[[#This Row],[Rate Desc]],10)</f>
        <v>02RNM24135</v>
      </c>
      <c r="K1613" s="11">
        <v>1085</v>
      </c>
      <c r="L1613" s="19"/>
    </row>
    <row r="1614" spans="1:12" ht="15" hidden="1" customHeight="1">
      <c r="A1614" s="8">
        <v>201703</v>
      </c>
      <c r="B1614" s="9" t="s">
        <v>41</v>
      </c>
      <c r="C1614" s="9" t="s">
        <v>31</v>
      </c>
      <c r="D1614" s="7" t="s">
        <v>35</v>
      </c>
      <c r="E1614" s="9" t="s">
        <v>37</v>
      </c>
      <c r="G1614" s="11">
        <v>108854</v>
      </c>
      <c r="H1614" s="11">
        <v>0</v>
      </c>
      <c r="J1614" s="12" t="str">
        <f>LEFT(tblRVN[[#This Row],[Rate Desc]],10)</f>
        <v>CUSTOMER C</v>
      </c>
      <c r="L1614" s="19"/>
    </row>
    <row r="1615" spans="1:12" ht="15" hidden="1" customHeight="1">
      <c r="A1615" s="8">
        <v>201703</v>
      </c>
      <c r="B1615" s="9" t="s">
        <v>41</v>
      </c>
      <c r="C1615" s="9" t="s">
        <v>31</v>
      </c>
      <c r="D1615" s="7" t="s">
        <v>14</v>
      </c>
      <c r="E1615" s="9" t="s">
        <v>58</v>
      </c>
      <c r="F1615" s="10">
        <v>152.20000000000002</v>
      </c>
      <c r="I1615" s="11">
        <v>0</v>
      </c>
      <c r="J1615" s="12" t="str">
        <f>LEFT(tblRVN[[#This Row],[Rate Desc]],10)</f>
        <v>02LNX00109</v>
      </c>
      <c r="K1615" s="11">
        <v>0</v>
      </c>
      <c r="L1615" s="19"/>
    </row>
    <row r="1616" spans="1:12" ht="15" hidden="1" customHeight="1">
      <c r="A1616" s="8">
        <v>201703</v>
      </c>
      <c r="B1616" s="9" t="s">
        <v>41</v>
      </c>
      <c r="C1616" s="9" t="s">
        <v>31</v>
      </c>
      <c r="D1616" s="7" t="s">
        <v>14</v>
      </c>
      <c r="E1616" s="9" t="s">
        <v>89</v>
      </c>
      <c r="F1616" s="10">
        <v>83046.75</v>
      </c>
      <c r="G1616" s="11">
        <v>0</v>
      </c>
      <c r="H1616" s="11">
        <v>614</v>
      </c>
      <c r="I1616" s="11">
        <v>838340</v>
      </c>
      <c r="J1616" s="12" t="str">
        <f>LEFT(tblRVN[[#This Row],[Rate Desc]],10)</f>
        <v>02NETMT135</v>
      </c>
      <c r="K1616" s="11">
        <v>838340</v>
      </c>
      <c r="L1616" s="19"/>
    </row>
    <row r="1617" spans="1:13" ht="15" hidden="1" customHeight="1">
      <c r="A1617" s="8">
        <v>201703</v>
      </c>
      <c r="B1617" s="9" t="s">
        <v>41</v>
      </c>
      <c r="C1617" s="9" t="s">
        <v>31</v>
      </c>
      <c r="D1617" s="7" t="s">
        <v>14</v>
      </c>
      <c r="E1617" s="9" t="s">
        <v>90</v>
      </c>
      <c r="F1617" s="10">
        <v>12861.56</v>
      </c>
      <c r="G1617" s="11">
        <v>0</v>
      </c>
      <c r="H1617" s="11">
        <v>1077</v>
      </c>
      <c r="I1617" s="11">
        <v>83237</v>
      </c>
      <c r="J1617" s="12" t="str">
        <f>LEFT(tblRVN[[#This Row],[Rate Desc]],10)</f>
        <v>02OALTB15R</v>
      </c>
      <c r="K1617" s="11">
        <v>83237</v>
      </c>
      <c r="L1617" s="19"/>
    </row>
    <row r="1618" spans="1:13" ht="15" hidden="1" customHeight="1">
      <c r="A1618" s="8">
        <v>201703</v>
      </c>
      <c r="B1618" s="9" t="s">
        <v>41</v>
      </c>
      <c r="C1618" s="9" t="s">
        <v>31</v>
      </c>
      <c r="D1618" s="7" t="s">
        <v>14</v>
      </c>
      <c r="E1618" s="9" t="s">
        <v>91</v>
      </c>
      <c r="F1618" s="10">
        <v>14214572.58</v>
      </c>
      <c r="G1618" s="11">
        <v>0</v>
      </c>
      <c r="H1618" s="11">
        <v>101069</v>
      </c>
      <c r="I1618" s="11">
        <v>145683105</v>
      </c>
      <c r="J1618" s="12" t="str">
        <f>LEFT(tblRVN[[#This Row],[Rate Desc]],10)</f>
        <v>02RESD0016</v>
      </c>
      <c r="K1618" s="11">
        <v>145683105</v>
      </c>
      <c r="L1618" s="19"/>
    </row>
    <row r="1619" spans="1:13" ht="15" hidden="1" customHeight="1">
      <c r="A1619" s="8">
        <v>201703</v>
      </c>
      <c r="B1619" s="9" t="s">
        <v>41</v>
      </c>
      <c r="C1619" s="9" t="s">
        <v>31</v>
      </c>
      <c r="D1619" s="7" t="s">
        <v>14</v>
      </c>
      <c r="E1619" s="9" t="s">
        <v>92</v>
      </c>
      <c r="F1619" s="10">
        <v>801527.66</v>
      </c>
      <c r="G1619" s="11">
        <v>0</v>
      </c>
      <c r="H1619" s="11">
        <v>5322</v>
      </c>
      <c r="I1619" s="11">
        <v>8181452</v>
      </c>
      <c r="J1619" s="12" t="str">
        <f>LEFT(tblRVN[[#This Row],[Rate Desc]],10)</f>
        <v>02RESD0017</v>
      </c>
      <c r="K1619" s="11">
        <v>8181452</v>
      </c>
      <c r="L1619" s="19"/>
    </row>
    <row r="1620" spans="1:13" ht="15" hidden="1" customHeight="1">
      <c r="A1620" s="8">
        <v>201703</v>
      </c>
      <c r="B1620" s="9" t="s">
        <v>41</v>
      </c>
      <c r="C1620" s="9" t="s">
        <v>31</v>
      </c>
      <c r="D1620" s="7" t="s">
        <v>14</v>
      </c>
      <c r="E1620" s="9" t="s">
        <v>93</v>
      </c>
      <c r="F1620" s="10">
        <v>22014.6</v>
      </c>
      <c r="G1620" s="11">
        <v>0</v>
      </c>
      <c r="H1620" s="11">
        <v>82</v>
      </c>
      <c r="I1620" s="11">
        <v>208904</v>
      </c>
      <c r="J1620" s="12" t="str">
        <f>LEFT(tblRVN[[#This Row],[Rate Desc]],10)</f>
        <v>02RESD0018</v>
      </c>
      <c r="K1620" s="11">
        <v>208904</v>
      </c>
      <c r="L1620" s="19"/>
    </row>
    <row r="1621" spans="1:13" ht="15" hidden="1" customHeight="1">
      <c r="A1621" s="8">
        <v>201703</v>
      </c>
      <c r="B1621" s="9" t="s">
        <v>41</v>
      </c>
      <c r="C1621" s="9" t="s">
        <v>31</v>
      </c>
      <c r="D1621" s="7" t="s">
        <v>14</v>
      </c>
      <c r="E1621" s="9" t="s">
        <v>94</v>
      </c>
      <c r="F1621" s="10">
        <v>2966.6</v>
      </c>
      <c r="G1621" s="11">
        <v>0</v>
      </c>
      <c r="H1621" s="11">
        <v>15</v>
      </c>
      <c r="I1621" s="11">
        <v>28655</v>
      </c>
      <c r="J1621" s="12" t="str">
        <f>LEFT(tblRVN[[#This Row],[Rate Desc]],10)</f>
        <v>02RESD018X</v>
      </c>
      <c r="K1621" s="11">
        <v>28655</v>
      </c>
      <c r="L1621" s="19"/>
    </row>
    <row r="1622" spans="1:13" ht="15" hidden="1" customHeight="1">
      <c r="A1622" s="8">
        <v>201703</v>
      </c>
      <c r="B1622" s="9" t="s">
        <v>41</v>
      </c>
      <c r="C1622" s="9" t="s">
        <v>31</v>
      </c>
      <c r="D1622" s="7" t="s">
        <v>14</v>
      </c>
      <c r="E1622" s="9" t="s">
        <v>95</v>
      </c>
      <c r="F1622" s="10">
        <v>225110.01</v>
      </c>
      <c r="G1622" s="11">
        <v>0</v>
      </c>
      <c r="H1622" s="11">
        <v>3444</v>
      </c>
      <c r="I1622" s="11">
        <v>1897083</v>
      </c>
      <c r="J1622" s="12" t="str">
        <f>LEFT(tblRVN[[#This Row],[Rate Desc]],10)</f>
        <v>02RGNSB024</v>
      </c>
      <c r="K1622" s="11">
        <v>1897083</v>
      </c>
      <c r="L1622" s="19"/>
    </row>
    <row r="1623" spans="1:13" ht="15" hidden="1" customHeight="1">
      <c r="A1623" s="8">
        <v>201703</v>
      </c>
      <c r="B1623" s="9" t="s">
        <v>41</v>
      </c>
      <c r="C1623" s="9" t="s">
        <v>31</v>
      </c>
      <c r="D1623" s="7" t="s">
        <v>14</v>
      </c>
      <c r="E1623" s="9" t="s">
        <v>282</v>
      </c>
      <c r="F1623" s="10">
        <v>12078.64</v>
      </c>
      <c r="G1623" s="11">
        <v>0</v>
      </c>
      <c r="H1623" s="11">
        <v>2</v>
      </c>
      <c r="I1623" s="11">
        <v>158080</v>
      </c>
      <c r="J1623" s="12" t="str">
        <f>LEFT(tblRVN[[#This Row],[Rate Desc]],10)</f>
        <v>02RGNSB036</v>
      </c>
      <c r="K1623" s="11">
        <v>158080</v>
      </c>
      <c r="L1623" s="19"/>
    </row>
    <row r="1624" spans="1:13" ht="15" hidden="1" customHeight="1">
      <c r="A1624" s="8">
        <v>201703</v>
      </c>
      <c r="B1624" s="9" t="s">
        <v>41</v>
      </c>
      <c r="C1624" s="9" t="s">
        <v>31</v>
      </c>
      <c r="D1624" s="7" t="s">
        <v>14</v>
      </c>
      <c r="E1624" s="9" t="s">
        <v>283</v>
      </c>
      <c r="F1624" s="10">
        <v>135.83000000000001</v>
      </c>
      <c r="G1624" s="11">
        <v>0</v>
      </c>
      <c r="H1624" s="11">
        <v>2</v>
      </c>
      <c r="I1624" s="11">
        <v>1085</v>
      </c>
      <c r="J1624" s="12" t="str">
        <f>LEFT(tblRVN[[#This Row],[Rate Desc]],10)</f>
        <v>02RNM24135</v>
      </c>
      <c r="K1624" s="11">
        <v>1085</v>
      </c>
      <c r="L1624" s="19"/>
    </row>
    <row r="1625" spans="1:13" ht="15" hidden="1" customHeight="1">
      <c r="A1625" s="8">
        <v>201703</v>
      </c>
      <c r="B1625" s="9" t="s">
        <v>41</v>
      </c>
      <c r="C1625" s="9" t="s">
        <v>31</v>
      </c>
      <c r="D1625" s="7" t="s">
        <v>14</v>
      </c>
      <c r="E1625" s="9" t="s">
        <v>32</v>
      </c>
      <c r="F1625" s="10">
        <v>649352.34</v>
      </c>
      <c r="G1625" s="11">
        <v>0</v>
      </c>
      <c r="H1625" s="11">
        <v>0</v>
      </c>
      <c r="I1625" s="11">
        <v>0</v>
      </c>
      <c r="J1625" s="12" t="str">
        <f>LEFT(tblRVN[[#This Row],[Rate Desc]],10)</f>
        <v>301170-DSM</v>
      </c>
      <c r="K1625" s="11">
        <v>0</v>
      </c>
      <c r="L1625" s="19"/>
    </row>
    <row r="1626" spans="1:13" ht="15" hidden="1" customHeight="1">
      <c r="A1626" s="8">
        <v>201703</v>
      </c>
      <c r="B1626" s="9" t="s">
        <v>41</v>
      </c>
      <c r="C1626" s="9" t="s">
        <v>31</v>
      </c>
      <c r="D1626" s="7" t="s">
        <v>14</v>
      </c>
      <c r="E1626" s="9" t="s">
        <v>33</v>
      </c>
      <c r="F1626" s="10">
        <v>13486.06</v>
      </c>
      <c r="I1626" s="11">
        <v>0</v>
      </c>
      <c r="J1626" s="12" t="str">
        <f>LEFT(tblRVN[[#This Row],[Rate Desc]],10)</f>
        <v>301180-BLU</v>
      </c>
      <c r="K1626" s="11">
        <v>0</v>
      </c>
      <c r="L1626" s="19"/>
    </row>
    <row r="1627" spans="1:13" ht="15" hidden="1" customHeight="1">
      <c r="A1627" s="8">
        <v>201703</v>
      </c>
      <c r="B1627" s="9" t="s">
        <v>41</v>
      </c>
      <c r="C1627" s="9" t="s">
        <v>31</v>
      </c>
      <c r="D1627" s="7" t="s">
        <v>14</v>
      </c>
      <c r="E1627" s="9" t="s">
        <v>17</v>
      </c>
      <c r="G1627" s="11">
        <v>108878</v>
      </c>
      <c r="H1627" s="11">
        <v>0</v>
      </c>
      <c r="J1627" s="12" t="str">
        <f>LEFT(tblRVN[[#This Row],[Rate Desc]],10)</f>
        <v>CUSTOMER C</v>
      </c>
      <c r="L1627" s="19"/>
    </row>
    <row r="1628" spans="1:13" ht="15" hidden="1" customHeight="1">
      <c r="A1628" s="8">
        <v>201703</v>
      </c>
      <c r="B1628" s="9" t="s">
        <v>41</v>
      </c>
      <c r="C1628" s="9" t="s">
        <v>31</v>
      </c>
      <c r="D1628" s="7" t="s">
        <v>14</v>
      </c>
      <c r="E1628" s="9" t="s">
        <v>18</v>
      </c>
      <c r="F1628" s="10">
        <v>-1067766.01</v>
      </c>
      <c r="G1628" s="11">
        <v>0</v>
      </c>
      <c r="H1628" s="11">
        <v>0</v>
      </c>
      <c r="I1628" s="11">
        <v>0</v>
      </c>
      <c r="J1628" s="12" t="str">
        <f>LEFT(tblRVN[[#This Row],[Rate Desc]],10)</f>
        <v>REVENUE_AC</v>
      </c>
      <c r="K1628" s="11">
        <v>0</v>
      </c>
      <c r="L1628" s="19"/>
    </row>
    <row r="1629" spans="1:13" ht="13.5" hidden="1" customHeight="1">
      <c r="A1629" s="8"/>
      <c r="G1629" s="162"/>
      <c r="H1629" s="162"/>
      <c r="I1629" s="162"/>
      <c r="J1629" s="12" t="str">
        <f>LEFT(tblRVN[[#This Row],[Rate Desc]],10)</f>
        <v/>
      </c>
      <c r="K1629" s="163"/>
      <c r="L1629" s="19"/>
      <c r="M1629" s="164">
        <f>-tblRVN[[#This Row],[Sep Correction]]</f>
        <v>0</v>
      </c>
    </row>
    <row r="1630" spans="1:13" ht="15" hidden="1" customHeight="1">
      <c r="A1630" s="8">
        <v>201704</v>
      </c>
      <c r="B1630" s="9" t="s">
        <v>41</v>
      </c>
      <c r="C1630" s="9" t="s">
        <v>13</v>
      </c>
      <c r="D1630" s="7" t="s">
        <v>35</v>
      </c>
      <c r="E1630" s="9" t="s">
        <v>42</v>
      </c>
      <c r="F1630" s="10">
        <v>-12212.62</v>
      </c>
      <c r="G1630" s="11">
        <v>0</v>
      </c>
      <c r="H1630" s="11">
        <v>1473</v>
      </c>
      <c r="I1630" s="11">
        <v>1634895</v>
      </c>
      <c r="J1630" s="12" t="e">
        <v>#REF!</v>
      </c>
      <c r="K1630" s="11">
        <v>1634895</v>
      </c>
      <c r="L1630" s="19"/>
    </row>
    <row r="1631" spans="1:13" ht="15" hidden="1" customHeight="1">
      <c r="A1631" s="8">
        <v>201704</v>
      </c>
      <c r="B1631" s="9" t="s">
        <v>41</v>
      </c>
      <c r="C1631" s="9" t="s">
        <v>13</v>
      </c>
      <c r="D1631" s="7" t="s">
        <v>35</v>
      </c>
      <c r="E1631" s="9" t="s">
        <v>43</v>
      </c>
      <c r="F1631" s="10">
        <v>-0.54</v>
      </c>
      <c r="G1631" s="11">
        <v>0</v>
      </c>
      <c r="H1631" s="11">
        <v>1</v>
      </c>
      <c r="I1631" s="11">
        <v>72</v>
      </c>
      <c r="J1631" s="12" t="e">
        <v>#REF!</v>
      </c>
      <c r="K1631" s="11">
        <v>72</v>
      </c>
      <c r="L1631" s="19"/>
    </row>
    <row r="1632" spans="1:13" ht="15" hidden="1" customHeight="1">
      <c r="A1632" s="8">
        <v>201704</v>
      </c>
      <c r="B1632" s="9" t="s">
        <v>41</v>
      </c>
      <c r="C1632" s="9" t="s">
        <v>13</v>
      </c>
      <c r="D1632" s="7" t="s">
        <v>35</v>
      </c>
      <c r="E1632" s="9" t="s">
        <v>44</v>
      </c>
      <c r="F1632" s="10">
        <v>-133.74</v>
      </c>
      <c r="G1632" s="11">
        <v>0</v>
      </c>
      <c r="H1632" s="11">
        <v>78</v>
      </c>
      <c r="I1632" s="11">
        <v>17908</v>
      </c>
      <c r="J1632" s="12" t="e">
        <v>#REF!</v>
      </c>
      <c r="K1632" s="11">
        <v>17908</v>
      </c>
      <c r="L1632" s="19"/>
    </row>
    <row r="1633" spans="1:12" ht="15" hidden="1" customHeight="1">
      <c r="A1633" s="8">
        <v>201704</v>
      </c>
      <c r="B1633" s="9" t="s">
        <v>41</v>
      </c>
      <c r="C1633" s="9" t="s">
        <v>13</v>
      </c>
      <c r="D1633" s="7" t="s">
        <v>35</v>
      </c>
      <c r="E1633" s="9" t="s">
        <v>45</v>
      </c>
      <c r="F1633" s="10">
        <v>-30305.69</v>
      </c>
      <c r="G1633" s="11">
        <v>0</v>
      </c>
      <c r="H1633" s="11">
        <v>106</v>
      </c>
      <c r="I1633" s="11">
        <v>4056978</v>
      </c>
      <c r="J1633" s="12" t="e">
        <v>#REF!</v>
      </c>
      <c r="K1633" s="11">
        <v>4056978</v>
      </c>
      <c r="L1633" s="19"/>
    </row>
    <row r="1634" spans="1:12" ht="15" hidden="1" customHeight="1">
      <c r="A1634" s="8">
        <v>201704</v>
      </c>
      <c r="B1634" s="9" t="s">
        <v>41</v>
      </c>
      <c r="C1634" s="9" t="s">
        <v>13</v>
      </c>
      <c r="D1634" s="7" t="s">
        <v>35</v>
      </c>
      <c r="E1634" s="9" t="s">
        <v>46</v>
      </c>
      <c r="F1634" s="10">
        <v>-154.02000000000001</v>
      </c>
      <c r="G1634" s="11">
        <v>0</v>
      </c>
      <c r="H1634" s="11">
        <v>22</v>
      </c>
      <c r="I1634" s="11">
        <v>20619</v>
      </c>
      <c r="J1634" s="12" t="e">
        <v>#REF!</v>
      </c>
      <c r="K1634" s="11">
        <v>20619</v>
      </c>
      <c r="L1634" s="19"/>
    </row>
    <row r="1635" spans="1:12" ht="15" hidden="1" customHeight="1">
      <c r="A1635" s="8">
        <v>201704</v>
      </c>
      <c r="B1635" s="9" t="s">
        <v>41</v>
      </c>
      <c r="C1635" s="9" t="s">
        <v>13</v>
      </c>
      <c r="D1635" s="7" t="s">
        <v>35</v>
      </c>
      <c r="E1635" s="9" t="s">
        <v>47</v>
      </c>
      <c r="F1635" s="10">
        <v>-326.14</v>
      </c>
      <c r="I1635" s="11">
        <v>43570</v>
      </c>
      <c r="J1635" s="12" t="e">
        <v>#REF!</v>
      </c>
      <c r="K1635" s="11">
        <v>43570</v>
      </c>
      <c r="L1635" s="19"/>
    </row>
    <row r="1636" spans="1:12" ht="15" hidden="1" customHeight="1">
      <c r="A1636" s="8">
        <v>201704</v>
      </c>
      <c r="B1636" s="9" t="s">
        <v>41</v>
      </c>
      <c r="C1636" s="9" t="s">
        <v>13</v>
      </c>
      <c r="D1636" s="7" t="s">
        <v>35</v>
      </c>
      <c r="E1636" s="9" t="s">
        <v>37</v>
      </c>
      <c r="G1636" s="11">
        <v>1608</v>
      </c>
      <c r="H1636" s="11">
        <v>0</v>
      </c>
      <c r="J1636" s="12" t="e">
        <v>#REF!</v>
      </c>
      <c r="L1636" s="19"/>
    </row>
    <row r="1637" spans="1:12" ht="15" hidden="1" customHeight="1">
      <c r="A1637" s="8">
        <v>201704</v>
      </c>
      <c r="B1637" s="9" t="s">
        <v>41</v>
      </c>
      <c r="C1637" s="9" t="s">
        <v>13</v>
      </c>
      <c r="D1637" s="7" t="s">
        <v>14</v>
      </c>
      <c r="E1637" s="9" t="s">
        <v>48</v>
      </c>
      <c r="F1637" s="10">
        <v>170680.31</v>
      </c>
      <c r="G1637" s="11">
        <v>0</v>
      </c>
      <c r="H1637" s="11">
        <v>1473</v>
      </c>
      <c r="I1637" s="11">
        <v>1634895</v>
      </c>
      <c r="J1637" s="12" t="str">
        <f>LEFT(tblRVN[[#This Row],[Rate Desc]],10)</f>
        <v>02GNSB0024</v>
      </c>
      <c r="K1637" s="11">
        <v>1634895</v>
      </c>
      <c r="L1637" s="19"/>
    </row>
    <row r="1638" spans="1:12" ht="15" hidden="1" customHeight="1">
      <c r="A1638" s="8">
        <v>201704</v>
      </c>
      <c r="B1638" s="9" t="s">
        <v>41</v>
      </c>
      <c r="C1638" s="9" t="s">
        <v>13</v>
      </c>
      <c r="D1638" s="7" t="s">
        <v>14</v>
      </c>
      <c r="E1638" s="9" t="s">
        <v>49</v>
      </c>
      <c r="F1638" s="10">
        <v>1674.83</v>
      </c>
      <c r="G1638" s="11">
        <v>0</v>
      </c>
      <c r="H1638" s="11">
        <v>6</v>
      </c>
      <c r="I1638" s="11">
        <v>12857</v>
      </c>
      <c r="J1638" s="12" t="str">
        <f>LEFT(tblRVN[[#This Row],[Rate Desc]],10)</f>
        <v>02GNSB024F</v>
      </c>
      <c r="K1638" s="11">
        <v>12857</v>
      </c>
      <c r="L1638" s="19"/>
    </row>
    <row r="1639" spans="1:12" ht="15" hidden="1" customHeight="1">
      <c r="A1639" s="8">
        <v>201704</v>
      </c>
      <c r="B1639" s="9" t="s">
        <v>41</v>
      </c>
      <c r="C1639" s="9" t="s">
        <v>13</v>
      </c>
      <c r="D1639" s="7" t="s">
        <v>14</v>
      </c>
      <c r="E1639" s="9" t="s">
        <v>50</v>
      </c>
      <c r="F1639" s="10">
        <v>5636</v>
      </c>
      <c r="G1639" s="11">
        <v>0</v>
      </c>
      <c r="H1639" s="11">
        <v>78</v>
      </c>
      <c r="I1639" s="11">
        <v>17908</v>
      </c>
      <c r="J1639" s="12" t="str">
        <f>LEFT(tblRVN[[#This Row],[Rate Desc]],10)</f>
        <v>02GNSB24FP</v>
      </c>
      <c r="K1639" s="11">
        <v>17908</v>
      </c>
      <c r="L1639" s="19"/>
    </row>
    <row r="1640" spans="1:12" ht="15" hidden="1" customHeight="1">
      <c r="A1640" s="8">
        <v>201704</v>
      </c>
      <c r="B1640" s="9" t="s">
        <v>41</v>
      </c>
      <c r="C1640" s="9" t="s">
        <v>13</v>
      </c>
      <c r="D1640" s="7" t="s">
        <v>14</v>
      </c>
      <c r="E1640" s="9" t="s">
        <v>51</v>
      </c>
      <c r="F1640" s="10">
        <v>3294886.55</v>
      </c>
      <c r="G1640" s="11">
        <v>0</v>
      </c>
      <c r="H1640" s="11">
        <v>13935</v>
      </c>
      <c r="I1640" s="11">
        <v>34241385</v>
      </c>
      <c r="J1640" s="12" t="str">
        <f>LEFT(tblRVN[[#This Row],[Rate Desc]],10)</f>
        <v>02GNSV0024</v>
      </c>
      <c r="K1640" s="11">
        <v>34241385</v>
      </c>
      <c r="L1640" s="19"/>
    </row>
    <row r="1641" spans="1:12" ht="15" hidden="1" customHeight="1">
      <c r="A1641" s="8">
        <v>201704</v>
      </c>
      <c r="B1641" s="9" t="s">
        <v>41</v>
      </c>
      <c r="C1641" s="9" t="s">
        <v>13</v>
      </c>
      <c r="D1641" s="7" t="s">
        <v>14</v>
      </c>
      <c r="E1641" s="9" t="s">
        <v>52</v>
      </c>
      <c r="F1641" s="10">
        <v>12597.47</v>
      </c>
      <c r="G1641" s="11">
        <v>0</v>
      </c>
      <c r="H1641" s="11">
        <v>107</v>
      </c>
      <c r="I1641" s="11">
        <v>89283</v>
      </c>
      <c r="J1641" s="12" t="str">
        <f>LEFT(tblRVN[[#This Row],[Rate Desc]],10)</f>
        <v>02GNSV024F</v>
      </c>
      <c r="K1641" s="11">
        <v>89283</v>
      </c>
      <c r="L1641" s="19"/>
    </row>
    <row r="1642" spans="1:12" ht="15" hidden="1" customHeight="1">
      <c r="A1642" s="8">
        <v>201704</v>
      </c>
      <c r="B1642" s="9" t="s">
        <v>41</v>
      </c>
      <c r="C1642" s="9" t="s">
        <v>13</v>
      </c>
      <c r="D1642" s="7" t="s">
        <v>14</v>
      </c>
      <c r="E1642" s="9" t="s">
        <v>53</v>
      </c>
      <c r="F1642" s="10">
        <v>349344.75</v>
      </c>
      <c r="G1642" s="11">
        <v>0</v>
      </c>
      <c r="H1642" s="11">
        <v>106</v>
      </c>
      <c r="I1642" s="11">
        <v>4056978</v>
      </c>
      <c r="J1642" s="12" t="str">
        <f>LEFT(tblRVN[[#This Row],[Rate Desc]],10)</f>
        <v>02LGSB0036</v>
      </c>
      <c r="K1642" s="11">
        <v>4056978</v>
      </c>
      <c r="L1642" s="19"/>
    </row>
    <row r="1643" spans="1:12" ht="15" hidden="1" customHeight="1">
      <c r="A1643" s="8">
        <v>201704</v>
      </c>
      <c r="B1643" s="9" t="s">
        <v>41</v>
      </c>
      <c r="C1643" s="9" t="s">
        <v>13</v>
      </c>
      <c r="D1643" s="7" t="s">
        <v>14</v>
      </c>
      <c r="E1643" s="9" t="s">
        <v>54</v>
      </c>
      <c r="F1643" s="10">
        <v>4156873.25</v>
      </c>
      <c r="G1643" s="11">
        <v>0</v>
      </c>
      <c r="H1643" s="11">
        <v>876</v>
      </c>
      <c r="I1643" s="11">
        <v>49780442</v>
      </c>
      <c r="J1643" s="12" t="str">
        <f>LEFT(tblRVN[[#This Row],[Rate Desc]],10)</f>
        <v>02LGSV0036</v>
      </c>
      <c r="K1643" s="11">
        <v>49780442</v>
      </c>
      <c r="L1643" s="19"/>
    </row>
    <row r="1644" spans="1:12" ht="15" hidden="1" customHeight="1">
      <c r="A1644" s="8">
        <v>201704</v>
      </c>
      <c r="B1644" s="9" t="s">
        <v>41</v>
      </c>
      <c r="C1644" s="9" t="s">
        <v>13</v>
      </c>
      <c r="D1644" s="7" t="s">
        <v>14</v>
      </c>
      <c r="E1644" s="9" t="s">
        <v>55</v>
      </c>
      <c r="F1644" s="10">
        <v>963351.85</v>
      </c>
      <c r="G1644" s="11">
        <v>0</v>
      </c>
      <c r="H1644" s="11">
        <v>37</v>
      </c>
      <c r="I1644" s="11">
        <v>12869080</v>
      </c>
      <c r="J1644" s="12" t="str">
        <f>LEFT(tblRVN[[#This Row],[Rate Desc]],10)</f>
        <v>02LGSV048T</v>
      </c>
      <c r="K1644" s="11">
        <v>12869080</v>
      </c>
      <c r="L1644" s="19"/>
    </row>
    <row r="1645" spans="1:12" ht="15" hidden="1" customHeight="1">
      <c r="A1645" s="8">
        <v>201704</v>
      </c>
      <c r="B1645" s="9" t="s">
        <v>41</v>
      </c>
      <c r="C1645" s="9" t="s">
        <v>13</v>
      </c>
      <c r="D1645" s="7" t="s">
        <v>14</v>
      </c>
      <c r="E1645" s="9" t="s">
        <v>56</v>
      </c>
      <c r="F1645" s="10">
        <v>3645.02</v>
      </c>
      <c r="I1645" s="11">
        <v>0</v>
      </c>
      <c r="J1645" s="12" t="str">
        <f>LEFT(tblRVN[[#This Row],[Rate Desc]],10)</f>
        <v>02LNX00102</v>
      </c>
      <c r="K1645" s="11">
        <v>0</v>
      </c>
      <c r="L1645" s="19"/>
    </row>
    <row r="1646" spans="1:12" ht="15" hidden="1" customHeight="1">
      <c r="A1646" s="8">
        <v>201704</v>
      </c>
      <c r="B1646" s="9" t="s">
        <v>41</v>
      </c>
      <c r="C1646" s="9" t="s">
        <v>13</v>
      </c>
      <c r="D1646" s="7" t="s">
        <v>14</v>
      </c>
      <c r="E1646" s="9" t="s">
        <v>57</v>
      </c>
      <c r="F1646" s="10">
        <v>219.32</v>
      </c>
      <c r="I1646" s="11">
        <v>0</v>
      </c>
      <c r="J1646" s="12" t="str">
        <f>LEFT(tblRVN[[#This Row],[Rate Desc]],10)</f>
        <v>02LNX00105</v>
      </c>
      <c r="K1646" s="11">
        <v>0</v>
      </c>
      <c r="L1646" s="19"/>
    </row>
    <row r="1647" spans="1:12" ht="15" hidden="1" customHeight="1">
      <c r="A1647" s="8">
        <v>201704</v>
      </c>
      <c r="B1647" s="9" t="s">
        <v>41</v>
      </c>
      <c r="C1647" s="9" t="s">
        <v>13</v>
      </c>
      <c r="D1647" s="7" t="s">
        <v>14</v>
      </c>
      <c r="E1647" s="9" t="s">
        <v>58</v>
      </c>
      <c r="F1647" s="10">
        <v>20674.560000000001</v>
      </c>
      <c r="I1647" s="11">
        <v>0</v>
      </c>
      <c r="J1647" s="12" t="str">
        <f>LEFT(tblRVN[[#This Row],[Rate Desc]],10)</f>
        <v>02LNX00109</v>
      </c>
      <c r="K1647" s="11">
        <v>0</v>
      </c>
      <c r="L1647" s="19"/>
    </row>
    <row r="1648" spans="1:12" ht="15" hidden="1" customHeight="1">
      <c r="A1648" s="8">
        <v>201704</v>
      </c>
      <c r="B1648" s="9" t="s">
        <v>41</v>
      </c>
      <c r="C1648" s="9" t="s">
        <v>13</v>
      </c>
      <c r="D1648" s="7" t="s">
        <v>14</v>
      </c>
      <c r="E1648" s="9" t="s">
        <v>73</v>
      </c>
      <c r="F1648" s="10">
        <v>300.70999999999998</v>
      </c>
      <c r="I1648" s="11">
        <v>0</v>
      </c>
      <c r="J1648" s="12" t="str">
        <f>LEFT(tblRVN[[#This Row],[Rate Desc]],10)</f>
        <v>02LNX00110</v>
      </c>
      <c r="K1648" s="11">
        <v>0</v>
      </c>
      <c r="L1648" s="19"/>
    </row>
    <row r="1649" spans="1:12" ht="15" hidden="1" customHeight="1">
      <c r="A1649" s="8">
        <v>201704</v>
      </c>
      <c r="B1649" s="9" t="s">
        <v>41</v>
      </c>
      <c r="C1649" s="9" t="s">
        <v>13</v>
      </c>
      <c r="D1649" s="7" t="s">
        <v>14</v>
      </c>
      <c r="E1649" s="9" t="s">
        <v>59</v>
      </c>
      <c r="F1649" s="10">
        <v>55.73</v>
      </c>
      <c r="I1649" s="11">
        <v>0</v>
      </c>
      <c r="J1649" s="12" t="str">
        <f>LEFT(tblRVN[[#This Row],[Rate Desc]],10)</f>
        <v>02LNX00112</v>
      </c>
      <c r="K1649" s="11">
        <v>0</v>
      </c>
      <c r="L1649" s="19"/>
    </row>
    <row r="1650" spans="1:12" ht="15" hidden="1" customHeight="1">
      <c r="A1650" s="8">
        <v>201704</v>
      </c>
      <c r="B1650" s="9" t="s">
        <v>41</v>
      </c>
      <c r="C1650" s="9" t="s">
        <v>13</v>
      </c>
      <c r="D1650" s="7" t="s">
        <v>14</v>
      </c>
      <c r="E1650" s="9" t="s">
        <v>60</v>
      </c>
      <c r="F1650" s="10">
        <v>140.44999999999999</v>
      </c>
      <c r="I1650" s="11">
        <v>0</v>
      </c>
      <c r="J1650" s="12" t="str">
        <f>LEFT(tblRVN[[#This Row],[Rate Desc]],10)</f>
        <v>02LNX00300</v>
      </c>
      <c r="K1650" s="11">
        <v>0</v>
      </c>
      <c r="L1650" s="19"/>
    </row>
    <row r="1651" spans="1:12" ht="15" hidden="1" customHeight="1">
      <c r="A1651" s="8">
        <v>201704</v>
      </c>
      <c r="B1651" s="9" t="s">
        <v>41</v>
      </c>
      <c r="C1651" s="9" t="s">
        <v>13</v>
      </c>
      <c r="D1651" s="7" t="s">
        <v>14</v>
      </c>
      <c r="E1651" s="9" t="s">
        <v>61</v>
      </c>
      <c r="F1651" s="10">
        <v>6546.81</v>
      </c>
      <c r="I1651" s="11">
        <v>0</v>
      </c>
      <c r="J1651" s="12" t="str">
        <f>LEFT(tblRVN[[#This Row],[Rate Desc]],10)</f>
        <v>02LNX00311</v>
      </c>
      <c r="K1651" s="11">
        <v>0</v>
      </c>
      <c r="L1651" s="19"/>
    </row>
    <row r="1652" spans="1:12" ht="15" hidden="1" customHeight="1">
      <c r="A1652" s="8">
        <v>201704</v>
      </c>
      <c r="B1652" s="9" t="s">
        <v>41</v>
      </c>
      <c r="C1652" s="9" t="s">
        <v>13</v>
      </c>
      <c r="D1652" s="7" t="s">
        <v>14</v>
      </c>
      <c r="E1652" s="9" t="s">
        <v>62</v>
      </c>
      <c r="F1652" s="10">
        <v>25729.8</v>
      </c>
      <c r="G1652" s="11">
        <v>0</v>
      </c>
      <c r="H1652" s="11">
        <v>69</v>
      </c>
      <c r="I1652" s="11">
        <v>272359</v>
      </c>
      <c r="J1652" s="12" t="str">
        <f>LEFT(tblRVN[[#This Row],[Rate Desc]],10)</f>
        <v>02NMT24135</v>
      </c>
      <c r="K1652" s="11">
        <v>272359</v>
      </c>
      <c r="L1652" s="19"/>
    </row>
    <row r="1653" spans="1:12" ht="15" hidden="1" customHeight="1">
      <c r="A1653" s="8">
        <v>201704</v>
      </c>
      <c r="B1653" s="9" t="s">
        <v>41</v>
      </c>
      <c r="C1653" s="9" t="s">
        <v>13</v>
      </c>
      <c r="D1653" s="7" t="s">
        <v>14</v>
      </c>
      <c r="E1653" s="9" t="s">
        <v>63</v>
      </c>
      <c r="F1653" s="10">
        <v>63262.21</v>
      </c>
      <c r="G1653" s="11">
        <v>0</v>
      </c>
      <c r="H1653" s="11">
        <v>13</v>
      </c>
      <c r="I1653" s="11">
        <v>714231</v>
      </c>
      <c r="J1653" s="12" t="str">
        <f>LEFT(tblRVN[[#This Row],[Rate Desc]],10)</f>
        <v>02NMT36135</v>
      </c>
      <c r="K1653" s="11">
        <v>714231</v>
      </c>
      <c r="L1653" s="19"/>
    </row>
    <row r="1654" spans="1:12" ht="15" hidden="1" customHeight="1">
      <c r="A1654" s="8">
        <v>201704</v>
      </c>
      <c r="B1654" s="9" t="s">
        <v>41</v>
      </c>
      <c r="C1654" s="9" t="s">
        <v>13</v>
      </c>
      <c r="D1654" s="7" t="s">
        <v>14</v>
      </c>
      <c r="E1654" s="9" t="s">
        <v>64</v>
      </c>
      <c r="F1654" s="10">
        <v>55443.57</v>
      </c>
      <c r="G1654" s="11">
        <v>0</v>
      </c>
      <c r="H1654" s="11">
        <v>2</v>
      </c>
      <c r="I1654" s="11">
        <v>727200</v>
      </c>
      <c r="J1654" s="12" t="str">
        <f>LEFT(tblRVN[[#This Row],[Rate Desc]],10)</f>
        <v>02NMT48135</v>
      </c>
      <c r="K1654" s="11">
        <v>727200</v>
      </c>
      <c r="L1654" s="19"/>
    </row>
    <row r="1655" spans="1:12" ht="15" hidden="1" customHeight="1">
      <c r="A1655" s="8">
        <v>201704</v>
      </c>
      <c r="B1655" s="9" t="s">
        <v>41</v>
      </c>
      <c r="C1655" s="9" t="s">
        <v>13</v>
      </c>
      <c r="D1655" s="7" t="s">
        <v>14</v>
      </c>
      <c r="E1655" s="9" t="s">
        <v>65</v>
      </c>
      <c r="F1655" s="10">
        <v>17538.53</v>
      </c>
      <c r="G1655" s="11">
        <v>0</v>
      </c>
      <c r="H1655" s="11">
        <v>780</v>
      </c>
      <c r="I1655" s="11">
        <v>121592</v>
      </c>
      <c r="J1655" s="12" t="str">
        <f>LEFT(tblRVN[[#This Row],[Rate Desc]],10)</f>
        <v>02OALT015N</v>
      </c>
      <c r="K1655" s="11">
        <v>121592</v>
      </c>
      <c r="L1655" s="19"/>
    </row>
    <row r="1656" spans="1:12" ht="15" hidden="1" customHeight="1">
      <c r="A1656" s="8">
        <v>201704</v>
      </c>
      <c r="B1656" s="9" t="s">
        <v>41</v>
      </c>
      <c r="C1656" s="9" t="s">
        <v>13</v>
      </c>
      <c r="D1656" s="7" t="s">
        <v>14</v>
      </c>
      <c r="E1656" s="9" t="s">
        <v>66</v>
      </c>
      <c r="F1656" s="10">
        <v>6842.65</v>
      </c>
      <c r="G1656" s="11">
        <v>0</v>
      </c>
      <c r="H1656" s="11">
        <v>466</v>
      </c>
      <c r="I1656" s="11">
        <v>43570</v>
      </c>
      <c r="J1656" s="12" t="str">
        <f>LEFT(tblRVN[[#This Row],[Rate Desc]],10)</f>
        <v>02OALTB15N</v>
      </c>
      <c r="K1656" s="11">
        <v>43570</v>
      </c>
      <c r="L1656" s="19"/>
    </row>
    <row r="1657" spans="1:12" ht="15" hidden="1" customHeight="1">
      <c r="A1657" s="8">
        <v>201704</v>
      </c>
      <c r="B1657" s="9" t="s">
        <v>41</v>
      </c>
      <c r="C1657" s="9" t="s">
        <v>13</v>
      </c>
      <c r="D1657" s="7" t="s">
        <v>14</v>
      </c>
      <c r="E1657" s="9" t="s">
        <v>67</v>
      </c>
      <c r="F1657" s="10">
        <v>2099.12</v>
      </c>
      <c r="G1657" s="11">
        <v>0</v>
      </c>
      <c r="H1657" s="11">
        <v>28</v>
      </c>
      <c r="I1657" s="11">
        <v>22621</v>
      </c>
      <c r="J1657" s="12" t="str">
        <f>LEFT(tblRVN[[#This Row],[Rate Desc]],10)</f>
        <v>02RCFL0054</v>
      </c>
      <c r="K1657" s="11">
        <v>22621</v>
      </c>
      <c r="L1657" s="19"/>
    </row>
    <row r="1658" spans="1:12" ht="15" hidden="1" customHeight="1">
      <c r="A1658" s="8">
        <v>201704</v>
      </c>
      <c r="B1658" s="9" t="s">
        <v>41</v>
      </c>
      <c r="C1658" s="9" t="s">
        <v>13</v>
      </c>
      <c r="D1658" s="7" t="s">
        <v>14</v>
      </c>
      <c r="E1658" s="9" t="s">
        <v>15</v>
      </c>
      <c r="F1658" s="10">
        <v>333056.62</v>
      </c>
      <c r="G1658" s="11">
        <v>0</v>
      </c>
      <c r="H1658" s="11">
        <v>0</v>
      </c>
      <c r="I1658" s="11">
        <v>0</v>
      </c>
      <c r="J1658" s="12" t="str">
        <f>LEFT(tblRVN[[#This Row],[Rate Desc]],10)</f>
        <v>301270-DSM</v>
      </c>
      <c r="K1658" s="11">
        <v>0</v>
      </c>
      <c r="L1658" s="19"/>
    </row>
    <row r="1659" spans="1:12" ht="15" hidden="1" customHeight="1">
      <c r="A1659" s="8">
        <v>201704</v>
      </c>
      <c r="B1659" s="9" t="s">
        <v>41</v>
      </c>
      <c r="C1659" s="9" t="s">
        <v>13</v>
      </c>
      <c r="D1659" s="7" t="s">
        <v>14</v>
      </c>
      <c r="E1659" s="9" t="s">
        <v>16</v>
      </c>
      <c r="F1659" s="10">
        <v>1968.67</v>
      </c>
      <c r="G1659" s="11">
        <v>0</v>
      </c>
      <c r="H1659" s="11">
        <v>1</v>
      </c>
      <c r="I1659" s="11">
        <v>0</v>
      </c>
      <c r="J1659" s="12" t="str">
        <f>LEFT(tblRVN[[#This Row],[Rate Desc]],10)</f>
        <v>301280-BLU</v>
      </c>
      <c r="K1659" s="11">
        <v>0</v>
      </c>
      <c r="L1659" s="19"/>
    </row>
    <row r="1660" spans="1:12" ht="15" hidden="1" customHeight="1">
      <c r="A1660" s="8">
        <v>201704</v>
      </c>
      <c r="B1660" s="9" t="s">
        <v>41</v>
      </c>
      <c r="C1660" s="9" t="s">
        <v>13</v>
      </c>
      <c r="D1660" s="7" t="s">
        <v>14</v>
      </c>
      <c r="E1660" s="9" t="s">
        <v>17</v>
      </c>
      <c r="G1660" s="11">
        <v>15868</v>
      </c>
      <c r="H1660" s="11">
        <v>0</v>
      </c>
      <c r="J1660" s="12" t="str">
        <f>LEFT(tblRVN[[#This Row],[Rate Desc]],10)</f>
        <v>CUSTOMER C</v>
      </c>
      <c r="L1660" s="19"/>
    </row>
    <row r="1661" spans="1:12" ht="15" hidden="1" customHeight="1">
      <c r="A1661" s="8">
        <v>201704</v>
      </c>
      <c r="B1661" s="9" t="s">
        <v>41</v>
      </c>
      <c r="C1661" s="9" t="s">
        <v>13</v>
      </c>
      <c r="D1661" s="7" t="s">
        <v>14</v>
      </c>
      <c r="E1661" s="9" t="s">
        <v>18</v>
      </c>
      <c r="F1661" s="10">
        <v>-882575.63</v>
      </c>
      <c r="G1661" s="11">
        <v>0</v>
      </c>
      <c r="H1661" s="11">
        <v>0</v>
      </c>
      <c r="I1661" s="11">
        <v>0</v>
      </c>
      <c r="J1661" s="12" t="str">
        <f>LEFT(tblRVN[[#This Row],[Rate Desc]],10)</f>
        <v>REVENUE_AC</v>
      </c>
      <c r="K1661" s="11">
        <v>0</v>
      </c>
      <c r="L1661" s="19"/>
    </row>
    <row r="1662" spans="1:12" ht="15" hidden="1" customHeight="1">
      <c r="A1662" s="8">
        <v>201704</v>
      </c>
      <c r="B1662" s="9" t="s">
        <v>41</v>
      </c>
      <c r="C1662" s="9" t="s">
        <v>21</v>
      </c>
      <c r="D1662" s="7" t="s">
        <v>35</v>
      </c>
      <c r="E1662" s="9" t="s">
        <v>42</v>
      </c>
      <c r="F1662" s="10">
        <v>-407.61</v>
      </c>
      <c r="G1662" s="11">
        <v>0</v>
      </c>
      <c r="H1662" s="11">
        <v>44</v>
      </c>
      <c r="I1662" s="11">
        <v>54564</v>
      </c>
      <c r="J1662" s="12" t="e">
        <v>#REF!</v>
      </c>
      <c r="K1662" s="11">
        <v>54564</v>
      </c>
      <c r="L1662" s="19"/>
    </row>
    <row r="1663" spans="1:12" ht="15" hidden="1" customHeight="1">
      <c r="A1663" s="8">
        <v>201704</v>
      </c>
      <c r="B1663" s="9" t="s">
        <v>41</v>
      </c>
      <c r="C1663" s="9" t="s">
        <v>21</v>
      </c>
      <c r="D1663" s="7" t="s">
        <v>35</v>
      </c>
      <c r="E1663" s="9" t="s">
        <v>44</v>
      </c>
      <c r="F1663" s="10">
        <v>-6.5</v>
      </c>
      <c r="G1663" s="11">
        <v>0</v>
      </c>
      <c r="H1663" s="11">
        <v>1</v>
      </c>
      <c r="I1663" s="11">
        <v>870</v>
      </c>
      <c r="J1663" s="12" t="e">
        <v>#REF!</v>
      </c>
      <c r="K1663" s="11">
        <v>870</v>
      </c>
      <c r="L1663" s="19"/>
    </row>
    <row r="1664" spans="1:12" ht="15" hidden="1" customHeight="1">
      <c r="A1664" s="8">
        <v>201704</v>
      </c>
      <c r="B1664" s="9" t="s">
        <v>41</v>
      </c>
      <c r="C1664" s="9" t="s">
        <v>21</v>
      </c>
      <c r="D1664" s="7" t="s">
        <v>35</v>
      </c>
      <c r="E1664" s="9" t="s">
        <v>45</v>
      </c>
      <c r="F1664" s="10">
        <v>-372.9</v>
      </c>
      <c r="G1664" s="11">
        <v>0</v>
      </c>
      <c r="H1664" s="11">
        <v>10</v>
      </c>
      <c r="I1664" s="11">
        <v>49920</v>
      </c>
      <c r="J1664" s="12" t="e">
        <v>#REF!</v>
      </c>
      <c r="K1664" s="11">
        <v>49920</v>
      </c>
      <c r="L1664" s="19"/>
    </row>
    <row r="1665" spans="1:12" ht="15" hidden="1" customHeight="1">
      <c r="A1665" s="8">
        <v>201704</v>
      </c>
      <c r="B1665" s="9" t="s">
        <v>41</v>
      </c>
      <c r="C1665" s="9" t="s">
        <v>21</v>
      </c>
      <c r="D1665" s="7" t="s">
        <v>35</v>
      </c>
      <c r="E1665" s="9" t="s">
        <v>47</v>
      </c>
      <c r="F1665" s="10">
        <v>-16.079999999999998</v>
      </c>
      <c r="I1665" s="11">
        <v>2152</v>
      </c>
      <c r="J1665" s="12" t="e">
        <v>#REF!</v>
      </c>
      <c r="K1665" s="11">
        <v>2152</v>
      </c>
      <c r="L1665" s="19"/>
    </row>
    <row r="1666" spans="1:12" ht="15" hidden="1" customHeight="1">
      <c r="A1666" s="8">
        <v>201704</v>
      </c>
      <c r="B1666" s="9" t="s">
        <v>41</v>
      </c>
      <c r="C1666" s="9" t="s">
        <v>21</v>
      </c>
      <c r="D1666" s="7" t="s">
        <v>35</v>
      </c>
      <c r="E1666" s="9" t="s">
        <v>37</v>
      </c>
      <c r="G1666" s="11">
        <v>54</v>
      </c>
      <c r="H1666" s="11">
        <v>0</v>
      </c>
      <c r="J1666" s="12" t="e">
        <v>#REF!</v>
      </c>
      <c r="L1666" s="19"/>
    </row>
    <row r="1667" spans="1:12" ht="15" hidden="1" customHeight="1">
      <c r="A1667" s="8">
        <v>201704</v>
      </c>
      <c r="B1667" s="9" t="s">
        <v>41</v>
      </c>
      <c r="C1667" s="9" t="s">
        <v>21</v>
      </c>
      <c r="D1667" s="7" t="s">
        <v>14</v>
      </c>
      <c r="E1667" s="9" t="s">
        <v>48</v>
      </c>
      <c r="F1667" s="10">
        <v>6265.95</v>
      </c>
      <c r="G1667" s="11">
        <v>0</v>
      </c>
      <c r="H1667" s="11">
        <v>44</v>
      </c>
      <c r="I1667" s="11">
        <v>54564</v>
      </c>
      <c r="J1667" s="12" t="str">
        <f>LEFT(tblRVN[[#This Row],[Rate Desc]],10)</f>
        <v>02GNSB0024</v>
      </c>
      <c r="K1667" s="11">
        <v>54564</v>
      </c>
      <c r="L1667" s="19"/>
    </row>
    <row r="1668" spans="1:12" ht="15" hidden="1" customHeight="1">
      <c r="A1668" s="8">
        <v>201704</v>
      </c>
      <c r="B1668" s="9" t="s">
        <v>41</v>
      </c>
      <c r="C1668" s="9" t="s">
        <v>21</v>
      </c>
      <c r="D1668" s="7" t="s">
        <v>14</v>
      </c>
      <c r="E1668" s="9" t="s">
        <v>50</v>
      </c>
      <c r="F1668" s="10">
        <v>339.17</v>
      </c>
      <c r="G1668" s="11">
        <v>0</v>
      </c>
      <c r="H1668" s="11">
        <v>1</v>
      </c>
      <c r="I1668" s="11">
        <v>870</v>
      </c>
      <c r="J1668" s="12" t="str">
        <f>LEFT(tblRVN[[#This Row],[Rate Desc]],10)</f>
        <v>02GNSB24FP</v>
      </c>
      <c r="K1668" s="11">
        <v>870</v>
      </c>
      <c r="L1668" s="19"/>
    </row>
    <row r="1669" spans="1:12" ht="15" hidden="1" customHeight="1">
      <c r="A1669" s="8">
        <v>201704</v>
      </c>
      <c r="B1669" s="9" t="s">
        <v>41</v>
      </c>
      <c r="C1669" s="9" t="s">
        <v>21</v>
      </c>
      <c r="D1669" s="7" t="s">
        <v>14</v>
      </c>
      <c r="E1669" s="9" t="s">
        <v>51</v>
      </c>
      <c r="F1669" s="10">
        <v>113783.31</v>
      </c>
      <c r="G1669" s="11">
        <v>0</v>
      </c>
      <c r="H1669" s="11">
        <v>330</v>
      </c>
      <c r="I1669" s="11">
        <v>1173846</v>
      </c>
      <c r="J1669" s="12" t="str">
        <f>LEFT(tblRVN[[#This Row],[Rate Desc]],10)</f>
        <v>02GNSV0024</v>
      </c>
      <c r="K1669" s="11">
        <v>1173846</v>
      </c>
      <c r="L1669" s="19"/>
    </row>
    <row r="1670" spans="1:12" ht="15" hidden="1" customHeight="1">
      <c r="A1670" s="8">
        <v>201704</v>
      </c>
      <c r="B1670" s="9" t="s">
        <v>41</v>
      </c>
      <c r="C1670" s="9" t="s">
        <v>21</v>
      </c>
      <c r="D1670" s="7" t="s">
        <v>14</v>
      </c>
      <c r="E1670" s="9" t="s">
        <v>52</v>
      </c>
      <c r="F1670" s="10">
        <v>724.49</v>
      </c>
      <c r="G1670" s="11">
        <v>0</v>
      </c>
      <c r="H1670" s="11">
        <v>4</v>
      </c>
      <c r="I1670" s="11">
        <v>2776</v>
      </c>
      <c r="J1670" s="12" t="str">
        <f>LEFT(tblRVN[[#This Row],[Rate Desc]],10)</f>
        <v>02GNSV024F</v>
      </c>
      <c r="K1670" s="11">
        <v>2776</v>
      </c>
      <c r="L1670" s="19"/>
    </row>
    <row r="1671" spans="1:12" ht="15" hidden="1" customHeight="1">
      <c r="A1671" s="8">
        <v>201704</v>
      </c>
      <c r="B1671" s="9" t="s">
        <v>41</v>
      </c>
      <c r="C1671" s="9" t="s">
        <v>21</v>
      </c>
      <c r="D1671" s="7" t="s">
        <v>14</v>
      </c>
      <c r="E1671" s="9" t="s">
        <v>53</v>
      </c>
      <c r="F1671" s="10">
        <v>9665.33</v>
      </c>
      <c r="G1671" s="11">
        <v>0</v>
      </c>
      <c r="H1671" s="11">
        <v>10</v>
      </c>
      <c r="I1671" s="11">
        <v>49920</v>
      </c>
      <c r="J1671" s="12" t="str">
        <f>LEFT(tblRVN[[#This Row],[Rate Desc]],10)</f>
        <v>02LGSB0036</v>
      </c>
      <c r="K1671" s="11">
        <v>49920</v>
      </c>
      <c r="L1671" s="19"/>
    </row>
    <row r="1672" spans="1:12" ht="15" hidden="1" customHeight="1">
      <c r="A1672" s="8">
        <v>201704</v>
      </c>
      <c r="B1672" s="9" t="s">
        <v>41</v>
      </c>
      <c r="C1672" s="9" t="s">
        <v>21</v>
      </c>
      <c r="D1672" s="7" t="s">
        <v>14</v>
      </c>
      <c r="E1672" s="9" t="s">
        <v>54</v>
      </c>
      <c r="F1672" s="10">
        <v>644002.55000000005</v>
      </c>
      <c r="G1672" s="11">
        <v>0</v>
      </c>
      <c r="H1672" s="11">
        <v>98</v>
      </c>
      <c r="I1672" s="11">
        <v>7618620</v>
      </c>
      <c r="J1672" s="12" t="str">
        <f>LEFT(tblRVN[[#This Row],[Rate Desc]],10)</f>
        <v>02LGSV0036</v>
      </c>
      <c r="K1672" s="11">
        <v>7618620</v>
      </c>
      <c r="L1672" s="19"/>
    </row>
    <row r="1673" spans="1:12" ht="15" hidden="1" customHeight="1">
      <c r="A1673" s="8">
        <v>201704</v>
      </c>
      <c r="B1673" s="9" t="s">
        <v>41</v>
      </c>
      <c r="C1673" s="9" t="s">
        <v>21</v>
      </c>
      <c r="D1673" s="7" t="s">
        <v>14</v>
      </c>
      <c r="E1673" s="9" t="s">
        <v>55</v>
      </c>
      <c r="F1673" s="10">
        <v>3544727.93</v>
      </c>
      <c r="G1673" s="11">
        <v>0</v>
      </c>
      <c r="H1673" s="11">
        <v>31</v>
      </c>
      <c r="I1673" s="11">
        <v>54732550</v>
      </c>
      <c r="J1673" s="12" t="str">
        <f>LEFT(tblRVN[[#This Row],[Rate Desc]],10)</f>
        <v>02LGSV048T</v>
      </c>
      <c r="K1673" s="11">
        <v>54732550</v>
      </c>
      <c r="L1673" s="19"/>
    </row>
    <row r="1674" spans="1:12" ht="15" hidden="1" customHeight="1">
      <c r="A1674" s="8">
        <v>201704</v>
      </c>
      <c r="B1674" s="9" t="s">
        <v>41</v>
      </c>
      <c r="C1674" s="9" t="s">
        <v>21</v>
      </c>
      <c r="D1674" s="7" t="s">
        <v>14</v>
      </c>
      <c r="E1674" s="9" t="s">
        <v>65</v>
      </c>
      <c r="F1674" s="10">
        <v>1079.73</v>
      </c>
      <c r="G1674" s="11">
        <v>0</v>
      </c>
      <c r="H1674" s="11">
        <v>38</v>
      </c>
      <c r="I1674" s="11">
        <v>8031</v>
      </c>
      <c r="J1674" s="12" t="str">
        <f>LEFT(tblRVN[[#This Row],[Rate Desc]],10)</f>
        <v>02OALT015N</v>
      </c>
      <c r="K1674" s="11">
        <v>8031</v>
      </c>
      <c r="L1674" s="19"/>
    </row>
    <row r="1675" spans="1:12" ht="15" hidden="1" customHeight="1">
      <c r="A1675" s="8">
        <v>201704</v>
      </c>
      <c r="B1675" s="9" t="s">
        <v>41</v>
      </c>
      <c r="C1675" s="9" t="s">
        <v>21</v>
      </c>
      <c r="D1675" s="7" t="s">
        <v>14</v>
      </c>
      <c r="E1675" s="9" t="s">
        <v>66</v>
      </c>
      <c r="F1675" s="10">
        <v>330.84</v>
      </c>
      <c r="G1675" s="11">
        <v>0</v>
      </c>
      <c r="H1675" s="11">
        <v>14</v>
      </c>
      <c r="I1675" s="11">
        <v>2152</v>
      </c>
      <c r="J1675" s="12" t="str">
        <f>LEFT(tblRVN[[#This Row],[Rate Desc]],10)</f>
        <v>02OALTB15N</v>
      </c>
      <c r="K1675" s="11">
        <v>2152</v>
      </c>
      <c r="L1675" s="19"/>
    </row>
    <row r="1676" spans="1:12" ht="15" hidden="1" customHeight="1">
      <c r="A1676" s="8">
        <v>201704</v>
      </c>
      <c r="B1676" s="9" t="s">
        <v>41</v>
      </c>
      <c r="C1676" s="9" t="s">
        <v>21</v>
      </c>
      <c r="D1676" s="7" t="s">
        <v>14</v>
      </c>
      <c r="E1676" s="9" t="s">
        <v>68</v>
      </c>
      <c r="F1676" s="10">
        <v>20483.939999999999</v>
      </c>
      <c r="G1676" s="11">
        <v>0</v>
      </c>
      <c r="H1676" s="11">
        <v>1</v>
      </c>
      <c r="I1676" s="11">
        <v>73000</v>
      </c>
      <c r="J1676" s="12" t="str">
        <f>LEFT(tblRVN[[#This Row],[Rate Desc]],10)</f>
        <v>02PRSV47TM</v>
      </c>
      <c r="K1676" s="11">
        <v>73000</v>
      </c>
      <c r="L1676" s="19"/>
    </row>
    <row r="1677" spans="1:12" ht="15" hidden="1" customHeight="1">
      <c r="A1677" s="8">
        <v>201704</v>
      </c>
      <c r="B1677" s="9" t="s">
        <v>41</v>
      </c>
      <c r="C1677" s="9" t="s">
        <v>21</v>
      </c>
      <c r="D1677" s="7" t="s">
        <v>14</v>
      </c>
      <c r="E1677" s="9" t="s">
        <v>22</v>
      </c>
      <c r="F1677" s="10">
        <v>132962.79</v>
      </c>
      <c r="G1677" s="11">
        <v>0</v>
      </c>
      <c r="H1677" s="11">
        <v>0</v>
      </c>
      <c r="I1677" s="11">
        <v>0</v>
      </c>
      <c r="J1677" s="12" t="str">
        <f>LEFT(tblRVN[[#This Row],[Rate Desc]],10)</f>
        <v>301370-DSM</v>
      </c>
      <c r="K1677" s="11">
        <v>0</v>
      </c>
      <c r="L1677" s="19"/>
    </row>
    <row r="1678" spans="1:12" ht="15" hidden="1" customHeight="1">
      <c r="A1678" s="8">
        <v>201704</v>
      </c>
      <c r="B1678" s="9" t="s">
        <v>41</v>
      </c>
      <c r="C1678" s="9" t="s">
        <v>21</v>
      </c>
      <c r="D1678" s="7" t="s">
        <v>14</v>
      </c>
      <c r="E1678" s="9" t="s">
        <v>287</v>
      </c>
      <c r="F1678" s="10">
        <v>1.56</v>
      </c>
      <c r="G1678" s="11">
        <v>0</v>
      </c>
      <c r="H1678" s="11">
        <v>1</v>
      </c>
      <c r="I1678" s="11">
        <v>0</v>
      </c>
      <c r="J1678" s="12" t="str">
        <f>LEFT(tblRVN[[#This Row],[Rate Desc]],10)</f>
        <v>301380-BLU</v>
      </c>
      <c r="K1678" s="11">
        <v>0</v>
      </c>
      <c r="L1678" s="19"/>
    </row>
    <row r="1679" spans="1:12" ht="15" hidden="1" customHeight="1">
      <c r="A1679" s="8">
        <v>201704</v>
      </c>
      <c r="B1679" s="9" t="s">
        <v>41</v>
      </c>
      <c r="C1679" s="9" t="s">
        <v>21</v>
      </c>
      <c r="D1679" s="7" t="s">
        <v>14</v>
      </c>
      <c r="E1679" s="9" t="s">
        <v>17</v>
      </c>
      <c r="G1679" s="11">
        <v>488</v>
      </c>
      <c r="H1679" s="11">
        <v>0</v>
      </c>
      <c r="J1679" s="12" t="str">
        <f>LEFT(tblRVN[[#This Row],[Rate Desc]],10)</f>
        <v>CUSTOMER C</v>
      </c>
      <c r="L1679" s="19"/>
    </row>
    <row r="1680" spans="1:12" ht="15" hidden="1" customHeight="1">
      <c r="A1680" s="8">
        <v>201704</v>
      </c>
      <c r="B1680" s="9" t="s">
        <v>41</v>
      </c>
      <c r="C1680" s="9" t="s">
        <v>21</v>
      </c>
      <c r="D1680" s="7" t="s">
        <v>14</v>
      </c>
      <c r="E1680" s="9" t="s">
        <v>18</v>
      </c>
      <c r="F1680" s="10">
        <v>-157336.13</v>
      </c>
      <c r="G1680" s="11">
        <v>0</v>
      </c>
      <c r="H1680" s="11">
        <v>0</v>
      </c>
      <c r="I1680" s="11">
        <v>0</v>
      </c>
      <c r="J1680" s="12" t="str">
        <f>LEFT(tblRVN[[#This Row],[Rate Desc]],10)</f>
        <v>REVENUE_AC</v>
      </c>
      <c r="K1680" s="11">
        <v>0</v>
      </c>
      <c r="L1680" s="19"/>
    </row>
    <row r="1681" spans="1:12" ht="15" hidden="1" customHeight="1">
      <c r="A1681" s="8">
        <v>201704</v>
      </c>
      <c r="B1681" s="9" t="s">
        <v>41</v>
      </c>
      <c r="C1681" s="9" t="s">
        <v>23</v>
      </c>
      <c r="D1681" s="7" t="s">
        <v>35</v>
      </c>
      <c r="E1681" s="9" t="s">
        <v>69</v>
      </c>
      <c r="F1681" s="10">
        <v>-8654.7900000000009</v>
      </c>
      <c r="G1681" s="11">
        <v>0</v>
      </c>
      <c r="H1681" s="11">
        <v>3105</v>
      </c>
      <c r="I1681" s="11">
        <v>1158639</v>
      </c>
      <c r="J1681" s="12" t="e">
        <v>#REF!</v>
      </c>
      <c r="K1681" s="11">
        <v>1158639</v>
      </c>
      <c r="L1681" s="19"/>
    </row>
    <row r="1682" spans="1:12" ht="15" hidden="1" customHeight="1">
      <c r="A1682" s="8">
        <v>201704</v>
      </c>
      <c r="B1682" s="9" t="s">
        <v>41</v>
      </c>
      <c r="C1682" s="9" t="s">
        <v>23</v>
      </c>
      <c r="D1682" s="7" t="s">
        <v>35</v>
      </c>
      <c r="E1682" s="9" t="s">
        <v>70</v>
      </c>
      <c r="G1682" s="11">
        <v>0</v>
      </c>
      <c r="H1682" s="11">
        <v>9</v>
      </c>
      <c r="J1682" s="12" t="e">
        <v>#REF!</v>
      </c>
      <c r="L1682" s="19"/>
    </row>
    <row r="1683" spans="1:12" ht="15" hidden="1" customHeight="1">
      <c r="A1683" s="8">
        <v>201704</v>
      </c>
      <c r="B1683" s="9" t="s">
        <v>41</v>
      </c>
      <c r="C1683" s="9" t="s">
        <v>23</v>
      </c>
      <c r="D1683" s="7" t="s">
        <v>35</v>
      </c>
      <c r="E1683" s="9" t="s">
        <v>38</v>
      </c>
      <c r="G1683" s="11">
        <v>3059</v>
      </c>
      <c r="H1683" s="11">
        <v>0</v>
      </c>
      <c r="J1683" s="12" t="e">
        <v>#REF!</v>
      </c>
      <c r="L1683" s="19"/>
    </row>
    <row r="1684" spans="1:12" ht="15" hidden="1" customHeight="1">
      <c r="A1684" s="8">
        <v>201704</v>
      </c>
      <c r="B1684" s="9" t="s">
        <v>41</v>
      </c>
      <c r="C1684" s="9" t="s">
        <v>23</v>
      </c>
      <c r="D1684" s="7" t="s">
        <v>14</v>
      </c>
      <c r="E1684" s="9" t="s">
        <v>69</v>
      </c>
      <c r="F1684" s="10">
        <v>87957.71</v>
      </c>
      <c r="G1684" s="11">
        <v>0</v>
      </c>
      <c r="H1684" s="11">
        <v>3105</v>
      </c>
      <c r="I1684" s="11">
        <v>1158639</v>
      </c>
      <c r="J1684" s="12" t="str">
        <f>LEFT(tblRVN[[#This Row],[Rate Desc]],10)</f>
        <v>02APSV0040</v>
      </c>
      <c r="K1684" s="11">
        <v>1158639</v>
      </c>
      <c r="L1684" s="19"/>
    </row>
    <row r="1685" spans="1:12" ht="15" hidden="1" customHeight="1">
      <c r="A1685" s="8">
        <v>201704</v>
      </c>
      <c r="B1685" s="9" t="s">
        <v>41</v>
      </c>
      <c r="C1685" s="9" t="s">
        <v>23</v>
      </c>
      <c r="D1685" s="7" t="s">
        <v>14</v>
      </c>
      <c r="E1685" s="9" t="s">
        <v>71</v>
      </c>
      <c r="F1685" s="10">
        <v>51919.87</v>
      </c>
      <c r="G1685" s="11">
        <v>0</v>
      </c>
      <c r="H1685" s="11">
        <v>2036</v>
      </c>
      <c r="I1685" s="11">
        <v>672780</v>
      </c>
      <c r="J1685" s="12" t="str">
        <f>LEFT(tblRVN[[#This Row],[Rate Desc]],10)</f>
        <v>02APSV040X</v>
      </c>
      <c r="K1685" s="11">
        <v>672780</v>
      </c>
      <c r="L1685" s="19"/>
    </row>
    <row r="1686" spans="1:12" ht="15" hidden="1" customHeight="1">
      <c r="A1686" s="8">
        <v>201704</v>
      </c>
      <c r="B1686" s="9" t="s">
        <v>41</v>
      </c>
      <c r="C1686" s="9" t="s">
        <v>23</v>
      </c>
      <c r="D1686" s="7" t="s">
        <v>14</v>
      </c>
      <c r="E1686" s="9" t="s">
        <v>57</v>
      </c>
      <c r="F1686" s="10">
        <v>7.5</v>
      </c>
      <c r="I1686" s="11">
        <v>0</v>
      </c>
      <c r="J1686" s="12" t="str">
        <f>LEFT(tblRVN[[#This Row],[Rate Desc]],10)</f>
        <v>02LNX00105</v>
      </c>
      <c r="K1686" s="11">
        <v>0</v>
      </c>
      <c r="L1686" s="19"/>
    </row>
    <row r="1687" spans="1:12" ht="15" hidden="1" customHeight="1">
      <c r="A1687" s="8">
        <v>201704</v>
      </c>
      <c r="B1687" s="9" t="s">
        <v>41</v>
      </c>
      <c r="C1687" s="9" t="s">
        <v>23</v>
      </c>
      <c r="D1687" s="7" t="s">
        <v>14</v>
      </c>
      <c r="E1687" s="9" t="s">
        <v>58</v>
      </c>
      <c r="F1687" s="10">
        <v>533.98</v>
      </c>
      <c r="I1687" s="11">
        <v>0</v>
      </c>
      <c r="J1687" s="12" t="str">
        <f>LEFT(tblRVN[[#This Row],[Rate Desc]],10)</f>
        <v>02LNX00109</v>
      </c>
      <c r="K1687" s="11">
        <v>0</v>
      </c>
      <c r="L1687" s="19"/>
    </row>
    <row r="1688" spans="1:12" ht="15" hidden="1" customHeight="1">
      <c r="A1688" s="8">
        <v>201704</v>
      </c>
      <c r="B1688" s="9" t="s">
        <v>41</v>
      </c>
      <c r="C1688" s="9" t="s">
        <v>23</v>
      </c>
      <c r="D1688" s="7" t="s">
        <v>14</v>
      </c>
      <c r="E1688" s="9" t="s">
        <v>73</v>
      </c>
      <c r="F1688" s="10">
        <v>1850.09</v>
      </c>
      <c r="I1688" s="11">
        <v>0</v>
      </c>
      <c r="J1688" s="12" t="str">
        <f>LEFT(tblRVN[[#This Row],[Rate Desc]],10)</f>
        <v>02LNX00110</v>
      </c>
      <c r="K1688" s="11">
        <v>0</v>
      </c>
      <c r="L1688" s="19"/>
    </row>
    <row r="1689" spans="1:12" ht="15" hidden="1" customHeight="1">
      <c r="A1689" s="8">
        <v>201704</v>
      </c>
      <c r="B1689" s="9" t="s">
        <v>41</v>
      </c>
      <c r="C1689" s="9" t="s">
        <v>23</v>
      </c>
      <c r="D1689" s="7" t="s">
        <v>14</v>
      </c>
      <c r="E1689" s="9" t="s">
        <v>61</v>
      </c>
      <c r="F1689" s="10">
        <v>21.27</v>
      </c>
      <c r="I1689" s="11">
        <v>0</v>
      </c>
      <c r="J1689" s="12" t="str">
        <f>LEFT(tblRVN[[#This Row],[Rate Desc]],10)</f>
        <v>02LNX00311</v>
      </c>
      <c r="K1689" s="11">
        <v>0</v>
      </c>
      <c r="L1689" s="19"/>
    </row>
    <row r="1690" spans="1:12" ht="15" hidden="1" customHeight="1">
      <c r="A1690" s="8">
        <v>201704</v>
      </c>
      <c r="B1690" s="9" t="s">
        <v>41</v>
      </c>
      <c r="C1690" s="9" t="s">
        <v>23</v>
      </c>
      <c r="D1690" s="7" t="s">
        <v>14</v>
      </c>
      <c r="E1690" s="9" t="s">
        <v>97</v>
      </c>
      <c r="F1690" s="10">
        <v>2547.5700000000002</v>
      </c>
      <c r="I1690" s="11">
        <v>0</v>
      </c>
      <c r="J1690" s="12" t="str">
        <f>LEFT(tblRVN[[#This Row],[Rate Desc]],10)</f>
        <v>02LNX00312</v>
      </c>
      <c r="K1690" s="11">
        <v>0</v>
      </c>
      <c r="L1690" s="19"/>
    </row>
    <row r="1691" spans="1:12" ht="15" hidden="1" customHeight="1">
      <c r="A1691" s="8">
        <v>201704</v>
      </c>
      <c r="B1691" s="9" t="s">
        <v>41</v>
      </c>
      <c r="C1691" s="9" t="s">
        <v>23</v>
      </c>
      <c r="D1691" s="7" t="s">
        <v>14</v>
      </c>
      <c r="E1691" s="9" t="s">
        <v>75</v>
      </c>
      <c r="F1691" s="10">
        <v>1.1399999999999999</v>
      </c>
      <c r="G1691" s="11">
        <v>0</v>
      </c>
      <c r="H1691" s="11">
        <v>9</v>
      </c>
      <c r="I1691" s="11">
        <v>0</v>
      </c>
      <c r="J1691" s="12" t="str">
        <f>LEFT(tblRVN[[#This Row],[Rate Desc]],10)</f>
        <v>02NMT40135</v>
      </c>
      <c r="K1691" s="11">
        <v>0</v>
      </c>
      <c r="L1691" s="19"/>
    </row>
    <row r="1692" spans="1:12" ht="15" hidden="1" customHeight="1">
      <c r="A1692" s="8">
        <v>201704</v>
      </c>
      <c r="B1692" s="9" t="s">
        <v>41</v>
      </c>
      <c r="C1692" s="9" t="s">
        <v>23</v>
      </c>
      <c r="D1692" s="7" t="s">
        <v>14</v>
      </c>
      <c r="E1692" s="9" t="s">
        <v>280</v>
      </c>
      <c r="G1692" s="11">
        <v>0</v>
      </c>
      <c r="H1692" s="11">
        <v>1</v>
      </c>
      <c r="J1692" s="12" t="str">
        <f>LEFT(tblRVN[[#This Row],[Rate Desc]],10)</f>
        <v>02NMX40135</v>
      </c>
      <c r="L1692" s="19"/>
    </row>
    <row r="1693" spans="1:12" ht="15" hidden="1" customHeight="1">
      <c r="A1693" s="8">
        <v>201704</v>
      </c>
      <c r="B1693" s="9" t="s">
        <v>41</v>
      </c>
      <c r="C1693" s="9" t="s">
        <v>23</v>
      </c>
      <c r="D1693" s="7" t="s">
        <v>14</v>
      </c>
      <c r="E1693" s="9" t="s">
        <v>24</v>
      </c>
      <c r="F1693" s="10">
        <v>196000</v>
      </c>
      <c r="G1693" s="11">
        <v>0</v>
      </c>
      <c r="H1693" s="11">
        <v>0</v>
      </c>
      <c r="I1693" s="11">
        <v>0</v>
      </c>
      <c r="J1693" s="12" t="str">
        <f>LEFT(tblRVN[[#This Row],[Rate Desc]],10)</f>
        <v>301461-IRR</v>
      </c>
      <c r="K1693" s="11">
        <v>0</v>
      </c>
      <c r="L1693" s="19"/>
    </row>
    <row r="1694" spans="1:12" ht="15" hidden="1" customHeight="1">
      <c r="A1694" s="8">
        <v>201704</v>
      </c>
      <c r="B1694" s="9" t="s">
        <v>41</v>
      </c>
      <c r="C1694" s="9" t="s">
        <v>23</v>
      </c>
      <c r="D1694" s="7" t="s">
        <v>14</v>
      </c>
      <c r="E1694" s="9" t="s">
        <v>25</v>
      </c>
      <c r="F1694" s="10">
        <v>4865.13</v>
      </c>
      <c r="G1694" s="11">
        <v>0</v>
      </c>
      <c r="H1694" s="11">
        <v>0</v>
      </c>
      <c r="I1694" s="11">
        <v>0</v>
      </c>
      <c r="J1694" s="12" t="str">
        <f>LEFT(tblRVN[[#This Row],[Rate Desc]],10)</f>
        <v>301470-DSM</v>
      </c>
      <c r="K1694" s="11">
        <v>0</v>
      </c>
      <c r="L1694" s="19"/>
    </row>
    <row r="1695" spans="1:12" ht="15" hidden="1" customHeight="1">
      <c r="A1695" s="8">
        <v>201704</v>
      </c>
      <c r="B1695" s="9" t="s">
        <v>41</v>
      </c>
      <c r="C1695" s="9" t="s">
        <v>23</v>
      </c>
      <c r="D1695" s="7" t="s">
        <v>14</v>
      </c>
      <c r="E1695" s="9" t="s">
        <v>26</v>
      </c>
      <c r="F1695" s="10">
        <v>30.68</v>
      </c>
      <c r="I1695" s="11">
        <v>0</v>
      </c>
      <c r="J1695" s="12" t="str">
        <f>LEFT(tblRVN[[#This Row],[Rate Desc]],10)</f>
        <v>301480-BLU</v>
      </c>
      <c r="K1695" s="11">
        <v>0</v>
      </c>
      <c r="L1695" s="19"/>
    </row>
    <row r="1696" spans="1:12" ht="15" hidden="1" customHeight="1">
      <c r="A1696" s="8">
        <v>201704</v>
      </c>
      <c r="B1696" s="9" t="s">
        <v>41</v>
      </c>
      <c r="C1696" s="9" t="s">
        <v>23</v>
      </c>
      <c r="D1696" s="7" t="s">
        <v>14</v>
      </c>
      <c r="E1696" s="9" t="s">
        <v>27</v>
      </c>
      <c r="G1696" s="11">
        <v>5039</v>
      </c>
      <c r="H1696" s="11">
        <v>0</v>
      </c>
      <c r="J1696" s="12" t="str">
        <f>LEFT(tblRVN[[#This Row],[Rate Desc]],10)</f>
        <v>CUSTOMER C</v>
      </c>
      <c r="L1696" s="19"/>
    </row>
    <row r="1697" spans="1:12" ht="15" hidden="1" customHeight="1">
      <c r="A1697" s="8">
        <v>201704</v>
      </c>
      <c r="B1697" s="9" t="s">
        <v>41</v>
      </c>
      <c r="C1697" s="9" t="s">
        <v>23</v>
      </c>
      <c r="D1697" s="7" t="s">
        <v>14</v>
      </c>
      <c r="E1697" s="9" t="s">
        <v>18</v>
      </c>
      <c r="F1697" s="10">
        <v>-257866.22</v>
      </c>
      <c r="G1697" s="11">
        <v>0</v>
      </c>
      <c r="H1697" s="11">
        <v>0</v>
      </c>
      <c r="I1697" s="11">
        <v>0</v>
      </c>
      <c r="J1697" s="12" t="str">
        <f>LEFT(tblRVN[[#This Row],[Rate Desc]],10)</f>
        <v>REVENUE_AC</v>
      </c>
      <c r="K1697" s="11">
        <v>0</v>
      </c>
      <c r="L1697" s="19"/>
    </row>
    <row r="1698" spans="1:12" ht="15" hidden="1" customHeight="1">
      <c r="A1698" s="8">
        <v>201704</v>
      </c>
      <c r="B1698" s="9" t="s">
        <v>41</v>
      </c>
      <c r="C1698" s="9" t="s">
        <v>29</v>
      </c>
      <c r="D1698" s="7" t="s">
        <v>14</v>
      </c>
      <c r="E1698" s="9" t="s">
        <v>76</v>
      </c>
      <c r="F1698" s="10">
        <v>7.57</v>
      </c>
      <c r="I1698" s="11">
        <v>0</v>
      </c>
      <c r="J1698" s="12" t="str">
        <f>LEFT(tblRVN[[#This Row],[Rate Desc]],10)</f>
        <v>02CFR00012</v>
      </c>
      <c r="K1698" s="11">
        <v>0</v>
      </c>
      <c r="L1698" s="19"/>
    </row>
    <row r="1699" spans="1:12" ht="15" hidden="1" customHeight="1">
      <c r="A1699" s="8">
        <v>201704</v>
      </c>
      <c r="B1699" s="9" t="s">
        <v>41</v>
      </c>
      <c r="C1699" s="9" t="s">
        <v>29</v>
      </c>
      <c r="D1699" s="7" t="s">
        <v>14</v>
      </c>
      <c r="E1699" s="9" t="s">
        <v>77</v>
      </c>
      <c r="F1699" s="10">
        <v>2620.3200000000002</v>
      </c>
      <c r="G1699" s="11">
        <v>0</v>
      </c>
      <c r="H1699" s="11">
        <v>14</v>
      </c>
      <c r="I1699" s="11">
        <v>12602</v>
      </c>
      <c r="J1699" s="12" t="str">
        <f>LEFT(tblRVN[[#This Row],[Rate Desc]],10)</f>
        <v>02COSL0052</v>
      </c>
      <c r="K1699" s="11">
        <v>12602</v>
      </c>
      <c r="L1699" s="19"/>
    </row>
    <row r="1700" spans="1:12" ht="15" hidden="1" customHeight="1">
      <c r="A1700" s="8">
        <v>201704</v>
      </c>
      <c r="B1700" s="9" t="s">
        <v>41</v>
      </c>
      <c r="C1700" s="9" t="s">
        <v>29</v>
      </c>
      <c r="D1700" s="7" t="s">
        <v>14</v>
      </c>
      <c r="E1700" s="9" t="s">
        <v>78</v>
      </c>
      <c r="F1700" s="10">
        <v>20634.12</v>
      </c>
      <c r="G1700" s="11">
        <v>0</v>
      </c>
      <c r="H1700" s="11">
        <v>116</v>
      </c>
      <c r="I1700" s="11">
        <v>277744</v>
      </c>
      <c r="J1700" s="12" t="str">
        <f>LEFT(tblRVN[[#This Row],[Rate Desc]],10)</f>
        <v>02CUSL053F</v>
      </c>
      <c r="K1700" s="11">
        <v>277744</v>
      </c>
      <c r="L1700" s="19"/>
    </row>
    <row r="1701" spans="1:12" ht="15" hidden="1" customHeight="1">
      <c r="A1701" s="8">
        <v>201704</v>
      </c>
      <c r="B1701" s="9" t="s">
        <v>41</v>
      </c>
      <c r="C1701" s="9" t="s">
        <v>29</v>
      </c>
      <c r="D1701" s="7" t="s">
        <v>14</v>
      </c>
      <c r="E1701" s="9" t="s">
        <v>79</v>
      </c>
      <c r="F1701" s="10">
        <v>5901.6</v>
      </c>
      <c r="G1701" s="11">
        <v>0</v>
      </c>
      <c r="H1701" s="11">
        <v>105</v>
      </c>
      <c r="I1701" s="11">
        <v>80174</v>
      </c>
      <c r="J1701" s="12" t="str">
        <f>LEFT(tblRVN[[#This Row],[Rate Desc]],10)</f>
        <v>02CUSL053M</v>
      </c>
      <c r="K1701" s="11">
        <v>80174</v>
      </c>
      <c r="L1701" s="19"/>
    </row>
    <row r="1702" spans="1:12" ht="15" hidden="1" customHeight="1">
      <c r="A1702" s="8">
        <v>201704</v>
      </c>
      <c r="B1702" s="9" t="s">
        <v>41</v>
      </c>
      <c r="C1702" s="9" t="s">
        <v>29</v>
      </c>
      <c r="D1702" s="7" t="s">
        <v>14</v>
      </c>
      <c r="E1702" s="9" t="s">
        <v>80</v>
      </c>
      <c r="F1702" s="10">
        <v>17789.14</v>
      </c>
      <c r="G1702" s="11">
        <v>0</v>
      </c>
      <c r="H1702" s="11">
        <v>40</v>
      </c>
      <c r="I1702" s="11">
        <v>136828</v>
      </c>
      <c r="J1702" s="12" t="str">
        <f>LEFT(tblRVN[[#This Row],[Rate Desc]],10)</f>
        <v>02MVSL0057</v>
      </c>
      <c r="K1702" s="11">
        <v>136828</v>
      </c>
      <c r="L1702" s="19"/>
    </row>
    <row r="1703" spans="1:12" ht="15" hidden="1" customHeight="1">
      <c r="A1703" s="8">
        <v>201704</v>
      </c>
      <c r="B1703" s="9" t="s">
        <v>41</v>
      </c>
      <c r="C1703" s="9" t="s">
        <v>29</v>
      </c>
      <c r="D1703" s="7" t="s">
        <v>14</v>
      </c>
      <c r="E1703" s="9" t="s">
        <v>81</v>
      </c>
      <c r="F1703" s="10">
        <v>65824.09</v>
      </c>
      <c r="G1703" s="11">
        <v>0</v>
      </c>
      <c r="H1703" s="11">
        <v>192</v>
      </c>
      <c r="I1703" s="11">
        <v>319404</v>
      </c>
      <c r="J1703" s="12" t="str">
        <f>LEFT(tblRVN[[#This Row],[Rate Desc]],10)</f>
        <v>02SLCO0051</v>
      </c>
      <c r="K1703" s="11">
        <v>319404</v>
      </c>
      <c r="L1703" s="19"/>
    </row>
    <row r="1704" spans="1:12" ht="15" hidden="1" customHeight="1">
      <c r="A1704" s="8">
        <v>201704</v>
      </c>
      <c r="B1704" s="9" t="s">
        <v>41</v>
      </c>
      <c r="C1704" s="9" t="s">
        <v>29</v>
      </c>
      <c r="D1704" s="7" t="s">
        <v>14</v>
      </c>
      <c r="E1704" s="9" t="s">
        <v>30</v>
      </c>
      <c r="F1704" s="10">
        <v>2349.85</v>
      </c>
      <c r="G1704" s="11">
        <v>0</v>
      </c>
      <c r="H1704" s="11">
        <v>0</v>
      </c>
      <c r="I1704" s="11">
        <v>0</v>
      </c>
      <c r="J1704" s="12" t="str">
        <f>LEFT(tblRVN[[#This Row],[Rate Desc]],10)</f>
        <v>301670-DSM</v>
      </c>
      <c r="K1704" s="11">
        <v>0</v>
      </c>
      <c r="L1704" s="19"/>
    </row>
    <row r="1705" spans="1:12" ht="15" hidden="1" customHeight="1">
      <c r="A1705" s="8">
        <v>201704</v>
      </c>
      <c r="B1705" s="9" t="s">
        <v>41</v>
      </c>
      <c r="C1705" s="9" t="s">
        <v>29</v>
      </c>
      <c r="D1705" s="7" t="s">
        <v>14</v>
      </c>
      <c r="E1705" s="9" t="s">
        <v>17</v>
      </c>
      <c r="G1705" s="11">
        <v>240</v>
      </c>
      <c r="H1705" s="11">
        <v>0</v>
      </c>
      <c r="J1705" s="12" t="str">
        <f>LEFT(tblRVN[[#This Row],[Rate Desc]],10)</f>
        <v>CUSTOMER C</v>
      </c>
      <c r="L1705" s="19"/>
    </row>
    <row r="1706" spans="1:12" ht="15" hidden="1" customHeight="1">
      <c r="A1706" s="8">
        <v>201704</v>
      </c>
      <c r="B1706" s="9" t="s">
        <v>41</v>
      </c>
      <c r="C1706" s="9" t="s">
        <v>29</v>
      </c>
      <c r="D1706" s="7" t="s">
        <v>14</v>
      </c>
      <c r="E1706" s="9" t="s">
        <v>18</v>
      </c>
      <c r="F1706" s="10">
        <v>-6085.69</v>
      </c>
      <c r="G1706" s="11">
        <v>0</v>
      </c>
      <c r="H1706" s="11">
        <v>0</v>
      </c>
      <c r="I1706" s="11">
        <v>0</v>
      </c>
      <c r="J1706" s="12" t="str">
        <f>LEFT(tblRVN[[#This Row],[Rate Desc]],10)</f>
        <v>REVENUE_AC</v>
      </c>
      <c r="K1706" s="11">
        <v>0</v>
      </c>
      <c r="L1706" s="19"/>
    </row>
    <row r="1707" spans="1:12" ht="15" hidden="1" customHeight="1">
      <c r="A1707" s="8">
        <v>201704</v>
      </c>
      <c r="B1707" s="9" t="s">
        <v>41</v>
      </c>
      <c r="C1707" s="9" t="s">
        <v>31</v>
      </c>
      <c r="D1707" s="7" t="s">
        <v>35</v>
      </c>
      <c r="E1707" s="9" t="s">
        <v>82</v>
      </c>
      <c r="F1707" s="10">
        <v>-3114.12</v>
      </c>
      <c r="G1707" s="11">
        <v>0</v>
      </c>
      <c r="H1707" s="11">
        <v>630</v>
      </c>
      <c r="I1707" s="11">
        <v>416886</v>
      </c>
      <c r="J1707" s="12" t="e">
        <v>#REF!</v>
      </c>
      <c r="K1707" s="11">
        <v>416886</v>
      </c>
      <c r="L1707" s="19"/>
    </row>
    <row r="1708" spans="1:12" ht="15" hidden="1" customHeight="1">
      <c r="A1708" s="8">
        <v>201704</v>
      </c>
      <c r="B1708" s="9" t="s">
        <v>41</v>
      </c>
      <c r="C1708" s="9" t="s">
        <v>31</v>
      </c>
      <c r="D1708" s="7" t="s">
        <v>35</v>
      </c>
      <c r="E1708" s="9" t="s">
        <v>83</v>
      </c>
      <c r="F1708" s="10">
        <v>-608.94000000000005</v>
      </c>
      <c r="I1708" s="11">
        <v>81256</v>
      </c>
      <c r="J1708" s="12" t="e">
        <v>#REF!</v>
      </c>
      <c r="K1708" s="11">
        <v>81256</v>
      </c>
      <c r="L1708" s="19"/>
    </row>
    <row r="1709" spans="1:12" ht="15" hidden="1" customHeight="1">
      <c r="A1709" s="8">
        <v>201704</v>
      </c>
      <c r="B1709" s="9" t="s">
        <v>41</v>
      </c>
      <c r="C1709" s="9" t="s">
        <v>31</v>
      </c>
      <c r="D1709" s="7" t="s">
        <v>35</v>
      </c>
      <c r="E1709" s="9" t="s">
        <v>84</v>
      </c>
      <c r="F1709" s="10">
        <v>-791081.17</v>
      </c>
      <c r="G1709" s="11">
        <v>0</v>
      </c>
      <c r="H1709" s="11">
        <v>101163</v>
      </c>
      <c r="I1709" s="11">
        <v>105901046</v>
      </c>
      <c r="J1709" s="12" t="e">
        <v>#REF!</v>
      </c>
      <c r="K1709" s="11">
        <v>105901046</v>
      </c>
      <c r="L1709" s="19"/>
    </row>
    <row r="1710" spans="1:12" ht="15" hidden="1" customHeight="1">
      <c r="A1710" s="8">
        <v>201704</v>
      </c>
      <c r="B1710" s="9" t="s">
        <v>41</v>
      </c>
      <c r="C1710" s="9" t="s">
        <v>31</v>
      </c>
      <c r="D1710" s="7" t="s">
        <v>35</v>
      </c>
      <c r="E1710" s="9" t="s">
        <v>85</v>
      </c>
      <c r="F1710" s="10">
        <v>-45170.63</v>
      </c>
      <c r="G1710" s="11">
        <v>0</v>
      </c>
      <c r="H1710" s="11">
        <v>5191</v>
      </c>
      <c r="I1710" s="11">
        <v>6046951</v>
      </c>
      <c r="J1710" s="12" t="e">
        <v>#REF!</v>
      </c>
      <c r="K1710" s="11">
        <v>6046951</v>
      </c>
      <c r="L1710" s="19"/>
    </row>
    <row r="1711" spans="1:12" ht="15" hidden="1" customHeight="1">
      <c r="A1711" s="8">
        <v>201704</v>
      </c>
      <c r="B1711" s="9" t="s">
        <v>41</v>
      </c>
      <c r="C1711" s="9" t="s">
        <v>31</v>
      </c>
      <c r="D1711" s="7" t="s">
        <v>35</v>
      </c>
      <c r="E1711" s="9" t="s">
        <v>86</v>
      </c>
      <c r="F1711" s="10">
        <v>-1231.1099999999999</v>
      </c>
      <c r="G1711" s="11">
        <v>0</v>
      </c>
      <c r="H1711" s="11">
        <v>83</v>
      </c>
      <c r="I1711" s="11">
        <v>164800</v>
      </c>
      <c r="J1711" s="12" t="e">
        <v>#REF!</v>
      </c>
      <c r="K1711" s="11">
        <v>164800</v>
      </c>
      <c r="L1711" s="19"/>
    </row>
    <row r="1712" spans="1:12" ht="15" hidden="1" customHeight="1">
      <c r="A1712" s="8">
        <v>201704</v>
      </c>
      <c r="B1712" s="9" t="s">
        <v>41</v>
      </c>
      <c r="C1712" s="9" t="s">
        <v>31</v>
      </c>
      <c r="D1712" s="7" t="s">
        <v>35</v>
      </c>
      <c r="E1712" s="9" t="s">
        <v>87</v>
      </c>
      <c r="F1712" s="10">
        <v>-178.97</v>
      </c>
      <c r="G1712" s="11">
        <v>0</v>
      </c>
      <c r="H1712" s="11">
        <v>15</v>
      </c>
      <c r="I1712" s="11">
        <v>23959</v>
      </c>
      <c r="J1712" s="12" t="e">
        <v>#REF!</v>
      </c>
      <c r="K1712" s="11">
        <v>23959</v>
      </c>
      <c r="L1712" s="19"/>
    </row>
    <row r="1713" spans="1:12" ht="15" hidden="1" customHeight="1">
      <c r="A1713" s="8">
        <v>201704</v>
      </c>
      <c r="B1713" s="9" t="s">
        <v>41</v>
      </c>
      <c r="C1713" s="9" t="s">
        <v>31</v>
      </c>
      <c r="D1713" s="7" t="s">
        <v>35</v>
      </c>
      <c r="E1713" s="9" t="s">
        <v>88</v>
      </c>
      <c r="F1713" s="10">
        <v>-10306.44</v>
      </c>
      <c r="G1713" s="11">
        <v>0</v>
      </c>
      <c r="H1713" s="11">
        <v>3447</v>
      </c>
      <c r="I1713" s="11">
        <v>1379732</v>
      </c>
      <c r="J1713" s="12" t="e">
        <v>#REF!</v>
      </c>
      <c r="K1713" s="11">
        <v>1379732</v>
      </c>
      <c r="L1713" s="19"/>
    </row>
    <row r="1714" spans="1:12" ht="15" hidden="1" customHeight="1">
      <c r="A1714" s="8">
        <v>201704</v>
      </c>
      <c r="B1714" s="9" t="s">
        <v>41</v>
      </c>
      <c r="C1714" s="9" t="s">
        <v>31</v>
      </c>
      <c r="D1714" s="7" t="s">
        <v>35</v>
      </c>
      <c r="E1714" s="9" t="s">
        <v>284</v>
      </c>
      <c r="F1714" s="10">
        <v>-800.04</v>
      </c>
      <c r="G1714" s="11">
        <v>0</v>
      </c>
      <c r="H1714" s="11">
        <v>1</v>
      </c>
      <c r="I1714" s="11">
        <v>107100</v>
      </c>
      <c r="J1714" s="12" t="e">
        <v>#REF!</v>
      </c>
      <c r="K1714" s="11">
        <v>107100</v>
      </c>
      <c r="L1714" s="19"/>
    </row>
    <row r="1715" spans="1:12" ht="15" hidden="1" customHeight="1">
      <c r="A1715" s="8">
        <v>201704</v>
      </c>
      <c r="B1715" s="9" t="s">
        <v>41</v>
      </c>
      <c r="C1715" s="9" t="s">
        <v>31</v>
      </c>
      <c r="D1715" s="7" t="s">
        <v>35</v>
      </c>
      <c r="E1715" s="9" t="s">
        <v>281</v>
      </c>
      <c r="F1715" s="10">
        <v>-5.4</v>
      </c>
      <c r="G1715" s="11">
        <v>0</v>
      </c>
      <c r="H1715" s="11">
        <v>5</v>
      </c>
      <c r="I1715" s="11">
        <v>723</v>
      </c>
      <c r="J1715" s="12" t="e">
        <v>#REF!</v>
      </c>
      <c r="K1715" s="11">
        <v>723</v>
      </c>
      <c r="L1715" s="19"/>
    </row>
    <row r="1716" spans="1:12" ht="15" hidden="1" customHeight="1">
      <c r="A1716" s="8">
        <v>201704</v>
      </c>
      <c r="B1716" s="9" t="s">
        <v>41</v>
      </c>
      <c r="C1716" s="9" t="s">
        <v>31</v>
      </c>
      <c r="D1716" s="7" t="s">
        <v>35</v>
      </c>
      <c r="E1716" s="9" t="s">
        <v>37</v>
      </c>
      <c r="G1716" s="11">
        <v>108799</v>
      </c>
      <c r="H1716" s="11">
        <v>0</v>
      </c>
      <c r="J1716" s="12" t="e">
        <v>#REF!</v>
      </c>
      <c r="L1716" s="19"/>
    </row>
    <row r="1717" spans="1:12" ht="15" hidden="1" customHeight="1">
      <c r="A1717" s="8">
        <v>201704</v>
      </c>
      <c r="B1717" s="9" t="s">
        <v>41</v>
      </c>
      <c r="C1717" s="9" t="s">
        <v>31</v>
      </c>
      <c r="D1717" s="7" t="s">
        <v>14</v>
      </c>
      <c r="E1717" s="9" t="s">
        <v>58</v>
      </c>
      <c r="F1717" s="10">
        <v>152.22999999999999</v>
      </c>
      <c r="I1717" s="11">
        <v>0</v>
      </c>
      <c r="J1717" s="12" t="str">
        <f>LEFT(tblRVN[[#This Row],[Rate Desc]],10)</f>
        <v>02LNX00109</v>
      </c>
      <c r="K1717" s="11">
        <v>0</v>
      </c>
      <c r="L1717" s="19"/>
    </row>
    <row r="1718" spans="1:12" ht="15" hidden="1" customHeight="1">
      <c r="A1718" s="8">
        <v>201704</v>
      </c>
      <c r="B1718" s="9" t="s">
        <v>41</v>
      </c>
      <c r="C1718" s="9" t="s">
        <v>31</v>
      </c>
      <c r="D1718" s="7" t="s">
        <v>14</v>
      </c>
      <c r="E1718" s="9" t="s">
        <v>89</v>
      </c>
      <c r="F1718" s="10">
        <v>40712.75</v>
      </c>
      <c r="G1718" s="11">
        <v>0</v>
      </c>
      <c r="H1718" s="11">
        <v>630</v>
      </c>
      <c r="I1718" s="11">
        <v>426973</v>
      </c>
      <c r="J1718" s="12" t="str">
        <f>LEFT(tblRVN[[#This Row],[Rate Desc]],10)</f>
        <v>02NETMT135</v>
      </c>
      <c r="K1718" s="11">
        <v>426973</v>
      </c>
      <c r="L1718" s="19"/>
    </row>
    <row r="1719" spans="1:12" ht="15" hidden="1" customHeight="1">
      <c r="A1719" s="8">
        <v>201704</v>
      </c>
      <c r="B1719" s="9" t="s">
        <v>41</v>
      </c>
      <c r="C1719" s="9" t="s">
        <v>31</v>
      </c>
      <c r="D1719" s="7" t="s">
        <v>14</v>
      </c>
      <c r="E1719" s="9" t="s">
        <v>90</v>
      </c>
      <c r="F1719" s="10">
        <v>12564.27</v>
      </c>
      <c r="G1719" s="11">
        <v>0</v>
      </c>
      <c r="H1719" s="11">
        <v>1079</v>
      </c>
      <c r="I1719" s="11">
        <v>81256</v>
      </c>
      <c r="J1719" s="12" t="str">
        <f>LEFT(tblRVN[[#This Row],[Rate Desc]],10)</f>
        <v>02OALTB15R</v>
      </c>
      <c r="K1719" s="11">
        <v>81256</v>
      </c>
      <c r="L1719" s="19"/>
    </row>
    <row r="1720" spans="1:12" ht="15" hidden="1" customHeight="1">
      <c r="A1720" s="8">
        <v>201704</v>
      </c>
      <c r="B1720" s="9" t="s">
        <v>41</v>
      </c>
      <c r="C1720" s="9" t="s">
        <v>31</v>
      </c>
      <c r="D1720" s="7" t="s">
        <v>14</v>
      </c>
      <c r="E1720" s="9" t="s">
        <v>91</v>
      </c>
      <c r="F1720" s="10">
        <v>10040485.800000001</v>
      </c>
      <c r="G1720" s="11">
        <v>0</v>
      </c>
      <c r="H1720" s="11">
        <v>101163</v>
      </c>
      <c r="I1720" s="11">
        <v>105955279</v>
      </c>
      <c r="J1720" s="12" t="str">
        <f>LEFT(tblRVN[[#This Row],[Rate Desc]],10)</f>
        <v>02RESD0016</v>
      </c>
      <c r="K1720" s="11">
        <v>105955279</v>
      </c>
      <c r="L1720" s="19"/>
    </row>
    <row r="1721" spans="1:12" ht="15" hidden="1" customHeight="1">
      <c r="A1721" s="8">
        <v>201704</v>
      </c>
      <c r="B1721" s="9" t="s">
        <v>41</v>
      </c>
      <c r="C1721" s="9" t="s">
        <v>31</v>
      </c>
      <c r="D1721" s="7" t="s">
        <v>14</v>
      </c>
      <c r="E1721" s="9" t="s">
        <v>92</v>
      </c>
      <c r="F1721" s="10">
        <v>573464.22</v>
      </c>
      <c r="G1721" s="11">
        <v>0</v>
      </c>
      <c r="H1721" s="11">
        <v>5191</v>
      </c>
      <c r="I1721" s="11">
        <v>6046951</v>
      </c>
      <c r="J1721" s="12" t="str">
        <f>LEFT(tblRVN[[#This Row],[Rate Desc]],10)</f>
        <v>02RESD0017</v>
      </c>
      <c r="K1721" s="11">
        <v>6046951</v>
      </c>
      <c r="L1721" s="19"/>
    </row>
    <row r="1722" spans="1:12" ht="15" hidden="1" customHeight="1">
      <c r="A1722" s="8">
        <v>201704</v>
      </c>
      <c r="B1722" s="9" t="s">
        <v>41</v>
      </c>
      <c r="C1722" s="9" t="s">
        <v>31</v>
      </c>
      <c r="D1722" s="7" t="s">
        <v>14</v>
      </c>
      <c r="E1722" s="9" t="s">
        <v>93</v>
      </c>
      <c r="F1722" s="10">
        <v>17293.62</v>
      </c>
      <c r="G1722" s="11">
        <v>0</v>
      </c>
      <c r="H1722" s="11">
        <v>83</v>
      </c>
      <c r="I1722" s="11">
        <v>164800</v>
      </c>
      <c r="J1722" s="12" t="str">
        <f>LEFT(tblRVN[[#This Row],[Rate Desc]],10)</f>
        <v>02RESD0018</v>
      </c>
      <c r="K1722" s="11">
        <v>164800</v>
      </c>
      <c r="L1722" s="19"/>
    </row>
    <row r="1723" spans="1:12" ht="15" hidden="1" customHeight="1">
      <c r="A1723" s="8">
        <v>201704</v>
      </c>
      <c r="B1723" s="9" t="s">
        <v>41</v>
      </c>
      <c r="C1723" s="9" t="s">
        <v>31</v>
      </c>
      <c r="D1723" s="7" t="s">
        <v>14</v>
      </c>
      <c r="E1723" s="9" t="s">
        <v>94</v>
      </c>
      <c r="F1723" s="10">
        <v>2423.9499999999998</v>
      </c>
      <c r="G1723" s="11">
        <v>0</v>
      </c>
      <c r="H1723" s="11">
        <v>15</v>
      </c>
      <c r="I1723" s="11">
        <v>23959</v>
      </c>
      <c r="J1723" s="12" t="str">
        <f>LEFT(tblRVN[[#This Row],[Rate Desc]],10)</f>
        <v>02RESD018X</v>
      </c>
      <c r="K1723" s="11">
        <v>23959</v>
      </c>
      <c r="L1723" s="19"/>
    </row>
    <row r="1724" spans="1:12" ht="15" hidden="1" customHeight="1">
      <c r="A1724" s="8">
        <v>201704</v>
      </c>
      <c r="B1724" s="9" t="s">
        <v>41</v>
      </c>
      <c r="C1724" s="9" t="s">
        <v>31</v>
      </c>
      <c r="D1724" s="7" t="s">
        <v>14</v>
      </c>
      <c r="E1724" s="9" t="s">
        <v>95</v>
      </c>
      <c r="F1724" s="10">
        <v>181623.52</v>
      </c>
      <c r="G1724" s="11">
        <v>0</v>
      </c>
      <c r="H1724" s="11">
        <v>3447</v>
      </c>
      <c r="I1724" s="11">
        <v>1439744</v>
      </c>
      <c r="J1724" s="12" t="str">
        <f>LEFT(tblRVN[[#This Row],[Rate Desc]],10)</f>
        <v>02RGNSB024</v>
      </c>
      <c r="K1724" s="11">
        <v>1439744</v>
      </c>
      <c r="L1724" s="19"/>
    </row>
    <row r="1725" spans="1:12" ht="15" hidden="1" customHeight="1">
      <c r="A1725" s="8">
        <v>201704</v>
      </c>
      <c r="B1725" s="9" t="s">
        <v>41</v>
      </c>
      <c r="C1725" s="9" t="s">
        <v>31</v>
      </c>
      <c r="D1725" s="7" t="s">
        <v>14</v>
      </c>
      <c r="E1725" s="9" t="s">
        <v>282</v>
      </c>
      <c r="F1725" s="10">
        <v>10929.85</v>
      </c>
      <c r="G1725" s="11">
        <v>0</v>
      </c>
      <c r="H1725" s="11">
        <v>2</v>
      </c>
      <c r="I1725" s="11">
        <v>137980</v>
      </c>
      <c r="J1725" s="12" t="str">
        <f>LEFT(tblRVN[[#This Row],[Rate Desc]],10)</f>
        <v>02RGNSB036</v>
      </c>
      <c r="K1725" s="11">
        <v>137980</v>
      </c>
      <c r="L1725" s="19"/>
    </row>
    <row r="1726" spans="1:12" ht="15" hidden="1" customHeight="1">
      <c r="A1726" s="8">
        <v>201704</v>
      </c>
      <c r="B1726" s="9" t="s">
        <v>41</v>
      </c>
      <c r="C1726" s="9" t="s">
        <v>31</v>
      </c>
      <c r="D1726" s="7" t="s">
        <v>14</v>
      </c>
      <c r="E1726" s="9" t="s">
        <v>283</v>
      </c>
      <c r="F1726" s="10">
        <v>128.16999999999999</v>
      </c>
      <c r="G1726" s="11">
        <v>0</v>
      </c>
      <c r="H1726" s="11">
        <v>5</v>
      </c>
      <c r="I1726" s="11">
        <v>723</v>
      </c>
      <c r="J1726" s="12" t="str">
        <f>LEFT(tblRVN[[#This Row],[Rate Desc]],10)</f>
        <v>02RNM24135</v>
      </c>
      <c r="K1726" s="11">
        <v>723</v>
      </c>
      <c r="L1726" s="19"/>
    </row>
    <row r="1727" spans="1:12" ht="15" hidden="1" customHeight="1">
      <c r="A1727" s="8">
        <v>201704</v>
      </c>
      <c r="B1727" s="9" t="s">
        <v>41</v>
      </c>
      <c r="C1727" s="9" t="s">
        <v>31</v>
      </c>
      <c r="D1727" s="7" t="s">
        <v>14</v>
      </c>
      <c r="E1727" s="9" t="s">
        <v>32</v>
      </c>
      <c r="F1727" s="10">
        <v>468253.54</v>
      </c>
      <c r="G1727" s="11">
        <v>0</v>
      </c>
      <c r="H1727" s="11">
        <v>0</v>
      </c>
      <c r="I1727" s="11">
        <v>0</v>
      </c>
      <c r="J1727" s="12" t="str">
        <f>LEFT(tblRVN[[#This Row],[Rate Desc]],10)</f>
        <v>301170-DSM</v>
      </c>
      <c r="K1727" s="11">
        <v>0</v>
      </c>
      <c r="L1727" s="19"/>
    </row>
    <row r="1728" spans="1:12" ht="15" hidden="1" customHeight="1">
      <c r="A1728" s="8">
        <v>201704</v>
      </c>
      <c r="B1728" s="9" t="s">
        <v>41</v>
      </c>
      <c r="C1728" s="9" t="s">
        <v>31</v>
      </c>
      <c r="D1728" s="7" t="s">
        <v>14</v>
      </c>
      <c r="E1728" s="9" t="s">
        <v>33</v>
      </c>
      <c r="F1728" s="10">
        <v>13512.08</v>
      </c>
      <c r="I1728" s="11">
        <v>0</v>
      </c>
      <c r="J1728" s="12" t="str">
        <f>LEFT(tblRVN[[#This Row],[Rate Desc]],10)</f>
        <v>301180-BLU</v>
      </c>
      <c r="K1728" s="11">
        <v>0</v>
      </c>
      <c r="L1728" s="19"/>
    </row>
    <row r="1729" spans="1:12" ht="15" hidden="1" customHeight="1">
      <c r="A1729" s="8">
        <v>201704</v>
      </c>
      <c r="B1729" s="9" t="s">
        <v>41</v>
      </c>
      <c r="C1729" s="9" t="s">
        <v>31</v>
      </c>
      <c r="D1729" s="7" t="s">
        <v>14</v>
      </c>
      <c r="E1729" s="9" t="s">
        <v>17</v>
      </c>
      <c r="G1729" s="11">
        <v>108824</v>
      </c>
      <c r="H1729" s="11">
        <v>0</v>
      </c>
      <c r="J1729" s="12" t="str">
        <f>LEFT(tblRVN[[#This Row],[Rate Desc]],10)</f>
        <v>CUSTOMER C</v>
      </c>
      <c r="L1729" s="19"/>
    </row>
    <row r="1730" spans="1:12" ht="15" hidden="1" customHeight="1">
      <c r="A1730" s="8">
        <v>201704</v>
      </c>
      <c r="B1730" s="9" t="s">
        <v>41</v>
      </c>
      <c r="C1730" s="9" t="s">
        <v>31</v>
      </c>
      <c r="D1730" s="7" t="s">
        <v>14</v>
      </c>
      <c r="E1730" s="9" t="s">
        <v>18</v>
      </c>
      <c r="F1730" s="10">
        <v>-866870.51</v>
      </c>
      <c r="G1730" s="11">
        <v>0</v>
      </c>
      <c r="H1730" s="11">
        <v>0</v>
      </c>
      <c r="I1730" s="11">
        <v>0</v>
      </c>
      <c r="J1730" s="12" t="str">
        <f>LEFT(tblRVN[[#This Row],[Rate Desc]],10)</f>
        <v>REVENUE_AC</v>
      </c>
      <c r="K1730" s="11">
        <v>0</v>
      </c>
      <c r="L1730" s="19"/>
    </row>
    <row r="1731" spans="1:12" s="167" customFormat="1" ht="15" hidden="1" customHeight="1">
      <c r="A1731" s="8" t="s">
        <v>290</v>
      </c>
      <c r="B1731" s="9" t="s">
        <v>41</v>
      </c>
      <c r="C1731" s="9" t="s">
        <v>13</v>
      </c>
      <c r="D1731" s="7" t="s">
        <v>35</v>
      </c>
      <c r="E1731" s="9" t="s">
        <v>42</v>
      </c>
      <c r="F1731" s="10">
        <v>-13322.65</v>
      </c>
      <c r="G1731" s="11">
        <v>0</v>
      </c>
      <c r="H1731" s="11">
        <v>1476</v>
      </c>
      <c r="I1731" s="11">
        <v>1783487</v>
      </c>
      <c r="J1731" s="12" t="str">
        <f>LEFT(tblRVN[[#This Row],[Rate Desc]],10)</f>
        <v>02GNSB0024</v>
      </c>
      <c r="K1731" s="11">
        <v>1783487</v>
      </c>
    </row>
    <row r="1732" spans="1:12" s="167" customFormat="1" ht="15" hidden="1" customHeight="1">
      <c r="A1732" s="8" t="s">
        <v>290</v>
      </c>
      <c r="B1732" s="9" t="s">
        <v>41</v>
      </c>
      <c r="C1732" s="9" t="s">
        <v>13</v>
      </c>
      <c r="D1732" s="7" t="s">
        <v>35</v>
      </c>
      <c r="E1732" s="9" t="s">
        <v>43</v>
      </c>
      <c r="F1732" s="10">
        <v>-0.54</v>
      </c>
      <c r="G1732" s="11">
        <v>0</v>
      </c>
      <c r="H1732" s="11">
        <v>1</v>
      </c>
      <c r="I1732" s="11">
        <v>72</v>
      </c>
      <c r="J1732" s="12" t="str">
        <f>LEFT(tblRVN[[#This Row],[Rate Desc]],10)</f>
        <v>02GNSB024F</v>
      </c>
      <c r="K1732" s="11">
        <v>72</v>
      </c>
    </row>
    <row r="1733" spans="1:12" s="167" customFormat="1" ht="15" hidden="1" customHeight="1">
      <c r="A1733" s="8" t="s">
        <v>290</v>
      </c>
      <c r="B1733" s="9" t="s">
        <v>41</v>
      </c>
      <c r="C1733" s="9" t="s">
        <v>13</v>
      </c>
      <c r="D1733" s="7" t="s">
        <v>35</v>
      </c>
      <c r="E1733" s="9" t="s">
        <v>44</v>
      </c>
      <c r="F1733" s="10">
        <v>-343.73</v>
      </c>
      <c r="G1733" s="11">
        <v>0</v>
      </c>
      <c r="H1733" s="11">
        <v>78</v>
      </c>
      <c r="I1733" s="11">
        <v>46018</v>
      </c>
      <c r="J1733" s="12" t="str">
        <f>LEFT(tblRVN[[#This Row],[Rate Desc]],10)</f>
        <v>02GNSB24FP</v>
      </c>
      <c r="K1733" s="11">
        <v>46018</v>
      </c>
    </row>
    <row r="1734" spans="1:12" s="167" customFormat="1" ht="15" hidden="1" customHeight="1">
      <c r="A1734" s="8" t="s">
        <v>290</v>
      </c>
      <c r="B1734" s="9" t="s">
        <v>41</v>
      </c>
      <c r="C1734" s="9" t="s">
        <v>13</v>
      </c>
      <c r="D1734" s="7" t="s">
        <v>35</v>
      </c>
      <c r="E1734" s="9" t="s">
        <v>45</v>
      </c>
      <c r="F1734" s="10">
        <v>-33806.44</v>
      </c>
      <c r="G1734" s="11">
        <v>0</v>
      </c>
      <c r="H1734" s="11">
        <v>108</v>
      </c>
      <c r="I1734" s="11">
        <v>4525626</v>
      </c>
      <c r="J1734" s="12" t="str">
        <f>LEFT(tblRVN[[#This Row],[Rate Desc]],10)</f>
        <v>02LGSB0036</v>
      </c>
      <c r="K1734" s="11">
        <v>4525626</v>
      </c>
    </row>
    <row r="1735" spans="1:12" s="167" customFormat="1" ht="15" hidden="1" customHeight="1">
      <c r="A1735" s="8" t="s">
        <v>290</v>
      </c>
      <c r="B1735" s="9" t="s">
        <v>41</v>
      </c>
      <c r="C1735" s="9" t="s">
        <v>13</v>
      </c>
      <c r="D1735" s="7" t="s">
        <v>35</v>
      </c>
      <c r="E1735" s="9" t="s">
        <v>46</v>
      </c>
      <c r="F1735" s="10">
        <v>-120.9</v>
      </c>
      <c r="G1735" s="11">
        <v>0</v>
      </c>
      <c r="H1735" s="11">
        <v>22</v>
      </c>
      <c r="I1735" s="11">
        <v>16185</v>
      </c>
      <c r="J1735" s="12" t="str">
        <f>LEFT(tblRVN[[#This Row],[Rate Desc]],10)</f>
        <v>02NMT24135</v>
      </c>
      <c r="K1735" s="11">
        <v>16185</v>
      </c>
    </row>
    <row r="1736" spans="1:12" s="167" customFormat="1" ht="15" hidden="1" customHeight="1">
      <c r="A1736" s="8" t="s">
        <v>290</v>
      </c>
      <c r="B1736" s="9" t="s">
        <v>41</v>
      </c>
      <c r="C1736" s="9" t="s">
        <v>13</v>
      </c>
      <c r="D1736" s="7" t="s">
        <v>35</v>
      </c>
      <c r="E1736" s="9" t="s">
        <v>47</v>
      </c>
      <c r="F1736" s="10">
        <v>-329.34</v>
      </c>
      <c r="G1736" s="11"/>
      <c r="H1736" s="11"/>
      <c r="I1736" s="11">
        <v>43987</v>
      </c>
      <c r="J1736" s="12" t="str">
        <f>LEFT(tblRVN[[#This Row],[Rate Desc]],10)</f>
        <v>02OALTB15N</v>
      </c>
      <c r="K1736" s="11">
        <v>43987</v>
      </c>
    </row>
    <row r="1737" spans="1:12" s="167" customFormat="1" ht="15" hidden="1" customHeight="1">
      <c r="A1737" s="8" t="s">
        <v>290</v>
      </c>
      <c r="B1737" s="9" t="s">
        <v>41</v>
      </c>
      <c r="C1737" s="9" t="s">
        <v>13</v>
      </c>
      <c r="D1737" s="7" t="s">
        <v>35</v>
      </c>
      <c r="E1737" s="9" t="s">
        <v>37</v>
      </c>
      <c r="F1737" s="10"/>
      <c r="G1737" s="11">
        <v>1613</v>
      </c>
      <c r="H1737" s="11">
        <v>0</v>
      </c>
      <c r="I1737" s="11"/>
      <c r="J1737" s="12" t="str">
        <f>LEFT(tblRVN[[#This Row],[Rate Desc]],10)</f>
        <v>CUSTOMER C</v>
      </c>
      <c r="K1737" s="11"/>
    </row>
    <row r="1738" spans="1:12" s="167" customFormat="1" ht="15" hidden="1" customHeight="1">
      <c r="A1738" s="8" t="s">
        <v>290</v>
      </c>
      <c r="B1738" s="9" t="s">
        <v>41</v>
      </c>
      <c r="C1738" s="9" t="s">
        <v>13</v>
      </c>
      <c r="D1738" s="7" t="s">
        <v>14</v>
      </c>
      <c r="E1738" s="9" t="s">
        <v>48</v>
      </c>
      <c r="F1738" s="10">
        <v>187570.81</v>
      </c>
      <c r="G1738" s="11">
        <v>0</v>
      </c>
      <c r="H1738" s="11">
        <v>1476</v>
      </c>
      <c r="I1738" s="11">
        <v>1783487</v>
      </c>
      <c r="J1738" s="12" t="str">
        <f>LEFT(tblRVN[[#This Row],[Rate Desc]],10)</f>
        <v>02GNSB0024</v>
      </c>
      <c r="K1738" s="11">
        <v>1783487</v>
      </c>
    </row>
    <row r="1739" spans="1:12" s="167" customFormat="1" ht="15" hidden="1" customHeight="1">
      <c r="A1739" s="8" t="s">
        <v>290</v>
      </c>
      <c r="B1739" s="9" t="s">
        <v>41</v>
      </c>
      <c r="C1739" s="9" t="s">
        <v>13</v>
      </c>
      <c r="D1739" s="7" t="s">
        <v>14</v>
      </c>
      <c r="E1739" s="9" t="s">
        <v>49</v>
      </c>
      <c r="F1739" s="10">
        <v>1674.83</v>
      </c>
      <c r="G1739" s="11">
        <v>0</v>
      </c>
      <c r="H1739" s="11">
        <v>6</v>
      </c>
      <c r="I1739" s="11">
        <v>12857</v>
      </c>
      <c r="J1739" s="12" t="str">
        <f>LEFT(tblRVN[[#This Row],[Rate Desc]],10)</f>
        <v>02GNSB024F</v>
      </c>
      <c r="K1739" s="11">
        <v>12857</v>
      </c>
    </row>
    <row r="1740" spans="1:12" s="167" customFormat="1" ht="15" hidden="1" customHeight="1">
      <c r="A1740" s="8" t="s">
        <v>290</v>
      </c>
      <c r="B1740" s="9" t="s">
        <v>41</v>
      </c>
      <c r="C1740" s="9" t="s">
        <v>13</v>
      </c>
      <c r="D1740" s="7" t="s">
        <v>14</v>
      </c>
      <c r="E1740" s="9" t="s">
        <v>50</v>
      </c>
      <c r="F1740" s="10">
        <v>13533.13</v>
      </c>
      <c r="G1740" s="11">
        <v>0</v>
      </c>
      <c r="H1740" s="11">
        <v>78</v>
      </c>
      <c r="I1740" s="11">
        <v>46018</v>
      </c>
      <c r="J1740" s="12" t="str">
        <f>LEFT(tblRVN[[#This Row],[Rate Desc]],10)</f>
        <v>02GNSB24FP</v>
      </c>
      <c r="K1740" s="11">
        <v>46018</v>
      </c>
    </row>
    <row r="1741" spans="1:12" s="167" customFormat="1" ht="15" hidden="1" customHeight="1">
      <c r="A1741" s="8" t="s">
        <v>290</v>
      </c>
      <c r="B1741" s="9" t="s">
        <v>41</v>
      </c>
      <c r="C1741" s="9" t="s">
        <v>13</v>
      </c>
      <c r="D1741" s="7" t="s">
        <v>14</v>
      </c>
      <c r="E1741" s="9" t="s">
        <v>51</v>
      </c>
      <c r="F1741" s="10">
        <v>3237136.93</v>
      </c>
      <c r="G1741" s="11">
        <v>0</v>
      </c>
      <c r="H1741" s="11">
        <v>13939</v>
      </c>
      <c r="I1741" s="11">
        <v>33365486</v>
      </c>
      <c r="J1741" s="12" t="str">
        <f>LEFT(tblRVN[[#This Row],[Rate Desc]],10)</f>
        <v>02GNSV0024</v>
      </c>
      <c r="K1741" s="11">
        <v>33365486</v>
      </c>
    </row>
    <row r="1742" spans="1:12" s="167" customFormat="1" ht="15" hidden="1" customHeight="1">
      <c r="A1742" s="8" t="s">
        <v>290</v>
      </c>
      <c r="B1742" s="9" t="s">
        <v>41</v>
      </c>
      <c r="C1742" s="9" t="s">
        <v>13</v>
      </c>
      <c r="D1742" s="7" t="s">
        <v>14</v>
      </c>
      <c r="E1742" s="9" t="s">
        <v>52</v>
      </c>
      <c r="F1742" s="10">
        <v>12597.47</v>
      </c>
      <c r="G1742" s="11">
        <v>0</v>
      </c>
      <c r="H1742" s="11">
        <v>107</v>
      </c>
      <c r="I1742" s="11">
        <v>89283</v>
      </c>
      <c r="J1742" s="12" t="str">
        <f>LEFT(tblRVN[[#This Row],[Rate Desc]],10)</f>
        <v>02GNSV024F</v>
      </c>
      <c r="K1742" s="11">
        <v>89283</v>
      </c>
    </row>
    <row r="1743" spans="1:12" s="167" customFormat="1" ht="15" hidden="1" customHeight="1">
      <c r="A1743" s="8" t="s">
        <v>290</v>
      </c>
      <c r="B1743" s="9" t="s">
        <v>41</v>
      </c>
      <c r="C1743" s="9" t="s">
        <v>13</v>
      </c>
      <c r="D1743" s="7" t="s">
        <v>14</v>
      </c>
      <c r="E1743" s="9" t="s">
        <v>53</v>
      </c>
      <c r="F1743" s="10">
        <v>396517.21</v>
      </c>
      <c r="G1743" s="11">
        <v>0</v>
      </c>
      <c r="H1743" s="11">
        <v>108</v>
      </c>
      <c r="I1743" s="11">
        <v>4525626</v>
      </c>
      <c r="J1743" s="12" t="str">
        <f>LEFT(tblRVN[[#This Row],[Rate Desc]],10)</f>
        <v>02LGSB0036</v>
      </c>
      <c r="K1743" s="11">
        <v>4525626</v>
      </c>
    </row>
    <row r="1744" spans="1:12" s="167" customFormat="1" ht="15" hidden="1" customHeight="1">
      <c r="A1744" s="8" t="s">
        <v>290</v>
      </c>
      <c r="B1744" s="9" t="s">
        <v>41</v>
      </c>
      <c r="C1744" s="9" t="s">
        <v>13</v>
      </c>
      <c r="D1744" s="7" t="s">
        <v>14</v>
      </c>
      <c r="E1744" s="9" t="s">
        <v>54</v>
      </c>
      <c r="F1744" s="10">
        <v>4971174.8499999996</v>
      </c>
      <c r="G1744" s="11">
        <v>0</v>
      </c>
      <c r="H1744" s="11">
        <v>882</v>
      </c>
      <c r="I1744" s="11">
        <v>59161470</v>
      </c>
      <c r="J1744" s="12" t="str">
        <f>LEFT(tblRVN[[#This Row],[Rate Desc]],10)</f>
        <v>02LGSV0036</v>
      </c>
      <c r="K1744" s="11">
        <v>59161470</v>
      </c>
    </row>
    <row r="1745" spans="1:11" s="167" customFormat="1" ht="15" hidden="1" customHeight="1">
      <c r="A1745" s="8" t="s">
        <v>290</v>
      </c>
      <c r="B1745" s="9" t="s">
        <v>41</v>
      </c>
      <c r="C1745" s="9" t="s">
        <v>13</v>
      </c>
      <c r="D1745" s="7" t="s">
        <v>14</v>
      </c>
      <c r="E1745" s="9" t="s">
        <v>55</v>
      </c>
      <c r="F1745" s="10">
        <v>1105408.44</v>
      </c>
      <c r="G1745" s="11">
        <v>0</v>
      </c>
      <c r="H1745" s="11">
        <v>37</v>
      </c>
      <c r="I1745" s="11">
        <v>14397740</v>
      </c>
      <c r="J1745" s="12" t="str">
        <f>LEFT(tblRVN[[#This Row],[Rate Desc]],10)</f>
        <v>02LGSV048T</v>
      </c>
      <c r="K1745" s="11">
        <v>14397740</v>
      </c>
    </row>
    <row r="1746" spans="1:11" s="167" customFormat="1" ht="15" hidden="1" customHeight="1">
      <c r="A1746" s="8" t="s">
        <v>290</v>
      </c>
      <c r="B1746" s="9" t="s">
        <v>41</v>
      </c>
      <c r="C1746" s="9" t="s">
        <v>13</v>
      </c>
      <c r="D1746" s="7" t="s">
        <v>14</v>
      </c>
      <c r="E1746" s="9" t="s">
        <v>56</v>
      </c>
      <c r="F1746" s="10">
        <v>4901.8999999999996</v>
      </c>
      <c r="G1746" s="11"/>
      <c r="H1746" s="11"/>
      <c r="I1746" s="11">
        <v>0</v>
      </c>
      <c r="J1746" s="12" t="str">
        <f>LEFT(tblRVN[[#This Row],[Rate Desc]],10)</f>
        <v>02LNX00102</v>
      </c>
      <c r="K1746" s="11">
        <v>0</v>
      </c>
    </row>
    <row r="1747" spans="1:11" s="167" customFormat="1" ht="15" hidden="1" customHeight="1">
      <c r="A1747" s="8" t="s">
        <v>290</v>
      </c>
      <c r="B1747" s="9" t="s">
        <v>41</v>
      </c>
      <c r="C1747" s="9" t="s">
        <v>13</v>
      </c>
      <c r="D1747" s="7" t="s">
        <v>14</v>
      </c>
      <c r="E1747" s="9" t="s">
        <v>72</v>
      </c>
      <c r="F1747" s="10">
        <v>16334.74</v>
      </c>
      <c r="G1747" s="11"/>
      <c r="H1747" s="11"/>
      <c r="I1747" s="11">
        <v>0</v>
      </c>
      <c r="J1747" s="12" t="str">
        <f>LEFT(tblRVN[[#This Row],[Rate Desc]],10)</f>
        <v>02LNX00103</v>
      </c>
      <c r="K1747" s="11">
        <v>0</v>
      </c>
    </row>
    <row r="1748" spans="1:11" s="167" customFormat="1" ht="15" hidden="1" customHeight="1">
      <c r="A1748" s="8" t="s">
        <v>290</v>
      </c>
      <c r="B1748" s="9" t="s">
        <v>41</v>
      </c>
      <c r="C1748" s="9" t="s">
        <v>13</v>
      </c>
      <c r="D1748" s="7" t="s">
        <v>14</v>
      </c>
      <c r="E1748" s="9" t="s">
        <v>57</v>
      </c>
      <c r="F1748" s="10">
        <v>143.74</v>
      </c>
      <c r="G1748" s="11"/>
      <c r="H1748" s="11"/>
      <c r="I1748" s="11">
        <v>0</v>
      </c>
      <c r="J1748" s="12" t="str">
        <f>LEFT(tblRVN[[#This Row],[Rate Desc]],10)</f>
        <v>02LNX00105</v>
      </c>
      <c r="K1748" s="11">
        <v>0</v>
      </c>
    </row>
    <row r="1749" spans="1:11" s="167" customFormat="1" ht="15" hidden="1" customHeight="1">
      <c r="A1749" s="8" t="s">
        <v>290</v>
      </c>
      <c r="B1749" s="9" t="s">
        <v>41</v>
      </c>
      <c r="C1749" s="9" t="s">
        <v>13</v>
      </c>
      <c r="D1749" s="7" t="s">
        <v>14</v>
      </c>
      <c r="E1749" s="9" t="s">
        <v>58</v>
      </c>
      <c r="F1749" s="10">
        <v>22490.05</v>
      </c>
      <c r="G1749" s="11"/>
      <c r="H1749" s="11"/>
      <c r="I1749" s="11">
        <v>0</v>
      </c>
      <c r="J1749" s="12" t="str">
        <f>LEFT(tblRVN[[#This Row],[Rate Desc]],10)</f>
        <v>02LNX00109</v>
      </c>
      <c r="K1749" s="11">
        <v>0</v>
      </c>
    </row>
    <row r="1750" spans="1:11" s="167" customFormat="1" ht="15" hidden="1" customHeight="1">
      <c r="A1750" s="8" t="s">
        <v>290</v>
      </c>
      <c r="B1750" s="9" t="s">
        <v>41</v>
      </c>
      <c r="C1750" s="9" t="s">
        <v>13</v>
      </c>
      <c r="D1750" s="7" t="s">
        <v>14</v>
      </c>
      <c r="E1750" s="9" t="s">
        <v>73</v>
      </c>
      <c r="F1750" s="10">
        <v>1433.91</v>
      </c>
      <c r="G1750" s="11"/>
      <c r="H1750" s="11"/>
      <c r="I1750" s="11">
        <v>0</v>
      </c>
      <c r="J1750" s="12" t="str">
        <f>LEFT(tblRVN[[#This Row],[Rate Desc]],10)</f>
        <v>02LNX00110</v>
      </c>
      <c r="K1750" s="11">
        <v>0</v>
      </c>
    </row>
    <row r="1751" spans="1:11" s="167" customFormat="1" ht="15" hidden="1" customHeight="1">
      <c r="A1751" s="8" t="s">
        <v>290</v>
      </c>
      <c r="B1751" s="9" t="s">
        <v>41</v>
      </c>
      <c r="C1751" s="9" t="s">
        <v>13</v>
      </c>
      <c r="D1751" s="7" t="s">
        <v>14</v>
      </c>
      <c r="E1751" s="9" t="s">
        <v>59</v>
      </c>
      <c r="F1751" s="10">
        <v>55.73</v>
      </c>
      <c r="G1751" s="11"/>
      <c r="H1751" s="11"/>
      <c r="I1751" s="11">
        <v>0</v>
      </c>
      <c r="J1751" s="12" t="str">
        <f>LEFT(tblRVN[[#This Row],[Rate Desc]],10)</f>
        <v>02LNX00112</v>
      </c>
      <c r="K1751" s="11">
        <v>0</v>
      </c>
    </row>
    <row r="1752" spans="1:11" s="167" customFormat="1" ht="15" hidden="1" customHeight="1">
      <c r="A1752" s="8" t="s">
        <v>290</v>
      </c>
      <c r="B1752" s="9" t="s">
        <v>41</v>
      </c>
      <c r="C1752" s="9" t="s">
        <v>13</v>
      </c>
      <c r="D1752" s="7" t="s">
        <v>14</v>
      </c>
      <c r="E1752" s="9" t="s">
        <v>60</v>
      </c>
      <c r="F1752" s="10">
        <v>229.03</v>
      </c>
      <c r="G1752" s="11"/>
      <c r="H1752" s="11"/>
      <c r="I1752" s="11">
        <v>0</v>
      </c>
      <c r="J1752" s="12" t="str">
        <f>LEFT(tblRVN[[#This Row],[Rate Desc]],10)</f>
        <v>02LNX00300</v>
      </c>
      <c r="K1752" s="11">
        <v>0</v>
      </c>
    </row>
    <row r="1753" spans="1:11" s="167" customFormat="1" ht="15" hidden="1" customHeight="1">
      <c r="A1753" s="8" t="s">
        <v>290</v>
      </c>
      <c r="B1753" s="9" t="s">
        <v>41</v>
      </c>
      <c r="C1753" s="9" t="s">
        <v>13</v>
      </c>
      <c r="D1753" s="7" t="s">
        <v>14</v>
      </c>
      <c r="E1753" s="9" t="s">
        <v>61</v>
      </c>
      <c r="F1753" s="10">
        <v>6266.27</v>
      </c>
      <c r="G1753" s="11"/>
      <c r="H1753" s="11"/>
      <c r="I1753" s="11">
        <v>0</v>
      </c>
      <c r="J1753" s="12" t="str">
        <f>LEFT(tblRVN[[#This Row],[Rate Desc]],10)</f>
        <v>02LNX00311</v>
      </c>
      <c r="K1753" s="11">
        <v>0</v>
      </c>
    </row>
    <row r="1754" spans="1:11" s="167" customFormat="1" ht="15" hidden="1" customHeight="1">
      <c r="A1754" s="8" t="s">
        <v>290</v>
      </c>
      <c r="B1754" s="9" t="s">
        <v>41</v>
      </c>
      <c r="C1754" s="9" t="s">
        <v>13</v>
      </c>
      <c r="D1754" s="7" t="s">
        <v>14</v>
      </c>
      <c r="E1754" s="9" t="s">
        <v>97</v>
      </c>
      <c r="F1754" s="10">
        <v>3036.63</v>
      </c>
      <c r="G1754" s="11"/>
      <c r="H1754" s="11"/>
      <c r="I1754" s="11">
        <v>0</v>
      </c>
      <c r="J1754" s="12" t="str">
        <f>LEFT(tblRVN[[#This Row],[Rate Desc]],10)</f>
        <v>02LNX00312</v>
      </c>
      <c r="K1754" s="11">
        <v>0</v>
      </c>
    </row>
    <row r="1755" spans="1:11" s="167" customFormat="1" ht="15" hidden="1" customHeight="1">
      <c r="A1755" s="8" t="s">
        <v>290</v>
      </c>
      <c r="B1755" s="9" t="s">
        <v>41</v>
      </c>
      <c r="C1755" s="9" t="s">
        <v>13</v>
      </c>
      <c r="D1755" s="7" t="s">
        <v>14</v>
      </c>
      <c r="E1755" s="9" t="s">
        <v>62</v>
      </c>
      <c r="F1755" s="10">
        <v>18296.32</v>
      </c>
      <c r="G1755" s="11">
        <v>0</v>
      </c>
      <c r="H1755" s="11">
        <v>71</v>
      </c>
      <c r="I1755" s="11">
        <v>187591</v>
      </c>
      <c r="J1755" s="12" t="str">
        <f>LEFT(tblRVN[[#This Row],[Rate Desc]],10)</f>
        <v>02NMT24135</v>
      </c>
      <c r="K1755" s="11">
        <v>187591</v>
      </c>
    </row>
    <row r="1756" spans="1:11" s="167" customFormat="1" ht="15" hidden="1" customHeight="1">
      <c r="A1756" s="8" t="s">
        <v>290</v>
      </c>
      <c r="B1756" s="9" t="s">
        <v>41</v>
      </c>
      <c r="C1756" s="9" t="s">
        <v>13</v>
      </c>
      <c r="D1756" s="7" t="s">
        <v>14</v>
      </c>
      <c r="E1756" s="9" t="s">
        <v>63</v>
      </c>
      <c r="F1756" s="10">
        <v>62009.75</v>
      </c>
      <c r="G1756" s="11">
        <v>0</v>
      </c>
      <c r="H1756" s="11">
        <v>13</v>
      </c>
      <c r="I1756" s="11">
        <v>666381</v>
      </c>
      <c r="J1756" s="12" t="str">
        <f>LEFT(tblRVN[[#This Row],[Rate Desc]],10)</f>
        <v>02NMT36135</v>
      </c>
      <c r="K1756" s="11">
        <v>666381</v>
      </c>
    </row>
    <row r="1757" spans="1:11" s="167" customFormat="1" ht="15" hidden="1" customHeight="1">
      <c r="A1757" s="8" t="s">
        <v>290</v>
      </c>
      <c r="B1757" s="9" t="s">
        <v>41</v>
      </c>
      <c r="C1757" s="9" t="s">
        <v>13</v>
      </c>
      <c r="D1757" s="7" t="s">
        <v>14</v>
      </c>
      <c r="E1757" s="9" t="s">
        <v>64</v>
      </c>
      <c r="F1757" s="10">
        <v>64077.74</v>
      </c>
      <c r="G1757" s="11">
        <v>0</v>
      </c>
      <c r="H1757" s="11">
        <v>2</v>
      </c>
      <c r="I1757" s="11">
        <v>879600</v>
      </c>
      <c r="J1757" s="12" t="str">
        <f>LEFT(tblRVN[[#This Row],[Rate Desc]],10)</f>
        <v>02NMT48135</v>
      </c>
      <c r="K1757" s="11">
        <v>879600</v>
      </c>
    </row>
    <row r="1758" spans="1:11" s="167" customFormat="1" ht="15" hidden="1" customHeight="1">
      <c r="A1758" s="8" t="s">
        <v>290</v>
      </c>
      <c r="B1758" s="9" t="s">
        <v>41</v>
      </c>
      <c r="C1758" s="9" t="s">
        <v>13</v>
      </c>
      <c r="D1758" s="7" t="s">
        <v>14</v>
      </c>
      <c r="E1758" s="9" t="s">
        <v>65</v>
      </c>
      <c r="F1758" s="10">
        <v>17879.64</v>
      </c>
      <c r="G1758" s="11">
        <v>0</v>
      </c>
      <c r="H1758" s="11">
        <v>774</v>
      </c>
      <c r="I1758" s="11">
        <v>124884</v>
      </c>
      <c r="J1758" s="12" t="str">
        <f>LEFT(tblRVN[[#This Row],[Rate Desc]],10)</f>
        <v>02OALT015N</v>
      </c>
      <c r="K1758" s="11">
        <v>124884</v>
      </c>
    </row>
    <row r="1759" spans="1:11" s="167" customFormat="1" ht="15" hidden="1" customHeight="1">
      <c r="A1759" s="8" t="s">
        <v>290</v>
      </c>
      <c r="B1759" s="9" t="s">
        <v>41</v>
      </c>
      <c r="C1759" s="9" t="s">
        <v>13</v>
      </c>
      <c r="D1759" s="7" t="s">
        <v>14</v>
      </c>
      <c r="E1759" s="9" t="s">
        <v>66</v>
      </c>
      <c r="F1759" s="10">
        <v>6930.15</v>
      </c>
      <c r="G1759" s="11">
        <v>0</v>
      </c>
      <c r="H1759" s="11">
        <v>466</v>
      </c>
      <c r="I1759" s="11">
        <v>43987</v>
      </c>
      <c r="J1759" s="12" t="str">
        <f>LEFT(tblRVN[[#This Row],[Rate Desc]],10)</f>
        <v>02OALTB15N</v>
      </c>
      <c r="K1759" s="11">
        <v>43987</v>
      </c>
    </row>
    <row r="1760" spans="1:11" s="167" customFormat="1" ht="15" hidden="1" customHeight="1">
      <c r="A1760" s="8" t="s">
        <v>290</v>
      </c>
      <c r="B1760" s="9" t="s">
        <v>41</v>
      </c>
      <c r="C1760" s="9" t="s">
        <v>13</v>
      </c>
      <c r="D1760" s="7" t="s">
        <v>14</v>
      </c>
      <c r="E1760" s="9" t="s">
        <v>67</v>
      </c>
      <c r="F1760" s="10">
        <v>1851.55</v>
      </c>
      <c r="G1760" s="11">
        <v>0</v>
      </c>
      <c r="H1760" s="11">
        <v>28</v>
      </c>
      <c r="I1760" s="11">
        <v>19235</v>
      </c>
      <c r="J1760" s="12" t="str">
        <f>LEFT(tblRVN[[#This Row],[Rate Desc]],10)</f>
        <v>02RCFL0054</v>
      </c>
      <c r="K1760" s="11">
        <v>19235</v>
      </c>
    </row>
    <row r="1761" spans="1:11" s="167" customFormat="1" ht="15" hidden="1" customHeight="1">
      <c r="A1761" s="8" t="s">
        <v>290</v>
      </c>
      <c r="B1761" s="9" t="s">
        <v>41</v>
      </c>
      <c r="C1761" s="9" t="s">
        <v>13</v>
      </c>
      <c r="D1761" s="7" t="s">
        <v>14</v>
      </c>
      <c r="E1761" s="9" t="s">
        <v>16</v>
      </c>
      <c r="F1761" s="10">
        <v>2591.9</v>
      </c>
      <c r="G1761" s="11">
        <v>0</v>
      </c>
      <c r="H1761" s="11">
        <v>1</v>
      </c>
      <c r="I1761" s="11">
        <v>0</v>
      </c>
      <c r="J1761" s="12" t="str">
        <f>LEFT(tblRVN[[#This Row],[Rate Desc]],10)</f>
        <v>301280-BLU</v>
      </c>
      <c r="K1761" s="11">
        <v>0</v>
      </c>
    </row>
    <row r="1762" spans="1:11" s="167" customFormat="1" ht="15" hidden="1" customHeight="1">
      <c r="A1762" s="8" t="s">
        <v>290</v>
      </c>
      <c r="B1762" s="9" t="s">
        <v>41</v>
      </c>
      <c r="C1762" s="9" t="s">
        <v>13</v>
      </c>
      <c r="D1762" s="7" t="s">
        <v>14</v>
      </c>
      <c r="E1762" s="9" t="s">
        <v>17</v>
      </c>
      <c r="F1762" s="10"/>
      <c r="G1762" s="11">
        <v>15883</v>
      </c>
      <c r="H1762" s="11">
        <v>0</v>
      </c>
      <c r="I1762" s="11"/>
      <c r="J1762" s="12" t="str">
        <f>LEFT(tblRVN[[#This Row],[Rate Desc]],10)</f>
        <v>CUSTOMER C</v>
      </c>
      <c r="K1762" s="11"/>
    </row>
    <row r="1763" spans="1:11" s="167" customFormat="1" ht="15" hidden="1" customHeight="1">
      <c r="A1763" s="8" t="s">
        <v>290</v>
      </c>
      <c r="B1763" s="9" t="s">
        <v>41</v>
      </c>
      <c r="C1763" s="9" t="s">
        <v>13</v>
      </c>
      <c r="D1763" s="7" t="s">
        <v>14</v>
      </c>
      <c r="E1763" s="9" t="s">
        <v>18</v>
      </c>
      <c r="F1763" s="10">
        <v>-335291.32</v>
      </c>
      <c r="G1763" s="11">
        <v>0</v>
      </c>
      <c r="H1763" s="11">
        <v>0</v>
      </c>
      <c r="I1763" s="11">
        <v>0</v>
      </c>
      <c r="J1763" s="12" t="str">
        <f>LEFT(tblRVN[[#This Row],[Rate Desc]],10)</f>
        <v>REVENUE_AC</v>
      </c>
      <c r="K1763" s="11">
        <v>0</v>
      </c>
    </row>
    <row r="1764" spans="1:11" s="167" customFormat="1" ht="15" hidden="1" customHeight="1">
      <c r="A1764" s="8" t="s">
        <v>290</v>
      </c>
      <c r="B1764" s="9" t="s">
        <v>41</v>
      </c>
      <c r="C1764" s="9" t="s">
        <v>21</v>
      </c>
      <c r="D1764" s="7" t="s">
        <v>35</v>
      </c>
      <c r="E1764" s="9" t="s">
        <v>42</v>
      </c>
      <c r="F1764" s="10">
        <v>-381.23</v>
      </c>
      <c r="G1764" s="11">
        <v>0</v>
      </c>
      <c r="H1764" s="11">
        <v>43</v>
      </c>
      <c r="I1764" s="11">
        <v>51031</v>
      </c>
      <c r="J1764" s="12" t="str">
        <f>LEFT(tblRVN[[#This Row],[Rate Desc]],10)</f>
        <v>02GNSB0024</v>
      </c>
      <c r="K1764" s="11">
        <v>51031</v>
      </c>
    </row>
    <row r="1765" spans="1:11" s="167" customFormat="1" ht="15" hidden="1" customHeight="1">
      <c r="A1765" s="8" t="s">
        <v>290</v>
      </c>
      <c r="B1765" s="9" t="s">
        <v>41</v>
      </c>
      <c r="C1765" s="9" t="s">
        <v>21</v>
      </c>
      <c r="D1765" s="7" t="s">
        <v>35</v>
      </c>
      <c r="E1765" s="9" t="s">
        <v>44</v>
      </c>
      <c r="F1765" s="10">
        <v>-1.26</v>
      </c>
      <c r="G1765" s="11">
        <v>0</v>
      </c>
      <c r="H1765" s="11">
        <v>1</v>
      </c>
      <c r="I1765" s="11">
        <v>169</v>
      </c>
      <c r="J1765" s="12" t="str">
        <f>LEFT(tblRVN[[#This Row],[Rate Desc]],10)</f>
        <v>02GNSB24FP</v>
      </c>
      <c r="K1765" s="11">
        <v>169</v>
      </c>
    </row>
    <row r="1766" spans="1:11" s="167" customFormat="1" ht="15" hidden="1" customHeight="1">
      <c r="A1766" s="8" t="s">
        <v>290</v>
      </c>
      <c r="B1766" s="9" t="s">
        <v>41</v>
      </c>
      <c r="C1766" s="9" t="s">
        <v>21</v>
      </c>
      <c r="D1766" s="7" t="s">
        <v>35</v>
      </c>
      <c r="E1766" s="9" t="s">
        <v>45</v>
      </c>
      <c r="F1766" s="10">
        <v>-321.51</v>
      </c>
      <c r="G1766" s="11">
        <v>0</v>
      </c>
      <c r="H1766" s="11">
        <v>10</v>
      </c>
      <c r="I1766" s="11">
        <v>43040</v>
      </c>
      <c r="J1766" s="12" t="str">
        <f>LEFT(tblRVN[[#This Row],[Rate Desc]],10)</f>
        <v>02LGSB0036</v>
      </c>
      <c r="K1766" s="11">
        <v>43040</v>
      </c>
    </row>
    <row r="1767" spans="1:11" s="167" customFormat="1" ht="15" hidden="1" customHeight="1">
      <c r="A1767" s="8" t="s">
        <v>290</v>
      </c>
      <c r="B1767" s="9" t="s">
        <v>41</v>
      </c>
      <c r="C1767" s="9" t="s">
        <v>21</v>
      </c>
      <c r="D1767" s="7" t="s">
        <v>35</v>
      </c>
      <c r="E1767" s="9" t="s">
        <v>47</v>
      </c>
      <c r="F1767" s="10">
        <v>-17.22</v>
      </c>
      <c r="G1767" s="11"/>
      <c r="H1767" s="11"/>
      <c r="I1767" s="11">
        <v>2304</v>
      </c>
      <c r="J1767" s="12" t="str">
        <f>LEFT(tblRVN[[#This Row],[Rate Desc]],10)</f>
        <v>02OALTB15N</v>
      </c>
      <c r="K1767" s="11">
        <v>2304</v>
      </c>
    </row>
    <row r="1768" spans="1:11" s="167" customFormat="1" ht="15" hidden="1" customHeight="1">
      <c r="A1768" s="8" t="s">
        <v>290</v>
      </c>
      <c r="B1768" s="9" t="s">
        <v>41</v>
      </c>
      <c r="C1768" s="9" t="s">
        <v>21</v>
      </c>
      <c r="D1768" s="7" t="s">
        <v>35</v>
      </c>
      <c r="E1768" s="9" t="s">
        <v>37</v>
      </c>
      <c r="F1768" s="10"/>
      <c r="G1768" s="11">
        <v>53</v>
      </c>
      <c r="H1768" s="11">
        <v>0</v>
      </c>
      <c r="I1768" s="11"/>
      <c r="J1768" s="12" t="str">
        <f>LEFT(tblRVN[[#This Row],[Rate Desc]],10)</f>
        <v>CUSTOMER C</v>
      </c>
      <c r="K1768" s="11"/>
    </row>
    <row r="1769" spans="1:11" s="167" customFormat="1" ht="15" hidden="1" customHeight="1">
      <c r="A1769" s="8" t="s">
        <v>290</v>
      </c>
      <c r="B1769" s="9" t="s">
        <v>41</v>
      </c>
      <c r="C1769" s="9" t="s">
        <v>21</v>
      </c>
      <c r="D1769" s="7" t="s">
        <v>14</v>
      </c>
      <c r="E1769" s="9" t="s">
        <v>48</v>
      </c>
      <c r="F1769" s="10">
        <v>6256.53</v>
      </c>
      <c r="G1769" s="11">
        <v>0</v>
      </c>
      <c r="H1769" s="11">
        <v>43</v>
      </c>
      <c r="I1769" s="11">
        <v>51031</v>
      </c>
      <c r="J1769" s="12" t="str">
        <f>LEFT(tblRVN[[#This Row],[Rate Desc]],10)</f>
        <v>02GNSB0024</v>
      </c>
      <c r="K1769" s="11">
        <v>51031</v>
      </c>
    </row>
    <row r="1770" spans="1:11" s="167" customFormat="1" ht="15" hidden="1" customHeight="1">
      <c r="A1770" s="8" t="s">
        <v>290</v>
      </c>
      <c r="B1770" s="9" t="s">
        <v>41</v>
      </c>
      <c r="C1770" s="9" t="s">
        <v>21</v>
      </c>
      <c r="D1770" s="7" t="s">
        <v>14</v>
      </c>
      <c r="E1770" s="9" t="s">
        <v>50</v>
      </c>
      <c r="F1770" s="10">
        <v>257.95</v>
      </c>
      <c r="G1770" s="11">
        <v>0</v>
      </c>
      <c r="H1770" s="11">
        <v>1</v>
      </c>
      <c r="I1770" s="11">
        <v>169</v>
      </c>
      <c r="J1770" s="12" t="str">
        <f>LEFT(tblRVN[[#This Row],[Rate Desc]],10)</f>
        <v>02GNSB24FP</v>
      </c>
      <c r="K1770" s="11">
        <v>169</v>
      </c>
    </row>
    <row r="1771" spans="1:11" s="167" customFormat="1" ht="15" hidden="1" customHeight="1">
      <c r="A1771" s="8" t="s">
        <v>290</v>
      </c>
      <c r="B1771" s="9" t="s">
        <v>41</v>
      </c>
      <c r="C1771" s="9" t="s">
        <v>21</v>
      </c>
      <c r="D1771" s="7" t="s">
        <v>14</v>
      </c>
      <c r="E1771" s="9" t="s">
        <v>51</v>
      </c>
      <c r="F1771" s="10">
        <v>118377.32</v>
      </c>
      <c r="G1771" s="11">
        <v>0</v>
      </c>
      <c r="H1771" s="11">
        <v>331</v>
      </c>
      <c r="I1771" s="11">
        <v>1229514</v>
      </c>
      <c r="J1771" s="12" t="str">
        <f>LEFT(tblRVN[[#This Row],[Rate Desc]],10)</f>
        <v>02GNSV0024</v>
      </c>
      <c r="K1771" s="11">
        <v>1229514</v>
      </c>
    </row>
    <row r="1772" spans="1:11" s="167" customFormat="1" ht="15" hidden="1" customHeight="1">
      <c r="A1772" s="8" t="s">
        <v>290</v>
      </c>
      <c r="B1772" s="9" t="s">
        <v>41</v>
      </c>
      <c r="C1772" s="9" t="s">
        <v>21</v>
      </c>
      <c r="D1772" s="7" t="s">
        <v>14</v>
      </c>
      <c r="E1772" s="9" t="s">
        <v>52</v>
      </c>
      <c r="F1772" s="10">
        <v>724.49</v>
      </c>
      <c r="G1772" s="11">
        <v>0</v>
      </c>
      <c r="H1772" s="11">
        <v>4</v>
      </c>
      <c r="I1772" s="11">
        <v>2776</v>
      </c>
      <c r="J1772" s="12" t="str">
        <f>LEFT(tblRVN[[#This Row],[Rate Desc]],10)</f>
        <v>02GNSV024F</v>
      </c>
      <c r="K1772" s="11">
        <v>2776</v>
      </c>
    </row>
    <row r="1773" spans="1:11" s="167" customFormat="1" ht="15" hidden="1" customHeight="1">
      <c r="A1773" s="8" t="s">
        <v>290</v>
      </c>
      <c r="B1773" s="9" t="s">
        <v>41</v>
      </c>
      <c r="C1773" s="9" t="s">
        <v>21</v>
      </c>
      <c r="D1773" s="7" t="s">
        <v>14</v>
      </c>
      <c r="E1773" s="9" t="s">
        <v>53</v>
      </c>
      <c r="F1773" s="10">
        <v>10139.32</v>
      </c>
      <c r="G1773" s="11">
        <v>0</v>
      </c>
      <c r="H1773" s="11">
        <v>10</v>
      </c>
      <c r="I1773" s="11">
        <v>43040</v>
      </c>
      <c r="J1773" s="12" t="str">
        <f>LEFT(tblRVN[[#This Row],[Rate Desc]],10)</f>
        <v>02LGSB0036</v>
      </c>
      <c r="K1773" s="11">
        <v>43040</v>
      </c>
    </row>
    <row r="1774" spans="1:11" s="167" customFormat="1" ht="15" hidden="1" customHeight="1">
      <c r="A1774" s="8" t="s">
        <v>290</v>
      </c>
      <c r="B1774" s="9" t="s">
        <v>41</v>
      </c>
      <c r="C1774" s="9" t="s">
        <v>21</v>
      </c>
      <c r="D1774" s="7" t="s">
        <v>14</v>
      </c>
      <c r="E1774" s="9" t="s">
        <v>54</v>
      </c>
      <c r="F1774" s="10">
        <v>690109.64</v>
      </c>
      <c r="G1774" s="11">
        <v>0</v>
      </c>
      <c r="H1774" s="11">
        <v>98</v>
      </c>
      <c r="I1774" s="11">
        <v>8113540</v>
      </c>
      <c r="J1774" s="12" t="str">
        <f>LEFT(tblRVN[[#This Row],[Rate Desc]],10)</f>
        <v>02LGSV0036</v>
      </c>
      <c r="K1774" s="11">
        <v>8113540</v>
      </c>
    </row>
    <row r="1775" spans="1:11" s="167" customFormat="1" ht="15" hidden="1" customHeight="1">
      <c r="A1775" s="8" t="s">
        <v>290</v>
      </c>
      <c r="B1775" s="9" t="s">
        <v>41</v>
      </c>
      <c r="C1775" s="9" t="s">
        <v>21</v>
      </c>
      <c r="D1775" s="7" t="s">
        <v>14</v>
      </c>
      <c r="E1775" s="9" t="s">
        <v>55</v>
      </c>
      <c r="F1775" s="10">
        <v>3464093.4</v>
      </c>
      <c r="G1775" s="11">
        <v>0</v>
      </c>
      <c r="H1775" s="11">
        <v>31</v>
      </c>
      <c r="I1775" s="11">
        <v>53126800</v>
      </c>
      <c r="J1775" s="12" t="str">
        <f>LEFT(tblRVN[[#This Row],[Rate Desc]],10)</f>
        <v>02LGSV048T</v>
      </c>
      <c r="K1775" s="11">
        <v>53126800</v>
      </c>
    </row>
    <row r="1776" spans="1:11" s="167" customFormat="1" ht="15" hidden="1" customHeight="1">
      <c r="A1776" s="8" t="s">
        <v>290</v>
      </c>
      <c r="B1776" s="9" t="s">
        <v>41</v>
      </c>
      <c r="C1776" s="9" t="s">
        <v>21</v>
      </c>
      <c r="D1776" s="7" t="s">
        <v>14</v>
      </c>
      <c r="E1776" s="9" t="s">
        <v>72</v>
      </c>
      <c r="F1776" s="10">
        <v>25949.87</v>
      </c>
      <c r="G1776" s="11"/>
      <c r="H1776" s="11"/>
      <c r="I1776" s="11">
        <v>0</v>
      </c>
      <c r="J1776" s="12" t="str">
        <f>LEFT(tblRVN[[#This Row],[Rate Desc]],10)</f>
        <v>02LNX00103</v>
      </c>
      <c r="K1776" s="11">
        <v>0</v>
      </c>
    </row>
    <row r="1777" spans="1:11" s="167" customFormat="1" ht="15" hidden="1" customHeight="1">
      <c r="A1777" s="8" t="s">
        <v>290</v>
      </c>
      <c r="B1777" s="9" t="s">
        <v>41</v>
      </c>
      <c r="C1777" s="9" t="s">
        <v>21</v>
      </c>
      <c r="D1777" s="7" t="s">
        <v>14</v>
      </c>
      <c r="E1777" s="9" t="s">
        <v>65</v>
      </c>
      <c r="F1777" s="10">
        <v>1090.95</v>
      </c>
      <c r="G1777" s="11">
        <v>0</v>
      </c>
      <c r="H1777" s="11">
        <v>38</v>
      </c>
      <c r="I1777" s="11">
        <v>8107</v>
      </c>
      <c r="J1777" s="12" t="str">
        <f>LEFT(tblRVN[[#This Row],[Rate Desc]],10)</f>
        <v>02OALT015N</v>
      </c>
      <c r="K1777" s="11">
        <v>8107</v>
      </c>
    </row>
    <row r="1778" spans="1:11" s="167" customFormat="1" ht="15" hidden="1" customHeight="1">
      <c r="A1778" s="8" t="s">
        <v>290</v>
      </c>
      <c r="B1778" s="9" t="s">
        <v>41</v>
      </c>
      <c r="C1778" s="9" t="s">
        <v>21</v>
      </c>
      <c r="D1778" s="7" t="s">
        <v>14</v>
      </c>
      <c r="E1778" s="9" t="s">
        <v>66</v>
      </c>
      <c r="F1778" s="10">
        <v>353.28</v>
      </c>
      <c r="G1778" s="11">
        <v>0</v>
      </c>
      <c r="H1778" s="11">
        <v>14</v>
      </c>
      <c r="I1778" s="11">
        <v>2304</v>
      </c>
      <c r="J1778" s="12" t="str">
        <f>LEFT(tblRVN[[#This Row],[Rate Desc]],10)</f>
        <v>02OALTB15N</v>
      </c>
      <c r="K1778" s="11">
        <v>2304</v>
      </c>
    </row>
    <row r="1779" spans="1:11" s="167" customFormat="1" ht="15" hidden="1" customHeight="1">
      <c r="A1779" s="8" t="s">
        <v>290</v>
      </c>
      <c r="B1779" s="9" t="s">
        <v>41</v>
      </c>
      <c r="C1779" s="9" t="s">
        <v>21</v>
      </c>
      <c r="D1779" s="7" t="s">
        <v>14</v>
      </c>
      <c r="E1779" s="9" t="s">
        <v>68</v>
      </c>
      <c r="F1779" s="10">
        <v>18647.52</v>
      </c>
      <c r="G1779" s="11">
        <v>0</v>
      </c>
      <c r="H1779" s="11">
        <v>1</v>
      </c>
      <c r="I1779" s="11">
        <v>40000</v>
      </c>
      <c r="J1779" s="12" t="str">
        <f>LEFT(tblRVN[[#This Row],[Rate Desc]],10)</f>
        <v>02PRSV47TM</v>
      </c>
      <c r="K1779" s="11">
        <v>40000</v>
      </c>
    </row>
    <row r="1780" spans="1:11" s="167" customFormat="1" ht="15" hidden="1" customHeight="1">
      <c r="A1780" s="8" t="s">
        <v>290</v>
      </c>
      <c r="B1780" s="9" t="s">
        <v>41</v>
      </c>
      <c r="C1780" s="9" t="s">
        <v>21</v>
      </c>
      <c r="D1780" s="7" t="s">
        <v>14</v>
      </c>
      <c r="E1780" s="9" t="s">
        <v>287</v>
      </c>
      <c r="F1780" s="10">
        <v>1.95</v>
      </c>
      <c r="G1780" s="11">
        <v>0</v>
      </c>
      <c r="H1780" s="11">
        <v>2</v>
      </c>
      <c r="I1780" s="11">
        <v>0</v>
      </c>
      <c r="J1780" s="12" t="str">
        <f>LEFT(tblRVN[[#This Row],[Rate Desc]],10)</f>
        <v>301380-BLU</v>
      </c>
      <c r="K1780" s="11">
        <v>0</v>
      </c>
    </row>
    <row r="1781" spans="1:11" s="167" customFormat="1" ht="15" hidden="1" customHeight="1">
      <c r="A1781" s="8" t="s">
        <v>290</v>
      </c>
      <c r="B1781" s="9" t="s">
        <v>41</v>
      </c>
      <c r="C1781" s="9" t="s">
        <v>21</v>
      </c>
      <c r="D1781" s="7" t="s">
        <v>14</v>
      </c>
      <c r="E1781" s="9" t="s">
        <v>17</v>
      </c>
      <c r="F1781" s="10"/>
      <c r="G1781" s="11">
        <v>488</v>
      </c>
      <c r="H1781" s="11">
        <v>0</v>
      </c>
      <c r="I1781" s="11"/>
      <c r="J1781" s="12" t="str">
        <f>LEFT(tblRVN[[#This Row],[Rate Desc]],10)</f>
        <v>CUSTOMER C</v>
      </c>
      <c r="K1781" s="11"/>
    </row>
    <row r="1782" spans="1:11" s="167" customFormat="1" ht="15" hidden="1" customHeight="1">
      <c r="A1782" s="8" t="s">
        <v>290</v>
      </c>
      <c r="B1782" s="9" t="s">
        <v>41</v>
      </c>
      <c r="C1782" s="9" t="s">
        <v>21</v>
      </c>
      <c r="D1782" s="7" t="s">
        <v>14</v>
      </c>
      <c r="E1782" s="9" t="s">
        <v>18</v>
      </c>
      <c r="F1782" s="10">
        <v>-144763.66</v>
      </c>
      <c r="G1782" s="11">
        <v>0</v>
      </c>
      <c r="H1782" s="11">
        <v>0</v>
      </c>
      <c r="I1782" s="11">
        <v>0</v>
      </c>
      <c r="J1782" s="12" t="str">
        <f>LEFT(tblRVN[[#This Row],[Rate Desc]],10)</f>
        <v>REVENUE_AC</v>
      </c>
      <c r="K1782" s="11">
        <v>0</v>
      </c>
    </row>
    <row r="1783" spans="1:11" s="167" customFormat="1" ht="15" hidden="1" customHeight="1">
      <c r="A1783" s="8" t="s">
        <v>290</v>
      </c>
      <c r="B1783" s="9" t="s">
        <v>41</v>
      </c>
      <c r="C1783" s="9" t="s">
        <v>23</v>
      </c>
      <c r="D1783" s="7" t="s">
        <v>35</v>
      </c>
      <c r="E1783" s="9" t="s">
        <v>69</v>
      </c>
      <c r="F1783" s="10">
        <v>-41570.85</v>
      </c>
      <c r="G1783" s="11">
        <v>0</v>
      </c>
      <c r="H1783" s="11">
        <v>3103</v>
      </c>
      <c r="I1783" s="11">
        <v>5565069</v>
      </c>
      <c r="J1783" s="12" t="str">
        <f>LEFT(tblRVN[[#This Row],[Rate Desc]],10)</f>
        <v>02APSV0040</v>
      </c>
      <c r="K1783" s="11">
        <v>5565069</v>
      </c>
    </row>
    <row r="1784" spans="1:11" s="167" customFormat="1" ht="15" hidden="1" customHeight="1">
      <c r="A1784" s="8" t="s">
        <v>290</v>
      </c>
      <c r="B1784" s="9" t="s">
        <v>41</v>
      </c>
      <c r="C1784" s="9" t="s">
        <v>23</v>
      </c>
      <c r="D1784" s="7" t="s">
        <v>35</v>
      </c>
      <c r="E1784" s="9" t="s">
        <v>98</v>
      </c>
      <c r="F1784" s="10">
        <v>510.06</v>
      </c>
      <c r="G1784" s="11"/>
      <c r="H1784" s="11"/>
      <c r="I1784" s="11">
        <v>-68281</v>
      </c>
      <c r="J1784" s="12" t="str">
        <f>LEFT(tblRVN[[#This Row],[Rate Desc]],10)</f>
        <v>02BPADEBIT</v>
      </c>
      <c r="K1784" s="11">
        <v>-68281</v>
      </c>
    </row>
    <row r="1785" spans="1:11" s="167" customFormat="1" ht="15" hidden="1" customHeight="1">
      <c r="A1785" s="8" t="s">
        <v>290</v>
      </c>
      <c r="B1785" s="9" t="s">
        <v>41</v>
      </c>
      <c r="C1785" s="9" t="s">
        <v>23</v>
      </c>
      <c r="D1785" s="7" t="s">
        <v>35</v>
      </c>
      <c r="E1785" s="9" t="s">
        <v>70</v>
      </c>
      <c r="F1785" s="10">
        <v>-40.799999999999997</v>
      </c>
      <c r="G1785" s="11">
        <v>0</v>
      </c>
      <c r="H1785" s="11">
        <v>8</v>
      </c>
      <c r="I1785" s="11">
        <v>5463</v>
      </c>
      <c r="J1785" s="12" t="str">
        <f>LEFT(tblRVN[[#This Row],[Rate Desc]],10)</f>
        <v>02NMT40135</v>
      </c>
      <c r="K1785" s="11">
        <v>5463</v>
      </c>
    </row>
    <row r="1786" spans="1:11" s="167" customFormat="1" ht="15" hidden="1" customHeight="1">
      <c r="A1786" s="8" t="s">
        <v>290</v>
      </c>
      <c r="B1786" s="9" t="s">
        <v>41</v>
      </c>
      <c r="C1786" s="9" t="s">
        <v>23</v>
      </c>
      <c r="D1786" s="7" t="s">
        <v>35</v>
      </c>
      <c r="E1786" s="9" t="s">
        <v>38</v>
      </c>
      <c r="F1786" s="10"/>
      <c r="G1786" s="11">
        <v>3056</v>
      </c>
      <c r="H1786" s="11">
        <v>0</v>
      </c>
      <c r="I1786" s="11"/>
      <c r="J1786" s="12" t="str">
        <f>LEFT(tblRVN[[#This Row],[Rate Desc]],10)</f>
        <v>CUSTOMER C</v>
      </c>
      <c r="K1786" s="11"/>
    </row>
    <row r="1787" spans="1:11" s="167" customFormat="1" ht="15" hidden="1" customHeight="1">
      <c r="A1787" s="8" t="s">
        <v>290</v>
      </c>
      <c r="B1787" s="9" t="s">
        <v>41</v>
      </c>
      <c r="C1787" s="9" t="s">
        <v>23</v>
      </c>
      <c r="D1787" s="7" t="s">
        <v>14</v>
      </c>
      <c r="E1787" s="9" t="s">
        <v>69</v>
      </c>
      <c r="F1787" s="10">
        <v>414538.67</v>
      </c>
      <c r="G1787" s="11">
        <v>0</v>
      </c>
      <c r="H1787" s="11">
        <v>3103</v>
      </c>
      <c r="I1787" s="11">
        <v>5565069</v>
      </c>
      <c r="J1787" s="12" t="str">
        <f>LEFT(tblRVN[[#This Row],[Rate Desc]],10)</f>
        <v>02APSV0040</v>
      </c>
      <c r="K1787" s="11">
        <v>5565069</v>
      </c>
    </row>
    <row r="1788" spans="1:11" s="167" customFormat="1" ht="15" hidden="1" customHeight="1">
      <c r="A1788" s="8" t="s">
        <v>290</v>
      </c>
      <c r="B1788" s="9" t="s">
        <v>41</v>
      </c>
      <c r="C1788" s="9" t="s">
        <v>23</v>
      </c>
      <c r="D1788" s="7" t="s">
        <v>14</v>
      </c>
      <c r="E1788" s="9" t="s">
        <v>71</v>
      </c>
      <c r="F1788" s="10">
        <v>196959.38</v>
      </c>
      <c r="G1788" s="11">
        <v>0</v>
      </c>
      <c r="H1788" s="11">
        <v>2064</v>
      </c>
      <c r="I1788" s="11">
        <v>2645515</v>
      </c>
      <c r="J1788" s="12" t="str">
        <f>LEFT(tblRVN[[#This Row],[Rate Desc]],10)</f>
        <v>02APSV040X</v>
      </c>
      <c r="K1788" s="11">
        <v>2645515</v>
      </c>
    </row>
    <row r="1789" spans="1:11" s="167" customFormat="1" ht="15" hidden="1" customHeight="1">
      <c r="A1789" s="8" t="s">
        <v>290</v>
      </c>
      <c r="B1789" s="9" t="s">
        <v>41</v>
      </c>
      <c r="C1789" s="9" t="s">
        <v>23</v>
      </c>
      <c r="D1789" s="7" t="s">
        <v>14</v>
      </c>
      <c r="E1789" s="9" t="s">
        <v>57</v>
      </c>
      <c r="F1789" s="10">
        <v>7.5</v>
      </c>
      <c r="G1789" s="11"/>
      <c r="H1789" s="11"/>
      <c r="I1789" s="11">
        <v>0</v>
      </c>
      <c r="J1789" s="12" t="str">
        <f>LEFT(tblRVN[[#This Row],[Rate Desc]],10)</f>
        <v>02LNX00105</v>
      </c>
      <c r="K1789" s="11">
        <v>0</v>
      </c>
    </row>
    <row r="1790" spans="1:11" s="167" customFormat="1" ht="15" hidden="1" customHeight="1">
      <c r="A1790" s="8" t="s">
        <v>290</v>
      </c>
      <c r="B1790" s="9" t="s">
        <v>41</v>
      </c>
      <c r="C1790" s="9" t="s">
        <v>23</v>
      </c>
      <c r="D1790" s="7" t="s">
        <v>14</v>
      </c>
      <c r="E1790" s="9" t="s">
        <v>58</v>
      </c>
      <c r="F1790" s="10">
        <v>540.82000000000005</v>
      </c>
      <c r="G1790" s="11"/>
      <c r="H1790" s="11"/>
      <c r="I1790" s="11">
        <v>0</v>
      </c>
      <c r="J1790" s="12" t="str">
        <f>LEFT(tblRVN[[#This Row],[Rate Desc]],10)</f>
        <v>02LNX00109</v>
      </c>
      <c r="K1790" s="11">
        <v>0</v>
      </c>
    </row>
    <row r="1791" spans="1:11" s="167" customFormat="1" ht="15" hidden="1" customHeight="1">
      <c r="A1791" s="8" t="s">
        <v>290</v>
      </c>
      <c r="B1791" s="9" t="s">
        <v>41</v>
      </c>
      <c r="C1791" s="9" t="s">
        <v>23</v>
      </c>
      <c r="D1791" s="7" t="s">
        <v>14</v>
      </c>
      <c r="E1791" s="9" t="s">
        <v>73</v>
      </c>
      <c r="F1791" s="10">
        <v>3139.37</v>
      </c>
      <c r="G1791" s="11"/>
      <c r="H1791" s="11"/>
      <c r="I1791" s="11">
        <v>0</v>
      </c>
      <c r="J1791" s="12" t="str">
        <f>LEFT(tblRVN[[#This Row],[Rate Desc]],10)</f>
        <v>02LNX00110</v>
      </c>
      <c r="K1791" s="11">
        <v>0</v>
      </c>
    </row>
    <row r="1792" spans="1:11" s="167" customFormat="1" ht="15" hidden="1" customHeight="1">
      <c r="A1792" s="8" t="s">
        <v>290</v>
      </c>
      <c r="B1792" s="9" t="s">
        <v>41</v>
      </c>
      <c r="C1792" s="9" t="s">
        <v>23</v>
      </c>
      <c r="D1792" s="7" t="s">
        <v>14</v>
      </c>
      <c r="E1792" s="9" t="s">
        <v>61</v>
      </c>
      <c r="F1792" s="10">
        <v>21.27</v>
      </c>
      <c r="G1792" s="11"/>
      <c r="H1792" s="11"/>
      <c r="I1792" s="11">
        <v>0</v>
      </c>
      <c r="J1792" s="12" t="str">
        <f>LEFT(tblRVN[[#This Row],[Rate Desc]],10)</f>
        <v>02LNX00311</v>
      </c>
      <c r="K1792" s="11">
        <v>0</v>
      </c>
    </row>
    <row r="1793" spans="1:11" s="167" customFormat="1" ht="15" hidden="1" customHeight="1">
      <c r="A1793" s="8" t="s">
        <v>290</v>
      </c>
      <c r="B1793" s="9" t="s">
        <v>41</v>
      </c>
      <c r="C1793" s="9" t="s">
        <v>23</v>
      </c>
      <c r="D1793" s="7" t="s">
        <v>14</v>
      </c>
      <c r="E1793" s="9" t="s">
        <v>75</v>
      </c>
      <c r="F1793" s="10">
        <v>418.31</v>
      </c>
      <c r="G1793" s="11">
        <v>0</v>
      </c>
      <c r="H1793" s="11">
        <v>8</v>
      </c>
      <c r="I1793" s="11">
        <v>5463</v>
      </c>
      <c r="J1793" s="12" t="str">
        <f>LEFT(tblRVN[[#This Row],[Rate Desc]],10)</f>
        <v>02NMT40135</v>
      </c>
      <c r="K1793" s="11">
        <v>5463</v>
      </c>
    </row>
    <row r="1794" spans="1:11" s="167" customFormat="1" ht="15" hidden="1" customHeight="1">
      <c r="A1794" s="8" t="s">
        <v>290</v>
      </c>
      <c r="B1794" s="9" t="s">
        <v>41</v>
      </c>
      <c r="C1794" s="9" t="s">
        <v>23</v>
      </c>
      <c r="D1794" s="7" t="s">
        <v>14</v>
      </c>
      <c r="E1794" s="9" t="s">
        <v>280</v>
      </c>
      <c r="F1794" s="10"/>
      <c r="G1794" s="11">
        <v>0</v>
      </c>
      <c r="H1794" s="11">
        <v>1</v>
      </c>
      <c r="I1794" s="11"/>
      <c r="J1794" s="12" t="str">
        <f>LEFT(tblRVN[[#This Row],[Rate Desc]],10)</f>
        <v>02NMX40135</v>
      </c>
      <c r="K1794" s="11"/>
    </row>
    <row r="1795" spans="1:11" s="167" customFormat="1" ht="15" hidden="1" customHeight="1">
      <c r="A1795" s="8" t="s">
        <v>290</v>
      </c>
      <c r="B1795" s="9" t="s">
        <v>41</v>
      </c>
      <c r="C1795" s="9" t="s">
        <v>23</v>
      </c>
      <c r="D1795" s="7" t="s">
        <v>14</v>
      </c>
      <c r="E1795" s="9" t="s">
        <v>24</v>
      </c>
      <c r="F1795" s="10">
        <v>320000</v>
      </c>
      <c r="G1795" s="11">
        <v>0</v>
      </c>
      <c r="H1795" s="11">
        <v>0</v>
      </c>
      <c r="I1795" s="11">
        <v>0</v>
      </c>
      <c r="J1795" s="12" t="str">
        <f>LEFT(tblRVN[[#This Row],[Rate Desc]],10)</f>
        <v>301461-IRR</v>
      </c>
      <c r="K1795" s="11">
        <v>0</v>
      </c>
    </row>
    <row r="1796" spans="1:11" s="167" customFormat="1" ht="15" hidden="1" customHeight="1">
      <c r="A1796" s="8" t="s">
        <v>290</v>
      </c>
      <c r="B1796" s="9" t="s">
        <v>41</v>
      </c>
      <c r="C1796" s="9" t="s">
        <v>23</v>
      </c>
      <c r="D1796" s="7" t="s">
        <v>14</v>
      </c>
      <c r="E1796" s="9" t="s">
        <v>26</v>
      </c>
      <c r="F1796" s="10">
        <v>71.31</v>
      </c>
      <c r="G1796" s="11"/>
      <c r="H1796" s="11"/>
      <c r="I1796" s="11">
        <v>0</v>
      </c>
      <c r="J1796" s="12" t="str">
        <f>LEFT(tblRVN[[#This Row],[Rate Desc]],10)</f>
        <v>301480-BLU</v>
      </c>
      <c r="K1796" s="11">
        <v>0</v>
      </c>
    </row>
    <row r="1797" spans="1:11" s="167" customFormat="1" ht="15" hidden="1" customHeight="1">
      <c r="A1797" s="8" t="s">
        <v>290</v>
      </c>
      <c r="B1797" s="9" t="s">
        <v>41</v>
      </c>
      <c r="C1797" s="9" t="s">
        <v>23</v>
      </c>
      <c r="D1797" s="7" t="s">
        <v>14</v>
      </c>
      <c r="E1797" s="9" t="s">
        <v>27</v>
      </c>
      <c r="F1797" s="10"/>
      <c r="G1797" s="11">
        <v>5056</v>
      </c>
      <c r="H1797" s="11">
        <v>0</v>
      </c>
      <c r="I1797" s="11"/>
      <c r="J1797" s="12" t="str">
        <f>LEFT(tblRVN[[#This Row],[Rate Desc]],10)</f>
        <v>CUSTOMER C</v>
      </c>
      <c r="K1797" s="11"/>
    </row>
    <row r="1798" spans="1:11" s="167" customFormat="1" ht="15" hidden="1" customHeight="1">
      <c r="A1798" s="8" t="s">
        <v>290</v>
      </c>
      <c r="B1798" s="9" t="s">
        <v>41</v>
      </c>
      <c r="C1798" s="9" t="s">
        <v>23</v>
      </c>
      <c r="D1798" s="7" t="s">
        <v>14</v>
      </c>
      <c r="E1798" s="9" t="s">
        <v>18</v>
      </c>
      <c r="F1798" s="10">
        <v>-31754.61</v>
      </c>
      <c r="G1798" s="11">
        <v>0</v>
      </c>
      <c r="H1798" s="11">
        <v>0</v>
      </c>
      <c r="I1798" s="11">
        <v>0</v>
      </c>
      <c r="J1798" s="12" t="str">
        <f>LEFT(tblRVN[[#This Row],[Rate Desc]],10)</f>
        <v>REVENUE_AC</v>
      </c>
      <c r="K1798" s="11">
        <v>0</v>
      </c>
    </row>
    <row r="1799" spans="1:11" s="167" customFormat="1" ht="15" hidden="1" customHeight="1">
      <c r="A1799" s="8" t="s">
        <v>290</v>
      </c>
      <c r="B1799" s="9" t="s">
        <v>41</v>
      </c>
      <c r="C1799" s="9" t="s">
        <v>29</v>
      </c>
      <c r="D1799" s="7" t="s">
        <v>14</v>
      </c>
      <c r="E1799" s="9" t="s">
        <v>76</v>
      </c>
      <c r="F1799" s="10">
        <v>7.57</v>
      </c>
      <c r="G1799" s="11"/>
      <c r="H1799" s="11"/>
      <c r="I1799" s="11">
        <v>0</v>
      </c>
      <c r="J1799" s="12" t="str">
        <f>LEFT(tblRVN[[#This Row],[Rate Desc]],10)</f>
        <v>02CFR00012</v>
      </c>
      <c r="K1799" s="11">
        <v>0</v>
      </c>
    </row>
    <row r="1800" spans="1:11" s="167" customFormat="1" ht="15" hidden="1" customHeight="1">
      <c r="A1800" s="8" t="s">
        <v>290</v>
      </c>
      <c r="B1800" s="9" t="s">
        <v>41</v>
      </c>
      <c r="C1800" s="9" t="s">
        <v>29</v>
      </c>
      <c r="D1800" s="7" t="s">
        <v>14</v>
      </c>
      <c r="E1800" s="9" t="s">
        <v>77</v>
      </c>
      <c r="F1800" s="10">
        <v>2603.63</v>
      </c>
      <c r="G1800" s="11">
        <v>0</v>
      </c>
      <c r="H1800" s="11">
        <v>14</v>
      </c>
      <c r="I1800" s="11">
        <v>12510</v>
      </c>
      <c r="J1800" s="12" t="str">
        <f>LEFT(tblRVN[[#This Row],[Rate Desc]],10)</f>
        <v>02COSL0052</v>
      </c>
      <c r="K1800" s="11">
        <v>12510</v>
      </c>
    </row>
    <row r="1801" spans="1:11" s="167" customFormat="1" ht="15" hidden="1" customHeight="1">
      <c r="A1801" s="8" t="s">
        <v>290</v>
      </c>
      <c r="B1801" s="9" t="s">
        <v>41</v>
      </c>
      <c r="C1801" s="9" t="s">
        <v>29</v>
      </c>
      <c r="D1801" s="7" t="s">
        <v>14</v>
      </c>
      <c r="E1801" s="9" t="s">
        <v>78</v>
      </c>
      <c r="F1801" s="10">
        <v>20981.68</v>
      </c>
      <c r="G1801" s="11">
        <v>0</v>
      </c>
      <c r="H1801" s="11">
        <v>116</v>
      </c>
      <c r="I1801" s="11">
        <v>282472</v>
      </c>
      <c r="J1801" s="12" t="str">
        <f>LEFT(tblRVN[[#This Row],[Rate Desc]],10)</f>
        <v>02CUSL053F</v>
      </c>
      <c r="K1801" s="11">
        <v>282472</v>
      </c>
    </row>
    <row r="1802" spans="1:11" s="167" customFormat="1" ht="15" hidden="1" customHeight="1">
      <c r="A1802" s="8" t="s">
        <v>290</v>
      </c>
      <c r="B1802" s="9" t="s">
        <v>41</v>
      </c>
      <c r="C1802" s="9" t="s">
        <v>29</v>
      </c>
      <c r="D1802" s="7" t="s">
        <v>14</v>
      </c>
      <c r="E1802" s="9" t="s">
        <v>79</v>
      </c>
      <c r="F1802" s="10">
        <v>5092.7299999999996</v>
      </c>
      <c r="G1802" s="11">
        <v>0</v>
      </c>
      <c r="H1802" s="11">
        <v>105</v>
      </c>
      <c r="I1802" s="11">
        <v>69185</v>
      </c>
      <c r="J1802" s="12" t="str">
        <f>LEFT(tblRVN[[#This Row],[Rate Desc]],10)</f>
        <v>02CUSL053M</v>
      </c>
      <c r="K1802" s="11">
        <v>69185</v>
      </c>
    </row>
    <row r="1803" spans="1:11" s="167" customFormat="1" ht="15" hidden="1" customHeight="1">
      <c r="A1803" s="8" t="s">
        <v>290</v>
      </c>
      <c r="B1803" s="9" t="s">
        <v>41</v>
      </c>
      <c r="C1803" s="9" t="s">
        <v>29</v>
      </c>
      <c r="D1803" s="7" t="s">
        <v>14</v>
      </c>
      <c r="E1803" s="9" t="s">
        <v>80</v>
      </c>
      <c r="F1803" s="10">
        <v>17754.900000000001</v>
      </c>
      <c r="G1803" s="11">
        <v>0</v>
      </c>
      <c r="H1803" s="11">
        <v>40</v>
      </c>
      <c r="I1803" s="11">
        <v>136569</v>
      </c>
      <c r="J1803" s="12" t="str">
        <f>LEFT(tblRVN[[#This Row],[Rate Desc]],10)</f>
        <v>02MVSL0057</v>
      </c>
      <c r="K1803" s="11">
        <v>136569</v>
      </c>
    </row>
    <row r="1804" spans="1:11" s="167" customFormat="1" ht="15" hidden="1" customHeight="1">
      <c r="A1804" s="8" t="s">
        <v>290</v>
      </c>
      <c r="B1804" s="9" t="s">
        <v>41</v>
      </c>
      <c r="C1804" s="9" t="s">
        <v>29</v>
      </c>
      <c r="D1804" s="7" t="s">
        <v>14</v>
      </c>
      <c r="E1804" s="9" t="s">
        <v>81</v>
      </c>
      <c r="F1804" s="10">
        <v>66027.72</v>
      </c>
      <c r="G1804" s="11">
        <v>0</v>
      </c>
      <c r="H1804" s="11">
        <v>194</v>
      </c>
      <c r="I1804" s="11">
        <v>319899</v>
      </c>
      <c r="J1804" s="12" t="str">
        <f>LEFT(tblRVN[[#This Row],[Rate Desc]],10)</f>
        <v>02SLCO0051</v>
      </c>
      <c r="K1804" s="11">
        <v>319899</v>
      </c>
    </row>
    <row r="1805" spans="1:11" s="167" customFormat="1" ht="15" hidden="1" customHeight="1">
      <c r="A1805" s="8" t="s">
        <v>290</v>
      </c>
      <c r="B1805" s="9" t="s">
        <v>41</v>
      </c>
      <c r="C1805" s="9" t="s">
        <v>29</v>
      </c>
      <c r="D1805" s="7" t="s">
        <v>14</v>
      </c>
      <c r="E1805" s="9" t="s">
        <v>17</v>
      </c>
      <c r="F1805" s="10"/>
      <c r="G1805" s="11">
        <v>240</v>
      </c>
      <c r="H1805" s="11">
        <v>0</v>
      </c>
      <c r="I1805" s="11"/>
      <c r="J1805" s="12" t="str">
        <f>LEFT(tblRVN[[#This Row],[Rate Desc]],10)</f>
        <v>CUSTOMER C</v>
      </c>
      <c r="K1805" s="11"/>
    </row>
    <row r="1806" spans="1:11" s="167" customFormat="1" ht="15" hidden="1" customHeight="1">
      <c r="A1806" s="8" t="s">
        <v>290</v>
      </c>
      <c r="B1806" s="9" t="s">
        <v>41</v>
      </c>
      <c r="C1806" s="9" t="s">
        <v>29</v>
      </c>
      <c r="D1806" s="7" t="s">
        <v>14</v>
      </c>
      <c r="E1806" s="9" t="s">
        <v>18</v>
      </c>
      <c r="F1806" s="10">
        <v>-3735.84</v>
      </c>
      <c r="G1806" s="11">
        <v>0</v>
      </c>
      <c r="H1806" s="11">
        <v>0</v>
      </c>
      <c r="I1806" s="11">
        <v>0</v>
      </c>
      <c r="J1806" s="12" t="str">
        <f>LEFT(tblRVN[[#This Row],[Rate Desc]],10)</f>
        <v>REVENUE_AC</v>
      </c>
      <c r="K1806" s="11">
        <v>0</v>
      </c>
    </row>
    <row r="1807" spans="1:11" s="167" customFormat="1" ht="15" hidden="1" customHeight="1">
      <c r="A1807" s="8" t="s">
        <v>290</v>
      </c>
      <c r="B1807" s="9" t="s">
        <v>41</v>
      </c>
      <c r="C1807" s="9" t="s">
        <v>31</v>
      </c>
      <c r="D1807" s="7" t="s">
        <v>35</v>
      </c>
      <c r="E1807" s="9" t="s">
        <v>82</v>
      </c>
      <c r="F1807" s="10">
        <v>-1743.91</v>
      </c>
      <c r="G1807" s="11">
        <v>0</v>
      </c>
      <c r="H1807" s="11">
        <v>647</v>
      </c>
      <c r="I1807" s="11">
        <v>233448</v>
      </c>
      <c r="J1807" s="12" t="str">
        <f>LEFT(tblRVN[[#This Row],[Rate Desc]],10)</f>
        <v>02NETMT135</v>
      </c>
      <c r="K1807" s="11">
        <v>233448</v>
      </c>
    </row>
    <row r="1808" spans="1:11" s="167" customFormat="1" ht="15" hidden="1" customHeight="1">
      <c r="A1808" s="8" t="s">
        <v>290</v>
      </c>
      <c r="B1808" s="9" t="s">
        <v>41</v>
      </c>
      <c r="C1808" s="9" t="s">
        <v>31</v>
      </c>
      <c r="D1808" s="7" t="s">
        <v>35</v>
      </c>
      <c r="E1808" s="9" t="s">
        <v>83</v>
      </c>
      <c r="F1808" s="10">
        <v>-612.78</v>
      </c>
      <c r="G1808" s="11"/>
      <c r="H1808" s="11"/>
      <c r="I1808" s="11">
        <v>79995</v>
      </c>
      <c r="J1808" s="12" t="str">
        <f>LEFT(tblRVN[[#This Row],[Rate Desc]],10)</f>
        <v>02OALTB15R</v>
      </c>
      <c r="K1808" s="11">
        <v>79995</v>
      </c>
    </row>
    <row r="1809" spans="1:11" s="167" customFormat="1" ht="15" hidden="1" customHeight="1">
      <c r="A1809" s="8" t="s">
        <v>290</v>
      </c>
      <c r="B1809" s="9" t="s">
        <v>41</v>
      </c>
      <c r="C1809" s="9" t="s">
        <v>31</v>
      </c>
      <c r="D1809" s="7" t="s">
        <v>35</v>
      </c>
      <c r="E1809" s="9" t="s">
        <v>84</v>
      </c>
      <c r="F1809" s="10">
        <v>-662340.75</v>
      </c>
      <c r="G1809" s="11">
        <v>0</v>
      </c>
      <c r="H1809" s="11">
        <v>101393</v>
      </c>
      <c r="I1809" s="11">
        <v>88666640</v>
      </c>
      <c r="J1809" s="12" t="str">
        <f>LEFT(tblRVN[[#This Row],[Rate Desc]],10)</f>
        <v>02RESD0016</v>
      </c>
      <c r="K1809" s="11">
        <v>88666640</v>
      </c>
    </row>
    <row r="1810" spans="1:11" s="167" customFormat="1" ht="15" hidden="1" customHeight="1">
      <c r="A1810" s="8" t="s">
        <v>290</v>
      </c>
      <c r="B1810" s="9" t="s">
        <v>41</v>
      </c>
      <c r="C1810" s="9" t="s">
        <v>31</v>
      </c>
      <c r="D1810" s="7" t="s">
        <v>35</v>
      </c>
      <c r="E1810" s="9" t="s">
        <v>85</v>
      </c>
      <c r="F1810" s="10">
        <v>-34407.4</v>
      </c>
      <c r="G1810" s="11">
        <v>0</v>
      </c>
      <c r="H1810" s="11">
        <v>4925</v>
      </c>
      <c r="I1810" s="11">
        <v>4606071</v>
      </c>
      <c r="J1810" s="12" t="str">
        <f>LEFT(tblRVN[[#This Row],[Rate Desc]],10)</f>
        <v>02RESD0017</v>
      </c>
      <c r="K1810" s="11">
        <v>4606071</v>
      </c>
    </row>
    <row r="1811" spans="1:11" s="167" customFormat="1" ht="15" hidden="1" customHeight="1">
      <c r="A1811" s="8" t="s">
        <v>290</v>
      </c>
      <c r="B1811" s="9" t="s">
        <v>41</v>
      </c>
      <c r="C1811" s="9" t="s">
        <v>31</v>
      </c>
      <c r="D1811" s="7" t="s">
        <v>35</v>
      </c>
      <c r="E1811" s="9" t="s">
        <v>86</v>
      </c>
      <c r="F1811" s="10">
        <v>-1113.01</v>
      </c>
      <c r="G1811" s="11">
        <v>0</v>
      </c>
      <c r="H1811" s="11">
        <v>83</v>
      </c>
      <c r="I1811" s="11">
        <v>148993</v>
      </c>
      <c r="J1811" s="12" t="str">
        <f>LEFT(tblRVN[[#This Row],[Rate Desc]],10)</f>
        <v>02RESD0018</v>
      </c>
      <c r="K1811" s="11">
        <v>148993</v>
      </c>
    </row>
    <row r="1812" spans="1:11" s="167" customFormat="1" ht="15" hidden="1" customHeight="1">
      <c r="A1812" s="8" t="s">
        <v>290</v>
      </c>
      <c r="B1812" s="9" t="s">
        <v>41</v>
      </c>
      <c r="C1812" s="9" t="s">
        <v>31</v>
      </c>
      <c r="D1812" s="7" t="s">
        <v>35</v>
      </c>
      <c r="E1812" s="9" t="s">
        <v>87</v>
      </c>
      <c r="F1812" s="10">
        <v>-154.9</v>
      </c>
      <c r="G1812" s="11">
        <v>0</v>
      </c>
      <c r="H1812" s="11">
        <v>15</v>
      </c>
      <c r="I1812" s="11">
        <v>20736</v>
      </c>
      <c r="J1812" s="12" t="str">
        <f>LEFT(tblRVN[[#This Row],[Rate Desc]],10)</f>
        <v>02RESD018X</v>
      </c>
      <c r="K1812" s="11">
        <v>20736</v>
      </c>
    </row>
    <row r="1813" spans="1:11" s="167" customFormat="1" ht="15" hidden="1" customHeight="1">
      <c r="A1813" s="8" t="s">
        <v>290</v>
      </c>
      <c r="B1813" s="9" t="s">
        <v>41</v>
      </c>
      <c r="C1813" s="9" t="s">
        <v>31</v>
      </c>
      <c r="D1813" s="7" t="s">
        <v>35</v>
      </c>
      <c r="E1813" s="9" t="s">
        <v>88</v>
      </c>
      <c r="F1813" s="10">
        <v>-9158</v>
      </c>
      <c r="G1813" s="11">
        <v>0</v>
      </c>
      <c r="H1813" s="11">
        <v>3445</v>
      </c>
      <c r="I1813" s="11">
        <v>1199215</v>
      </c>
      <c r="J1813" s="12" t="str">
        <f>LEFT(tblRVN[[#This Row],[Rate Desc]],10)</f>
        <v>02RGNSB024</v>
      </c>
      <c r="K1813" s="11">
        <v>1199215</v>
      </c>
    </row>
    <row r="1814" spans="1:11" s="167" customFormat="1" ht="15" hidden="1" customHeight="1">
      <c r="A1814" s="8" t="s">
        <v>290</v>
      </c>
      <c r="B1814" s="9" t="s">
        <v>41</v>
      </c>
      <c r="C1814" s="9" t="s">
        <v>31</v>
      </c>
      <c r="D1814" s="7" t="s">
        <v>35</v>
      </c>
      <c r="E1814" s="9" t="s">
        <v>284</v>
      </c>
      <c r="F1814" s="10">
        <v>-661.1</v>
      </c>
      <c r="G1814" s="11">
        <v>0</v>
      </c>
      <c r="H1814" s="11">
        <v>1</v>
      </c>
      <c r="I1814" s="11">
        <v>88500</v>
      </c>
      <c r="J1814" s="12" t="str">
        <f>LEFT(tblRVN[[#This Row],[Rate Desc]],10)</f>
        <v>02RGNSB036</v>
      </c>
      <c r="K1814" s="11">
        <v>88500</v>
      </c>
    </row>
    <row r="1815" spans="1:11" s="167" customFormat="1" ht="15" hidden="1" customHeight="1">
      <c r="A1815" s="8" t="s">
        <v>290</v>
      </c>
      <c r="B1815" s="9" t="s">
        <v>41</v>
      </c>
      <c r="C1815" s="9" t="s">
        <v>31</v>
      </c>
      <c r="D1815" s="7" t="s">
        <v>35</v>
      </c>
      <c r="E1815" s="9" t="s">
        <v>281</v>
      </c>
      <c r="F1815" s="10">
        <v>0</v>
      </c>
      <c r="G1815" s="11">
        <v>0</v>
      </c>
      <c r="H1815" s="11">
        <v>5</v>
      </c>
      <c r="I1815" s="11">
        <v>0</v>
      </c>
      <c r="J1815" s="12" t="str">
        <f>LEFT(tblRVN[[#This Row],[Rate Desc]],10)</f>
        <v>02RNM24135</v>
      </c>
      <c r="K1815" s="11">
        <v>0</v>
      </c>
    </row>
    <row r="1816" spans="1:11" s="167" customFormat="1" ht="15" hidden="1" customHeight="1">
      <c r="A1816" s="8" t="s">
        <v>290</v>
      </c>
      <c r="B1816" s="9" t="s">
        <v>41</v>
      </c>
      <c r="C1816" s="9" t="s">
        <v>31</v>
      </c>
      <c r="D1816" s="7" t="s">
        <v>35</v>
      </c>
      <c r="E1816" s="9" t="s">
        <v>37</v>
      </c>
      <c r="F1816" s="10"/>
      <c r="G1816" s="11">
        <v>108770</v>
      </c>
      <c r="H1816" s="11">
        <v>0</v>
      </c>
      <c r="I1816" s="11"/>
      <c r="J1816" s="12" t="str">
        <f>LEFT(tblRVN[[#This Row],[Rate Desc]],10)</f>
        <v>CUSTOMER C</v>
      </c>
      <c r="K1816" s="11"/>
    </row>
    <row r="1817" spans="1:11" s="167" customFormat="1" ht="15" hidden="1" customHeight="1">
      <c r="A1817" s="8" t="s">
        <v>290</v>
      </c>
      <c r="B1817" s="9" t="s">
        <v>41</v>
      </c>
      <c r="C1817" s="9" t="s">
        <v>31</v>
      </c>
      <c r="D1817" s="7" t="s">
        <v>14</v>
      </c>
      <c r="E1817" s="9" t="s">
        <v>58</v>
      </c>
      <c r="F1817" s="10">
        <v>153.88</v>
      </c>
      <c r="G1817" s="11"/>
      <c r="H1817" s="11"/>
      <c r="I1817" s="11">
        <v>0</v>
      </c>
      <c r="J1817" s="12" t="str">
        <f>LEFT(tblRVN[[#This Row],[Rate Desc]],10)</f>
        <v>02LNX00109</v>
      </c>
      <c r="K1817" s="11">
        <v>0</v>
      </c>
    </row>
    <row r="1818" spans="1:11" s="167" customFormat="1" ht="15" hidden="1" customHeight="1">
      <c r="A1818" s="8" t="s">
        <v>290</v>
      </c>
      <c r="B1818" s="9" t="s">
        <v>41</v>
      </c>
      <c r="C1818" s="9" t="s">
        <v>31</v>
      </c>
      <c r="D1818" s="7" t="s">
        <v>14</v>
      </c>
      <c r="E1818" s="9" t="s">
        <v>89</v>
      </c>
      <c r="F1818" s="10">
        <v>24129.8</v>
      </c>
      <c r="G1818" s="11">
        <v>0</v>
      </c>
      <c r="H1818" s="11">
        <v>647</v>
      </c>
      <c r="I1818" s="11">
        <v>225655</v>
      </c>
      <c r="J1818" s="12" t="str">
        <f>LEFT(tblRVN[[#This Row],[Rate Desc]],10)</f>
        <v>02NETMT135</v>
      </c>
      <c r="K1818" s="11">
        <v>225655</v>
      </c>
    </row>
    <row r="1819" spans="1:11" s="167" customFormat="1" ht="15" hidden="1" customHeight="1">
      <c r="A1819" s="8" t="s">
        <v>290</v>
      </c>
      <c r="B1819" s="9" t="s">
        <v>41</v>
      </c>
      <c r="C1819" s="9" t="s">
        <v>31</v>
      </c>
      <c r="D1819" s="7" t="s">
        <v>14</v>
      </c>
      <c r="E1819" s="9" t="s">
        <v>90</v>
      </c>
      <c r="F1819" s="10">
        <v>12479.95</v>
      </c>
      <c r="G1819" s="11">
        <v>0</v>
      </c>
      <c r="H1819" s="11">
        <v>1078</v>
      </c>
      <c r="I1819" s="11">
        <v>79995</v>
      </c>
      <c r="J1819" s="12" t="str">
        <f>LEFT(tblRVN[[#This Row],[Rate Desc]],10)</f>
        <v>02OALTB15R</v>
      </c>
      <c r="K1819" s="11">
        <v>79995</v>
      </c>
    </row>
    <row r="1820" spans="1:11" s="167" customFormat="1" ht="15" hidden="1" customHeight="1">
      <c r="A1820" s="8" t="s">
        <v>290</v>
      </c>
      <c r="B1820" s="9" t="s">
        <v>41</v>
      </c>
      <c r="C1820" s="9" t="s">
        <v>31</v>
      </c>
      <c r="D1820" s="7" t="s">
        <v>14</v>
      </c>
      <c r="E1820" s="9" t="s">
        <v>91</v>
      </c>
      <c r="F1820" s="10">
        <v>8251758.6799999997</v>
      </c>
      <c r="G1820" s="11">
        <v>0</v>
      </c>
      <c r="H1820" s="11">
        <v>101393</v>
      </c>
      <c r="I1820" s="11">
        <v>88724811</v>
      </c>
      <c r="J1820" s="12" t="str">
        <f>LEFT(tblRVN[[#This Row],[Rate Desc]],10)</f>
        <v>02RESD0016</v>
      </c>
      <c r="K1820" s="11">
        <v>88724811</v>
      </c>
    </row>
    <row r="1821" spans="1:11" s="167" customFormat="1" ht="15" hidden="1" customHeight="1">
      <c r="A1821" s="8" t="s">
        <v>290</v>
      </c>
      <c r="B1821" s="9" t="s">
        <v>41</v>
      </c>
      <c r="C1821" s="9" t="s">
        <v>31</v>
      </c>
      <c r="D1821" s="7" t="s">
        <v>14</v>
      </c>
      <c r="E1821" s="9" t="s">
        <v>92</v>
      </c>
      <c r="F1821" s="10">
        <v>425220.84</v>
      </c>
      <c r="G1821" s="11">
        <v>0</v>
      </c>
      <c r="H1821" s="11">
        <v>4925</v>
      </c>
      <c r="I1821" s="11">
        <v>4606071</v>
      </c>
      <c r="J1821" s="12" t="str">
        <f>LEFT(tblRVN[[#This Row],[Rate Desc]],10)</f>
        <v>02RESD0017</v>
      </c>
      <c r="K1821" s="11">
        <v>4606071</v>
      </c>
    </row>
    <row r="1822" spans="1:11" s="167" customFormat="1" ht="15" hidden="1" customHeight="1">
      <c r="A1822" s="8" t="s">
        <v>290</v>
      </c>
      <c r="B1822" s="9" t="s">
        <v>41</v>
      </c>
      <c r="C1822" s="9" t="s">
        <v>31</v>
      </c>
      <c r="D1822" s="7" t="s">
        <v>14</v>
      </c>
      <c r="E1822" s="9" t="s">
        <v>93</v>
      </c>
      <c r="F1822" s="10">
        <v>15579.78</v>
      </c>
      <c r="G1822" s="11">
        <v>0</v>
      </c>
      <c r="H1822" s="11">
        <v>83</v>
      </c>
      <c r="I1822" s="11">
        <v>148993</v>
      </c>
      <c r="J1822" s="12" t="str">
        <f>LEFT(tblRVN[[#This Row],[Rate Desc]],10)</f>
        <v>02RESD0018</v>
      </c>
      <c r="K1822" s="11">
        <v>148993</v>
      </c>
    </row>
    <row r="1823" spans="1:11" s="167" customFormat="1" ht="15" hidden="1" customHeight="1">
      <c r="A1823" s="8" t="s">
        <v>290</v>
      </c>
      <c r="B1823" s="9" t="s">
        <v>41</v>
      </c>
      <c r="C1823" s="9" t="s">
        <v>31</v>
      </c>
      <c r="D1823" s="7" t="s">
        <v>14</v>
      </c>
      <c r="E1823" s="9" t="s">
        <v>94</v>
      </c>
      <c r="F1823" s="10">
        <v>2087.63</v>
      </c>
      <c r="G1823" s="11">
        <v>0</v>
      </c>
      <c r="H1823" s="11">
        <v>15</v>
      </c>
      <c r="I1823" s="11">
        <v>20736</v>
      </c>
      <c r="J1823" s="12" t="str">
        <f>LEFT(tblRVN[[#This Row],[Rate Desc]],10)</f>
        <v>02RESD018X</v>
      </c>
      <c r="K1823" s="11">
        <v>20736</v>
      </c>
    </row>
    <row r="1824" spans="1:11" s="167" customFormat="1" ht="15" hidden="1" customHeight="1">
      <c r="A1824" s="8" t="s">
        <v>290</v>
      </c>
      <c r="B1824" s="9" t="s">
        <v>41</v>
      </c>
      <c r="C1824" s="9" t="s">
        <v>31</v>
      </c>
      <c r="D1824" s="7" t="s">
        <v>14</v>
      </c>
      <c r="E1824" s="9" t="s">
        <v>95</v>
      </c>
      <c r="F1824" s="10">
        <v>167194.72</v>
      </c>
      <c r="G1824" s="11">
        <v>0</v>
      </c>
      <c r="H1824" s="11">
        <v>3445</v>
      </c>
      <c r="I1824" s="11">
        <v>1249310</v>
      </c>
      <c r="J1824" s="12" t="str">
        <f>LEFT(tblRVN[[#This Row],[Rate Desc]],10)</f>
        <v>02RGNSB024</v>
      </c>
      <c r="K1824" s="11">
        <v>1249310</v>
      </c>
    </row>
    <row r="1825" spans="1:12" s="167" customFormat="1" ht="15" hidden="1" customHeight="1">
      <c r="A1825" s="8" t="s">
        <v>290</v>
      </c>
      <c r="B1825" s="9" t="s">
        <v>41</v>
      </c>
      <c r="C1825" s="9" t="s">
        <v>31</v>
      </c>
      <c r="D1825" s="7" t="s">
        <v>14</v>
      </c>
      <c r="E1825" s="9" t="s">
        <v>282</v>
      </c>
      <c r="F1825" s="10">
        <v>9565.49</v>
      </c>
      <c r="G1825" s="11">
        <v>0</v>
      </c>
      <c r="H1825" s="11">
        <v>2</v>
      </c>
      <c r="I1825" s="11">
        <v>119700</v>
      </c>
      <c r="J1825" s="12" t="str">
        <f>LEFT(tblRVN[[#This Row],[Rate Desc]],10)</f>
        <v>02RGNSB036</v>
      </c>
      <c r="K1825" s="11">
        <v>119700</v>
      </c>
    </row>
    <row r="1826" spans="1:12" s="167" customFormat="1" ht="15" hidden="1" customHeight="1">
      <c r="A1826" s="8" t="s">
        <v>290</v>
      </c>
      <c r="B1826" s="9" t="s">
        <v>41</v>
      </c>
      <c r="C1826" s="9" t="s">
        <v>31</v>
      </c>
      <c r="D1826" s="7" t="s">
        <v>14</v>
      </c>
      <c r="E1826" s="9" t="s">
        <v>283</v>
      </c>
      <c r="F1826" s="10">
        <v>87.84</v>
      </c>
      <c r="G1826" s="11">
        <v>0</v>
      </c>
      <c r="H1826" s="11">
        <v>5</v>
      </c>
      <c r="I1826" s="11">
        <v>0</v>
      </c>
      <c r="J1826" s="12" t="str">
        <f>LEFT(tblRVN[[#This Row],[Rate Desc]],10)</f>
        <v>02RNM24135</v>
      </c>
      <c r="K1826" s="11">
        <v>0</v>
      </c>
    </row>
    <row r="1827" spans="1:12" s="167" customFormat="1" ht="15" hidden="1" customHeight="1">
      <c r="A1827" s="8" t="s">
        <v>290</v>
      </c>
      <c r="B1827" s="9" t="s">
        <v>41</v>
      </c>
      <c r="C1827" s="9" t="s">
        <v>31</v>
      </c>
      <c r="D1827" s="7" t="s">
        <v>14</v>
      </c>
      <c r="E1827" s="9" t="s">
        <v>33</v>
      </c>
      <c r="F1827" s="10">
        <v>13652.14</v>
      </c>
      <c r="G1827" s="11"/>
      <c r="H1827" s="11"/>
      <c r="I1827" s="11">
        <v>0</v>
      </c>
      <c r="J1827" s="12" t="str">
        <f>LEFT(tblRVN[[#This Row],[Rate Desc]],10)</f>
        <v>301180-BLU</v>
      </c>
      <c r="K1827" s="11">
        <v>0</v>
      </c>
    </row>
    <row r="1828" spans="1:12" s="167" customFormat="1" ht="15" hidden="1" customHeight="1">
      <c r="A1828" s="8" t="s">
        <v>290</v>
      </c>
      <c r="B1828" s="9" t="s">
        <v>41</v>
      </c>
      <c r="C1828" s="9" t="s">
        <v>31</v>
      </c>
      <c r="D1828" s="7" t="s">
        <v>14</v>
      </c>
      <c r="E1828" s="9" t="s">
        <v>17</v>
      </c>
      <c r="F1828" s="10"/>
      <c r="G1828" s="11">
        <v>108795</v>
      </c>
      <c r="H1828" s="11">
        <v>0</v>
      </c>
      <c r="I1828" s="11"/>
      <c r="J1828" s="12" t="str">
        <f>LEFT(tblRVN[[#This Row],[Rate Desc]],10)</f>
        <v>CUSTOMER C</v>
      </c>
      <c r="K1828" s="11"/>
    </row>
    <row r="1829" spans="1:12" s="167" customFormat="1" ht="15" hidden="1" customHeight="1">
      <c r="A1829" s="8" t="s">
        <v>290</v>
      </c>
      <c r="B1829" s="9" t="s">
        <v>41</v>
      </c>
      <c r="C1829" s="9" t="s">
        <v>31</v>
      </c>
      <c r="D1829" s="7" t="s">
        <v>14</v>
      </c>
      <c r="E1829" s="9" t="s">
        <v>18</v>
      </c>
      <c r="F1829" s="10">
        <v>-418413.67</v>
      </c>
      <c r="G1829" s="11">
        <v>0</v>
      </c>
      <c r="H1829" s="11">
        <v>0</v>
      </c>
      <c r="I1829" s="11">
        <v>0</v>
      </c>
      <c r="J1829" s="12" t="str">
        <f>LEFT(tblRVN[[#This Row],[Rate Desc]],10)</f>
        <v>REVENUE_AC</v>
      </c>
      <c r="K1829" s="11">
        <v>0</v>
      </c>
    </row>
    <row r="1830" spans="1:12" ht="15" hidden="1" customHeight="1">
      <c r="A1830" s="8">
        <v>201706</v>
      </c>
      <c r="B1830" s="9" t="s">
        <v>41</v>
      </c>
      <c r="C1830" s="9" t="s">
        <v>13</v>
      </c>
      <c r="D1830" s="7" t="s">
        <v>35</v>
      </c>
      <c r="E1830" s="9" t="s">
        <v>42</v>
      </c>
      <c r="F1830" s="10">
        <v>-15279.04</v>
      </c>
      <c r="G1830" s="11">
        <v>0</v>
      </c>
      <c r="H1830" s="11">
        <v>1479</v>
      </c>
      <c r="I1830" s="11">
        <v>2045390</v>
      </c>
      <c r="J1830" s="12" t="str">
        <f>LEFT(tblRVN[[#This Row],[Rate Desc]],10)</f>
        <v>02GNSB0024</v>
      </c>
      <c r="K1830" s="11">
        <v>2045390</v>
      </c>
      <c r="L1830" s="19"/>
    </row>
    <row r="1831" spans="1:12" ht="15" hidden="1" customHeight="1">
      <c r="A1831" s="8">
        <v>201706</v>
      </c>
      <c r="B1831" s="9" t="s">
        <v>41</v>
      </c>
      <c r="C1831" s="9" t="s">
        <v>13</v>
      </c>
      <c r="D1831" s="7" t="s">
        <v>35</v>
      </c>
      <c r="E1831" s="9" t="s">
        <v>43</v>
      </c>
      <c r="F1831" s="10">
        <v>-0.54</v>
      </c>
      <c r="G1831" s="11">
        <v>0</v>
      </c>
      <c r="H1831" s="11">
        <v>1</v>
      </c>
      <c r="I1831" s="11">
        <v>72</v>
      </c>
      <c r="J1831" s="12" t="str">
        <f>LEFT(tblRVN[[#This Row],[Rate Desc]],10)</f>
        <v>02GNSB024F</v>
      </c>
      <c r="K1831" s="11">
        <v>72</v>
      </c>
      <c r="L1831" s="19"/>
    </row>
    <row r="1832" spans="1:12" ht="15" hidden="1" customHeight="1">
      <c r="A1832" s="8">
        <v>201706</v>
      </c>
      <c r="B1832" s="9" t="s">
        <v>41</v>
      </c>
      <c r="C1832" s="9" t="s">
        <v>13</v>
      </c>
      <c r="D1832" s="7" t="s">
        <v>35</v>
      </c>
      <c r="E1832" s="9" t="s">
        <v>44</v>
      </c>
      <c r="F1832" s="10">
        <v>-97.7</v>
      </c>
      <c r="G1832" s="11">
        <v>0</v>
      </c>
      <c r="H1832" s="11">
        <v>78</v>
      </c>
      <c r="I1832" s="11">
        <v>13082</v>
      </c>
      <c r="J1832" s="12" t="str">
        <f>LEFT(tblRVN[[#This Row],[Rate Desc]],10)</f>
        <v>02GNSB24FP</v>
      </c>
      <c r="K1832" s="11">
        <v>13082</v>
      </c>
      <c r="L1832" s="19"/>
    </row>
    <row r="1833" spans="1:12" ht="15" hidden="1" customHeight="1">
      <c r="A1833" s="8">
        <v>201706</v>
      </c>
      <c r="B1833" s="9" t="s">
        <v>41</v>
      </c>
      <c r="C1833" s="9" t="s">
        <v>13</v>
      </c>
      <c r="D1833" s="7" t="s">
        <v>35</v>
      </c>
      <c r="E1833" s="9" t="s">
        <v>45</v>
      </c>
      <c r="F1833" s="10">
        <v>-32785.040000000001</v>
      </c>
      <c r="G1833" s="11">
        <v>0</v>
      </c>
      <c r="H1833" s="11">
        <v>106</v>
      </c>
      <c r="I1833" s="11">
        <v>4388892</v>
      </c>
      <c r="J1833" s="12" t="str">
        <f>LEFT(tblRVN[[#This Row],[Rate Desc]],10)</f>
        <v>02LGSB0036</v>
      </c>
      <c r="K1833" s="11">
        <v>4388892</v>
      </c>
      <c r="L1833" s="19"/>
    </row>
    <row r="1834" spans="1:12" ht="15" hidden="1" customHeight="1">
      <c r="A1834" s="8">
        <v>201706</v>
      </c>
      <c r="B1834" s="9" t="s">
        <v>41</v>
      </c>
      <c r="C1834" s="9" t="s">
        <v>13</v>
      </c>
      <c r="D1834" s="7" t="s">
        <v>35</v>
      </c>
      <c r="E1834" s="9" t="s">
        <v>46</v>
      </c>
      <c r="F1834" s="10">
        <v>-93.31</v>
      </c>
      <c r="G1834" s="11">
        <v>0</v>
      </c>
      <c r="H1834" s="11">
        <v>22</v>
      </c>
      <c r="I1834" s="11">
        <v>12492</v>
      </c>
      <c r="J1834" s="12" t="str">
        <f>LEFT(tblRVN[[#This Row],[Rate Desc]],10)</f>
        <v>02NMT24135</v>
      </c>
      <c r="K1834" s="11">
        <v>12492</v>
      </c>
      <c r="L1834" s="19"/>
    </row>
    <row r="1835" spans="1:12" ht="15" hidden="1" customHeight="1">
      <c r="A1835" s="8">
        <v>201706</v>
      </c>
      <c r="B1835" s="9" t="s">
        <v>41</v>
      </c>
      <c r="C1835" s="9" t="s">
        <v>13</v>
      </c>
      <c r="D1835" s="7" t="s">
        <v>35</v>
      </c>
      <c r="E1835" s="9" t="s">
        <v>47</v>
      </c>
      <c r="F1835" s="10">
        <v>-321.91000000000003</v>
      </c>
      <c r="I1835" s="11">
        <v>43002</v>
      </c>
      <c r="J1835" s="12" t="str">
        <f>LEFT(tblRVN[[#This Row],[Rate Desc]],10)</f>
        <v>02OALTB15N</v>
      </c>
      <c r="K1835" s="11">
        <v>43002</v>
      </c>
      <c r="L1835" s="19"/>
    </row>
    <row r="1836" spans="1:12" ht="15" hidden="1" customHeight="1">
      <c r="A1836" s="8">
        <v>201706</v>
      </c>
      <c r="B1836" s="9" t="s">
        <v>41</v>
      </c>
      <c r="C1836" s="9" t="s">
        <v>13</v>
      </c>
      <c r="D1836" s="7" t="s">
        <v>35</v>
      </c>
      <c r="E1836" s="9" t="s">
        <v>37</v>
      </c>
      <c r="G1836" s="11">
        <v>1613</v>
      </c>
      <c r="H1836" s="11">
        <v>0</v>
      </c>
      <c r="J1836" s="12" t="str">
        <f>LEFT(tblRVN[[#This Row],[Rate Desc]],10)</f>
        <v>CUSTOMER C</v>
      </c>
      <c r="L1836" s="19"/>
    </row>
    <row r="1837" spans="1:12" ht="15" hidden="1" customHeight="1">
      <c r="A1837" s="8">
        <v>201706</v>
      </c>
      <c r="B1837" s="9" t="s">
        <v>41</v>
      </c>
      <c r="C1837" s="9" t="s">
        <v>13</v>
      </c>
      <c r="D1837" s="7" t="s">
        <v>14</v>
      </c>
      <c r="E1837" s="9" t="s">
        <v>48</v>
      </c>
      <c r="F1837" s="10">
        <v>207712.33</v>
      </c>
      <c r="G1837" s="11">
        <v>0</v>
      </c>
      <c r="H1837" s="11">
        <v>1479</v>
      </c>
      <c r="I1837" s="11">
        <v>2045390</v>
      </c>
      <c r="J1837" s="12" t="str">
        <f>LEFT(tblRVN[[#This Row],[Rate Desc]],10)</f>
        <v>02GNSB0024</v>
      </c>
      <c r="K1837" s="11">
        <v>2045390</v>
      </c>
      <c r="L1837" s="19"/>
    </row>
    <row r="1838" spans="1:12" ht="15" hidden="1" customHeight="1">
      <c r="A1838" s="8">
        <v>201706</v>
      </c>
      <c r="B1838" s="9" t="s">
        <v>41</v>
      </c>
      <c r="C1838" s="9" t="s">
        <v>13</v>
      </c>
      <c r="D1838" s="7" t="s">
        <v>14</v>
      </c>
      <c r="E1838" s="9" t="s">
        <v>49</v>
      </c>
      <c r="F1838" s="10">
        <v>1674.83</v>
      </c>
      <c r="G1838" s="11">
        <v>0</v>
      </c>
      <c r="H1838" s="11">
        <v>6</v>
      </c>
      <c r="I1838" s="11">
        <v>12857</v>
      </c>
      <c r="J1838" s="12" t="str">
        <f>LEFT(tblRVN[[#This Row],[Rate Desc]],10)</f>
        <v>02GNSB024F</v>
      </c>
      <c r="K1838" s="11">
        <v>12857</v>
      </c>
      <c r="L1838" s="19"/>
    </row>
    <row r="1839" spans="1:12" ht="15" hidden="1" customHeight="1">
      <c r="A1839" s="8">
        <v>201706</v>
      </c>
      <c r="B1839" s="9" t="s">
        <v>41</v>
      </c>
      <c r="C1839" s="9" t="s">
        <v>13</v>
      </c>
      <c r="D1839" s="7" t="s">
        <v>14</v>
      </c>
      <c r="E1839" s="9" t="s">
        <v>50</v>
      </c>
      <c r="F1839" s="10">
        <v>3588.45</v>
      </c>
      <c r="G1839" s="11">
        <v>0</v>
      </c>
      <c r="H1839" s="11">
        <v>78</v>
      </c>
      <c r="I1839" s="11">
        <v>13082</v>
      </c>
      <c r="J1839" s="12" t="str">
        <f>LEFT(tblRVN[[#This Row],[Rate Desc]],10)</f>
        <v>02GNSB24FP</v>
      </c>
      <c r="K1839" s="11">
        <v>13082</v>
      </c>
      <c r="L1839" s="19"/>
    </row>
    <row r="1840" spans="1:12" ht="15" hidden="1" customHeight="1">
      <c r="A1840" s="8">
        <v>201706</v>
      </c>
      <c r="B1840" s="9" t="s">
        <v>41</v>
      </c>
      <c r="C1840" s="9" t="s">
        <v>13</v>
      </c>
      <c r="D1840" s="7" t="s">
        <v>14</v>
      </c>
      <c r="E1840" s="9" t="s">
        <v>51</v>
      </c>
      <c r="F1840" s="10">
        <v>3528226.19</v>
      </c>
      <c r="G1840" s="11">
        <v>0</v>
      </c>
      <c r="H1840" s="11">
        <v>13962</v>
      </c>
      <c r="I1840" s="11">
        <v>37164556</v>
      </c>
      <c r="J1840" s="12" t="str">
        <f>LEFT(tblRVN[[#This Row],[Rate Desc]],10)</f>
        <v>02GNSV0024</v>
      </c>
      <c r="K1840" s="11">
        <v>37164556</v>
      </c>
      <c r="L1840" s="19"/>
    </row>
    <row r="1841" spans="1:12" ht="15" hidden="1" customHeight="1">
      <c r="A1841" s="8">
        <v>201706</v>
      </c>
      <c r="B1841" s="9" t="s">
        <v>41</v>
      </c>
      <c r="C1841" s="9" t="s">
        <v>13</v>
      </c>
      <c r="D1841" s="7" t="s">
        <v>14</v>
      </c>
      <c r="E1841" s="9" t="s">
        <v>52</v>
      </c>
      <c r="F1841" s="10">
        <v>12597.47</v>
      </c>
      <c r="G1841" s="11">
        <v>0</v>
      </c>
      <c r="H1841" s="11">
        <v>107</v>
      </c>
      <c r="I1841" s="11">
        <v>89283</v>
      </c>
      <c r="J1841" s="12" t="str">
        <f>LEFT(tblRVN[[#This Row],[Rate Desc]],10)</f>
        <v>02GNSV024F</v>
      </c>
      <c r="K1841" s="11">
        <v>89283</v>
      </c>
      <c r="L1841" s="19"/>
    </row>
    <row r="1842" spans="1:12" ht="15" hidden="1" customHeight="1">
      <c r="A1842" s="8">
        <v>201706</v>
      </c>
      <c r="B1842" s="9" t="s">
        <v>41</v>
      </c>
      <c r="C1842" s="9" t="s">
        <v>13</v>
      </c>
      <c r="D1842" s="7" t="s">
        <v>14</v>
      </c>
      <c r="E1842" s="9" t="s">
        <v>53</v>
      </c>
      <c r="F1842" s="10">
        <v>372560.93</v>
      </c>
      <c r="G1842" s="11">
        <v>0</v>
      </c>
      <c r="H1842" s="11">
        <v>106</v>
      </c>
      <c r="I1842" s="11">
        <v>4388892</v>
      </c>
      <c r="J1842" s="12" t="str">
        <f>LEFT(tblRVN[[#This Row],[Rate Desc]],10)</f>
        <v>02LGSB0036</v>
      </c>
      <c r="K1842" s="11">
        <v>4388892</v>
      </c>
      <c r="L1842" s="19"/>
    </row>
    <row r="1843" spans="1:12" ht="15" hidden="1" customHeight="1">
      <c r="A1843" s="8">
        <v>201706</v>
      </c>
      <c r="B1843" s="9" t="s">
        <v>41</v>
      </c>
      <c r="C1843" s="9" t="s">
        <v>13</v>
      </c>
      <c r="D1843" s="7" t="s">
        <v>14</v>
      </c>
      <c r="E1843" s="9" t="s">
        <v>54</v>
      </c>
      <c r="F1843" s="10">
        <v>4860075.26</v>
      </c>
      <c r="G1843" s="11">
        <v>0</v>
      </c>
      <c r="H1843" s="11">
        <v>877</v>
      </c>
      <c r="I1843" s="11">
        <v>58664384</v>
      </c>
      <c r="J1843" s="12" t="str">
        <f>LEFT(tblRVN[[#This Row],[Rate Desc]],10)</f>
        <v>02LGSV0036</v>
      </c>
      <c r="K1843" s="11">
        <v>58664384</v>
      </c>
      <c r="L1843" s="19"/>
    </row>
    <row r="1844" spans="1:12" ht="15" hidden="1" customHeight="1">
      <c r="A1844" s="8">
        <v>201706</v>
      </c>
      <c r="B1844" s="9" t="s">
        <v>41</v>
      </c>
      <c r="C1844" s="9" t="s">
        <v>13</v>
      </c>
      <c r="D1844" s="7" t="s">
        <v>14</v>
      </c>
      <c r="E1844" s="9" t="s">
        <v>55</v>
      </c>
      <c r="F1844" s="10">
        <v>1047069.61</v>
      </c>
      <c r="G1844" s="11">
        <v>0</v>
      </c>
      <c r="H1844" s="11">
        <v>36</v>
      </c>
      <c r="I1844" s="11">
        <v>13378460</v>
      </c>
      <c r="J1844" s="12" t="str">
        <f>LEFT(tblRVN[[#This Row],[Rate Desc]],10)</f>
        <v>02LGSV048T</v>
      </c>
      <c r="K1844" s="11">
        <v>13378460</v>
      </c>
      <c r="L1844" s="19"/>
    </row>
    <row r="1845" spans="1:12" ht="15" hidden="1" customHeight="1">
      <c r="A1845" s="8">
        <v>201706</v>
      </c>
      <c r="B1845" s="9" t="s">
        <v>41</v>
      </c>
      <c r="C1845" s="9" t="s">
        <v>13</v>
      </c>
      <c r="D1845" s="7" t="s">
        <v>14</v>
      </c>
      <c r="E1845" s="9" t="s">
        <v>56</v>
      </c>
      <c r="F1845" s="10">
        <v>4258.3599999999997</v>
      </c>
      <c r="I1845" s="11">
        <v>0</v>
      </c>
      <c r="J1845" s="12" t="str">
        <f>LEFT(tblRVN[[#This Row],[Rate Desc]],10)</f>
        <v>02LNX00102</v>
      </c>
      <c r="K1845" s="11">
        <v>0</v>
      </c>
      <c r="L1845" s="19"/>
    </row>
    <row r="1846" spans="1:12" ht="15" hidden="1" customHeight="1">
      <c r="A1846" s="8">
        <v>201706</v>
      </c>
      <c r="B1846" s="9" t="s">
        <v>41</v>
      </c>
      <c r="C1846" s="9" t="s">
        <v>13</v>
      </c>
      <c r="D1846" s="7" t="s">
        <v>14</v>
      </c>
      <c r="E1846" s="9" t="s">
        <v>57</v>
      </c>
      <c r="F1846" s="10">
        <v>127.71</v>
      </c>
      <c r="I1846" s="11">
        <v>0</v>
      </c>
      <c r="J1846" s="12" t="str">
        <f>LEFT(tblRVN[[#This Row],[Rate Desc]],10)</f>
        <v>02LNX00105</v>
      </c>
      <c r="K1846" s="11">
        <v>0</v>
      </c>
      <c r="L1846" s="19"/>
    </row>
    <row r="1847" spans="1:12" ht="15" hidden="1" customHeight="1">
      <c r="A1847" s="8">
        <v>201706</v>
      </c>
      <c r="B1847" s="9" t="s">
        <v>41</v>
      </c>
      <c r="C1847" s="9" t="s">
        <v>13</v>
      </c>
      <c r="D1847" s="7" t="s">
        <v>14</v>
      </c>
      <c r="E1847" s="9" t="s">
        <v>58</v>
      </c>
      <c r="F1847" s="10">
        <v>20187.78</v>
      </c>
      <c r="I1847" s="11">
        <v>0</v>
      </c>
      <c r="J1847" s="12" t="str">
        <f>LEFT(tblRVN[[#This Row],[Rate Desc]],10)</f>
        <v>02LNX00109</v>
      </c>
      <c r="K1847" s="11">
        <v>0</v>
      </c>
      <c r="L1847" s="19"/>
    </row>
    <row r="1848" spans="1:12" ht="15" hidden="1" customHeight="1">
      <c r="A1848" s="8">
        <v>201706</v>
      </c>
      <c r="B1848" s="9" t="s">
        <v>41</v>
      </c>
      <c r="C1848" s="9" t="s">
        <v>13</v>
      </c>
      <c r="D1848" s="7" t="s">
        <v>14</v>
      </c>
      <c r="E1848" s="9" t="s">
        <v>73</v>
      </c>
      <c r="F1848" s="10">
        <v>9244.74</v>
      </c>
      <c r="I1848" s="11">
        <v>0</v>
      </c>
      <c r="J1848" s="12" t="str">
        <f>LEFT(tblRVN[[#This Row],[Rate Desc]],10)</f>
        <v>02LNX00110</v>
      </c>
      <c r="K1848" s="11">
        <v>0</v>
      </c>
      <c r="L1848" s="19"/>
    </row>
    <row r="1849" spans="1:12" ht="15" hidden="1" customHeight="1">
      <c r="A1849" s="8">
        <v>201706</v>
      </c>
      <c r="B1849" s="9" t="s">
        <v>41</v>
      </c>
      <c r="C1849" s="9" t="s">
        <v>13</v>
      </c>
      <c r="D1849" s="7" t="s">
        <v>14</v>
      </c>
      <c r="E1849" s="9" t="s">
        <v>59</v>
      </c>
      <c r="F1849" s="10">
        <v>55.73</v>
      </c>
      <c r="I1849" s="11">
        <v>0</v>
      </c>
      <c r="J1849" s="12" t="str">
        <f>LEFT(tblRVN[[#This Row],[Rate Desc]],10)</f>
        <v>02LNX00112</v>
      </c>
      <c r="K1849" s="11">
        <v>0</v>
      </c>
      <c r="L1849" s="19"/>
    </row>
    <row r="1850" spans="1:12" ht="15" hidden="1" customHeight="1">
      <c r="A1850" s="8">
        <v>201706</v>
      </c>
      <c r="B1850" s="9" t="s">
        <v>41</v>
      </c>
      <c r="C1850" s="9" t="s">
        <v>13</v>
      </c>
      <c r="D1850" s="7" t="s">
        <v>14</v>
      </c>
      <c r="E1850" s="9" t="s">
        <v>60</v>
      </c>
      <c r="F1850" s="10">
        <v>242.25</v>
      </c>
      <c r="I1850" s="11">
        <v>0</v>
      </c>
      <c r="J1850" s="12" t="str">
        <f>LEFT(tblRVN[[#This Row],[Rate Desc]],10)</f>
        <v>02LNX00300</v>
      </c>
      <c r="K1850" s="11">
        <v>0</v>
      </c>
      <c r="L1850" s="19"/>
    </row>
    <row r="1851" spans="1:12" ht="15" hidden="1" customHeight="1">
      <c r="A1851" s="8">
        <v>201706</v>
      </c>
      <c r="B1851" s="9" t="s">
        <v>41</v>
      </c>
      <c r="C1851" s="9" t="s">
        <v>13</v>
      </c>
      <c r="D1851" s="7" t="s">
        <v>14</v>
      </c>
      <c r="E1851" s="9" t="s">
        <v>61</v>
      </c>
      <c r="F1851" s="10">
        <v>5945.95</v>
      </c>
      <c r="I1851" s="11">
        <v>0</v>
      </c>
      <c r="J1851" s="12" t="str">
        <f>LEFT(tblRVN[[#This Row],[Rate Desc]],10)</f>
        <v>02LNX00311</v>
      </c>
      <c r="K1851" s="11">
        <v>0</v>
      </c>
      <c r="L1851" s="19"/>
    </row>
    <row r="1852" spans="1:12" ht="15" hidden="1" customHeight="1">
      <c r="A1852" s="8">
        <v>201706</v>
      </c>
      <c r="B1852" s="9" t="s">
        <v>41</v>
      </c>
      <c r="C1852" s="9" t="s">
        <v>13</v>
      </c>
      <c r="D1852" s="7" t="s">
        <v>14</v>
      </c>
      <c r="E1852" s="9" t="s">
        <v>97</v>
      </c>
      <c r="F1852" s="10">
        <v>4196.93</v>
      </c>
      <c r="I1852" s="11">
        <v>0</v>
      </c>
      <c r="J1852" s="12" t="str">
        <f>LEFT(tblRVN[[#This Row],[Rate Desc]],10)</f>
        <v>02LNX00312</v>
      </c>
      <c r="K1852" s="11">
        <v>0</v>
      </c>
      <c r="L1852" s="19"/>
    </row>
    <row r="1853" spans="1:12" ht="15" hidden="1" customHeight="1">
      <c r="A1853" s="8">
        <v>201706</v>
      </c>
      <c r="B1853" s="9" t="s">
        <v>41</v>
      </c>
      <c r="C1853" s="9" t="s">
        <v>13</v>
      </c>
      <c r="D1853" s="7" t="s">
        <v>14</v>
      </c>
      <c r="E1853" s="9" t="s">
        <v>62</v>
      </c>
      <c r="F1853" s="10">
        <v>23706.6</v>
      </c>
      <c r="G1853" s="11">
        <v>0</v>
      </c>
      <c r="H1853" s="11">
        <v>72</v>
      </c>
      <c r="I1853" s="11">
        <v>247807</v>
      </c>
      <c r="J1853" s="12" t="str">
        <f>LEFT(tblRVN[[#This Row],[Rate Desc]],10)</f>
        <v>02NMT24135</v>
      </c>
      <c r="K1853" s="11">
        <v>247807</v>
      </c>
      <c r="L1853" s="19"/>
    </row>
    <row r="1854" spans="1:12" ht="15" hidden="1" customHeight="1">
      <c r="A1854" s="8">
        <v>201706</v>
      </c>
      <c r="B1854" s="9" t="s">
        <v>41</v>
      </c>
      <c r="C1854" s="9" t="s">
        <v>13</v>
      </c>
      <c r="D1854" s="7" t="s">
        <v>14</v>
      </c>
      <c r="E1854" s="9" t="s">
        <v>63</v>
      </c>
      <c r="F1854" s="10">
        <v>68136.44</v>
      </c>
      <c r="G1854" s="11">
        <v>0</v>
      </c>
      <c r="H1854" s="11">
        <v>13</v>
      </c>
      <c r="I1854" s="11">
        <v>779687</v>
      </c>
      <c r="J1854" s="12" t="str">
        <f>LEFT(tblRVN[[#This Row],[Rate Desc]],10)</f>
        <v>02NMT36135</v>
      </c>
      <c r="K1854" s="11">
        <v>779687</v>
      </c>
      <c r="L1854" s="19"/>
    </row>
    <row r="1855" spans="1:12" ht="15" hidden="1" customHeight="1">
      <c r="A1855" s="8">
        <v>201706</v>
      </c>
      <c r="B1855" s="9" t="s">
        <v>41</v>
      </c>
      <c r="C1855" s="9" t="s">
        <v>13</v>
      </c>
      <c r="D1855" s="7" t="s">
        <v>14</v>
      </c>
      <c r="E1855" s="9" t="s">
        <v>64</v>
      </c>
      <c r="F1855" s="10">
        <v>64973.77</v>
      </c>
      <c r="G1855" s="11">
        <v>0</v>
      </c>
      <c r="H1855" s="11">
        <v>2</v>
      </c>
      <c r="I1855" s="11">
        <v>865200</v>
      </c>
      <c r="J1855" s="12" t="str">
        <f>LEFT(tblRVN[[#This Row],[Rate Desc]],10)</f>
        <v>02NMT48135</v>
      </c>
      <c r="K1855" s="11">
        <v>865200</v>
      </c>
      <c r="L1855" s="19"/>
    </row>
    <row r="1856" spans="1:12" ht="15" hidden="1" customHeight="1">
      <c r="A1856" s="8">
        <v>201706</v>
      </c>
      <c r="B1856" s="9" t="s">
        <v>41</v>
      </c>
      <c r="C1856" s="9" t="s">
        <v>13</v>
      </c>
      <c r="D1856" s="7" t="s">
        <v>14</v>
      </c>
      <c r="E1856" s="9" t="s">
        <v>65</v>
      </c>
      <c r="F1856" s="10">
        <v>17553.89</v>
      </c>
      <c r="G1856" s="11">
        <v>0</v>
      </c>
      <c r="H1856" s="11">
        <v>773</v>
      </c>
      <c r="I1856" s="11">
        <v>121839</v>
      </c>
      <c r="J1856" s="12" t="str">
        <f>LEFT(tblRVN[[#This Row],[Rate Desc]],10)</f>
        <v>02OALT015N</v>
      </c>
      <c r="K1856" s="11">
        <v>121839</v>
      </c>
      <c r="L1856" s="19"/>
    </row>
    <row r="1857" spans="1:12" ht="15" hidden="1" customHeight="1">
      <c r="A1857" s="8">
        <v>201706</v>
      </c>
      <c r="B1857" s="9" t="s">
        <v>41</v>
      </c>
      <c r="C1857" s="9" t="s">
        <v>13</v>
      </c>
      <c r="D1857" s="7" t="s">
        <v>14</v>
      </c>
      <c r="E1857" s="9" t="s">
        <v>66</v>
      </c>
      <c r="F1857" s="10">
        <v>6775.75</v>
      </c>
      <c r="G1857" s="11">
        <v>0</v>
      </c>
      <c r="H1857" s="11">
        <v>467</v>
      </c>
      <c r="I1857" s="11">
        <v>43002</v>
      </c>
      <c r="J1857" s="12" t="str">
        <f>LEFT(tblRVN[[#This Row],[Rate Desc]],10)</f>
        <v>02OALTB15N</v>
      </c>
      <c r="K1857" s="11">
        <v>43002</v>
      </c>
      <c r="L1857" s="19"/>
    </row>
    <row r="1858" spans="1:12" ht="15" hidden="1" customHeight="1">
      <c r="A1858" s="8">
        <v>201706</v>
      </c>
      <c r="B1858" s="9" t="s">
        <v>41</v>
      </c>
      <c r="C1858" s="9" t="s">
        <v>13</v>
      </c>
      <c r="D1858" s="7" t="s">
        <v>14</v>
      </c>
      <c r="E1858" s="9" t="s">
        <v>67</v>
      </c>
      <c r="F1858" s="10">
        <v>1792.84</v>
      </c>
      <c r="G1858" s="11">
        <v>0</v>
      </c>
      <c r="H1858" s="11">
        <v>28</v>
      </c>
      <c r="I1858" s="11">
        <v>18920</v>
      </c>
      <c r="J1858" s="12" t="str">
        <f>LEFT(tblRVN[[#This Row],[Rate Desc]],10)</f>
        <v>02RCFL0054</v>
      </c>
      <c r="K1858" s="11">
        <v>18920</v>
      </c>
      <c r="L1858" s="19"/>
    </row>
    <row r="1859" spans="1:12" ht="15" hidden="1" customHeight="1">
      <c r="A1859" s="8">
        <v>201706</v>
      </c>
      <c r="B1859" s="9" t="s">
        <v>41</v>
      </c>
      <c r="C1859" s="9" t="s">
        <v>13</v>
      </c>
      <c r="D1859" s="7" t="s">
        <v>14</v>
      </c>
      <c r="E1859" s="9" t="s">
        <v>16</v>
      </c>
      <c r="F1859" s="10">
        <v>2343.84</v>
      </c>
      <c r="G1859" s="11">
        <v>0</v>
      </c>
      <c r="H1859" s="11">
        <v>1</v>
      </c>
      <c r="I1859" s="11">
        <v>0</v>
      </c>
      <c r="J1859" s="12" t="str">
        <f>LEFT(tblRVN[[#This Row],[Rate Desc]],10)</f>
        <v>301280-BLU</v>
      </c>
      <c r="K1859" s="11">
        <v>0</v>
      </c>
      <c r="L1859" s="19"/>
    </row>
    <row r="1860" spans="1:12" ht="15" hidden="1" customHeight="1">
      <c r="A1860" s="8">
        <v>201706</v>
      </c>
      <c r="B1860" s="9" t="s">
        <v>41</v>
      </c>
      <c r="C1860" s="9" t="s">
        <v>13</v>
      </c>
      <c r="D1860" s="7" t="s">
        <v>14</v>
      </c>
      <c r="E1860" s="9" t="s">
        <v>17</v>
      </c>
      <c r="G1860" s="11">
        <v>15894</v>
      </c>
      <c r="H1860" s="11">
        <v>0</v>
      </c>
      <c r="J1860" s="12" t="str">
        <f>LEFT(tblRVN[[#This Row],[Rate Desc]],10)</f>
        <v>CUSTOMER C</v>
      </c>
      <c r="L1860" s="19"/>
    </row>
    <row r="1861" spans="1:12" ht="15" hidden="1" customHeight="1">
      <c r="A1861" s="8">
        <v>201706</v>
      </c>
      <c r="B1861" s="9" t="s">
        <v>41</v>
      </c>
      <c r="C1861" s="9" t="s">
        <v>13</v>
      </c>
      <c r="D1861" s="7" t="s">
        <v>14</v>
      </c>
      <c r="E1861" s="9" t="s">
        <v>18</v>
      </c>
      <c r="F1861" s="10">
        <v>-335291.32</v>
      </c>
      <c r="G1861" s="11">
        <v>0</v>
      </c>
      <c r="H1861" s="11">
        <v>0</v>
      </c>
      <c r="I1861" s="11">
        <v>0</v>
      </c>
      <c r="J1861" s="12" t="str">
        <f>LEFT(tblRVN[[#This Row],[Rate Desc]],10)</f>
        <v>REVENUE_AC</v>
      </c>
      <c r="K1861" s="11">
        <v>0</v>
      </c>
      <c r="L1861" s="19"/>
    </row>
    <row r="1862" spans="1:12" ht="15" hidden="1" customHeight="1">
      <c r="A1862" s="8">
        <v>201706</v>
      </c>
      <c r="B1862" s="9" t="s">
        <v>41</v>
      </c>
      <c r="C1862" s="9" t="s">
        <v>21</v>
      </c>
      <c r="D1862" s="7" t="s">
        <v>35</v>
      </c>
      <c r="E1862" s="9" t="s">
        <v>42</v>
      </c>
      <c r="F1862" s="10">
        <v>-427.63</v>
      </c>
      <c r="G1862" s="11">
        <v>0</v>
      </c>
      <c r="H1862" s="11">
        <v>43</v>
      </c>
      <c r="I1862" s="11">
        <v>57242</v>
      </c>
      <c r="J1862" s="12" t="str">
        <f>LEFT(tblRVN[[#This Row],[Rate Desc]],10)</f>
        <v>02GNSB0024</v>
      </c>
      <c r="K1862" s="11">
        <v>57242</v>
      </c>
      <c r="L1862" s="19"/>
    </row>
    <row r="1863" spans="1:12" ht="15" hidden="1" customHeight="1">
      <c r="A1863" s="8">
        <v>201706</v>
      </c>
      <c r="B1863" s="9" t="s">
        <v>41</v>
      </c>
      <c r="C1863" s="9" t="s">
        <v>21</v>
      </c>
      <c r="D1863" s="7" t="s">
        <v>35</v>
      </c>
      <c r="E1863" s="9" t="s">
        <v>44</v>
      </c>
      <c r="F1863" s="10">
        <v>-4.05</v>
      </c>
      <c r="G1863" s="11">
        <v>0</v>
      </c>
      <c r="H1863" s="11">
        <v>1</v>
      </c>
      <c r="I1863" s="11">
        <v>542</v>
      </c>
      <c r="J1863" s="12" t="str">
        <f>LEFT(tblRVN[[#This Row],[Rate Desc]],10)</f>
        <v>02GNSB24FP</v>
      </c>
      <c r="K1863" s="11">
        <v>542</v>
      </c>
      <c r="L1863" s="19"/>
    </row>
    <row r="1864" spans="1:12" ht="15" hidden="1" customHeight="1">
      <c r="A1864" s="8">
        <v>201706</v>
      </c>
      <c r="B1864" s="9" t="s">
        <v>41</v>
      </c>
      <c r="C1864" s="9" t="s">
        <v>21</v>
      </c>
      <c r="D1864" s="7" t="s">
        <v>35</v>
      </c>
      <c r="E1864" s="9" t="s">
        <v>45</v>
      </c>
      <c r="F1864" s="10">
        <v>-479.87</v>
      </c>
      <c r="G1864" s="11">
        <v>0</v>
      </c>
      <c r="H1864" s="11">
        <v>10</v>
      </c>
      <c r="I1864" s="11">
        <v>64240</v>
      </c>
      <c r="J1864" s="12" t="str">
        <f>LEFT(tblRVN[[#This Row],[Rate Desc]],10)</f>
        <v>02LGSB0036</v>
      </c>
      <c r="K1864" s="11">
        <v>64240</v>
      </c>
      <c r="L1864" s="19"/>
    </row>
    <row r="1865" spans="1:12" ht="15" hidden="1" customHeight="1">
      <c r="A1865" s="8">
        <v>201706</v>
      </c>
      <c r="B1865" s="9" t="s">
        <v>41</v>
      </c>
      <c r="C1865" s="9" t="s">
        <v>21</v>
      </c>
      <c r="D1865" s="7" t="s">
        <v>35</v>
      </c>
      <c r="E1865" s="9" t="s">
        <v>47</v>
      </c>
      <c r="F1865" s="10">
        <v>-16.649999999999999</v>
      </c>
      <c r="I1865" s="11">
        <v>2228</v>
      </c>
      <c r="J1865" s="12" t="str">
        <f>LEFT(tblRVN[[#This Row],[Rate Desc]],10)</f>
        <v>02OALTB15N</v>
      </c>
      <c r="K1865" s="11">
        <v>2228</v>
      </c>
      <c r="L1865" s="19"/>
    </row>
    <row r="1866" spans="1:12" ht="15" hidden="1" customHeight="1">
      <c r="A1866" s="8">
        <v>201706</v>
      </c>
      <c r="B1866" s="9" t="s">
        <v>41</v>
      </c>
      <c r="C1866" s="9" t="s">
        <v>21</v>
      </c>
      <c r="D1866" s="7" t="s">
        <v>35</v>
      </c>
      <c r="E1866" s="9" t="s">
        <v>37</v>
      </c>
      <c r="G1866" s="11">
        <v>53</v>
      </c>
      <c r="H1866" s="11">
        <v>0</v>
      </c>
      <c r="J1866" s="12" t="str">
        <f>LEFT(tblRVN[[#This Row],[Rate Desc]],10)</f>
        <v>CUSTOMER C</v>
      </c>
      <c r="L1866" s="19"/>
    </row>
    <row r="1867" spans="1:12" ht="15" hidden="1" customHeight="1">
      <c r="A1867" s="8">
        <v>201706</v>
      </c>
      <c r="B1867" s="9" t="s">
        <v>41</v>
      </c>
      <c r="C1867" s="9" t="s">
        <v>21</v>
      </c>
      <c r="D1867" s="7" t="s">
        <v>14</v>
      </c>
      <c r="E1867" s="9" t="s">
        <v>48</v>
      </c>
      <c r="F1867" s="10">
        <v>6617.81</v>
      </c>
      <c r="G1867" s="11">
        <v>0</v>
      </c>
      <c r="H1867" s="11">
        <v>43</v>
      </c>
      <c r="I1867" s="11">
        <v>57242</v>
      </c>
      <c r="J1867" s="12" t="str">
        <f>LEFT(tblRVN[[#This Row],[Rate Desc]],10)</f>
        <v>02GNSB0024</v>
      </c>
      <c r="K1867" s="11">
        <v>57242</v>
      </c>
      <c r="L1867" s="19"/>
    </row>
    <row r="1868" spans="1:12" ht="15" hidden="1" customHeight="1">
      <c r="A1868" s="8">
        <v>201706</v>
      </c>
      <c r="B1868" s="9" t="s">
        <v>41</v>
      </c>
      <c r="C1868" s="9" t="s">
        <v>21</v>
      </c>
      <c r="D1868" s="7" t="s">
        <v>14</v>
      </c>
      <c r="E1868" s="9" t="s">
        <v>50</v>
      </c>
      <c r="F1868" s="10">
        <v>286.66000000000003</v>
      </c>
      <c r="G1868" s="11">
        <v>0</v>
      </c>
      <c r="H1868" s="11">
        <v>1</v>
      </c>
      <c r="I1868" s="11">
        <v>542</v>
      </c>
      <c r="J1868" s="12" t="str">
        <f>LEFT(tblRVN[[#This Row],[Rate Desc]],10)</f>
        <v>02GNSB24FP</v>
      </c>
      <c r="K1868" s="11">
        <v>542</v>
      </c>
      <c r="L1868" s="19"/>
    </row>
    <row r="1869" spans="1:12" ht="15" hidden="1" customHeight="1">
      <c r="A1869" s="8">
        <v>201706</v>
      </c>
      <c r="B1869" s="9" t="s">
        <v>41</v>
      </c>
      <c r="C1869" s="9" t="s">
        <v>21</v>
      </c>
      <c r="D1869" s="7" t="s">
        <v>14</v>
      </c>
      <c r="E1869" s="9" t="s">
        <v>51</v>
      </c>
      <c r="F1869" s="10">
        <v>115647.62</v>
      </c>
      <c r="G1869" s="11">
        <v>0</v>
      </c>
      <c r="H1869" s="11">
        <v>328</v>
      </c>
      <c r="I1869" s="11">
        <v>1205083</v>
      </c>
      <c r="J1869" s="12" t="str">
        <f>LEFT(tblRVN[[#This Row],[Rate Desc]],10)</f>
        <v>02GNSV0024</v>
      </c>
      <c r="K1869" s="11">
        <v>1205083</v>
      </c>
      <c r="L1869" s="19"/>
    </row>
    <row r="1870" spans="1:12" ht="15" hidden="1" customHeight="1">
      <c r="A1870" s="8">
        <v>201706</v>
      </c>
      <c r="B1870" s="9" t="s">
        <v>41</v>
      </c>
      <c r="C1870" s="9" t="s">
        <v>21</v>
      </c>
      <c r="D1870" s="7" t="s">
        <v>14</v>
      </c>
      <c r="E1870" s="9" t="s">
        <v>52</v>
      </c>
      <c r="F1870" s="10">
        <v>724.49</v>
      </c>
      <c r="G1870" s="11">
        <v>0</v>
      </c>
      <c r="H1870" s="11">
        <v>4</v>
      </c>
      <c r="I1870" s="11">
        <v>2776</v>
      </c>
      <c r="J1870" s="12" t="str">
        <f>LEFT(tblRVN[[#This Row],[Rate Desc]],10)</f>
        <v>02GNSV024F</v>
      </c>
      <c r="K1870" s="11">
        <v>2776</v>
      </c>
      <c r="L1870" s="19"/>
    </row>
    <row r="1871" spans="1:12" ht="15" hidden="1" customHeight="1">
      <c r="A1871" s="8">
        <v>201706</v>
      </c>
      <c r="B1871" s="9" t="s">
        <v>41</v>
      </c>
      <c r="C1871" s="9" t="s">
        <v>21</v>
      </c>
      <c r="D1871" s="7" t="s">
        <v>14</v>
      </c>
      <c r="E1871" s="9" t="s">
        <v>53</v>
      </c>
      <c r="F1871" s="10">
        <v>12086.53</v>
      </c>
      <c r="G1871" s="11">
        <v>0</v>
      </c>
      <c r="H1871" s="11">
        <v>10</v>
      </c>
      <c r="I1871" s="11">
        <v>64240</v>
      </c>
      <c r="J1871" s="12" t="str">
        <f>LEFT(tblRVN[[#This Row],[Rate Desc]],10)</f>
        <v>02LGSB0036</v>
      </c>
      <c r="K1871" s="11">
        <v>64240</v>
      </c>
      <c r="L1871" s="19"/>
    </row>
    <row r="1872" spans="1:12" ht="15" hidden="1" customHeight="1">
      <c r="A1872" s="8">
        <v>201706</v>
      </c>
      <c r="B1872" s="9" t="s">
        <v>41</v>
      </c>
      <c r="C1872" s="9" t="s">
        <v>21</v>
      </c>
      <c r="D1872" s="7" t="s">
        <v>14</v>
      </c>
      <c r="E1872" s="9" t="s">
        <v>54</v>
      </c>
      <c r="F1872" s="10">
        <v>659556.1</v>
      </c>
      <c r="G1872" s="11">
        <v>0</v>
      </c>
      <c r="H1872" s="11">
        <v>98</v>
      </c>
      <c r="I1872" s="11">
        <v>7750980</v>
      </c>
      <c r="J1872" s="12" t="str">
        <f>LEFT(tblRVN[[#This Row],[Rate Desc]],10)</f>
        <v>02LGSV0036</v>
      </c>
      <c r="K1872" s="11">
        <v>7750980</v>
      </c>
      <c r="L1872" s="19"/>
    </row>
    <row r="1873" spans="1:12" ht="15" hidden="1" customHeight="1">
      <c r="A1873" s="8">
        <v>201706</v>
      </c>
      <c r="B1873" s="9" t="s">
        <v>41</v>
      </c>
      <c r="C1873" s="9" t="s">
        <v>21</v>
      </c>
      <c r="D1873" s="7" t="s">
        <v>14</v>
      </c>
      <c r="E1873" s="9" t="s">
        <v>55</v>
      </c>
      <c r="F1873" s="10">
        <v>3677870.7</v>
      </c>
      <c r="G1873" s="11">
        <v>0</v>
      </c>
      <c r="H1873" s="11">
        <v>32</v>
      </c>
      <c r="I1873" s="11">
        <v>56805900</v>
      </c>
      <c r="J1873" s="12" t="str">
        <f>LEFT(tblRVN[[#This Row],[Rate Desc]],10)</f>
        <v>02LGSV048T</v>
      </c>
      <c r="K1873" s="11">
        <v>56805900</v>
      </c>
      <c r="L1873" s="19"/>
    </row>
    <row r="1874" spans="1:12" ht="15" hidden="1" customHeight="1">
      <c r="A1874" s="8">
        <v>201706</v>
      </c>
      <c r="B1874" s="9" t="s">
        <v>41</v>
      </c>
      <c r="C1874" s="9" t="s">
        <v>21</v>
      </c>
      <c r="D1874" s="7" t="s">
        <v>14</v>
      </c>
      <c r="E1874" s="9" t="s">
        <v>65</v>
      </c>
      <c r="F1874" s="10">
        <v>1090.95</v>
      </c>
      <c r="G1874" s="11">
        <v>0</v>
      </c>
      <c r="H1874" s="11">
        <v>38</v>
      </c>
      <c r="I1874" s="11">
        <v>8107</v>
      </c>
      <c r="J1874" s="12" t="str">
        <f>LEFT(tblRVN[[#This Row],[Rate Desc]],10)</f>
        <v>02OALT015N</v>
      </c>
      <c r="K1874" s="11">
        <v>8107</v>
      </c>
      <c r="L1874" s="19"/>
    </row>
    <row r="1875" spans="1:12" ht="15" hidden="1" customHeight="1">
      <c r="A1875" s="8">
        <v>201706</v>
      </c>
      <c r="B1875" s="9" t="s">
        <v>41</v>
      </c>
      <c r="C1875" s="9" t="s">
        <v>21</v>
      </c>
      <c r="D1875" s="7" t="s">
        <v>14</v>
      </c>
      <c r="E1875" s="9" t="s">
        <v>66</v>
      </c>
      <c r="F1875" s="10">
        <v>342.06</v>
      </c>
      <c r="G1875" s="11">
        <v>0</v>
      </c>
      <c r="H1875" s="11">
        <v>14</v>
      </c>
      <c r="I1875" s="11">
        <v>2228</v>
      </c>
      <c r="J1875" s="12" t="str">
        <f>LEFT(tblRVN[[#This Row],[Rate Desc]],10)</f>
        <v>02OALTB15N</v>
      </c>
      <c r="K1875" s="11">
        <v>2228</v>
      </c>
      <c r="L1875" s="19"/>
    </row>
    <row r="1876" spans="1:12" ht="15" hidden="1" customHeight="1">
      <c r="A1876" s="8">
        <v>201706</v>
      </c>
      <c r="B1876" s="9" t="s">
        <v>41</v>
      </c>
      <c r="C1876" s="9" t="s">
        <v>21</v>
      </c>
      <c r="D1876" s="7" t="s">
        <v>14</v>
      </c>
      <c r="E1876" s="9" t="s">
        <v>68</v>
      </c>
      <c r="F1876" s="10">
        <v>27062.26</v>
      </c>
      <c r="G1876" s="11">
        <v>0</v>
      </c>
      <c r="H1876" s="11">
        <v>1</v>
      </c>
      <c r="I1876" s="11">
        <v>194000</v>
      </c>
      <c r="J1876" s="12" t="str">
        <f>LEFT(tblRVN[[#This Row],[Rate Desc]],10)</f>
        <v>02PRSV47TM</v>
      </c>
      <c r="K1876" s="11">
        <v>194000</v>
      </c>
      <c r="L1876" s="19"/>
    </row>
    <row r="1877" spans="1:12" ht="15" hidden="1" customHeight="1">
      <c r="A1877" s="8">
        <v>201706</v>
      </c>
      <c r="B1877" s="9" t="s">
        <v>41</v>
      </c>
      <c r="C1877" s="9" t="s">
        <v>21</v>
      </c>
      <c r="D1877" s="7" t="s">
        <v>14</v>
      </c>
      <c r="E1877" s="9" t="s">
        <v>287</v>
      </c>
      <c r="F1877" s="10">
        <v>3.45</v>
      </c>
      <c r="G1877" s="11">
        <v>0</v>
      </c>
      <c r="H1877" s="11">
        <v>2</v>
      </c>
      <c r="I1877" s="11">
        <v>0</v>
      </c>
      <c r="J1877" s="12" t="str">
        <f>LEFT(tblRVN[[#This Row],[Rate Desc]],10)</f>
        <v>301380-BLU</v>
      </c>
      <c r="K1877" s="11">
        <v>0</v>
      </c>
      <c r="L1877" s="19"/>
    </row>
    <row r="1878" spans="1:12" ht="15" hidden="1" customHeight="1">
      <c r="A1878" s="8">
        <v>201706</v>
      </c>
      <c r="B1878" s="9" t="s">
        <v>41</v>
      </c>
      <c r="C1878" s="9" t="s">
        <v>21</v>
      </c>
      <c r="D1878" s="7" t="s">
        <v>14</v>
      </c>
      <c r="E1878" s="9" t="s">
        <v>17</v>
      </c>
      <c r="G1878" s="11">
        <v>487</v>
      </c>
      <c r="H1878" s="11">
        <v>0</v>
      </c>
      <c r="J1878" s="12" t="str">
        <f>LEFT(tblRVN[[#This Row],[Rate Desc]],10)</f>
        <v>CUSTOMER C</v>
      </c>
      <c r="L1878" s="19"/>
    </row>
    <row r="1879" spans="1:12" ht="15" hidden="1" customHeight="1">
      <c r="A1879" s="8">
        <v>201706</v>
      </c>
      <c r="B1879" s="9" t="s">
        <v>41</v>
      </c>
      <c r="C1879" s="9" t="s">
        <v>21</v>
      </c>
      <c r="D1879" s="7" t="s">
        <v>14</v>
      </c>
      <c r="E1879" s="9" t="s">
        <v>18</v>
      </c>
      <c r="F1879" s="10">
        <v>-144763.66</v>
      </c>
      <c r="G1879" s="11">
        <v>0</v>
      </c>
      <c r="H1879" s="11">
        <v>0</v>
      </c>
      <c r="I1879" s="11">
        <v>0</v>
      </c>
      <c r="J1879" s="12" t="str">
        <f>LEFT(tblRVN[[#This Row],[Rate Desc]],10)</f>
        <v>REVENUE_AC</v>
      </c>
      <c r="K1879" s="11">
        <v>0</v>
      </c>
      <c r="L1879" s="19"/>
    </row>
    <row r="1880" spans="1:12" ht="15" hidden="1" customHeight="1">
      <c r="A1880" s="8">
        <v>201706</v>
      </c>
      <c r="B1880" s="9" t="s">
        <v>41</v>
      </c>
      <c r="C1880" s="9" t="s">
        <v>23</v>
      </c>
      <c r="D1880" s="7" t="s">
        <v>35</v>
      </c>
      <c r="E1880" s="9" t="s">
        <v>69</v>
      </c>
      <c r="F1880" s="10">
        <v>-97455.87</v>
      </c>
      <c r="G1880" s="11">
        <v>0</v>
      </c>
      <c r="H1880" s="11">
        <v>3099</v>
      </c>
      <c r="I1880" s="11">
        <v>13046321</v>
      </c>
      <c r="J1880" s="12" t="str">
        <f>LEFT(tblRVN[[#This Row],[Rate Desc]],10)</f>
        <v>02APSV0040</v>
      </c>
      <c r="K1880" s="11">
        <v>13046321</v>
      </c>
      <c r="L1880" s="19"/>
    </row>
    <row r="1881" spans="1:12" ht="15" hidden="1" customHeight="1">
      <c r="A1881" s="8">
        <v>201706</v>
      </c>
      <c r="B1881" s="9" t="s">
        <v>41</v>
      </c>
      <c r="C1881" s="9" t="s">
        <v>23</v>
      </c>
      <c r="D1881" s="7" t="s">
        <v>35</v>
      </c>
      <c r="E1881" s="9" t="s">
        <v>98</v>
      </c>
      <c r="F1881" s="10">
        <v>10524.96</v>
      </c>
      <c r="I1881" s="11">
        <v>-1408964</v>
      </c>
      <c r="J1881" s="12" t="str">
        <f>LEFT(tblRVN[[#This Row],[Rate Desc]],10)</f>
        <v>02BPADEBIT</v>
      </c>
      <c r="K1881" s="11">
        <v>-1408964</v>
      </c>
      <c r="L1881" s="19"/>
    </row>
    <row r="1882" spans="1:12" ht="15" hidden="1" customHeight="1">
      <c r="A1882" s="8">
        <v>201706</v>
      </c>
      <c r="B1882" s="9" t="s">
        <v>41</v>
      </c>
      <c r="C1882" s="9" t="s">
        <v>23</v>
      </c>
      <c r="D1882" s="7" t="s">
        <v>35</v>
      </c>
      <c r="E1882" s="9" t="s">
        <v>70</v>
      </c>
      <c r="F1882" s="10">
        <v>-325.02999999999997</v>
      </c>
      <c r="G1882" s="11">
        <v>0</v>
      </c>
      <c r="H1882" s="11">
        <v>10</v>
      </c>
      <c r="I1882" s="11">
        <v>43510</v>
      </c>
      <c r="J1882" s="12" t="str">
        <f>LEFT(tblRVN[[#This Row],[Rate Desc]],10)</f>
        <v>02NMT40135</v>
      </c>
      <c r="K1882" s="11">
        <v>43510</v>
      </c>
      <c r="L1882" s="19"/>
    </row>
    <row r="1883" spans="1:12" ht="15" hidden="1" customHeight="1">
      <c r="A1883" s="8">
        <v>201706</v>
      </c>
      <c r="B1883" s="9" t="s">
        <v>41</v>
      </c>
      <c r="C1883" s="9" t="s">
        <v>23</v>
      </c>
      <c r="D1883" s="7" t="s">
        <v>35</v>
      </c>
      <c r="E1883" s="9" t="s">
        <v>38</v>
      </c>
      <c r="G1883" s="11">
        <v>3052</v>
      </c>
      <c r="H1883" s="11">
        <v>0</v>
      </c>
      <c r="J1883" s="12" t="str">
        <f>LEFT(tblRVN[[#This Row],[Rate Desc]],10)</f>
        <v>CUSTOMER C</v>
      </c>
      <c r="L1883" s="19"/>
    </row>
    <row r="1884" spans="1:12" ht="15" hidden="1" customHeight="1">
      <c r="A1884" s="8">
        <v>201706</v>
      </c>
      <c r="B1884" s="9" t="s">
        <v>41</v>
      </c>
      <c r="C1884" s="9" t="s">
        <v>23</v>
      </c>
      <c r="D1884" s="7" t="s">
        <v>14</v>
      </c>
      <c r="E1884" s="9" t="s">
        <v>69</v>
      </c>
      <c r="F1884" s="10">
        <v>965163.99</v>
      </c>
      <c r="G1884" s="11">
        <v>0</v>
      </c>
      <c r="H1884" s="11">
        <v>3099</v>
      </c>
      <c r="I1884" s="11">
        <v>13046321</v>
      </c>
      <c r="J1884" s="12" t="str">
        <f>LEFT(tblRVN[[#This Row],[Rate Desc]],10)</f>
        <v>02APSV0040</v>
      </c>
      <c r="K1884" s="11">
        <v>13046321</v>
      </c>
      <c r="L1884" s="19"/>
    </row>
    <row r="1885" spans="1:12" ht="15" hidden="1" customHeight="1">
      <c r="A1885" s="8">
        <v>201706</v>
      </c>
      <c r="B1885" s="9" t="s">
        <v>41</v>
      </c>
      <c r="C1885" s="9" t="s">
        <v>23</v>
      </c>
      <c r="D1885" s="7" t="s">
        <v>14</v>
      </c>
      <c r="E1885" s="9" t="s">
        <v>71</v>
      </c>
      <c r="F1885" s="10">
        <v>476173.7</v>
      </c>
      <c r="G1885" s="11">
        <v>0</v>
      </c>
      <c r="H1885" s="11">
        <v>2081</v>
      </c>
      <c r="I1885" s="11">
        <v>6430760</v>
      </c>
      <c r="J1885" s="12" t="str">
        <f>LEFT(tblRVN[[#This Row],[Rate Desc]],10)</f>
        <v>02APSV040X</v>
      </c>
      <c r="K1885" s="11">
        <v>6430760</v>
      </c>
      <c r="L1885" s="19"/>
    </row>
    <row r="1886" spans="1:12" ht="15" hidden="1" customHeight="1">
      <c r="A1886" s="8">
        <v>201706</v>
      </c>
      <c r="B1886" s="9" t="s">
        <v>41</v>
      </c>
      <c r="C1886" s="9" t="s">
        <v>23</v>
      </c>
      <c r="D1886" s="7" t="s">
        <v>14</v>
      </c>
      <c r="E1886" s="9" t="s">
        <v>58</v>
      </c>
      <c r="F1886" s="10">
        <v>502.47</v>
      </c>
      <c r="I1886" s="11">
        <v>0</v>
      </c>
      <c r="J1886" s="12" t="str">
        <f>LEFT(tblRVN[[#This Row],[Rate Desc]],10)</f>
        <v>02LNX00109</v>
      </c>
      <c r="K1886" s="11">
        <v>0</v>
      </c>
      <c r="L1886" s="19"/>
    </row>
    <row r="1887" spans="1:12" ht="15" hidden="1" customHeight="1">
      <c r="A1887" s="8">
        <v>201706</v>
      </c>
      <c r="B1887" s="9" t="s">
        <v>41</v>
      </c>
      <c r="C1887" s="9" t="s">
        <v>23</v>
      </c>
      <c r="D1887" s="7" t="s">
        <v>14</v>
      </c>
      <c r="E1887" s="9" t="s">
        <v>73</v>
      </c>
      <c r="F1887" s="10">
        <v>11270.14</v>
      </c>
      <c r="I1887" s="11">
        <v>0</v>
      </c>
      <c r="J1887" s="12" t="str">
        <f>LEFT(tblRVN[[#This Row],[Rate Desc]],10)</f>
        <v>02LNX00110</v>
      </c>
      <c r="K1887" s="11">
        <v>0</v>
      </c>
      <c r="L1887" s="19"/>
    </row>
    <row r="1888" spans="1:12" ht="15" hidden="1" customHeight="1">
      <c r="A1888" s="8">
        <v>201706</v>
      </c>
      <c r="B1888" s="9" t="s">
        <v>41</v>
      </c>
      <c r="C1888" s="9" t="s">
        <v>23</v>
      </c>
      <c r="D1888" s="7" t="s">
        <v>14</v>
      </c>
      <c r="E1888" s="9" t="s">
        <v>61</v>
      </c>
      <c r="F1888" s="10">
        <v>20.2</v>
      </c>
      <c r="I1888" s="11">
        <v>0</v>
      </c>
      <c r="J1888" s="12" t="str">
        <f>LEFT(tblRVN[[#This Row],[Rate Desc]],10)</f>
        <v>02LNX00311</v>
      </c>
      <c r="K1888" s="11">
        <v>0</v>
      </c>
      <c r="L1888" s="19"/>
    </row>
    <row r="1889" spans="1:12" ht="15" hidden="1" customHeight="1">
      <c r="A1889" s="8">
        <v>201706</v>
      </c>
      <c r="B1889" s="9" t="s">
        <v>41</v>
      </c>
      <c r="C1889" s="9" t="s">
        <v>23</v>
      </c>
      <c r="D1889" s="7" t="s">
        <v>14</v>
      </c>
      <c r="E1889" s="9" t="s">
        <v>75</v>
      </c>
      <c r="F1889" s="10">
        <v>3223.33</v>
      </c>
      <c r="G1889" s="11">
        <v>0</v>
      </c>
      <c r="H1889" s="11">
        <v>10</v>
      </c>
      <c r="I1889" s="11">
        <v>43510</v>
      </c>
      <c r="J1889" s="12" t="str">
        <f>LEFT(tblRVN[[#This Row],[Rate Desc]],10)</f>
        <v>02NMT40135</v>
      </c>
      <c r="K1889" s="11">
        <v>43510</v>
      </c>
      <c r="L1889" s="19"/>
    </row>
    <row r="1890" spans="1:12" ht="15" hidden="1" customHeight="1">
      <c r="A1890" s="8">
        <v>201706</v>
      </c>
      <c r="B1890" s="9" t="s">
        <v>41</v>
      </c>
      <c r="C1890" s="9" t="s">
        <v>23</v>
      </c>
      <c r="D1890" s="7" t="s">
        <v>14</v>
      </c>
      <c r="E1890" s="9" t="s">
        <v>280</v>
      </c>
      <c r="G1890" s="11">
        <v>0</v>
      </c>
      <c r="H1890" s="11">
        <v>1</v>
      </c>
      <c r="J1890" s="12" t="str">
        <f>LEFT(tblRVN[[#This Row],[Rate Desc]],10)</f>
        <v>02NMX40135</v>
      </c>
      <c r="L1890" s="19"/>
    </row>
    <row r="1891" spans="1:12" ht="15" hidden="1" customHeight="1">
      <c r="A1891" s="8">
        <v>201706</v>
      </c>
      <c r="B1891" s="9" t="s">
        <v>41</v>
      </c>
      <c r="C1891" s="9" t="s">
        <v>23</v>
      </c>
      <c r="D1891" s="7" t="s">
        <v>14</v>
      </c>
      <c r="E1891" s="9" t="s">
        <v>24</v>
      </c>
      <c r="F1891" s="10">
        <v>395000</v>
      </c>
      <c r="G1891" s="11">
        <v>0</v>
      </c>
      <c r="H1891" s="11">
        <v>0</v>
      </c>
      <c r="I1891" s="11">
        <v>0</v>
      </c>
      <c r="J1891" s="12" t="str">
        <f>LEFT(tblRVN[[#This Row],[Rate Desc]],10)</f>
        <v>301461-IRR</v>
      </c>
      <c r="K1891" s="11">
        <v>0</v>
      </c>
      <c r="L1891" s="19"/>
    </row>
    <row r="1892" spans="1:12" ht="15" hidden="1" customHeight="1">
      <c r="A1892" s="8">
        <v>201706</v>
      </c>
      <c r="B1892" s="9" t="s">
        <v>41</v>
      </c>
      <c r="C1892" s="9" t="s">
        <v>23</v>
      </c>
      <c r="D1892" s="7" t="s">
        <v>14</v>
      </c>
      <c r="E1892" s="9" t="s">
        <v>26</v>
      </c>
      <c r="F1892" s="10">
        <v>29.25</v>
      </c>
      <c r="I1892" s="11">
        <v>0</v>
      </c>
      <c r="J1892" s="12" t="str">
        <f>LEFT(tblRVN[[#This Row],[Rate Desc]],10)</f>
        <v>301480-BLU</v>
      </c>
      <c r="K1892" s="11">
        <v>0</v>
      </c>
      <c r="L1892" s="19"/>
    </row>
    <row r="1893" spans="1:12" ht="15" hidden="1" customHeight="1">
      <c r="A1893" s="8">
        <v>201706</v>
      </c>
      <c r="B1893" s="9" t="s">
        <v>41</v>
      </c>
      <c r="C1893" s="9" t="s">
        <v>23</v>
      </c>
      <c r="D1893" s="7" t="s">
        <v>14</v>
      </c>
      <c r="E1893" s="9" t="s">
        <v>27</v>
      </c>
      <c r="G1893" s="11">
        <v>5067</v>
      </c>
      <c r="H1893" s="11">
        <v>0</v>
      </c>
      <c r="J1893" s="12" t="str">
        <f>LEFT(tblRVN[[#This Row],[Rate Desc]],10)</f>
        <v>CUSTOMER C</v>
      </c>
      <c r="L1893" s="19"/>
    </row>
    <row r="1894" spans="1:12" ht="15" hidden="1" customHeight="1">
      <c r="A1894" s="8">
        <v>201706</v>
      </c>
      <c r="B1894" s="9" t="s">
        <v>41</v>
      </c>
      <c r="C1894" s="9" t="s">
        <v>23</v>
      </c>
      <c r="D1894" s="7" t="s">
        <v>14</v>
      </c>
      <c r="E1894" s="9" t="s">
        <v>18</v>
      </c>
      <c r="F1894" s="10">
        <v>-31754.61</v>
      </c>
      <c r="G1894" s="11">
        <v>0</v>
      </c>
      <c r="H1894" s="11">
        <v>0</v>
      </c>
      <c r="I1894" s="11">
        <v>0</v>
      </c>
      <c r="J1894" s="12" t="str">
        <f>LEFT(tblRVN[[#This Row],[Rate Desc]],10)</f>
        <v>REVENUE_AC</v>
      </c>
      <c r="K1894" s="11">
        <v>0</v>
      </c>
      <c r="L1894" s="19"/>
    </row>
    <row r="1895" spans="1:12" ht="15" hidden="1" customHeight="1">
      <c r="A1895" s="8">
        <v>201706</v>
      </c>
      <c r="B1895" s="9" t="s">
        <v>41</v>
      </c>
      <c r="C1895" s="9" t="s">
        <v>29</v>
      </c>
      <c r="D1895" s="7" t="s">
        <v>14</v>
      </c>
      <c r="E1895" s="9" t="s">
        <v>76</v>
      </c>
      <c r="F1895" s="10">
        <v>7.57</v>
      </c>
      <c r="I1895" s="11">
        <v>0</v>
      </c>
      <c r="J1895" s="12" t="str">
        <f>LEFT(tblRVN[[#This Row],[Rate Desc]],10)</f>
        <v>02CFR00012</v>
      </c>
      <c r="K1895" s="11">
        <v>0</v>
      </c>
      <c r="L1895" s="19"/>
    </row>
    <row r="1896" spans="1:12" ht="15" hidden="1" customHeight="1">
      <c r="A1896" s="8">
        <v>201706</v>
      </c>
      <c r="B1896" s="9" t="s">
        <v>41</v>
      </c>
      <c r="C1896" s="9" t="s">
        <v>29</v>
      </c>
      <c r="D1896" s="7" t="s">
        <v>14</v>
      </c>
      <c r="E1896" s="9" t="s">
        <v>77</v>
      </c>
      <c r="F1896" s="10">
        <v>2603.63</v>
      </c>
      <c r="G1896" s="11">
        <v>0</v>
      </c>
      <c r="H1896" s="11">
        <v>14</v>
      </c>
      <c r="I1896" s="11">
        <v>12510</v>
      </c>
      <c r="J1896" s="12" t="str">
        <f>LEFT(tblRVN[[#This Row],[Rate Desc]],10)</f>
        <v>02COSL0052</v>
      </c>
      <c r="K1896" s="11">
        <v>12510</v>
      </c>
      <c r="L1896" s="19"/>
    </row>
    <row r="1897" spans="1:12" ht="15" hidden="1" customHeight="1">
      <c r="A1897" s="8">
        <v>201706</v>
      </c>
      <c r="B1897" s="9" t="s">
        <v>41</v>
      </c>
      <c r="C1897" s="9" t="s">
        <v>29</v>
      </c>
      <c r="D1897" s="7" t="s">
        <v>14</v>
      </c>
      <c r="E1897" s="9" t="s">
        <v>78</v>
      </c>
      <c r="F1897" s="10">
        <v>20807.099999999999</v>
      </c>
      <c r="G1897" s="11">
        <v>0</v>
      </c>
      <c r="H1897" s="11">
        <v>116</v>
      </c>
      <c r="I1897" s="11">
        <v>280108</v>
      </c>
      <c r="J1897" s="12" t="str">
        <f>LEFT(tblRVN[[#This Row],[Rate Desc]],10)</f>
        <v>02CUSL053F</v>
      </c>
      <c r="K1897" s="11">
        <v>280108</v>
      </c>
      <c r="L1897" s="19"/>
    </row>
    <row r="1898" spans="1:12" ht="15" hidden="1" customHeight="1">
      <c r="A1898" s="8">
        <v>201706</v>
      </c>
      <c r="B1898" s="9" t="s">
        <v>41</v>
      </c>
      <c r="C1898" s="9" t="s">
        <v>29</v>
      </c>
      <c r="D1898" s="7" t="s">
        <v>14</v>
      </c>
      <c r="E1898" s="9" t="s">
        <v>79</v>
      </c>
      <c r="F1898" s="10">
        <v>4614.74</v>
      </c>
      <c r="G1898" s="11">
        <v>0</v>
      </c>
      <c r="H1898" s="11">
        <v>105</v>
      </c>
      <c r="I1898" s="11">
        <v>62692</v>
      </c>
      <c r="J1898" s="12" t="str">
        <f>LEFT(tblRVN[[#This Row],[Rate Desc]],10)</f>
        <v>02CUSL053M</v>
      </c>
      <c r="K1898" s="11">
        <v>62692</v>
      </c>
      <c r="L1898" s="19"/>
    </row>
    <row r="1899" spans="1:12" ht="15" hidden="1" customHeight="1">
      <c r="A1899" s="8">
        <v>201706</v>
      </c>
      <c r="B1899" s="9" t="s">
        <v>41</v>
      </c>
      <c r="C1899" s="9" t="s">
        <v>29</v>
      </c>
      <c r="D1899" s="7" t="s">
        <v>14</v>
      </c>
      <c r="E1899" s="9" t="s">
        <v>80</v>
      </c>
      <c r="F1899" s="10">
        <v>17751</v>
      </c>
      <c r="G1899" s="11">
        <v>0</v>
      </c>
      <c r="H1899" s="11">
        <v>40</v>
      </c>
      <c r="I1899" s="11">
        <v>136540</v>
      </c>
      <c r="J1899" s="12" t="str">
        <f>LEFT(tblRVN[[#This Row],[Rate Desc]],10)</f>
        <v>02MVSL0057</v>
      </c>
      <c r="K1899" s="11">
        <v>136540</v>
      </c>
      <c r="L1899" s="19"/>
    </row>
    <row r="1900" spans="1:12" ht="15" hidden="1" customHeight="1">
      <c r="A1900" s="8">
        <v>201706</v>
      </c>
      <c r="B1900" s="9" t="s">
        <v>41</v>
      </c>
      <c r="C1900" s="9" t="s">
        <v>29</v>
      </c>
      <c r="D1900" s="7" t="s">
        <v>14</v>
      </c>
      <c r="E1900" s="9" t="s">
        <v>81</v>
      </c>
      <c r="F1900" s="10">
        <v>65937.990000000005</v>
      </c>
      <c r="G1900" s="11">
        <v>0</v>
      </c>
      <c r="H1900" s="11">
        <v>194</v>
      </c>
      <c r="I1900" s="11">
        <v>319404</v>
      </c>
      <c r="J1900" s="12" t="str">
        <f>LEFT(tblRVN[[#This Row],[Rate Desc]],10)</f>
        <v>02SLCO0051</v>
      </c>
      <c r="K1900" s="11">
        <v>319404</v>
      </c>
      <c r="L1900" s="19"/>
    </row>
    <row r="1901" spans="1:12" ht="15" hidden="1" customHeight="1">
      <c r="A1901" s="8">
        <v>201706</v>
      </c>
      <c r="B1901" s="9" t="s">
        <v>41</v>
      </c>
      <c r="C1901" s="9" t="s">
        <v>29</v>
      </c>
      <c r="D1901" s="7" t="s">
        <v>14</v>
      </c>
      <c r="E1901" s="9" t="s">
        <v>17</v>
      </c>
      <c r="G1901" s="11">
        <v>240</v>
      </c>
      <c r="H1901" s="11">
        <v>0</v>
      </c>
      <c r="J1901" s="12" t="str">
        <f>LEFT(tblRVN[[#This Row],[Rate Desc]],10)</f>
        <v>CUSTOMER C</v>
      </c>
      <c r="L1901" s="19"/>
    </row>
    <row r="1902" spans="1:12" ht="15" hidden="1" customHeight="1">
      <c r="A1902" s="8">
        <v>201706</v>
      </c>
      <c r="B1902" s="9" t="s">
        <v>41</v>
      </c>
      <c r="C1902" s="9" t="s">
        <v>29</v>
      </c>
      <c r="D1902" s="7" t="s">
        <v>14</v>
      </c>
      <c r="E1902" s="9" t="s">
        <v>18</v>
      </c>
      <c r="F1902" s="10">
        <v>-3735.84</v>
      </c>
      <c r="G1902" s="11">
        <v>0</v>
      </c>
      <c r="H1902" s="11">
        <v>0</v>
      </c>
      <c r="I1902" s="11">
        <v>0</v>
      </c>
      <c r="J1902" s="12" t="str">
        <f>LEFT(tblRVN[[#This Row],[Rate Desc]],10)</f>
        <v>REVENUE_AC</v>
      </c>
      <c r="K1902" s="11">
        <v>0</v>
      </c>
      <c r="L1902" s="19"/>
    </row>
    <row r="1903" spans="1:12" ht="15" hidden="1" customHeight="1">
      <c r="A1903" s="8">
        <v>201706</v>
      </c>
      <c r="B1903" s="9" t="s">
        <v>41</v>
      </c>
      <c r="C1903" s="9" t="s">
        <v>31</v>
      </c>
      <c r="D1903" s="7" t="s">
        <v>35</v>
      </c>
      <c r="E1903" s="9" t="s">
        <v>82</v>
      </c>
      <c r="F1903" s="10">
        <v>-1796.14</v>
      </c>
      <c r="G1903" s="11">
        <v>0</v>
      </c>
      <c r="H1903" s="11">
        <v>673</v>
      </c>
      <c r="I1903" s="11">
        <v>240439</v>
      </c>
      <c r="J1903" s="12" t="str">
        <f>LEFT(tblRVN[[#This Row],[Rate Desc]],10)</f>
        <v>02NETMT135</v>
      </c>
      <c r="K1903" s="11">
        <v>240439</v>
      </c>
      <c r="L1903" s="19"/>
    </row>
    <row r="1904" spans="1:12" ht="15" hidden="1" customHeight="1">
      <c r="A1904" s="8">
        <v>201706</v>
      </c>
      <c r="B1904" s="9" t="s">
        <v>41</v>
      </c>
      <c r="C1904" s="9" t="s">
        <v>31</v>
      </c>
      <c r="D1904" s="7" t="s">
        <v>35</v>
      </c>
      <c r="E1904" s="9" t="s">
        <v>83</v>
      </c>
      <c r="F1904" s="10">
        <v>-606.70000000000005</v>
      </c>
      <c r="I1904" s="11">
        <v>80964</v>
      </c>
      <c r="J1904" s="12" t="str">
        <f>LEFT(tblRVN[[#This Row],[Rate Desc]],10)</f>
        <v>02OALTB15R</v>
      </c>
      <c r="K1904" s="11">
        <v>80964</v>
      </c>
      <c r="L1904" s="19"/>
    </row>
    <row r="1905" spans="1:12" ht="15" hidden="1" customHeight="1">
      <c r="A1905" s="8">
        <v>201706</v>
      </c>
      <c r="B1905" s="9" t="s">
        <v>41</v>
      </c>
      <c r="C1905" s="9" t="s">
        <v>31</v>
      </c>
      <c r="D1905" s="7" t="s">
        <v>35</v>
      </c>
      <c r="E1905" s="9" t="s">
        <v>84</v>
      </c>
      <c r="F1905" s="10">
        <v>-681189.27</v>
      </c>
      <c r="G1905" s="11">
        <v>0</v>
      </c>
      <c r="H1905" s="11">
        <v>101363</v>
      </c>
      <c r="I1905" s="11">
        <v>91189864</v>
      </c>
      <c r="J1905" s="12" t="str">
        <f>LEFT(tblRVN[[#This Row],[Rate Desc]],10)</f>
        <v>02RESD0016</v>
      </c>
      <c r="K1905" s="11">
        <v>91189864</v>
      </c>
      <c r="L1905" s="19"/>
    </row>
    <row r="1906" spans="1:12" ht="15" hidden="1" customHeight="1">
      <c r="A1906" s="8">
        <v>201706</v>
      </c>
      <c r="B1906" s="9" t="s">
        <v>41</v>
      </c>
      <c r="C1906" s="9" t="s">
        <v>31</v>
      </c>
      <c r="D1906" s="7" t="s">
        <v>35</v>
      </c>
      <c r="E1906" s="9" t="s">
        <v>85</v>
      </c>
      <c r="F1906" s="10">
        <v>-30310.6</v>
      </c>
      <c r="G1906" s="11">
        <v>0</v>
      </c>
      <c r="H1906" s="11">
        <v>4838</v>
      </c>
      <c r="I1906" s="11">
        <v>4057618</v>
      </c>
      <c r="J1906" s="12" t="str">
        <f>LEFT(tblRVN[[#This Row],[Rate Desc]],10)</f>
        <v>02RESD0017</v>
      </c>
      <c r="K1906" s="11">
        <v>4057618</v>
      </c>
      <c r="L1906" s="19"/>
    </row>
    <row r="1907" spans="1:12" ht="15" hidden="1" customHeight="1">
      <c r="A1907" s="8">
        <v>201706</v>
      </c>
      <c r="B1907" s="9" t="s">
        <v>41</v>
      </c>
      <c r="C1907" s="9" t="s">
        <v>31</v>
      </c>
      <c r="D1907" s="7" t="s">
        <v>35</v>
      </c>
      <c r="E1907" s="9" t="s">
        <v>86</v>
      </c>
      <c r="F1907" s="10">
        <v>-1095.18</v>
      </c>
      <c r="G1907" s="11">
        <v>0</v>
      </c>
      <c r="H1907" s="11">
        <v>83</v>
      </c>
      <c r="I1907" s="11">
        <v>146608</v>
      </c>
      <c r="J1907" s="12" t="str">
        <f>LEFT(tblRVN[[#This Row],[Rate Desc]],10)</f>
        <v>02RESD0018</v>
      </c>
      <c r="K1907" s="11">
        <v>146608</v>
      </c>
      <c r="L1907" s="19"/>
    </row>
    <row r="1908" spans="1:12" ht="15" hidden="1" customHeight="1">
      <c r="A1908" s="8">
        <v>201706</v>
      </c>
      <c r="B1908" s="9" t="s">
        <v>41</v>
      </c>
      <c r="C1908" s="9" t="s">
        <v>31</v>
      </c>
      <c r="D1908" s="7" t="s">
        <v>35</v>
      </c>
      <c r="E1908" s="9" t="s">
        <v>87</v>
      </c>
      <c r="F1908" s="10">
        <v>-171.67</v>
      </c>
      <c r="G1908" s="11">
        <v>0</v>
      </c>
      <c r="H1908" s="11">
        <v>15</v>
      </c>
      <c r="I1908" s="11">
        <v>22983</v>
      </c>
      <c r="J1908" s="12" t="str">
        <f>LEFT(tblRVN[[#This Row],[Rate Desc]],10)</f>
        <v>02RESD018X</v>
      </c>
      <c r="K1908" s="11">
        <v>22983</v>
      </c>
      <c r="L1908" s="19"/>
    </row>
    <row r="1909" spans="1:12" ht="15" hidden="1" customHeight="1">
      <c r="A1909" s="8">
        <v>201706</v>
      </c>
      <c r="B1909" s="9" t="s">
        <v>41</v>
      </c>
      <c r="C1909" s="9" t="s">
        <v>31</v>
      </c>
      <c r="D1909" s="7" t="s">
        <v>35</v>
      </c>
      <c r="E1909" s="9" t="s">
        <v>88</v>
      </c>
      <c r="F1909" s="10">
        <v>-11528.57</v>
      </c>
      <c r="G1909" s="11">
        <v>0</v>
      </c>
      <c r="H1909" s="11">
        <v>3442</v>
      </c>
      <c r="I1909" s="11">
        <v>1543367</v>
      </c>
      <c r="J1909" s="12" t="str">
        <f>LEFT(tblRVN[[#This Row],[Rate Desc]],10)</f>
        <v>02RGNSB024</v>
      </c>
      <c r="K1909" s="11">
        <v>1543367</v>
      </c>
      <c r="L1909" s="19"/>
    </row>
    <row r="1910" spans="1:12" ht="15" hidden="1" customHeight="1">
      <c r="A1910" s="8">
        <v>201706</v>
      </c>
      <c r="B1910" s="9" t="s">
        <v>41</v>
      </c>
      <c r="C1910" s="9" t="s">
        <v>31</v>
      </c>
      <c r="D1910" s="7" t="s">
        <v>35</v>
      </c>
      <c r="E1910" s="9" t="s">
        <v>284</v>
      </c>
      <c r="F1910" s="10">
        <v>-524.39</v>
      </c>
      <c r="G1910" s="11">
        <v>0</v>
      </c>
      <c r="H1910" s="11">
        <v>1</v>
      </c>
      <c r="I1910" s="11">
        <v>70200</v>
      </c>
      <c r="J1910" s="12" t="str">
        <f>LEFT(tblRVN[[#This Row],[Rate Desc]],10)</f>
        <v>02RGNSB036</v>
      </c>
      <c r="K1910" s="11">
        <v>70200</v>
      </c>
      <c r="L1910" s="19"/>
    </row>
    <row r="1911" spans="1:12" ht="15" hidden="1" customHeight="1">
      <c r="A1911" s="8">
        <v>201706</v>
      </c>
      <c r="B1911" s="9" t="s">
        <v>41</v>
      </c>
      <c r="C1911" s="9" t="s">
        <v>31</v>
      </c>
      <c r="D1911" s="7" t="s">
        <v>35</v>
      </c>
      <c r="E1911" s="9" t="s">
        <v>281</v>
      </c>
      <c r="G1911" s="11">
        <v>0</v>
      </c>
      <c r="H1911" s="11">
        <v>5</v>
      </c>
      <c r="J1911" s="12" t="str">
        <f>LEFT(tblRVN[[#This Row],[Rate Desc]],10)</f>
        <v>02RNM24135</v>
      </c>
      <c r="L1911" s="19"/>
    </row>
    <row r="1912" spans="1:12" ht="15" hidden="1" customHeight="1">
      <c r="A1912" s="8">
        <v>201706</v>
      </c>
      <c r="B1912" s="9" t="s">
        <v>41</v>
      </c>
      <c r="C1912" s="9" t="s">
        <v>31</v>
      </c>
      <c r="D1912" s="7" t="s">
        <v>35</v>
      </c>
      <c r="E1912" s="9" t="s">
        <v>37</v>
      </c>
      <c r="G1912" s="11">
        <v>108735</v>
      </c>
      <c r="H1912" s="11">
        <v>0</v>
      </c>
      <c r="J1912" s="12" t="str">
        <f>LEFT(tblRVN[[#This Row],[Rate Desc]],10)</f>
        <v>CUSTOMER C</v>
      </c>
      <c r="L1912" s="19"/>
    </row>
    <row r="1913" spans="1:12" ht="15" hidden="1" customHeight="1">
      <c r="A1913" s="8">
        <v>201706</v>
      </c>
      <c r="B1913" s="9" t="s">
        <v>41</v>
      </c>
      <c r="C1913" s="9" t="s">
        <v>31</v>
      </c>
      <c r="D1913" s="7" t="s">
        <v>14</v>
      </c>
      <c r="E1913" s="9" t="s">
        <v>58</v>
      </c>
      <c r="F1913" s="10">
        <v>154.32</v>
      </c>
      <c r="I1913" s="11">
        <v>0</v>
      </c>
      <c r="J1913" s="12" t="str">
        <f>LEFT(tblRVN[[#This Row],[Rate Desc]],10)</f>
        <v>02LNX00109</v>
      </c>
      <c r="K1913" s="11">
        <v>0</v>
      </c>
      <c r="L1913" s="19"/>
    </row>
    <row r="1914" spans="1:12" ht="15" hidden="1" customHeight="1">
      <c r="A1914" s="8">
        <v>201706</v>
      </c>
      <c r="B1914" s="9" t="s">
        <v>41</v>
      </c>
      <c r="C1914" s="9" t="s">
        <v>31</v>
      </c>
      <c r="D1914" s="7" t="s">
        <v>14</v>
      </c>
      <c r="E1914" s="9" t="s">
        <v>89</v>
      </c>
      <c r="F1914" s="10">
        <v>26397.87</v>
      </c>
      <c r="G1914" s="11">
        <v>0</v>
      </c>
      <c r="H1914" s="11">
        <v>673</v>
      </c>
      <c r="I1914" s="11">
        <v>245725</v>
      </c>
      <c r="J1914" s="12" t="str">
        <f>LEFT(tblRVN[[#This Row],[Rate Desc]],10)</f>
        <v>02NETMT135</v>
      </c>
      <c r="K1914" s="11">
        <v>245725</v>
      </c>
      <c r="L1914" s="19"/>
    </row>
    <row r="1915" spans="1:12" ht="15" hidden="1" customHeight="1">
      <c r="A1915" s="8">
        <v>201706</v>
      </c>
      <c r="B1915" s="9" t="s">
        <v>41</v>
      </c>
      <c r="C1915" s="9" t="s">
        <v>31</v>
      </c>
      <c r="D1915" s="7" t="s">
        <v>14</v>
      </c>
      <c r="E1915" s="9" t="s">
        <v>90</v>
      </c>
      <c r="F1915" s="10">
        <v>12572.87</v>
      </c>
      <c r="G1915" s="11">
        <v>0</v>
      </c>
      <c r="H1915" s="11">
        <v>1076</v>
      </c>
      <c r="I1915" s="11">
        <v>80963</v>
      </c>
      <c r="J1915" s="12" t="str">
        <f>LEFT(tblRVN[[#This Row],[Rate Desc]],10)</f>
        <v>02OALTB15R</v>
      </c>
      <c r="K1915" s="11">
        <v>80963</v>
      </c>
      <c r="L1915" s="19"/>
    </row>
    <row r="1916" spans="1:12" ht="15" hidden="1" customHeight="1">
      <c r="A1916" s="8">
        <v>201706</v>
      </c>
      <c r="B1916" s="9" t="s">
        <v>41</v>
      </c>
      <c r="C1916" s="9" t="s">
        <v>31</v>
      </c>
      <c r="D1916" s="7" t="s">
        <v>14</v>
      </c>
      <c r="E1916" s="9" t="s">
        <v>91</v>
      </c>
      <c r="F1916" s="10">
        <v>8515851.9600000009</v>
      </c>
      <c r="G1916" s="11">
        <v>0</v>
      </c>
      <c r="H1916" s="11">
        <v>101363</v>
      </c>
      <c r="I1916" s="11">
        <v>91242271</v>
      </c>
      <c r="J1916" s="12" t="str">
        <f>LEFT(tblRVN[[#This Row],[Rate Desc]],10)</f>
        <v>02RESD0016</v>
      </c>
      <c r="K1916" s="11">
        <v>91242271</v>
      </c>
      <c r="L1916" s="19"/>
    </row>
    <row r="1917" spans="1:12" ht="15" hidden="1" customHeight="1">
      <c r="A1917" s="8">
        <v>201706</v>
      </c>
      <c r="B1917" s="9" t="s">
        <v>41</v>
      </c>
      <c r="C1917" s="9" t="s">
        <v>31</v>
      </c>
      <c r="D1917" s="7" t="s">
        <v>14</v>
      </c>
      <c r="E1917" s="9" t="s">
        <v>92</v>
      </c>
      <c r="F1917" s="10">
        <v>371645.53</v>
      </c>
      <c r="G1917" s="11">
        <v>0</v>
      </c>
      <c r="H1917" s="11">
        <v>4838</v>
      </c>
      <c r="I1917" s="11">
        <v>4057618</v>
      </c>
      <c r="J1917" s="12" t="str">
        <f>LEFT(tblRVN[[#This Row],[Rate Desc]],10)</f>
        <v>02RESD0017</v>
      </c>
      <c r="K1917" s="11">
        <v>4057618</v>
      </c>
      <c r="L1917" s="19"/>
    </row>
    <row r="1918" spans="1:12" ht="15" hidden="1" customHeight="1">
      <c r="A1918" s="8">
        <v>201706</v>
      </c>
      <c r="B1918" s="9" t="s">
        <v>41</v>
      </c>
      <c r="C1918" s="9" t="s">
        <v>31</v>
      </c>
      <c r="D1918" s="7" t="s">
        <v>14</v>
      </c>
      <c r="E1918" s="9" t="s">
        <v>93</v>
      </c>
      <c r="F1918" s="10">
        <v>15417.97</v>
      </c>
      <c r="G1918" s="11">
        <v>0</v>
      </c>
      <c r="H1918" s="11">
        <v>83</v>
      </c>
      <c r="I1918" s="11">
        <v>146608</v>
      </c>
      <c r="J1918" s="12" t="str">
        <f>LEFT(tblRVN[[#This Row],[Rate Desc]],10)</f>
        <v>02RESD0018</v>
      </c>
      <c r="K1918" s="11">
        <v>146608</v>
      </c>
      <c r="L1918" s="19"/>
    </row>
    <row r="1919" spans="1:12" ht="15" hidden="1" customHeight="1">
      <c r="A1919" s="8">
        <v>201706</v>
      </c>
      <c r="B1919" s="9" t="s">
        <v>41</v>
      </c>
      <c r="C1919" s="9" t="s">
        <v>31</v>
      </c>
      <c r="D1919" s="7" t="s">
        <v>14</v>
      </c>
      <c r="E1919" s="9" t="s">
        <v>94</v>
      </c>
      <c r="F1919" s="10">
        <v>2347.4899999999998</v>
      </c>
      <c r="G1919" s="11">
        <v>0</v>
      </c>
      <c r="H1919" s="11">
        <v>15</v>
      </c>
      <c r="I1919" s="11">
        <v>22983</v>
      </c>
      <c r="J1919" s="12" t="str">
        <f>LEFT(tblRVN[[#This Row],[Rate Desc]],10)</f>
        <v>02RESD018X</v>
      </c>
      <c r="K1919" s="11">
        <v>22983</v>
      </c>
      <c r="L1919" s="19"/>
    </row>
    <row r="1920" spans="1:12" ht="15" hidden="1" customHeight="1">
      <c r="A1920" s="8">
        <v>201706</v>
      </c>
      <c r="B1920" s="9" t="s">
        <v>41</v>
      </c>
      <c r="C1920" s="9" t="s">
        <v>31</v>
      </c>
      <c r="D1920" s="7" t="s">
        <v>14</v>
      </c>
      <c r="E1920" s="9" t="s">
        <v>95</v>
      </c>
      <c r="F1920" s="10">
        <v>197141.33</v>
      </c>
      <c r="G1920" s="11">
        <v>0</v>
      </c>
      <c r="H1920" s="11">
        <v>3442</v>
      </c>
      <c r="I1920" s="11">
        <v>1598397</v>
      </c>
      <c r="J1920" s="12" t="str">
        <f>LEFT(tblRVN[[#This Row],[Rate Desc]],10)</f>
        <v>02RGNSB024</v>
      </c>
      <c r="K1920" s="11">
        <v>1598397</v>
      </c>
      <c r="L1920" s="19"/>
    </row>
    <row r="1921" spans="1:12" ht="15" hidden="1" customHeight="1">
      <c r="A1921" s="8">
        <v>201706</v>
      </c>
      <c r="B1921" s="9" t="s">
        <v>41</v>
      </c>
      <c r="C1921" s="9" t="s">
        <v>31</v>
      </c>
      <c r="D1921" s="7" t="s">
        <v>14</v>
      </c>
      <c r="E1921" s="9" t="s">
        <v>282</v>
      </c>
      <c r="F1921" s="10">
        <v>8624.25</v>
      </c>
      <c r="G1921" s="11">
        <v>0</v>
      </c>
      <c r="H1921" s="11">
        <v>2</v>
      </c>
      <c r="I1921" s="11">
        <v>105800</v>
      </c>
      <c r="J1921" s="12" t="str">
        <f>LEFT(tblRVN[[#This Row],[Rate Desc]],10)</f>
        <v>02RGNSB036</v>
      </c>
      <c r="K1921" s="11">
        <v>105800</v>
      </c>
      <c r="L1921" s="19"/>
    </row>
    <row r="1922" spans="1:12" ht="15" hidden="1" customHeight="1">
      <c r="A1922" s="8">
        <v>201706</v>
      </c>
      <c r="B1922" s="9" t="s">
        <v>41</v>
      </c>
      <c r="C1922" s="9" t="s">
        <v>31</v>
      </c>
      <c r="D1922" s="7" t="s">
        <v>14</v>
      </c>
      <c r="E1922" s="9" t="s">
        <v>283</v>
      </c>
      <c r="F1922" s="10">
        <v>68.319999999999993</v>
      </c>
      <c r="G1922" s="11">
        <v>0</v>
      </c>
      <c r="H1922" s="11">
        <v>5</v>
      </c>
      <c r="I1922" s="11">
        <v>0</v>
      </c>
      <c r="J1922" s="12" t="str">
        <f>LEFT(tblRVN[[#This Row],[Rate Desc]],10)</f>
        <v>02RNM24135</v>
      </c>
      <c r="K1922" s="11">
        <v>0</v>
      </c>
      <c r="L1922" s="19"/>
    </row>
    <row r="1923" spans="1:12" ht="15" hidden="1" customHeight="1">
      <c r="A1923" s="8">
        <v>201706</v>
      </c>
      <c r="B1923" s="9" t="s">
        <v>41</v>
      </c>
      <c r="C1923" s="9" t="s">
        <v>31</v>
      </c>
      <c r="D1923" s="7" t="s">
        <v>14</v>
      </c>
      <c r="E1923" s="9" t="s">
        <v>33</v>
      </c>
      <c r="F1923" s="10">
        <v>13852.36</v>
      </c>
      <c r="I1923" s="11">
        <v>0</v>
      </c>
      <c r="J1923" s="12" t="str">
        <f>LEFT(tblRVN[[#This Row],[Rate Desc]],10)</f>
        <v>301180-BLU</v>
      </c>
      <c r="K1923" s="11">
        <v>0</v>
      </c>
      <c r="L1923" s="19"/>
    </row>
    <row r="1924" spans="1:12" ht="15" hidden="1" customHeight="1">
      <c r="A1924" s="8">
        <v>201706</v>
      </c>
      <c r="B1924" s="9" t="s">
        <v>41</v>
      </c>
      <c r="C1924" s="9" t="s">
        <v>31</v>
      </c>
      <c r="D1924" s="7" t="s">
        <v>14</v>
      </c>
      <c r="E1924" s="9" t="s">
        <v>17</v>
      </c>
      <c r="G1924" s="11">
        <v>108759</v>
      </c>
      <c r="H1924" s="11">
        <v>0</v>
      </c>
      <c r="J1924" s="12" t="str">
        <f>LEFT(tblRVN[[#This Row],[Rate Desc]],10)</f>
        <v>CUSTOMER C</v>
      </c>
      <c r="L1924" s="19"/>
    </row>
    <row r="1925" spans="1:12" ht="15" hidden="1" customHeight="1">
      <c r="A1925" s="8">
        <v>201706</v>
      </c>
      <c r="B1925" s="9" t="s">
        <v>41</v>
      </c>
      <c r="C1925" s="9" t="s">
        <v>31</v>
      </c>
      <c r="D1925" s="7" t="s">
        <v>14</v>
      </c>
      <c r="E1925" s="9" t="s">
        <v>18</v>
      </c>
      <c r="F1925" s="10">
        <v>-418413.67</v>
      </c>
      <c r="G1925" s="11">
        <v>0</v>
      </c>
      <c r="H1925" s="11">
        <v>0</v>
      </c>
      <c r="I1925" s="11">
        <v>0</v>
      </c>
      <c r="J1925" s="12" t="str">
        <f>LEFT(tblRVN[[#This Row],[Rate Desc]],10)</f>
        <v>REVENUE_AC</v>
      </c>
      <c r="K1925" s="11">
        <v>0</v>
      </c>
      <c r="L1925" s="19"/>
    </row>
    <row r="1926" spans="1:12" s="170" customFormat="1" ht="15" hidden="1" customHeight="1">
      <c r="A1926" s="8" t="s">
        <v>291</v>
      </c>
      <c r="B1926" s="9" t="s">
        <v>41</v>
      </c>
      <c r="C1926" s="9" t="s">
        <v>13</v>
      </c>
      <c r="D1926" s="7" t="s">
        <v>35</v>
      </c>
      <c r="E1926" s="9" t="s">
        <v>42</v>
      </c>
      <c r="F1926" s="10">
        <v>-17043.89</v>
      </c>
      <c r="G1926" s="11">
        <v>0</v>
      </c>
      <c r="H1926" s="11">
        <v>1478</v>
      </c>
      <c r="I1926" s="11">
        <v>2281679</v>
      </c>
      <c r="J1926" s="12" t="str">
        <f>LEFT(tblRVN[[#This Row],[Rate Desc]],10)</f>
        <v>02GNSB0024</v>
      </c>
      <c r="K1926" s="11">
        <v>2281679</v>
      </c>
    </row>
    <row r="1927" spans="1:12" s="170" customFormat="1" ht="15" hidden="1" customHeight="1">
      <c r="A1927" s="8" t="s">
        <v>291</v>
      </c>
      <c r="B1927" s="9" t="s">
        <v>41</v>
      </c>
      <c r="C1927" s="9" t="s">
        <v>13</v>
      </c>
      <c r="D1927" s="7" t="s">
        <v>35</v>
      </c>
      <c r="E1927" s="9" t="s">
        <v>43</v>
      </c>
      <c r="F1927" s="10">
        <v>-0.54</v>
      </c>
      <c r="G1927" s="11">
        <v>0</v>
      </c>
      <c r="H1927" s="11">
        <v>1</v>
      </c>
      <c r="I1927" s="11">
        <v>72</v>
      </c>
      <c r="J1927" s="12" t="str">
        <f>LEFT(tblRVN[[#This Row],[Rate Desc]],10)</f>
        <v>02GNSB024F</v>
      </c>
      <c r="K1927" s="11">
        <v>72</v>
      </c>
    </row>
    <row r="1928" spans="1:12" s="170" customFormat="1" ht="15" hidden="1" customHeight="1">
      <c r="A1928" s="8" t="s">
        <v>291</v>
      </c>
      <c r="B1928" s="9" t="s">
        <v>41</v>
      </c>
      <c r="C1928" s="9" t="s">
        <v>13</v>
      </c>
      <c r="D1928" s="7" t="s">
        <v>35</v>
      </c>
      <c r="E1928" s="9" t="s">
        <v>44</v>
      </c>
      <c r="F1928" s="10">
        <v>-123.51</v>
      </c>
      <c r="G1928" s="11">
        <v>0</v>
      </c>
      <c r="H1928" s="11">
        <v>78</v>
      </c>
      <c r="I1928" s="11">
        <v>16538</v>
      </c>
      <c r="J1928" s="12" t="str">
        <f>LEFT(tblRVN[[#This Row],[Rate Desc]],10)</f>
        <v>02GNSB24FP</v>
      </c>
      <c r="K1928" s="11">
        <v>16538</v>
      </c>
    </row>
    <row r="1929" spans="1:12" s="170" customFormat="1" ht="15" hidden="1" customHeight="1">
      <c r="A1929" s="8" t="s">
        <v>291</v>
      </c>
      <c r="B1929" s="9" t="s">
        <v>41</v>
      </c>
      <c r="C1929" s="9" t="s">
        <v>13</v>
      </c>
      <c r="D1929" s="7" t="s">
        <v>35</v>
      </c>
      <c r="E1929" s="9" t="s">
        <v>45</v>
      </c>
      <c r="F1929" s="10">
        <v>-35465.269999999997</v>
      </c>
      <c r="G1929" s="11">
        <v>0</v>
      </c>
      <c r="H1929" s="11">
        <v>105</v>
      </c>
      <c r="I1929" s="11">
        <v>4747697</v>
      </c>
      <c r="J1929" s="12" t="str">
        <f>LEFT(tblRVN[[#This Row],[Rate Desc]],10)</f>
        <v>02LGSB0036</v>
      </c>
      <c r="K1929" s="11">
        <v>4747697</v>
      </c>
    </row>
    <row r="1930" spans="1:12" s="170" customFormat="1" ht="15" hidden="1" customHeight="1">
      <c r="A1930" s="8" t="s">
        <v>291</v>
      </c>
      <c r="B1930" s="9" t="s">
        <v>41</v>
      </c>
      <c r="C1930" s="9" t="s">
        <v>13</v>
      </c>
      <c r="D1930" s="7" t="s">
        <v>35</v>
      </c>
      <c r="E1930" s="9" t="s">
        <v>46</v>
      </c>
      <c r="F1930" s="10">
        <v>-37.159999999999997</v>
      </c>
      <c r="G1930" s="11">
        <v>0</v>
      </c>
      <c r="H1930" s="11">
        <v>22</v>
      </c>
      <c r="I1930" s="11">
        <v>4974</v>
      </c>
      <c r="J1930" s="12" t="str">
        <f>LEFT(tblRVN[[#This Row],[Rate Desc]],10)</f>
        <v>02NMT24135</v>
      </c>
      <c r="K1930" s="11">
        <v>4974</v>
      </c>
    </row>
    <row r="1931" spans="1:12" s="170" customFormat="1" ht="15" hidden="1" customHeight="1">
      <c r="A1931" s="8" t="s">
        <v>291</v>
      </c>
      <c r="B1931" s="9" t="s">
        <v>41</v>
      </c>
      <c r="C1931" s="9" t="s">
        <v>13</v>
      </c>
      <c r="D1931" s="7" t="s">
        <v>35</v>
      </c>
      <c r="E1931" s="9" t="s">
        <v>47</v>
      </c>
      <c r="F1931" s="10">
        <v>-321.29000000000002</v>
      </c>
      <c r="G1931" s="11"/>
      <c r="H1931" s="11"/>
      <c r="I1931" s="11">
        <v>42926</v>
      </c>
      <c r="J1931" s="12" t="str">
        <f>LEFT(tblRVN[[#This Row],[Rate Desc]],10)</f>
        <v>02OALTB15N</v>
      </c>
      <c r="K1931" s="11">
        <v>42926</v>
      </c>
    </row>
    <row r="1932" spans="1:12" s="170" customFormat="1" ht="15" hidden="1" customHeight="1">
      <c r="A1932" s="8" t="s">
        <v>291</v>
      </c>
      <c r="B1932" s="9" t="s">
        <v>41</v>
      </c>
      <c r="C1932" s="9" t="s">
        <v>13</v>
      </c>
      <c r="D1932" s="7" t="s">
        <v>35</v>
      </c>
      <c r="E1932" s="9" t="s">
        <v>37</v>
      </c>
      <c r="F1932" s="10"/>
      <c r="G1932" s="11">
        <v>1610</v>
      </c>
      <c r="H1932" s="11">
        <v>0</v>
      </c>
      <c r="I1932" s="11"/>
      <c r="J1932" s="12" t="str">
        <f>LEFT(tblRVN[[#This Row],[Rate Desc]],10)</f>
        <v>CUSTOMER C</v>
      </c>
      <c r="K1932" s="11"/>
    </row>
    <row r="1933" spans="1:12" s="170" customFormat="1" ht="15" hidden="1" customHeight="1">
      <c r="A1933" s="8" t="s">
        <v>291</v>
      </c>
      <c r="B1933" s="9" t="s">
        <v>41</v>
      </c>
      <c r="C1933" s="9" t="s">
        <v>13</v>
      </c>
      <c r="D1933" s="7" t="s">
        <v>14</v>
      </c>
      <c r="E1933" s="9" t="s">
        <v>48</v>
      </c>
      <c r="F1933" s="10">
        <v>224899.35</v>
      </c>
      <c r="G1933" s="11">
        <v>0</v>
      </c>
      <c r="H1933" s="11">
        <v>1478</v>
      </c>
      <c r="I1933" s="11">
        <v>2281679</v>
      </c>
      <c r="J1933" s="12" t="str">
        <f>LEFT(tblRVN[[#This Row],[Rate Desc]],10)</f>
        <v>02GNSB0024</v>
      </c>
      <c r="K1933" s="11">
        <v>2281679</v>
      </c>
    </row>
    <row r="1934" spans="1:12" s="170" customFormat="1" ht="15" hidden="1" customHeight="1">
      <c r="A1934" s="8" t="s">
        <v>291</v>
      </c>
      <c r="B1934" s="9" t="s">
        <v>41</v>
      </c>
      <c r="C1934" s="9" t="s">
        <v>13</v>
      </c>
      <c r="D1934" s="7" t="s">
        <v>14</v>
      </c>
      <c r="E1934" s="9" t="s">
        <v>49</v>
      </c>
      <c r="F1934" s="10">
        <v>17.66</v>
      </c>
      <c r="G1934" s="11">
        <v>0</v>
      </c>
      <c r="H1934" s="11">
        <v>6</v>
      </c>
      <c r="I1934" s="11">
        <v>72</v>
      </c>
      <c r="J1934" s="12" t="str">
        <f>LEFT(tblRVN[[#This Row],[Rate Desc]],10)</f>
        <v>02GNSB024F</v>
      </c>
      <c r="K1934" s="11">
        <v>72</v>
      </c>
    </row>
    <row r="1935" spans="1:12" s="170" customFormat="1" ht="15" hidden="1" customHeight="1">
      <c r="A1935" s="8" t="s">
        <v>291</v>
      </c>
      <c r="B1935" s="9" t="s">
        <v>41</v>
      </c>
      <c r="C1935" s="9" t="s">
        <v>13</v>
      </c>
      <c r="D1935" s="7" t="s">
        <v>14</v>
      </c>
      <c r="E1935" s="9" t="s">
        <v>50</v>
      </c>
      <c r="F1935" s="10">
        <v>2054.81</v>
      </c>
      <c r="G1935" s="11">
        <v>0</v>
      </c>
      <c r="H1935" s="11">
        <v>78</v>
      </c>
      <c r="I1935" s="11">
        <v>16538</v>
      </c>
      <c r="J1935" s="12" t="str">
        <f>LEFT(tblRVN[[#This Row],[Rate Desc]],10)</f>
        <v>02GNSB24FP</v>
      </c>
      <c r="K1935" s="11">
        <v>16538</v>
      </c>
    </row>
    <row r="1936" spans="1:12" s="170" customFormat="1" ht="15" hidden="1" customHeight="1">
      <c r="A1936" s="8" t="s">
        <v>291</v>
      </c>
      <c r="B1936" s="9" t="s">
        <v>41</v>
      </c>
      <c r="C1936" s="9" t="s">
        <v>13</v>
      </c>
      <c r="D1936" s="7" t="s">
        <v>14</v>
      </c>
      <c r="E1936" s="9" t="s">
        <v>51</v>
      </c>
      <c r="F1936" s="10">
        <v>3890191.35</v>
      </c>
      <c r="G1936" s="11">
        <v>0</v>
      </c>
      <c r="H1936" s="11">
        <v>13974</v>
      </c>
      <c r="I1936" s="11">
        <v>41929851</v>
      </c>
      <c r="J1936" s="12" t="str">
        <f>LEFT(tblRVN[[#This Row],[Rate Desc]],10)</f>
        <v>02GNSV0024</v>
      </c>
      <c r="K1936" s="11">
        <v>41929851</v>
      </c>
    </row>
    <row r="1937" spans="1:11" s="170" customFormat="1" ht="15" hidden="1" customHeight="1">
      <c r="A1937" s="8" t="s">
        <v>291</v>
      </c>
      <c r="B1937" s="9" t="s">
        <v>41</v>
      </c>
      <c r="C1937" s="9" t="s">
        <v>13</v>
      </c>
      <c r="D1937" s="7" t="s">
        <v>14</v>
      </c>
      <c r="E1937" s="9" t="s">
        <v>52</v>
      </c>
      <c r="F1937" s="10">
        <v>12703.83</v>
      </c>
      <c r="G1937" s="11">
        <v>0</v>
      </c>
      <c r="H1937" s="11">
        <v>107</v>
      </c>
      <c r="I1937" s="11">
        <v>90163</v>
      </c>
      <c r="J1937" s="12" t="str">
        <f>LEFT(tblRVN[[#This Row],[Rate Desc]],10)</f>
        <v>02GNSV024F</v>
      </c>
      <c r="K1937" s="11">
        <v>90163</v>
      </c>
    </row>
    <row r="1938" spans="1:11" s="170" customFormat="1" ht="15" hidden="1" customHeight="1">
      <c r="A1938" s="8" t="s">
        <v>291</v>
      </c>
      <c r="B1938" s="9" t="s">
        <v>41</v>
      </c>
      <c r="C1938" s="9" t="s">
        <v>13</v>
      </c>
      <c r="D1938" s="7" t="s">
        <v>14</v>
      </c>
      <c r="E1938" s="9" t="s">
        <v>53</v>
      </c>
      <c r="F1938" s="10">
        <v>401239.42</v>
      </c>
      <c r="G1938" s="11">
        <v>0</v>
      </c>
      <c r="H1938" s="11">
        <v>105</v>
      </c>
      <c r="I1938" s="11">
        <v>4747697</v>
      </c>
      <c r="J1938" s="12" t="str">
        <f>LEFT(tblRVN[[#This Row],[Rate Desc]],10)</f>
        <v>02LGSB0036</v>
      </c>
      <c r="K1938" s="11">
        <v>4747697</v>
      </c>
    </row>
    <row r="1939" spans="1:11" s="170" customFormat="1" ht="15" hidden="1" customHeight="1">
      <c r="A1939" s="8" t="s">
        <v>291</v>
      </c>
      <c r="B1939" s="9" t="s">
        <v>41</v>
      </c>
      <c r="C1939" s="9" t="s">
        <v>13</v>
      </c>
      <c r="D1939" s="7" t="s">
        <v>14</v>
      </c>
      <c r="E1939" s="9" t="s">
        <v>54</v>
      </c>
      <c r="F1939" s="10">
        <v>5138332.87</v>
      </c>
      <c r="G1939" s="11">
        <v>0</v>
      </c>
      <c r="H1939" s="11">
        <v>877</v>
      </c>
      <c r="I1939" s="11">
        <v>63240009</v>
      </c>
      <c r="J1939" s="12" t="str">
        <f>LEFT(tblRVN[[#This Row],[Rate Desc]],10)</f>
        <v>02LGSV0036</v>
      </c>
      <c r="K1939" s="11">
        <v>63240009</v>
      </c>
    </row>
    <row r="1940" spans="1:11" s="170" customFormat="1" ht="15" hidden="1" customHeight="1">
      <c r="A1940" s="8" t="s">
        <v>291</v>
      </c>
      <c r="B1940" s="9" t="s">
        <v>41</v>
      </c>
      <c r="C1940" s="9" t="s">
        <v>13</v>
      </c>
      <c r="D1940" s="7" t="s">
        <v>14</v>
      </c>
      <c r="E1940" s="9" t="s">
        <v>55</v>
      </c>
      <c r="F1940" s="10">
        <v>1282944.58</v>
      </c>
      <c r="G1940" s="11">
        <v>0</v>
      </c>
      <c r="H1940" s="11">
        <v>36</v>
      </c>
      <c r="I1940" s="11">
        <v>17277740</v>
      </c>
      <c r="J1940" s="12" t="str">
        <f>LEFT(tblRVN[[#This Row],[Rate Desc]],10)</f>
        <v>02LGSV048T</v>
      </c>
      <c r="K1940" s="11">
        <v>17277740</v>
      </c>
    </row>
    <row r="1941" spans="1:11" s="170" customFormat="1" ht="15" hidden="1" customHeight="1">
      <c r="A1941" s="8" t="s">
        <v>291</v>
      </c>
      <c r="B1941" s="9" t="s">
        <v>41</v>
      </c>
      <c r="C1941" s="9" t="s">
        <v>13</v>
      </c>
      <c r="D1941" s="7" t="s">
        <v>14</v>
      </c>
      <c r="E1941" s="9" t="s">
        <v>56</v>
      </c>
      <c r="F1941" s="10">
        <v>3498.03</v>
      </c>
      <c r="G1941" s="11"/>
      <c r="H1941" s="11"/>
      <c r="I1941" s="11">
        <v>0</v>
      </c>
      <c r="J1941" s="12" t="str">
        <f>LEFT(tblRVN[[#This Row],[Rate Desc]],10)</f>
        <v>02LNX00102</v>
      </c>
      <c r="K1941" s="11">
        <v>0</v>
      </c>
    </row>
    <row r="1942" spans="1:11" s="170" customFormat="1" ht="15" hidden="1" customHeight="1">
      <c r="A1942" s="8" t="s">
        <v>291</v>
      </c>
      <c r="B1942" s="9" t="s">
        <v>41</v>
      </c>
      <c r="C1942" s="9" t="s">
        <v>13</v>
      </c>
      <c r="D1942" s="7" t="s">
        <v>14</v>
      </c>
      <c r="E1942" s="9" t="s">
        <v>57</v>
      </c>
      <c r="F1942" s="10">
        <v>127.71</v>
      </c>
      <c r="G1942" s="11"/>
      <c r="H1942" s="11"/>
      <c r="I1942" s="11">
        <v>0</v>
      </c>
      <c r="J1942" s="12" t="str">
        <f>LEFT(tblRVN[[#This Row],[Rate Desc]],10)</f>
        <v>02LNX00105</v>
      </c>
      <c r="K1942" s="11">
        <v>0</v>
      </c>
    </row>
    <row r="1943" spans="1:11" s="170" customFormat="1" ht="15" hidden="1" customHeight="1">
      <c r="A1943" s="8" t="s">
        <v>291</v>
      </c>
      <c r="B1943" s="9" t="s">
        <v>41</v>
      </c>
      <c r="C1943" s="9" t="s">
        <v>13</v>
      </c>
      <c r="D1943" s="7" t="s">
        <v>14</v>
      </c>
      <c r="E1943" s="9" t="s">
        <v>58</v>
      </c>
      <c r="F1943" s="10">
        <v>20751.150000000001</v>
      </c>
      <c r="G1943" s="11"/>
      <c r="H1943" s="11"/>
      <c r="I1943" s="11">
        <v>0</v>
      </c>
      <c r="J1943" s="12" t="str">
        <f>LEFT(tblRVN[[#This Row],[Rate Desc]],10)</f>
        <v>02LNX00109</v>
      </c>
      <c r="K1943" s="11">
        <v>0</v>
      </c>
    </row>
    <row r="1944" spans="1:11" s="170" customFormat="1" ht="15" hidden="1" customHeight="1">
      <c r="A1944" s="8" t="s">
        <v>291</v>
      </c>
      <c r="B1944" s="9" t="s">
        <v>41</v>
      </c>
      <c r="C1944" s="9" t="s">
        <v>13</v>
      </c>
      <c r="D1944" s="7" t="s">
        <v>14</v>
      </c>
      <c r="E1944" s="9" t="s">
        <v>73</v>
      </c>
      <c r="F1944" s="10">
        <v>8445.5</v>
      </c>
      <c r="G1944" s="11"/>
      <c r="H1944" s="11"/>
      <c r="I1944" s="11">
        <v>0</v>
      </c>
      <c r="J1944" s="12" t="str">
        <f>LEFT(tblRVN[[#This Row],[Rate Desc]],10)</f>
        <v>02LNX00110</v>
      </c>
      <c r="K1944" s="11">
        <v>0</v>
      </c>
    </row>
    <row r="1945" spans="1:11" s="170" customFormat="1" ht="15" hidden="1" customHeight="1">
      <c r="A1945" s="8" t="s">
        <v>291</v>
      </c>
      <c r="B1945" s="9" t="s">
        <v>41</v>
      </c>
      <c r="C1945" s="9" t="s">
        <v>13</v>
      </c>
      <c r="D1945" s="7" t="s">
        <v>14</v>
      </c>
      <c r="E1945" s="9" t="s">
        <v>59</v>
      </c>
      <c r="F1945" s="10">
        <v>55.73</v>
      </c>
      <c r="G1945" s="11"/>
      <c r="H1945" s="11"/>
      <c r="I1945" s="11">
        <v>0</v>
      </c>
      <c r="J1945" s="12" t="str">
        <f>LEFT(tblRVN[[#This Row],[Rate Desc]],10)</f>
        <v>02LNX00112</v>
      </c>
      <c r="K1945" s="11">
        <v>0</v>
      </c>
    </row>
    <row r="1946" spans="1:11" s="170" customFormat="1" ht="15" hidden="1" customHeight="1">
      <c r="A1946" s="8" t="s">
        <v>291</v>
      </c>
      <c r="B1946" s="9" t="s">
        <v>41</v>
      </c>
      <c r="C1946" s="9" t="s">
        <v>13</v>
      </c>
      <c r="D1946" s="7" t="s">
        <v>14</v>
      </c>
      <c r="E1946" s="9" t="s">
        <v>60</v>
      </c>
      <c r="F1946" s="10">
        <v>238.45</v>
      </c>
      <c r="G1946" s="11"/>
      <c r="H1946" s="11"/>
      <c r="I1946" s="11">
        <v>0</v>
      </c>
      <c r="J1946" s="12" t="str">
        <f>LEFT(tblRVN[[#This Row],[Rate Desc]],10)</f>
        <v>02LNX00300</v>
      </c>
      <c r="K1946" s="11">
        <v>0</v>
      </c>
    </row>
    <row r="1947" spans="1:11" s="170" customFormat="1" ht="15" hidden="1" customHeight="1">
      <c r="A1947" s="8" t="s">
        <v>291</v>
      </c>
      <c r="B1947" s="9" t="s">
        <v>41</v>
      </c>
      <c r="C1947" s="9" t="s">
        <v>13</v>
      </c>
      <c r="D1947" s="7" t="s">
        <v>14</v>
      </c>
      <c r="E1947" s="9" t="s">
        <v>61</v>
      </c>
      <c r="F1947" s="10">
        <v>5362.44</v>
      </c>
      <c r="G1947" s="11"/>
      <c r="H1947" s="11"/>
      <c r="I1947" s="11">
        <v>0</v>
      </c>
      <c r="J1947" s="12" t="str">
        <f>LEFT(tblRVN[[#This Row],[Rate Desc]],10)</f>
        <v>02LNX00311</v>
      </c>
      <c r="K1947" s="11">
        <v>0</v>
      </c>
    </row>
    <row r="1948" spans="1:11" s="170" customFormat="1" ht="15" hidden="1" customHeight="1">
      <c r="A1948" s="8" t="s">
        <v>291</v>
      </c>
      <c r="B1948" s="9" t="s">
        <v>41</v>
      </c>
      <c r="C1948" s="9" t="s">
        <v>13</v>
      </c>
      <c r="D1948" s="7" t="s">
        <v>14</v>
      </c>
      <c r="E1948" s="9" t="s">
        <v>97</v>
      </c>
      <c r="F1948" s="10">
        <v>1743.62</v>
      </c>
      <c r="G1948" s="11"/>
      <c r="H1948" s="11"/>
      <c r="I1948" s="11">
        <v>0</v>
      </c>
      <c r="J1948" s="12" t="str">
        <f>LEFT(tblRVN[[#This Row],[Rate Desc]],10)</f>
        <v>02LNX00312</v>
      </c>
      <c r="K1948" s="11">
        <v>0</v>
      </c>
    </row>
    <row r="1949" spans="1:11" s="170" customFormat="1" ht="15" hidden="1" customHeight="1">
      <c r="A1949" s="8" t="s">
        <v>291</v>
      </c>
      <c r="B1949" s="9" t="s">
        <v>41</v>
      </c>
      <c r="C1949" s="9" t="s">
        <v>13</v>
      </c>
      <c r="D1949" s="7" t="s">
        <v>14</v>
      </c>
      <c r="E1949" s="9" t="s">
        <v>62</v>
      </c>
      <c r="F1949" s="10">
        <v>18740.97</v>
      </c>
      <c r="G1949" s="11">
        <v>0</v>
      </c>
      <c r="H1949" s="11">
        <v>72</v>
      </c>
      <c r="I1949" s="11">
        <v>191506</v>
      </c>
      <c r="J1949" s="12" t="str">
        <f>LEFT(tblRVN[[#This Row],[Rate Desc]],10)</f>
        <v>02NMT24135</v>
      </c>
      <c r="K1949" s="11">
        <v>191506</v>
      </c>
    </row>
    <row r="1950" spans="1:11" s="170" customFormat="1" ht="15" hidden="1" customHeight="1">
      <c r="A1950" s="8" t="s">
        <v>291</v>
      </c>
      <c r="B1950" s="9" t="s">
        <v>41</v>
      </c>
      <c r="C1950" s="9" t="s">
        <v>13</v>
      </c>
      <c r="D1950" s="7" t="s">
        <v>14</v>
      </c>
      <c r="E1950" s="9" t="s">
        <v>63</v>
      </c>
      <c r="F1950" s="10">
        <v>42499.42</v>
      </c>
      <c r="G1950" s="11">
        <v>0</v>
      </c>
      <c r="H1950" s="11">
        <v>13</v>
      </c>
      <c r="I1950" s="11">
        <v>445912</v>
      </c>
      <c r="J1950" s="12" t="str">
        <f>LEFT(tblRVN[[#This Row],[Rate Desc]],10)</f>
        <v>02NMT36135</v>
      </c>
      <c r="K1950" s="11">
        <v>445912</v>
      </c>
    </row>
    <row r="1951" spans="1:11" s="170" customFormat="1" ht="15" hidden="1" customHeight="1">
      <c r="A1951" s="8" t="s">
        <v>291</v>
      </c>
      <c r="B1951" s="9" t="s">
        <v>41</v>
      </c>
      <c r="C1951" s="9" t="s">
        <v>13</v>
      </c>
      <c r="D1951" s="7" t="s">
        <v>14</v>
      </c>
      <c r="E1951" s="9" t="s">
        <v>64</v>
      </c>
      <c r="F1951" s="10">
        <v>68317.81</v>
      </c>
      <c r="G1951" s="11">
        <v>0</v>
      </c>
      <c r="H1951" s="11">
        <v>2</v>
      </c>
      <c r="I1951" s="11">
        <v>926400</v>
      </c>
      <c r="J1951" s="12" t="str">
        <f>LEFT(tblRVN[[#This Row],[Rate Desc]],10)</f>
        <v>02NMT48135</v>
      </c>
      <c r="K1951" s="11">
        <v>926400</v>
      </c>
    </row>
    <row r="1952" spans="1:11" s="170" customFormat="1" ht="15" hidden="1" customHeight="1">
      <c r="A1952" s="8" t="s">
        <v>291</v>
      </c>
      <c r="B1952" s="9" t="s">
        <v>41</v>
      </c>
      <c r="C1952" s="9" t="s">
        <v>13</v>
      </c>
      <c r="D1952" s="7" t="s">
        <v>14</v>
      </c>
      <c r="E1952" s="9" t="s">
        <v>65</v>
      </c>
      <c r="F1952" s="10">
        <v>17635.62</v>
      </c>
      <c r="G1952" s="11">
        <v>0</v>
      </c>
      <c r="H1952" s="11">
        <v>774</v>
      </c>
      <c r="I1952" s="11">
        <v>122373</v>
      </c>
      <c r="J1952" s="12" t="str">
        <f>LEFT(tblRVN[[#This Row],[Rate Desc]],10)</f>
        <v>02OALT015N</v>
      </c>
      <c r="K1952" s="11">
        <v>122373</v>
      </c>
    </row>
    <row r="1953" spans="1:11" s="170" customFormat="1" ht="15" hidden="1" customHeight="1">
      <c r="A1953" s="8" t="s">
        <v>291</v>
      </c>
      <c r="B1953" s="9" t="s">
        <v>41</v>
      </c>
      <c r="C1953" s="9" t="s">
        <v>13</v>
      </c>
      <c r="D1953" s="7" t="s">
        <v>14</v>
      </c>
      <c r="E1953" s="9" t="s">
        <v>66</v>
      </c>
      <c r="F1953" s="10">
        <v>6769.08</v>
      </c>
      <c r="G1953" s="11">
        <v>0</v>
      </c>
      <c r="H1953" s="11">
        <v>465</v>
      </c>
      <c r="I1953" s="11">
        <v>42927</v>
      </c>
      <c r="J1953" s="12" t="str">
        <f>LEFT(tblRVN[[#This Row],[Rate Desc]],10)</f>
        <v>02OALTB15N</v>
      </c>
      <c r="K1953" s="11">
        <v>42927</v>
      </c>
    </row>
    <row r="1954" spans="1:11" s="170" customFormat="1" ht="15" hidden="1" customHeight="1">
      <c r="A1954" s="8" t="s">
        <v>291</v>
      </c>
      <c r="B1954" s="9" t="s">
        <v>41</v>
      </c>
      <c r="C1954" s="9" t="s">
        <v>13</v>
      </c>
      <c r="D1954" s="7" t="s">
        <v>14</v>
      </c>
      <c r="E1954" s="9" t="s">
        <v>67</v>
      </c>
      <c r="F1954" s="10">
        <v>3064.71</v>
      </c>
      <c r="G1954" s="11">
        <v>0</v>
      </c>
      <c r="H1954" s="11">
        <v>28</v>
      </c>
      <c r="I1954" s="11">
        <v>33379</v>
      </c>
      <c r="J1954" s="12" t="str">
        <f>LEFT(tblRVN[[#This Row],[Rate Desc]],10)</f>
        <v>02RCFL0054</v>
      </c>
      <c r="K1954" s="11">
        <v>33379</v>
      </c>
    </row>
    <row r="1955" spans="1:11" s="170" customFormat="1" ht="15" hidden="1" customHeight="1">
      <c r="A1955" s="8" t="s">
        <v>291</v>
      </c>
      <c r="B1955" s="9" t="s">
        <v>41</v>
      </c>
      <c r="C1955" s="9" t="s">
        <v>13</v>
      </c>
      <c r="D1955" s="7" t="s">
        <v>14</v>
      </c>
      <c r="E1955" s="9" t="s">
        <v>15</v>
      </c>
      <c r="F1955" s="10">
        <v>381756.75</v>
      </c>
      <c r="G1955" s="11">
        <v>0</v>
      </c>
      <c r="H1955" s="11">
        <v>0</v>
      </c>
      <c r="I1955" s="11">
        <v>0</v>
      </c>
      <c r="J1955" s="12" t="str">
        <f>LEFT(tblRVN[[#This Row],[Rate Desc]],10)</f>
        <v>301270-DSM</v>
      </c>
      <c r="K1955" s="11">
        <v>0</v>
      </c>
    </row>
    <row r="1956" spans="1:11" s="170" customFormat="1" ht="15" hidden="1" customHeight="1">
      <c r="A1956" s="8" t="s">
        <v>291</v>
      </c>
      <c r="B1956" s="9" t="s">
        <v>41</v>
      </c>
      <c r="C1956" s="9" t="s">
        <v>13</v>
      </c>
      <c r="D1956" s="7" t="s">
        <v>14</v>
      </c>
      <c r="E1956" s="9" t="s">
        <v>16</v>
      </c>
      <c r="F1956" s="10">
        <v>2264.29</v>
      </c>
      <c r="G1956" s="11">
        <v>0</v>
      </c>
      <c r="H1956" s="11">
        <v>1</v>
      </c>
      <c r="I1956" s="11">
        <v>0</v>
      </c>
      <c r="J1956" s="12" t="str">
        <f>LEFT(tblRVN[[#This Row],[Rate Desc]],10)</f>
        <v>301280-BLU</v>
      </c>
      <c r="K1956" s="11">
        <v>0</v>
      </c>
    </row>
    <row r="1957" spans="1:11" s="170" customFormat="1" ht="15" hidden="1" customHeight="1">
      <c r="A1957" s="8" t="s">
        <v>291</v>
      </c>
      <c r="B1957" s="9" t="s">
        <v>41</v>
      </c>
      <c r="C1957" s="9" t="s">
        <v>13</v>
      </c>
      <c r="D1957" s="7" t="s">
        <v>14</v>
      </c>
      <c r="E1957" s="9" t="s">
        <v>17</v>
      </c>
      <c r="F1957" s="10"/>
      <c r="G1957" s="11">
        <v>15904</v>
      </c>
      <c r="H1957" s="11">
        <v>0</v>
      </c>
      <c r="I1957" s="11"/>
      <c r="J1957" s="12" t="str">
        <f>LEFT(tblRVN[[#This Row],[Rate Desc]],10)</f>
        <v>CUSTOMER C</v>
      </c>
      <c r="K1957" s="11"/>
    </row>
    <row r="1958" spans="1:11" s="170" customFormat="1" ht="15" hidden="1" customHeight="1">
      <c r="A1958" s="8" t="s">
        <v>291</v>
      </c>
      <c r="B1958" s="9" t="s">
        <v>41</v>
      </c>
      <c r="C1958" s="9" t="s">
        <v>13</v>
      </c>
      <c r="D1958" s="7" t="s">
        <v>14</v>
      </c>
      <c r="E1958" s="9" t="s">
        <v>18</v>
      </c>
      <c r="F1958" s="10">
        <v>-717048.07</v>
      </c>
      <c r="G1958" s="11">
        <v>0</v>
      </c>
      <c r="H1958" s="11">
        <v>0</v>
      </c>
      <c r="I1958" s="11">
        <v>0</v>
      </c>
      <c r="J1958" s="12" t="str">
        <f>LEFT(tblRVN[[#This Row],[Rate Desc]],10)</f>
        <v>REVENUE_AC</v>
      </c>
      <c r="K1958" s="11">
        <v>0</v>
      </c>
    </row>
    <row r="1959" spans="1:11" s="170" customFormat="1" ht="15" hidden="1" customHeight="1">
      <c r="A1959" s="8" t="s">
        <v>291</v>
      </c>
      <c r="B1959" s="9" t="s">
        <v>41</v>
      </c>
      <c r="C1959" s="9" t="s">
        <v>21</v>
      </c>
      <c r="D1959" s="7" t="s">
        <v>35</v>
      </c>
      <c r="E1959" s="9" t="s">
        <v>42</v>
      </c>
      <c r="F1959" s="10">
        <v>-509.56</v>
      </c>
      <c r="G1959" s="11">
        <v>0</v>
      </c>
      <c r="H1959" s="11">
        <v>43</v>
      </c>
      <c r="I1959" s="11">
        <v>68210</v>
      </c>
      <c r="J1959" s="12" t="str">
        <f>LEFT(tblRVN[[#This Row],[Rate Desc]],10)</f>
        <v>02GNSB0024</v>
      </c>
      <c r="K1959" s="11">
        <v>68210</v>
      </c>
    </row>
    <row r="1960" spans="1:11" s="170" customFormat="1" ht="15" hidden="1" customHeight="1">
      <c r="A1960" s="8" t="s">
        <v>291</v>
      </c>
      <c r="B1960" s="9" t="s">
        <v>41</v>
      </c>
      <c r="C1960" s="9" t="s">
        <v>21</v>
      </c>
      <c r="D1960" s="7" t="s">
        <v>35</v>
      </c>
      <c r="E1960" s="9" t="s">
        <v>44</v>
      </c>
      <c r="F1960" s="10">
        <v>-0.34</v>
      </c>
      <c r="G1960" s="11">
        <v>0</v>
      </c>
      <c r="H1960" s="11">
        <v>1</v>
      </c>
      <c r="I1960" s="11">
        <v>46</v>
      </c>
      <c r="J1960" s="12" t="str">
        <f>LEFT(tblRVN[[#This Row],[Rate Desc]],10)</f>
        <v>02GNSB24FP</v>
      </c>
      <c r="K1960" s="11">
        <v>46</v>
      </c>
    </row>
    <row r="1961" spans="1:11" s="170" customFormat="1" ht="15" hidden="1" customHeight="1">
      <c r="A1961" s="8" t="s">
        <v>291</v>
      </c>
      <c r="B1961" s="9" t="s">
        <v>41</v>
      </c>
      <c r="C1961" s="9" t="s">
        <v>21</v>
      </c>
      <c r="D1961" s="7" t="s">
        <v>35</v>
      </c>
      <c r="E1961" s="9" t="s">
        <v>45</v>
      </c>
      <c r="F1961" s="10">
        <v>-569.79999999999995</v>
      </c>
      <c r="G1961" s="11">
        <v>0</v>
      </c>
      <c r="H1961" s="11">
        <v>10</v>
      </c>
      <c r="I1961" s="11">
        <v>76280</v>
      </c>
      <c r="J1961" s="12" t="str">
        <f>LEFT(tblRVN[[#This Row],[Rate Desc]],10)</f>
        <v>02LGSB0036</v>
      </c>
      <c r="K1961" s="11">
        <v>76280</v>
      </c>
    </row>
    <row r="1962" spans="1:11" s="170" customFormat="1" ht="15" hidden="1" customHeight="1">
      <c r="A1962" s="8" t="s">
        <v>291</v>
      </c>
      <c r="B1962" s="9" t="s">
        <v>41</v>
      </c>
      <c r="C1962" s="9" t="s">
        <v>21</v>
      </c>
      <c r="D1962" s="7" t="s">
        <v>35</v>
      </c>
      <c r="E1962" s="9" t="s">
        <v>47</v>
      </c>
      <c r="F1962" s="10">
        <v>-16.649999999999999</v>
      </c>
      <c r="G1962" s="11"/>
      <c r="H1962" s="11"/>
      <c r="I1962" s="11">
        <v>2228</v>
      </c>
      <c r="J1962" s="12" t="str">
        <f>LEFT(tblRVN[[#This Row],[Rate Desc]],10)</f>
        <v>02OALTB15N</v>
      </c>
      <c r="K1962" s="11">
        <v>2228</v>
      </c>
    </row>
    <row r="1963" spans="1:11" s="170" customFormat="1" ht="15" hidden="1" customHeight="1">
      <c r="A1963" s="8" t="s">
        <v>291</v>
      </c>
      <c r="B1963" s="9" t="s">
        <v>41</v>
      </c>
      <c r="C1963" s="9" t="s">
        <v>21</v>
      </c>
      <c r="D1963" s="7" t="s">
        <v>35</v>
      </c>
      <c r="E1963" s="9" t="s">
        <v>37</v>
      </c>
      <c r="F1963" s="10"/>
      <c r="G1963" s="11">
        <v>53</v>
      </c>
      <c r="H1963" s="11">
        <v>0</v>
      </c>
      <c r="I1963" s="11"/>
      <c r="J1963" s="12" t="str">
        <f>LEFT(tblRVN[[#This Row],[Rate Desc]],10)</f>
        <v>CUSTOMER C</v>
      </c>
      <c r="K1963" s="11"/>
    </row>
    <row r="1964" spans="1:11" s="170" customFormat="1" ht="15" hidden="1" customHeight="1">
      <c r="A1964" s="8" t="s">
        <v>291</v>
      </c>
      <c r="B1964" s="9" t="s">
        <v>41</v>
      </c>
      <c r="C1964" s="9" t="s">
        <v>21</v>
      </c>
      <c r="D1964" s="7" t="s">
        <v>14</v>
      </c>
      <c r="E1964" s="9" t="s">
        <v>48</v>
      </c>
      <c r="F1964" s="10">
        <v>7518.15</v>
      </c>
      <c r="G1964" s="11">
        <v>0</v>
      </c>
      <c r="H1964" s="11">
        <v>43</v>
      </c>
      <c r="I1964" s="11">
        <v>68210</v>
      </c>
      <c r="J1964" s="12" t="str">
        <f>LEFT(tblRVN[[#This Row],[Rate Desc]],10)</f>
        <v>02GNSB0024</v>
      </c>
      <c r="K1964" s="11">
        <v>68210</v>
      </c>
    </row>
    <row r="1965" spans="1:11" s="170" customFormat="1" ht="15" hidden="1" customHeight="1">
      <c r="A1965" s="8" t="s">
        <v>291</v>
      </c>
      <c r="B1965" s="9" t="s">
        <v>41</v>
      </c>
      <c r="C1965" s="9" t="s">
        <v>21</v>
      </c>
      <c r="D1965" s="7" t="s">
        <v>14</v>
      </c>
      <c r="E1965" s="9" t="s">
        <v>50</v>
      </c>
      <c r="F1965" s="10">
        <v>5.62</v>
      </c>
      <c r="G1965" s="11">
        <v>0</v>
      </c>
      <c r="H1965" s="11">
        <v>1</v>
      </c>
      <c r="I1965" s="11">
        <v>46</v>
      </c>
      <c r="J1965" s="12" t="str">
        <f>LEFT(tblRVN[[#This Row],[Rate Desc]],10)</f>
        <v>02GNSB24FP</v>
      </c>
      <c r="K1965" s="11">
        <v>46</v>
      </c>
    </row>
    <row r="1966" spans="1:11" s="170" customFormat="1" ht="15" hidden="1" customHeight="1">
      <c r="A1966" s="8" t="s">
        <v>291</v>
      </c>
      <c r="B1966" s="9" t="s">
        <v>41</v>
      </c>
      <c r="C1966" s="9" t="s">
        <v>21</v>
      </c>
      <c r="D1966" s="7" t="s">
        <v>14</v>
      </c>
      <c r="E1966" s="9" t="s">
        <v>51</v>
      </c>
      <c r="F1966" s="10">
        <v>125034.71</v>
      </c>
      <c r="G1966" s="11">
        <v>0</v>
      </c>
      <c r="H1966" s="11">
        <v>329</v>
      </c>
      <c r="I1966" s="11">
        <v>1308898</v>
      </c>
      <c r="J1966" s="12" t="str">
        <f>LEFT(tblRVN[[#This Row],[Rate Desc]],10)</f>
        <v>02GNSV0024</v>
      </c>
      <c r="K1966" s="11">
        <v>1308898</v>
      </c>
    </row>
    <row r="1967" spans="1:11" s="170" customFormat="1" ht="15" hidden="1" customHeight="1">
      <c r="A1967" s="8" t="s">
        <v>291</v>
      </c>
      <c r="B1967" s="9" t="s">
        <v>41</v>
      </c>
      <c r="C1967" s="9" t="s">
        <v>21</v>
      </c>
      <c r="D1967" s="7" t="s">
        <v>14</v>
      </c>
      <c r="E1967" s="9" t="s">
        <v>52</v>
      </c>
      <c r="F1967" s="10">
        <v>724.49</v>
      </c>
      <c r="G1967" s="11">
        <v>0</v>
      </c>
      <c r="H1967" s="11">
        <v>4</v>
      </c>
      <c r="I1967" s="11">
        <v>2776</v>
      </c>
      <c r="J1967" s="12" t="str">
        <f>LEFT(tblRVN[[#This Row],[Rate Desc]],10)</f>
        <v>02GNSV024F</v>
      </c>
      <c r="K1967" s="11">
        <v>2776</v>
      </c>
    </row>
    <row r="1968" spans="1:11" s="170" customFormat="1" ht="15" hidden="1" customHeight="1">
      <c r="A1968" s="8" t="s">
        <v>291</v>
      </c>
      <c r="B1968" s="9" t="s">
        <v>41</v>
      </c>
      <c r="C1968" s="9" t="s">
        <v>21</v>
      </c>
      <c r="D1968" s="7" t="s">
        <v>14</v>
      </c>
      <c r="E1968" s="9" t="s">
        <v>53</v>
      </c>
      <c r="F1968" s="10">
        <v>11478.84</v>
      </c>
      <c r="G1968" s="11">
        <v>0</v>
      </c>
      <c r="H1968" s="11">
        <v>10</v>
      </c>
      <c r="I1968" s="11">
        <v>76280</v>
      </c>
      <c r="J1968" s="12" t="str">
        <f>LEFT(tblRVN[[#This Row],[Rate Desc]],10)</f>
        <v>02LGSB0036</v>
      </c>
      <c r="K1968" s="11">
        <v>76280</v>
      </c>
    </row>
    <row r="1969" spans="1:11" s="170" customFormat="1" ht="15" hidden="1" customHeight="1">
      <c r="A1969" s="8" t="s">
        <v>291</v>
      </c>
      <c r="B1969" s="9" t="s">
        <v>41</v>
      </c>
      <c r="C1969" s="9" t="s">
        <v>21</v>
      </c>
      <c r="D1969" s="7" t="s">
        <v>14</v>
      </c>
      <c r="E1969" s="9" t="s">
        <v>54</v>
      </c>
      <c r="F1969" s="10">
        <v>630657.59</v>
      </c>
      <c r="G1969" s="11">
        <v>0</v>
      </c>
      <c r="H1969" s="11">
        <v>96</v>
      </c>
      <c r="I1969" s="11">
        <v>7424020</v>
      </c>
      <c r="J1969" s="12" t="str">
        <f>LEFT(tblRVN[[#This Row],[Rate Desc]],10)</f>
        <v>02LGSV0036</v>
      </c>
      <c r="K1969" s="11">
        <v>7424020</v>
      </c>
    </row>
    <row r="1970" spans="1:11" s="170" customFormat="1" ht="15" hidden="1" customHeight="1">
      <c r="A1970" s="8" t="s">
        <v>291</v>
      </c>
      <c r="B1970" s="9" t="s">
        <v>41</v>
      </c>
      <c r="C1970" s="9" t="s">
        <v>21</v>
      </c>
      <c r="D1970" s="7" t="s">
        <v>14</v>
      </c>
      <c r="E1970" s="9" t="s">
        <v>55</v>
      </c>
      <c r="F1970" s="10">
        <v>3603897.16</v>
      </c>
      <c r="G1970" s="11">
        <v>0</v>
      </c>
      <c r="H1970" s="11">
        <v>33</v>
      </c>
      <c r="I1970" s="11">
        <v>55619450</v>
      </c>
      <c r="J1970" s="12" t="str">
        <f>LEFT(tblRVN[[#This Row],[Rate Desc]],10)</f>
        <v>02LGSV048T</v>
      </c>
      <c r="K1970" s="11">
        <v>55619450</v>
      </c>
    </row>
    <row r="1971" spans="1:11" s="170" customFormat="1" ht="15" hidden="1" customHeight="1">
      <c r="A1971" s="8" t="s">
        <v>291</v>
      </c>
      <c r="B1971" s="9" t="s">
        <v>41</v>
      </c>
      <c r="C1971" s="9" t="s">
        <v>21</v>
      </c>
      <c r="D1971" s="7" t="s">
        <v>14</v>
      </c>
      <c r="E1971" s="9" t="s">
        <v>65</v>
      </c>
      <c r="F1971" s="10">
        <v>1116.75</v>
      </c>
      <c r="G1971" s="11">
        <v>0</v>
      </c>
      <c r="H1971" s="11">
        <v>38</v>
      </c>
      <c r="I1971" s="11">
        <v>8282</v>
      </c>
      <c r="J1971" s="12" t="str">
        <f>LEFT(tblRVN[[#This Row],[Rate Desc]],10)</f>
        <v>02OALT015N</v>
      </c>
      <c r="K1971" s="11">
        <v>8282</v>
      </c>
    </row>
    <row r="1972" spans="1:11" s="170" customFormat="1" ht="15" hidden="1" customHeight="1">
      <c r="A1972" s="8" t="s">
        <v>291</v>
      </c>
      <c r="B1972" s="9" t="s">
        <v>41</v>
      </c>
      <c r="C1972" s="9" t="s">
        <v>21</v>
      </c>
      <c r="D1972" s="7" t="s">
        <v>14</v>
      </c>
      <c r="E1972" s="9" t="s">
        <v>66</v>
      </c>
      <c r="F1972" s="10">
        <v>342.06</v>
      </c>
      <c r="G1972" s="11">
        <v>0</v>
      </c>
      <c r="H1972" s="11">
        <v>14</v>
      </c>
      <c r="I1972" s="11">
        <v>2228</v>
      </c>
      <c r="J1972" s="12" t="str">
        <f>LEFT(tblRVN[[#This Row],[Rate Desc]],10)</f>
        <v>02OALTB15N</v>
      </c>
      <c r="K1972" s="11">
        <v>2228</v>
      </c>
    </row>
    <row r="1973" spans="1:11" s="170" customFormat="1" ht="15" hidden="1" customHeight="1">
      <c r="A1973" s="8" t="s">
        <v>291</v>
      </c>
      <c r="B1973" s="9" t="s">
        <v>41</v>
      </c>
      <c r="C1973" s="9" t="s">
        <v>21</v>
      </c>
      <c r="D1973" s="7" t="s">
        <v>14</v>
      </c>
      <c r="E1973" s="9" t="s">
        <v>68</v>
      </c>
      <c r="F1973" s="10">
        <v>23267.82</v>
      </c>
      <c r="G1973" s="11">
        <v>0</v>
      </c>
      <c r="H1973" s="11">
        <v>1</v>
      </c>
      <c r="I1973" s="11">
        <v>108000</v>
      </c>
      <c r="J1973" s="12" t="str">
        <f>LEFT(tblRVN[[#This Row],[Rate Desc]],10)</f>
        <v>02PRSV47TM</v>
      </c>
      <c r="K1973" s="11">
        <v>108000</v>
      </c>
    </row>
    <row r="1974" spans="1:11" s="170" customFormat="1" ht="15" hidden="1" customHeight="1">
      <c r="A1974" s="8" t="s">
        <v>291</v>
      </c>
      <c r="B1974" s="9" t="s">
        <v>41</v>
      </c>
      <c r="C1974" s="9" t="s">
        <v>21</v>
      </c>
      <c r="D1974" s="7" t="s">
        <v>14</v>
      </c>
      <c r="E1974" s="9" t="s">
        <v>22</v>
      </c>
      <c r="F1974" s="10">
        <v>174780.16</v>
      </c>
      <c r="G1974" s="11">
        <v>0</v>
      </c>
      <c r="H1974" s="11">
        <v>0</v>
      </c>
      <c r="I1974" s="11">
        <v>0</v>
      </c>
      <c r="J1974" s="12" t="str">
        <f>LEFT(tblRVN[[#This Row],[Rate Desc]],10)</f>
        <v>301370-DSM</v>
      </c>
      <c r="K1974" s="11">
        <v>0</v>
      </c>
    </row>
    <row r="1975" spans="1:11" s="170" customFormat="1" ht="15" hidden="1" customHeight="1">
      <c r="A1975" s="8" t="s">
        <v>291</v>
      </c>
      <c r="B1975" s="9" t="s">
        <v>41</v>
      </c>
      <c r="C1975" s="9" t="s">
        <v>21</v>
      </c>
      <c r="D1975" s="7" t="s">
        <v>14</v>
      </c>
      <c r="E1975" s="9" t="s">
        <v>287</v>
      </c>
      <c r="F1975" s="10">
        <v>3.9</v>
      </c>
      <c r="G1975" s="11">
        <v>0</v>
      </c>
      <c r="H1975" s="11">
        <v>2</v>
      </c>
      <c r="I1975" s="11">
        <v>0</v>
      </c>
      <c r="J1975" s="12" t="str">
        <f>LEFT(tblRVN[[#This Row],[Rate Desc]],10)</f>
        <v>301380-BLU</v>
      </c>
      <c r="K1975" s="11">
        <v>0</v>
      </c>
    </row>
    <row r="1976" spans="1:11" s="170" customFormat="1" ht="15" hidden="1" customHeight="1">
      <c r="A1976" s="8" t="s">
        <v>291</v>
      </c>
      <c r="B1976" s="9" t="s">
        <v>41</v>
      </c>
      <c r="C1976" s="9" t="s">
        <v>21</v>
      </c>
      <c r="D1976" s="7" t="s">
        <v>14</v>
      </c>
      <c r="E1976" s="9" t="s">
        <v>17</v>
      </c>
      <c r="F1976" s="10"/>
      <c r="G1976" s="11">
        <v>487</v>
      </c>
      <c r="H1976" s="11">
        <v>0</v>
      </c>
      <c r="I1976" s="11"/>
      <c r="J1976" s="12" t="str">
        <f>LEFT(tblRVN[[#This Row],[Rate Desc]],10)</f>
        <v>CUSTOMER C</v>
      </c>
      <c r="K1976" s="11"/>
    </row>
    <row r="1977" spans="1:11" s="170" customFormat="1" ht="15" hidden="1" customHeight="1">
      <c r="A1977" s="8" t="s">
        <v>291</v>
      </c>
      <c r="B1977" s="9" t="s">
        <v>41</v>
      </c>
      <c r="C1977" s="9" t="s">
        <v>21</v>
      </c>
      <c r="D1977" s="7" t="s">
        <v>14</v>
      </c>
      <c r="E1977" s="9" t="s">
        <v>18</v>
      </c>
      <c r="F1977" s="10">
        <v>-319543.82</v>
      </c>
      <c r="G1977" s="11">
        <v>0</v>
      </c>
      <c r="H1977" s="11">
        <v>0</v>
      </c>
      <c r="I1977" s="11">
        <v>0</v>
      </c>
      <c r="J1977" s="12" t="str">
        <f>LEFT(tblRVN[[#This Row],[Rate Desc]],10)</f>
        <v>REVENUE_AC</v>
      </c>
      <c r="K1977" s="11">
        <v>0</v>
      </c>
    </row>
    <row r="1978" spans="1:11" s="170" customFormat="1" ht="15" hidden="1" customHeight="1">
      <c r="A1978" s="8" t="s">
        <v>291</v>
      </c>
      <c r="B1978" s="9" t="s">
        <v>41</v>
      </c>
      <c r="C1978" s="9" t="s">
        <v>23</v>
      </c>
      <c r="D1978" s="7" t="s">
        <v>35</v>
      </c>
      <c r="E1978" s="9" t="s">
        <v>69</v>
      </c>
      <c r="F1978" s="10">
        <v>-151828.89000000001</v>
      </c>
      <c r="G1978" s="11">
        <v>0</v>
      </c>
      <c r="H1978" s="11">
        <v>3084</v>
      </c>
      <c r="I1978" s="11">
        <v>20325172</v>
      </c>
      <c r="J1978" s="12" t="str">
        <f>LEFT(tblRVN[[#This Row],[Rate Desc]],10)</f>
        <v>02APSV0040</v>
      </c>
      <c r="K1978" s="11">
        <v>20325172</v>
      </c>
    </row>
    <row r="1979" spans="1:11" s="170" customFormat="1" ht="15" hidden="1" customHeight="1">
      <c r="A1979" s="8" t="s">
        <v>291</v>
      </c>
      <c r="B1979" s="9" t="s">
        <v>41</v>
      </c>
      <c r="C1979" s="9" t="s">
        <v>23</v>
      </c>
      <c r="D1979" s="7" t="s">
        <v>35</v>
      </c>
      <c r="E1979" s="9" t="s">
        <v>98</v>
      </c>
      <c r="F1979" s="10">
        <v>21506.560000000001</v>
      </c>
      <c r="G1979" s="11"/>
      <c r="H1979" s="11"/>
      <c r="I1979" s="11">
        <v>-2879060</v>
      </c>
      <c r="J1979" s="12" t="str">
        <f>LEFT(tblRVN[[#This Row],[Rate Desc]],10)</f>
        <v>02BPADEBIT</v>
      </c>
      <c r="K1979" s="11">
        <v>-2879060</v>
      </c>
    </row>
    <row r="1980" spans="1:11" s="170" customFormat="1" ht="15" hidden="1" customHeight="1">
      <c r="A1980" s="8" t="s">
        <v>291</v>
      </c>
      <c r="B1980" s="9" t="s">
        <v>41</v>
      </c>
      <c r="C1980" s="9" t="s">
        <v>23</v>
      </c>
      <c r="D1980" s="7" t="s">
        <v>35</v>
      </c>
      <c r="E1980" s="9" t="s">
        <v>70</v>
      </c>
      <c r="F1980" s="10">
        <v>-260.75</v>
      </c>
      <c r="G1980" s="11">
        <v>0</v>
      </c>
      <c r="H1980" s="11">
        <v>10</v>
      </c>
      <c r="I1980" s="11">
        <v>34907</v>
      </c>
      <c r="J1980" s="12" t="str">
        <f>LEFT(tblRVN[[#This Row],[Rate Desc]],10)</f>
        <v>02NMT40135</v>
      </c>
      <c r="K1980" s="11">
        <v>34907</v>
      </c>
    </row>
    <row r="1981" spans="1:11" s="170" customFormat="1" ht="15" hidden="1" customHeight="1">
      <c r="A1981" s="8" t="s">
        <v>291</v>
      </c>
      <c r="B1981" s="9" t="s">
        <v>41</v>
      </c>
      <c r="C1981" s="9" t="s">
        <v>23</v>
      </c>
      <c r="D1981" s="7" t="s">
        <v>35</v>
      </c>
      <c r="E1981" s="9" t="s">
        <v>38</v>
      </c>
      <c r="F1981" s="10"/>
      <c r="G1981" s="11">
        <v>3038</v>
      </c>
      <c r="H1981" s="11">
        <v>0</v>
      </c>
      <c r="I1981" s="11"/>
      <c r="J1981" s="12" t="str">
        <f>LEFT(tblRVN[[#This Row],[Rate Desc]],10)</f>
        <v>CUSTOMER C</v>
      </c>
      <c r="K1981" s="11"/>
    </row>
    <row r="1982" spans="1:11" s="170" customFormat="1" ht="15" hidden="1" customHeight="1">
      <c r="A1982" s="8" t="s">
        <v>291</v>
      </c>
      <c r="B1982" s="9" t="s">
        <v>41</v>
      </c>
      <c r="C1982" s="9" t="s">
        <v>23</v>
      </c>
      <c r="D1982" s="7" t="s">
        <v>14</v>
      </c>
      <c r="E1982" s="9" t="s">
        <v>69</v>
      </c>
      <c r="F1982" s="10">
        <v>1506971.11</v>
      </c>
      <c r="G1982" s="11">
        <v>0</v>
      </c>
      <c r="H1982" s="11">
        <v>3084</v>
      </c>
      <c r="I1982" s="11">
        <v>20325172</v>
      </c>
      <c r="J1982" s="12" t="str">
        <f>LEFT(tblRVN[[#This Row],[Rate Desc]],10)</f>
        <v>02APSV0040</v>
      </c>
      <c r="K1982" s="11">
        <v>20325172</v>
      </c>
    </row>
    <row r="1983" spans="1:11" s="170" customFormat="1" ht="15" hidden="1" customHeight="1">
      <c r="A1983" s="8" t="s">
        <v>291</v>
      </c>
      <c r="B1983" s="9" t="s">
        <v>41</v>
      </c>
      <c r="C1983" s="9" t="s">
        <v>23</v>
      </c>
      <c r="D1983" s="7" t="s">
        <v>14</v>
      </c>
      <c r="E1983" s="9" t="s">
        <v>71</v>
      </c>
      <c r="F1983" s="10">
        <v>713382.78</v>
      </c>
      <c r="G1983" s="11">
        <v>0</v>
      </c>
      <c r="H1983" s="11">
        <v>2090</v>
      </c>
      <c r="I1983" s="11">
        <v>9631978</v>
      </c>
      <c r="J1983" s="12" t="str">
        <f>LEFT(tblRVN[[#This Row],[Rate Desc]],10)</f>
        <v>02APSV040X</v>
      </c>
      <c r="K1983" s="11">
        <v>9631978</v>
      </c>
    </row>
    <row r="1984" spans="1:11" s="170" customFormat="1" ht="15" hidden="1" customHeight="1">
      <c r="A1984" s="8" t="s">
        <v>291</v>
      </c>
      <c r="B1984" s="9" t="s">
        <v>41</v>
      </c>
      <c r="C1984" s="9" t="s">
        <v>23</v>
      </c>
      <c r="D1984" s="7" t="s">
        <v>14</v>
      </c>
      <c r="E1984" s="9" t="s">
        <v>56</v>
      </c>
      <c r="F1984" s="10">
        <v>200.85</v>
      </c>
      <c r="G1984" s="11"/>
      <c r="H1984" s="11"/>
      <c r="I1984" s="11">
        <v>0</v>
      </c>
      <c r="J1984" s="12" t="str">
        <f>LEFT(tblRVN[[#This Row],[Rate Desc]],10)</f>
        <v>02LNX00102</v>
      </c>
      <c r="K1984" s="11">
        <v>0</v>
      </c>
    </row>
    <row r="1985" spans="1:11" s="170" customFormat="1" ht="15" hidden="1" customHeight="1">
      <c r="A1985" s="8" t="s">
        <v>291</v>
      </c>
      <c r="B1985" s="9" t="s">
        <v>41</v>
      </c>
      <c r="C1985" s="9" t="s">
        <v>23</v>
      </c>
      <c r="D1985" s="7" t="s">
        <v>14</v>
      </c>
      <c r="E1985" s="9" t="s">
        <v>57</v>
      </c>
      <c r="F1985" s="10">
        <v>11.95</v>
      </c>
      <c r="G1985" s="11"/>
      <c r="H1985" s="11"/>
      <c r="I1985" s="11">
        <v>0</v>
      </c>
      <c r="J1985" s="12" t="str">
        <f>LEFT(tblRVN[[#This Row],[Rate Desc]],10)</f>
        <v>02LNX00105</v>
      </c>
      <c r="K1985" s="11">
        <v>0</v>
      </c>
    </row>
    <row r="1986" spans="1:11" s="170" customFormat="1" ht="15" hidden="1" customHeight="1">
      <c r="A1986" s="8" t="s">
        <v>291</v>
      </c>
      <c r="B1986" s="9" t="s">
        <v>41</v>
      </c>
      <c r="C1986" s="9" t="s">
        <v>23</v>
      </c>
      <c r="D1986" s="7" t="s">
        <v>14</v>
      </c>
      <c r="E1986" s="9" t="s">
        <v>58</v>
      </c>
      <c r="F1986" s="10">
        <v>326.56</v>
      </c>
      <c r="G1986" s="11"/>
      <c r="H1986" s="11"/>
      <c r="I1986" s="11">
        <v>0</v>
      </c>
      <c r="J1986" s="12" t="str">
        <f>LEFT(tblRVN[[#This Row],[Rate Desc]],10)</f>
        <v>02LNX00109</v>
      </c>
      <c r="K1986" s="11">
        <v>0</v>
      </c>
    </row>
    <row r="1987" spans="1:11" s="170" customFormat="1" ht="15" hidden="1" customHeight="1">
      <c r="A1987" s="8" t="s">
        <v>291</v>
      </c>
      <c r="B1987" s="9" t="s">
        <v>41</v>
      </c>
      <c r="C1987" s="9" t="s">
        <v>23</v>
      </c>
      <c r="D1987" s="7" t="s">
        <v>14</v>
      </c>
      <c r="E1987" s="9" t="s">
        <v>73</v>
      </c>
      <c r="F1987" s="10">
        <v>2559.12</v>
      </c>
      <c r="G1987" s="11"/>
      <c r="H1987" s="11"/>
      <c r="I1987" s="11">
        <v>0</v>
      </c>
      <c r="J1987" s="12" t="str">
        <f>LEFT(tblRVN[[#This Row],[Rate Desc]],10)</f>
        <v>02LNX00110</v>
      </c>
      <c r="K1987" s="11">
        <v>0</v>
      </c>
    </row>
    <row r="1988" spans="1:11" s="170" customFormat="1" ht="15" hidden="1" customHeight="1">
      <c r="A1988" s="8" t="s">
        <v>291</v>
      </c>
      <c r="B1988" s="9" t="s">
        <v>41</v>
      </c>
      <c r="C1988" s="9" t="s">
        <v>23</v>
      </c>
      <c r="D1988" s="7" t="s">
        <v>14</v>
      </c>
      <c r="E1988" s="9" t="s">
        <v>61</v>
      </c>
      <c r="F1988" s="10">
        <v>13.03</v>
      </c>
      <c r="G1988" s="11"/>
      <c r="H1988" s="11"/>
      <c r="I1988" s="11">
        <v>0</v>
      </c>
      <c r="J1988" s="12" t="str">
        <f>LEFT(tblRVN[[#This Row],[Rate Desc]],10)</f>
        <v>02LNX00311</v>
      </c>
      <c r="K1988" s="11">
        <v>0</v>
      </c>
    </row>
    <row r="1989" spans="1:11" s="170" customFormat="1" ht="15" hidden="1" customHeight="1">
      <c r="A1989" s="8" t="s">
        <v>291</v>
      </c>
      <c r="B1989" s="9" t="s">
        <v>41</v>
      </c>
      <c r="C1989" s="9" t="s">
        <v>23</v>
      </c>
      <c r="D1989" s="7" t="s">
        <v>14</v>
      </c>
      <c r="E1989" s="9" t="s">
        <v>97</v>
      </c>
      <c r="F1989" s="10">
        <v>1056.08</v>
      </c>
      <c r="G1989" s="11"/>
      <c r="H1989" s="11"/>
      <c r="I1989" s="11">
        <v>0</v>
      </c>
      <c r="J1989" s="12" t="str">
        <f>LEFT(tblRVN[[#This Row],[Rate Desc]],10)</f>
        <v>02LNX00312</v>
      </c>
      <c r="K1989" s="11">
        <v>0</v>
      </c>
    </row>
    <row r="1990" spans="1:11" s="170" customFormat="1" ht="15" hidden="1" customHeight="1">
      <c r="A1990" s="8" t="s">
        <v>291</v>
      </c>
      <c r="B1990" s="9" t="s">
        <v>41</v>
      </c>
      <c r="C1990" s="9" t="s">
        <v>23</v>
      </c>
      <c r="D1990" s="7" t="s">
        <v>14</v>
      </c>
      <c r="E1990" s="9" t="s">
        <v>75</v>
      </c>
      <c r="F1990" s="10">
        <v>2585.73</v>
      </c>
      <c r="G1990" s="11">
        <v>0</v>
      </c>
      <c r="H1990" s="11">
        <v>10</v>
      </c>
      <c r="I1990" s="11">
        <v>34907</v>
      </c>
      <c r="J1990" s="12" t="str">
        <f>LEFT(tblRVN[[#This Row],[Rate Desc]],10)</f>
        <v>02NMT40135</v>
      </c>
      <c r="K1990" s="11">
        <v>34907</v>
      </c>
    </row>
    <row r="1991" spans="1:11" s="170" customFormat="1" ht="15" hidden="1" customHeight="1">
      <c r="A1991" s="8" t="s">
        <v>291</v>
      </c>
      <c r="B1991" s="9" t="s">
        <v>41</v>
      </c>
      <c r="C1991" s="9" t="s">
        <v>23</v>
      </c>
      <c r="D1991" s="7" t="s">
        <v>14</v>
      </c>
      <c r="E1991" s="9" t="s">
        <v>280</v>
      </c>
      <c r="F1991" s="10"/>
      <c r="G1991" s="11">
        <v>0</v>
      </c>
      <c r="H1991" s="11">
        <v>1</v>
      </c>
      <c r="I1991" s="11"/>
      <c r="J1991" s="12" t="str">
        <f>LEFT(tblRVN[[#This Row],[Rate Desc]],10)</f>
        <v>02NMX40135</v>
      </c>
      <c r="K1991" s="11"/>
    </row>
    <row r="1992" spans="1:11" s="170" customFormat="1" ht="15" hidden="1" customHeight="1">
      <c r="A1992" s="8" t="s">
        <v>291</v>
      </c>
      <c r="B1992" s="9" t="s">
        <v>41</v>
      </c>
      <c r="C1992" s="9" t="s">
        <v>23</v>
      </c>
      <c r="D1992" s="7" t="s">
        <v>14</v>
      </c>
      <c r="E1992" s="9" t="s">
        <v>24</v>
      </c>
      <c r="F1992" s="10">
        <v>532000</v>
      </c>
      <c r="G1992" s="11">
        <v>0</v>
      </c>
      <c r="H1992" s="11">
        <v>0</v>
      </c>
      <c r="I1992" s="11">
        <v>0</v>
      </c>
      <c r="J1992" s="12" t="str">
        <f>LEFT(tblRVN[[#This Row],[Rate Desc]],10)</f>
        <v>301461-IRR</v>
      </c>
      <c r="K1992" s="11">
        <v>0</v>
      </c>
    </row>
    <row r="1993" spans="1:11" s="170" customFormat="1" ht="15" hidden="1" customHeight="1">
      <c r="A1993" s="8" t="s">
        <v>291</v>
      </c>
      <c r="B1993" s="9" t="s">
        <v>41</v>
      </c>
      <c r="C1993" s="9" t="s">
        <v>23</v>
      </c>
      <c r="D1993" s="7" t="s">
        <v>14</v>
      </c>
      <c r="E1993" s="9" t="s">
        <v>25</v>
      </c>
      <c r="F1993" s="10">
        <v>65213.07</v>
      </c>
      <c r="G1993" s="11">
        <v>0</v>
      </c>
      <c r="H1993" s="11">
        <v>0</v>
      </c>
      <c r="I1993" s="11">
        <v>0</v>
      </c>
      <c r="J1993" s="12" t="str">
        <f>LEFT(tblRVN[[#This Row],[Rate Desc]],10)</f>
        <v>301470-DSM</v>
      </c>
      <c r="K1993" s="11">
        <v>0</v>
      </c>
    </row>
    <row r="1994" spans="1:11" s="170" customFormat="1" ht="15" hidden="1" customHeight="1">
      <c r="A1994" s="8" t="s">
        <v>291</v>
      </c>
      <c r="B1994" s="9" t="s">
        <v>41</v>
      </c>
      <c r="C1994" s="9" t="s">
        <v>23</v>
      </c>
      <c r="D1994" s="7" t="s">
        <v>14</v>
      </c>
      <c r="E1994" s="9" t="s">
        <v>26</v>
      </c>
      <c r="F1994" s="10">
        <v>29.25</v>
      </c>
      <c r="G1994" s="11"/>
      <c r="H1994" s="11"/>
      <c r="I1994" s="11">
        <v>0</v>
      </c>
      <c r="J1994" s="12" t="str">
        <f>LEFT(tblRVN[[#This Row],[Rate Desc]],10)</f>
        <v>301480-BLU</v>
      </c>
      <c r="K1994" s="11">
        <v>0</v>
      </c>
    </row>
    <row r="1995" spans="1:11" s="170" customFormat="1" ht="15" hidden="1" customHeight="1">
      <c r="A1995" s="8" t="s">
        <v>291</v>
      </c>
      <c r="B1995" s="9" t="s">
        <v>41</v>
      </c>
      <c r="C1995" s="9" t="s">
        <v>23</v>
      </c>
      <c r="D1995" s="7" t="s">
        <v>14</v>
      </c>
      <c r="E1995" s="9" t="s">
        <v>27</v>
      </c>
      <c r="F1995" s="10"/>
      <c r="G1995" s="11">
        <v>5069</v>
      </c>
      <c r="H1995" s="11">
        <v>0</v>
      </c>
      <c r="I1995" s="11"/>
      <c r="J1995" s="12" t="str">
        <f>LEFT(tblRVN[[#This Row],[Rate Desc]],10)</f>
        <v>CUSTOMER C</v>
      </c>
      <c r="K1995" s="11"/>
    </row>
    <row r="1996" spans="1:11" s="170" customFormat="1" ht="15" hidden="1" customHeight="1">
      <c r="A1996" s="8" t="s">
        <v>291</v>
      </c>
      <c r="B1996" s="9" t="s">
        <v>41</v>
      </c>
      <c r="C1996" s="9" t="s">
        <v>23</v>
      </c>
      <c r="D1996" s="7" t="s">
        <v>14</v>
      </c>
      <c r="E1996" s="9" t="s">
        <v>18</v>
      </c>
      <c r="F1996" s="10">
        <v>-96967.679999999993</v>
      </c>
      <c r="G1996" s="11">
        <v>0</v>
      </c>
      <c r="H1996" s="11">
        <v>0</v>
      </c>
      <c r="I1996" s="11">
        <v>0</v>
      </c>
      <c r="J1996" s="12" t="str">
        <f>LEFT(tblRVN[[#This Row],[Rate Desc]],10)</f>
        <v>REVENUE_AC</v>
      </c>
      <c r="K1996" s="11">
        <v>0</v>
      </c>
    </row>
    <row r="1997" spans="1:11" s="170" customFormat="1" ht="15" hidden="1" customHeight="1">
      <c r="A1997" s="8" t="s">
        <v>291</v>
      </c>
      <c r="B1997" s="9" t="s">
        <v>41</v>
      </c>
      <c r="C1997" s="9" t="s">
        <v>29</v>
      </c>
      <c r="D1997" s="7" t="s">
        <v>14</v>
      </c>
      <c r="E1997" s="9" t="s">
        <v>76</v>
      </c>
      <c r="F1997" s="10">
        <v>7.57</v>
      </c>
      <c r="G1997" s="11"/>
      <c r="H1997" s="11"/>
      <c r="I1997" s="11">
        <v>0</v>
      </c>
      <c r="J1997" s="12" t="str">
        <f>LEFT(tblRVN[[#This Row],[Rate Desc]],10)</f>
        <v>02CFR00012</v>
      </c>
      <c r="K1997" s="11">
        <v>0</v>
      </c>
    </row>
    <row r="1998" spans="1:11" s="170" customFormat="1" ht="15" hidden="1" customHeight="1">
      <c r="A1998" s="8" t="s">
        <v>291</v>
      </c>
      <c r="B1998" s="9" t="s">
        <v>41</v>
      </c>
      <c r="C1998" s="9" t="s">
        <v>29</v>
      </c>
      <c r="D1998" s="7" t="s">
        <v>14</v>
      </c>
      <c r="E1998" s="9" t="s">
        <v>77</v>
      </c>
      <c r="F1998" s="10">
        <v>2615.3200000000002</v>
      </c>
      <c r="G1998" s="11">
        <v>0</v>
      </c>
      <c r="H1998" s="11">
        <v>14</v>
      </c>
      <c r="I1998" s="11">
        <v>12554</v>
      </c>
      <c r="J1998" s="12" t="str">
        <f>LEFT(tblRVN[[#This Row],[Rate Desc]],10)</f>
        <v>02COSL0052</v>
      </c>
      <c r="K1998" s="11">
        <v>12554</v>
      </c>
    </row>
    <row r="1999" spans="1:11" s="170" customFormat="1" ht="15" hidden="1" customHeight="1">
      <c r="A1999" s="8" t="s">
        <v>291</v>
      </c>
      <c r="B1999" s="9" t="s">
        <v>41</v>
      </c>
      <c r="C1999" s="9" t="s">
        <v>29</v>
      </c>
      <c r="D1999" s="7" t="s">
        <v>14</v>
      </c>
      <c r="E1999" s="9" t="s">
        <v>78</v>
      </c>
      <c r="F1999" s="10">
        <v>20945.93</v>
      </c>
      <c r="G1999" s="11">
        <v>0</v>
      </c>
      <c r="H1999" s="11">
        <v>115</v>
      </c>
      <c r="I1999" s="11">
        <v>282257</v>
      </c>
      <c r="J1999" s="12" t="str">
        <f>LEFT(tblRVN[[#This Row],[Rate Desc]],10)</f>
        <v>02CUSL053F</v>
      </c>
      <c r="K1999" s="11">
        <v>282257</v>
      </c>
    </row>
    <row r="2000" spans="1:11" s="170" customFormat="1" ht="15" hidden="1" customHeight="1">
      <c r="A2000" s="8" t="s">
        <v>291</v>
      </c>
      <c r="B2000" s="9" t="s">
        <v>41</v>
      </c>
      <c r="C2000" s="9" t="s">
        <v>29</v>
      </c>
      <c r="D2000" s="7" t="s">
        <v>14</v>
      </c>
      <c r="E2000" s="9" t="s">
        <v>79</v>
      </c>
      <c r="F2000" s="10">
        <v>4342.04</v>
      </c>
      <c r="G2000" s="11">
        <v>0</v>
      </c>
      <c r="H2000" s="11">
        <v>105</v>
      </c>
      <c r="I2000" s="11">
        <v>58987</v>
      </c>
      <c r="J2000" s="12" t="str">
        <f>LEFT(tblRVN[[#This Row],[Rate Desc]],10)</f>
        <v>02CUSL053M</v>
      </c>
      <c r="K2000" s="11">
        <v>58987</v>
      </c>
    </row>
    <row r="2001" spans="1:11" s="170" customFormat="1" ht="15" hidden="1" customHeight="1">
      <c r="A2001" s="8" t="s">
        <v>291</v>
      </c>
      <c r="B2001" s="9" t="s">
        <v>41</v>
      </c>
      <c r="C2001" s="9" t="s">
        <v>29</v>
      </c>
      <c r="D2001" s="7" t="s">
        <v>14</v>
      </c>
      <c r="E2001" s="9" t="s">
        <v>80</v>
      </c>
      <c r="F2001" s="10">
        <v>17788.349999999999</v>
      </c>
      <c r="G2001" s="11">
        <v>0</v>
      </c>
      <c r="H2001" s="11">
        <v>40</v>
      </c>
      <c r="I2001" s="11">
        <v>136814</v>
      </c>
      <c r="J2001" s="12" t="str">
        <f>LEFT(tblRVN[[#This Row],[Rate Desc]],10)</f>
        <v>02MVSL0057</v>
      </c>
      <c r="K2001" s="11">
        <v>136814</v>
      </c>
    </row>
    <row r="2002" spans="1:11" s="170" customFormat="1" ht="15" hidden="1" customHeight="1">
      <c r="A2002" s="8" t="s">
        <v>291</v>
      </c>
      <c r="B2002" s="9" t="s">
        <v>41</v>
      </c>
      <c r="C2002" s="9" t="s">
        <v>29</v>
      </c>
      <c r="D2002" s="7" t="s">
        <v>14</v>
      </c>
      <c r="E2002" s="9" t="s">
        <v>81</v>
      </c>
      <c r="F2002" s="10">
        <v>75841.649999999994</v>
      </c>
      <c r="G2002" s="11">
        <v>0</v>
      </c>
      <c r="H2002" s="11">
        <v>195</v>
      </c>
      <c r="I2002" s="11">
        <v>364820</v>
      </c>
      <c r="J2002" s="12" t="str">
        <f>LEFT(tblRVN[[#This Row],[Rate Desc]],10)</f>
        <v>02SLCO0051</v>
      </c>
      <c r="K2002" s="11">
        <v>364820</v>
      </c>
    </row>
    <row r="2003" spans="1:11" s="170" customFormat="1" ht="15" hidden="1" customHeight="1">
      <c r="A2003" s="8" t="s">
        <v>291</v>
      </c>
      <c r="B2003" s="9" t="s">
        <v>41</v>
      </c>
      <c r="C2003" s="9" t="s">
        <v>29</v>
      </c>
      <c r="D2003" s="7" t="s">
        <v>14</v>
      </c>
      <c r="E2003" s="9" t="s">
        <v>30</v>
      </c>
      <c r="F2003" s="10">
        <v>2682.86</v>
      </c>
      <c r="G2003" s="11">
        <v>0</v>
      </c>
      <c r="H2003" s="11">
        <v>0</v>
      </c>
      <c r="I2003" s="11">
        <v>0</v>
      </c>
      <c r="J2003" s="12" t="str">
        <f>LEFT(tblRVN[[#This Row],[Rate Desc]],10)</f>
        <v>301670-DSM</v>
      </c>
      <c r="K2003" s="11">
        <v>0</v>
      </c>
    </row>
    <row r="2004" spans="1:11" s="170" customFormat="1" ht="15" hidden="1" customHeight="1">
      <c r="A2004" s="8" t="s">
        <v>291</v>
      </c>
      <c r="B2004" s="9" t="s">
        <v>41</v>
      </c>
      <c r="C2004" s="9" t="s">
        <v>29</v>
      </c>
      <c r="D2004" s="7" t="s">
        <v>14</v>
      </c>
      <c r="E2004" s="9" t="s">
        <v>17</v>
      </c>
      <c r="F2004" s="10"/>
      <c r="G2004" s="11">
        <v>239</v>
      </c>
      <c r="H2004" s="11">
        <v>0</v>
      </c>
      <c r="I2004" s="11"/>
      <c r="J2004" s="12" t="str">
        <f>LEFT(tblRVN[[#This Row],[Rate Desc]],10)</f>
        <v>CUSTOMER C</v>
      </c>
      <c r="K2004" s="11"/>
    </row>
    <row r="2005" spans="1:11" s="170" customFormat="1" ht="15" hidden="1" customHeight="1">
      <c r="A2005" s="8" t="s">
        <v>291</v>
      </c>
      <c r="B2005" s="9" t="s">
        <v>41</v>
      </c>
      <c r="C2005" s="9" t="s">
        <v>29</v>
      </c>
      <c r="D2005" s="7" t="s">
        <v>14</v>
      </c>
      <c r="E2005" s="9" t="s">
        <v>18</v>
      </c>
      <c r="F2005" s="10">
        <v>-6418.7</v>
      </c>
      <c r="G2005" s="11">
        <v>0</v>
      </c>
      <c r="H2005" s="11">
        <v>0</v>
      </c>
      <c r="I2005" s="11">
        <v>0</v>
      </c>
      <c r="J2005" s="12" t="str">
        <f>LEFT(tblRVN[[#This Row],[Rate Desc]],10)</f>
        <v>REVENUE_AC</v>
      </c>
      <c r="K2005" s="11">
        <v>0</v>
      </c>
    </row>
    <row r="2006" spans="1:11" s="170" customFormat="1" ht="15" hidden="1" customHeight="1">
      <c r="A2006" s="8" t="s">
        <v>291</v>
      </c>
      <c r="B2006" s="9" t="s">
        <v>41</v>
      </c>
      <c r="C2006" s="9" t="s">
        <v>31</v>
      </c>
      <c r="D2006" s="7" t="s">
        <v>35</v>
      </c>
      <c r="E2006" s="9" t="s">
        <v>82</v>
      </c>
      <c r="F2006" s="10">
        <v>-2483.2600000000002</v>
      </c>
      <c r="G2006" s="11">
        <v>0</v>
      </c>
      <c r="H2006" s="11">
        <v>688</v>
      </c>
      <c r="I2006" s="11">
        <v>332423</v>
      </c>
      <c r="J2006" s="12" t="str">
        <f>LEFT(tblRVN[[#This Row],[Rate Desc]],10)</f>
        <v>02NETMT135</v>
      </c>
      <c r="K2006" s="11">
        <v>332423</v>
      </c>
    </row>
    <row r="2007" spans="1:11" s="170" customFormat="1" ht="15" hidden="1" customHeight="1">
      <c r="A2007" s="8" t="s">
        <v>291</v>
      </c>
      <c r="B2007" s="9" t="s">
        <v>41</v>
      </c>
      <c r="C2007" s="9" t="s">
        <v>31</v>
      </c>
      <c r="D2007" s="7" t="s">
        <v>35</v>
      </c>
      <c r="E2007" s="9" t="s">
        <v>83</v>
      </c>
      <c r="F2007" s="10">
        <v>-618.57000000000005</v>
      </c>
      <c r="G2007" s="11"/>
      <c r="H2007" s="11"/>
      <c r="I2007" s="11">
        <v>82553</v>
      </c>
      <c r="J2007" s="12" t="str">
        <f>LEFT(tblRVN[[#This Row],[Rate Desc]],10)</f>
        <v>02OALTB15R</v>
      </c>
      <c r="K2007" s="11">
        <v>82553</v>
      </c>
    </row>
    <row r="2008" spans="1:11" s="170" customFormat="1" ht="15" hidden="1" customHeight="1">
      <c r="A2008" s="8" t="s">
        <v>291</v>
      </c>
      <c r="B2008" s="9" t="s">
        <v>41</v>
      </c>
      <c r="C2008" s="9" t="s">
        <v>31</v>
      </c>
      <c r="D2008" s="7" t="s">
        <v>35</v>
      </c>
      <c r="E2008" s="9" t="s">
        <v>84</v>
      </c>
      <c r="F2008" s="10">
        <v>-841757.38</v>
      </c>
      <c r="G2008" s="11">
        <v>0</v>
      </c>
      <c r="H2008" s="11">
        <v>100923</v>
      </c>
      <c r="I2008" s="11">
        <v>112685665</v>
      </c>
      <c r="J2008" s="12" t="str">
        <f>LEFT(tblRVN[[#This Row],[Rate Desc]],10)</f>
        <v>02RESD0016</v>
      </c>
      <c r="K2008" s="11">
        <v>112685665</v>
      </c>
    </row>
    <row r="2009" spans="1:11" s="170" customFormat="1" ht="15" hidden="1" customHeight="1">
      <c r="A2009" s="8" t="s">
        <v>291</v>
      </c>
      <c r="B2009" s="9" t="s">
        <v>41</v>
      </c>
      <c r="C2009" s="9" t="s">
        <v>31</v>
      </c>
      <c r="D2009" s="7" t="s">
        <v>35</v>
      </c>
      <c r="E2009" s="9" t="s">
        <v>85</v>
      </c>
      <c r="F2009" s="10">
        <v>-36766.04</v>
      </c>
      <c r="G2009" s="11">
        <v>0</v>
      </c>
      <c r="H2009" s="11">
        <v>5304</v>
      </c>
      <c r="I2009" s="11">
        <v>4921844</v>
      </c>
      <c r="J2009" s="12" t="str">
        <f>LEFT(tblRVN[[#This Row],[Rate Desc]],10)</f>
        <v>02RESD0017</v>
      </c>
      <c r="K2009" s="11">
        <v>4921844</v>
      </c>
    </row>
    <row r="2010" spans="1:11" s="170" customFormat="1" ht="15" hidden="1" customHeight="1">
      <c r="A2010" s="8" t="s">
        <v>291</v>
      </c>
      <c r="B2010" s="9" t="s">
        <v>41</v>
      </c>
      <c r="C2010" s="9" t="s">
        <v>31</v>
      </c>
      <c r="D2010" s="7" t="s">
        <v>35</v>
      </c>
      <c r="E2010" s="9" t="s">
        <v>86</v>
      </c>
      <c r="F2010" s="10">
        <v>-1328.62</v>
      </c>
      <c r="G2010" s="11">
        <v>0</v>
      </c>
      <c r="H2010" s="11">
        <v>83</v>
      </c>
      <c r="I2010" s="11">
        <v>177864</v>
      </c>
      <c r="J2010" s="12" t="str">
        <f>LEFT(tblRVN[[#This Row],[Rate Desc]],10)</f>
        <v>02RESD0018</v>
      </c>
      <c r="K2010" s="11">
        <v>177864</v>
      </c>
    </row>
    <row r="2011" spans="1:11" s="170" customFormat="1" ht="15" hidden="1" customHeight="1">
      <c r="A2011" s="8" t="s">
        <v>291</v>
      </c>
      <c r="B2011" s="9" t="s">
        <v>41</v>
      </c>
      <c r="C2011" s="9" t="s">
        <v>31</v>
      </c>
      <c r="D2011" s="7" t="s">
        <v>35</v>
      </c>
      <c r="E2011" s="9" t="s">
        <v>87</v>
      </c>
      <c r="F2011" s="10">
        <v>-258.38</v>
      </c>
      <c r="G2011" s="11">
        <v>0</v>
      </c>
      <c r="H2011" s="11">
        <v>15</v>
      </c>
      <c r="I2011" s="11">
        <v>34589</v>
      </c>
      <c r="J2011" s="12" t="str">
        <f>LEFT(tblRVN[[#This Row],[Rate Desc]],10)</f>
        <v>02RESD018X</v>
      </c>
      <c r="K2011" s="11">
        <v>34589</v>
      </c>
    </row>
    <row r="2012" spans="1:11" s="170" customFormat="1" ht="15" hidden="1" customHeight="1">
      <c r="A2012" s="8" t="s">
        <v>291</v>
      </c>
      <c r="B2012" s="9" t="s">
        <v>41</v>
      </c>
      <c r="C2012" s="9" t="s">
        <v>31</v>
      </c>
      <c r="D2012" s="7" t="s">
        <v>35</v>
      </c>
      <c r="E2012" s="9" t="s">
        <v>88</v>
      </c>
      <c r="F2012" s="10">
        <v>-13276.94</v>
      </c>
      <c r="G2012" s="11">
        <v>0</v>
      </c>
      <c r="H2012" s="11">
        <v>3440</v>
      </c>
      <c r="I2012" s="11">
        <v>1777414</v>
      </c>
      <c r="J2012" s="12" t="str">
        <f>LEFT(tblRVN[[#This Row],[Rate Desc]],10)</f>
        <v>02RGNSB024</v>
      </c>
      <c r="K2012" s="11">
        <v>1777414</v>
      </c>
    </row>
    <row r="2013" spans="1:11" s="170" customFormat="1" ht="15" hidden="1" customHeight="1">
      <c r="A2013" s="8" t="s">
        <v>291</v>
      </c>
      <c r="B2013" s="9" t="s">
        <v>41</v>
      </c>
      <c r="C2013" s="9" t="s">
        <v>31</v>
      </c>
      <c r="D2013" s="7" t="s">
        <v>35</v>
      </c>
      <c r="E2013" s="9" t="s">
        <v>284</v>
      </c>
      <c r="F2013" s="10">
        <v>-499.74</v>
      </c>
      <c r="G2013" s="11">
        <v>0</v>
      </c>
      <c r="H2013" s="11">
        <v>1</v>
      </c>
      <c r="I2013" s="11">
        <v>66900</v>
      </c>
      <c r="J2013" s="12" t="str">
        <f>LEFT(tblRVN[[#This Row],[Rate Desc]],10)</f>
        <v>02RGNSB036</v>
      </c>
      <c r="K2013" s="11">
        <v>66900</v>
      </c>
    </row>
    <row r="2014" spans="1:11" s="170" customFormat="1" ht="15" hidden="1" customHeight="1">
      <c r="A2014" s="8" t="s">
        <v>291</v>
      </c>
      <c r="B2014" s="9" t="s">
        <v>41</v>
      </c>
      <c r="C2014" s="9" t="s">
        <v>31</v>
      </c>
      <c r="D2014" s="7" t="s">
        <v>35</v>
      </c>
      <c r="E2014" s="9" t="s">
        <v>281</v>
      </c>
      <c r="F2014" s="10"/>
      <c r="G2014" s="11">
        <v>0</v>
      </c>
      <c r="H2014" s="11">
        <v>6</v>
      </c>
      <c r="I2014" s="11"/>
      <c r="J2014" s="12" t="str">
        <f>LEFT(tblRVN[[#This Row],[Rate Desc]],10)</f>
        <v>02RNM24135</v>
      </c>
      <c r="K2014" s="11"/>
    </row>
    <row r="2015" spans="1:11" s="170" customFormat="1" ht="15" hidden="1" customHeight="1">
      <c r="A2015" s="8" t="s">
        <v>291</v>
      </c>
      <c r="B2015" s="9" t="s">
        <v>41</v>
      </c>
      <c r="C2015" s="9" t="s">
        <v>31</v>
      </c>
      <c r="D2015" s="7" t="s">
        <v>35</v>
      </c>
      <c r="E2015" s="9" t="s">
        <v>37</v>
      </c>
      <c r="F2015" s="10"/>
      <c r="G2015" s="11">
        <v>108738</v>
      </c>
      <c r="H2015" s="11">
        <v>0</v>
      </c>
      <c r="I2015" s="11"/>
      <c r="J2015" s="12" t="str">
        <f>LEFT(tblRVN[[#This Row],[Rate Desc]],10)</f>
        <v>CUSTOMER C</v>
      </c>
      <c r="K2015" s="11"/>
    </row>
    <row r="2016" spans="1:11" s="170" customFormat="1" ht="15" hidden="1" customHeight="1">
      <c r="A2016" s="8" t="s">
        <v>291</v>
      </c>
      <c r="B2016" s="9" t="s">
        <v>41</v>
      </c>
      <c r="C2016" s="9" t="s">
        <v>31</v>
      </c>
      <c r="D2016" s="7" t="s">
        <v>14</v>
      </c>
      <c r="E2016" s="9" t="s">
        <v>58</v>
      </c>
      <c r="F2016" s="10">
        <v>153.33000000000001</v>
      </c>
      <c r="G2016" s="11"/>
      <c r="H2016" s="11"/>
      <c r="I2016" s="11">
        <v>0</v>
      </c>
      <c r="J2016" s="12" t="str">
        <f>LEFT(tblRVN[[#This Row],[Rate Desc]],10)</f>
        <v>02LNX00109</v>
      </c>
      <c r="K2016" s="11">
        <v>0</v>
      </c>
    </row>
    <row r="2017" spans="1:11" s="170" customFormat="1" ht="15" hidden="1" customHeight="1">
      <c r="A2017" s="8" t="s">
        <v>291</v>
      </c>
      <c r="B2017" s="9" t="s">
        <v>41</v>
      </c>
      <c r="C2017" s="9" t="s">
        <v>31</v>
      </c>
      <c r="D2017" s="7" t="s">
        <v>14</v>
      </c>
      <c r="E2017" s="9" t="s">
        <v>89</v>
      </c>
      <c r="F2017" s="10">
        <v>35927.29</v>
      </c>
      <c r="G2017" s="11">
        <v>0</v>
      </c>
      <c r="H2017" s="11">
        <v>688</v>
      </c>
      <c r="I2017" s="11">
        <v>344871</v>
      </c>
      <c r="J2017" s="12" t="str">
        <f>LEFT(tblRVN[[#This Row],[Rate Desc]],10)</f>
        <v>02NETMT135</v>
      </c>
      <c r="K2017" s="11">
        <v>344871</v>
      </c>
    </row>
    <row r="2018" spans="1:11" s="170" customFormat="1" ht="15" hidden="1" customHeight="1">
      <c r="A2018" s="8" t="s">
        <v>291</v>
      </c>
      <c r="B2018" s="9" t="s">
        <v>41</v>
      </c>
      <c r="C2018" s="9" t="s">
        <v>31</v>
      </c>
      <c r="D2018" s="7" t="s">
        <v>14</v>
      </c>
      <c r="E2018" s="9" t="s">
        <v>90</v>
      </c>
      <c r="F2018" s="10">
        <v>12798.04</v>
      </c>
      <c r="G2018" s="11">
        <v>0</v>
      </c>
      <c r="H2018" s="11">
        <v>1077</v>
      </c>
      <c r="I2018" s="11">
        <v>82553</v>
      </c>
      <c r="J2018" s="12" t="str">
        <f>LEFT(tblRVN[[#This Row],[Rate Desc]],10)</f>
        <v>02OALTB15R</v>
      </c>
      <c r="K2018" s="11">
        <v>82553</v>
      </c>
    </row>
    <row r="2019" spans="1:11" s="170" customFormat="1" ht="15" hidden="1" customHeight="1">
      <c r="A2019" s="8" t="s">
        <v>291</v>
      </c>
      <c r="B2019" s="9" t="s">
        <v>41</v>
      </c>
      <c r="C2019" s="9" t="s">
        <v>31</v>
      </c>
      <c r="D2019" s="7" t="s">
        <v>14</v>
      </c>
      <c r="E2019" s="9" t="s">
        <v>91</v>
      </c>
      <c r="F2019" s="10">
        <v>10756270.390000001</v>
      </c>
      <c r="G2019" s="11">
        <v>0</v>
      </c>
      <c r="H2019" s="11">
        <v>100923</v>
      </c>
      <c r="I2019" s="11">
        <v>112741305</v>
      </c>
      <c r="J2019" s="12" t="str">
        <f>LEFT(tblRVN[[#This Row],[Rate Desc]],10)</f>
        <v>02RESD0016</v>
      </c>
      <c r="K2019" s="11">
        <v>112741305</v>
      </c>
    </row>
    <row r="2020" spans="1:11" s="170" customFormat="1" ht="15" hidden="1" customHeight="1">
      <c r="A2020" s="8" t="s">
        <v>291</v>
      </c>
      <c r="B2020" s="9" t="s">
        <v>41</v>
      </c>
      <c r="C2020" s="9" t="s">
        <v>31</v>
      </c>
      <c r="D2020" s="7" t="s">
        <v>14</v>
      </c>
      <c r="E2020" s="9" t="s">
        <v>92</v>
      </c>
      <c r="F2020" s="10">
        <v>459043.74</v>
      </c>
      <c r="G2020" s="11">
        <v>0</v>
      </c>
      <c r="H2020" s="11">
        <v>5304</v>
      </c>
      <c r="I2020" s="11">
        <v>4921844</v>
      </c>
      <c r="J2020" s="12" t="str">
        <f>LEFT(tblRVN[[#This Row],[Rate Desc]],10)</f>
        <v>02RESD0017</v>
      </c>
      <c r="K2020" s="11">
        <v>4921844</v>
      </c>
    </row>
    <row r="2021" spans="1:11" s="170" customFormat="1" ht="15" hidden="1" customHeight="1">
      <c r="A2021" s="8" t="s">
        <v>291</v>
      </c>
      <c r="B2021" s="9" t="s">
        <v>41</v>
      </c>
      <c r="C2021" s="9" t="s">
        <v>31</v>
      </c>
      <c r="D2021" s="7" t="s">
        <v>14</v>
      </c>
      <c r="E2021" s="9" t="s">
        <v>93</v>
      </c>
      <c r="F2021" s="10">
        <v>18837.48</v>
      </c>
      <c r="G2021" s="11">
        <v>0</v>
      </c>
      <c r="H2021" s="11">
        <v>83</v>
      </c>
      <c r="I2021" s="11">
        <v>177864</v>
      </c>
      <c r="J2021" s="12" t="str">
        <f>LEFT(tblRVN[[#This Row],[Rate Desc]],10)</f>
        <v>02RESD0018</v>
      </c>
      <c r="K2021" s="11">
        <v>177864</v>
      </c>
    </row>
    <row r="2022" spans="1:11" s="170" customFormat="1" ht="15" hidden="1" customHeight="1">
      <c r="A2022" s="8" t="s">
        <v>291</v>
      </c>
      <c r="B2022" s="9" t="s">
        <v>41</v>
      </c>
      <c r="C2022" s="9" t="s">
        <v>31</v>
      </c>
      <c r="D2022" s="7" t="s">
        <v>14</v>
      </c>
      <c r="E2022" s="9" t="s">
        <v>94</v>
      </c>
      <c r="F2022" s="10">
        <v>3680.9</v>
      </c>
      <c r="G2022" s="11">
        <v>0</v>
      </c>
      <c r="H2022" s="11">
        <v>15</v>
      </c>
      <c r="I2022" s="11">
        <v>34589</v>
      </c>
      <c r="J2022" s="12" t="str">
        <f>LEFT(tblRVN[[#This Row],[Rate Desc]],10)</f>
        <v>02RESD018X</v>
      </c>
      <c r="K2022" s="11">
        <v>34589</v>
      </c>
    </row>
    <row r="2023" spans="1:11" s="170" customFormat="1" ht="15" hidden="1" customHeight="1">
      <c r="A2023" s="8" t="s">
        <v>291</v>
      </c>
      <c r="B2023" s="9" t="s">
        <v>41</v>
      </c>
      <c r="C2023" s="9" t="s">
        <v>31</v>
      </c>
      <c r="D2023" s="7" t="s">
        <v>14</v>
      </c>
      <c r="E2023" s="9" t="s">
        <v>95</v>
      </c>
      <c r="F2023" s="10">
        <v>217351.26</v>
      </c>
      <c r="G2023" s="11">
        <v>0</v>
      </c>
      <c r="H2023" s="11">
        <v>3440</v>
      </c>
      <c r="I2023" s="11">
        <v>1836085</v>
      </c>
      <c r="J2023" s="12" t="str">
        <f>LEFT(tblRVN[[#This Row],[Rate Desc]],10)</f>
        <v>02RGNSB024</v>
      </c>
      <c r="K2023" s="11">
        <v>1836085</v>
      </c>
    </row>
    <row r="2024" spans="1:11" s="170" customFormat="1" ht="15" hidden="1" customHeight="1">
      <c r="A2024" s="8" t="s">
        <v>291</v>
      </c>
      <c r="B2024" s="9" t="s">
        <v>41</v>
      </c>
      <c r="C2024" s="9" t="s">
        <v>31</v>
      </c>
      <c r="D2024" s="7" t="s">
        <v>14</v>
      </c>
      <c r="E2024" s="9" t="s">
        <v>282</v>
      </c>
      <c r="F2024" s="10">
        <v>8814.92</v>
      </c>
      <c r="G2024" s="11">
        <v>0</v>
      </c>
      <c r="H2024" s="11">
        <v>2</v>
      </c>
      <c r="I2024" s="11">
        <v>107460</v>
      </c>
      <c r="J2024" s="12" t="str">
        <f>LEFT(tblRVN[[#This Row],[Rate Desc]],10)</f>
        <v>02RGNSB036</v>
      </c>
      <c r="K2024" s="11">
        <v>107460</v>
      </c>
    </row>
    <row r="2025" spans="1:11" s="170" customFormat="1" ht="15" hidden="1" customHeight="1">
      <c r="A2025" s="8" t="s">
        <v>291</v>
      </c>
      <c r="B2025" s="9" t="s">
        <v>41</v>
      </c>
      <c r="C2025" s="9" t="s">
        <v>31</v>
      </c>
      <c r="D2025" s="7" t="s">
        <v>14</v>
      </c>
      <c r="E2025" s="9" t="s">
        <v>283</v>
      </c>
      <c r="F2025" s="10">
        <v>68.319999999999993</v>
      </c>
      <c r="G2025" s="11">
        <v>0</v>
      </c>
      <c r="H2025" s="11">
        <v>6</v>
      </c>
      <c r="I2025" s="11">
        <v>0</v>
      </c>
      <c r="J2025" s="12" t="str">
        <f>LEFT(tblRVN[[#This Row],[Rate Desc]],10)</f>
        <v>02RNM24135</v>
      </c>
      <c r="K2025" s="11">
        <v>0</v>
      </c>
    </row>
    <row r="2026" spans="1:11" s="170" customFormat="1" ht="15" hidden="1" customHeight="1">
      <c r="A2026" s="8" t="s">
        <v>291</v>
      </c>
      <c r="B2026" s="9" t="s">
        <v>41</v>
      </c>
      <c r="C2026" s="9" t="s">
        <v>31</v>
      </c>
      <c r="D2026" s="7" t="s">
        <v>14</v>
      </c>
      <c r="E2026" s="9" t="s">
        <v>32</v>
      </c>
      <c r="F2026" s="10">
        <v>366579.84</v>
      </c>
      <c r="G2026" s="11">
        <v>0</v>
      </c>
      <c r="H2026" s="11">
        <v>0</v>
      </c>
      <c r="I2026" s="11">
        <v>0</v>
      </c>
      <c r="J2026" s="12" t="str">
        <f>LEFT(tblRVN[[#This Row],[Rate Desc]],10)</f>
        <v>301170-DSM</v>
      </c>
      <c r="K2026" s="11">
        <v>0</v>
      </c>
    </row>
    <row r="2027" spans="1:11" s="170" customFormat="1" ht="15" hidden="1" customHeight="1">
      <c r="A2027" s="8" t="s">
        <v>291</v>
      </c>
      <c r="B2027" s="9" t="s">
        <v>41</v>
      </c>
      <c r="C2027" s="9" t="s">
        <v>31</v>
      </c>
      <c r="D2027" s="7" t="s">
        <v>14</v>
      </c>
      <c r="E2027" s="9" t="s">
        <v>33</v>
      </c>
      <c r="F2027" s="10">
        <v>13886.29</v>
      </c>
      <c r="G2027" s="11"/>
      <c r="H2027" s="11"/>
      <c r="I2027" s="11">
        <v>0</v>
      </c>
      <c r="J2027" s="12" t="str">
        <f>LEFT(tblRVN[[#This Row],[Rate Desc]],10)</f>
        <v>301180-BLU</v>
      </c>
      <c r="K2027" s="11">
        <v>0</v>
      </c>
    </row>
    <row r="2028" spans="1:11" s="170" customFormat="1" ht="15" hidden="1" customHeight="1">
      <c r="A2028" s="8" t="s">
        <v>291</v>
      </c>
      <c r="B2028" s="9" t="s">
        <v>41</v>
      </c>
      <c r="C2028" s="9" t="s">
        <v>31</v>
      </c>
      <c r="D2028" s="7" t="s">
        <v>14</v>
      </c>
      <c r="E2028" s="9" t="s">
        <v>17</v>
      </c>
      <c r="F2028" s="10"/>
      <c r="G2028" s="11">
        <v>108763</v>
      </c>
      <c r="H2028" s="11">
        <v>0</v>
      </c>
      <c r="I2028" s="11"/>
      <c r="J2028" s="12" t="str">
        <f>LEFT(tblRVN[[#This Row],[Rate Desc]],10)</f>
        <v>CUSTOMER C</v>
      </c>
      <c r="K2028" s="11"/>
    </row>
    <row r="2029" spans="1:11" s="170" customFormat="1" ht="15" hidden="1" customHeight="1">
      <c r="A2029" s="8" t="s">
        <v>291</v>
      </c>
      <c r="B2029" s="9" t="s">
        <v>41</v>
      </c>
      <c r="C2029" s="9" t="s">
        <v>31</v>
      </c>
      <c r="D2029" s="7" t="s">
        <v>14</v>
      </c>
      <c r="E2029" s="9" t="s">
        <v>18</v>
      </c>
      <c r="F2029" s="10">
        <v>-784993.51</v>
      </c>
      <c r="G2029" s="11">
        <v>0</v>
      </c>
      <c r="H2029" s="11">
        <v>0</v>
      </c>
      <c r="I2029" s="11">
        <v>0</v>
      </c>
      <c r="J2029" s="12" t="str">
        <f>LEFT(tblRVN[[#This Row],[Rate Desc]],10)</f>
        <v>REVENUE_AC</v>
      </c>
      <c r="K2029" s="11">
        <v>0</v>
      </c>
    </row>
    <row r="2030" spans="1:11" s="170" customFormat="1" ht="15" hidden="1" customHeight="1">
      <c r="A2030" s="8" t="s">
        <v>293</v>
      </c>
      <c r="B2030" s="9" t="s">
        <v>41</v>
      </c>
      <c r="C2030" s="9" t="s">
        <v>13</v>
      </c>
      <c r="D2030" s="7" t="s">
        <v>35</v>
      </c>
      <c r="E2030" s="9" t="s">
        <v>42</v>
      </c>
      <c r="F2030" s="10">
        <v>-18533.23</v>
      </c>
      <c r="G2030" s="11">
        <v>0</v>
      </c>
      <c r="H2030" s="11">
        <v>1477</v>
      </c>
      <c r="I2030" s="11">
        <v>2481043</v>
      </c>
      <c r="J2030" s="12" t="str">
        <f>LEFT(tblRVN[[#This Row],[Rate Desc]],10)</f>
        <v>02GNSB0024</v>
      </c>
      <c r="K2030" s="11">
        <v>2481043</v>
      </c>
    </row>
    <row r="2031" spans="1:11" s="170" customFormat="1" ht="15" hidden="1" customHeight="1">
      <c r="A2031" s="8" t="s">
        <v>293</v>
      </c>
      <c r="B2031" s="9" t="s">
        <v>41</v>
      </c>
      <c r="C2031" s="9" t="s">
        <v>13</v>
      </c>
      <c r="D2031" s="7" t="s">
        <v>35</v>
      </c>
      <c r="E2031" s="9" t="s">
        <v>43</v>
      </c>
      <c r="F2031" s="10">
        <v>-0.54</v>
      </c>
      <c r="G2031" s="11">
        <v>0</v>
      </c>
      <c r="H2031" s="11">
        <v>1</v>
      </c>
      <c r="I2031" s="11">
        <v>72</v>
      </c>
      <c r="J2031" s="12" t="str">
        <f>LEFT(tblRVN[[#This Row],[Rate Desc]],10)</f>
        <v>02GNSB024F</v>
      </c>
      <c r="K2031" s="11">
        <v>72</v>
      </c>
    </row>
    <row r="2032" spans="1:11" s="170" customFormat="1" ht="15" hidden="1" customHeight="1">
      <c r="A2032" s="8" t="s">
        <v>293</v>
      </c>
      <c r="B2032" s="9" t="s">
        <v>41</v>
      </c>
      <c r="C2032" s="9" t="s">
        <v>13</v>
      </c>
      <c r="D2032" s="7" t="s">
        <v>35</v>
      </c>
      <c r="E2032" s="9" t="s">
        <v>44</v>
      </c>
      <c r="F2032" s="10">
        <v>-124.71</v>
      </c>
      <c r="G2032" s="11">
        <v>0</v>
      </c>
      <c r="H2032" s="11">
        <v>78</v>
      </c>
      <c r="I2032" s="11">
        <v>16700</v>
      </c>
      <c r="J2032" s="12" t="str">
        <f>LEFT(tblRVN[[#This Row],[Rate Desc]],10)</f>
        <v>02GNSB24FP</v>
      </c>
      <c r="K2032" s="11">
        <v>16700</v>
      </c>
    </row>
    <row r="2033" spans="1:11" s="170" customFormat="1" ht="15" hidden="1" customHeight="1">
      <c r="A2033" s="8" t="s">
        <v>293</v>
      </c>
      <c r="B2033" s="9" t="s">
        <v>41</v>
      </c>
      <c r="C2033" s="9" t="s">
        <v>13</v>
      </c>
      <c r="D2033" s="7" t="s">
        <v>35</v>
      </c>
      <c r="E2033" s="9" t="s">
        <v>45</v>
      </c>
      <c r="F2033" s="10">
        <v>-37016.65</v>
      </c>
      <c r="G2033" s="11">
        <v>0</v>
      </c>
      <c r="H2033" s="11">
        <v>106</v>
      </c>
      <c r="I2033" s="11">
        <v>4955376</v>
      </c>
      <c r="J2033" s="12" t="str">
        <f>LEFT(tblRVN[[#This Row],[Rate Desc]],10)</f>
        <v>02LGSB0036</v>
      </c>
      <c r="K2033" s="11">
        <v>4955376</v>
      </c>
    </row>
    <row r="2034" spans="1:11" s="170" customFormat="1" ht="15" hidden="1" customHeight="1">
      <c r="A2034" s="8" t="s">
        <v>293</v>
      </c>
      <c r="B2034" s="9" t="s">
        <v>41</v>
      </c>
      <c r="C2034" s="9" t="s">
        <v>13</v>
      </c>
      <c r="D2034" s="7" t="s">
        <v>35</v>
      </c>
      <c r="E2034" s="9" t="s">
        <v>46</v>
      </c>
      <c r="F2034" s="10">
        <v>-37.94</v>
      </c>
      <c r="G2034" s="11">
        <v>0</v>
      </c>
      <c r="H2034" s="11">
        <v>22</v>
      </c>
      <c r="I2034" s="11">
        <v>5078</v>
      </c>
      <c r="J2034" s="12" t="str">
        <f>LEFT(tblRVN[[#This Row],[Rate Desc]],10)</f>
        <v>02NMT24135</v>
      </c>
      <c r="K2034" s="11">
        <v>5078</v>
      </c>
    </row>
    <row r="2035" spans="1:11" s="170" customFormat="1" ht="15" hidden="1" customHeight="1">
      <c r="A2035" s="8" t="s">
        <v>293</v>
      </c>
      <c r="B2035" s="9" t="s">
        <v>41</v>
      </c>
      <c r="C2035" s="9" t="s">
        <v>13</v>
      </c>
      <c r="D2035" s="7" t="s">
        <v>35</v>
      </c>
      <c r="E2035" s="9" t="s">
        <v>47</v>
      </c>
      <c r="F2035" s="10">
        <v>-323.8</v>
      </c>
      <c r="G2035" s="11"/>
      <c r="H2035" s="11"/>
      <c r="I2035" s="11">
        <v>43254</v>
      </c>
      <c r="J2035" s="12" t="str">
        <f>LEFT(tblRVN[[#This Row],[Rate Desc]],10)</f>
        <v>02OALTB15N</v>
      </c>
      <c r="K2035" s="11">
        <v>43254</v>
      </c>
    </row>
    <row r="2036" spans="1:11" s="170" customFormat="1" ht="15" hidden="1" customHeight="1">
      <c r="A2036" s="8" t="s">
        <v>293</v>
      </c>
      <c r="B2036" s="9" t="s">
        <v>41</v>
      </c>
      <c r="C2036" s="9" t="s">
        <v>13</v>
      </c>
      <c r="D2036" s="7" t="s">
        <v>35</v>
      </c>
      <c r="E2036" s="9" t="s">
        <v>37</v>
      </c>
      <c r="F2036" s="10"/>
      <c r="G2036" s="11">
        <v>1609</v>
      </c>
      <c r="H2036" s="11">
        <v>0</v>
      </c>
      <c r="I2036" s="11"/>
      <c r="J2036" s="12" t="str">
        <f>LEFT(tblRVN[[#This Row],[Rate Desc]],10)</f>
        <v>CUSTOMER C</v>
      </c>
      <c r="K2036" s="11"/>
    </row>
    <row r="2037" spans="1:11" s="170" customFormat="1" ht="15" hidden="1" customHeight="1">
      <c r="A2037" s="8" t="s">
        <v>293</v>
      </c>
      <c r="B2037" s="9" t="s">
        <v>41</v>
      </c>
      <c r="C2037" s="9" t="s">
        <v>13</v>
      </c>
      <c r="D2037" s="7" t="s">
        <v>14</v>
      </c>
      <c r="E2037" s="9" t="s">
        <v>48</v>
      </c>
      <c r="F2037" s="10">
        <v>240484.65</v>
      </c>
      <c r="G2037" s="11">
        <v>0</v>
      </c>
      <c r="H2037" s="11">
        <v>1477</v>
      </c>
      <c r="I2037" s="11">
        <v>2481100</v>
      </c>
      <c r="J2037" s="12" t="str">
        <f>LEFT(tblRVN[[#This Row],[Rate Desc]],10)</f>
        <v>02GNSB0024</v>
      </c>
      <c r="K2037" s="11">
        <v>2481100</v>
      </c>
    </row>
    <row r="2038" spans="1:11" s="170" customFormat="1" ht="15" hidden="1" customHeight="1">
      <c r="A2038" s="8" t="s">
        <v>293</v>
      </c>
      <c r="B2038" s="9" t="s">
        <v>41</v>
      </c>
      <c r="C2038" s="9" t="s">
        <v>13</v>
      </c>
      <c r="D2038" s="7" t="s">
        <v>14</v>
      </c>
      <c r="E2038" s="9" t="s">
        <v>49</v>
      </c>
      <c r="F2038" s="10">
        <v>3335.58</v>
      </c>
      <c r="G2038" s="11">
        <v>0</v>
      </c>
      <c r="H2038" s="11">
        <v>6</v>
      </c>
      <c r="I2038" s="11">
        <v>25642</v>
      </c>
      <c r="J2038" s="12" t="str">
        <f>LEFT(tblRVN[[#This Row],[Rate Desc]],10)</f>
        <v>02GNSB024F</v>
      </c>
      <c r="K2038" s="11">
        <v>25642</v>
      </c>
    </row>
    <row r="2039" spans="1:11" s="170" customFormat="1" ht="15" hidden="1" customHeight="1">
      <c r="A2039" s="8" t="s">
        <v>293</v>
      </c>
      <c r="B2039" s="9" t="s">
        <v>41</v>
      </c>
      <c r="C2039" s="9" t="s">
        <v>13</v>
      </c>
      <c r="D2039" s="7" t="s">
        <v>14</v>
      </c>
      <c r="E2039" s="9" t="s">
        <v>50</v>
      </c>
      <c r="F2039" s="10">
        <v>1468.34</v>
      </c>
      <c r="G2039" s="11">
        <v>0</v>
      </c>
      <c r="H2039" s="11">
        <v>78</v>
      </c>
      <c r="I2039" s="11">
        <v>16700</v>
      </c>
      <c r="J2039" s="12" t="str">
        <f>LEFT(tblRVN[[#This Row],[Rate Desc]],10)</f>
        <v>02GNSB24FP</v>
      </c>
      <c r="K2039" s="11">
        <v>16700</v>
      </c>
    </row>
    <row r="2040" spans="1:11" s="170" customFormat="1" ht="15" hidden="1" customHeight="1">
      <c r="A2040" s="8" t="s">
        <v>293</v>
      </c>
      <c r="B2040" s="9" t="s">
        <v>41</v>
      </c>
      <c r="C2040" s="9" t="s">
        <v>13</v>
      </c>
      <c r="D2040" s="7" t="s">
        <v>14</v>
      </c>
      <c r="E2040" s="9" t="s">
        <v>51</v>
      </c>
      <c r="F2040" s="10">
        <v>4282849.04</v>
      </c>
      <c r="G2040" s="11">
        <v>0</v>
      </c>
      <c r="H2040" s="11">
        <v>13979</v>
      </c>
      <c r="I2040" s="11">
        <v>46915548</v>
      </c>
      <c r="J2040" s="12" t="str">
        <f>LEFT(tblRVN[[#This Row],[Rate Desc]],10)</f>
        <v>02GNSV0024</v>
      </c>
      <c r="K2040" s="11">
        <v>46915548</v>
      </c>
    </row>
    <row r="2041" spans="1:11" s="170" customFormat="1" ht="15" hidden="1" customHeight="1">
      <c r="A2041" s="8" t="s">
        <v>293</v>
      </c>
      <c r="B2041" s="9" t="s">
        <v>41</v>
      </c>
      <c r="C2041" s="9" t="s">
        <v>13</v>
      </c>
      <c r="D2041" s="7" t="s">
        <v>14</v>
      </c>
      <c r="E2041" s="9" t="s">
        <v>52</v>
      </c>
      <c r="F2041" s="10">
        <v>12504.51</v>
      </c>
      <c r="G2041" s="11">
        <v>0</v>
      </c>
      <c r="H2041" s="11">
        <v>107</v>
      </c>
      <c r="I2041" s="11">
        <v>88410</v>
      </c>
      <c r="J2041" s="12" t="str">
        <f>LEFT(tblRVN[[#This Row],[Rate Desc]],10)</f>
        <v>02GNSV024F</v>
      </c>
      <c r="K2041" s="11">
        <v>88410</v>
      </c>
    </row>
    <row r="2042" spans="1:11" s="170" customFormat="1" ht="15" hidden="1" customHeight="1">
      <c r="A2042" s="8" t="s">
        <v>293</v>
      </c>
      <c r="B2042" s="9" t="s">
        <v>41</v>
      </c>
      <c r="C2042" s="9" t="s">
        <v>13</v>
      </c>
      <c r="D2042" s="7" t="s">
        <v>14</v>
      </c>
      <c r="E2042" s="9" t="s">
        <v>53</v>
      </c>
      <c r="F2042" s="10">
        <v>422980.23</v>
      </c>
      <c r="G2042" s="11">
        <v>0</v>
      </c>
      <c r="H2042" s="11">
        <v>106</v>
      </c>
      <c r="I2042" s="11">
        <v>4955381</v>
      </c>
      <c r="J2042" s="12" t="str">
        <f>LEFT(tblRVN[[#This Row],[Rate Desc]],10)</f>
        <v>02LGSB0036</v>
      </c>
      <c r="K2042" s="11">
        <v>4955381</v>
      </c>
    </row>
    <row r="2043" spans="1:11" s="170" customFormat="1" ht="15" hidden="1" customHeight="1">
      <c r="A2043" s="8" t="s">
        <v>293</v>
      </c>
      <c r="B2043" s="9" t="s">
        <v>41</v>
      </c>
      <c r="C2043" s="9" t="s">
        <v>13</v>
      </c>
      <c r="D2043" s="7" t="s">
        <v>14</v>
      </c>
      <c r="E2043" s="9" t="s">
        <v>54</v>
      </c>
      <c r="F2043" s="10">
        <v>5534820.4000000004</v>
      </c>
      <c r="G2043" s="11">
        <v>0</v>
      </c>
      <c r="H2043" s="11">
        <v>871</v>
      </c>
      <c r="I2043" s="11">
        <v>68689053</v>
      </c>
      <c r="J2043" s="12" t="str">
        <f>LEFT(tblRVN[[#This Row],[Rate Desc]],10)</f>
        <v>02LGSV0036</v>
      </c>
      <c r="K2043" s="11">
        <v>68689053</v>
      </c>
    </row>
    <row r="2044" spans="1:11" s="170" customFormat="1" ht="15" hidden="1" customHeight="1">
      <c r="A2044" s="8" t="s">
        <v>293</v>
      </c>
      <c r="B2044" s="9" t="s">
        <v>41</v>
      </c>
      <c r="C2044" s="9" t="s">
        <v>13</v>
      </c>
      <c r="D2044" s="7" t="s">
        <v>14</v>
      </c>
      <c r="E2044" s="9" t="s">
        <v>55</v>
      </c>
      <c r="F2044" s="10">
        <v>1350894.97</v>
      </c>
      <c r="G2044" s="11">
        <v>0</v>
      </c>
      <c r="H2044" s="11">
        <v>36</v>
      </c>
      <c r="I2044" s="11">
        <v>18126481</v>
      </c>
      <c r="J2044" s="12" t="str">
        <f>LEFT(tblRVN[[#This Row],[Rate Desc]],10)</f>
        <v>02LGSV048T</v>
      </c>
      <c r="K2044" s="11">
        <v>18126481</v>
      </c>
    </row>
    <row r="2045" spans="1:11" s="170" customFormat="1" ht="15" hidden="1" customHeight="1">
      <c r="A2045" s="8" t="s">
        <v>293</v>
      </c>
      <c r="B2045" s="9" t="s">
        <v>41</v>
      </c>
      <c r="C2045" s="9" t="s">
        <v>13</v>
      </c>
      <c r="D2045" s="7" t="s">
        <v>14</v>
      </c>
      <c r="E2045" s="9" t="s">
        <v>56</v>
      </c>
      <c r="F2045" s="10">
        <v>2920.4</v>
      </c>
      <c r="G2045" s="11"/>
      <c r="H2045" s="11"/>
      <c r="I2045" s="11">
        <v>0</v>
      </c>
      <c r="J2045" s="12" t="str">
        <f>LEFT(tblRVN[[#This Row],[Rate Desc]],10)</f>
        <v>02LNX00102</v>
      </c>
      <c r="K2045" s="11">
        <v>0</v>
      </c>
    </row>
    <row r="2046" spans="1:11" s="170" customFormat="1" ht="15" hidden="1" customHeight="1">
      <c r="A2046" s="8" t="s">
        <v>293</v>
      </c>
      <c r="B2046" s="9" t="s">
        <v>41</v>
      </c>
      <c r="C2046" s="9" t="s">
        <v>13</v>
      </c>
      <c r="D2046" s="7" t="s">
        <v>14</v>
      </c>
      <c r="E2046" s="9" t="s">
        <v>57</v>
      </c>
      <c r="F2046" s="10">
        <v>199.43</v>
      </c>
      <c r="G2046" s="11"/>
      <c r="H2046" s="11"/>
      <c r="I2046" s="11">
        <v>0</v>
      </c>
      <c r="J2046" s="12" t="str">
        <f>LEFT(tblRVN[[#This Row],[Rate Desc]],10)</f>
        <v>02LNX00105</v>
      </c>
      <c r="K2046" s="11">
        <v>0</v>
      </c>
    </row>
    <row r="2047" spans="1:11" s="170" customFormat="1" ht="15" hidden="1" customHeight="1">
      <c r="A2047" s="8" t="s">
        <v>293</v>
      </c>
      <c r="B2047" s="9" t="s">
        <v>41</v>
      </c>
      <c r="C2047" s="9" t="s">
        <v>13</v>
      </c>
      <c r="D2047" s="7" t="s">
        <v>14</v>
      </c>
      <c r="E2047" s="9" t="s">
        <v>58</v>
      </c>
      <c r="F2047" s="10">
        <v>19496.240000000002</v>
      </c>
      <c r="G2047" s="11"/>
      <c r="H2047" s="11"/>
      <c r="I2047" s="11">
        <v>0</v>
      </c>
      <c r="J2047" s="12" t="str">
        <f>LEFT(tblRVN[[#This Row],[Rate Desc]],10)</f>
        <v>02LNX00109</v>
      </c>
      <c r="K2047" s="11">
        <v>0</v>
      </c>
    </row>
    <row r="2048" spans="1:11" s="170" customFormat="1" ht="15" hidden="1" customHeight="1">
      <c r="A2048" s="8" t="s">
        <v>293</v>
      </c>
      <c r="B2048" s="9" t="s">
        <v>41</v>
      </c>
      <c r="C2048" s="9" t="s">
        <v>13</v>
      </c>
      <c r="D2048" s="7" t="s">
        <v>14</v>
      </c>
      <c r="E2048" s="9" t="s">
        <v>73</v>
      </c>
      <c r="F2048" s="10">
        <v>3801.13</v>
      </c>
      <c r="G2048" s="11"/>
      <c r="H2048" s="11"/>
      <c r="I2048" s="11">
        <v>0</v>
      </c>
      <c r="J2048" s="12" t="str">
        <f>LEFT(tblRVN[[#This Row],[Rate Desc]],10)</f>
        <v>02LNX00110</v>
      </c>
      <c r="K2048" s="11">
        <v>0</v>
      </c>
    </row>
    <row r="2049" spans="1:11" s="170" customFormat="1" ht="15" hidden="1" customHeight="1">
      <c r="A2049" s="8" t="s">
        <v>293</v>
      </c>
      <c r="B2049" s="9" t="s">
        <v>41</v>
      </c>
      <c r="C2049" s="9" t="s">
        <v>13</v>
      </c>
      <c r="D2049" s="7" t="s">
        <v>14</v>
      </c>
      <c r="E2049" s="9" t="s">
        <v>59</v>
      </c>
      <c r="F2049" s="10">
        <v>55.73</v>
      </c>
      <c r="G2049" s="11"/>
      <c r="H2049" s="11"/>
      <c r="I2049" s="11">
        <v>0</v>
      </c>
      <c r="J2049" s="12" t="str">
        <f>LEFT(tblRVN[[#This Row],[Rate Desc]],10)</f>
        <v>02LNX00112</v>
      </c>
      <c r="K2049" s="11">
        <v>0</v>
      </c>
    </row>
    <row r="2050" spans="1:11" s="170" customFormat="1" ht="15" hidden="1" customHeight="1">
      <c r="A2050" s="8" t="s">
        <v>293</v>
      </c>
      <c r="B2050" s="9" t="s">
        <v>41</v>
      </c>
      <c r="C2050" s="9" t="s">
        <v>13</v>
      </c>
      <c r="D2050" s="7" t="s">
        <v>14</v>
      </c>
      <c r="E2050" s="9" t="s">
        <v>60</v>
      </c>
      <c r="F2050" s="10">
        <v>227.66</v>
      </c>
      <c r="G2050" s="11"/>
      <c r="H2050" s="11"/>
      <c r="I2050" s="11">
        <v>0</v>
      </c>
      <c r="J2050" s="12" t="str">
        <f>LEFT(tblRVN[[#This Row],[Rate Desc]],10)</f>
        <v>02LNX00300</v>
      </c>
      <c r="K2050" s="11">
        <v>0</v>
      </c>
    </row>
    <row r="2051" spans="1:11" s="170" customFormat="1" ht="15" hidden="1" customHeight="1">
      <c r="A2051" s="8" t="s">
        <v>293</v>
      </c>
      <c r="B2051" s="9" t="s">
        <v>41</v>
      </c>
      <c r="C2051" s="9" t="s">
        <v>13</v>
      </c>
      <c r="D2051" s="7" t="s">
        <v>14</v>
      </c>
      <c r="E2051" s="9" t="s">
        <v>61</v>
      </c>
      <c r="F2051" s="10">
        <v>6160.07</v>
      </c>
      <c r="G2051" s="11"/>
      <c r="H2051" s="11"/>
      <c r="I2051" s="11">
        <v>0</v>
      </c>
      <c r="J2051" s="12" t="str">
        <f>LEFT(tblRVN[[#This Row],[Rate Desc]],10)</f>
        <v>02LNX00311</v>
      </c>
      <c r="K2051" s="11">
        <v>0</v>
      </c>
    </row>
    <row r="2052" spans="1:11" s="170" customFormat="1" ht="15" hidden="1" customHeight="1">
      <c r="A2052" s="8" t="s">
        <v>293</v>
      </c>
      <c r="B2052" s="9" t="s">
        <v>41</v>
      </c>
      <c r="C2052" s="9" t="s">
        <v>13</v>
      </c>
      <c r="D2052" s="7" t="s">
        <v>14</v>
      </c>
      <c r="E2052" s="9" t="s">
        <v>62</v>
      </c>
      <c r="F2052" s="10">
        <v>22756.23</v>
      </c>
      <c r="G2052" s="11">
        <v>0</v>
      </c>
      <c r="H2052" s="11">
        <v>73</v>
      </c>
      <c r="I2052" s="11">
        <v>241419</v>
      </c>
      <c r="J2052" s="12" t="str">
        <f>LEFT(tblRVN[[#This Row],[Rate Desc]],10)</f>
        <v>02NMT24135</v>
      </c>
      <c r="K2052" s="11">
        <v>241419</v>
      </c>
    </row>
    <row r="2053" spans="1:11" s="170" customFormat="1" ht="15" hidden="1" customHeight="1">
      <c r="A2053" s="8" t="s">
        <v>293</v>
      </c>
      <c r="B2053" s="9" t="s">
        <v>41</v>
      </c>
      <c r="C2053" s="9" t="s">
        <v>13</v>
      </c>
      <c r="D2053" s="7" t="s">
        <v>14</v>
      </c>
      <c r="E2053" s="9" t="s">
        <v>63</v>
      </c>
      <c r="F2053" s="10">
        <v>98051.15</v>
      </c>
      <c r="G2053" s="11">
        <v>0</v>
      </c>
      <c r="H2053" s="11">
        <v>13</v>
      </c>
      <c r="I2053" s="11">
        <v>1178300</v>
      </c>
      <c r="J2053" s="12" t="str">
        <f>LEFT(tblRVN[[#This Row],[Rate Desc]],10)</f>
        <v>02NMT36135</v>
      </c>
      <c r="K2053" s="11">
        <v>1178300</v>
      </c>
    </row>
    <row r="2054" spans="1:11" s="170" customFormat="1" ht="15" hidden="1" customHeight="1">
      <c r="A2054" s="8" t="s">
        <v>293</v>
      </c>
      <c r="B2054" s="9" t="s">
        <v>41</v>
      </c>
      <c r="C2054" s="9" t="s">
        <v>13</v>
      </c>
      <c r="D2054" s="7" t="s">
        <v>14</v>
      </c>
      <c r="E2054" s="9" t="s">
        <v>64</v>
      </c>
      <c r="F2054" s="10">
        <v>49268.67</v>
      </c>
      <c r="G2054" s="11">
        <v>0</v>
      </c>
      <c r="H2054" s="11">
        <v>2</v>
      </c>
      <c r="I2054" s="11">
        <v>748800</v>
      </c>
      <c r="J2054" s="12" t="str">
        <f>LEFT(tblRVN[[#This Row],[Rate Desc]],10)</f>
        <v>02NMT48135</v>
      </c>
      <c r="K2054" s="11">
        <v>748800</v>
      </c>
    </row>
    <row r="2055" spans="1:11" s="170" customFormat="1" ht="15" hidden="1" customHeight="1">
      <c r="A2055" s="8" t="s">
        <v>293</v>
      </c>
      <c r="B2055" s="9" t="s">
        <v>41</v>
      </c>
      <c r="C2055" s="9" t="s">
        <v>13</v>
      </c>
      <c r="D2055" s="7" t="s">
        <v>14</v>
      </c>
      <c r="E2055" s="9" t="s">
        <v>65</v>
      </c>
      <c r="F2055" s="10">
        <v>17948.12</v>
      </c>
      <c r="G2055" s="11">
        <v>0</v>
      </c>
      <c r="H2055" s="11">
        <v>774</v>
      </c>
      <c r="I2055" s="11">
        <v>124895</v>
      </c>
      <c r="J2055" s="12" t="str">
        <f>LEFT(tblRVN[[#This Row],[Rate Desc]],10)</f>
        <v>02OALT015N</v>
      </c>
      <c r="K2055" s="11">
        <v>124895</v>
      </c>
    </row>
    <row r="2056" spans="1:11" s="170" customFormat="1" ht="15" hidden="1" customHeight="1">
      <c r="A2056" s="8" t="s">
        <v>293</v>
      </c>
      <c r="B2056" s="9" t="s">
        <v>41</v>
      </c>
      <c r="C2056" s="9" t="s">
        <v>13</v>
      </c>
      <c r="D2056" s="7" t="s">
        <v>14</v>
      </c>
      <c r="E2056" s="9" t="s">
        <v>66</v>
      </c>
      <c r="F2056" s="10">
        <v>6815.28</v>
      </c>
      <c r="G2056" s="11">
        <v>0</v>
      </c>
      <c r="H2056" s="11">
        <v>464</v>
      </c>
      <c r="I2056" s="11">
        <v>43260</v>
      </c>
      <c r="J2056" s="12" t="str">
        <f>LEFT(tblRVN[[#This Row],[Rate Desc]],10)</f>
        <v>02OALTB15N</v>
      </c>
      <c r="K2056" s="11">
        <v>43260</v>
      </c>
    </row>
    <row r="2057" spans="1:11" s="170" customFormat="1" ht="15" hidden="1" customHeight="1">
      <c r="A2057" s="8" t="s">
        <v>293</v>
      </c>
      <c r="B2057" s="9" t="s">
        <v>41</v>
      </c>
      <c r="C2057" s="9" t="s">
        <v>13</v>
      </c>
      <c r="D2057" s="7" t="s">
        <v>14</v>
      </c>
      <c r="E2057" s="9" t="s">
        <v>67</v>
      </c>
      <c r="F2057" s="10">
        <v>2034.96</v>
      </c>
      <c r="G2057" s="11">
        <v>0</v>
      </c>
      <c r="H2057" s="11">
        <v>28</v>
      </c>
      <c r="I2057" s="11">
        <v>21510</v>
      </c>
      <c r="J2057" s="12" t="str">
        <f>LEFT(tblRVN[[#This Row],[Rate Desc]],10)</f>
        <v>02RCFL0054</v>
      </c>
      <c r="K2057" s="11">
        <v>21510</v>
      </c>
    </row>
    <row r="2058" spans="1:11" s="170" customFormat="1" ht="15" hidden="1" customHeight="1">
      <c r="A2058" s="8" t="s">
        <v>293</v>
      </c>
      <c r="B2058" s="9" t="s">
        <v>41</v>
      </c>
      <c r="C2058" s="9" t="s">
        <v>13</v>
      </c>
      <c r="D2058" s="7" t="s">
        <v>14</v>
      </c>
      <c r="E2058" s="9" t="s">
        <v>16</v>
      </c>
      <c r="F2058" s="10">
        <v>2342.08</v>
      </c>
      <c r="G2058" s="11">
        <v>0</v>
      </c>
      <c r="H2058" s="11">
        <v>1</v>
      </c>
      <c r="I2058" s="11">
        <v>0</v>
      </c>
      <c r="J2058" s="12" t="str">
        <f>LEFT(tblRVN[[#This Row],[Rate Desc]],10)</f>
        <v>301280-BLU</v>
      </c>
      <c r="K2058" s="11">
        <v>0</v>
      </c>
    </row>
    <row r="2059" spans="1:11" s="170" customFormat="1" ht="15" hidden="1" customHeight="1">
      <c r="A2059" s="8" t="s">
        <v>293</v>
      </c>
      <c r="B2059" s="9" t="s">
        <v>41</v>
      </c>
      <c r="C2059" s="9" t="s">
        <v>13</v>
      </c>
      <c r="D2059" s="7" t="s">
        <v>14</v>
      </c>
      <c r="E2059" s="9" t="s">
        <v>17</v>
      </c>
      <c r="F2059" s="10"/>
      <c r="G2059" s="11">
        <v>15906</v>
      </c>
      <c r="H2059" s="11">
        <v>0</v>
      </c>
      <c r="I2059" s="11"/>
      <c r="J2059" s="12" t="str">
        <f>LEFT(tblRVN[[#This Row],[Rate Desc]],10)</f>
        <v>CUSTOMER C</v>
      </c>
      <c r="K2059" s="11"/>
    </row>
    <row r="2060" spans="1:11" s="170" customFormat="1" ht="15" hidden="1" customHeight="1">
      <c r="A2060" s="8" t="s">
        <v>293</v>
      </c>
      <c r="B2060" s="9" t="s">
        <v>41</v>
      </c>
      <c r="C2060" s="9" t="s">
        <v>13</v>
      </c>
      <c r="D2060" s="7" t="s">
        <v>14</v>
      </c>
      <c r="E2060" s="9" t="s">
        <v>18</v>
      </c>
      <c r="F2060" s="10">
        <v>-335291.32</v>
      </c>
      <c r="G2060" s="11">
        <v>0</v>
      </c>
      <c r="H2060" s="11">
        <v>0</v>
      </c>
      <c r="I2060" s="11">
        <v>0</v>
      </c>
      <c r="J2060" s="12" t="str">
        <f>LEFT(tblRVN[[#This Row],[Rate Desc]],10)</f>
        <v>REVENUE_AC</v>
      </c>
      <c r="K2060" s="11">
        <v>0</v>
      </c>
    </row>
    <row r="2061" spans="1:11" s="170" customFormat="1" ht="15" hidden="1" customHeight="1">
      <c r="A2061" s="8" t="s">
        <v>293</v>
      </c>
      <c r="B2061" s="9" t="s">
        <v>41</v>
      </c>
      <c r="C2061" s="9" t="s">
        <v>21</v>
      </c>
      <c r="D2061" s="7" t="s">
        <v>35</v>
      </c>
      <c r="E2061" s="9" t="s">
        <v>42</v>
      </c>
      <c r="F2061" s="10">
        <v>-570.44000000000005</v>
      </c>
      <c r="G2061" s="11">
        <v>0</v>
      </c>
      <c r="H2061" s="11">
        <v>42</v>
      </c>
      <c r="I2061" s="11">
        <v>76363</v>
      </c>
      <c r="J2061" s="12" t="str">
        <f>LEFT(tblRVN[[#This Row],[Rate Desc]],10)</f>
        <v>02GNSB0024</v>
      </c>
      <c r="K2061" s="11">
        <v>76363</v>
      </c>
    </row>
    <row r="2062" spans="1:11" s="170" customFormat="1" ht="15" hidden="1" customHeight="1">
      <c r="A2062" s="8" t="s">
        <v>293</v>
      </c>
      <c r="B2062" s="9" t="s">
        <v>41</v>
      </c>
      <c r="C2062" s="9" t="s">
        <v>21</v>
      </c>
      <c r="D2062" s="7" t="s">
        <v>35</v>
      </c>
      <c r="E2062" s="9" t="s">
        <v>44</v>
      </c>
      <c r="F2062" s="10">
        <v>-0.36</v>
      </c>
      <c r="G2062" s="11">
        <v>0</v>
      </c>
      <c r="H2062" s="11">
        <v>1</v>
      </c>
      <c r="I2062" s="11">
        <v>48</v>
      </c>
      <c r="J2062" s="12" t="str">
        <f>LEFT(tblRVN[[#This Row],[Rate Desc]],10)</f>
        <v>02GNSB24FP</v>
      </c>
      <c r="K2062" s="11">
        <v>48</v>
      </c>
    </row>
    <row r="2063" spans="1:11" s="170" customFormat="1" ht="15" hidden="1" customHeight="1">
      <c r="A2063" s="8" t="s">
        <v>293</v>
      </c>
      <c r="B2063" s="9" t="s">
        <v>41</v>
      </c>
      <c r="C2063" s="9" t="s">
        <v>21</v>
      </c>
      <c r="D2063" s="7" t="s">
        <v>35</v>
      </c>
      <c r="E2063" s="9" t="s">
        <v>45</v>
      </c>
      <c r="F2063" s="10">
        <v>-731.17</v>
      </c>
      <c r="G2063" s="11">
        <v>0</v>
      </c>
      <c r="H2063" s="11">
        <v>10</v>
      </c>
      <c r="I2063" s="11">
        <v>97880</v>
      </c>
      <c r="J2063" s="12" t="str">
        <f>LEFT(tblRVN[[#This Row],[Rate Desc]],10)</f>
        <v>02LGSB0036</v>
      </c>
      <c r="K2063" s="11">
        <v>97880</v>
      </c>
    </row>
    <row r="2064" spans="1:11" s="170" customFormat="1" ht="15" hidden="1" customHeight="1">
      <c r="A2064" s="8" t="s">
        <v>293</v>
      </c>
      <c r="B2064" s="9" t="s">
        <v>41</v>
      </c>
      <c r="C2064" s="9" t="s">
        <v>21</v>
      </c>
      <c r="D2064" s="7" t="s">
        <v>35</v>
      </c>
      <c r="E2064" s="9" t="s">
        <v>47</v>
      </c>
      <c r="F2064" s="10">
        <v>-16.649999999999999</v>
      </c>
      <c r="G2064" s="11"/>
      <c r="H2064" s="11"/>
      <c r="I2064" s="11">
        <v>2228</v>
      </c>
      <c r="J2064" s="12" t="str">
        <f>LEFT(tblRVN[[#This Row],[Rate Desc]],10)</f>
        <v>02OALTB15N</v>
      </c>
      <c r="K2064" s="11">
        <v>2228</v>
      </c>
    </row>
    <row r="2065" spans="1:11" s="170" customFormat="1" ht="15" hidden="1" customHeight="1">
      <c r="A2065" s="8" t="s">
        <v>293</v>
      </c>
      <c r="B2065" s="9" t="s">
        <v>41</v>
      </c>
      <c r="C2065" s="9" t="s">
        <v>21</v>
      </c>
      <c r="D2065" s="7" t="s">
        <v>35</v>
      </c>
      <c r="E2065" s="9" t="s">
        <v>37</v>
      </c>
      <c r="F2065" s="10"/>
      <c r="G2065" s="11">
        <v>52</v>
      </c>
      <c r="H2065" s="11">
        <v>0</v>
      </c>
      <c r="I2065" s="11"/>
      <c r="J2065" s="12" t="str">
        <f>LEFT(tblRVN[[#This Row],[Rate Desc]],10)</f>
        <v>CUSTOMER C</v>
      </c>
      <c r="K2065" s="11"/>
    </row>
    <row r="2066" spans="1:11" s="170" customFormat="1" ht="15" hidden="1" customHeight="1">
      <c r="A2066" s="8" t="s">
        <v>293</v>
      </c>
      <c r="B2066" s="9" t="s">
        <v>41</v>
      </c>
      <c r="C2066" s="9" t="s">
        <v>21</v>
      </c>
      <c r="D2066" s="7" t="s">
        <v>14</v>
      </c>
      <c r="E2066" s="9" t="s">
        <v>48</v>
      </c>
      <c r="F2066" s="10">
        <v>8372.0300000000007</v>
      </c>
      <c r="G2066" s="11">
        <v>0</v>
      </c>
      <c r="H2066" s="11">
        <v>42</v>
      </c>
      <c r="I2066" s="11">
        <v>76365</v>
      </c>
      <c r="J2066" s="12" t="str">
        <f>LEFT(tblRVN[[#This Row],[Rate Desc]],10)</f>
        <v>02GNSB0024</v>
      </c>
      <c r="K2066" s="11">
        <v>76365</v>
      </c>
    </row>
    <row r="2067" spans="1:11" s="170" customFormat="1" ht="15" hidden="1" customHeight="1">
      <c r="A2067" s="8" t="s">
        <v>293</v>
      </c>
      <c r="B2067" s="9" t="s">
        <v>41</v>
      </c>
      <c r="C2067" s="9" t="s">
        <v>21</v>
      </c>
      <c r="D2067" s="7" t="s">
        <v>14</v>
      </c>
      <c r="E2067" s="9" t="s">
        <v>50</v>
      </c>
      <c r="F2067" s="10">
        <v>5.85</v>
      </c>
      <c r="G2067" s="11">
        <v>0</v>
      </c>
      <c r="H2067" s="11">
        <v>1</v>
      </c>
      <c r="I2067" s="11">
        <v>48</v>
      </c>
      <c r="J2067" s="12" t="str">
        <f>LEFT(tblRVN[[#This Row],[Rate Desc]],10)</f>
        <v>02GNSB24FP</v>
      </c>
      <c r="K2067" s="11">
        <v>48</v>
      </c>
    </row>
    <row r="2068" spans="1:11" s="170" customFormat="1" ht="15" hidden="1" customHeight="1">
      <c r="A2068" s="8" t="s">
        <v>293</v>
      </c>
      <c r="B2068" s="9" t="s">
        <v>41</v>
      </c>
      <c r="C2068" s="9" t="s">
        <v>21</v>
      </c>
      <c r="D2068" s="7" t="s">
        <v>14</v>
      </c>
      <c r="E2068" s="9" t="s">
        <v>51</v>
      </c>
      <c r="F2068" s="10">
        <v>129494.56</v>
      </c>
      <c r="G2068" s="11">
        <v>0</v>
      </c>
      <c r="H2068" s="11">
        <v>330</v>
      </c>
      <c r="I2068" s="11">
        <v>1383574</v>
      </c>
      <c r="J2068" s="12" t="str">
        <f>LEFT(tblRVN[[#This Row],[Rate Desc]],10)</f>
        <v>02GNSV0024</v>
      </c>
      <c r="K2068" s="11">
        <v>1383574</v>
      </c>
    </row>
    <row r="2069" spans="1:11" s="170" customFormat="1" ht="15" hidden="1" customHeight="1">
      <c r="A2069" s="8" t="s">
        <v>293</v>
      </c>
      <c r="B2069" s="9" t="s">
        <v>41</v>
      </c>
      <c r="C2069" s="9" t="s">
        <v>21</v>
      </c>
      <c r="D2069" s="7" t="s">
        <v>14</v>
      </c>
      <c r="E2069" s="9" t="s">
        <v>52</v>
      </c>
      <c r="F2069" s="10">
        <v>724.91</v>
      </c>
      <c r="G2069" s="11">
        <v>0</v>
      </c>
      <c r="H2069" s="11">
        <v>4</v>
      </c>
      <c r="I2069" s="11">
        <v>2776</v>
      </c>
      <c r="J2069" s="12" t="str">
        <f>LEFT(tblRVN[[#This Row],[Rate Desc]],10)</f>
        <v>02GNSV024F</v>
      </c>
      <c r="K2069" s="11">
        <v>2776</v>
      </c>
    </row>
    <row r="2070" spans="1:11" s="170" customFormat="1" ht="15" hidden="1" customHeight="1">
      <c r="A2070" s="8" t="s">
        <v>293</v>
      </c>
      <c r="B2070" s="9" t="s">
        <v>41</v>
      </c>
      <c r="C2070" s="9" t="s">
        <v>21</v>
      </c>
      <c r="D2070" s="7" t="s">
        <v>14</v>
      </c>
      <c r="E2070" s="9" t="s">
        <v>53</v>
      </c>
      <c r="F2070" s="10">
        <v>13629.79</v>
      </c>
      <c r="G2070" s="11">
        <v>0</v>
      </c>
      <c r="H2070" s="11">
        <v>10</v>
      </c>
      <c r="I2070" s="11">
        <v>97883</v>
      </c>
      <c r="J2070" s="12" t="str">
        <f>LEFT(tblRVN[[#This Row],[Rate Desc]],10)</f>
        <v>02LGSB0036</v>
      </c>
      <c r="K2070" s="11">
        <v>97883</v>
      </c>
    </row>
    <row r="2071" spans="1:11" s="170" customFormat="1" ht="15" hidden="1" customHeight="1">
      <c r="A2071" s="8" t="s">
        <v>293</v>
      </c>
      <c r="B2071" s="9" t="s">
        <v>41</v>
      </c>
      <c r="C2071" s="9" t="s">
        <v>21</v>
      </c>
      <c r="D2071" s="7" t="s">
        <v>14</v>
      </c>
      <c r="E2071" s="9" t="s">
        <v>54</v>
      </c>
      <c r="F2071" s="10">
        <v>591864.66</v>
      </c>
      <c r="G2071" s="11">
        <v>0</v>
      </c>
      <c r="H2071" s="11">
        <v>95</v>
      </c>
      <c r="I2071" s="11">
        <v>6935384</v>
      </c>
      <c r="J2071" s="12" t="str">
        <f>LEFT(tblRVN[[#This Row],[Rate Desc]],10)</f>
        <v>02LGSV0036</v>
      </c>
      <c r="K2071" s="11">
        <v>6935384</v>
      </c>
    </row>
    <row r="2072" spans="1:11" s="170" customFormat="1" ht="15" hidden="1" customHeight="1">
      <c r="A2072" s="8" t="s">
        <v>293</v>
      </c>
      <c r="B2072" s="9" t="s">
        <v>41</v>
      </c>
      <c r="C2072" s="9" t="s">
        <v>21</v>
      </c>
      <c r="D2072" s="7" t="s">
        <v>14</v>
      </c>
      <c r="E2072" s="9" t="s">
        <v>55</v>
      </c>
      <c r="F2072" s="10">
        <v>3378656.54</v>
      </c>
      <c r="G2072" s="11">
        <v>0</v>
      </c>
      <c r="H2072" s="11">
        <v>33</v>
      </c>
      <c r="I2072" s="11">
        <v>51827150</v>
      </c>
      <c r="J2072" s="12" t="str">
        <f>LEFT(tblRVN[[#This Row],[Rate Desc]],10)</f>
        <v>02LGSV048T</v>
      </c>
      <c r="K2072" s="11">
        <v>51827150</v>
      </c>
    </row>
    <row r="2073" spans="1:11" s="170" customFormat="1" ht="15" hidden="1" customHeight="1">
      <c r="A2073" s="8" t="s">
        <v>293</v>
      </c>
      <c r="B2073" s="9" t="s">
        <v>41</v>
      </c>
      <c r="C2073" s="9" t="s">
        <v>21</v>
      </c>
      <c r="D2073" s="7" t="s">
        <v>14</v>
      </c>
      <c r="E2073" s="9" t="s">
        <v>65</v>
      </c>
      <c r="F2073" s="10">
        <v>1029.31</v>
      </c>
      <c r="G2073" s="11">
        <v>0</v>
      </c>
      <c r="H2073" s="11">
        <v>38</v>
      </c>
      <c r="I2073" s="11">
        <v>7700</v>
      </c>
      <c r="J2073" s="12" t="str">
        <f>LEFT(tblRVN[[#This Row],[Rate Desc]],10)</f>
        <v>02OALT015N</v>
      </c>
      <c r="K2073" s="11">
        <v>7700</v>
      </c>
    </row>
    <row r="2074" spans="1:11" s="170" customFormat="1" ht="15" hidden="1" customHeight="1">
      <c r="A2074" s="8" t="s">
        <v>293</v>
      </c>
      <c r="B2074" s="9" t="s">
        <v>41</v>
      </c>
      <c r="C2074" s="9" t="s">
        <v>21</v>
      </c>
      <c r="D2074" s="7" t="s">
        <v>14</v>
      </c>
      <c r="E2074" s="9" t="s">
        <v>66</v>
      </c>
      <c r="F2074" s="10">
        <v>342.21</v>
      </c>
      <c r="G2074" s="11">
        <v>0</v>
      </c>
      <c r="H2074" s="11">
        <v>14</v>
      </c>
      <c r="I2074" s="11">
        <v>2229</v>
      </c>
      <c r="J2074" s="12" t="str">
        <f>LEFT(tblRVN[[#This Row],[Rate Desc]],10)</f>
        <v>02OALTB15N</v>
      </c>
      <c r="K2074" s="11">
        <v>2229</v>
      </c>
    </row>
    <row r="2075" spans="1:11" s="170" customFormat="1" ht="15" hidden="1" customHeight="1">
      <c r="A2075" s="8" t="s">
        <v>293</v>
      </c>
      <c r="B2075" s="9" t="s">
        <v>41</v>
      </c>
      <c r="C2075" s="9" t="s">
        <v>21</v>
      </c>
      <c r="D2075" s="7" t="s">
        <v>14</v>
      </c>
      <c r="E2075" s="9" t="s">
        <v>68</v>
      </c>
      <c r="F2075" s="10">
        <v>26725.96</v>
      </c>
      <c r="G2075" s="11">
        <v>0</v>
      </c>
      <c r="H2075" s="11">
        <v>1</v>
      </c>
      <c r="I2075" s="11">
        <v>150000</v>
      </c>
      <c r="J2075" s="12" t="str">
        <f>LEFT(tblRVN[[#This Row],[Rate Desc]],10)</f>
        <v>02PRSV47TM</v>
      </c>
      <c r="K2075" s="11">
        <v>150000</v>
      </c>
    </row>
    <row r="2076" spans="1:11" s="170" customFormat="1" ht="15" hidden="1" customHeight="1">
      <c r="A2076" s="8" t="s">
        <v>293</v>
      </c>
      <c r="B2076" s="9" t="s">
        <v>41</v>
      </c>
      <c r="C2076" s="9" t="s">
        <v>21</v>
      </c>
      <c r="D2076" s="7" t="s">
        <v>14</v>
      </c>
      <c r="E2076" s="9" t="s">
        <v>287</v>
      </c>
      <c r="F2076" s="10">
        <v>3.9</v>
      </c>
      <c r="G2076" s="11">
        <v>0</v>
      </c>
      <c r="H2076" s="11">
        <v>2</v>
      </c>
      <c r="I2076" s="11">
        <v>0</v>
      </c>
      <c r="J2076" s="12" t="str">
        <f>LEFT(tblRVN[[#This Row],[Rate Desc]],10)</f>
        <v>301380-BLU</v>
      </c>
      <c r="K2076" s="11">
        <v>0</v>
      </c>
    </row>
    <row r="2077" spans="1:11" s="170" customFormat="1" ht="15" hidden="1" customHeight="1">
      <c r="A2077" s="8" t="s">
        <v>293</v>
      </c>
      <c r="B2077" s="9" t="s">
        <v>41</v>
      </c>
      <c r="C2077" s="9" t="s">
        <v>21</v>
      </c>
      <c r="D2077" s="7" t="s">
        <v>14</v>
      </c>
      <c r="E2077" s="9" t="s">
        <v>17</v>
      </c>
      <c r="F2077" s="10"/>
      <c r="G2077" s="11">
        <v>486</v>
      </c>
      <c r="H2077" s="11">
        <v>0</v>
      </c>
      <c r="I2077" s="11"/>
      <c r="J2077" s="12" t="str">
        <f>LEFT(tblRVN[[#This Row],[Rate Desc]],10)</f>
        <v>CUSTOMER C</v>
      </c>
      <c r="K2077" s="11"/>
    </row>
    <row r="2078" spans="1:11" s="170" customFormat="1" ht="15" hidden="1" customHeight="1">
      <c r="A2078" s="8" t="s">
        <v>293</v>
      </c>
      <c r="B2078" s="9" t="s">
        <v>41</v>
      </c>
      <c r="C2078" s="9" t="s">
        <v>21</v>
      </c>
      <c r="D2078" s="7" t="s">
        <v>14</v>
      </c>
      <c r="E2078" s="9" t="s">
        <v>18</v>
      </c>
      <c r="F2078" s="10">
        <v>-144763.66</v>
      </c>
      <c r="G2078" s="11">
        <v>0</v>
      </c>
      <c r="H2078" s="11">
        <v>0</v>
      </c>
      <c r="I2078" s="11">
        <v>0</v>
      </c>
      <c r="J2078" s="12" t="str">
        <f>LEFT(tblRVN[[#This Row],[Rate Desc]],10)</f>
        <v>REVENUE_AC</v>
      </c>
      <c r="K2078" s="11">
        <v>0</v>
      </c>
    </row>
    <row r="2079" spans="1:11" s="170" customFormat="1" ht="15" hidden="1" customHeight="1">
      <c r="A2079" s="8" t="s">
        <v>293</v>
      </c>
      <c r="B2079" s="9" t="s">
        <v>41</v>
      </c>
      <c r="C2079" s="9" t="s">
        <v>23</v>
      </c>
      <c r="D2079" s="7" t="s">
        <v>35</v>
      </c>
      <c r="E2079" s="9" t="s">
        <v>69</v>
      </c>
      <c r="F2079" s="10">
        <v>-175470.85</v>
      </c>
      <c r="G2079" s="11">
        <v>0</v>
      </c>
      <c r="H2079" s="11">
        <v>3079</v>
      </c>
      <c r="I2079" s="11">
        <v>23490089</v>
      </c>
      <c r="J2079" s="12" t="str">
        <f>LEFT(tblRVN[[#This Row],[Rate Desc]],10)</f>
        <v>02APSV0040</v>
      </c>
      <c r="K2079" s="11">
        <v>23490089</v>
      </c>
    </row>
    <row r="2080" spans="1:11" s="170" customFormat="1" ht="15" hidden="1" customHeight="1">
      <c r="A2080" s="8" t="s">
        <v>293</v>
      </c>
      <c r="B2080" s="9" t="s">
        <v>41</v>
      </c>
      <c r="C2080" s="9" t="s">
        <v>23</v>
      </c>
      <c r="D2080" s="7" t="s">
        <v>35</v>
      </c>
      <c r="E2080" s="9" t="s">
        <v>98</v>
      </c>
      <c r="F2080" s="10">
        <v>28949.71</v>
      </c>
      <c r="G2080" s="11"/>
      <c r="H2080" s="11"/>
      <c r="I2080" s="11">
        <v>-3875466</v>
      </c>
      <c r="J2080" s="12" t="str">
        <f>LEFT(tblRVN[[#This Row],[Rate Desc]],10)</f>
        <v>02BPADEBIT</v>
      </c>
      <c r="K2080" s="11">
        <v>-3875466</v>
      </c>
    </row>
    <row r="2081" spans="1:11" s="170" customFormat="1" ht="15" hidden="1" customHeight="1">
      <c r="A2081" s="8" t="s">
        <v>293</v>
      </c>
      <c r="B2081" s="9" t="s">
        <v>41</v>
      </c>
      <c r="C2081" s="9" t="s">
        <v>23</v>
      </c>
      <c r="D2081" s="7" t="s">
        <v>35</v>
      </c>
      <c r="E2081" s="9" t="s">
        <v>70</v>
      </c>
      <c r="F2081" s="10">
        <v>-1088.76</v>
      </c>
      <c r="G2081" s="11">
        <v>0</v>
      </c>
      <c r="H2081" s="11">
        <v>10</v>
      </c>
      <c r="I2081" s="11">
        <v>145752</v>
      </c>
      <c r="J2081" s="12" t="str">
        <f>LEFT(tblRVN[[#This Row],[Rate Desc]],10)</f>
        <v>02NMT40135</v>
      </c>
      <c r="K2081" s="11">
        <v>145752</v>
      </c>
    </row>
    <row r="2082" spans="1:11" s="170" customFormat="1" ht="15" hidden="1" customHeight="1">
      <c r="A2082" s="8" t="s">
        <v>293</v>
      </c>
      <c r="B2082" s="9" t="s">
        <v>41</v>
      </c>
      <c r="C2082" s="9" t="s">
        <v>23</v>
      </c>
      <c r="D2082" s="7" t="s">
        <v>35</v>
      </c>
      <c r="E2082" s="9" t="s">
        <v>38</v>
      </c>
      <c r="F2082" s="10"/>
      <c r="G2082" s="11">
        <v>3033</v>
      </c>
      <c r="H2082" s="11">
        <v>0</v>
      </c>
      <c r="I2082" s="11"/>
      <c r="J2082" s="12" t="str">
        <f>LEFT(tblRVN[[#This Row],[Rate Desc]],10)</f>
        <v>CUSTOMER C</v>
      </c>
      <c r="K2082" s="11"/>
    </row>
    <row r="2083" spans="1:11" s="170" customFormat="1" ht="15" hidden="1" customHeight="1">
      <c r="A2083" s="8" t="s">
        <v>293</v>
      </c>
      <c r="B2083" s="9" t="s">
        <v>41</v>
      </c>
      <c r="C2083" s="9" t="s">
        <v>23</v>
      </c>
      <c r="D2083" s="7" t="s">
        <v>14</v>
      </c>
      <c r="E2083" s="9" t="s">
        <v>69</v>
      </c>
      <c r="F2083" s="10">
        <v>1738399.33</v>
      </c>
      <c r="G2083" s="11">
        <v>0</v>
      </c>
      <c r="H2083" s="11">
        <v>3079</v>
      </c>
      <c r="I2083" s="11">
        <v>23490174</v>
      </c>
      <c r="J2083" s="12" t="str">
        <f>LEFT(tblRVN[[#This Row],[Rate Desc]],10)</f>
        <v>02APSV0040</v>
      </c>
      <c r="K2083" s="11">
        <v>23490174</v>
      </c>
    </row>
    <row r="2084" spans="1:11" s="170" customFormat="1" ht="15" hidden="1" customHeight="1">
      <c r="A2084" s="8" t="s">
        <v>293</v>
      </c>
      <c r="B2084" s="9" t="s">
        <v>41</v>
      </c>
      <c r="C2084" s="9" t="s">
        <v>23</v>
      </c>
      <c r="D2084" s="7" t="s">
        <v>14</v>
      </c>
      <c r="E2084" s="9" t="s">
        <v>71</v>
      </c>
      <c r="F2084" s="10">
        <v>884467.21</v>
      </c>
      <c r="G2084" s="11">
        <v>0</v>
      </c>
      <c r="H2084" s="11">
        <v>2102</v>
      </c>
      <c r="I2084" s="11">
        <v>11941076</v>
      </c>
      <c r="J2084" s="12" t="str">
        <f>LEFT(tblRVN[[#This Row],[Rate Desc]],10)</f>
        <v>02APSV040X</v>
      </c>
      <c r="K2084" s="11">
        <v>11941076</v>
      </c>
    </row>
    <row r="2085" spans="1:11" s="170" customFormat="1" ht="15" hidden="1" customHeight="1">
      <c r="A2085" s="8" t="s">
        <v>293</v>
      </c>
      <c r="B2085" s="9" t="s">
        <v>41</v>
      </c>
      <c r="C2085" s="9" t="s">
        <v>23</v>
      </c>
      <c r="D2085" s="7" t="s">
        <v>14</v>
      </c>
      <c r="E2085" s="9" t="s">
        <v>56</v>
      </c>
      <c r="F2085" s="10">
        <v>205.79</v>
      </c>
      <c r="G2085" s="11"/>
      <c r="H2085" s="11"/>
      <c r="I2085" s="11">
        <v>0</v>
      </c>
      <c r="J2085" s="12" t="str">
        <f>LEFT(tblRVN[[#This Row],[Rate Desc]],10)</f>
        <v>02LNX00102</v>
      </c>
      <c r="K2085" s="11">
        <v>0</v>
      </c>
    </row>
    <row r="2086" spans="1:11" s="170" customFormat="1" ht="15" hidden="1" customHeight="1">
      <c r="A2086" s="8" t="s">
        <v>293</v>
      </c>
      <c r="B2086" s="9" t="s">
        <v>41</v>
      </c>
      <c r="C2086" s="9" t="s">
        <v>23</v>
      </c>
      <c r="D2086" s="7" t="s">
        <v>14</v>
      </c>
      <c r="E2086" s="9" t="s">
        <v>57</v>
      </c>
      <c r="F2086" s="10">
        <v>6.18</v>
      </c>
      <c r="G2086" s="11"/>
      <c r="H2086" s="11"/>
      <c r="I2086" s="11">
        <v>0</v>
      </c>
      <c r="J2086" s="12" t="str">
        <f>LEFT(tblRVN[[#This Row],[Rate Desc]],10)</f>
        <v>02LNX00105</v>
      </c>
      <c r="K2086" s="11">
        <v>0</v>
      </c>
    </row>
    <row r="2087" spans="1:11" s="170" customFormat="1" ht="15" hidden="1" customHeight="1">
      <c r="A2087" s="8" t="s">
        <v>293</v>
      </c>
      <c r="B2087" s="9" t="s">
        <v>41</v>
      </c>
      <c r="C2087" s="9" t="s">
        <v>23</v>
      </c>
      <c r="D2087" s="7" t="s">
        <v>14</v>
      </c>
      <c r="E2087" s="9" t="s">
        <v>58</v>
      </c>
      <c r="F2087" s="10">
        <v>287.42</v>
      </c>
      <c r="G2087" s="11"/>
      <c r="H2087" s="11"/>
      <c r="I2087" s="11">
        <v>0</v>
      </c>
      <c r="J2087" s="12" t="str">
        <f>LEFT(tblRVN[[#This Row],[Rate Desc]],10)</f>
        <v>02LNX00109</v>
      </c>
      <c r="K2087" s="11">
        <v>0</v>
      </c>
    </row>
    <row r="2088" spans="1:11" s="170" customFormat="1" ht="15" hidden="1" customHeight="1">
      <c r="A2088" s="8" t="s">
        <v>293</v>
      </c>
      <c r="B2088" s="9" t="s">
        <v>41</v>
      </c>
      <c r="C2088" s="9" t="s">
        <v>23</v>
      </c>
      <c r="D2088" s="7" t="s">
        <v>14</v>
      </c>
      <c r="E2088" s="9" t="s">
        <v>61</v>
      </c>
      <c r="F2088" s="10">
        <v>6.89</v>
      </c>
      <c r="G2088" s="11"/>
      <c r="H2088" s="11"/>
      <c r="I2088" s="11">
        <v>0</v>
      </c>
      <c r="J2088" s="12" t="str">
        <f>LEFT(tblRVN[[#This Row],[Rate Desc]],10)</f>
        <v>02LNX00311</v>
      </c>
      <c r="K2088" s="11">
        <v>0</v>
      </c>
    </row>
    <row r="2089" spans="1:11" s="170" customFormat="1" ht="15" hidden="1" customHeight="1">
      <c r="A2089" s="8" t="s">
        <v>293</v>
      </c>
      <c r="B2089" s="9" t="s">
        <v>41</v>
      </c>
      <c r="C2089" s="9" t="s">
        <v>23</v>
      </c>
      <c r="D2089" s="7" t="s">
        <v>14</v>
      </c>
      <c r="E2089" s="9" t="s">
        <v>75</v>
      </c>
      <c r="F2089" s="10">
        <v>10771.2</v>
      </c>
      <c r="G2089" s="11">
        <v>0</v>
      </c>
      <c r="H2089" s="11">
        <v>10</v>
      </c>
      <c r="I2089" s="11">
        <v>145752</v>
      </c>
      <c r="J2089" s="12" t="str">
        <f>LEFT(tblRVN[[#This Row],[Rate Desc]],10)</f>
        <v>02NMT40135</v>
      </c>
      <c r="K2089" s="11">
        <v>145752</v>
      </c>
    </row>
    <row r="2090" spans="1:11" s="170" customFormat="1" ht="15" hidden="1" customHeight="1">
      <c r="A2090" s="8" t="s">
        <v>293</v>
      </c>
      <c r="B2090" s="9" t="s">
        <v>41</v>
      </c>
      <c r="C2090" s="9" t="s">
        <v>23</v>
      </c>
      <c r="D2090" s="7" t="s">
        <v>14</v>
      </c>
      <c r="E2090" s="9" t="s">
        <v>280</v>
      </c>
      <c r="F2090" s="10"/>
      <c r="G2090" s="11">
        <v>0</v>
      </c>
      <c r="H2090" s="11">
        <v>1</v>
      </c>
      <c r="I2090" s="11"/>
      <c r="J2090" s="12" t="str">
        <f>LEFT(tblRVN[[#This Row],[Rate Desc]],10)</f>
        <v>02NMX40135</v>
      </c>
      <c r="K2090" s="11"/>
    </row>
    <row r="2091" spans="1:11" s="170" customFormat="1" ht="15" hidden="1" customHeight="1">
      <c r="A2091" s="8" t="s">
        <v>293</v>
      </c>
      <c r="B2091" s="9" t="s">
        <v>41</v>
      </c>
      <c r="C2091" s="9" t="s">
        <v>23</v>
      </c>
      <c r="D2091" s="7" t="s">
        <v>14</v>
      </c>
      <c r="E2091" s="9" t="s">
        <v>24</v>
      </c>
      <c r="F2091" s="10">
        <v>504000</v>
      </c>
      <c r="G2091" s="11">
        <v>0</v>
      </c>
      <c r="H2091" s="11">
        <v>0</v>
      </c>
      <c r="I2091" s="11">
        <v>0</v>
      </c>
      <c r="J2091" s="12" t="str">
        <f>LEFT(tblRVN[[#This Row],[Rate Desc]],10)</f>
        <v>301461-IRR</v>
      </c>
      <c r="K2091" s="11">
        <v>0</v>
      </c>
    </row>
    <row r="2092" spans="1:11" s="170" customFormat="1" ht="15" hidden="1" customHeight="1">
      <c r="A2092" s="8" t="s">
        <v>293</v>
      </c>
      <c r="B2092" s="9" t="s">
        <v>41</v>
      </c>
      <c r="C2092" s="9" t="s">
        <v>23</v>
      </c>
      <c r="D2092" s="7" t="s">
        <v>14</v>
      </c>
      <c r="E2092" s="9" t="s">
        <v>26</v>
      </c>
      <c r="F2092" s="10">
        <v>29.12</v>
      </c>
      <c r="G2092" s="11"/>
      <c r="H2092" s="11"/>
      <c r="I2092" s="11">
        <v>0</v>
      </c>
      <c r="J2092" s="12" t="str">
        <f>LEFT(tblRVN[[#This Row],[Rate Desc]],10)</f>
        <v>301480-BLU</v>
      </c>
      <c r="K2092" s="11">
        <v>0</v>
      </c>
    </row>
    <row r="2093" spans="1:11" s="170" customFormat="1" ht="15" hidden="1" customHeight="1">
      <c r="A2093" s="8" t="s">
        <v>293</v>
      </c>
      <c r="B2093" s="9" t="s">
        <v>41</v>
      </c>
      <c r="C2093" s="9" t="s">
        <v>23</v>
      </c>
      <c r="D2093" s="7" t="s">
        <v>14</v>
      </c>
      <c r="E2093" s="9" t="s">
        <v>27</v>
      </c>
      <c r="F2093" s="10"/>
      <c r="G2093" s="11">
        <v>5077</v>
      </c>
      <c r="H2093" s="11">
        <v>0</v>
      </c>
      <c r="I2093" s="11"/>
      <c r="J2093" s="12" t="str">
        <f>LEFT(tblRVN[[#This Row],[Rate Desc]],10)</f>
        <v>CUSTOMER C</v>
      </c>
      <c r="K2093" s="11"/>
    </row>
    <row r="2094" spans="1:11" s="170" customFormat="1" ht="15" hidden="1" customHeight="1">
      <c r="A2094" s="8" t="s">
        <v>293</v>
      </c>
      <c r="B2094" s="9" t="s">
        <v>41</v>
      </c>
      <c r="C2094" s="9" t="s">
        <v>23</v>
      </c>
      <c r="D2094" s="7" t="s">
        <v>14</v>
      </c>
      <c r="E2094" s="9" t="s">
        <v>18</v>
      </c>
      <c r="F2094" s="10">
        <v>-31754.61</v>
      </c>
      <c r="G2094" s="11">
        <v>0</v>
      </c>
      <c r="H2094" s="11">
        <v>0</v>
      </c>
      <c r="I2094" s="11">
        <v>0</v>
      </c>
      <c r="J2094" s="12" t="str">
        <f>LEFT(tblRVN[[#This Row],[Rate Desc]],10)</f>
        <v>REVENUE_AC</v>
      </c>
      <c r="K2094" s="11">
        <v>0</v>
      </c>
    </row>
    <row r="2095" spans="1:11" s="170" customFormat="1" ht="15" hidden="1" customHeight="1">
      <c r="A2095" s="8" t="s">
        <v>293</v>
      </c>
      <c r="B2095" s="9" t="s">
        <v>41</v>
      </c>
      <c r="C2095" s="9" t="s">
        <v>29</v>
      </c>
      <c r="D2095" s="7" t="s">
        <v>14</v>
      </c>
      <c r="E2095" s="9" t="s">
        <v>76</v>
      </c>
      <c r="F2095" s="10">
        <v>7.57</v>
      </c>
      <c r="G2095" s="11"/>
      <c r="H2095" s="11"/>
      <c r="I2095" s="11">
        <v>0</v>
      </c>
      <c r="J2095" s="12" t="str">
        <f>LEFT(tblRVN[[#This Row],[Rate Desc]],10)</f>
        <v>02CFR00012</v>
      </c>
      <c r="K2095" s="11">
        <v>0</v>
      </c>
    </row>
    <row r="2096" spans="1:11" s="170" customFormat="1" ht="15" hidden="1" customHeight="1">
      <c r="A2096" s="8" t="s">
        <v>293</v>
      </c>
      <c r="B2096" s="9" t="s">
        <v>41</v>
      </c>
      <c r="C2096" s="9" t="s">
        <v>29</v>
      </c>
      <c r="D2096" s="7" t="s">
        <v>14</v>
      </c>
      <c r="E2096" s="9" t="s">
        <v>77</v>
      </c>
      <c r="F2096" s="10">
        <v>2604.71</v>
      </c>
      <c r="G2096" s="11">
        <v>0</v>
      </c>
      <c r="H2096" s="11">
        <v>14</v>
      </c>
      <c r="I2096" s="11">
        <v>12511</v>
      </c>
      <c r="J2096" s="12" t="str">
        <f>LEFT(tblRVN[[#This Row],[Rate Desc]],10)</f>
        <v>02COSL0052</v>
      </c>
      <c r="K2096" s="11">
        <v>12511</v>
      </c>
    </row>
    <row r="2097" spans="1:11" s="170" customFormat="1" ht="15" hidden="1" customHeight="1">
      <c r="A2097" s="8" t="s">
        <v>293</v>
      </c>
      <c r="B2097" s="9" t="s">
        <v>41</v>
      </c>
      <c r="C2097" s="9" t="s">
        <v>29</v>
      </c>
      <c r="D2097" s="7" t="s">
        <v>14</v>
      </c>
      <c r="E2097" s="9" t="s">
        <v>78</v>
      </c>
      <c r="F2097" s="10">
        <v>20896</v>
      </c>
      <c r="G2097" s="11">
        <v>0</v>
      </c>
      <c r="H2097" s="11">
        <v>115</v>
      </c>
      <c r="I2097" s="11">
        <v>280224</v>
      </c>
      <c r="J2097" s="12" t="str">
        <f>LEFT(tblRVN[[#This Row],[Rate Desc]],10)</f>
        <v>02CUSL053F</v>
      </c>
      <c r="K2097" s="11">
        <v>280224</v>
      </c>
    </row>
    <row r="2098" spans="1:11" s="170" customFormat="1" ht="15" hidden="1" customHeight="1">
      <c r="A2098" s="8" t="s">
        <v>293</v>
      </c>
      <c r="B2098" s="9" t="s">
        <v>41</v>
      </c>
      <c r="C2098" s="9" t="s">
        <v>29</v>
      </c>
      <c r="D2098" s="7" t="s">
        <v>14</v>
      </c>
      <c r="E2098" s="9" t="s">
        <v>79</v>
      </c>
      <c r="F2098" s="10">
        <v>4746.97</v>
      </c>
      <c r="G2098" s="11">
        <v>0</v>
      </c>
      <c r="H2098" s="11">
        <v>105</v>
      </c>
      <c r="I2098" s="11">
        <v>64397</v>
      </c>
      <c r="J2098" s="12" t="str">
        <f>LEFT(tblRVN[[#This Row],[Rate Desc]],10)</f>
        <v>02CUSL053M</v>
      </c>
      <c r="K2098" s="11">
        <v>64397</v>
      </c>
    </row>
    <row r="2099" spans="1:11" s="170" customFormat="1" ht="15" hidden="1" customHeight="1">
      <c r="A2099" s="8" t="s">
        <v>293</v>
      </c>
      <c r="B2099" s="9" t="s">
        <v>41</v>
      </c>
      <c r="C2099" s="9" t="s">
        <v>29</v>
      </c>
      <c r="D2099" s="7" t="s">
        <v>14</v>
      </c>
      <c r="E2099" s="9" t="s">
        <v>80</v>
      </c>
      <c r="F2099" s="10">
        <v>17707.32</v>
      </c>
      <c r="G2099" s="11">
        <v>0</v>
      </c>
      <c r="H2099" s="11">
        <v>40</v>
      </c>
      <c r="I2099" s="11">
        <v>136098</v>
      </c>
      <c r="J2099" s="12" t="str">
        <f>LEFT(tblRVN[[#This Row],[Rate Desc]],10)</f>
        <v>02MVSL0057</v>
      </c>
      <c r="K2099" s="11">
        <v>136098</v>
      </c>
    </row>
    <row r="2100" spans="1:11" s="170" customFormat="1" ht="15" hidden="1" customHeight="1">
      <c r="A2100" s="8" t="s">
        <v>293</v>
      </c>
      <c r="B2100" s="9" t="s">
        <v>41</v>
      </c>
      <c r="C2100" s="9" t="s">
        <v>29</v>
      </c>
      <c r="D2100" s="7" t="s">
        <v>14</v>
      </c>
      <c r="E2100" s="9" t="s">
        <v>81</v>
      </c>
      <c r="F2100" s="10">
        <v>59286.57</v>
      </c>
      <c r="G2100" s="11">
        <v>0</v>
      </c>
      <c r="H2100" s="11">
        <v>195</v>
      </c>
      <c r="I2100" s="11">
        <v>288630</v>
      </c>
      <c r="J2100" s="12" t="str">
        <f>LEFT(tblRVN[[#This Row],[Rate Desc]],10)</f>
        <v>02SLCO0051</v>
      </c>
      <c r="K2100" s="11">
        <v>288630</v>
      </c>
    </row>
    <row r="2101" spans="1:11" s="170" customFormat="1" ht="15" hidden="1" customHeight="1">
      <c r="A2101" s="8" t="s">
        <v>293</v>
      </c>
      <c r="B2101" s="9" t="s">
        <v>41</v>
      </c>
      <c r="C2101" s="9" t="s">
        <v>29</v>
      </c>
      <c r="D2101" s="7" t="s">
        <v>14</v>
      </c>
      <c r="E2101" s="9" t="s">
        <v>17</v>
      </c>
      <c r="F2101" s="10"/>
      <c r="G2101" s="11">
        <v>238</v>
      </c>
      <c r="H2101" s="11">
        <v>0</v>
      </c>
      <c r="I2101" s="11"/>
      <c r="J2101" s="12" t="str">
        <f>LEFT(tblRVN[[#This Row],[Rate Desc]],10)</f>
        <v>CUSTOMER C</v>
      </c>
      <c r="K2101" s="11"/>
    </row>
    <row r="2102" spans="1:11" s="170" customFormat="1" ht="15" hidden="1" customHeight="1">
      <c r="A2102" s="8" t="s">
        <v>293</v>
      </c>
      <c r="B2102" s="9" t="s">
        <v>41</v>
      </c>
      <c r="C2102" s="9" t="s">
        <v>29</v>
      </c>
      <c r="D2102" s="7" t="s">
        <v>14</v>
      </c>
      <c r="E2102" s="9" t="s">
        <v>18</v>
      </c>
      <c r="F2102" s="10">
        <v>-3735.84</v>
      </c>
      <c r="G2102" s="11">
        <v>0</v>
      </c>
      <c r="H2102" s="11">
        <v>0</v>
      </c>
      <c r="I2102" s="11">
        <v>0</v>
      </c>
      <c r="J2102" s="12" t="str">
        <f>LEFT(tblRVN[[#This Row],[Rate Desc]],10)</f>
        <v>REVENUE_AC</v>
      </c>
      <c r="K2102" s="11">
        <v>0</v>
      </c>
    </row>
    <row r="2103" spans="1:11" s="170" customFormat="1" ht="15" hidden="1" customHeight="1">
      <c r="A2103" s="8" t="s">
        <v>293</v>
      </c>
      <c r="B2103" s="9" t="s">
        <v>41</v>
      </c>
      <c r="C2103" s="9" t="s">
        <v>31</v>
      </c>
      <c r="D2103" s="7" t="s">
        <v>35</v>
      </c>
      <c r="E2103" s="9" t="s">
        <v>82</v>
      </c>
      <c r="F2103" s="10">
        <v>-3428.64</v>
      </c>
      <c r="G2103" s="11">
        <v>0</v>
      </c>
      <c r="H2103" s="11">
        <v>705</v>
      </c>
      <c r="I2103" s="11">
        <v>458991</v>
      </c>
      <c r="J2103" s="12" t="str">
        <f>LEFT(tblRVN[[#This Row],[Rate Desc]],10)</f>
        <v>02NETMT135</v>
      </c>
      <c r="K2103" s="11">
        <v>458991</v>
      </c>
    </row>
    <row r="2104" spans="1:11" s="170" customFormat="1" ht="15" hidden="1" customHeight="1">
      <c r="A2104" s="8" t="s">
        <v>293</v>
      </c>
      <c r="B2104" s="9" t="s">
        <v>41</v>
      </c>
      <c r="C2104" s="9" t="s">
        <v>31</v>
      </c>
      <c r="D2104" s="7" t="s">
        <v>35</v>
      </c>
      <c r="E2104" s="9" t="s">
        <v>83</v>
      </c>
      <c r="F2104" s="10">
        <v>-616.34</v>
      </c>
      <c r="G2104" s="11"/>
      <c r="H2104" s="11"/>
      <c r="I2104" s="11">
        <v>82246</v>
      </c>
      <c r="J2104" s="12" t="str">
        <f>LEFT(tblRVN[[#This Row],[Rate Desc]],10)</f>
        <v>02OALTB15R</v>
      </c>
      <c r="K2104" s="11">
        <v>82246</v>
      </c>
    </row>
    <row r="2105" spans="1:11" s="170" customFormat="1" ht="15" hidden="1" customHeight="1">
      <c r="A2105" s="8" t="s">
        <v>293</v>
      </c>
      <c r="B2105" s="9" t="s">
        <v>41</v>
      </c>
      <c r="C2105" s="9" t="s">
        <v>31</v>
      </c>
      <c r="D2105" s="7" t="s">
        <v>35</v>
      </c>
      <c r="E2105" s="9" t="s">
        <v>84</v>
      </c>
      <c r="F2105" s="10">
        <v>-947252.11</v>
      </c>
      <c r="G2105" s="11">
        <v>0</v>
      </c>
      <c r="H2105" s="11">
        <v>100844</v>
      </c>
      <c r="I2105" s="11">
        <v>126798463</v>
      </c>
      <c r="J2105" s="12" t="str">
        <f>LEFT(tblRVN[[#This Row],[Rate Desc]],10)</f>
        <v>02RESD0016</v>
      </c>
      <c r="K2105" s="11">
        <v>126798463</v>
      </c>
    </row>
    <row r="2106" spans="1:11" s="170" customFormat="1" ht="15" hidden="1" customHeight="1">
      <c r="A2106" s="8" t="s">
        <v>293</v>
      </c>
      <c r="B2106" s="9" t="s">
        <v>41</v>
      </c>
      <c r="C2106" s="9" t="s">
        <v>31</v>
      </c>
      <c r="D2106" s="7" t="s">
        <v>35</v>
      </c>
      <c r="E2106" s="9" t="s">
        <v>85</v>
      </c>
      <c r="F2106" s="10">
        <v>-42254.06</v>
      </c>
      <c r="G2106" s="11">
        <v>0</v>
      </c>
      <c r="H2106" s="11">
        <v>5252</v>
      </c>
      <c r="I2106" s="11">
        <v>5656527</v>
      </c>
      <c r="J2106" s="12" t="str">
        <f>LEFT(tblRVN[[#This Row],[Rate Desc]],10)</f>
        <v>02RESD0017</v>
      </c>
      <c r="K2106" s="11">
        <v>5656527</v>
      </c>
    </row>
    <row r="2107" spans="1:11" s="170" customFormat="1" ht="15" hidden="1" customHeight="1">
      <c r="A2107" s="8" t="s">
        <v>293</v>
      </c>
      <c r="B2107" s="9" t="s">
        <v>41</v>
      </c>
      <c r="C2107" s="9" t="s">
        <v>31</v>
      </c>
      <c r="D2107" s="7" t="s">
        <v>35</v>
      </c>
      <c r="E2107" s="9" t="s">
        <v>86</v>
      </c>
      <c r="F2107" s="10">
        <v>-1521.64</v>
      </c>
      <c r="G2107" s="11">
        <v>0</v>
      </c>
      <c r="H2107" s="11">
        <v>83</v>
      </c>
      <c r="I2107" s="11">
        <v>203699</v>
      </c>
      <c r="J2107" s="12" t="str">
        <f>LEFT(tblRVN[[#This Row],[Rate Desc]],10)</f>
        <v>02RESD0018</v>
      </c>
      <c r="K2107" s="11">
        <v>203699</v>
      </c>
    </row>
    <row r="2108" spans="1:11" s="170" customFormat="1" ht="15" hidden="1" customHeight="1">
      <c r="A2108" s="8" t="s">
        <v>293</v>
      </c>
      <c r="B2108" s="9" t="s">
        <v>41</v>
      </c>
      <c r="C2108" s="9" t="s">
        <v>31</v>
      </c>
      <c r="D2108" s="7" t="s">
        <v>35</v>
      </c>
      <c r="E2108" s="9" t="s">
        <v>87</v>
      </c>
      <c r="F2108" s="10">
        <v>-339.37</v>
      </c>
      <c r="G2108" s="11">
        <v>0</v>
      </c>
      <c r="H2108" s="11">
        <v>15</v>
      </c>
      <c r="I2108" s="11">
        <v>45430</v>
      </c>
      <c r="J2108" s="12" t="str">
        <f>LEFT(tblRVN[[#This Row],[Rate Desc]],10)</f>
        <v>02RESD018X</v>
      </c>
      <c r="K2108" s="11">
        <v>45430</v>
      </c>
    </row>
    <row r="2109" spans="1:11" s="170" customFormat="1" ht="15" hidden="1" customHeight="1">
      <c r="A2109" s="8" t="s">
        <v>293</v>
      </c>
      <c r="B2109" s="9" t="s">
        <v>41</v>
      </c>
      <c r="C2109" s="9" t="s">
        <v>31</v>
      </c>
      <c r="D2109" s="7" t="s">
        <v>35</v>
      </c>
      <c r="E2109" s="9" t="s">
        <v>88</v>
      </c>
      <c r="F2109" s="10">
        <v>-14603.36</v>
      </c>
      <c r="G2109" s="11">
        <v>0</v>
      </c>
      <c r="H2109" s="11">
        <v>3439</v>
      </c>
      <c r="I2109" s="11">
        <v>1955004</v>
      </c>
      <c r="J2109" s="12" t="str">
        <f>LEFT(tblRVN[[#This Row],[Rate Desc]],10)</f>
        <v>02RGNSB024</v>
      </c>
      <c r="K2109" s="11">
        <v>1955004</v>
      </c>
    </row>
    <row r="2110" spans="1:11" s="170" customFormat="1" ht="15" hidden="1" customHeight="1">
      <c r="A2110" s="8" t="s">
        <v>293</v>
      </c>
      <c r="B2110" s="9" t="s">
        <v>41</v>
      </c>
      <c r="C2110" s="9" t="s">
        <v>31</v>
      </c>
      <c r="D2110" s="7" t="s">
        <v>35</v>
      </c>
      <c r="E2110" s="9" t="s">
        <v>284</v>
      </c>
      <c r="F2110" s="10">
        <v>-560.25</v>
      </c>
      <c r="G2110" s="11">
        <v>0</v>
      </c>
      <c r="H2110" s="11">
        <v>1</v>
      </c>
      <c r="I2110" s="11">
        <v>75000</v>
      </c>
      <c r="J2110" s="12" t="str">
        <f>LEFT(tblRVN[[#This Row],[Rate Desc]],10)</f>
        <v>02RGNSB036</v>
      </c>
      <c r="K2110" s="11">
        <v>75000</v>
      </c>
    </row>
    <row r="2111" spans="1:11" s="170" customFormat="1" ht="15" hidden="1" customHeight="1">
      <c r="A2111" s="8" t="s">
        <v>293</v>
      </c>
      <c r="B2111" s="9" t="s">
        <v>41</v>
      </c>
      <c r="C2111" s="9" t="s">
        <v>31</v>
      </c>
      <c r="D2111" s="7" t="s">
        <v>35</v>
      </c>
      <c r="E2111" s="9" t="s">
        <v>281</v>
      </c>
      <c r="F2111" s="10">
        <v>-6.76</v>
      </c>
      <c r="G2111" s="11">
        <v>0</v>
      </c>
      <c r="H2111" s="11">
        <v>6</v>
      </c>
      <c r="I2111" s="11">
        <v>904</v>
      </c>
      <c r="J2111" s="12" t="str">
        <f>LEFT(tblRVN[[#This Row],[Rate Desc]],10)</f>
        <v>02RNM24135</v>
      </c>
      <c r="K2111" s="11">
        <v>904</v>
      </c>
    </row>
    <row r="2112" spans="1:11" s="170" customFormat="1" ht="15" hidden="1" customHeight="1">
      <c r="A2112" s="8" t="s">
        <v>293</v>
      </c>
      <c r="B2112" s="9" t="s">
        <v>41</v>
      </c>
      <c r="C2112" s="9" t="s">
        <v>31</v>
      </c>
      <c r="D2112" s="7" t="s">
        <v>35</v>
      </c>
      <c r="E2112" s="9" t="s">
        <v>37</v>
      </c>
      <c r="F2112" s="10"/>
      <c r="G2112" s="11">
        <v>108714</v>
      </c>
      <c r="H2112" s="11">
        <v>0</v>
      </c>
      <c r="I2112" s="11"/>
      <c r="J2112" s="12" t="str">
        <f>LEFT(tblRVN[[#This Row],[Rate Desc]],10)</f>
        <v>CUSTOMER C</v>
      </c>
      <c r="K2112" s="11"/>
    </row>
    <row r="2113" spans="1:12" s="170" customFormat="1" ht="15" hidden="1" customHeight="1">
      <c r="A2113" s="8" t="s">
        <v>293</v>
      </c>
      <c r="B2113" s="9" t="s">
        <v>41</v>
      </c>
      <c r="C2113" s="9" t="s">
        <v>31</v>
      </c>
      <c r="D2113" s="7" t="s">
        <v>14</v>
      </c>
      <c r="E2113" s="9" t="s">
        <v>99</v>
      </c>
      <c r="F2113" s="10">
        <v>-0.41</v>
      </c>
      <c r="G2113" s="11"/>
      <c r="H2113" s="11"/>
      <c r="I2113" s="11">
        <v>0</v>
      </c>
      <c r="J2113" s="12" t="str">
        <f>LEFT(tblRVN[[#This Row],[Rate Desc]],10)</f>
        <v>02BLSKY01R</v>
      </c>
      <c r="K2113" s="11">
        <v>0</v>
      </c>
    </row>
    <row r="2114" spans="1:12" s="170" customFormat="1" ht="15" hidden="1" customHeight="1">
      <c r="A2114" s="8" t="s">
        <v>293</v>
      </c>
      <c r="B2114" s="9" t="s">
        <v>41</v>
      </c>
      <c r="C2114" s="9" t="s">
        <v>31</v>
      </c>
      <c r="D2114" s="7" t="s">
        <v>14</v>
      </c>
      <c r="E2114" s="9" t="s">
        <v>58</v>
      </c>
      <c r="F2114" s="10">
        <v>153.63</v>
      </c>
      <c r="G2114" s="11"/>
      <c r="H2114" s="11"/>
      <c r="I2114" s="11">
        <v>0</v>
      </c>
      <c r="J2114" s="12" t="str">
        <f>LEFT(tblRVN[[#This Row],[Rate Desc]],10)</f>
        <v>02LNX00109</v>
      </c>
      <c r="K2114" s="11">
        <v>0</v>
      </c>
    </row>
    <row r="2115" spans="1:12" s="170" customFormat="1" ht="15" hidden="1" customHeight="1">
      <c r="A2115" s="8" t="s">
        <v>293</v>
      </c>
      <c r="B2115" s="9" t="s">
        <v>41</v>
      </c>
      <c r="C2115" s="9" t="s">
        <v>31</v>
      </c>
      <c r="D2115" s="7" t="s">
        <v>14</v>
      </c>
      <c r="E2115" s="9" t="s">
        <v>89</v>
      </c>
      <c r="F2115" s="10">
        <v>46879.26</v>
      </c>
      <c r="G2115" s="11">
        <v>0</v>
      </c>
      <c r="H2115" s="11">
        <v>705</v>
      </c>
      <c r="I2115" s="11">
        <v>455299</v>
      </c>
      <c r="J2115" s="12" t="str">
        <f>LEFT(tblRVN[[#This Row],[Rate Desc]],10)</f>
        <v>02NETMT135</v>
      </c>
      <c r="K2115" s="11">
        <v>455299</v>
      </c>
    </row>
    <row r="2116" spans="1:12" s="170" customFormat="1" ht="15" hidden="1" customHeight="1">
      <c r="A2116" s="8" t="s">
        <v>293</v>
      </c>
      <c r="B2116" s="9" t="s">
        <v>41</v>
      </c>
      <c r="C2116" s="9" t="s">
        <v>31</v>
      </c>
      <c r="D2116" s="7" t="s">
        <v>14</v>
      </c>
      <c r="E2116" s="9" t="s">
        <v>90</v>
      </c>
      <c r="F2116" s="10">
        <v>12771.61</v>
      </c>
      <c r="G2116" s="11">
        <v>0</v>
      </c>
      <c r="H2116" s="11">
        <v>1073</v>
      </c>
      <c r="I2116" s="11">
        <v>82249</v>
      </c>
      <c r="J2116" s="12" t="str">
        <f>LEFT(tblRVN[[#This Row],[Rate Desc]],10)</f>
        <v>02OALTB15R</v>
      </c>
      <c r="K2116" s="11">
        <v>82249</v>
      </c>
    </row>
    <row r="2117" spans="1:12" s="170" customFormat="1" ht="15" hidden="1" customHeight="1">
      <c r="A2117" s="8" t="s">
        <v>293</v>
      </c>
      <c r="B2117" s="9" t="s">
        <v>41</v>
      </c>
      <c r="C2117" s="9" t="s">
        <v>31</v>
      </c>
      <c r="D2117" s="7" t="s">
        <v>14</v>
      </c>
      <c r="E2117" s="9" t="s">
        <v>91</v>
      </c>
      <c r="F2117" s="10">
        <v>12238503.460000001</v>
      </c>
      <c r="G2117" s="11">
        <v>0</v>
      </c>
      <c r="H2117" s="11">
        <v>100844</v>
      </c>
      <c r="I2117" s="11">
        <v>126869275</v>
      </c>
      <c r="J2117" s="12" t="str">
        <f>LEFT(tblRVN[[#This Row],[Rate Desc]],10)</f>
        <v>02RESD0016</v>
      </c>
      <c r="K2117" s="11">
        <v>126869275</v>
      </c>
    </row>
    <row r="2118" spans="1:12" s="170" customFormat="1" ht="15" hidden="1" customHeight="1">
      <c r="A2118" s="8" t="s">
        <v>293</v>
      </c>
      <c r="B2118" s="9" t="s">
        <v>41</v>
      </c>
      <c r="C2118" s="9" t="s">
        <v>31</v>
      </c>
      <c r="D2118" s="7" t="s">
        <v>14</v>
      </c>
      <c r="E2118" s="9" t="s">
        <v>92</v>
      </c>
      <c r="F2118" s="10">
        <v>533489.68999999994</v>
      </c>
      <c r="G2118" s="11">
        <v>0</v>
      </c>
      <c r="H2118" s="11">
        <v>5252</v>
      </c>
      <c r="I2118" s="11">
        <v>5656619</v>
      </c>
      <c r="J2118" s="12" t="str">
        <f>LEFT(tblRVN[[#This Row],[Rate Desc]],10)</f>
        <v>02RESD0017</v>
      </c>
      <c r="K2118" s="11">
        <v>5656619</v>
      </c>
    </row>
    <row r="2119" spans="1:12" s="170" customFormat="1" ht="15" hidden="1" customHeight="1">
      <c r="A2119" s="8" t="s">
        <v>293</v>
      </c>
      <c r="B2119" s="9" t="s">
        <v>41</v>
      </c>
      <c r="C2119" s="9" t="s">
        <v>31</v>
      </c>
      <c r="D2119" s="7" t="s">
        <v>14</v>
      </c>
      <c r="E2119" s="9" t="s">
        <v>93</v>
      </c>
      <c r="F2119" s="10">
        <v>21563.32</v>
      </c>
      <c r="G2119" s="11">
        <v>0</v>
      </c>
      <c r="H2119" s="11">
        <v>83</v>
      </c>
      <c r="I2119" s="11">
        <v>203703</v>
      </c>
      <c r="J2119" s="12" t="str">
        <f>LEFT(tblRVN[[#This Row],[Rate Desc]],10)</f>
        <v>02RESD0018</v>
      </c>
      <c r="K2119" s="11">
        <v>203703</v>
      </c>
    </row>
    <row r="2120" spans="1:12" s="170" customFormat="1" ht="15" hidden="1" customHeight="1">
      <c r="A2120" s="8" t="s">
        <v>293</v>
      </c>
      <c r="B2120" s="9" t="s">
        <v>41</v>
      </c>
      <c r="C2120" s="9" t="s">
        <v>31</v>
      </c>
      <c r="D2120" s="7" t="s">
        <v>14</v>
      </c>
      <c r="E2120" s="9" t="s">
        <v>94</v>
      </c>
      <c r="F2120" s="10">
        <v>4807.3599999999997</v>
      </c>
      <c r="G2120" s="11">
        <v>0</v>
      </c>
      <c r="H2120" s="11">
        <v>15</v>
      </c>
      <c r="I2120" s="11">
        <v>45431</v>
      </c>
      <c r="J2120" s="12" t="str">
        <f>LEFT(tblRVN[[#This Row],[Rate Desc]],10)</f>
        <v>02RESD018X</v>
      </c>
      <c r="K2120" s="11">
        <v>45431</v>
      </c>
    </row>
    <row r="2121" spans="1:12" s="170" customFormat="1" ht="15" hidden="1" customHeight="1">
      <c r="A2121" s="8" t="s">
        <v>293</v>
      </c>
      <c r="B2121" s="9" t="s">
        <v>41</v>
      </c>
      <c r="C2121" s="9" t="s">
        <v>31</v>
      </c>
      <c r="D2121" s="7" t="s">
        <v>14</v>
      </c>
      <c r="E2121" s="9" t="s">
        <v>95</v>
      </c>
      <c r="F2121" s="10">
        <v>234291.06</v>
      </c>
      <c r="G2121" s="11">
        <v>0</v>
      </c>
      <c r="H2121" s="11">
        <v>3439</v>
      </c>
      <c r="I2121" s="11">
        <v>2022184</v>
      </c>
      <c r="J2121" s="12" t="str">
        <f>LEFT(tblRVN[[#This Row],[Rate Desc]],10)</f>
        <v>02RGNSB024</v>
      </c>
      <c r="K2121" s="11">
        <v>2022184</v>
      </c>
    </row>
    <row r="2122" spans="1:12" s="170" customFormat="1" ht="15" hidden="1" customHeight="1">
      <c r="A2122" s="8" t="s">
        <v>293</v>
      </c>
      <c r="B2122" s="9" t="s">
        <v>41</v>
      </c>
      <c r="C2122" s="9" t="s">
        <v>31</v>
      </c>
      <c r="D2122" s="7" t="s">
        <v>14</v>
      </c>
      <c r="E2122" s="9" t="s">
        <v>282</v>
      </c>
      <c r="F2122" s="10">
        <v>9453.34</v>
      </c>
      <c r="G2122" s="11">
        <v>0</v>
      </c>
      <c r="H2122" s="11">
        <v>2</v>
      </c>
      <c r="I2122" s="11">
        <v>117560</v>
      </c>
      <c r="J2122" s="12" t="str">
        <f>LEFT(tblRVN[[#This Row],[Rate Desc]],10)</f>
        <v>02RGNSB036</v>
      </c>
      <c r="K2122" s="11">
        <v>117560</v>
      </c>
    </row>
    <row r="2123" spans="1:12" s="170" customFormat="1" ht="15" hidden="1" customHeight="1">
      <c r="A2123" s="8" t="s">
        <v>293</v>
      </c>
      <c r="B2123" s="9" t="s">
        <v>41</v>
      </c>
      <c r="C2123" s="9" t="s">
        <v>31</v>
      </c>
      <c r="D2123" s="7" t="s">
        <v>14</v>
      </c>
      <c r="E2123" s="9" t="s">
        <v>283</v>
      </c>
      <c r="F2123" s="10">
        <v>226.33</v>
      </c>
      <c r="G2123" s="11">
        <v>0</v>
      </c>
      <c r="H2123" s="11">
        <v>6</v>
      </c>
      <c r="I2123" s="11">
        <v>904</v>
      </c>
      <c r="J2123" s="12" t="str">
        <f>LEFT(tblRVN[[#This Row],[Rate Desc]],10)</f>
        <v>02RNM24135</v>
      </c>
      <c r="K2123" s="11">
        <v>904</v>
      </c>
    </row>
    <row r="2124" spans="1:12" s="170" customFormat="1" ht="15" hidden="1" customHeight="1">
      <c r="A2124" s="8" t="s">
        <v>293</v>
      </c>
      <c r="B2124" s="9" t="s">
        <v>41</v>
      </c>
      <c r="C2124" s="9" t="s">
        <v>31</v>
      </c>
      <c r="D2124" s="7" t="s">
        <v>14</v>
      </c>
      <c r="E2124" s="9" t="s">
        <v>33</v>
      </c>
      <c r="F2124" s="10">
        <v>15133</v>
      </c>
      <c r="G2124" s="11"/>
      <c r="H2124" s="11"/>
      <c r="I2124" s="11">
        <v>0</v>
      </c>
      <c r="J2124" s="12" t="str">
        <f>LEFT(tblRVN[[#This Row],[Rate Desc]],10)</f>
        <v>301180-BLU</v>
      </c>
      <c r="K2124" s="11">
        <v>0</v>
      </c>
    </row>
    <row r="2125" spans="1:12" s="170" customFormat="1" ht="15" hidden="1" customHeight="1">
      <c r="A2125" s="8" t="s">
        <v>293</v>
      </c>
      <c r="B2125" s="9" t="s">
        <v>41</v>
      </c>
      <c r="C2125" s="9" t="s">
        <v>31</v>
      </c>
      <c r="D2125" s="7" t="s">
        <v>14</v>
      </c>
      <c r="E2125" s="9" t="s">
        <v>17</v>
      </c>
      <c r="F2125" s="10"/>
      <c r="G2125" s="11">
        <v>108736</v>
      </c>
      <c r="H2125" s="11">
        <v>0</v>
      </c>
      <c r="I2125" s="11"/>
      <c r="J2125" s="12" t="str">
        <f>LEFT(tblRVN[[#This Row],[Rate Desc]],10)</f>
        <v>CUSTOMER C</v>
      </c>
      <c r="K2125" s="11"/>
    </row>
    <row r="2126" spans="1:12" s="170" customFormat="1" ht="15" hidden="1" customHeight="1">
      <c r="A2126" s="8" t="s">
        <v>293</v>
      </c>
      <c r="B2126" s="9" t="s">
        <v>41</v>
      </c>
      <c r="C2126" s="9" t="s">
        <v>31</v>
      </c>
      <c r="D2126" s="7" t="s">
        <v>14</v>
      </c>
      <c r="E2126" s="9" t="s">
        <v>18</v>
      </c>
      <c r="F2126" s="10">
        <v>-418413.67</v>
      </c>
      <c r="G2126" s="11">
        <v>0</v>
      </c>
      <c r="H2126" s="11">
        <v>0</v>
      </c>
      <c r="I2126" s="11">
        <v>0</v>
      </c>
      <c r="J2126" s="12" t="str">
        <f>LEFT(tblRVN[[#This Row],[Rate Desc]],10)</f>
        <v>REVENUE_AC</v>
      </c>
      <c r="K2126" s="11">
        <v>0</v>
      </c>
    </row>
    <row r="2127" spans="1:12" ht="15" hidden="1" customHeight="1">
      <c r="A2127" s="8">
        <v>201709</v>
      </c>
      <c r="B2127" s="9" t="s">
        <v>41</v>
      </c>
      <c r="C2127" s="9" t="s">
        <v>13</v>
      </c>
      <c r="D2127" s="7" t="s">
        <v>35</v>
      </c>
      <c r="E2127" s="9" t="s">
        <v>42</v>
      </c>
      <c r="F2127" s="10">
        <v>-19704.66</v>
      </c>
      <c r="G2127" s="11">
        <v>0</v>
      </c>
      <c r="H2127" s="11">
        <v>1473</v>
      </c>
      <c r="I2127" s="11">
        <v>2637862</v>
      </c>
      <c r="J2127" s="12" t="str">
        <f>LEFT(tblRVN[[#This Row],[Rate Desc]],10)</f>
        <v>02GNSB0024</v>
      </c>
      <c r="K2127" s="11">
        <v>2637862</v>
      </c>
      <c r="L2127" s="19"/>
    </row>
    <row r="2128" spans="1:12" ht="15" hidden="1" customHeight="1">
      <c r="A2128" s="8">
        <v>201709</v>
      </c>
      <c r="B2128" s="9" t="s">
        <v>41</v>
      </c>
      <c r="C2128" s="9" t="s">
        <v>13</v>
      </c>
      <c r="D2128" s="7" t="s">
        <v>35</v>
      </c>
      <c r="E2128" s="9" t="s">
        <v>43</v>
      </c>
      <c r="F2128" s="10">
        <v>-0.54</v>
      </c>
      <c r="G2128" s="11">
        <v>0</v>
      </c>
      <c r="H2128" s="11">
        <v>1</v>
      </c>
      <c r="I2128" s="11">
        <v>72</v>
      </c>
      <c r="J2128" s="12" t="str">
        <f>LEFT(tblRVN[[#This Row],[Rate Desc]],10)</f>
        <v>02GNSB024F</v>
      </c>
      <c r="K2128" s="11">
        <v>72</v>
      </c>
      <c r="L2128" s="19"/>
    </row>
    <row r="2129" spans="1:12" ht="15" hidden="1" customHeight="1">
      <c r="A2129" s="8">
        <v>201709</v>
      </c>
      <c r="B2129" s="9" t="s">
        <v>41</v>
      </c>
      <c r="C2129" s="9" t="s">
        <v>13</v>
      </c>
      <c r="D2129" s="7" t="s">
        <v>35</v>
      </c>
      <c r="E2129" s="9" t="s">
        <v>44</v>
      </c>
      <c r="F2129" s="10">
        <v>-103.58</v>
      </c>
      <c r="G2129" s="11">
        <v>0</v>
      </c>
      <c r="H2129" s="11">
        <v>77</v>
      </c>
      <c r="I2129" s="11">
        <v>13873</v>
      </c>
      <c r="J2129" s="12" t="str">
        <f>LEFT(tblRVN[[#This Row],[Rate Desc]],10)</f>
        <v>02GNSB24FP</v>
      </c>
      <c r="K2129" s="11">
        <v>13873</v>
      </c>
      <c r="L2129" s="19"/>
    </row>
    <row r="2130" spans="1:12" ht="15" hidden="1" customHeight="1">
      <c r="A2130" s="8">
        <v>201709</v>
      </c>
      <c r="B2130" s="9" t="s">
        <v>41</v>
      </c>
      <c r="C2130" s="9" t="s">
        <v>13</v>
      </c>
      <c r="D2130" s="7" t="s">
        <v>35</v>
      </c>
      <c r="E2130" s="9" t="s">
        <v>45</v>
      </c>
      <c r="F2130" s="10">
        <v>-43436.6</v>
      </c>
      <c r="G2130" s="11">
        <v>0</v>
      </c>
      <c r="H2130" s="11">
        <v>105</v>
      </c>
      <c r="I2130" s="11">
        <v>5814802</v>
      </c>
      <c r="J2130" s="12" t="str">
        <f>LEFT(tblRVN[[#This Row],[Rate Desc]],10)</f>
        <v>02LGSB0036</v>
      </c>
      <c r="K2130" s="11">
        <v>5814802</v>
      </c>
      <c r="L2130" s="19"/>
    </row>
    <row r="2131" spans="1:12" ht="15" hidden="1" customHeight="1">
      <c r="A2131" s="8">
        <v>201709</v>
      </c>
      <c r="B2131" s="9" t="s">
        <v>41</v>
      </c>
      <c r="C2131" s="9" t="s">
        <v>13</v>
      </c>
      <c r="D2131" s="7" t="s">
        <v>35</v>
      </c>
      <c r="E2131" s="9" t="s">
        <v>46</v>
      </c>
      <c r="F2131" s="10">
        <v>-66.69</v>
      </c>
      <c r="G2131" s="11">
        <v>0</v>
      </c>
      <c r="H2131" s="11">
        <v>23</v>
      </c>
      <c r="I2131" s="11">
        <v>8926</v>
      </c>
      <c r="J2131" s="12" t="str">
        <f>LEFT(tblRVN[[#This Row],[Rate Desc]],10)</f>
        <v>02NMT24135</v>
      </c>
      <c r="K2131" s="11">
        <v>8926</v>
      </c>
      <c r="L2131" s="19"/>
    </row>
    <row r="2132" spans="1:12" ht="15" hidden="1" customHeight="1">
      <c r="A2132" s="8">
        <v>201709</v>
      </c>
      <c r="B2132" s="9" t="s">
        <v>41</v>
      </c>
      <c r="C2132" s="9" t="s">
        <v>13</v>
      </c>
      <c r="D2132" s="7" t="s">
        <v>35</v>
      </c>
      <c r="E2132" s="9" t="s">
        <v>47</v>
      </c>
      <c r="F2132" s="10">
        <v>-321.33999999999997</v>
      </c>
      <c r="I2132" s="11">
        <v>42923</v>
      </c>
      <c r="J2132" s="12" t="str">
        <f>LEFT(tblRVN[[#This Row],[Rate Desc]],10)</f>
        <v>02OALTB15N</v>
      </c>
      <c r="K2132" s="11">
        <v>42923</v>
      </c>
      <c r="L2132" s="19"/>
    </row>
    <row r="2133" spans="1:12" ht="15" hidden="1" customHeight="1">
      <c r="A2133" s="8">
        <v>201709</v>
      </c>
      <c r="B2133" s="9" t="s">
        <v>41</v>
      </c>
      <c r="C2133" s="9" t="s">
        <v>13</v>
      </c>
      <c r="D2133" s="7" t="s">
        <v>35</v>
      </c>
      <c r="E2133" s="9" t="s">
        <v>36</v>
      </c>
      <c r="F2133" s="10">
        <v>1174.8900000000001</v>
      </c>
      <c r="G2133" s="11">
        <v>0</v>
      </c>
      <c r="H2133" s="11">
        <v>0</v>
      </c>
      <c r="I2133" s="11">
        <v>0</v>
      </c>
      <c r="J2133" s="12" t="str">
        <f>LEFT(tblRVN[[#This Row],[Rate Desc]],10)</f>
        <v>BPA BALANC</v>
      </c>
      <c r="K2133" s="11">
        <v>0</v>
      </c>
      <c r="L2133" s="19"/>
    </row>
    <row r="2134" spans="1:12" ht="15" hidden="1" customHeight="1">
      <c r="A2134" s="8">
        <v>201709</v>
      </c>
      <c r="B2134" s="9" t="s">
        <v>41</v>
      </c>
      <c r="C2134" s="9" t="s">
        <v>13</v>
      </c>
      <c r="D2134" s="7" t="s">
        <v>35</v>
      </c>
      <c r="E2134" s="9" t="s">
        <v>37</v>
      </c>
      <c r="G2134" s="11">
        <v>1604</v>
      </c>
      <c r="H2134" s="11">
        <v>0</v>
      </c>
      <c r="J2134" s="12" t="str">
        <f>LEFT(tblRVN[[#This Row],[Rate Desc]],10)</f>
        <v>CUSTOMER C</v>
      </c>
      <c r="L2134" s="19"/>
    </row>
    <row r="2135" spans="1:12" ht="15" hidden="1" customHeight="1">
      <c r="A2135" s="8">
        <v>201709</v>
      </c>
      <c r="B2135" s="9" t="s">
        <v>41</v>
      </c>
      <c r="C2135" s="9" t="s">
        <v>13</v>
      </c>
      <c r="D2135" s="7" t="s">
        <v>14</v>
      </c>
      <c r="E2135" s="9" t="s">
        <v>48</v>
      </c>
      <c r="F2135" s="10">
        <v>257897.04</v>
      </c>
      <c r="G2135" s="11">
        <v>0</v>
      </c>
      <c r="H2135" s="11">
        <v>1473</v>
      </c>
      <c r="I2135" s="11">
        <v>2637895</v>
      </c>
      <c r="J2135" s="12" t="str">
        <f>LEFT(tblRVN[[#This Row],[Rate Desc]],10)</f>
        <v>02GNSB0024</v>
      </c>
      <c r="K2135" s="11">
        <v>2637895</v>
      </c>
      <c r="L2135" s="19"/>
    </row>
    <row r="2136" spans="1:12" ht="15" hidden="1" customHeight="1">
      <c r="A2136" s="8">
        <v>201709</v>
      </c>
      <c r="B2136" s="9" t="s">
        <v>41</v>
      </c>
      <c r="C2136" s="9" t="s">
        <v>13</v>
      </c>
      <c r="D2136" s="7" t="s">
        <v>14</v>
      </c>
      <c r="E2136" s="9" t="s">
        <v>49</v>
      </c>
      <c r="F2136" s="10">
        <v>1697.27</v>
      </c>
      <c r="G2136" s="11">
        <v>0</v>
      </c>
      <c r="H2136" s="11">
        <v>6</v>
      </c>
      <c r="I2136" s="11">
        <v>12860</v>
      </c>
      <c r="J2136" s="12" t="str">
        <f>LEFT(tblRVN[[#This Row],[Rate Desc]],10)</f>
        <v>02GNSB024F</v>
      </c>
      <c r="K2136" s="11">
        <v>12860</v>
      </c>
      <c r="L2136" s="19"/>
    </row>
    <row r="2137" spans="1:12" ht="15" hidden="1" customHeight="1">
      <c r="A2137" s="8">
        <v>201709</v>
      </c>
      <c r="B2137" s="9" t="s">
        <v>41</v>
      </c>
      <c r="C2137" s="9" t="s">
        <v>13</v>
      </c>
      <c r="D2137" s="7" t="s">
        <v>14</v>
      </c>
      <c r="E2137" s="9" t="s">
        <v>50</v>
      </c>
      <c r="F2137" s="10">
        <v>1432.99</v>
      </c>
      <c r="G2137" s="11">
        <v>0</v>
      </c>
      <c r="H2137" s="11">
        <v>77</v>
      </c>
      <c r="I2137" s="11">
        <v>13874</v>
      </c>
      <c r="J2137" s="12" t="str">
        <f>LEFT(tblRVN[[#This Row],[Rate Desc]],10)</f>
        <v>02GNSB24FP</v>
      </c>
      <c r="K2137" s="11">
        <v>13874</v>
      </c>
      <c r="L2137" s="19"/>
    </row>
    <row r="2138" spans="1:12" ht="15" hidden="1" customHeight="1">
      <c r="A2138" s="8">
        <v>201709</v>
      </c>
      <c r="B2138" s="9" t="s">
        <v>41</v>
      </c>
      <c r="C2138" s="9" t="s">
        <v>13</v>
      </c>
      <c r="D2138" s="7" t="s">
        <v>14</v>
      </c>
      <c r="E2138" s="9" t="s">
        <v>51</v>
      </c>
      <c r="F2138" s="10">
        <v>4032380.3</v>
      </c>
      <c r="G2138" s="11">
        <v>0</v>
      </c>
      <c r="H2138" s="11">
        <v>13983</v>
      </c>
      <c r="I2138" s="11">
        <v>43322288</v>
      </c>
      <c r="J2138" s="12" t="str">
        <f>LEFT(tblRVN[[#This Row],[Rate Desc]],10)</f>
        <v>02GNSV0024</v>
      </c>
      <c r="K2138" s="11">
        <v>43322288</v>
      </c>
      <c r="L2138" s="19"/>
    </row>
    <row r="2139" spans="1:12" ht="15" hidden="1" customHeight="1">
      <c r="A2139" s="8">
        <v>201709</v>
      </c>
      <c r="B2139" s="9" t="s">
        <v>41</v>
      </c>
      <c r="C2139" s="9" t="s">
        <v>13</v>
      </c>
      <c r="D2139" s="7" t="s">
        <v>14</v>
      </c>
      <c r="E2139" s="9" t="s">
        <v>52</v>
      </c>
      <c r="F2139" s="10">
        <v>12638.78</v>
      </c>
      <c r="G2139" s="11">
        <v>0</v>
      </c>
      <c r="H2139" s="11">
        <v>107</v>
      </c>
      <c r="I2139" s="11">
        <v>89293</v>
      </c>
      <c r="J2139" s="12" t="str">
        <f>LEFT(tblRVN[[#This Row],[Rate Desc]],10)</f>
        <v>02GNSV024F</v>
      </c>
      <c r="K2139" s="11">
        <v>89293</v>
      </c>
      <c r="L2139" s="19"/>
    </row>
    <row r="2140" spans="1:12" ht="15" hidden="1" customHeight="1">
      <c r="A2140" s="8">
        <v>201709</v>
      </c>
      <c r="B2140" s="9" t="s">
        <v>41</v>
      </c>
      <c r="C2140" s="9" t="s">
        <v>13</v>
      </c>
      <c r="D2140" s="7" t="s">
        <v>14</v>
      </c>
      <c r="E2140" s="9" t="s">
        <v>53</v>
      </c>
      <c r="F2140" s="10">
        <v>487295.18</v>
      </c>
      <c r="G2140" s="11">
        <v>0</v>
      </c>
      <c r="H2140" s="11">
        <v>105</v>
      </c>
      <c r="I2140" s="11">
        <v>5814802</v>
      </c>
      <c r="J2140" s="12" t="str">
        <f>LEFT(tblRVN[[#This Row],[Rate Desc]],10)</f>
        <v>02LGSB0036</v>
      </c>
      <c r="K2140" s="11">
        <v>5814802</v>
      </c>
      <c r="L2140" s="19"/>
    </row>
    <row r="2141" spans="1:12" ht="15" hidden="1" customHeight="1">
      <c r="A2141" s="8">
        <v>201709</v>
      </c>
      <c r="B2141" s="9" t="s">
        <v>41</v>
      </c>
      <c r="C2141" s="9" t="s">
        <v>13</v>
      </c>
      <c r="D2141" s="7" t="s">
        <v>14</v>
      </c>
      <c r="E2141" s="9" t="s">
        <v>54</v>
      </c>
      <c r="F2141" s="10">
        <v>5655346.96</v>
      </c>
      <c r="G2141" s="11">
        <v>0</v>
      </c>
      <c r="H2141" s="11">
        <v>870</v>
      </c>
      <c r="I2141" s="11">
        <v>69276955</v>
      </c>
      <c r="J2141" s="12" t="str">
        <f>LEFT(tblRVN[[#This Row],[Rate Desc]],10)</f>
        <v>02LGSV0036</v>
      </c>
      <c r="K2141" s="11">
        <v>69276955</v>
      </c>
      <c r="L2141" s="19"/>
    </row>
    <row r="2142" spans="1:12" ht="15" hidden="1" customHeight="1">
      <c r="A2142" s="8">
        <v>201709</v>
      </c>
      <c r="B2142" s="9" t="s">
        <v>41</v>
      </c>
      <c r="C2142" s="9" t="s">
        <v>13</v>
      </c>
      <c r="D2142" s="7" t="s">
        <v>14</v>
      </c>
      <c r="E2142" s="9" t="s">
        <v>55</v>
      </c>
      <c r="F2142" s="10">
        <v>1362747.08</v>
      </c>
      <c r="G2142" s="11">
        <v>0</v>
      </c>
      <c r="H2142" s="11">
        <v>37</v>
      </c>
      <c r="I2142" s="11">
        <v>18209520</v>
      </c>
      <c r="J2142" s="12" t="str">
        <f>LEFT(tblRVN[[#This Row],[Rate Desc]],10)</f>
        <v>02LGSV048T</v>
      </c>
      <c r="K2142" s="11">
        <v>18209520</v>
      </c>
      <c r="L2142" s="19"/>
    </row>
    <row r="2143" spans="1:12" ht="15" hidden="1" customHeight="1">
      <c r="A2143" s="8">
        <v>201709</v>
      </c>
      <c r="B2143" s="9" t="s">
        <v>41</v>
      </c>
      <c r="C2143" s="9" t="s">
        <v>13</v>
      </c>
      <c r="D2143" s="7" t="s">
        <v>14</v>
      </c>
      <c r="E2143" s="9" t="s">
        <v>56</v>
      </c>
      <c r="F2143" s="10">
        <v>3677.53</v>
      </c>
      <c r="I2143" s="11">
        <v>0</v>
      </c>
      <c r="J2143" s="12" t="str">
        <f>LEFT(tblRVN[[#This Row],[Rate Desc]],10)</f>
        <v>02LNX00102</v>
      </c>
      <c r="K2143" s="11">
        <v>0</v>
      </c>
      <c r="L2143" s="19"/>
    </row>
    <row r="2144" spans="1:12" ht="15" hidden="1" customHeight="1">
      <c r="A2144" s="8">
        <v>201709</v>
      </c>
      <c r="B2144" s="9" t="s">
        <v>41</v>
      </c>
      <c r="C2144" s="9" t="s">
        <v>13</v>
      </c>
      <c r="D2144" s="7" t="s">
        <v>14</v>
      </c>
      <c r="E2144" s="9" t="s">
        <v>57</v>
      </c>
      <c r="F2144" s="10">
        <v>186.27</v>
      </c>
      <c r="I2144" s="11">
        <v>0</v>
      </c>
      <c r="J2144" s="12" t="str">
        <f>LEFT(tblRVN[[#This Row],[Rate Desc]],10)</f>
        <v>02LNX00105</v>
      </c>
      <c r="K2144" s="11">
        <v>0</v>
      </c>
      <c r="L2144" s="19"/>
    </row>
    <row r="2145" spans="1:12" ht="15" hidden="1" customHeight="1">
      <c r="A2145" s="8">
        <v>201709</v>
      </c>
      <c r="B2145" s="9" t="s">
        <v>41</v>
      </c>
      <c r="C2145" s="9" t="s">
        <v>13</v>
      </c>
      <c r="D2145" s="7" t="s">
        <v>14</v>
      </c>
      <c r="E2145" s="9" t="s">
        <v>58</v>
      </c>
      <c r="F2145" s="10">
        <v>17795.439999999999</v>
      </c>
      <c r="I2145" s="11">
        <v>0</v>
      </c>
      <c r="J2145" s="12" t="str">
        <f>LEFT(tblRVN[[#This Row],[Rate Desc]],10)</f>
        <v>02LNX00109</v>
      </c>
      <c r="K2145" s="11">
        <v>0</v>
      </c>
      <c r="L2145" s="19"/>
    </row>
    <row r="2146" spans="1:12" ht="15" hidden="1" customHeight="1">
      <c r="A2146" s="8">
        <v>201709</v>
      </c>
      <c r="B2146" s="9" t="s">
        <v>41</v>
      </c>
      <c r="C2146" s="9" t="s">
        <v>13</v>
      </c>
      <c r="D2146" s="7" t="s">
        <v>14</v>
      </c>
      <c r="E2146" s="9" t="s">
        <v>59</v>
      </c>
      <c r="F2146" s="10">
        <v>55.73</v>
      </c>
      <c r="I2146" s="11">
        <v>0</v>
      </c>
      <c r="J2146" s="12" t="str">
        <f>LEFT(tblRVN[[#This Row],[Rate Desc]],10)</f>
        <v>02LNX00112</v>
      </c>
      <c r="K2146" s="11">
        <v>0</v>
      </c>
      <c r="L2146" s="19"/>
    </row>
    <row r="2147" spans="1:12" ht="15" hidden="1" customHeight="1">
      <c r="A2147" s="8">
        <v>201709</v>
      </c>
      <c r="B2147" s="9" t="s">
        <v>41</v>
      </c>
      <c r="C2147" s="9" t="s">
        <v>13</v>
      </c>
      <c r="D2147" s="7" t="s">
        <v>14</v>
      </c>
      <c r="E2147" s="9" t="s">
        <v>60</v>
      </c>
      <c r="F2147" s="10">
        <v>233.49</v>
      </c>
      <c r="I2147" s="11">
        <v>0</v>
      </c>
      <c r="J2147" s="12" t="str">
        <f>LEFT(tblRVN[[#This Row],[Rate Desc]],10)</f>
        <v>02LNX00300</v>
      </c>
      <c r="K2147" s="11">
        <v>0</v>
      </c>
      <c r="L2147" s="19"/>
    </row>
    <row r="2148" spans="1:12" ht="15" hidden="1" customHeight="1">
      <c r="A2148" s="8">
        <v>201709</v>
      </c>
      <c r="B2148" s="9" t="s">
        <v>41</v>
      </c>
      <c r="C2148" s="9" t="s">
        <v>13</v>
      </c>
      <c r="D2148" s="7" t="s">
        <v>14</v>
      </c>
      <c r="E2148" s="9" t="s">
        <v>61</v>
      </c>
      <c r="F2148" s="10">
        <v>4223.51</v>
      </c>
      <c r="I2148" s="11">
        <v>0</v>
      </c>
      <c r="J2148" s="12" t="str">
        <f>LEFT(tblRVN[[#This Row],[Rate Desc]],10)</f>
        <v>02LNX00311</v>
      </c>
      <c r="K2148" s="11">
        <v>0</v>
      </c>
      <c r="L2148" s="19"/>
    </row>
    <row r="2149" spans="1:12" ht="15" hidden="1" customHeight="1">
      <c r="A2149" s="8">
        <v>201709</v>
      </c>
      <c r="B2149" s="9" t="s">
        <v>41</v>
      </c>
      <c r="C2149" s="9" t="s">
        <v>13</v>
      </c>
      <c r="D2149" s="7" t="s">
        <v>14</v>
      </c>
      <c r="E2149" s="9" t="s">
        <v>62</v>
      </c>
      <c r="F2149" s="10">
        <v>26103.41</v>
      </c>
      <c r="G2149" s="11">
        <v>0</v>
      </c>
      <c r="H2149" s="11">
        <v>75</v>
      </c>
      <c r="I2149" s="11">
        <v>270806</v>
      </c>
      <c r="J2149" s="12" t="str">
        <f>LEFT(tblRVN[[#This Row],[Rate Desc]],10)</f>
        <v>02NMT24135</v>
      </c>
      <c r="K2149" s="11">
        <v>270806</v>
      </c>
      <c r="L2149" s="19"/>
    </row>
    <row r="2150" spans="1:12" ht="15" hidden="1" customHeight="1">
      <c r="A2150" s="8">
        <v>201709</v>
      </c>
      <c r="B2150" s="9" t="s">
        <v>41</v>
      </c>
      <c r="C2150" s="9" t="s">
        <v>13</v>
      </c>
      <c r="D2150" s="7" t="s">
        <v>14</v>
      </c>
      <c r="E2150" s="9" t="s">
        <v>63</v>
      </c>
      <c r="F2150" s="10">
        <v>75875.039999999994</v>
      </c>
      <c r="G2150" s="11">
        <v>0</v>
      </c>
      <c r="H2150" s="11">
        <v>13</v>
      </c>
      <c r="I2150" s="11">
        <v>846200</v>
      </c>
      <c r="J2150" s="12" t="str">
        <f>LEFT(tblRVN[[#This Row],[Rate Desc]],10)</f>
        <v>02NMT36135</v>
      </c>
      <c r="K2150" s="11">
        <v>846200</v>
      </c>
      <c r="L2150" s="19"/>
    </row>
    <row r="2151" spans="1:12" ht="15" hidden="1" customHeight="1">
      <c r="A2151" s="8">
        <v>201709</v>
      </c>
      <c r="B2151" s="9" t="s">
        <v>41</v>
      </c>
      <c r="C2151" s="9" t="s">
        <v>13</v>
      </c>
      <c r="D2151" s="7" t="s">
        <v>14</v>
      </c>
      <c r="E2151" s="9" t="s">
        <v>64</v>
      </c>
      <c r="F2151" s="10">
        <v>71173.960000000006</v>
      </c>
      <c r="G2151" s="11">
        <v>0</v>
      </c>
      <c r="H2151" s="11">
        <v>2</v>
      </c>
      <c r="I2151" s="11">
        <v>968400</v>
      </c>
      <c r="J2151" s="12" t="str">
        <f>LEFT(tblRVN[[#This Row],[Rate Desc]],10)</f>
        <v>02NMT48135</v>
      </c>
      <c r="K2151" s="11">
        <v>968400</v>
      </c>
      <c r="L2151" s="19"/>
    </row>
    <row r="2152" spans="1:12" ht="15" hidden="1" customHeight="1">
      <c r="A2152" s="8">
        <v>201709</v>
      </c>
      <c r="B2152" s="9" t="s">
        <v>41</v>
      </c>
      <c r="C2152" s="9" t="s">
        <v>13</v>
      </c>
      <c r="D2152" s="7" t="s">
        <v>14</v>
      </c>
      <c r="E2152" s="9" t="s">
        <v>65</v>
      </c>
      <c r="F2152" s="10">
        <v>17750.439999999999</v>
      </c>
      <c r="G2152" s="11">
        <v>0</v>
      </c>
      <c r="H2152" s="11">
        <v>772</v>
      </c>
      <c r="I2152" s="11">
        <v>122371</v>
      </c>
      <c r="J2152" s="12" t="str">
        <f>LEFT(tblRVN[[#This Row],[Rate Desc]],10)</f>
        <v>02OALT015N</v>
      </c>
      <c r="K2152" s="11">
        <v>122371</v>
      </c>
      <c r="L2152" s="19"/>
    </row>
    <row r="2153" spans="1:12" ht="15" hidden="1" customHeight="1">
      <c r="A2153" s="8">
        <v>201709</v>
      </c>
      <c r="B2153" s="9" t="s">
        <v>41</v>
      </c>
      <c r="C2153" s="9" t="s">
        <v>13</v>
      </c>
      <c r="D2153" s="7" t="s">
        <v>14</v>
      </c>
      <c r="E2153" s="9" t="s">
        <v>66</v>
      </c>
      <c r="F2153" s="10">
        <v>6796.7</v>
      </c>
      <c r="G2153" s="11">
        <v>0</v>
      </c>
      <c r="H2153" s="11">
        <v>466</v>
      </c>
      <c r="I2153" s="11">
        <v>42952</v>
      </c>
      <c r="J2153" s="12" t="str">
        <f>LEFT(tblRVN[[#This Row],[Rate Desc]],10)</f>
        <v>02OALTB15N</v>
      </c>
      <c r="K2153" s="11">
        <v>42952</v>
      </c>
      <c r="L2153" s="19"/>
    </row>
    <row r="2154" spans="1:12" ht="15" hidden="1" customHeight="1">
      <c r="A2154" s="8">
        <v>201709</v>
      </c>
      <c r="B2154" s="9" t="s">
        <v>41</v>
      </c>
      <c r="C2154" s="9" t="s">
        <v>13</v>
      </c>
      <c r="D2154" s="7" t="s">
        <v>14</v>
      </c>
      <c r="E2154" s="9" t="s">
        <v>67</v>
      </c>
      <c r="F2154" s="10">
        <v>1606.55</v>
      </c>
      <c r="G2154" s="11">
        <v>0</v>
      </c>
      <c r="H2154" s="11">
        <v>28</v>
      </c>
      <c r="I2154" s="11">
        <v>16537</v>
      </c>
      <c r="J2154" s="12" t="str">
        <f>LEFT(tblRVN[[#This Row],[Rate Desc]],10)</f>
        <v>02RCFL0054</v>
      </c>
      <c r="K2154" s="11">
        <v>16537</v>
      </c>
      <c r="L2154" s="19"/>
    </row>
    <row r="2155" spans="1:12" ht="15" hidden="1" customHeight="1">
      <c r="A2155" s="8">
        <v>201709</v>
      </c>
      <c r="B2155" s="9" t="s">
        <v>41</v>
      </c>
      <c r="C2155" s="9" t="s">
        <v>13</v>
      </c>
      <c r="D2155" s="7" t="s">
        <v>14</v>
      </c>
      <c r="E2155" s="9" t="s">
        <v>15</v>
      </c>
      <c r="F2155" s="10">
        <v>513382.40000000002</v>
      </c>
      <c r="G2155" s="11">
        <v>0</v>
      </c>
      <c r="H2155" s="11">
        <v>0</v>
      </c>
      <c r="I2155" s="11">
        <v>0</v>
      </c>
      <c r="J2155" s="12" t="str">
        <f>LEFT(tblRVN[[#This Row],[Rate Desc]],10)</f>
        <v>301270-DSM</v>
      </c>
      <c r="K2155" s="11">
        <v>0</v>
      </c>
      <c r="L2155" s="19"/>
    </row>
    <row r="2156" spans="1:12" ht="15" hidden="1" customHeight="1">
      <c r="A2156" s="8">
        <v>201709</v>
      </c>
      <c r="B2156" s="9" t="s">
        <v>41</v>
      </c>
      <c r="C2156" s="9" t="s">
        <v>13</v>
      </c>
      <c r="D2156" s="7" t="s">
        <v>14</v>
      </c>
      <c r="E2156" s="9" t="s">
        <v>16</v>
      </c>
      <c r="F2156" s="10">
        <v>218.53</v>
      </c>
      <c r="G2156" s="11">
        <v>0</v>
      </c>
      <c r="H2156" s="11">
        <v>1</v>
      </c>
      <c r="I2156" s="11">
        <v>0</v>
      </c>
      <c r="J2156" s="12" t="str">
        <f>LEFT(tblRVN[[#This Row],[Rate Desc]],10)</f>
        <v>301280-BLU</v>
      </c>
      <c r="K2156" s="11">
        <v>0</v>
      </c>
      <c r="L2156" s="19"/>
    </row>
    <row r="2157" spans="1:12" ht="15" hidden="1" customHeight="1">
      <c r="A2157" s="8">
        <v>201709</v>
      </c>
      <c r="B2157" s="9" t="s">
        <v>41</v>
      </c>
      <c r="C2157" s="9" t="s">
        <v>13</v>
      </c>
      <c r="D2157" s="7" t="s">
        <v>14</v>
      </c>
      <c r="E2157" s="9" t="s">
        <v>17</v>
      </c>
      <c r="G2157" s="11">
        <v>15911</v>
      </c>
      <c r="H2157" s="11">
        <v>0</v>
      </c>
      <c r="J2157" s="12" t="str">
        <f>LEFT(tblRVN[[#This Row],[Rate Desc]],10)</f>
        <v>CUSTOMER C</v>
      </c>
      <c r="L2157" s="19"/>
    </row>
    <row r="2158" spans="1:12" ht="15" hidden="1" customHeight="1">
      <c r="A2158" s="8">
        <v>201709</v>
      </c>
      <c r="B2158" s="9" t="s">
        <v>41</v>
      </c>
      <c r="C2158" s="9" t="s">
        <v>13</v>
      </c>
      <c r="D2158" s="7" t="s">
        <v>14</v>
      </c>
      <c r="E2158" s="9" t="s">
        <v>40</v>
      </c>
      <c r="F2158" s="10">
        <v>4125.58</v>
      </c>
      <c r="G2158" s="11">
        <v>0</v>
      </c>
      <c r="H2158" s="11">
        <v>0</v>
      </c>
      <c r="I2158" s="11">
        <v>0</v>
      </c>
      <c r="J2158" s="12" t="str">
        <f>LEFT(tblRVN[[#This Row],[Rate Desc]],10)</f>
        <v>REVENUE AD</v>
      </c>
      <c r="K2158" s="11">
        <v>0</v>
      </c>
      <c r="L2158" s="19"/>
    </row>
    <row r="2159" spans="1:12" ht="15" hidden="1" customHeight="1">
      <c r="A2159" s="8">
        <v>201709</v>
      </c>
      <c r="B2159" s="9" t="s">
        <v>41</v>
      </c>
      <c r="C2159" s="9" t="s">
        <v>13</v>
      </c>
      <c r="D2159" s="7" t="s">
        <v>14</v>
      </c>
      <c r="E2159" s="9" t="s">
        <v>18</v>
      </c>
      <c r="F2159" s="10">
        <v>-885908.31</v>
      </c>
      <c r="G2159" s="11">
        <v>0</v>
      </c>
      <c r="H2159" s="11">
        <v>0</v>
      </c>
      <c r="I2159" s="11">
        <v>0</v>
      </c>
      <c r="J2159" s="12" t="str">
        <f>LEFT(tblRVN[[#This Row],[Rate Desc]],10)</f>
        <v>REVENUE_AC</v>
      </c>
      <c r="K2159" s="11">
        <v>0</v>
      </c>
      <c r="L2159" s="19"/>
    </row>
    <row r="2160" spans="1:12" ht="15" hidden="1" customHeight="1">
      <c r="A2160" s="8">
        <v>201709</v>
      </c>
      <c r="B2160" s="9" t="s">
        <v>41</v>
      </c>
      <c r="C2160" s="9" t="s">
        <v>13</v>
      </c>
      <c r="D2160" s="7" t="s">
        <v>19</v>
      </c>
      <c r="E2160" s="9" t="s">
        <v>20</v>
      </c>
      <c r="F2160" s="10">
        <v>-299000</v>
      </c>
      <c r="G2160" s="11">
        <v>0</v>
      </c>
      <c r="H2160" s="11">
        <v>0</v>
      </c>
      <c r="I2160" s="11">
        <v>-3602000</v>
      </c>
      <c r="J2160" s="12" t="str">
        <f>LEFT(tblRVN[[#This Row],[Rate Desc]],10)</f>
        <v>UNBILLED R</v>
      </c>
      <c r="K2160" s="11">
        <v>-3602000</v>
      </c>
      <c r="L2160" s="19"/>
    </row>
    <row r="2161" spans="1:12" ht="15" hidden="1" customHeight="1">
      <c r="A2161" s="8">
        <v>201709</v>
      </c>
      <c r="B2161" s="9" t="s">
        <v>41</v>
      </c>
      <c r="C2161" s="9" t="s">
        <v>21</v>
      </c>
      <c r="D2161" s="7" t="s">
        <v>35</v>
      </c>
      <c r="E2161" s="9" t="s">
        <v>42</v>
      </c>
      <c r="F2161" s="10">
        <v>-854.01</v>
      </c>
      <c r="G2161" s="11">
        <v>0</v>
      </c>
      <c r="H2161" s="11">
        <v>43</v>
      </c>
      <c r="I2161" s="11">
        <v>114324</v>
      </c>
      <c r="J2161" s="12" t="str">
        <f>LEFT(tblRVN[[#This Row],[Rate Desc]],10)</f>
        <v>02GNSB0024</v>
      </c>
      <c r="K2161" s="11">
        <v>114324</v>
      </c>
      <c r="L2161" s="19"/>
    </row>
    <row r="2162" spans="1:12" ht="15" hidden="1" customHeight="1">
      <c r="A2162" s="8">
        <v>201709</v>
      </c>
      <c r="B2162" s="9" t="s">
        <v>41</v>
      </c>
      <c r="C2162" s="9" t="s">
        <v>21</v>
      </c>
      <c r="D2162" s="7" t="s">
        <v>35</v>
      </c>
      <c r="E2162" s="9" t="s">
        <v>44</v>
      </c>
      <c r="F2162" s="10">
        <v>-0.36</v>
      </c>
      <c r="G2162" s="11">
        <v>0</v>
      </c>
      <c r="H2162" s="11">
        <v>1</v>
      </c>
      <c r="I2162" s="11">
        <v>48</v>
      </c>
      <c r="J2162" s="12" t="str">
        <f>LEFT(tblRVN[[#This Row],[Rate Desc]],10)</f>
        <v>02GNSB24FP</v>
      </c>
      <c r="K2162" s="11">
        <v>48</v>
      </c>
      <c r="L2162" s="19"/>
    </row>
    <row r="2163" spans="1:12" ht="15" hidden="1" customHeight="1">
      <c r="A2163" s="8">
        <v>201709</v>
      </c>
      <c r="B2163" s="9" t="s">
        <v>41</v>
      </c>
      <c r="C2163" s="9" t="s">
        <v>21</v>
      </c>
      <c r="D2163" s="7" t="s">
        <v>35</v>
      </c>
      <c r="E2163" s="9" t="s">
        <v>45</v>
      </c>
      <c r="F2163" s="10">
        <v>-2614.1999999999998</v>
      </c>
      <c r="G2163" s="11">
        <v>0</v>
      </c>
      <c r="H2163" s="11">
        <v>9</v>
      </c>
      <c r="I2163" s="11">
        <v>349960</v>
      </c>
      <c r="J2163" s="12" t="str">
        <f>LEFT(tblRVN[[#This Row],[Rate Desc]],10)</f>
        <v>02LGSB0036</v>
      </c>
      <c r="K2163" s="11">
        <v>349960</v>
      </c>
      <c r="L2163" s="19"/>
    </row>
    <row r="2164" spans="1:12" ht="15" hidden="1" customHeight="1">
      <c r="A2164" s="8">
        <v>201709</v>
      </c>
      <c r="B2164" s="9" t="s">
        <v>41</v>
      </c>
      <c r="C2164" s="9" t="s">
        <v>21</v>
      </c>
      <c r="D2164" s="7" t="s">
        <v>35</v>
      </c>
      <c r="E2164" s="9" t="s">
        <v>47</v>
      </c>
      <c r="F2164" s="10">
        <v>-16.649999999999999</v>
      </c>
      <c r="I2164" s="11">
        <v>2228</v>
      </c>
      <c r="J2164" s="12" t="str">
        <f>LEFT(tblRVN[[#This Row],[Rate Desc]],10)</f>
        <v>02OALTB15N</v>
      </c>
      <c r="K2164" s="11">
        <v>2228</v>
      </c>
      <c r="L2164" s="19"/>
    </row>
    <row r="2165" spans="1:12" ht="15" hidden="1" customHeight="1">
      <c r="A2165" s="8">
        <v>201709</v>
      </c>
      <c r="B2165" s="9" t="s">
        <v>41</v>
      </c>
      <c r="C2165" s="9" t="s">
        <v>21</v>
      </c>
      <c r="D2165" s="7" t="s">
        <v>35</v>
      </c>
      <c r="E2165" s="9" t="s">
        <v>36</v>
      </c>
      <c r="F2165" s="10">
        <v>64.400000000000006</v>
      </c>
      <c r="G2165" s="11">
        <v>0</v>
      </c>
      <c r="H2165" s="11">
        <v>0</v>
      </c>
      <c r="I2165" s="11">
        <v>0</v>
      </c>
      <c r="J2165" s="12" t="str">
        <f>LEFT(tblRVN[[#This Row],[Rate Desc]],10)</f>
        <v>BPA BALANC</v>
      </c>
      <c r="K2165" s="11">
        <v>0</v>
      </c>
      <c r="L2165" s="19"/>
    </row>
    <row r="2166" spans="1:12" ht="15" hidden="1" customHeight="1">
      <c r="A2166" s="8">
        <v>201709</v>
      </c>
      <c r="B2166" s="9" t="s">
        <v>41</v>
      </c>
      <c r="C2166" s="9" t="s">
        <v>21</v>
      </c>
      <c r="D2166" s="7" t="s">
        <v>35</v>
      </c>
      <c r="E2166" s="9" t="s">
        <v>37</v>
      </c>
      <c r="G2166" s="11">
        <v>52</v>
      </c>
      <c r="H2166" s="11">
        <v>0</v>
      </c>
      <c r="J2166" s="12" t="str">
        <f>LEFT(tblRVN[[#This Row],[Rate Desc]],10)</f>
        <v>CUSTOMER C</v>
      </c>
      <c r="L2166" s="19"/>
    </row>
    <row r="2167" spans="1:12" ht="15" hidden="1" customHeight="1">
      <c r="A2167" s="8">
        <v>201709</v>
      </c>
      <c r="B2167" s="9" t="s">
        <v>41</v>
      </c>
      <c r="C2167" s="9" t="s">
        <v>21</v>
      </c>
      <c r="D2167" s="7" t="s">
        <v>14</v>
      </c>
      <c r="E2167" s="9" t="s">
        <v>48</v>
      </c>
      <c r="F2167" s="10">
        <v>12175.52</v>
      </c>
      <c r="G2167" s="11">
        <v>0</v>
      </c>
      <c r="H2167" s="11">
        <v>43</v>
      </c>
      <c r="I2167" s="11">
        <v>114324</v>
      </c>
      <c r="J2167" s="12" t="str">
        <f>LEFT(tblRVN[[#This Row],[Rate Desc]],10)</f>
        <v>02GNSB0024</v>
      </c>
      <c r="K2167" s="11">
        <v>114324</v>
      </c>
      <c r="L2167" s="19"/>
    </row>
    <row r="2168" spans="1:12" ht="15" hidden="1" customHeight="1">
      <c r="A2168" s="8">
        <v>201709</v>
      </c>
      <c r="B2168" s="9" t="s">
        <v>41</v>
      </c>
      <c r="C2168" s="9" t="s">
        <v>21</v>
      </c>
      <c r="D2168" s="7" t="s">
        <v>14</v>
      </c>
      <c r="E2168" s="9" t="s">
        <v>50</v>
      </c>
      <c r="F2168" s="10">
        <v>5.89</v>
      </c>
      <c r="G2168" s="11">
        <v>0</v>
      </c>
      <c r="H2168" s="11">
        <v>1</v>
      </c>
      <c r="I2168" s="11">
        <v>48</v>
      </c>
      <c r="J2168" s="12" t="str">
        <f>LEFT(tblRVN[[#This Row],[Rate Desc]],10)</f>
        <v>02GNSB24FP</v>
      </c>
      <c r="K2168" s="11">
        <v>48</v>
      </c>
      <c r="L2168" s="19"/>
    </row>
    <row r="2169" spans="1:12" ht="15" hidden="1" customHeight="1">
      <c r="A2169" s="8">
        <v>201709</v>
      </c>
      <c r="B2169" s="9" t="s">
        <v>41</v>
      </c>
      <c r="C2169" s="9" t="s">
        <v>21</v>
      </c>
      <c r="D2169" s="7" t="s">
        <v>14</v>
      </c>
      <c r="E2169" s="9" t="s">
        <v>51</v>
      </c>
      <c r="F2169" s="10">
        <v>127063.61</v>
      </c>
      <c r="G2169" s="11">
        <v>0</v>
      </c>
      <c r="H2169" s="11">
        <v>330</v>
      </c>
      <c r="I2169" s="11">
        <v>1333135</v>
      </c>
      <c r="J2169" s="12" t="str">
        <f>LEFT(tblRVN[[#This Row],[Rate Desc]],10)</f>
        <v>02GNSV0024</v>
      </c>
      <c r="K2169" s="11">
        <v>1333135</v>
      </c>
      <c r="L2169" s="19"/>
    </row>
    <row r="2170" spans="1:12" ht="15" hidden="1" customHeight="1">
      <c r="A2170" s="8">
        <v>201709</v>
      </c>
      <c r="B2170" s="9" t="s">
        <v>41</v>
      </c>
      <c r="C2170" s="9" t="s">
        <v>21</v>
      </c>
      <c r="D2170" s="7" t="s">
        <v>14</v>
      </c>
      <c r="E2170" s="9" t="s">
        <v>52</v>
      </c>
      <c r="F2170" s="10">
        <v>731.07</v>
      </c>
      <c r="G2170" s="11">
        <v>0</v>
      </c>
      <c r="H2170" s="11">
        <v>4</v>
      </c>
      <c r="I2170" s="11">
        <v>2776</v>
      </c>
      <c r="J2170" s="12" t="str">
        <f>LEFT(tblRVN[[#This Row],[Rate Desc]],10)</f>
        <v>02GNSV024F</v>
      </c>
      <c r="K2170" s="11">
        <v>2776</v>
      </c>
      <c r="L2170" s="19"/>
    </row>
    <row r="2171" spans="1:12" ht="15" hidden="1" customHeight="1">
      <c r="A2171" s="8">
        <v>201709</v>
      </c>
      <c r="B2171" s="9" t="s">
        <v>41</v>
      </c>
      <c r="C2171" s="9" t="s">
        <v>21</v>
      </c>
      <c r="D2171" s="7" t="s">
        <v>14</v>
      </c>
      <c r="E2171" s="9" t="s">
        <v>53</v>
      </c>
      <c r="F2171" s="10">
        <v>36403.18</v>
      </c>
      <c r="G2171" s="11">
        <v>0</v>
      </c>
      <c r="H2171" s="11">
        <v>9</v>
      </c>
      <c r="I2171" s="11">
        <v>349960</v>
      </c>
      <c r="J2171" s="12" t="str">
        <f>LEFT(tblRVN[[#This Row],[Rate Desc]],10)</f>
        <v>02LGSB0036</v>
      </c>
      <c r="K2171" s="11">
        <v>349960</v>
      </c>
      <c r="L2171" s="19"/>
    </row>
    <row r="2172" spans="1:12" ht="15" hidden="1" customHeight="1">
      <c r="A2172" s="8">
        <v>201709</v>
      </c>
      <c r="B2172" s="9" t="s">
        <v>41</v>
      </c>
      <c r="C2172" s="9" t="s">
        <v>21</v>
      </c>
      <c r="D2172" s="7" t="s">
        <v>14</v>
      </c>
      <c r="E2172" s="9" t="s">
        <v>54</v>
      </c>
      <c r="F2172" s="10">
        <v>768186.65</v>
      </c>
      <c r="G2172" s="11">
        <v>0</v>
      </c>
      <c r="H2172" s="11">
        <v>96</v>
      </c>
      <c r="I2172" s="11">
        <v>9191120</v>
      </c>
      <c r="J2172" s="12" t="str">
        <f>LEFT(tblRVN[[#This Row],[Rate Desc]],10)</f>
        <v>02LGSV0036</v>
      </c>
      <c r="K2172" s="11">
        <v>9191120</v>
      </c>
      <c r="L2172" s="19"/>
    </row>
    <row r="2173" spans="1:12" ht="15" hidden="1" customHeight="1">
      <c r="A2173" s="8">
        <v>201709</v>
      </c>
      <c r="B2173" s="9" t="s">
        <v>41</v>
      </c>
      <c r="C2173" s="9" t="s">
        <v>21</v>
      </c>
      <c r="D2173" s="7" t="s">
        <v>14</v>
      </c>
      <c r="E2173" s="9" t="s">
        <v>55</v>
      </c>
      <c r="F2173" s="10">
        <v>3142828.89</v>
      </c>
      <c r="G2173" s="11">
        <v>0</v>
      </c>
      <c r="H2173" s="11">
        <v>33</v>
      </c>
      <c r="I2173" s="11">
        <v>45878651</v>
      </c>
      <c r="J2173" s="12" t="str">
        <f>LEFT(tblRVN[[#This Row],[Rate Desc]],10)</f>
        <v>02LGSV048T</v>
      </c>
      <c r="K2173" s="11">
        <v>45878651</v>
      </c>
      <c r="L2173" s="19"/>
    </row>
    <row r="2174" spans="1:12" ht="15" hidden="1" customHeight="1">
      <c r="A2174" s="8">
        <v>201709</v>
      </c>
      <c r="B2174" s="9" t="s">
        <v>41</v>
      </c>
      <c r="C2174" s="9" t="s">
        <v>21</v>
      </c>
      <c r="D2174" s="7" t="s">
        <v>14</v>
      </c>
      <c r="E2174" s="9" t="s">
        <v>65</v>
      </c>
      <c r="F2174" s="10">
        <v>1135.5</v>
      </c>
      <c r="G2174" s="11">
        <v>0</v>
      </c>
      <c r="H2174" s="11">
        <v>38</v>
      </c>
      <c r="I2174" s="11">
        <v>8366</v>
      </c>
      <c r="J2174" s="12" t="str">
        <f>LEFT(tblRVN[[#This Row],[Rate Desc]],10)</f>
        <v>02OALT015N</v>
      </c>
      <c r="K2174" s="11">
        <v>8366</v>
      </c>
      <c r="L2174" s="19"/>
    </row>
    <row r="2175" spans="1:12" ht="15" hidden="1" customHeight="1">
      <c r="A2175" s="8">
        <v>201709</v>
      </c>
      <c r="B2175" s="9" t="s">
        <v>41</v>
      </c>
      <c r="C2175" s="9" t="s">
        <v>21</v>
      </c>
      <c r="D2175" s="7" t="s">
        <v>14</v>
      </c>
      <c r="E2175" s="9" t="s">
        <v>66</v>
      </c>
      <c r="F2175" s="10">
        <v>343.05</v>
      </c>
      <c r="G2175" s="11">
        <v>0</v>
      </c>
      <c r="H2175" s="11">
        <v>14</v>
      </c>
      <c r="I2175" s="11">
        <v>2228</v>
      </c>
      <c r="J2175" s="12" t="str">
        <f>LEFT(tblRVN[[#This Row],[Rate Desc]],10)</f>
        <v>02OALTB15N</v>
      </c>
      <c r="K2175" s="11">
        <v>2228</v>
      </c>
      <c r="L2175" s="19"/>
    </row>
    <row r="2176" spans="1:12" ht="15" hidden="1" customHeight="1">
      <c r="A2176" s="8">
        <v>201709</v>
      </c>
      <c r="B2176" s="9" t="s">
        <v>41</v>
      </c>
      <c r="C2176" s="9" t="s">
        <v>21</v>
      </c>
      <c r="D2176" s="7" t="s">
        <v>14</v>
      </c>
      <c r="E2176" s="9" t="s">
        <v>68</v>
      </c>
      <c r="F2176" s="10">
        <v>34297.339999999997</v>
      </c>
      <c r="G2176" s="11">
        <v>0</v>
      </c>
      <c r="H2176" s="11">
        <v>1</v>
      </c>
      <c r="I2176" s="11">
        <v>270000</v>
      </c>
      <c r="J2176" s="12" t="str">
        <f>LEFT(tblRVN[[#This Row],[Rate Desc]],10)</f>
        <v>02PRSV47TM</v>
      </c>
      <c r="K2176" s="11">
        <v>270000</v>
      </c>
      <c r="L2176" s="19"/>
    </row>
    <row r="2177" spans="1:12" ht="15" hidden="1" customHeight="1">
      <c r="A2177" s="8">
        <v>201709</v>
      </c>
      <c r="B2177" s="9" t="s">
        <v>41</v>
      </c>
      <c r="C2177" s="9" t="s">
        <v>21</v>
      </c>
      <c r="D2177" s="7" t="s">
        <v>14</v>
      </c>
      <c r="E2177" s="9" t="s">
        <v>22</v>
      </c>
      <c r="F2177" s="10">
        <v>178088.92</v>
      </c>
      <c r="G2177" s="11">
        <v>0</v>
      </c>
      <c r="H2177" s="11">
        <v>0</v>
      </c>
      <c r="I2177" s="11">
        <v>0</v>
      </c>
      <c r="J2177" s="12" t="str">
        <f>LEFT(tblRVN[[#This Row],[Rate Desc]],10)</f>
        <v>301370-DSM</v>
      </c>
      <c r="K2177" s="11">
        <v>0</v>
      </c>
      <c r="L2177" s="19"/>
    </row>
    <row r="2178" spans="1:12" ht="15" hidden="1" customHeight="1">
      <c r="A2178" s="8">
        <v>201709</v>
      </c>
      <c r="B2178" s="9" t="s">
        <v>41</v>
      </c>
      <c r="C2178" s="9" t="s">
        <v>21</v>
      </c>
      <c r="D2178" s="7" t="s">
        <v>14</v>
      </c>
      <c r="E2178" s="9" t="s">
        <v>287</v>
      </c>
      <c r="F2178" s="10">
        <v>3.9</v>
      </c>
      <c r="G2178" s="11">
        <v>0</v>
      </c>
      <c r="H2178" s="11">
        <v>2</v>
      </c>
      <c r="I2178" s="11">
        <v>0</v>
      </c>
      <c r="J2178" s="12" t="str">
        <f>LEFT(tblRVN[[#This Row],[Rate Desc]],10)</f>
        <v>301380-BLU</v>
      </c>
      <c r="K2178" s="11">
        <v>0</v>
      </c>
      <c r="L2178" s="19"/>
    </row>
    <row r="2179" spans="1:12" ht="15" hidden="1" customHeight="1">
      <c r="A2179" s="8">
        <v>201709</v>
      </c>
      <c r="B2179" s="9" t="s">
        <v>41</v>
      </c>
      <c r="C2179" s="9" t="s">
        <v>21</v>
      </c>
      <c r="D2179" s="7" t="s">
        <v>14</v>
      </c>
      <c r="E2179" s="9" t="s">
        <v>17</v>
      </c>
      <c r="G2179" s="11">
        <v>486</v>
      </c>
      <c r="H2179" s="11">
        <v>0</v>
      </c>
      <c r="J2179" s="12" t="str">
        <f>LEFT(tblRVN[[#This Row],[Rate Desc]],10)</f>
        <v>CUSTOMER C</v>
      </c>
      <c r="L2179" s="19"/>
    </row>
    <row r="2180" spans="1:12" ht="15" hidden="1" customHeight="1">
      <c r="A2180" s="8">
        <v>201709</v>
      </c>
      <c r="B2180" s="9" t="s">
        <v>41</v>
      </c>
      <c r="C2180" s="9" t="s">
        <v>21</v>
      </c>
      <c r="D2180" s="7" t="s">
        <v>14</v>
      </c>
      <c r="E2180" s="9" t="s">
        <v>40</v>
      </c>
      <c r="F2180" s="10">
        <v>2186.5500000000002</v>
      </c>
      <c r="G2180" s="11">
        <v>0</v>
      </c>
      <c r="H2180" s="11">
        <v>0</v>
      </c>
      <c r="I2180" s="11">
        <v>0</v>
      </c>
      <c r="J2180" s="12" t="str">
        <f>LEFT(tblRVN[[#This Row],[Rate Desc]],10)</f>
        <v>REVENUE AD</v>
      </c>
      <c r="K2180" s="11">
        <v>0</v>
      </c>
      <c r="L2180" s="19"/>
    </row>
    <row r="2181" spans="1:12" ht="15" hidden="1" customHeight="1">
      <c r="A2181" s="8">
        <v>201709</v>
      </c>
      <c r="B2181" s="9" t="s">
        <v>41</v>
      </c>
      <c r="C2181" s="9" t="s">
        <v>21</v>
      </c>
      <c r="D2181" s="7" t="s">
        <v>14</v>
      </c>
      <c r="E2181" s="9" t="s">
        <v>18</v>
      </c>
      <c r="F2181" s="10">
        <v>-434888.24</v>
      </c>
      <c r="G2181" s="11">
        <v>0</v>
      </c>
      <c r="H2181" s="11">
        <v>0</v>
      </c>
      <c r="I2181" s="11">
        <v>0</v>
      </c>
      <c r="J2181" s="12" t="str">
        <f>LEFT(tblRVN[[#This Row],[Rate Desc]],10)</f>
        <v>REVENUE_AC</v>
      </c>
      <c r="K2181" s="11">
        <v>0</v>
      </c>
      <c r="L2181" s="19"/>
    </row>
    <row r="2182" spans="1:12" ht="15" hidden="1" customHeight="1">
      <c r="A2182" s="8">
        <v>201709</v>
      </c>
      <c r="B2182" s="9" t="s">
        <v>41</v>
      </c>
      <c r="C2182" s="9" t="s">
        <v>21</v>
      </c>
      <c r="D2182" s="7" t="s">
        <v>19</v>
      </c>
      <c r="E2182" s="9" t="s">
        <v>20</v>
      </c>
      <c r="F2182" s="10">
        <v>720000</v>
      </c>
      <c r="G2182" s="11">
        <v>0</v>
      </c>
      <c r="H2182" s="11">
        <v>0</v>
      </c>
      <c r="I2182" s="11">
        <v>6351000</v>
      </c>
      <c r="J2182" s="12" t="str">
        <f>LEFT(tblRVN[[#This Row],[Rate Desc]],10)</f>
        <v>UNBILLED R</v>
      </c>
      <c r="K2182" s="11">
        <v>6351000</v>
      </c>
      <c r="L2182" s="19"/>
    </row>
    <row r="2183" spans="1:12" ht="15" hidden="1" customHeight="1">
      <c r="A2183" s="8">
        <v>201709</v>
      </c>
      <c r="B2183" s="9" t="s">
        <v>41</v>
      </c>
      <c r="C2183" s="9" t="s">
        <v>23</v>
      </c>
      <c r="D2183" s="7" t="s">
        <v>35</v>
      </c>
      <c r="E2183" s="9" t="s">
        <v>69</v>
      </c>
      <c r="F2183" s="10">
        <v>-154502.21</v>
      </c>
      <c r="G2183" s="11">
        <v>0</v>
      </c>
      <c r="H2183" s="11">
        <v>3063</v>
      </c>
      <c r="I2183" s="11">
        <v>20683043</v>
      </c>
      <c r="J2183" s="12" t="str">
        <f>LEFT(tblRVN[[#This Row],[Rate Desc]],10)</f>
        <v>02APSV0040</v>
      </c>
      <c r="K2183" s="11">
        <v>20683043</v>
      </c>
      <c r="L2183" s="19"/>
    </row>
    <row r="2184" spans="1:12" ht="15" hidden="1" customHeight="1">
      <c r="A2184" s="8">
        <v>201709</v>
      </c>
      <c r="B2184" s="9" t="s">
        <v>41</v>
      </c>
      <c r="C2184" s="9" t="s">
        <v>23</v>
      </c>
      <c r="D2184" s="7" t="s">
        <v>35</v>
      </c>
      <c r="E2184" s="9" t="s">
        <v>98</v>
      </c>
      <c r="F2184" s="10">
        <v>26628.81</v>
      </c>
      <c r="I2184" s="11">
        <v>-3564766</v>
      </c>
      <c r="J2184" s="12" t="str">
        <f>LEFT(tblRVN[[#This Row],[Rate Desc]],10)</f>
        <v>02BPADEBIT</v>
      </c>
      <c r="K2184" s="11">
        <v>-3564766</v>
      </c>
      <c r="L2184" s="19"/>
    </row>
    <row r="2185" spans="1:12" ht="15" hidden="1" customHeight="1">
      <c r="A2185" s="8">
        <v>201709</v>
      </c>
      <c r="B2185" s="9" t="s">
        <v>41</v>
      </c>
      <c r="C2185" s="9" t="s">
        <v>23</v>
      </c>
      <c r="D2185" s="7" t="s">
        <v>35</v>
      </c>
      <c r="E2185" s="9" t="s">
        <v>70</v>
      </c>
      <c r="F2185" s="10">
        <v>-274.48</v>
      </c>
      <c r="G2185" s="11">
        <v>0</v>
      </c>
      <c r="H2185" s="11">
        <v>9</v>
      </c>
      <c r="I2185" s="11">
        <v>36744</v>
      </c>
      <c r="J2185" s="12" t="str">
        <f>LEFT(tblRVN[[#This Row],[Rate Desc]],10)</f>
        <v>02NMT40135</v>
      </c>
      <c r="K2185" s="11">
        <v>36744</v>
      </c>
      <c r="L2185" s="19"/>
    </row>
    <row r="2186" spans="1:12" ht="15" hidden="1" customHeight="1">
      <c r="A2186" s="8">
        <v>201709</v>
      </c>
      <c r="B2186" s="9" t="s">
        <v>41</v>
      </c>
      <c r="C2186" s="9" t="s">
        <v>23</v>
      </c>
      <c r="D2186" s="7" t="s">
        <v>35</v>
      </c>
      <c r="E2186" s="9" t="s">
        <v>38</v>
      </c>
      <c r="G2186" s="11">
        <v>3016</v>
      </c>
      <c r="H2186" s="11">
        <v>0</v>
      </c>
      <c r="J2186" s="12" t="str">
        <f>LEFT(tblRVN[[#This Row],[Rate Desc]],10)</f>
        <v>CUSTOMER C</v>
      </c>
      <c r="L2186" s="19"/>
    </row>
    <row r="2187" spans="1:12" ht="15" hidden="1" customHeight="1">
      <c r="A2187" s="8">
        <v>201709</v>
      </c>
      <c r="B2187" s="9" t="s">
        <v>41</v>
      </c>
      <c r="C2187" s="9" t="s">
        <v>23</v>
      </c>
      <c r="D2187" s="7" t="s">
        <v>35</v>
      </c>
      <c r="E2187" s="9" t="s">
        <v>39</v>
      </c>
      <c r="F2187" s="10">
        <v>2365.4</v>
      </c>
      <c r="G2187" s="11">
        <v>0</v>
      </c>
      <c r="H2187" s="11">
        <v>0</v>
      </c>
      <c r="I2187" s="11">
        <v>0</v>
      </c>
      <c r="J2187" s="12" t="str">
        <f>LEFT(tblRVN[[#This Row],[Rate Desc]],10)</f>
        <v>IRRIGATION</v>
      </c>
      <c r="K2187" s="11">
        <v>0</v>
      </c>
      <c r="L2187" s="19"/>
    </row>
    <row r="2188" spans="1:12" ht="15" hidden="1" customHeight="1">
      <c r="A2188" s="8">
        <v>201709</v>
      </c>
      <c r="B2188" s="9" t="s">
        <v>41</v>
      </c>
      <c r="C2188" s="9" t="s">
        <v>23</v>
      </c>
      <c r="D2188" s="7" t="s">
        <v>14</v>
      </c>
      <c r="E2188" s="9" t="s">
        <v>69</v>
      </c>
      <c r="F2188" s="10">
        <v>1538055.34</v>
      </c>
      <c r="G2188" s="11">
        <v>0</v>
      </c>
      <c r="H2188" s="11">
        <v>3063</v>
      </c>
      <c r="I2188" s="11">
        <v>20683070</v>
      </c>
      <c r="J2188" s="12" t="str">
        <f>LEFT(tblRVN[[#This Row],[Rate Desc]],10)</f>
        <v>02APSV0040</v>
      </c>
      <c r="K2188" s="11">
        <v>20683070</v>
      </c>
      <c r="L2188" s="19"/>
    </row>
    <row r="2189" spans="1:12" ht="15" hidden="1" customHeight="1">
      <c r="A2189" s="8">
        <v>201709</v>
      </c>
      <c r="B2189" s="9" t="s">
        <v>41</v>
      </c>
      <c r="C2189" s="9" t="s">
        <v>23</v>
      </c>
      <c r="D2189" s="7" t="s">
        <v>14</v>
      </c>
      <c r="E2189" s="9" t="s">
        <v>71</v>
      </c>
      <c r="F2189" s="10">
        <v>726645.48</v>
      </c>
      <c r="G2189" s="11">
        <v>0</v>
      </c>
      <c r="H2189" s="11">
        <v>2108</v>
      </c>
      <c r="I2189" s="11">
        <v>9753248</v>
      </c>
      <c r="J2189" s="12" t="str">
        <f>LEFT(tblRVN[[#This Row],[Rate Desc]],10)</f>
        <v>02APSV040X</v>
      </c>
      <c r="K2189" s="11">
        <v>9753248</v>
      </c>
      <c r="L2189" s="19"/>
    </row>
    <row r="2190" spans="1:12" ht="15" hidden="1" customHeight="1">
      <c r="A2190" s="8">
        <v>201709</v>
      </c>
      <c r="B2190" s="9" t="s">
        <v>41</v>
      </c>
      <c r="C2190" s="9" t="s">
        <v>23</v>
      </c>
      <c r="D2190" s="7" t="s">
        <v>14</v>
      </c>
      <c r="E2190" s="9" t="s">
        <v>56</v>
      </c>
      <c r="F2190" s="10">
        <v>205.74</v>
      </c>
      <c r="I2190" s="11">
        <v>0</v>
      </c>
      <c r="J2190" s="12" t="str">
        <f>LEFT(tblRVN[[#This Row],[Rate Desc]],10)</f>
        <v>02LNX00102</v>
      </c>
      <c r="K2190" s="11">
        <v>0</v>
      </c>
      <c r="L2190" s="19"/>
    </row>
    <row r="2191" spans="1:12" ht="15" hidden="1" customHeight="1">
      <c r="A2191" s="8">
        <v>201709</v>
      </c>
      <c r="B2191" s="9" t="s">
        <v>41</v>
      </c>
      <c r="C2191" s="9" t="s">
        <v>23</v>
      </c>
      <c r="D2191" s="7" t="s">
        <v>14</v>
      </c>
      <c r="E2191" s="9" t="s">
        <v>57</v>
      </c>
      <c r="F2191" s="10">
        <v>7.3</v>
      </c>
      <c r="I2191" s="11">
        <v>0</v>
      </c>
      <c r="J2191" s="12" t="str">
        <f>LEFT(tblRVN[[#This Row],[Rate Desc]],10)</f>
        <v>02LNX00105</v>
      </c>
      <c r="K2191" s="11">
        <v>0</v>
      </c>
      <c r="L2191" s="19"/>
    </row>
    <row r="2192" spans="1:12" ht="15" hidden="1" customHeight="1">
      <c r="A2192" s="8">
        <v>201709</v>
      </c>
      <c r="B2192" s="9" t="s">
        <v>41</v>
      </c>
      <c r="C2192" s="9" t="s">
        <v>23</v>
      </c>
      <c r="D2192" s="7" t="s">
        <v>14</v>
      </c>
      <c r="E2192" s="9" t="s">
        <v>58</v>
      </c>
      <c r="F2192" s="10">
        <v>282.31</v>
      </c>
      <c r="I2192" s="11">
        <v>0</v>
      </c>
      <c r="J2192" s="12" t="str">
        <f>LEFT(tblRVN[[#This Row],[Rate Desc]],10)</f>
        <v>02LNX00109</v>
      </c>
      <c r="K2192" s="11">
        <v>0</v>
      </c>
      <c r="L2192" s="19"/>
    </row>
    <row r="2193" spans="1:12" ht="15" hidden="1" customHeight="1">
      <c r="A2193" s="8">
        <v>201709</v>
      </c>
      <c r="B2193" s="9" t="s">
        <v>41</v>
      </c>
      <c r="C2193" s="9" t="s">
        <v>23</v>
      </c>
      <c r="D2193" s="7" t="s">
        <v>14</v>
      </c>
      <c r="E2193" s="9" t="s">
        <v>75</v>
      </c>
      <c r="F2193" s="10">
        <v>2734.91</v>
      </c>
      <c r="G2193" s="11">
        <v>0</v>
      </c>
      <c r="H2193" s="11">
        <v>9</v>
      </c>
      <c r="I2193" s="11">
        <v>36744</v>
      </c>
      <c r="J2193" s="12" t="str">
        <f>LEFT(tblRVN[[#This Row],[Rate Desc]],10)</f>
        <v>02NMT40135</v>
      </c>
      <c r="K2193" s="11">
        <v>36744</v>
      </c>
      <c r="L2193" s="19"/>
    </row>
    <row r="2194" spans="1:12" ht="15" hidden="1" customHeight="1">
      <c r="A2194" s="8">
        <v>201709</v>
      </c>
      <c r="B2194" s="9" t="s">
        <v>41</v>
      </c>
      <c r="C2194" s="9" t="s">
        <v>23</v>
      </c>
      <c r="D2194" s="7" t="s">
        <v>14</v>
      </c>
      <c r="E2194" s="9" t="s">
        <v>280</v>
      </c>
      <c r="G2194" s="11">
        <v>0</v>
      </c>
      <c r="H2194" s="11">
        <v>2</v>
      </c>
      <c r="J2194" s="12" t="str">
        <f>LEFT(tblRVN[[#This Row],[Rate Desc]],10)</f>
        <v>02NMX40135</v>
      </c>
      <c r="L2194" s="19"/>
    </row>
    <row r="2195" spans="1:12" ht="15" hidden="1" customHeight="1">
      <c r="A2195" s="8">
        <v>201709</v>
      </c>
      <c r="B2195" s="9" t="s">
        <v>41</v>
      </c>
      <c r="C2195" s="9" t="s">
        <v>23</v>
      </c>
      <c r="D2195" s="7" t="s">
        <v>14</v>
      </c>
      <c r="E2195" s="9" t="s">
        <v>24</v>
      </c>
      <c r="F2195" s="10">
        <v>348000</v>
      </c>
      <c r="G2195" s="11">
        <v>0</v>
      </c>
      <c r="H2195" s="11">
        <v>0</v>
      </c>
      <c r="I2195" s="11">
        <v>0</v>
      </c>
      <c r="J2195" s="12" t="str">
        <f>LEFT(tblRVN[[#This Row],[Rate Desc]],10)</f>
        <v>301461-IRR</v>
      </c>
      <c r="K2195" s="11">
        <v>0</v>
      </c>
      <c r="L2195" s="19"/>
    </row>
    <row r="2196" spans="1:12" ht="15" hidden="1" customHeight="1">
      <c r="A2196" s="8">
        <v>201709</v>
      </c>
      <c r="B2196" s="9" t="s">
        <v>41</v>
      </c>
      <c r="C2196" s="9" t="s">
        <v>23</v>
      </c>
      <c r="D2196" s="7" t="s">
        <v>14</v>
      </c>
      <c r="E2196" s="9" t="s">
        <v>25</v>
      </c>
      <c r="F2196" s="10">
        <v>126961.03</v>
      </c>
      <c r="G2196" s="11">
        <v>0</v>
      </c>
      <c r="H2196" s="11">
        <v>0</v>
      </c>
      <c r="I2196" s="11">
        <v>0</v>
      </c>
      <c r="J2196" s="12" t="str">
        <f>LEFT(tblRVN[[#This Row],[Rate Desc]],10)</f>
        <v>301470-DSM</v>
      </c>
      <c r="K2196" s="11">
        <v>0</v>
      </c>
      <c r="L2196" s="19"/>
    </row>
    <row r="2197" spans="1:12" ht="15" hidden="1" customHeight="1">
      <c r="A2197" s="8">
        <v>201709</v>
      </c>
      <c r="B2197" s="9" t="s">
        <v>41</v>
      </c>
      <c r="C2197" s="9" t="s">
        <v>23</v>
      </c>
      <c r="D2197" s="7" t="s">
        <v>14</v>
      </c>
      <c r="E2197" s="9" t="s">
        <v>26</v>
      </c>
      <c r="F2197" s="10">
        <v>27.3</v>
      </c>
      <c r="G2197" s="11">
        <v>0</v>
      </c>
      <c r="H2197" s="11">
        <v>0</v>
      </c>
      <c r="I2197" s="11">
        <v>0</v>
      </c>
      <c r="J2197" s="12" t="str">
        <f>LEFT(tblRVN[[#This Row],[Rate Desc]],10)</f>
        <v>301480-BLU</v>
      </c>
      <c r="K2197" s="11">
        <v>0</v>
      </c>
      <c r="L2197" s="19"/>
    </row>
    <row r="2198" spans="1:12" ht="15" hidden="1" customHeight="1">
      <c r="A2198" s="8">
        <v>201709</v>
      </c>
      <c r="B2198" s="9" t="s">
        <v>41</v>
      </c>
      <c r="C2198" s="9" t="s">
        <v>23</v>
      </c>
      <c r="D2198" s="7" t="s">
        <v>14</v>
      </c>
      <c r="E2198" s="9" t="s">
        <v>27</v>
      </c>
      <c r="G2198" s="11">
        <v>5068</v>
      </c>
      <c r="H2198" s="11">
        <v>0</v>
      </c>
      <c r="J2198" s="12" t="str">
        <f>LEFT(tblRVN[[#This Row],[Rate Desc]],10)</f>
        <v>CUSTOMER C</v>
      </c>
      <c r="L2198" s="19"/>
    </row>
    <row r="2199" spans="1:12" ht="15" hidden="1" customHeight="1">
      <c r="A2199" s="8">
        <v>201709</v>
      </c>
      <c r="B2199" s="9" t="s">
        <v>41</v>
      </c>
      <c r="C2199" s="9" t="s">
        <v>23</v>
      </c>
      <c r="D2199" s="7" t="s">
        <v>14</v>
      </c>
      <c r="E2199" s="9" t="s">
        <v>40</v>
      </c>
      <c r="F2199" s="10">
        <v>410.67</v>
      </c>
      <c r="G2199" s="11">
        <v>0</v>
      </c>
      <c r="H2199" s="11">
        <v>0</v>
      </c>
      <c r="I2199" s="11">
        <v>0</v>
      </c>
      <c r="J2199" s="12" t="str">
        <f>LEFT(tblRVN[[#This Row],[Rate Desc]],10)</f>
        <v>REVENUE AD</v>
      </c>
      <c r="K2199" s="11">
        <v>0</v>
      </c>
      <c r="L2199" s="19"/>
    </row>
    <row r="2200" spans="1:12" ht="15" hidden="1" customHeight="1">
      <c r="A2200" s="8">
        <v>201709</v>
      </c>
      <c r="B2200" s="9" t="s">
        <v>41</v>
      </c>
      <c r="C2200" s="9" t="s">
        <v>23</v>
      </c>
      <c r="D2200" s="7" t="s">
        <v>14</v>
      </c>
      <c r="E2200" s="9" t="s">
        <v>18</v>
      </c>
      <c r="F2200" s="10">
        <v>-365282.27</v>
      </c>
      <c r="G2200" s="11">
        <v>0</v>
      </c>
      <c r="H2200" s="11">
        <v>0</v>
      </c>
      <c r="I2200" s="11">
        <v>0</v>
      </c>
      <c r="J2200" s="12" t="str">
        <f>LEFT(tblRVN[[#This Row],[Rate Desc]],10)</f>
        <v>REVENUE_AC</v>
      </c>
      <c r="K2200" s="11">
        <v>0</v>
      </c>
      <c r="L2200" s="19"/>
    </row>
    <row r="2201" spans="1:12" ht="15" hidden="1" customHeight="1">
      <c r="A2201" s="8">
        <v>201709</v>
      </c>
      <c r="B2201" s="9" t="s">
        <v>41</v>
      </c>
      <c r="C2201" s="9" t="s">
        <v>23</v>
      </c>
      <c r="D2201" s="7" t="s">
        <v>19</v>
      </c>
      <c r="E2201" s="9" t="s">
        <v>28</v>
      </c>
      <c r="F2201" s="10">
        <v>-461000</v>
      </c>
      <c r="G2201" s="11">
        <v>0</v>
      </c>
      <c r="H2201" s="11">
        <v>0</v>
      </c>
      <c r="I2201" s="11">
        <v>-6366000</v>
      </c>
      <c r="J2201" s="12" t="str">
        <f>LEFT(tblRVN[[#This Row],[Rate Desc]],10)</f>
        <v>IRRIGATION</v>
      </c>
      <c r="K2201" s="11">
        <v>-6366000</v>
      </c>
      <c r="L2201" s="19"/>
    </row>
    <row r="2202" spans="1:12" ht="15" hidden="1" customHeight="1">
      <c r="A2202" s="8">
        <v>201709</v>
      </c>
      <c r="B2202" s="9" t="s">
        <v>41</v>
      </c>
      <c r="C2202" s="9" t="s">
        <v>29</v>
      </c>
      <c r="D2202" s="7" t="s">
        <v>14</v>
      </c>
      <c r="E2202" s="9" t="s">
        <v>76</v>
      </c>
      <c r="F2202" s="10">
        <v>7.57</v>
      </c>
      <c r="I2202" s="11">
        <v>0</v>
      </c>
      <c r="J2202" s="12" t="str">
        <f>LEFT(tblRVN[[#This Row],[Rate Desc]],10)</f>
        <v>02CFR00012</v>
      </c>
      <c r="K2202" s="11">
        <v>0</v>
      </c>
      <c r="L2202" s="19"/>
    </row>
    <row r="2203" spans="1:12" ht="15" hidden="1" customHeight="1">
      <c r="A2203" s="8">
        <v>201709</v>
      </c>
      <c r="B2203" s="9" t="s">
        <v>41</v>
      </c>
      <c r="C2203" s="9" t="s">
        <v>29</v>
      </c>
      <c r="D2203" s="7" t="s">
        <v>14</v>
      </c>
      <c r="E2203" s="9" t="s">
        <v>77</v>
      </c>
      <c r="F2203" s="10">
        <v>2583.23</v>
      </c>
      <c r="G2203" s="11">
        <v>0</v>
      </c>
      <c r="H2203" s="11">
        <v>14</v>
      </c>
      <c r="I2203" s="11">
        <v>12422</v>
      </c>
      <c r="J2203" s="12" t="str">
        <f>LEFT(tblRVN[[#This Row],[Rate Desc]],10)</f>
        <v>02COSL0052</v>
      </c>
      <c r="K2203" s="11">
        <v>12422</v>
      </c>
      <c r="L2203" s="19"/>
    </row>
    <row r="2204" spans="1:12" ht="15" hidden="1" customHeight="1">
      <c r="A2204" s="8">
        <v>201709</v>
      </c>
      <c r="B2204" s="9" t="s">
        <v>41</v>
      </c>
      <c r="C2204" s="9" t="s">
        <v>29</v>
      </c>
      <c r="D2204" s="7" t="s">
        <v>14</v>
      </c>
      <c r="E2204" s="9" t="s">
        <v>78</v>
      </c>
      <c r="F2204" s="10">
        <v>20893.96</v>
      </c>
      <c r="G2204" s="11">
        <v>0</v>
      </c>
      <c r="H2204" s="11">
        <v>115</v>
      </c>
      <c r="I2204" s="11">
        <v>277778</v>
      </c>
      <c r="J2204" s="12" t="str">
        <f>LEFT(tblRVN[[#This Row],[Rate Desc]],10)</f>
        <v>02CUSL053F</v>
      </c>
      <c r="K2204" s="11">
        <v>277778</v>
      </c>
      <c r="L2204" s="19"/>
    </row>
    <row r="2205" spans="1:12" ht="15" hidden="1" customHeight="1">
      <c r="A2205" s="8">
        <v>201709</v>
      </c>
      <c r="B2205" s="9" t="s">
        <v>41</v>
      </c>
      <c r="C2205" s="9" t="s">
        <v>29</v>
      </c>
      <c r="D2205" s="7" t="s">
        <v>14</v>
      </c>
      <c r="E2205" s="9" t="s">
        <v>79</v>
      </c>
      <c r="F2205" s="10">
        <v>5531.14</v>
      </c>
      <c r="G2205" s="11">
        <v>0</v>
      </c>
      <c r="H2205" s="11">
        <v>105</v>
      </c>
      <c r="I2205" s="11">
        <v>74696</v>
      </c>
      <c r="J2205" s="12" t="str">
        <f>LEFT(tblRVN[[#This Row],[Rate Desc]],10)</f>
        <v>02CUSL053M</v>
      </c>
      <c r="K2205" s="11">
        <v>74696</v>
      </c>
      <c r="L2205" s="19"/>
    </row>
    <row r="2206" spans="1:12" ht="15" hidden="1" customHeight="1">
      <c r="A2206" s="8">
        <v>201709</v>
      </c>
      <c r="B2206" s="9" t="s">
        <v>41</v>
      </c>
      <c r="C2206" s="9" t="s">
        <v>29</v>
      </c>
      <c r="D2206" s="7" t="s">
        <v>14</v>
      </c>
      <c r="E2206" s="9" t="s">
        <v>80</v>
      </c>
      <c r="F2206" s="10">
        <v>17778.02</v>
      </c>
      <c r="G2206" s="11">
        <v>0</v>
      </c>
      <c r="H2206" s="11">
        <v>40</v>
      </c>
      <c r="I2206" s="11">
        <v>136248</v>
      </c>
      <c r="J2206" s="12" t="str">
        <f>LEFT(tblRVN[[#This Row],[Rate Desc]],10)</f>
        <v>02MVSL0057</v>
      </c>
      <c r="K2206" s="11">
        <v>136248</v>
      </c>
      <c r="L2206" s="19"/>
    </row>
    <row r="2207" spans="1:12" ht="15" hidden="1" customHeight="1">
      <c r="A2207" s="8">
        <v>201709</v>
      </c>
      <c r="B2207" s="9" t="s">
        <v>41</v>
      </c>
      <c r="C2207" s="9" t="s">
        <v>29</v>
      </c>
      <c r="D2207" s="7" t="s">
        <v>14</v>
      </c>
      <c r="E2207" s="9" t="s">
        <v>81</v>
      </c>
      <c r="F2207" s="10">
        <v>63446.63</v>
      </c>
      <c r="G2207" s="11">
        <v>0</v>
      </c>
      <c r="H2207" s="11">
        <v>195</v>
      </c>
      <c r="I2207" s="11">
        <v>304334</v>
      </c>
      <c r="J2207" s="12" t="str">
        <f>LEFT(tblRVN[[#This Row],[Rate Desc]],10)</f>
        <v>02SLCO0051</v>
      </c>
      <c r="K2207" s="11">
        <v>304334</v>
      </c>
      <c r="L2207" s="19"/>
    </row>
    <row r="2208" spans="1:12" ht="15" hidden="1" customHeight="1">
      <c r="A2208" s="8">
        <v>201709</v>
      </c>
      <c r="B2208" s="9" t="s">
        <v>41</v>
      </c>
      <c r="C2208" s="9" t="s">
        <v>29</v>
      </c>
      <c r="D2208" s="7" t="s">
        <v>14</v>
      </c>
      <c r="E2208" s="9" t="s">
        <v>30</v>
      </c>
      <c r="F2208" s="10">
        <v>2934.5</v>
      </c>
      <c r="G2208" s="11">
        <v>0</v>
      </c>
      <c r="H2208" s="11">
        <v>0</v>
      </c>
      <c r="I2208" s="11">
        <v>0</v>
      </c>
      <c r="J2208" s="12" t="str">
        <f>LEFT(tblRVN[[#This Row],[Rate Desc]],10)</f>
        <v>301670-DSM</v>
      </c>
      <c r="K2208" s="11">
        <v>0</v>
      </c>
      <c r="L2208" s="19"/>
    </row>
    <row r="2209" spans="1:12" ht="15" hidden="1" customHeight="1">
      <c r="A2209" s="8">
        <v>201709</v>
      </c>
      <c r="B2209" s="9" t="s">
        <v>41</v>
      </c>
      <c r="C2209" s="9" t="s">
        <v>29</v>
      </c>
      <c r="D2209" s="7" t="s">
        <v>14</v>
      </c>
      <c r="E2209" s="9" t="s">
        <v>17</v>
      </c>
      <c r="G2209" s="11">
        <v>238</v>
      </c>
      <c r="H2209" s="11">
        <v>0</v>
      </c>
      <c r="J2209" s="12" t="str">
        <f>LEFT(tblRVN[[#This Row],[Rate Desc]],10)</f>
        <v>CUSTOMER C</v>
      </c>
      <c r="L2209" s="19"/>
    </row>
    <row r="2210" spans="1:12" ht="15" hidden="1" customHeight="1">
      <c r="A2210" s="8">
        <v>201709</v>
      </c>
      <c r="B2210" s="9" t="s">
        <v>41</v>
      </c>
      <c r="C2210" s="9" t="s">
        <v>29</v>
      </c>
      <c r="D2210" s="7" t="s">
        <v>14</v>
      </c>
      <c r="E2210" s="9" t="s">
        <v>18</v>
      </c>
      <c r="F2210" s="10">
        <v>-7066.54</v>
      </c>
      <c r="G2210" s="11">
        <v>0</v>
      </c>
      <c r="H2210" s="11">
        <v>0</v>
      </c>
      <c r="I2210" s="11">
        <v>0</v>
      </c>
      <c r="J2210" s="12" t="str">
        <f>LEFT(tblRVN[[#This Row],[Rate Desc]],10)</f>
        <v>REVENUE_AC</v>
      </c>
      <c r="K2210" s="11">
        <v>0</v>
      </c>
      <c r="L2210" s="19"/>
    </row>
    <row r="2211" spans="1:12" ht="15" hidden="1" customHeight="1">
      <c r="A2211" s="8">
        <v>201709</v>
      </c>
      <c r="B2211" s="9" t="s">
        <v>41</v>
      </c>
      <c r="C2211" s="9" t="s">
        <v>29</v>
      </c>
      <c r="D2211" s="7" t="s">
        <v>19</v>
      </c>
      <c r="E2211" s="9" t="s">
        <v>20</v>
      </c>
      <c r="F2211" s="10">
        <v>14000</v>
      </c>
      <c r="G2211" s="11">
        <v>0</v>
      </c>
      <c r="H2211" s="11">
        <v>0</v>
      </c>
      <c r="I2211" s="11">
        <v>90000</v>
      </c>
      <c r="J2211" s="12" t="str">
        <f>LEFT(tblRVN[[#This Row],[Rate Desc]],10)</f>
        <v>UNBILLED R</v>
      </c>
      <c r="K2211" s="11">
        <v>90000</v>
      </c>
      <c r="L2211" s="19"/>
    </row>
    <row r="2212" spans="1:12" ht="15" hidden="1" customHeight="1">
      <c r="A2212" s="8">
        <v>201709</v>
      </c>
      <c r="B2212" s="9" t="s">
        <v>41</v>
      </c>
      <c r="C2212" s="9" t="s">
        <v>31</v>
      </c>
      <c r="D2212" s="7" t="s">
        <v>35</v>
      </c>
      <c r="E2212" s="9" t="s">
        <v>82</v>
      </c>
      <c r="F2212" s="10">
        <v>-3292.24</v>
      </c>
      <c r="G2212" s="11">
        <v>0</v>
      </c>
      <c r="H2212" s="11">
        <v>727</v>
      </c>
      <c r="I2212" s="11">
        <v>440734</v>
      </c>
      <c r="J2212" s="12" t="str">
        <f>LEFT(tblRVN[[#This Row],[Rate Desc]],10)</f>
        <v>02NETMT135</v>
      </c>
      <c r="K2212" s="11">
        <v>440734</v>
      </c>
      <c r="L2212" s="19"/>
    </row>
    <row r="2213" spans="1:12" ht="15" hidden="1" customHeight="1">
      <c r="A2213" s="8">
        <v>201709</v>
      </c>
      <c r="B2213" s="9" t="s">
        <v>41</v>
      </c>
      <c r="C2213" s="9" t="s">
        <v>31</v>
      </c>
      <c r="D2213" s="7" t="s">
        <v>35</v>
      </c>
      <c r="E2213" s="9" t="s">
        <v>83</v>
      </c>
      <c r="F2213" s="10">
        <v>-617.22</v>
      </c>
      <c r="I2213" s="11">
        <v>82366</v>
      </c>
      <c r="J2213" s="12" t="str">
        <f>LEFT(tblRVN[[#This Row],[Rate Desc]],10)</f>
        <v>02OALTB15R</v>
      </c>
      <c r="K2213" s="11">
        <v>82366</v>
      </c>
      <c r="L2213" s="19"/>
    </row>
    <row r="2214" spans="1:12" ht="15" hidden="1" customHeight="1">
      <c r="A2214" s="8">
        <v>201709</v>
      </c>
      <c r="B2214" s="9" t="s">
        <v>41</v>
      </c>
      <c r="C2214" s="9" t="s">
        <v>31</v>
      </c>
      <c r="D2214" s="7" t="s">
        <v>35</v>
      </c>
      <c r="E2214" s="9" t="s">
        <v>84</v>
      </c>
      <c r="F2214" s="10">
        <v>-807332.34</v>
      </c>
      <c r="G2214" s="11">
        <v>0</v>
      </c>
      <c r="H2214" s="11">
        <v>101025</v>
      </c>
      <c r="I2214" s="11">
        <v>108076387</v>
      </c>
      <c r="J2214" s="12" t="str">
        <f>LEFT(tblRVN[[#This Row],[Rate Desc]],10)</f>
        <v>02RESD0016</v>
      </c>
      <c r="K2214" s="11">
        <v>108076387</v>
      </c>
      <c r="L2214" s="19"/>
    </row>
    <row r="2215" spans="1:12" ht="15" hidden="1" customHeight="1">
      <c r="A2215" s="8">
        <v>201709</v>
      </c>
      <c r="B2215" s="9" t="s">
        <v>41</v>
      </c>
      <c r="C2215" s="9" t="s">
        <v>31</v>
      </c>
      <c r="D2215" s="7" t="s">
        <v>35</v>
      </c>
      <c r="E2215" s="9" t="s">
        <v>85</v>
      </c>
      <c r="F2215" s="10">
        <v>-35949.69</v>
      </c>
      <c r="G2215" s="11">
        <v>0</v>
      </c>
      <c r="H2215" s="11">
        <v>5123</v>
      </c>
      <c r="I2215" s="11">
        <v>4812515</v>
      </c>
      <c r="J2215" s="12" t="str">
        <f>LEFT(tblRVN[[#This Row],[Rate Desc]],10)</f>
        <v>02RESD0017</v>
      </c>
      <c r="K2215" s="11">
        <v>4812515</v>
      </c>
      <c r="L2215" s="19"/>
    </row>
    <row r="2216" spans="1:12" ht="15" hidden="1" customHeight="1">
      <c r="A2216" s="8">
        <v>201709</v>
      </c>
      <c r="B2216" s="9" t="s">
        <v>41</v>
      </c>
      <c r="C2216" s="9" t="s">
        <v>31</v>
      </c>
      <c r="D2216" s="7" t="s">
        <v>35</v>
      </c>
      <c r="E2216" s="9" t="s">
        <v>86</v>
      </c>
      <c r="F2216" s="10">
        <v>-1415.96</v>
      </c>
      <c r="G2216" s="11">
        <v>0</v>
      </c>
      <c r="H2216" s="11">
        <v>83</v>
      </c>
      <c r="I2216" s="11">
        <v>189554</v>
      </c>
      <c r="J2216" s="12" t="str">
        <f>LEFT(tblRVN[[#This Row],[Rate Desc]],10)</f>
        <v>02RESD0018</v>
      </c>
      <c r="K2216" s="11">
        <v>189554</v>
      </c>
      <c r="L2216" s="19"/>
    </row>
    <row r="2217" spans="1:12" ht="15" hidden="1" customHeight="1">
      <c r="A2217" s="8">
        <v>201709</v>
      </c>
      <c r="B2217" s="9" t="s">
        <v>41</v>
      </c>
      <c r="C2217" s="9" t="s">
        <v>31</v>
      </c>
      <c r="D2217" s="7" t="s">
        <v>35</v>
      </c>
      <c r="E2217" s="9" t="s">
        <v>87</v>
      </c>
      <c r="F2217" s="10">
        <v>-237.63</v>
      </c>
      <c r="G2217" s="11">
        <v>0</v>
      </c>
      <c r="H2217" s="11">
        <v>15</v>
      </c>
      <c r="I2217" s="11">
        <v>31815</v>
      </c>
      <c r="J2217" s="12" t="str">
        <f>LEFT(tblRVN[[#This Row],[Rate Desc]],10)</f>
        <v>02RESD018X</v>
      </c>
      <c r="K2217" s="11">
        <v>31815</v>
      </c>
      <c r="L2217" s="19"/>
    </row>
    <row r="2218" spans="1:12" ht="15" hidden="1" customHeight="1">
      <c r="A2218" s="8">
        <v>201709</v>
      </c>
      <c r="B2218" s="9" t="s">
        <v>41</v>
      </c>
      <c r="C2218" s="9" t="s">
        <v>31</v>
      </c>
      <c r="D2218" s="7" t="s">
        <v>35</v>
      </c>
      <c r="E2218" s="9" t="s">
        <v>88</v>
      </c>
      <c r="F2218" s="10">
        <v>-13072.38</v>
      </c>
      <c r="G2218" s="11">
        <v>0</v>
      </c>
      <c r="H2218" s="11">
        <v>3438</v>
      </c>
      <c r="I2218" s="11">
        <v>1750039</v>
      </c>
      <c r="J2218" s="12" t="str">
        <f>LEFT(tblRVN[[#This Row],[Rate Desc]],10)</f>
        <v>02RGNSB024</v>
      </c>
      <c r="K2218" s="11">
        <v>1750039</v>
      </c>
      <c r="L2218" s="19"/>
    </row>
    <row r="2219" spans="1:12" ht="15" hidden="1" customHeight="1">
      <c r="A2219" s="8">
        <v>201709</v>
      </c>
      <c r="B2219" s="9" t="s">
        <v>41</v>
      </c>
      <c r="C2219" s="9" t="s">
        <v>31</v>
      </c>
      <c r="D2219" s="7" t="s">
        <v>35</v>
      </c>
      <c r="E2219" s="9" t="s">
        <v>284</v>
      </c>
      <c r="F2219" s="10">
        <v>-470.61</v>
      </c>
      <c r="G2219" s="11">
        <v>0</v>
      </c>
      <c r="H2219" s="11">
        <v>1</v>
      </c>
      <c r="I2219" s="11">
        <v>63000</v>
      </c>
      <c r="J2219" s="12" t="str">
        <f>LEFT(tblRVN[[#This Row],[Rate Desc]],10)</f>
        <v>02RGNSB036</v>
      </c>
      <c r="K2219" s="11">
        <v>63000</v>
      </c>
      <c r="L2219" s="19"/>
    </row>
    <row r="2220" spans="1:12" ht="15" hidden="1" customHeight="1">
      <c r="A2220" s="8">
        <v>201709</v>
      </c>
      <c r="B2220" s="9" t="s">
        <v>41</v>
      </c>
      <c r="C2220" s="9" t="s">
        <v>31</v>
      </c>
      <c r="D2220" s="7" t="s">
        <v>35</v>
      </c>
      <c r="E2220" s="9" t="s">
        <v>281</v>
      </c>
      <c r="G2220" s="11">
        <v>0</v>
      </c>
      <c r="H2220" s="11">
        <v>6</v>
      </c>
      <c r="J2220" s="12" t="str">
        <f>LEFT(tblRVN[[#This Row],[Rate Desc]],10)</f>
        <v>02RNM24135</v>
      </c>
      <c r="L2220" s="19"/>
    </row>
    <row r="2221" spans="1:12" ht="15" hidden="1" customHeight="1">
      <c r="A2221" s="8">
        <v>201709</v>
      </c>
      <c r="B2221" s="9" t="s">
        <v>41</v>
      </c>
      <c r="C2221" s="9" t="s">
        <v>31</v>
      </c>
      <c r="D2221" s="7" t="s">
        <v>35</v>
      </c>
      <c r="E2221" s="9" t="s">
        <v>36</v>
      </c>
      <c r="F2221" s="10">
        <v>15911.83</v>
      </c>
      <c r="G2221" s="11">
        <v>0</v>
      </c>
      <c r="H2221" s="11">
        <v>0</v>
      </c>
      <c r="I2221" s="11">
        <v>0</v>
      </c>
      <c r="J2221" s="12" t="str">
        <f>LEFT(tblRVN[[#This Row],[Rate Desc]],10)</f>
        <v>BPA BALANC</v>
      </c>
      <c r="K2221" s="11">
        <v>0</v>
      </c>
      <c r="L2221" s="19"/>
    </row>
    <row r="2222" spans="1:12" ht="15" hidden="1" customHeight="1">
      <c r="A2222" s="8">
        <v>201709</v>
      </c>
      <c r="B2222" s="9" t="s">
        <v>41</v>
      </c>
      <c r="C2222" s="9" t="s">
        <v>31</v>
      </c>
      <c r="D2222" s="7" t="s">
        <v>35</v>
      </c>
      <c r="E2222" s="9" t="s">
        <v>37</v>
      </c>
      <c r="G2222" s="11">
        <v>108805</v>
      </c>
      <c r="H2222" s="11">
        <v>0</v>
      </c>
      <c r="J2222" s="12" t="str">
        <f>LEFT(tblRVN[[#This Row],[Rate Desc]],10)</f>
        <v>CUSTOMER C</v>
      </c>
      <c r="L2222" s="19"/>
    </row>
    <row r="2223" spans="1:12" ht="15" hidden="1" customHeight="1">
      <c r="A2223" s="8">
        <v>201709</v>
      </c>
      <c r="B2223" s="9" t="s">
        <v>41</v>
      </c>
      <c r="C2223" s="9" t="s">
        <v>31</v>
      </c>
      <c r="D2223" s="7" t="s">
        <v>14</v>
      </c>
      <c r="E2223" s="9" t="s">
        <v>58</v>
      </c>
      <c r="F2223" s="10">
        <v>154.79</v>
      </c>
      <c r="I2223" s="11">
        <v>0</v>
      </c>
      <c r="J2223" s="12" t="str">
        <f>LEFT(tblRVN[[#This Row],[Rate Desc]],10)</f>
        <v>02LNX00109</v>
      </c>
      <c r="K2223" s="11">
        <v>0</v>
      </c>
      <c r="L2223" s="19"/>
    </row>
    <row r="2224" spans="1:12" ht="15" hidden="1" customHeight="1">
      <c r="A2224" s="8">
        <v>201709</v>
      </c>
      <c r="B2224" s="9" t="s">
        <v>41</v>
      </c>
      <c r="C2224" s="9" t="s">
        <v>31</v>
      </c>
      <c r="D2224" s="7" t="s">
        <v>14</v>
      </c>
      <c r="E2224" s="9" t="s">
        <v>89</v>
      </c>
      <c r="F2224" s="10">
        <v>46853.85</v>
      </c>
      <c r="G2224" s="11">
        <v>0</v>
      </c>
      <c r="H2224" s="11">
        <v>727</v>
      </c>
      <c r="I2224" s="11">
        <v>458194</v>
      </c>
      <c r="J2224" s="12" t="str">
        <f>LEFT(tblRVN[[#This Row],[Rate Desc]],10)</f>
        <v>02NETMT135</v>
      </c>
      <c r="K2224" s="11">
        <v>458194</v>
      </c>
      <c r="L2224" s="19"/>
    </row>
    <row r="2225" spans="1:12" ht="15" hidden="1" customHeight="1">
      <c r="A2225" s="8">
        <v>201709</v>
      </c>
      <c r="B2225" s="9" t="s">
        <v>41</v>
      </c>
      <c r="C2225" s="9" t="s">
        <v>31</v>
      </c>
      <c r="D2225" s="7" t="s">
        <v>14</v>
      </c>
      <c r="E2225" s="9" t="s">
        <v>90</v>
      </c>
      <c r="F2225" s="10">
        <v>12836.59</v>
      </c>
      <c r="G2225" s="11">
        <v>0</v>
      </c>
      <c r="H2225" s="11">
        <v>1073</v>
      </c>
      <c r="I2225" s="11">
        <v>82439</v>
      </c>
      <c r="J2225" s="12" t="str">
        <f>LEFT(tblRVN[[#This Row],[Rate Desc]],10)</f>
        <v>02OALTB15R</v>
      </c>
      <c r="K2225" s="11">
        <v>82439</v>
      </c>
      <c r="L2225" s="19"/>
    </row>
    <row r="2226" spans="1:12" ht="15" hidden="1" customHeight="1">
      <c r="A2226" s="8">
        <v>201709</v>
      </c>
      <c r="B2226" s="9" t="s">
        <v>41</v>
      </c>
      <c r="C2226" s="9" t="s">
        <v>31</v>
      </c>
      <c r="D2226" s="7" t="s">
        <v>14</v>
      </c>
      <c r="E2226" s="9" t="s">
        <v>91</v>
      </c>
      <c r="F2226" s="10">
        <v>10317007.52</v>
      </c>
      <c r="G2226" s="11">
        <v>0</v>
      </c>
      <c r="H2226" s="11">
        <v>101025</v>
      </c>
      <c r="I2226" s="11">
        <v>108155669</v>
      </c>
      <c r="J2226" s="12" t="str">
        <f>LEFT(tblRVN[[#This Row],[Rate Desc]],10)</f>
        <v>02RESD0016</v>
      </c>
      <c r="K2226" s="11">
        <v>108155669</v>
      </c>
      <c r="L2226" s="19"/>
    </row>
    <row r="2227" spans="1:12" ht="15" hidden="1" customHeight="1">
      <c r="A2227" s="8">
        <v>201709</v>
      </c>
      <c r="B2227" s="9" t="s">
        <v>41</v>
      </c>
      <c r="C2227" s="9" t="s">
        <v>31</v>
      </c>
      <c r="D2227" s="7" t="s">
        <v>14</v>
      </c>
      <c r="E2227" s="9" t="s">
        <v>92</v>
      </c>
      <c r="F2227" s="10">
        <v>448643.89</v>
      </c>
      <c r="G2227" s="11">
        <v>0</v>
      </c>
      <c r="H2227" s="11">
        <v>5123</v>
      </c>
      <c r="I2227" s="11">
        <v>4812564</v>
      </c>
      <c r="J2227" s="12" t="str">
        <f>LEFT(tblRVN[[#This Row],[Rate Desc]],10)</f>
        <v>02RESD0017</v>
      </c>
      <c r="K2227" s="11">
        <v>4812564</v>
      </c>
      <c r="L2227" s="19"/>
    </row>
    <row r="2228" spans="1:12" ht="15" hidden="1" customHeight="1">
      <c r="A2228" s="8">
        <v>201709</v>
      </c>
      <c r="B2228" s="9" t="s">
        <v>41</v>
      </c>
      <c r="C2228" s="9" t="s">
        <v>31</v>
      </c>
      <c r="D2228" s="7" t="s">
        <v>14</v>
      </c>
      <c r="E2228" s="9" t="s">
        <v>93</v>
      </c>
      <c r="F2228" s="10">
        <v>20137.439999999999</v>
      </c>
      <c r="G2228" s="11">
        <v>0</v>
      </c>
      <c r="H2228" s="11">
        <v>83</v>
      </c>
      <c r="I2228" s="11">
        <v>189555</v>
      </c>
      <c r="J2228" s="12" t="str">
        <f>LEFT(tblRVN[[#This Row],[Rate Desc]],10)</f>
        <v>02RESD0018</v>
      </c>
      <c r="K2228" s="11">
        <v>189555</v>
      </c>
      <c r="L2228" s="19"/>
    </row>
    <row r="2229" spans="1:12" ht="15" hidden="1" customHeight="1">
      <c r="A2229" s="8">
        <v>201709</v>
      </c>
      <c r="B2229" s="9" t="s">
        <v>41</v>
      </c>
      <c r="C2229" s="9" t="s">
        <v>31</v>
      </c>
      <c r="D2229" s="7" t="s">
        <v>14</v>
      </c>
      <c r="E2229" s="9" t="s">
        <v>94</v>
      </c>
      <c r="F2229" s="10">
        <v>3308.52</v>
      </c>
      <c r="G2229" s="11">
        <v>0</v>
      </c>
      <c r="H2229" s="11">
        <v>15</v>
      </c>
      <c r="I2229" s="11">
        <v>31815</v>
      </c>
      <c r="J2229" s="12" t="str">
        <f>LEFT(tblRVN[[#This Row],[Rate Desc]],10)</f>
        <v>02RESD018X</v>
      </c>
      <c r="K2229" s="11">
        <v>31815</v>
      </c>
      <c r="L2229" s="19"/>
    </row>
    <row r="2230" spans="1:12" ht="15" hidden="1" customHeight="1">
      <c r="A2230" s="8">
        <v>201709</v>
      </c>
      <c r="B2230" s="9" t="s">
        <v>41</v>
      </c>
      <c r="C2230" s="9" t="s">
        <v>31</v>
      </c>
      <c r="D2230" s="7" t="s">
        <v>14</v>
      </c>
      <c r="E2230" s="9" t="s">
        <v>95</v>
      </c>
      <c r="F2230" s="10">
        <v>216617.61</v>
      </c>
      <c r="G2230" s="11">
        <v>0</v>
      </c>
      <c r="H2230" s="11">
        <v>3438</v>
      </c>
      <c r="I2230" s="11">
        <v>1814218</v>
      </c>
      <c r="J2230" s="12" t="str">
        <f>LEFT(tblRVN[[#This Row],[Rate Desc]],10)</f>
        <v>02RGNSB024</v>
      </c>
      <c r="K2230" s="11">
        <v>1814218</v>
      </c>
      <c r="L2230" s="19"/>
    </row>
    <row r="2231" spans="1:12" ht="15" hidden="1" customHeight="1">
      <c r="A2231" s="8">
        <v>201709</v>
      </c>
      <c r="B2231" s="9" t="s">
        <v>41</v>
      </c>
      <c r="C2231" s="9" t="s">
        <v>31</v>
      </c>
      <c r="D2231" s="7" t="s">
        <v>14</v>
      </c>
      <c r="E2231" s="9" t="s">
        <v>282</v>
      </c>
      <c r="F2231" s="10">
        <v>8420.35</v>
      </c>
      <c r="G2231" s="11">
        <v>0</v>
      </c>
      <c r="H2231" s="11">
        <v>2</v>
      </c>
      <c r="I2231" s="11">
        <v>102281</v>
      </c>
      <c r="J2231" s="12" t="str">
        <f>LEFT(tblRVN[[#This Row],[Rate Desc]],10)</f>
        <v>02RGNSB036</v>
      </c>
      <c r="K2231" s="11">
        <v>102281</v>
      </c>
      <c r="L2231" s="19"/>
    </row>
    <row r="2232" spans="1:12" ht="15" hidden="1" customHeight="1">
      <c r="A2232" s="8">
        <v>201709</v>
      </c>
      <c r="B2232" s="9" t="s">
        <v>41</v>
      </c>
      <c r="C2232" s="9" t="s">
        <v>31</v>
      </c>
      <c r="D2232" s="7" t="s">
        <v>14</v>
      </c>
      <c r="E2232" s="9" t="s">
        <v>283</v>
      </c>
      <c r="F2232" s="10">
        <v>48.8</v>
      </c>
      <c r="G2232" s="11">
        <v>0</v>
      </c>
      <c r="H2232" s="11">
        <v>6</v>
      </c>
      <c r="I2232" s="11">
        <v>0</v>
      </c>
      <c r="J2232" s="12" t="str">
        <f>LEFT(tblRVN[[#This Row],[Rate Desc]],10)</f>
        <v>02RNM24135</v>
      </c>
      <c r="K2232" s="11">
        <v>0</v>
      </c>
      <c r="L2232" s="19"/>
    </row>
    <row r="2233" spans="1:12" ht="15" hidden="1" customHeight="1">
      <c r="A2233" s="8">
        <v>201709</v>
      </c>
      <c r="B2233" s="9" t="s">
        <v>41</v>
      </c>
      <c r="C2233" s="9" t="s">
        <v>31</v>
      </c>
      <c r="D2233" s="7" t="s">
        <v>14</v>
      </c>
      <c r="E2233" s="9" t="s">
        <v>32</v>
      </c>
      <c r="F2233" s="10">
        <v>568888.11</v>
      </c>
      <c r="G2233" s="11">
        <v>0</v>
      </c>
      <c r="H2233" s="11">
        <v>0</v>
      </c>
      <c r="I2233" s="11">
        <v>0</v>
      </c>
      <c r="J2233" s="12" t="str">
        <f>LEFT(tblRVN[[#This Row],[Rate Desc]],10)</f>
        <v>301170-DSM</v>
      </c>
      <c r="K2233" s="11">
        <v>0</v>
      </c>
      <c r="L2233" s="19"/>
    </row>
    <row r="2234" spans="1:12" ht="15" hidden="1" customHeight="1">
      <c r="A2234" s="8">
        <v>201709</v>
      </c>
      <c r="B2234" s="9" t="s">
        <v>41</v>
      </c>
      <c r="C2234" s="9" t="s">
        <v>31</v>
      </c>
      <c r="D2234" s="7" t="s">
        <v>14</v>
      </c>
      <c r="E2234" s="9" t="s">
        <v>33</v>
      </c>
      <c r="F2234" s="10">
        <v>8401.51</v>
      </c>
      <c r="G2234" s="11">
        <v>0</v>
      </c>
      <c r="H2234" s="11">
        <v>0</v>
      </c>
      <c r="I2234" s="11">
        <v>0</v>
      </c>
      <c r="J2234" s="12" t="str">
        <f>LEFT(tblRVN[[#This Row],[Rate Desc]],10)</f>
        <v>301180-BLU</v>
      </c>
      <c r="K2234" s="11">
        <v>0</v>
      </c>
      <c r="L2234" s="19"/>
    </row>
    <row r="2235" spans="1:12" ht="15" hidden="1" customHeight="1">
      <c r="A2235" s="8">
        <v>201709</v>
      </c>
      <c r="B2235" s="9" t="s">
        <v>41</v>
      </c>
      <c r="C2235" s="9" t="s">
        <v>31</v>
      </c>
      <c r="D2235" s="7" t="s">
        <v>14</v>
      </c>
      <c r="E2235" s="9" t="s">
        <v>17</v>
      </c>
      <c r="G2235" s="11">
        <v>108829</v>
      </c>
      <c r="H2235" s="11">
        <v>0</v>
      </c>
      <c r="J2235" s="12" t="str">
        <f>LEFT(tblRVN[[#This Row],[Rate Desc]],10)</f>
        <v>CUSTOMER C</v>
      </c>
      <c r="L2235" s="19"/>
    </row>
    <row r="2236" spans="1:12" ht="15" hidden="1" customHeight="1">
      <c r="A2236" s="8">
        <v>201709</v>
      </c>
      <c r="B2236" s="9" t="s">
        <v>41</v>
      </c>
      <c r="C2236" s="9" t="s">
        <v>31</v>
      </c>
      <c r="D2236" s="7" t="s">
        <v>14</v>
      </c>
      <c r="E2236" s="9" t="s">
        <v>40</v>
      </c>
      <c r="F2236" s="10">
        <v>4376.42</v>
      </c>
      <c r="G2236" s="11">
        <v>0</v>
      </c>
      <c r="H2236" s="11">
        <v>0</v>
      </c>
      <c r="I2236" s="11">
        <v>0</v>
      </c>
      <c r="J2236" s="12" t="str">
        <f>LEFT(tblRVN[[#This Row],[Rate Desc]],10)</f>
        <v>REVENUE AD</v>
      </c>
      <c r="K2236" s="11">
        <v>0</v>
      </c>
      <c r="L2236" s="19"/>
    </row>
    <row r="2237" spans="1:12" ht="15" hidden="1" customHeight="1">
      <c r="A2237" s="8">
        <v>201709</v>
      </c>
      <c r="B2237" s="9" t="s">
        <v>41</v>
      </c>
      <c r="C2237" s="9" t="s">
        <v>31</v>
      </c>
      <c r="D2237" s="7" t="s">
        <v>14</v>
      </c>
      <c r="E2237" s="9" t="s">
        <v>18</v>
      </c>
      <c r="F2237" s="10">
        <v>-981788.64</v>
      </c>
      <c r="G2237" s="11">
        <v>0</v>
      </c>
      <c r="H2237" s="11">
        <v>0</v>
      </c>
      <c r="I2237" s="11">
        <v>0</v>
      </c>
      <c r="J2237" s="12" t="str">
        <f>LEFT(tblRVN[[#This Row],[Rate Desc]],10)</f>
        <v>REVENUE_AC</v>
      </c>
      <c r="K2237" s="11">
        <v>0</v>
      </c>
      <c r="L2237" s="19"/>
    </row>
    <row r="2238" spans="1:12" ht="15" hidden="1" customHeight="1">
      <c r="A2238" s="8">
        <v>201709</v>
      </c>
      <c r="B2238" s="9" t="s">
        <v>41</v>
      </c>
      <c r="C2238" s="9" t="s">
        <v>31</v>
      </c>
      <c r="D2238" s="7" t="s">
        <v>19</v>
      </c>
      <c r="E2238" s="9" t="s">
        <v>20</v>
      </c>
      <c r="F2238" s="10">
        <v>-894000</v>
      </c>
      <c r="G2238" s="11">
        <v>0</v>
      </c>
      <c r="H2238" s="11">
        <v>0</v>
      </c>
      <c r="I2238" s="11">
        <v>-7949000</v>
      </c>
      <c r="J2238" s="12" t="str">
        <f>LEFT(tblRVN[[#This Row],[Rate Desc]],10)</f>
        <v>UNBILLED R</v>
      </c>
      <c r="K2238" s="11">
        <v>-7949000</v>
      </c>
      <c r="L2238" s="19"/>
    </row>
    <row r="2239" spans="1:12" ht="15" hidden="1" customHeight="1">
      <c r="A2239" s="8">
        <v>201710</v>
      </c>
      <c r="B2239" s="9" t="s">
        <v>41</v>
      </c>
      <c r="C2239" s="9" t="s">
        <v>13</v>
      </c>
      <c r="D2239" s="7" t="s">
        <v>35</v>
      </c>
      <c r="E2239" s="9" t="s">
        <v>42</v>
      </c>
      <c r="F2239" s="10">
        <v>-19059.919999999998</v>
      </c>
      <c r="G2239" s="11">
        <v>0</v>
      </c>
      <c r="H2239" s="11">
        <v>1483</v>
      </c>
      <c r="I2239" s="11">
        <v>2464190</v>
      </c>
      <c r="J2239" s="12" t="str">
        <f>LEFT(tblRVN[[#This Row],[Rate Desc]],10)</f>
        <v>02GNSB0024</v>
      </c>
      <c r="K2239" s="11">
        <v>2464190</v>
      </c>
      <c r="L2239" s="19"/>
    </row>
    <row r="2240" spans="1:12" ht="15" hidden="1" customHeight="1">
      <c r="A2240" s="8">
        <v>201710</v>
      </c>
      <c r="B2240" s="9" t="s">
        <v>41</v>
      </c>
      <c r="C2240" s="9" t="s">
        <v>13</v>
      </c>
      <c r="D2240" s="7" t="s">
        <v>35</v>
      </c>
      <c r="E2240" s="9" t="s">
        <v>43</v>
      </c>
      <c r="F2240" s="10">
        <v>-0.55000000000000004</v>
      </c>
      <c r="G2240" s="11">
        <v>0</v>
      </c>
      <c r="H2240" s="11">
        <v>1</v>
      </c>
      <c r="I2240" s="11">
        <v>72</v>
      </c>
      <c r="J2240" s="12" t="str">
        <f>LEFT(tblRVN[[#This Row],[Rate Desc]],10)</f>
        <v>02GNSB024F</v>
      </c>
      <c r="K2240" s="11">
        <v>72</v>
      </c>
      <c r="L2240" s="19"/>
    </row>
    <row r="2241" spans="1:12" ht="15" hidden="1" customHeight="1">
      <c r="A2241" s="8">
        <v>201710</v>
      </c>
      <c r="B2241" s="9" t="s">
        <v>41</v>
      </c>
      <c r="C2241" s="9" t="s">
        <v>13</v>
      </c>
      <c r="D2241" s="7" t="s">
        <v>35</v>
      </c>
      <c r="E2241" s="9" t="s">
        <v>44</v>
      </c>
      <c r="F2241" s="10">
        <v>-117.79</v>
      </c>
      <c r="G2241" s="11">
        <v>0</v>
      </c>
      <c r="H2241" s="11">
        <v>77</v>
      </c>
      <c r="I2241" s="11">
        <v>15494</v>
      </c>
      <c r="J2241" s="12" t="str">
        <f>LEFT(tblRVN[[#This Row],[Rate Desc]],10)</f>
        <v>02GNSB24FP</v>
      </c>
      <c r="K2241" s="11">
        <v>15494</v>
      </c>
      <c r="L2241" s="19"/>
    </row>
    <row r="2242" spans="1:12" ht="15" hidden="1" customHeight="1">
      <c r="A2242" s="8">
        <v>201710</v>
      </c>
      <c r="B2242" s="9" t="s">
        <v>41</v>
      </c>
      <c r="C2242" s="9" t="s">
        <v>13</v>
      </c>
      <c r="D2242" s="7" t="s">
        <v>35</v>
      </c>
      <c r="E2242" s="9" t="s">
        <v>45</v>
      </c>
      <c r="F2242" s="10">
        <v>-47221.01</v>
      </c>
      <c r="G2242" s="11">
        <v>0</v>
      </c>
      <c r="H2242" s="11">
        <v>104</v>
      </c>
      <c r="I2242" s="11">
        <v>6100684</v>
      </c>
      <c r="J2242" s="12" t="str">
        <f>LEFT(tblRVN[[#This Row],[Rate Desc]],10)</f>
        <v>02LGSB0036</v>
      </c>
      <c r="K2242" s="11">
        <v>6100684</v>
      </c>
      <c r="L2242" s="19"/>
    </row>
    <row r="2243" spans="1:12" ht="15" hidden="1" customHeight="1">
      <c r="A2243" s="8">
        <v>201710</v>
      </c>
      <c r="B2243" s="9" t="s">
        <v>41</v>
      </c>
      <c r="C2243" s="9" t="s">
        <v>13</v>
      </c>
      <c r="D2243" s="7" t="s">
        <v>35</v>
      </c>
      <c r="E2243" s="9" t="s">
        <v>46</v>
      </c>
      <c r="F2243" s="10">
        <v>-141.46</v>
      </c>
      <c r="G2243" s="11">
        <v>0</v>
      </c>
      <c r="H2243" s="11">
        <v>25</v>
      </c>
      <c r="I2243" s="11">
        <v>18758</v>
      </c>
      <c r="J2243" s="12" t="str">
        <f>LEFT(tblRVN[[#This Row],[Rate Desc]],10)</f>
        <v>02NMT24135</v>
      </c>
      <c r="K2243" s="11">
        <v>18758</v>
      </c>
      <c r="L2243" s="19"/>
    </row>
    <row r="2244" spans="1:12" ht="15" hidden="1" customHeight="1">
      <c r="A2244" s="8">
        <v>201710</v>
      </c>
      <c r="B2244" s="9" t="s">
        <v>41</v>
      </c>
      <c r="C2244" s="9" t="s">
        <v>13</v>
      </c>
      <c r="D2244" s="7" t="s">
        <v>35</v>
      </c>
      <c r="E2244" s="9" t="s">
        <v>47</v>
      </c>
      <c r="F2244" s="10">
        <v>-329.67</v>
      </c>
      <c r="I2244" s="11">
        <v>42333</v>
      </c>
      <c r="J2244" s="12" t="str">
        <f>LEFT(tblRVN[[#This Row],[Rate Desc]],10)</f>
        <v>02OALTB15N</v>
      </c>
      <c r="K2244" s="11">
        <v>42333</v>
      </c>
      <c r="L2244" s="19"/>
    </row>
    <row r="2245" spans="1:12" ht="15" hidden="1" customHeight="1">
      <c r="A2245" s="8">
        <v>201710</v>
      </c>
      <c r="B2245" s="9" t="s">
        <v>41</v>
      </c>
      <c r="C2245" s="9" t="s">
        <v>13</v>
      </c>
      <c r="D2245" s="7" t="s">
        <v>35</v>
      </c>
      <c r="E2245" s="9" t="s">
        <v>36</v>
      </c>
      <c r="F2245" s="10">
        <v>-1018.1</v>
      </c>
      <c r="G2245" s="11">
        <v>0</v>
      </c>
      <c r="H2245" s="11">
        <v>0</v>
      </c>
      <c r="I2245" s="11">
        <v>0</v>
      </c>
      <c r="J2245" s="12" t="str">
        <f>LEFT(tblRVN[[#This Row],[Rate Desc]],10)</f>
        <v>BPA BALANC</v>
      </c>
      <c r="K2245" s="11">
        <v>0</v>
      </c>
      <c r="L2245" s="19"/>
    </row>
    <row r="2246" spans="1:12" ht="15" hidden="1" customHeight="1">
      <c r="A2246" s="8">
        <v>201710</v>
      </c>
      <c r="B2246" s="9" t="s">
        <v>41</v>
      </c>
      <c r="C2246" s="9" t="s">
        <v>13</v>
      </c>
      <c r="D2246" s="7" t="s">
        <v>35</v>
      </c>
      <c r="E2246" s="9" t="s">
        <v>37</v>
      </c>
      <c r="G2246" s="11">
        <v>1616</v>
      </c>
      <c r="H2246" s="11">
        <v>0</v>
      </c>
      <c r="J2246" s="12" t="str">
        <f>LEFT(tblRVN[[#This Row],[Rate Desc]],10)</f>
        <v>CUSTOMER C</v>
      </c>
      <c r="L2246" s="19"/>
    </row>
    <row r="2247" spans="1:12" ht="15" hidden="1" customHeight="1">
      <c r="A2247" s="8">
        <v>201710</v>
      </c>
      <c r="B2247" s="9" t="s">
        <v>41</v>
      </c>
      <c r="C2247" s="9" t="s">
        <v>13</v>
      </c>
      <c r="D2247" s="7" t="s">
        <v>14</v>
      </c>
      <c r="E2247" s="9" t="s">
        <v>48</v>
      </c>
      <c r="F2247" s="10">
        <v>244668.51</v>
      </c>
      <c r="G2247" s="11">
        <v>0</v>
      </c>
      <c r="H2247" s="11">
        <v>1483</v>
      </c>
      <c r="I2247" s="11">
        <v>2464186</v>
      </c>
      <c r="J2247" s="12" t="str">
        <f>LEFT(tblRVN[[#This Row],[Rate Desc]],10)</f>
        <v>02GNSB0024</v>
      </c>
      <c r="K2247" s="11">
        <v>2464186</v>
      </c>
      <c r="L2247" s="19"/>
    </row>
    <row r="2248" spans="1:12" ht="15" hidden="1" customHeight="1">
      <c r="A2248" s="8">
        <v>201710</v>
      </c>
      <c r="B2248" s="9" t="s">
        <v>41</v>
      </c>
      <c r="C2248" s="9" t="s">
        <v>13</v>
      </c>
      <c r="D2248" s="7" t="s">
        <v>14</v>
      </c>
      <c r="E2248" s="9" t="s">
        <v>49</v>
      </c>
      <c r="F2248" s="10">
        <v>1716.63</v>
      </c>
      <c r="G2248" s="11">
        <v>0</v>
      </c>
      <c r="H2248" s="11">
        <v>6</v>
      </c>
      <c r="I2248" s="11">
        <v>12857</v>
      </c>
      <c r="J2248" s="12" t="str">
        <f>LEFT(tblRVN[[#This Row],[Rate Desc]],10)</f>
        <v>02GNSB024F</v>
      </c>
      <c r="K2248" s="11">
        <v>12857</v>
      </c>
      <c r="L2248" s="19"/>
    </row>
    <row r="2249" spans="1:12" ht="15" hidden="1" customHeight="1">
      <c r="A2249" s="8">
        <v>201710</v>
      </c>
      <c r="B2249" s="9" t="s">
        <v>41</v>
      </c>
      <c r="C2249" s="9" t="s">
        <v>13</v>
      </c>
      <c r="D2249" s="7" t="s">
        <v>14</v>
      </c>
      <c r="E2249" s="9" t="s">
        <v>50</v>
      </c>
      <c r="F2249" s="10">
        <v>1609.84</v>
      </c>
      <c r="G2249" s="11">
        <v>0</v>
      </c>
      <c r="H2249" s="11">
        <v>77</v>
      </c>
      <c r="I2249" s="11">
        <v>15494</v>
      </c>
      <c r="J2249" s="12" t="str">
        <f>LEFT(tblRVN[[#This Row],[Rate Desc]],10)</f>
        <v>02GNSB24FP</v>
      </c>
      <c r="K2249" s="11">
        <v>15494</v>
      </c>
      <c r="L2249" s="19"/>
    </row>
    <row r="2250" spans="1:12" ht="15" hidden="1" customHeight="1">
      <c r="A2250" s="8">
        <v>201710</v>
      </c>
      <c r="B2250" s="9" t="s">
        <v>41</v>
      </c>
      <c r="C2250" s="9" t="s">
        <v>13</v>
      </c>
      <c r="D2250" s="7" t="s">
        <v>14</v>
      </c>
      <c r="E2250" s="9" t="s">
        <v>51</v>
      </c>
      <c r="F2250" s="10">
        <v>3535042.91</v>
      </c>
      <c r="G2250" s="11">
        <v>0</v>
      </c>
      <c r="H2250" s="11">
        <v>14026</v>
      </c>
      <c r="I2250" s="11">
        <v>36227741</v>
      </c>
      <c r="J2250" s="12" t="str">
        <f>LEFT(tblRVN[[#This Row],[Rate Desc]],10)</f>
        <v>02GNSV0024</v>
      </c>
      <c r="K2250" s="11">
        <v>36227741</v>
      </c>
      <c r="L2250" s="19"/>
    </row>
    <row r="2251" spans="1:12" ht="15" hidden="1" customHeight="1">
      <c r="A2251" s="8">
        <v>201710</v>
      </c>
      <c r="B2251" s="9" t="s">
        <v>41</v>
      </c>
      <c r="C2251" s="9" t="s">
        <v>13</v>
      </c>
      <c r="D2251" s="7" t="s">
        <v>14</v>
      </c>
      <c r="E2251" s="9" t="s">
        <v>52</v>
      </c>
      <c r="F2251" s="10">
        <v>12853.04</v>
      </c>
      <c r="G2251" s="11">
        <v>0</v>
      </c>
      <c r="H2251" s="11">
        <v>107</v>
      </c>
      <c r="I2251" s="11">
        <v>89292</v>
      </c>
      <c r="J2251" s="12" t="str">
        <f>LEFT(tblRVN[[#This Row],[Rate Desc]],10)</f>
        <v>02GNSV024F</v>
      </c>
      <c r="K2251" s="11">
        <v>89292</v>
      </c>
      <c r="L2251" s="19"/>
    </row>
    <row r="2252" spans="1:12" ht="15" hidden="1" customHeight="1">
      <c r="A2252" s="8">
        <v>201710</v>
      </c>
      <c r="B2252" s="9" t="s">
        <v>41</v>
      </c>
      <c r="C2252" s="9" t="s">
        <v>13</v>
      </c>
      <c r="D2252" s="7" t="s">
        <v>14</v>
      </c>
      <c r="E2252" s="9" t="s">
        <v>53</v>
      </c>
      <c r="F2252" s="10">
        <v>511980.25</v>
      </c>
      <c r="G2252" s="11">
        <v>0</v>
      </c>
      <c r="H2252" s="11">
        <v>104</v>
      </c>
      <c r="I2252" s="11">
        <v>6100683</v>
      </c>
      <c r="J2252" s="12" t="str">
        <f>LEFT(tblRVN[[#This Row],[Rate Desc]],10)</f>
        <v>02LGSB0036</v>
      </c>
      <c r="K2252" s="11">
        <v>6100683</v>
      </c>
      <c r="L2252" s="19"/>
    </row>
    <row r="2253" spans="1:12" ht="15" hidden="1" customHeight="1">
      <c r="A2253" s="8">
        <v>201710</v>
      </c>
      <c r="B2253" s="9" t="s">
        <v>41</v>
      </c>
      <c r="C2253" s="9" t="s">
        <v>13</v>
      </c>
      <c r="D2253" s="7" t="s">
        <v>14</v>
      </c>
      <c r="E2253" s="9" t="s">
        <v>54</v>
      </c>
      <c r="F2253" s="10">
        <v>5533984.1299999999</v>
      </c>
      <c r="G2253" s="11">
        <v>0</v>
      </c>
      <c r="H2253" s="11">
        <v>871</v>
      </c>
      <c r="I2253" s="11">
        <v>67237407</v>
      </c>
      <c r="J2253" s="12" t="str">
        <f>LEFT(tblRVN[[#This Row],[Rate Desc]],10)</f>
        <v>02LGSV0036</v>
      </c>
      <c r="K2253" s="11">
        <v>67237407</v>
      </c>
      <c r="L2253" s="19"/>
    </row>
    <row r="2254" spans="1:12" ht="15" hidden="1" customHeight="1">
      <c r="A2254" s="8">
        <v>201710</v>
      </c>
      <c r="B2254" s="9" t="s">
        <v>41</v>
      </c>
      <c r="C2254" s="9" t="s">
        <v>13</v>
      </c>
      <c r="D2254" s="7" t="s">
        <v>14</v>
      </c>
      <c r="E2254" s="9" t="s">
        <v>55</v>
      </c>
      <c r="F2254" s="10">
        <v>1316498.58</v>
      </c>
      <c r="G2254" s="11">
        <v>0</v>
      </c>
      <c r="H2254" s="11">
        <v>38</v>
      </c>
      <c r="I2254" s="11">
        <v>17605102</v>
      </c>
      <c r="J2254" s="12" t="str">
        <f>LEFT(tblRVN[[#This Row],[Rate Desc]],10)</f>
        <v>02LGSV048T</v>
      </c>
      <c r="K2254" s="11">
        <v>17605102</v>
      </c>
      <c r="L2254" s="19"/>
    </row>
    <row r="2255" spans="1:12" ht="15" hidden="1" customHeight="1">
      <c r="A2255" s="8">
        <v>201710</v>
      </c>
      <c r="B2255" s="9" t="s">
        <v>41</v>
      </c>
      <c r="C2255" s="9" t="s">
        <v>13</v>
      </c>
      <c r="D2255" s="7" t="s">
        <v>14</v>
      </c>
      <c r="E2255" s="9" t="s">
        <v>56</v>
      </c>
      <c r="F2255" s="10">
        <v>4000.01</v>
      </c>
      <c r="I2255" s="11">
        <v>0</v>
      </c>
      <c r="J2255" s="12" t="str">
        <f>LEFT(tblRVN[[#This Row],[Rate Desc]],10)</f>
        <v>02LNX00102</v>
      </c>
      <c r="K2255" s="11">
        <v>0</v>
      </c>
      <c r="L2255" s="19"/>
    </row>
    <row r="2256" spans="1:12" ht="15" hidden="1" customHeight="1">
      <c r="A2256" s="8">
        <v>201710</v>
      </c>
      <c r="B2256" s="9" t="s">
        <v>41</v>
      </c>
      <c r="C2256" s="9" t="s">
        <v>13</v>
      </c>
      <c r="D2256" s="7" t="s">
        <v>14</v>
      </c>
      <c r="E2256" s="9" t="s">
        <v>57</v>
      </c>
      <c r="F2256" s="10">
        <v>143.63999999999999</v>
      </c>
      <c r="I2256" s="11">
        <v>0</v>
      </c>
      <c r="J2256" s="12" t="str">
        <f>LEFT(tblRVN[[#This Row],[Rate Desc]],10)</f>
        <v>02LNX00105</v>
      </c>
      <c r="K2256" s="11">
        <v>0</v>
      </c>
      <c r="L2256" s="19"/>
    </row>
    <row r="2257" spans="1:12" ht="15" hidden="1" customHeight="1">
      <c r="A2257" s="8">
        <v>201710</v>
      </c>
      <c r="B2257" s="9" t="s">
        <v>41</v>
      </c>
      <c r="C2257" s="9" t="s">
        <v>13</v>
      </c>
      <c r="D2257" s="7" t="s">
        <v>14</v>
      </c>
      <c r="E2257" s="9" t="s">
        <v>58</v>
      </c>
      <c r="F2257" s="10">
        <v>18049.57</v>
      </c>
      <c r="I2257" s="11">
        <v>0</v>
      </c>
      <c r="J2257" s="12" t="str">
        <f>LEFT(tblRVN[[#This Row],[Rate Desc]],10)</f>
        <v>02LNX00109</v>
      </c>
      <c r="K2257" s="11">
        <v>0</v>
      </c>
      <c r="L2257" s="19"/>
    </row>
    <row r="2258" spans="1:12" ht="15" hidden="1" customHeight="1">
      <c r="A2258" s="8">
        <v>201710</v>
      </c>
      <c r="B2258" s="9" t="s">
        <v>41</v>
      </c>
      <c r="C2258" s="9" t="s">
        <v>13</v>
      </c>
      <c r="D2258" s="7" t="s">
        <v>14</v>
      </c>
      <c r="E2258" s="9" t="s">
        <v>59</v>
      </c>
      <c r="F2258" s="10">
        <v>55.73</v>
      </c>
      <c r="I2258" s="11">
        <v>0</v>
      </c>
      <c r="J2258" s="12" t="str">
        <f>LEFT(tblRVN[[#This Row],[Rate Desc]],10)</f>
        <v>02LNX00112</v>
      </c>
      <c r="K2258" s="11">
        <v>0</v>
      </c>
      <c r="L2258" s="19"/>
    </row>
    <row r="2259" spans="1:12" ht="15" hidden="1" customHeight="1">
      <c r="A2259" s="8">
        <v>201710</v>
      </c>
      <c r="B2259" s="9" t="s">
        <v>41</v>
      </c>
      <c r="C2259" s="9" t="s">
        <v>13</v>
      </c>
      <c r="D2259" s="7" t="s">
        <v>14</v>
      </c>
      <c r="E2259" s="9" t="s">
        <v>60</v>
      </c>
      <c r="F2259" s="10">
        <v>238.72</v>
      </c>
      <c r="I2259" s="11">
        <v>0</v>
      </c>
      <c r="J2259" s="12" t="str">
        <f>LEFT(tblRVN[[#This Row],[Rate Desc]],10)</f>
        <v>02LNX00300</v>
      </c>
      <c r="K2259" s="11">
        <v>0</v>
      </c>
      <c r="L2259" s="19"/>
    </row>
    <row r="2260" spans="1:12" ht="15" hidden="1" customHeight="1">
      <c r="A2260" s="8">
        <v>201710</v>
      </c>
      <c r="B2260" s="9" t="s">
        <v>41</v>
      </c>
      <c r="C2260" s="9" t="s">
        <v>13</v>
      </c>
      <c r="D2260" s="7" t="s">
        <v>14</v>
      </c>
      <c r="E2260" s="9" t="s">
        <v>61</v>
      </c>
      <c r="F2260" s="10">
        <v>3105.21</v>
      </c>
      <c r="I2260" s="11">
        <v>0</v>
      </c>
      <c r="J2260" s="12" t="str">
        <f>LEFT(tblRVN[[#This Row],[Rate Desc]],10)</f>
        <v>02LNX00311</v>
      </c>
      <c r="K2260" s="11">
        <v>0</v>
      </c>
      <c r="L2260" s="19"/>
    </row>
    <row r="2261" spans="1:12" ht="15" hidden="1" customHeight="1">
      <c r="A2261" s="8">
        <v>201710</v>
      </c>
      <c r="B2261" s="9" t="s">
        <v>41</v>
      </c>
      <c r="C2261" s="9" t="s">
        <v>13</v>
      </c>
      <c r="D2261" s="7" t="s">
        <v>14</v>
      </c>
      <c r="E2261" s="9" t="s">
        <v>62</v>
      </c>
      <c r="F2261" s="10">
        <v>23974.82</v>
      </c>
      <c r="G2261" s="11">
        <v>0</v>
      </c>
      <c r="H2261" s="11">
        <v>80</v>
      </c>
      <c r="I2261" s="11">
        <v>242461</v>
      </c>
      <c r="J2261" s="12" t="str">
        <f>LEFT(tblRVN[[#This Row],[Rate Desc]],10)</f>
        <v>02NMT24135</v>
      </c>
      <c r="K2261" s="11">
        <v>242461</v>
      </c>
      <c r="L2261" s="19"/>
    </row>
    <row r="2262" spans="1:12" ht="15" hidden="1" customHeight="1">
      <c r="A2262" s="8">
        <v>201710</v>
      </c>
      <c r="B2262" s="9" t="s">
        <v>41</v>
      </c>
      <c r="C2262" s="9" t="s">
        <v>13</v>
      </c>
      <c r="D2262" s="7" t="s">
        <v>14</v>
      </c>
      <c r="E2262" s="9" t="s">
        <v>63</v>
      </c>
      <c r="F2262" s="10">
        <v>85406.66</v>
      </c>
      <c r="G2262" s="11">
        <v>0</v>
      </c>
      <c r="H2262" s="11">
        <v>13</v>
      </c>
      <c r="I2262" s="11">
        <v>976679</v>
      </c>
      <c r="J2262" s="12" t="str">
        <f>LEFT(tblRVN[[#This Row],[Rate Desc]],10)</f>
        <v>02NMT36135</v>
      </c>
      <c r="K2262" s="11">
        <v>976679</v>
      </c>
      <c r="L2262" s="19"/>
    </row>
    <row r="2263" spans="1:12" ht="15" hidden="1" customHeight="1">
      <c r="A2263" s="8">
        <v>201710</v>
      </c>
      <c r="B2263" s="9" t="s">
        <v>41</v>
      </c>
      <c r="C2263" s="9" t="s">
        <v>13</v>
      </c>
      <c r="D2263" s="7" t="s">
        <v>14</v>
      </c>
      <c r="E2263" s="9" t="s">
        <v>64</v>
      </c>
      <c r="F2263" s="10">
        <v>69228.52</v>
      </c>
      <c r="G2263" s="11">
        <v>0</v>
      </c>
      <c r="H2263" s="11">
        <v>2</v>
      </c>
      <c r="I2263" s="11">
        <v>897600</v>
      </c>
      <c r="J2263" s="12" t="str">
        <f>LEFT(tblRVN[[#This Row],[Rate Desc]],10)</f>
        <v>02NMT48135</v>
      </c>
      <c r="K2263" s="11">
        <v>897600</v>
      </c>
      <c r="L2263" s="19"/>
    </row>
    <row r="2264" spans="1:12" ht="15" hidden="1" customHeight="1">
      <c r="A2264" s="8">
        <v>201710</v>
      </c>
      <c r="B2264" s="9" t="s">
        <v>41</v>
      </c>
      <c r="C2264" s="9" t="s">
        <v>13</v>
      </c>
      <c r="D2264" s="7" t="s">
        <v>14</v>
      </c>
      <c r="E2264" s="9" t="s">
        <v>65</v>
      </c>
      <c r="F2264" s="10">
        <v>18098.66</v>
      </c>
      <c r="G2264" s="11">
        <v>0</v>
      </c>
      <c r="H2264" s="11">
        <v>772</v>
      </c>
      <c r="I2264" s="11">
        <v>123262</v>
      </c>
      <c r="J2264" s="12" t="str">
        <f>LEFT(tblRVN[[#This Row],[Rate Desc]],10)</f>
        <v>02OALT015N</v>
      </c>
      <c r="K2264" s="11">
        <v>123262</v>
      </c>
      <c r="L2264" s="19"/>
    </row>
    <row r="2265" spans="1:12" ht="15" hidden="1" customHeight="1">
      <c r="A2265" s="8">
        <v>201710</v>
      </c>
      <c r="B2265" s="9" t="s">
        <v>41</v>
      </c>
      <c r="C2265" s="9" t="s">
        <v>13</v>
      </c>
      <c r="D2265" s="7" t="s">
        <v>14</v>
      </c>
      <c r="E2265" s="9" t="s">
        <v>66</v>
      </c>
      <c r="F2265" s="10">
        <v>6817.49</v>
      </c>
      <c r="G2265" s="11">
        <v>0</v>
      </c>
      <c r="H2265" s="11">
        <v>466</v>
      </c>
      <c r="I2265" s="11">
        <v>42336</v>
      </c>
      <c r="J2265" s="12" t="str">
        <f>LEFT(tblRVN[[#This Row],[Rate Desc]],10)</f>
        <v>02OALTB15N</v>
      </c>
      <c r="K2265" s="11">
        <v>42336</v>
      </c>
      <c r="L2265" s="19"/>
    </row>
    <row r="2266" spans="1:12" ht="15" hidden="1" customHeight="1">
      <c r="A2266" s="8">
        <v>201710</v>
      </c>
      <c r="B2266" s="9" t="s">
        <v>41</v>
      </c>
      <c r="C2266" s="9" t="s">
        <v>13</v>
      </c>
      <c r="D2266" s="7" t="s">
        <v>14</v>
      </c>
      <c r="E2266" s="9" t="s">
        <v>67</v>
      </c>
      <c r="F2266" s="10">
        <v>2748.83</v>
      </c>
      <c r="G2266" s="11">
        <v>0</v>
      </c>
      <c r="H2266" s="11">
        <v>28</v>
      </c>
      <c r="I2266" s="11">
        <v>29189</v>
      </c>
      <c r="J2266" s="12" t="str">
        <f>LEFT(tblRVN[[#This Row],[Rate Desc]],10)</f>
        <v>02RCFL0054</v>
      </c>
      <c r="K2266" s="11">
        <v>29189</v>
      </c>
      <c r="L2266" s="19"/>
    </row>
    <row r="2267" spans="1:12" ht="15" hidden="1" customHeight="1">
      <c r="A2267" s="8">
        <v>201710</v>
      </c>
      <c r="B2267" s="9" t="s">
        <v>41</v>
      </c>
      <c r="C2267" s="9" t="s">
        <v>13</v>
      </c>
      <c r="D2267" s="7" t="s">
        <v>14</v>
      </c>
      <c r="E2267" s="9" t="s">
        <v>100</v>
      </c>
      <c r="F2267" s="10">
        <v>-0.72</v>
      </c>
      <c r="I2267" s="11">
        <v>0</v>
      </c>
      <c r="J2267" s="12" t="str">
        <f>LEFT(tblRVN[[#This Row],[Rate Desc]],10)</f>
        <v>02RFNDCENT</v>
      </c>
      <c r="K2267" s="11">
        <v>0</v>
      </c>
      <c r="L2267" s="19"/>
    </row>
    <row r="2268" spans="1:12" ht="15" hidden="1" customHeight="1">
      <c r="A2268" s="8">
        <v>201710</v>
      </c>
      <c r="B2268" s="9" t="s">
        <v>41</v>
      </c>
      <c r="C2268" s="9" t="s">
        <v>13</v>
      </c>
      <c r="D2268" s="7" t="s">
        <v>14</v>
      </c>
      <c r="E2268" s="9" t="s">
        <v>15</v>
      </c>
      <c r="F2268" s="10">
        <v>216778.05</v>
      </c>
      <c r="G2268" s="11">
        <v>0</v>
      </c>
      <c r="H2268" s="11">
        <v>0</v>
      </c>
      <c r="I2268" s="11">
        <v>0</v>
      </c>
      <c r="J2268" s="12" t="str">
        <f>LEFT(tblRVN[[#This Row],[Rate Desc]],10)</f>
        <v>301270-DSM</v>
      </c>
      <c r="K2268" s="11">
        <v>0</v>
      </c>
      <c r="L2268" s="19"/>
    </row>
    <row r="2269" spans="1:12" ht="15" hidden="1" customHeight="1">
      <c r="A2269" s="8">
        <v>201710</v>
      </c>
      <c r="B2269" s="9" t="s">
        <v>41</v>
      </c>
      <c r="C2269" s="9" t="s">
        <v>13</v>
      </c>
      <c r="D2269" s="7" t="s">
        <v>14</v>
      </c>
      <c r="E2269" s="9" t="s">
        <v>16</v>
      </c>
      <c r="F2269" s="10">
        <v>1041.3399999999999</v>
      </c>
      <c r="G2269" s="11">
        <v>0</v>
      </c>
      <c r="H2269" s="11">
        <v>1</v>
      </c>
      <c r="I2269" s="11">
        <v>0</v>
      </c>
      <c r="J2269" s="12" t="str">
        <f>LEFT(tblRVN[[#This Row],[Rate Desc]],10)</f>
        <v>301280-BLU</v>
      </c>
      <c r="K2269" s="11">
        <v>0</v>
      </c>
      <c r="L2269" s="19"/>
    </row>
    <row r="2270" spans="1:12" ht="15" hidden="1" customHeight="1">
      <c r="A2270" s="8">
        <v>201710</v>
      </c>
      <c r="B2270" s="9" t="s">
        <v>41</v>
      </c>
      <c r="C2270" s="9" t="s">
        <v>13</v>
      </c>
      <c r="D2270" s="7" t="s">
        <v>14</v>
      </c>
      <c r="E2270" s="9" t="s">
        <v>17</v>
      </c>
      <c r="G2270" s="11">
        <v>15967</v>
      </c>
      <c r="H2270" s="11">
        <v>0</v>
      </c>
      <c r="J2270" s="12" t="str">
        <f>LEFT(tblRVN[[#This Row],[Rate Desc]],10)</f>
        <v>CUSTOMER C</v>
      </c>
      <c r="L2270" s="19"/>
    </row>
    <row r="2271" spans="1:12" ht="15" hidden="1" customHeight="1">
      <c r="A2271" s="8">
        <v>201710</v>
      </c>
      <c r="B2271" s="9" t="s">
        <v>41</v>
      </c>
      <c r="C2271" s="9" t="s">
        <v>13</v>
      </c>
      <c r="D2271" s="7" t="s">
        <v>14</v>
      </c>
      <c r="E2271" s="9" t="s">
        <v>40</v>
      </c>
      <c r="F2271" s="10">
        <v>3998.55</v>
      </c>
      <c r="G2271" s="11">
        <v>0</v>
      </c>
      <c r="H2271" s="11">
        <v>0</v>
      </c>
      <c r="I2271" s="11">
        <v>0</v>
      </c>
      <c r="J2271" s="12" t="str">
        <f>LEFT(tblRVN[[#This Row],[Rate Desc]],10)</f>
        <v>REVENUE AD</v>
      </c>
      <c r="K2271" s="11">
        <v>0</v>
      </c>
      <c r="L2271" s="19"/>
    </row>
    <row r="2272" spans="1:12" ht="15" hidden="1" customHeight="1">
      <c r="A2272" s="8">
        <v>201710</v>
      </c>
      <c r="B2272" s="9" t="s">
        <v>41</v>
      </c>
      <c r="C2272" s="9" t="s">
        <v>13</v>
      </c>
      <c r="D2272" s="7" t="s">
        <v>14</v>
      </c>
      <c r="E2272" s="9" t="s">
        <v>18</v>
      </c>
      <c r="F2272" s="10">
        <v>-272531.67</v>
      </c>
      <c r="G2272" s="11">
        <v>0</v>
      </c>
      <c r="H2272" s="11">
        <v>0</v>
      </c>
      <c r="I2272" s="11">
        <v>0</v>
      </c>
      <c r="J2272" s="12" t="str">
        <f>LEFT(tblRVN[[#This Row],[Rate Desc]],10)</f>
        <v>REVENUE_AC</v>
      </c>
      <c r="K2272" s="11">
        <v>0</v>
      </c>
      <c r="L2272" s="19"/>
    </row>
    <row r="2273" spans="1:12" ht="15" hidden="1" customHeight="1">
      <c r="A2273" s="8">
        <v>201710</v>
      </c>
      <c r="B2273" s="9" t="s">
        <v>41</v>
      </c>
      <c r="C2273" s="9" t="s">
        <v>13</v>
      </c>
      <c r="D2273" s="7" t="s">
        <v>19</v>
      </c>
      <c r="E2273" s="9" t="s">
        <v>20</v>
      </c>
      <c r="F2273" s="10">
        <v>51000</v>
      </c>
      <c r="G2273" s="11">
        <v>0</v>
      </c>
      <c r="H2273" s="11">
        <v>0</v>
      </c>
      <c r="I2273" s="11">
        <v>535000</v>
      </c>
      <c r="J2273" s="12" t="str">
        <f>LEFT(tblRVN[[#This Row],[Rate Desc]],10)</f>
        <v>UNBILLED R</v>
      </c>
      <c r="K2273" s="11">
        <v>535000</v>
      </c>
      <c r="L2273" s="19"/>
    </row>
    <row r="2274" spans="1:12" ht="15" hidden="1" customHeight="1">
      <c r="A2274" s="8">
        <v>201710</v>
      </c>
      <c r="B2274" s="9" t="s">
        <v>41</v>
      </c>
      <c r="C2274" s="9" t="s">
        <v>21</v>
      </c>
      <c r="D2274" s="7" t="s">
        <v>35</v>
      </c>
      <c r="E2274" s="9" t="s">
        <v>42</v>
      </c>
      <c r="F2274" s="10">
        <v>-1322.02</v>
      </c>
      <c r="G2274" s="11">
        <v>0</v>
      </c>
      <c r="H2274" s="11">
        <v>43</v>
      </c>
      <c r="I2274" s="11">
        <v>173995</v>
      </c>
      <c r="J2274" s="12" t="str">
        <f>LEFT(tblRVN[[#This Row],[Rate Desc]],10)</f>
        <v>02GNSB0024</v>
      </c>
      <c r="K2274" s="11">
        <v>173995</v>
      </c>
      <c r="L2274" s="19"/>
    </row>
    <row r="2275" spans="1:12" ht="15" hidden="1" customHeight="1">
      <c r="A2275" s="8">
        <v>201710</v>
      </c>
      <c r="B2275" s="9" t="s">
        <v>41</v>
      </c>
      <c r="C2275" s="9" t="s">
        <v>21</v>
      </c>
      <c r="D2275" s="7" t="s">
        <v>35</v>
      </c>
      <c r="E2275" s="9" t="s">
        <v>44</v>
      </c>
      <c r="F2275" s="10">
        <v>-0.41</v>
      </c>
      <c r="G2275" s="11">
        <v>0</v>
      </c>
      <c r="H2275" s="11">
        <v>1</v>
      </c>
      <c r="I2275" s="11">
        <v>52</v>
      </c>
      <c r="J2275" s="12" t="str">
        <f>LEFT(tblRVN[[#This Row],[Rate Desc]],10)</f>
        <v>02GNSB24FP</v>
      </c>
      <c r="K2275" s="11">
        <v>52</v>
      </c>
      <c r="L2275" s="19"/>
    </row>
    <row r="2276" spans="1:12" ht="15" hidden="1" customHeight="1">
      <c r="A2276" s="8">
        <v>201710</v>
      </c>
      <c r="B2276" s="9" t="s">
        <v>41</v>
      </c>
      <c r="C2276" s="9" t="s">
        <v>21</v>
      </c>
      <c r="D2276" s="7" t="s">
        <v>35</v>
      </c>
      <c r="E2276" s="9" t="s">
        <v>45</v>
      </c>
      <c r="F2276" s="10">
        <v>-4149.63</v>
      </c>
      <c r="G2276" s="11">
        <v>0</v>
      </c>
      <c r="H2276" s="11">
        <v>9</v>
      </c>
      <c r="I2276" s="11">
        <v>542320</v>
      </c>
      <c r="J2276" s="12" t="str">
        <f>LEFT(tblRVN[[#This Row],[Rate Desc]],10)</f>
        <v>02LGSB0036</v>
      </c>
      <c r="K2276" s="11">
        <v>542320</v>
      </c>
      <c r="L2276" s="19"/>
    </row>
    <row r="2277" spans="1:12" ht="15" hidden="1" customHeight="1">
      <c r="A2277" s="8">
        <v>201710</v>
      </c>
      <c r="B2277" s="9" t="s">
        <v>41</v>
      </c>
      <c r="C2277" s="9" t="s">
        <v>21</v>
      </c>
      <c r="D2277" s="7" t="s">
        <v>35</v>
      </c>
      <c r="E2277" s="9" t="s">
        <v>47</v>
      </c>
      <c r="F2277" s="10">
        <v>-17.04</v>
      </c>
      <c r="I2277" s="11">
        <v>2228</v>
      </c>
      <c r="J2277" s="12" t="str">
        <f>LEFT(tblRVN[[#This Row],[Rate Desc]],10)</f>
        <v>02OALTB15N</v>
      </c>
      <c r="K2277" s="11">
        <v>2228</v>
      </c>
      <c r="L2277" s="19"/>
    </row>
    <row r="2278" spans="1:12" ht="15" hidden="1" customHeight="1">
      <c r="A2278" s="8">
        <v>201710</v>
      </c>
      <c r="B2278" s="9" t="s">
        <v>41</v>
      </c>
      <c r="C2278" s="9" t="s">
        <v>21</v>
      </c>
      <c r="D2278" s="7" t="s">
        <v>35</v>
      </c>
      <c r="E2278" s="9" t="s">
        <v>36</v>
      </c>
      <c r="F2278" s="10">
        <v>-83.73</v>
      </c>
      <c r="G2278" s="11">
        <v>0</v>
      </c>
      <c r="H2278" s="11">
        <v>0</v>
      </c>
      <c r="I2278" s="11">
        <v>0</v>
      </c>
      <c r="J2278" s="12" t="str">
        <f>LEFT(tblRVN[[#This Row],[Rate Desc]],10)</f>
        <v>BPA BALANC</v>
      </c>
      <c r="K2278" s="11">
        <v>0</v>
      </c>
      <c r="L2278" s="19"/>
    </row>
    <row r="2279" spans="1:12" ht="15" hidden="1" customHeight="1">
      <c r="A2279" s="8">
        <v>201710</v>
      </c>
      <c r="B2279" s="9" t="s">
        <v>41</v>
      </c>
      <c r="C2279" s="9" t="s">
        <v>21</v>
      </c>
      <c r="D2279" s="7" t="s">
        <v>35</v>
      </c>
      <c r="E2279" s="9" t="s">
        <v>37</v>
      </c>
      <c r="G2279" s="11">
        <v>52</v>
      </c>
      <c r="H2279" s="11">
        <v>0</v>
      </c>
      <c r="J2279" s="12" t="str">
        <f>LEFT(tblRVN[[#This Row],[Rate Desc]],10)</f>
        <v>CUSTOMER C</v>
      </c>
      <c r="L2279" s="19"/>
    </row>
    <row r="2280" spans="1:12" ht="15" hidden="1" customHeight="1">
      <c r="A2280" s="8">
        <v>201710</v>
      </c>
      <c r="B2280" s="9" t="s">
        <v>41</v>
      </c>
      <c r="C2280" s="9" t="s">
        <v>21</v>
      </c>
      <c r="D2280" s="7" t="s">
        <v>14</v>
      </c>
      <c r="E2280" s="9" t="s">
        <v>48</v>
      </c>
      <c r="F2280" s="10">
        <v>16437.03</v>
      </c>
      <c r="G2280" s="11">
        <v>0</v>
      </c>
      <c r="H2280" s="11">
        <v>43</v>
      </c>
      <c r="I2280" s="11">
        <v>173995</v>
      </c>
      <c r="J2280" s="12" t="str">
        <f>LEFT(tblRVN[[#This Row],[Rate Desc]],10)</f>
        <v>02GNSB0024</v>
      </c>
      <c r="K2280" s="11">
        <v>173995</v>
      </c>
      <c r="L2280" s="19"/>
    </row>
    <row r="2281" spans="1:12" ht="15" hidden="1" customHeight="1">
      <c r="A2281" s="8">
        <v>201710</v>
      </c>
      <c r="B2281" s="9" t="s">
        <v>41</v>
      </c>
      <c r="C2281" s="9" t="s">
        <v>21</v>
      </c>
      <c r="D2281" s="7" t="s">
        <v>14</v>
      </c>
      <c r="E2281" s="9" t="s">
        <v>50</v>
      </c>
      <c r="F2281" s="10">
        <v>6.43</v>
      </c>
      <c r="G2281" s="11">
        <v>0</v>
      </c>
      <c r="H2281" s="11">
        <v>1</v>
      </c>
      <c r="I2281" s="11">
        <v>52</v>
      </c>
      <c r="J2281" s="12" t="str">
        <f>LEFT(tblRVN[[#This Row],[Rate Desc]],10)</f>
        <v>02GNSB24FP</v>
      </c>
      <c r="K2281" s="11">
        <v>52</v>
      </c>
      <c r="L2281" s="19"/>
    </row>
    <row r="2282" spans="1:12" ht="15" hidden="1" customHeight="1">
      <c r="A2282" s="8">
        <v>201710</v>
      </c>
      <c r="B2282" s="9" t="s">
        <v>41</v>
      </c>
      <c r="C2282" s="9" t="s">
        <v>21</v>
      </c>
      <c r="D2282" s="7" t="s">
        <v>14</v>
      </c>
      <c r="E2282" s="9" t="s">
        <v>51</v>
      </c>
      <c r="F2282" s="10">
        <v>118401.51</v>
      </c>
      <c r="G2282" s="11">
        <v>0</v>
      </c>
      <c r="H2282" s="11">
        <v>329</v>
      </c>
      <c r="I2282" s="11">
        <v>1205006</v>
      </c>
      <c r="J2282" s="12" t="str">
        <f>LEFT(tblRVN[[#This Row],[Rate Desc]],10)</f>
        <v>02GNSV0024</v>
      </c>
      <c r="K2282" s="11">
        <v>1205006</v>
      </c>
      <c r="L2282" s="19"/>
    </row>
    <row r="2283" spans="1:12" ht="15" hidden="1" customHeight="1">
      <c r="A2283" s="8">
        <v>201710</v>
      </c>
      <c r="B2283" s="9" t="s">
        <v>41</v>
      </c>
      <c r="C2283" s="9" t="s">
        <v>21</v>
      </c>
      <c r="D2283" s="7" t="s">
        <v>14</v>
      </c>
      <c r="E2283" s="9" t="s">
        <v>52</v>
      </c>
      <c r="F2283" s="10">
        <v>741.14</v>
      </c>
      <c r="G2283" s="11">
        <v>0</v>
      </c>
      <c r="H2283" s="11">
        <v>4</v>
      </c>
      <c r="I2283" s="11">
        <v>2776</v>
      </c>
      <c r="J2283" s="12" t="str">
        <f>LEFT(tblRVN[[#This Row],[Rate Desc]],10)</f>
        <v>02GNSV024F</v>
      </c>
      <c r="K2283" s="11">
        <v>2776</v>
      </c>
      <c r="L2283" s="19"/>
    </row>
    <row r="2284" spans="1:12" ht="15" hidden="1" customHeight="1">
      <c r="A2284" s="8">
        <v>201710</v>
      </c>
      <c r="B2284" s="9" t="s">
        <v>41</v>
      </c>
      <c r="C2284" s="9" t="s">
        <v>21</v>
      </c>
      <c r="D2284" s="7" t="s">
        <v>14</v>
      </c>
      <c r="E2284" s="9" t="s">
        <v>53</v>
      </c>
      <c r="F2284" s="10">
        <v>46177.51</v>
      </c>
      <c r="G2284" s="11">
        <v>0</v>
      </c>
      <c r="H2284" s="11">
        <v>9</v>
      </c>
      <c r="I2284" s="11">
        <v>542320</v>
      </c>
      <c r="J2284" s="12" t="str">
        <f>LEFT(tblRVN[[#This Row],[Rate Desc]],10)</f>
        <v>02LGSB0036</v>
      </c>
      <c r="K2284" s="11">
        <v>542320</v>
      </c>
      <c r="L2284" s="19"/>
    </row>
    <row r="2285" spans="1:12" ht="15" hidden="1" customHeight="1">
      <c r="A2285" s="8">
        <v>201710</v>
      </c>
      <c r="B2285" s="9" t="s">
        <v>41</v>
      </c>
      <c r="C2285" s="9" t="s">
        <v>21</v>
      </c>
      <c r="D2285" s="7" t="s">
        <v>14</v>
      </c>
      <c r="E2285" s="9" t="s">
        <v>54</v>
      </c>
      <c r="F2285" s="10">
        <v>742853.85</v>
      </c>
      <c r="G2285" s="11">
        <v>0</v>
      </c>
      <c r="H2285" s="11">
        <v>97</v>
      </c>
      <c r="I2285" s="11">
        <v>8755477</v>
      </c>
      <c r="J2285" s="12" t="str">
        <f>LEFT(tblRVN[[#This Row],[Rate Desc]],10)</f>
        <v>02LGSV0036</v>
      </c>
      <c r="K2285" s="11">
        <v>8755477</v>
      </c>
      <c r="L2285" s="19"/>
    </row>
    <row r="2286" spans="1:12" ht="15" hidden="1" customHeight="1">
      <c r="A2286" s="8">
        <v>201710</v>
      </c>
      <c r="B2286" s="9" t="s">
        <v>41</v>
      </c>
      <c r="C2286" s="9" t="s">
        <v>21</v>
      </c>
      <c r="D2286" s="7" t="s">
        <v>14</v>
      </c>
      <c r="E2286" s="9" t="s">
        <v>55</v>
      </c>
      <c r="F2286" s="10">
        <v>3660096.09</v>
      </c>
      <c r="G2286" s="11">
        <v>0</v>
      </c>
      <c r="H2286" s="11">
        <v>33</v>
      </c>
      <c r="I2286" s="11">
        <v>54975650</v>
      </c>
      <c r="J2286" s="12" t="str">
        <f>LEFT(tblRVN[[#This Row],[Rate Desc]],10)</f>
        <v>02LGSV048T</v>
      </c>
      <c r="K2286" s="11">
        <v>54975650</v>
      </c>
      <c r="L2286" s="19"/>
    </row>
    <row r="2287" spans="1:12" ht="15" hidden="1" customHeight="1">
      <c r="A2287" s="8">
        <v>201710</v>
      </c>
      <c r="B2287" s="9" t="s">
        <v>41</v>
      </c>
      <c r="C2287" s="9" t="s">
        <v>21</v>
      </c>
      <c r="D2287" s="7" t="s">
        <v>14</v>
      </c>
      <c r="E2287" s="9" t="s">
        <v>65</v>
      </c>
      <c r="F2287" s="10">
        <v>1114.3599999999999</v>
      </c>
      <c r="G2287" s="11">
        <v>0</v>
      </c>
      <c r="H2287" s="11">
        <v>38</v>
      </c>
      <c r="I2287" s="11">
        <v>8107</v>
      </c>
      <c r="J2287" s="12" t="str">
        <f>LEFT(tblRVN[[#This Row],[Rate Desc]],10)</f>
        <v>02OALT015N</v>
      </c>
      <c r="K2287" s="11">
        <v>8107</v>
      </c>
      <c r="L2287" s="19"/>
    </row>
    <row r="2288" spans="1:12" ht="15" hidden="1" customHeight="1">
      <c r="A2288" s="8">
        <v>201710</v>
      </c>
      <c r="B2288" s="9" t="s">
        <v>41</v>
      </c>
      <c r="C2288" s="9" t="s">
        <v>21</v>
      </c>
      <c r="D2288" s="7" t="s">
        <v>14</v>
      </c>
      <c r="E2288" s="9" t="s">
        <v>66</v>
      </c>
      <c r="F2288" s="10">
        <v>348.32</v>
      </c>
      <c r="G2288" s="11">
        <v>0</v>
      </c>
      <c r="H2288" s="11">
        <v>14</v>
      </c>
      <c r="I2288" s="11">
        <v>2228</v>
      </c>
      <c r="J2288" s="12" t="str">
        <f>LEFT(tblRVN[[#This Row],[Rate Desc]],10)</f>
        <v>02OALTB15N</v>
      </c>
      <c r="K2288" s="11">
        <v>2228</v>
      </c>
      <c r="L2288" s="19"/>
    </row>
    <row r="2289" spans="1:12" ht="15" hidden="1" customHeight="1">
      <c r="A2289" s="8">
        <v>201710</v>
      </c>
      <c r="B2289" s="9" t="s">
        <v>41</v>
      </c>
      <c r="C2289" s="9" t="s">
        <v>21</v>
      </c>
      <c r="D2289" s="7" t="s">
        <v>14</v>
      </c>
      <c r="E2289" s="9" t="s">
        <v>68</v>
      </c>
      <c r="F2289" s="10">
        <v>32642.93</v>
      </c>
      <c r="G2289" s="11">
        <v>0</v>
      </c>
      <c r="H2289" s="11">
        <v>1</v>
      </c>
      <c r="I2289" s="11">
        <v>251000</v>
      </c>
      <c r="J2289" s="12" t="str">
        <f>LEFT(tblRVN[[#This Row],[Rate Desc]],10)</f>
        <v>02PRSV47TM</v>
      </c>
      <c r="K2289" s="11">
        <v>251000</v>
      </c>
      <c r="L2289" s="19"/>
    </row>
    <row r="2290" spans="1:12" ht="15" hidden="1" customHeight="1">
      <c r="A2290" s="8">
        <v>201710</v>
      </c>
      <c r="B2290" s="9" t="s">
        <v>41</v>
      </c>
      <c r="C2290" s="9" t="s">
        <v>21</v>
      </c>
      <c r="D2290" s="7" t="s">
        <v>14</v>
      </c>
      <c r="E2290" s="9" t="s">
        <v>22</v>
      </c>
      <c r="F2290" s="10">
        <v>38379.64</v>
      </c>
      <c r="G2290" s="11">
        <v>0</v>
      </c>
      <c r="H2290" s="11">
        <v>0</v>
      </c>
      <c r="I2290" s="11">
        <v>0</v>
      </c>
      <c r="J2290" s="12" t="str">
        <f>LEFT(tblRVN[[#This Row],[Rate Desc]],10)</f>
        <v>301370-DSM</v>
      </c>
      <c r="K2290" s="11">
        <v>0</v>
      </c>
      <c r="L2290" s="19"/>
    </row>
    <row r="2291" spans="1:12" ht="15" hidden="1" customHeight="1">
      <c r="A2291" s="8">
        <v>201710</v>
      </c>
      <c r="B2291" s="9" t="s">
        <v>41</v>
      </c>
      <c r="C2291" s="9" t="s">
        <v>21</v>
      </c>
      <c r="D2291" s="7" t="s">
        <v>14</v>
      </c>
      <c r="E2291" s="9" t="s">
        <v>287</v>
      </c>
      <c r="F2291" s="10">
        <v>3.9</v>
      </c>
      <c r="G2291" s="11">
        <v>0</v>
      </c>
      <c r="H2291" s="11">
        <v>2</v>
      </c>
      <c r="I2291" s="11">
        <v>0</v>
      </c>
      <c r="J2291" s="12" t="str">
        <f>LEFT(tblRVN[[#This Row],[Rate Desc]],10)</f>
        <v>301380-BLU</v>
      </c>
      <c r="K2291" s="11">
        <v>0</v>
      </c>
      <c r="L2291" s="19"/>
    </row>
    <row r="2292" spans="1:12" ht="15" hidden="1" customHeight="1">
      <c r="A2292" s="8">
        <v>201710</v>
      </c>
      <c r="B2292" s="9" t="s">
        <v>41</v>
      </c>
      <c r="C2292" s="9" t="s">
        <v>21</v>
      </c>
      <c r="D2292" s="7" t="s">
        <v>14</v>
      </c>
      <c r="E2292" s="9" t="s">
        <v>17</v>
      </c>
      <c r="G2292" s="11">
        <v>486</v>
      </c>
      <c r="H2292" s="11">
        <v>0</v>
      </c>
      <c r="J2292" s="12" t="str">
        <f>LEFT(tblRVN[[#This Row],[Rate Desc]],10)</f>
        <v>CUSTOMER C</v>
      </c>
      <c r="L2292" s="19"/>
    </row>
    <row r="2293" spans="1:12" ht="15" hidden="1" customHeight="1">
      <c r="A2293" s="8">
        <v>201710</v>
      </c>
      <c r="B2293" s="9" t="s">
        <v>41</v>
      </c>
      <c r="C2293" s="9" t="s">
        <v>21</v>
      </c>
      <c r="D2293" s="7" t="s">
        <v>14</v>
      </c>
      <c r="E2293" s="9" t="s">
        <v>40</v>
      </c>
      <c r="F2293" s="10">
        <v>2119.2199999999998</v>
      </c>
      <c r="G2293" s="11">
        <v>0</v>
      </c>
      <c r="H2293" s="11">
        <v>0</v>
      </c>
      <c r="I2293" s="11">
        <v>0</v>
      </c>
      <c r="J2293" s="12" t="str">
        <f>LEFT(tblRVN[[#This Row],[Rate Desc]],10)</f>
        <v>REVENUE AD</v>
      </c>
      <c r="K2293" s="11">
        <v>0</v>
      </c>
      <c r="L2293" s="19"/>
    </row>
    <row r="2294" spans="1:12" ht="15" hidden="1" customHeight="1">
      <c r="A2294" s="8">
        <v>201710</v>
      </c>
      <c r="B2294" s="9" t="s">
        <v>41</v>
      </c>
      <c r="C2294" s="9" t="s">
        <v>21</v>
      </c>
      <c r="D2294" s="7" t="s">
        <v>14</v>
      </c>
      <c r="E2294" s="9" t="s">
        <v>18</v>
      </c>
      <c r="F2294" s="10">
        <v>-357650.29</v>
      </c>
      <c r="G2294" s="11">
        <v>0</v>
      </c>
      <c r="H2294" s="11">
        <v>0</v>
      </c>
      <c r="I2294" s="11">
        <v>0</v>
      </c>
      <c r="J2294" s="12" t="str">
        <f>LEFT(tblRVN[[#This Row],[Rate Desc]],10)</f>
        <v>REVENUE_AC</v>
      </c>
      <c r="K2294" s="11">
        <v>0</v>
      </c>
      <c r="L2294" s="19"/>
    </row>
    <row r="2295" spans="1:12" ht="15" hidden="1" customHeight="1">
      <c r="A2295" s="8">
        <v>201710</v>
      </c>
      <c r="B2295" s="9" t="s">
        <v>41</v>
      </c>
      <c r="C2295" s="9" t="s">
        <v>21</v>
      </c>
      <c r="D2295" s="7" t="s">
        <v>19</v>
      </c>
      <c r="E2295" s="9" t="s">
        <v>20</v>
      </c>
      <c r="F2295" s="10">
        <v>416000</v>
      </c>
      <c r="G2295" s="11">
        <v>0</v>
      </c>
      <c r="H2295" s="11">
        <v>0</v>
      </c>
      <c r="I2295" s="11">
        <v>8978000</v>
      </c>
      <c r="J2295" s="12" t="str">
        <f>LEFT(tblRVN[[#This Row],[Rate Desc]],10)</f>
        <v>UNBILLED R</v>
      </c>
      <c r="K2295" s="11">
        <v>8978000</v>
      </c>
      <c r="L2295" s="19"/>
    </row>
    <row r="2296" spans="1:12" ht="15" hidden="1" customHeight="1">
      <c r="A2296" s="8">
        <v>201710</v>
      </c>
      <c r="B2296" s="9" t="s">
        <v>41</v>
      </c>
      <c r="C2296" s="9" t="s">
        <v>23</v>
      </c>
      <c r="D2296" s="7" t="s">
        <v>35</v>
      </c>
      <c r="E2296" s="9" t="s">
        <v>69</v>
      </c>
      <c r="F2296" s="10">
        <v>-78718.149999999994</v>
      </c>
      <c r="G2296" s="11">
        <v>0</v>
      </c>
      <c r="H2296" s="11">
        <v>3056</v>
      </c>
      <c r="I2296" s="11">
        <v>10320366</v>
      </c>
      <c r="J2296" s="12" t="str">
        <f>LEFT(tblRVN[[#This Row],[Rate Desc]],10)</f>
        <v>02APSV0040</v>
      </c>
      <c r="K2296" s="11">
        <v>10320366</v>
      </c>
      <c r="L2296" s="19"/>
    </row>
    <row r="2297" spans="1:12" ht="15" hidden="1" customHeight="1">
      <c r="A2297" s="8">
        <v>201710</v>
      </c>
      <c r="B2297" s="9" t="s">
        <v>41</v>
      </c>
      <c r="C2297" s="9" t="s">
        <v>23</v>
      </c>
      <c r="D2297" s="7" t="s">
        <v>35</v>
      </c>
      <c r="E2297" s="9" t="s">
        <v>98</v>
      </c>
      <c r="F2297" s="10">
        <v>13001.52</v>
      </c>
      <c r="I2297" s="11">
        <v>-1735357</v>
      </c>
      <c r="J2297" s="12" t="str">
        <f>LEFT(tblRVN[[#This Row],[Rate Desc]],10)</f>
        <v>02BPADEBIT</v>
      </c>
      <c r="K2297" s="11">
        <v>-1735357</v>
      </c>
      <c r="L2297" s="19"/>
    </row>
    <row r="2298" spans="1:12" ht="15" hidden="1" customHeight="1">
      <c r="A2298" s="8">
        <v>201710</v>
      </c>
      <c r="B2298" s="9" t="s">
        <v>41</v>
      </c>
      <c r="C2298" s="9" t="s">
        <v>23</v>
      </c>
      <c r="D2298" s="7" t="s">
        <v>35</v>
      </c>
      <c r="E2298" s="9" t="s">
        <v>70</v>
      </c>
      <c r="F2298" s="10">
        <v>-94.03</v>
      </c>
      <c r="G2298" s="11">
        <v>0</v>
      </c>
      <c r="H2298" s="11">
        <v>9</v>
      </c>
      <c r="I2298" s="11">
        <v>12172</v>
      </c>
      <c r="J2298" s="12" t="str">
        <f>LEFT(tblRVN[[#This Row],[Rate Desc]],10)</f>
        <v>02NMT40135</v>
      </c>
      <c r="K2298" s="11">
        <v>12172</v>
      </c>
      <c r="L2298" s="19"/>
    </row>
    <row r="2299" spans="1:12" ht="15" hidden="1" customHeight="1">
      <c r="A2299" s="8">
        <v>201710</v>
      </c>
      <c r="B2299" s="9" t="s">
        <v>41</v>
      </c>
      <c r="C2299" s="9" t="s">
        <v>23</v>
      </c>
      <c r="D2299" s="7" t="s">
        <v>35</v>
      </c>
      <c r="E2299" s="9" t="s">
        <v>38</v>
      </c>
      <c r="G2299" s="11">
        <v>3009</v>
      </c>
      <c r="H2299" s="11">
        <v>0</v>
      </c>
      <c r="J2299" s="12" t="str">
        <f>LEFT(tblRVN[[#This Row],[Rate Desc]],10)</f>
        <v>CUSTOMER C</v>
      </c>
      <c r="L2299" s="19"/>
    </row>
    <row r="2300" spans="1:12" ht="15" hidden="1" customHeight="1">
      <c r="A2300" s="8">
        <v>201710</v>
      </c>
      <c r="B2300" s="9" t="s">
        <v>41</v>
      </c>
      <c r="C2300" s="9" t="s">
        <v>23</v>
      </c>
      <c r="D2300" s="7" t="s">
        <v>35</v>
      </c>
      <c r="E2300" s="9" t="s">
        <v>39</v>
      </c>
      <c r="F2300" s="10">
        <v>-1002.15</v>
      </c>
      <c r="G2300" s="11">
        <v>0</v>
      </c>
      <c r="H2300" s="11">
        <v>0</v>
      </c>
      <c r="I2300" s="11">
        <v>0</v>
      </c>
      <c r="J2300" s="12" t="str">
        <f>LEFT(tblRVN[[#This Row],[Rate Desc]],10)</f>
        <v>IRRIGATION</v>
      </c>
      <c r="K2300" s="11">
        <v>0</v>
      </c>
      <c r="L2300" s="19"/>
    </row>
    <row r="2301" spans="1:12" ht="15" hidden="1" customHeight="1">
      <c r="A2301" s="8">
        <v>201710</v>
      </c>
      <c r="B2301" s="9" t="s">
        <v>41</v>
      </c>
      <c r="C2301" s="9" t="s">
        <v>23</v>
      </c>
      <c r="D2301" s="7" t="s">
        <v>14</v>
      </c>
      <c r="E2301" s="9" t="s">
        <v>69</v>
      </c>
      <c r="F2301" s="10">
        <v>785136.89</v>
      </c>
      <c r="G2301" s="11">
        <v>0</v>
      </c>
      <c r="H2301" s="11">
        <v>3056</v>
      </c>
      <c r="I2301" s="11">
        <v>10320379</v>
      </c>
      <c r="J2301" s="12" t="str">
        <f>LEFT(tblRVN[[#This Row],[Rate Desc]],10)</f>
        <v>02APSV0040</v>
      </c>
      <c r="K2301" s="11">
        <v>10320379</v>
      </c>
      <c r="L2301" s="19"/>
    </row>
    <row r="2302" spans="1:12" ht="15" hidden="1" customHeight="1">
      <c r="A2302" s="8">
        <v>201710</v>
      </c>
      <c r="B2302" s="9" t="s">
        <v>41</v>
      </c>
      <c r="C2302" s="9" t="s">
        <v>23</v>
      </c>
      <c r="D2302" s="7" t="s">
        <v>14</v>
      </c>
      <c r="E2302" s="9" t="s">
        <v>71</v>
      </c>
      <c r="F2302" s="10">
        <v>364933.14</v>
      </c>
      <c r="G2302" s="11">
        <v>0</v>
      </c>
      <c r="H2302" s="11">
        <v>2112</v>
      </c>
      <c r="I2302" s="11">
        <v>4787143</v>
      </c>
      <c r="J2302" s="12" t="str">
        <f>LEFT(tblRVN[[#This Row],[Rate Desc]],10)</f>
        <v>02APSV040X</v>
      </c>
      <c r="K2302" s="11">
        <v>4787143</v>
      </c>
      <c r="L2302" s="19"/>
    </row>
    <row r="2303" spans="1:12" ht="15" hidden="1" customHeight="1">
      <c r="A2303" s="8">
        <v>201710</v>
      </c>
      <c r="B2303" s="9" t="s">
        <v>41</v>
      </c>
      <c r="C2303" s="9" t="s">
        <v>23</v>
      </c>
      <c r="D2303" s="7" t="s">
        <v>14</v>
      </c>
      <c r="E2303" s="9" t="s">
        <v>56</v>
      </c>
      <c r="F2303" s="10">
        <v>203.24</v>
      </c>
      <c r="I2303" s="11">
        <v>0</v>
      </c>
      <c r="J2303" s="12" t="str">
        <f>LEFT(tblRVN[[#This Row],[Rate Desc]],10)</f>
        <v>02LNX00102</v>
      </c>
      <c r="K2303" s="11">
        <v>0</v>
      </c>
      <c r="L2303" s="19"/>
    </row>
    <row r="2304" spans="1:12" ht="15" hidden="1" customHeight="1">
      <c r="A2304" s="8">
        <v>201710</v>
      </c>
      <c r="B2304" s="9" t="s">
        <v>41</v>
      </c>
      <c r="C2304" s="9" t="s">
        <v>23</v>
      </c>
      <c r="D2304" s="7" t="s">
        <v>14</v>
      </c>
      <c r="E2304" s="9" t="s">
        <v>57</v>
      </c>
      <c r="F2304" s="10">
        <v>7.3</v>
      </c>
      <c r="I2304" s="11">
        <v>0</v>
      </c>
      <c r="J2304" s="12" t="str">
        <f>LEFT(tblRVN[[#This Row],[Rate Desc]],10)</f>
        <v>02LNX00105</v>
      </c>
      <c r="K2304" s="11">
        <v>0</v>
      </c>
      <c r="L2304" s="19"/>
    </row>
    <row r="2305" spans="1:12" ht="15" hidden="1" customHeight="1">
      <c r="A2305" s="8">
        <v>201710</v>
      </c>
      <c r="B2305" s="9" t="s">
        <v>41</v>
      </c>
      <c r="C2305" s="9" t="s">
        <v>23</v>
      </c>
      <c r="D2305" s="7" t="s">
        <v>14</v>
      </c>
      <c r="E2305" s="9" t="s">
        <v>58</v>
      </c>
      <c r="F2305" s="10">
        <v>316.18</v>
      </c>
      <c r="I2305" s="11">
        <v>0</v>
      </c>
      <c r="J2305" s="12" t="str">
        <f>LEFT(tblRVN[[#This Row],[Rate Desc]],10)</f>
        <v>02LNX00109</v>
      </c>
      <c r="K2305" s="11">
        <v>0</v>
      </c>
      <c r="L2305" s="19"/>
    </row>
    <row r="2306" spans="1:12" ht="15" hidden="1" customHeight="1">
      <c r="A2306" s="8">
        <v>201710</v>
      </c>
      <c r="B2306" s="9" t="s">
        <v>41</v>
      </c>
      <c r="C2306" s="9" t="s">
        <v>23</v>
      </c>
      <c r="D2306" s="7" t="s">
        <v>14</v>
      </c>
      <c r="E2306" s="9" t="s">
        <v>75</v>
      </c>
      <c r="F2306" s="10">
        <v>937.55</v>
      </c>
      <c r="G2306" s="11">
        <v>0</v>
      </c>
      <c r="H2306" s="11">
        <v>9</v>
      </c>
      <c r="I2306" s="11">
        <v>12172</v>
      </c>
      <c r="J2306" s="12" t="str">
        <f>LEFT(tblRVN[[#This Row],[Rate Desc]],10)</f>
        <v>02NMT40135</v>
      </c>
      <c r="K2306" s="11">
        <v>12172</v>
      </c>
      <c r="L2306" s="19"/>
    </row>
    <row r="2307" spans="1:12" ht="15" hidden="1" customHeight="1">
      <c r="A2307" s="8">
        <v>201710</v>
      </c>
      <c r="B2307" s="9" t="s">
        <v>41</v>
      </c>
      <c r="C2307" s="9" t="s">
        <v>23</v>
      </c>
      <c r="D2307" s="7" t="s">
        <v>14</v>
      </c>
      <c r="E2307" s="9" t="s">
        <v>280</v>
      </c>
      <c r="F2307" s="10">
        <v>2715.13</v>
      </c>
      <c r="G2307" s="11">
        <v>0</v>
      </c>
      <c r="H2307" s="11">
        <v>2</v>
      </c>
      <c r="I2307" s="11">
        <v>36338</v>
      </c>
      <c r="J2307" s="12" t="str">
        <f>LEFT(tblRVN[[#This Row],[Rate Desc]],10)</f>
        <v>02NMX40135</v>
      </c>
      <c r="K2307" s="11">
        <v>36338</v>
      </c>
      <c r="L2307" s="19"/>
    </row>
    <row r="2308" spans="1:12" ht="15" hidden="1" customHeight="1">
      <c r="A2308" s="8">
        <v>201710</v>
      </c>
      <c r="B2308" s="9" t="s">
        <v>41</v>
      </c>
      <c r="C2308" s="9" t="s">
        <v>23</v>
      </c>
      <c r="D2308" s="7" t="s">
        <v>14</v>
      </c>
      <c r="E2308" s="9" t="s">
        <v>24</v>
      </c>
      <c r="F2308" s="10">
        <v>178000</v>
      </c>
      <c r="G2308" s="11">
        <v>0</v>
      </c>
      <c r="H2308" s="11">
        <v>0</v>
      </c>
      <c r="I2308" s="11">
        <v>0</v>
      </c>
      <c r="J2308" s="12" t="str">
        <f>LEFT(tblRVN[[#This Row],[Rate Desc]],10)</f>
        <v>301461-IRR</v>
      </c>
      <c r="K2308" s="11">
        <v>0</v>
      </c>
      <c r="L2308" s="19"/>
    </row>
    <row r="2309" spans="1:12" ht="15" hidden="1" customHeight="1">
      <c r="A2309" s="8">
        <v>201710</v>
      </c>
      <c r="B2309" s="9" t="s">
        <v>41</v>
      </c>
      <c r="C2309" s="9" t="s">
        <v>23</v>
      </c>
      <c r="D2309" s="7" t="s">
        <v>14</v>
      </c>
      <c r="E2309" s="9" t="s">
        <v>25</v>
      </c>
      <c r="F2309" s="10">
        <v>89150.84</v>
      </c>
      <c r="G2309" s="11">
        <v>0</v>
      </c>
      <c r="H2309" s="11">
        <v>0</v>
      </c>
      <c r="I2309" s="11">
        <v>0</v>
      </c>
      <c r="J2309" s="12" t="str">
        <f>LEFT(tblRVN[[#This Row],[Rate Desc]],10)</f>
        <v>301470-DSM</v>
      </c>
      <c r="K2309" s="11">
        <v>0</v>
      </c>
      <c r="L2309" s="19"/>
    </row>
    <row r="2310" spans="1:12" ht="15" hidden="1" customHeight="1">
      <c r="A2310" s="8">
        <v>201710</v>
      </c>
      <c r="B2310" s="9" t="s">
        <v>41</v>
      </c>
      <c r="C2310" s="9" t="s">
        <v>23</v>
      </c>
      <c r="D2310" s="7" t="s">
        <v>14</v>
      </c>
      <c r="E2310" s="9" t="s">
        <v>26</v>
      </c>
      <c r="F2310" s="10">
        <v>-18.010000000000002</v>
      </c>
      <c r="G2310" s="11">
        <v>0</v>
      </c>
      <c r="H2310" s="11">
        <v>0</v>
      </c>
      <c r="I2310" s="11">
        <v>0</v>
      </c>
      <c r="J2310" s="12" t="str">
        <f>LEFT(tblRVN[[#This Row],[Rate Desc]],10)</f>
        <v>301480-BLU</v>
      </c>
      <c r="K2310" s="11">
        <v>0</v>
      </c>
      <c r="L2310" s="19"/>
    </row>
    <row r="2311" spans="1:12" ht="15" hidden="1" customHeight="1">
      <c r="A2311" s="8">
        <v>201710</v>
      </c>
      <c r="B2311" s="9" t="s">
        <v>41</v>
      </c>
      <c r="C2311" s="9" t="s">
        <v>23</v>
      </c>
      <c r="D2311" s="7" t="s">
        <v>14</v>
      </c>
      <c r="E2311" s="9" t="s">
        <v>27</v>
      </c>
      <c r="G2311" s="11">
        <v>5066</v>
      </c>
      <c r="H2311" s="11">
        <v>0</v>
      </c>
      <c r="J2311" s="12" t="str">
        <f>LEFT(tblRVN[[#This Row],[Rate Desc]],10)</f>
        <v>CUSTOMER C</v>
      </c>
      <c r="L2311" s="19"/>
    </row>
    <row r="2312" spans="1:12" ht="15" hidden="1" customHeight="1">
      <c r="A2312" s="8">
        <v>201710</v>
      </c>
      <c r="B2312" s="9" t="s">
        <v>41</v>
      </c>
      <c r="C2312" s="9" t="s">
        <v>23</v>
      </c>
      <c r="D2312" s="7" t="s">
        <v>14</v>
      </c>
      <c r="E2312" s="9" t="s">
        <v>40</v>
      </c>
      <c r="F2312" s="10">
        <v>398.02</v>
      </c>
      <c r="G2312" s="11">
        <v>0</v>
      </c>
      <c r="H2312" s="11">
        <v>0</v>
      </c>
      <c r="I2312" s="11">
        <v>0</v>
      </c>
      <c r="J2312" s="12" t="str">
        <f>LEFT(tblRVN[[#This Row],[Rate Desc]],10)</f>
        <v>REVENUE AD</v>
      </c>
      <c r="K2312" s="11">
        <v>0</v>
      </c>
      <c r="L2312" s="19"/>
    </row>
    <row r="2313" spans="1:12" ht="15" hidden="1" customHeight="1">
      <c r="A2313" s="8">
        <v>201710</v>
      </c>
      <c r="B2313" s="9" t="s">
        <v>41</v>
      </c>
      <c r="C2313" s="9" t="s">
        <v>23</v>
      </c>
      <c r="D2313" s="7" t="s">
        <v>14</v>
      </c>
      <c r="E2313" s="9" t="s">
        <v>18</v>
      </c>
      <c r="F2313" s="10">
        <v>-89893.72</v>
      </c>
      <c r="G2313" s="11">
        <v>0</v>
      </c>
      <c r="H2313" s="11">
        <v>0</v>
      </c>
      <c r="I2313" s="11">
        <v>0</v>
      </c>
      <c r="J2313" s="12" t="str">
        <f>LEFT(tblRVN[[#This Row],[Rate Desc]],10)</f>
        <v>REVENUE_AC</v>
      </c>
      <c r="K2313" s="11">
        <v>0</v>
      </c>
      <c r="L2313" s="19"/>
    </row>
    <row r="2314" spans="1:12" ht="15" hidden="1" customHeight="1">
      <c r="A2314" s="8">
        <v>201710</v>
      </c>
      <c r="B2314" s="9" t="s">
        <v>41</v>
      </c>
      <c r="C2314" s="9" t="s">
        <v>23</v>
      </c>
      <c r="D2314" s="7" t="s">
        <v>19</v>
      </c>
      <c r="E2314" s="9" t="s">
        <v>28</v>
      </c>
      <c r="F2314" s="10">
        <v>-670000</v>
      </c>
      <c r="G2314" s="11">
        <v>0</v>
      </c>
      <c r="H2314" s="11">
        <v>0</v>
      </c>
      <c r="I2314" s="11">
        <v>-9442000</v>
      </c>
      <c r="J2314" s="12" t="str">
        <f>LEFT(tblRVN[[#This Row],[Rate Desc]],10)</f>
        <v>IRRIGATION</v>
      </c>
      <c r="K2314" s="11">
        <v>-9442000</v>
      </c>
      <c r="L2314" s="19"/>
    </row>
    <row r="2315" spans="1:12" ht="15" hidden="1" customHeight="1">
      <c r="A2315" s="8">
        <v>201710</v>
      </c>
      <c r="B2315" s="9" t="s">
        <v>41</v>
      </c>
      <c r="C2315" s="9" t="s">
        <v>29</v>
      </c>
      <c r="D2315" s="7" t="s">
        <v>14</v>
      </c>
      <c r="E2315" s="9" t="s">
        <v>76</v>
      </c>
      <c r="F2315" s="10">
        <v>7.57</v>
      </c>
      <c r="I2315" s="11">
        <v>0</v>
      </c>
      <c r="J2315" s="12" t="str">
        <f>LEFT(tblRVN[[#This Row],[Rate Desc]],10)</f>
        <v>02CFR00012</v>
      </c>
      <c r="K2315" s="11">
        <v>0</v>
      </c>
      <c r="L2315" s="19"/>
    </row>
    <row r="2316" spans="1:12" ht="15" hidden="1" customHeight="1">
      <c r="A2316" s="8">
        <v>201710</v>
      </c>
      <c r="B2316" s="9" t="s">
        <v>41</v>
      </c>
      <c r="C2316" s="9" t="s">
        <v>29</v>
      </c>
      <c r="D2316" s="7" t="s">
        <v>14</v>
      </c>
      <c r="E2316" s="9" t="s">
        <v>77</v>
      </c>
      <c r="F2316" s="10">
        <v>2652.72</v>
      </c>
      <c r="G2316" s="11">
        <v>0</v>
      </c>
      <c r="H2316" s="11">
        <v>14</v>
      </c>
      <c r="I2316" s="11">
        <v>12511</v>
      </c>
      <c r="J2316" s="12" t="str">
        <f>LEFT(tblRVN[[#This Row],[Rate Desc]],10)</f>
        <v>02COSL0052</v>
      </c>
      <c r="K2316" s="11">
        <v>12511</v>
      </c>
      <c r="L2316" s="19"/>
    </row>
    <row r="2317" spans="1:12" ht="15" hidden="1" customHeight="1">
      <c r="A2317" s="8">
        <v>201710</v>
      </c>
      <c r="B2317" s="9" t="s">
        <v>41</v>
      </c>
      <c r="C2317" s="9" t="s">
        <v>29</v>
      </c>
      <c r="D2317" s="7" t="s">
        <v>14</v>
      </c>
      <c r="E2317" s="9" t="s">
        <v>78</v>
      </c>
      <c r="F2317" s="10">
        <v>21316.52</v>
      </c>
      <c r="G2317" s="11">
        <v>0</v>
      </c>
      <c r="H2317" s="11">
        <v>116</v>
      </c>
      <c r="I2317" s="11">
        <v>279797</v>
      </c>
      <c r="J2317" s="12" t="str">
        <f>LEFT(tblRVN[[#This Row],[Rate Desc]],10)</f>
        <v>02CUSL053F</v>
      </c>
      <c r="K2317" s="11">
        <v>279797</v>
      </c>
      <c r="L2317" s="19"/>
    </row>
    <row r="2318" spans="1:12" ht="15" hidden="1" customHeight="1">
      <c r="A2318" s="8">
        <v>201710</v>
      </c>
      <c r="B2318" s="9" t="s">
        <v>41</v>
      </c>
      <c r="C2318" s="9" t="s">
        <v>29</v>
      </c>
      <c r="D2318" s="7" t="s">
        <v>14</v>
      </c>
      <c r="E2318" s="9" t="s">
        <v>79</v>
      </c>
      <c r="F2318" s="10">
        <v>5337.78</v>
      </c>
      <c r="G2318" s="11">
        <v>0</v>
      </c>
      <c r="H2318" s="11">
        <v>105</v>
      </c>
      <c r="I2318" s="11">
        <v>70932</v>
      </c>
      <c r="J2318" s="12" t="str">
        <f>LEFT(tblRVN[[#This Row],[Rate Desc]],10)</f>
        <v>02CUSL053M</v>
      </c>
      <c r="K2318" s="11">
        <v>70932</v>
      </c>
      <c r="L2318" s="19"/>
    </row>
    <row r="2319" spans="1:12" ht="15" hidden="1" customHeight="1">
      <c r="A2319" s="8">
        <v>201710</v>
      </c>
      <c r="B2319" s="9" t="s">
        <v>41</v>
      </c>
      <c r="C2319" s="9" t="s">
        <v>29</v>
      </c>
      <c r="D2319" s="7" t="s">
        <v>14</v>
      </c>
      <c r="E2319" s="9" t="s">
        <v>80</v>
      </c>
      <c r="F2319" s="10">
        <v>18089.55</v>
      </c>
      <c r="G2319" s="11">
        <v>0</v>
      </c>
      <c r="H2319" s="11">
        <v>40</v>
      </c>
      <c r="I2319" s="11">
        <v>136155</v>
      </c>
      <c r="J2319" s="12" t="str">
        <f>LEFT(tblRVN[[#This Row],[Rate Desc]],10)</f>
        <v>02MVSL0057</v>
      </c>
      <c r="K2319" s="11">
        <v>136155</v>
      </c>
      <c r="L2319" s="19"/>
    </row>
    <row r="2320" spans="1:12" ht="15" hidden="1" customHeight="1">
      <c r="A2320" s="8">
        <v>201710</v>
      </c>
      <c r="B2320" s="9" t="s">
        <v>41</v>
      </c>
      <c r="C2320" s="9" t="s">
        <v>29</v>
      </c>
      <c r="D2320" s="7" t="s">
        <v>14</v>
      </c>
      <c r="E2320" s="9" t="s">
        <v>81</v>
      </c>
      <c r="F2320" s="10">
        <v>67387.679999999993</v>
      </c>
      <c r="G2320" s="11">
        <v>0</v>
      </c>
      <c r="H2320" s="11">
        <v>195</v>
      </c>
      <c r="I2320" s="11">
        <v>318897</v>
      </c>
      <c r="J2320" s="12" t="str">
        <f>LEFT(tblRVN[[#This Row],[Rate Desc]],10)</f>
        <v>02SLCO0051</v>
      </c>
      <c r="K2320" s="11">
        <v>318897</v>
      </c>
      <c r="L2320" s="19"/>
    </row>
    <row r="2321" spans="1:12" ht="15" hidden="1" customHeight="1">
      <c r="A2321" s="8">
        <v>201710</v>
      </c>
      <c r="B2321" s="9" t="s">
        <v>41</v>
      </c>
      <c r="C2321" s="9" t="s">
        <v>29</v>
      </c>
      <c r="D2321" s="7" t="s">
        <v>14</v>
      </c>
      <c r="E2321" s="9" t="s">
        <v>30</v>
      </c>
      <c r="F2321" s="10">
        <v>738.05</v>
      </c>
      <c r="G2321" s="11">
        <v>0</v>
      </c>
      <c r="H2321" s="11">
        <v>0</v>
      </c>
      <c r="I2321" s="11">
        <v>0</v>
      </c>
      <c r="J2321" s="12" t="str">
        <f>LEFT(tblRVN[[#This Row],[Rate Desc]],10)</f>
        <v>301670-DSM</v>
      </c>
      <c r="K2321" s="11">
        <v>0</v>
      </c>
      <c r="L2321" s="19"/>
    </row>
    <row r="2322" spans="1:12" ht="15" hidden="1" customHeight="1">
      <c r="A2322" s="8">
        <v>201710</v>
      </c>
      <c r="B2322" s="9" t="s">
        <v>41</v>
      </c>
      <c r="C2322" s="9" t="s">
        <v>29</v>
      </c>
      <c r="D2322" s="7" t="s">
        <v>14</v>
      </c>
      <c r="E2322" s="9" t="s">
        <v>17</v>
      </c>
      <c r="G2322" s="11">
        <v>238</v>
      </c>
      <c r="H2322" s="11">
        <v>0</v>
      </c>
      <c r="J2322" s="12" t="str">
        <f>LEFT(tblRVN[[#This Row],[Rate Desc]],10)</f>
        <v>CUSTOMER C</v>
      </c>
      <c r="L2322" s="19"/>
    </row>
    <row r="2323" spans="1:12" ht="15" hidden="1" customHeight="1">
      <c r="A2323" s="8">
        <v>201710</v>
      </c>
      <c r="B2323" s="9" t="s">
        <v>41</v>
      </c>
      <c r="C2323" s="9" t="s">
        <v>29</v>
      </c>
      <c r="D2323" s="7" t="s">
        <v>14</v>
      </c>
      <c r="E2323" s="9" t="s">
        <v>18</v>
      </c>
      <c r="F2323" s="10">
        <v>-6660.14</v>
      </c>
      <c r="G2323" s="11">
        <v>0</v>
      </c>
      <c r="H2323" s="11">
        <v>0</v>
      </c>
      <c r="I2323" s="11">
        <v>0</v>
      </c>
      <c r="J2323" s="12" t="str">
        <f>LEFT(tblRVN[[#This Row],[Rate Desc]],10)</f>
        <v>REVENUE_AC</v>
      </c>
      <c r="K2323" s="11">
        <v>0</v>
      </c>
      <c r="L2323" s="19"/>
    </row>
    <row r="2324" spans="1:12" ht="15" hidden="1" customHeight="1">
      <c r="A2324" s="8">
        <v>201710</v>
      </c>
      <c r="B2324" s="9" t="s">
        <v>41</v>
      </c>
      <c r="C2324" s="9" t="s">
        <v>29</v>
      </c>
      <c r="D2324" s="7" t="s">
        <v>19</v>
      </c>
      <c r="E2324" s="9" t="s">
        <v>20</v>
      </c>
      <c r="F2324" s="10">
        <v>40000</v>
      </c>
      <c r="G2324" s="11">
        <v>0</v>
      </c>
      <c r="H2324" s="11">
        <v>0</v>
      </c>
      <c r="I2324" s="11">
        <v>257000</v>
      </c>
      <c r="J2324" s="12" t="str">
        <f>LEFT(tblRVN[[#This Row],[Rate Desc]],10)</f>
        <v>UNBILLED R</v>
      </c>
      <c r="K2324" s="11">
        <v>257000</v>
      </c>
      <c r="L2324" s="19"/>
    </row>
    <row r="2325" spans="1:12" ht="15" hidden="1" customHeight="1">
      <c r="A2325" s="8">
        <v>201710</v>
      </c>
      <c r="B2325" s="9" t="s">
        <v>41</v>
      </c>
      <c r="C2325" s="9" t="s">
        <v>31</v>
      </c>
      <c r="D2325" s="7" t="s">
        <v>35</v>
      </c>
      <c r="E2325" s="9" t="s">
        <v>82</v>
      </c>
      <c r="F2325" s="10">
        <v>-2843.97</v>
      </c>
      <c r="G2325" s="11">
        <v>0</v>
      </c>
      <c r="H2325" s="11">
        <v>746</v>
      </c>
      <c r="I2325" s="11">
        <v>365654</v>
      </c>
      <c r="J2325" s="12" t="str">
        <f>LEFT(tblRVN[[#This Row],[Rate Desc]],10)</f>
        <v>02NETMT135</v>
      </c>
      <c r="K2325" s="11">
        <v>365654</v>
      </c>
      <c r="L2325" s="19"/>
    </row>
    <row r="2326" spans="1:12" ht="15" hidden="1" customHeight="1">
      <c r="A2326" s="8">
        <v>201710</v>
      </c>
      <c r="B2326" s="9" t="s">
        <v>41</v>
      </c>
      <c r="C2326" s="9" t="s">
        <v>31</v>
      </c>
      <c r="D2326" s="7" t="s">
        <v>35</v>
      </c>
      <c r="E2326" s="9" t="s">
        <v>83</v>
      </c>
      <c r="F2326" s="10">
        <v>-641.44000000000005</v>
      </c>
      <c r="I2326" s="11">
        <v>82268</v>
      </c>
      <c r="J2326" s="12" t="str">
        <f>LEFT(tblRVN[[#This Row],[Rate Desc]],10)</f>
        <v>02OALTB15R</v>
      </c>
      <c r="K2326" s="11">
        <v>82268</v>
      </c>
      <c r="L2326" s="19"/>
    </row>
    <row r="2327" spans="1:12" ht="15" hidden="1" customHeight="1">
      <c r="A2327" s="8">
        <v>201710</v>
      </c>
      <c r="B2327" s="9" t="s">
        <v>41</v>
      </c>
      <c r="C2327" s="9" t="s">
        <v>31</v>
      </c>
      <c r="D2327" s="7" t="s">
        <v>35</v>
      </c>
      <c r="E2327" s="9" t="s">
        <v>84</v>
      </c>
      <c r="F2327" s="10">
        <v>-684660.97</v>
      </c>
      <c r="G2327" s="11">
        <v>0</v>
      </c>
      <c r="H2327" s="11">
        <v>101034</v>
      </c>
      <c r="I2327" s="11">
        <v>88052891</v>
      </c>
      <c r="J2327" s="12" t="str">
        <f>LEFT(tblRVN[[#This Row],[Rate Desc]],10)</f>
        <v>02RESD0016</v>
      </c>
      <c r="K2327" s="11">
        <v>88052891</v>
      </c>
      <c r="L2327" s="19"/>
    </row>
    <row r="2328" spans="1:12" ht="15" hidden="1" customHeight="1">
      <c r="A2328" s="8">
        <v>201710</v>
      </c>
      <c r="B2328" s="9" t="s">
        <v>41</v>
      </c>
      <c r="C2328" s="9" t="s">
        <v>31</v>
      </c>
      <c r="D2328" s="7" t="s">
        <v>35</v>
      </c>
      <c r="E2328" s="9" t="s">
        <v>85</v>
      </c>
      <c r="F2328" s="10">
        <v>-34320.629999999997</v>
      </c>
      <c r="G2328" s="11">
        <v>0</v>
      </c>
      <c r="H2328" s="11">
        <v>5203</v>
      </c>
      <c r="I2328" s="11">
        <v>4418768</v>
      </c>
      <c r="J2328" s="12" t="str">
        <f>LEFT(tblRVN[[#This Row],[Rate Desc]],10)</f>
        <v>02RESD0017</v>
      </c>
      <c r="K2328" s="11">
        <v>4418768</v>
      </c>
      <c r="L2328" s="19"/>
    </row>
    <row r="2329" spans="1:12" ht="15" hidden="1" customHeight="1">
      <c r="A2329" s="8">
        <v>201710</v>
      </c>
      <c r="B2329" s="9" t="s">
        <v>41</v>
      </c>
      <c r="C2329" s="9" t="s">
        <v>31</v>
      </c>
      <c r="D2329" s="7" t="s">
        <v>35</v>
      </c>
      <c r="E2329" s="9" t="s">
        <v>86</v>
      </c>
      <c r="F2329" s="10">
        <v>-1174.98</v>
      </c>
      <c r="G2329" s="11">
        <v>0</v>
      </c>
      <c r="H2329" s="11">
        <v>84</v>
      </c>
      <c r="I2329" s="11">
        <v>151598</v>
      </c>
      <c r="J2329" s="12" t="str">
        <f>LEFT(tblRVN[[#This Row],[Rate Desc]],10)</f>
        <v>02RESD0018</v>
      </c>
      <c r="K2329" s="11">
        <v>151598</v>
      </c>
      <c r="L2329" s="19"/>
    </row>
    <row r="2330" spans="1:12" ht="15" hidden="1" customHeight="1">
      <c r="A2330" s="8">
        <v>201710</v>
      </c>
      <c r="B2330" s="9" t="s">
        <v>41</v>
      </c>
      <c r="C2330" s="9" t="s">
        <v>31</v>
      </c>
      <c r="D2330" s="7" t="s">
        <v>35</v>
      </c>
      <c r="E2330" s="9" t="s">
        <v>87</v>
      </c>
      <c r="F2330" s="10">
        <v>-172.02</v>
      </c>
      <c r="G2330" s="11">
        <v>0</v>
      </c>
      <c r="H2330" s="11">
        <v>15</v>
      </c>
      <c r="I2330" s="11">
        <v>22455</v>
      </c>
      <c r="J2330" s="12" t="str">
        <f>LEFT(tblRVN[[#This Row],[Rate Desc]],10)</f>
        <v>02RESD018X</v>
      </c>
      <c r="K2330" s="11">
        <v>22455</v>
      </c>
      <c r="L2330" s="19"/>
    </row>
    <row r="2331" spans="1:12" ht="15" hidden="1" customHeight="1">
      <c r="A2331" s="8">
        <v>201710</v>
      </c>
      <c r="B2331" s="9" t="s">
        <v>41</v>
      </c>
      <c r="C2331" s="9" t="s">
        <v>31</v>
      </c>
      <c r="D2331" s="7" t="s">
        <v>35</v>
      </c>
      <c r="E2331" s="9" t="s">
        <v>88</v>
      </c>
      <c r="F2331" s="10">
        <v>-10711.15</v>
      </c>
      <c r="G2331" s="11">
        <v>0</v>
      </c>
      <c r="H2331" s="11">
        <v>3430</v>
      </c>
      <c r="I2331" s="11">
        <v>1386819</v>
      </c>
      <c r="J2331" s="12" t="str">
        <f>LEFT(tblRVN[[#This Row],[Rate Desc]],10)</f>
        <v>02RGNSB024</v>
      </c>
      <c r="K2331" s="11">
        <v>1386819</v>
      </c>
      <c r="L2331" s="19"/>
    </row>
    <row r="2332" spans="1:12" ht="15" hidden="1" customHeight="1">
      <c r="A2332" s="8">
        <v>201710</v>
      </c>
      <c r="B2332" s="9" t="s">
        <v>41</v>
      </c>
      <c r="C2332" s="9" t="s">
        <v>31</v>
      </c>
      <c r="D2332" s="7" t="s">
        <v>35</v>
      </c>
      <c r="E2332" s="9" t="s">
        <v>284</v>
      </c>
      <c r="F2332" s="10">
        <v>-625.09</v>
      </c>
      <c r="G2332" s="11">
        <v>0</v>
      </c>
      <c r="H2332" s="11">
        <v>1</v>
      </c>
      <c r="I2332" s="11">
        <v>80400</v>
      </c>
      <c r="J2332" s="12" t="str">
        <f>LEFT(tblRVN[[#This Row],[Rate Desc]],10)</f>
        <v>02RGNSB036</v>
      </c>
      <c r="K2332" s="11">
        <v>80400</v>
      </c>
      <c r="L2332" s="19"/>
    </row>
    <row r="2333" spans="1:12" ht="15" hidden="1" customHeight="1">
      <c r="A2333" s="8">
        <v>201710</v>
      </c>
      <c r="B2333" s="9" t="s">
        <v>41</v>
      </c>
      <c r="C2333" s="9" t="s">
        <v>31</v>
      </c>
      <c r="D2333" s="7" t="s">
        <v>35</v>
      </c>
      <c r="E2333" s="9" t="s">
        <v>281</v>
      </c>
      <c r="F2333" s="10">
        <v>-7.75</v>
      </c>
      <c r="G2333" s="11">
        <v>0</v>
      </c>
      <c r="H2333" s="11">
        <v>7</v>
      </c>
      <c r="I2333" s="11">
        <v>1013</v>
      </c>
      <c r="J2333" s="12" t="str">
        <f>LEFT(tblRVN[[#This Row],[Rate Desc]],10)</f>
        <v>02RNM24135</v>
      </c>
      <c r="K2333" s="11">
        <v>1013</v>
      </c>
      <c r="L2333" s="19"/>
    </row>
    <row r="2334" spans="1:12" ht="15" hidden="1" customHeight="1">
      <c r="A2334" s="8">
        <v>201710</v>
      </c>
      <c r="B2334" s="9" t="s">
        <v>41</v>
      </c>
      <c r="C2334" s="9" t="s">
        <v>31</v>
      </c>
      <c r="D2334" s="7" t="s">
        <v>35</v>
      </c>
      <c r="E2334" s="9" t="s">
        <v>36</v>
      </c>
      <c r="F2334" s="10">
        <v>-11187.17</v>
      </c>
      <c r="G2334" s="11">
        <v>0</v>
      </c>
      <c r="H2334" s="11">
        <v>0</v>
      </c>
      <c r="I2334" s="11">
        <v>0</v>
      </c>
      <c r="J2334" s="12" t="str">
        <f>LEFT(tblRVN[[#This Row],[Rate Desc]],10)</f>
        <v>BPA BALANC</v>
      </c>
      <c r="K2334" s="11">
        <v>0</v>
      </c>
      <c r="L2334" s="19"/>
    </row>
    <row r="2335" spans="1:12" ht="15" hidden="1" customHeight="1">
      <c r="A2335" s="8">
        <v>201710</v>
      </c>
      <c r="B2335" s="9" t="s">
        <v>41</v>
      </c>
      <c r="C2335" s="9" t="s">
        <v>31</v>
      </c>
      <c r="D2335" s="7" t="s">
        <v>35</v>
      </c>
      <c r="E2335" s="9" t="s">
        <v>37</v>
      </c>
      <c r="G2335" s="11">
        <v>108879</v>
      </c>
      <c r="H2335" s="11">
        <v>0</v>
      </c>
      <c r="J2335" s="12" t="str">
        <f>LEFT(tblRVN[[#This Row],[Rate Desc]],10)</f>
        <v>CUSTOMER C</v>
      </c>
      <c r="L2335" s="19"/>
    </row>
    <row r="2336" spans="1:12" ht="15" hidden="1" customHeight="1">
      <c r="A2336" s="8">
        <v>201710</v>
      </c>
      <c r="B2336" s="9" t="s">
        <v>41</v>
      </c>
      <c r="C2336" s="9" t="s">
        <v>31</v>
      </c>
      <c r="D2336" s="7" t="s">
        <v>14</v>
      </c>
      <c r="E2336" s="9" t="s">
        <v>99</v>
      </c>
      <c r="F2336" s="10">
        <v>-0.37</v>
      </c>
      <c r="I2336" s="11">
        <v>0</v>
      </c>
      <c r="J2336" s="12" t="str">
        <f>LEFT(tblRVN[[#This Row],[Rate Desc]],10)</f>
        <v>02BLSKY01R</v>
      </c>
      <c r="K2336" s="11">
        <v>0</v>
      </c>
      <c r="L2336" s="19"/>
    </row>
    <row r="2337" spans="1:12" ht="15" hidden="1" customHeight="1">
      <c r="A2337" s="8">
        <v>201710</v>
      </c>
      <c r="B2337" s="9" t="s">
        <v>41</v>
      </c>
      <c r="C2337" s="9" t="s">
        <v>31</v>
      </c>
      <c r="D2337" s="7" t="s">
        <v>14</v>
      </c>
      <c r="E2337" s="9" t="s">
        <v>58</v>
      </c>
      <c r="F2337" s="10">
        <v>154.41999999999999</v>
      </c>
      <c r="I2337" s="11">
        <v>0</v>
      </c>
      <c r="J2337" s="12" t="str">
        <f>LEFT(tblRVN[[#This Row],[Rate Desc]],10)</f>
        <v>02LNX00109</v>
      </c>
      <c r="K2337" s="11">
        <v>0</v>
      </c>
      <c r="L2337" s="19"/>
    </row>
    <row r="2338" spans="1:12" ht="15" hidden="1" customHeight="1">
      <c r="A2338" s="8">
        <v>201710</v>
      </c>
      <c r="B2338" s="9" t="s">
        <v>41</v>
      </c>
      <c r="C2338" s="9" t="s">
        <v>31</v>
      </c>
      <c r="D2338" s="7" t="s">
        <v>14</v>
      </c>
      <c r="E2338" s="9" t="s">
        <v>89</v>
      </c>
      <c r="F2338" s="10">
        <v>36877.519999999997</v>
      </c>
      <c r="G2338" s="11">
        <v>0</v>
      </c>
      <c r="H2338" s="11">
        <v>746</v>
      </c>
      <c r="I2338" s="11">
        <v>361729</v>
      </c>
      <c r="J2338" s="12" t="str">
        <f>LEFT(tblRVN[[#This Row],[Rate Desc]],10)</f>
        <v>02NETMT135</v>
      </c>
      <c r="K2338" s="11">
        <v>361729</v>
      </c>
      <c r="L2338" s="19"/>
    </row>
    <row r="2339" spans="1:12" ht="15" hidden="1" customHeight="1">
      <c r="A2339" s="8">
        <v>201710</v>
      </c>
      <c r="B2339" s="9" t="s">
        <v>41</v>
      </c>
      <c r="C2339" s="9" t="s">
        <v>31</v>
      </c>
      <c r="D2339" s="7" t="s">
        <v>14</v>
      </c>
      <c r="E2339" s="9" t="s">
        <v>90</v>
      </c>
      <c r="F2339" s="10">
        <v>13037.4</v>
      </c>
      <c r="G2339" s="11">
        <v>0</v>
      </c>
      <c r="H2339" s="11">
        <v>1073</v>
      </c>
      <c r="I2339" s="11">
        <v>82259</v>
      </c>
      <c r="J2339" s="12" t="str">
        <f>LEFT(tblRVN[[#This Row],[Rate Desc]],10)</f>
        <v>02OALTB15R</v>
      </c>
      <c r="K2339" s="11">
        <v>82259</v>
      </c>
      <c r="L2339" s="19"/>
    </row>
    <row r="2340" spans="1:12" ht="15" hidden="1" customHeight="1">
      <c r="A2340" s="8">
        <v>201710</v>
      </c>
      <c r="B2340" s="9" t="s">
        <v>41</v>
      </c>
      <c r="C2340" s="9" t="s">
        <v>31</v>
      </c>
      <c r="D2340" s="7" t="s">
        <v>14</v>
      </c>
      <c r="E2340" s="9" t="s">
        <v>91</v>
      </c>
      <c r="F2340" s="10">
        <v>8369045.5499999998</v>
      </c>
      <c r="G2340" s="11">
        <v>0</v>
      </c>
      <c r="H2340" s="11">
        <v>101034</v>
      </c>
      <c r="I2340" s="11">
        <v>88119262</v>
      </c>
      <c r="J2340" s="12" t="str">
        <f>LEFT(tblRVN[[#This Row],[Rate Desc]],10)</f>
        <v>02RESD0016</v>
      </c>
      <c r="K2340" s="11">
        <v>88119262</v>
      </c>
      <c r="L2340" s="19"/>
    </row>
    <row r="2341" spans="1:12" ht="15" hidden="1" customHeight="1">
      <c r="A2341" s="8">
        <v>201710</v>
      </c>
      <c r="B2341" s="9" t="s">
        <v>41</v>
      </c>
      <c r="C2341" s="9" t="s">
        <v>31</v>
      </c>
      <c r="D2341" s="7" t="s">
        <v>14</v>
      </c>
      <c r="E2341" s="9" t="s">
        <v>92</v>
      </c>
      <c r="F2341" s="10">
        <v>414374.18</v>
      </c>
      <c r="G2341" s="11">
        <v>0</v>
      </c>
      <c r="H2341" s="11">
        <v>5203</v>
      </c>
      <c r="I2341" s="11">
        <v>4419010</v>
      </c>
      <c r="J2341" s="12" t="str">
        <f>LEFT(tblRVN[[#This Row],[Rate Desc]],10)</f>
        <v>02RESD0017</v>
      </c>
      <c r="K2341" s="11">
        <v>4419010</v>
      </c>
      <c r="L2341" s="19"/>
    </row>
    <row r="2342" spans="1:12" ht="15" hidden="1" customHeight="1">
      <c r="A2342" s="8">
        <v>201710</v>
      </c>
      <c r="B2342" s="9" t="s">
        <v>41</v>
      </c>
      <c r="C2342" s="9" t="s">
        <v>31</v>
      </c>
      <c r="D2342" s="7" t="s">
        <v>14</v>
      </c>
      <c r="E2342" s="9" t="s">
        <v>93</v>
      </c>
      <c r="F2342" s="10">
        <v>16350.87</v>
      </c>
      <c r="G2342" s="11">
        <v>0</v>
      </c>
      <c r="H2342" s="11">
        <v>84</v>
      </c>
      <c r="I2342" s="11">
        <v>151597</v>
      </c>
      <c r="J2342" s="12" t="str">
        <f>LEFT(tblRVN[[#This Row],[Rate Desc]],10)</f>
        <v>02RESD0018</v>
      </c>
      <c r="K2342" s="11">
        <v>151597</v>
      </c>
      <c r="L2342" s="19"/>
    </row>
    <row r="2343" spans="1:12" ht="15" hidden="1" customHeight="1">
      <c r="A2343" s="8">
        <v>201710</v>
      </c>
      <c r="B2343" s="9" t="s">
        <v>41</v>
      </c>
      <c r="C2343" s="9" t="s">
        <v>31</v>
      </c>
      <c r="D2343" s="7" t="s">
        <v>14</v>
      </c>
      <c r="E2343" s="9" t="s">
        <v>94</v>
      </c>
      <c r="F2343" s="10">
        <v>2298.94</v>
      </c>
      <c r="G2343" s="11">
        <v>0</v>
      </c>
      <c r="H2343" s="11">
        <v>15</v>
      </c>
      <c r="I2343" s="11">
        <v>22454</v>
      </c>
      <c r="J2343" s="12" t="str">
        <f>LEFT(tblRVN[[#This Row],[Rate Desc]],10)</f>
        <v>02RESD018X</v>
      </c>
      <c r="K2343" s="11">
        <v>22454</v>
      </c>
      <c r="L2343" s="19"/>
    </row>
    <row r="2344" spans="1:12" ht="15" hidden="1" customHeight="1">
      <c r="A2344" s="8">
        <v>201710</v>
      </c>
      <c r="B2344" s="9" t="s">
        <v>41</v>
      </c>
      <c r="C2344" s="9" t="s">
        <v>31</v>
      </c>
      <c r="D2344" s="7" t="s">
        <v>14</v>
      </c>
      <c r="E2344" s="9" t="s">
        <v>95</v>
      </c>
      <c r="F2344" s="10">
        <v>186111.47</v>
      </c>
      <c r="G2344" s="11">
        <v>0</v>
      </c>
      <c r="H2344" s="11">
        <v>3430</v>
      </c>
      <c r="I2344" s="11">
        <v>1438159</v>
      </c>
      <c r="J2344" s="12" t="str">
        <f>LEFT(tblRVN[[#This Row],[Rate Desc]],10)</f>
        <v>02RGNSB024</v>
      </c>
      <c r="K2344" s="11">
        <v>1438159</v>
      </c>
      <c r="L2344" s="19"/>
    </row>
    <row r="2345" spans="1:12" ht="15" hidden="1" customHeight="1">
      <c r="A2345" s="8">
        <v>201710</v>
      </c>
      <c r="B2345" s="9" t="s">
        <v>41</v>
      </c>
      <c r="C2345" s="9" t="s">
        <v>31</v>
      </c>
      <c r="D2345" s="7" t="s">
        <v>14</v>
      </c>
      <c r="E2345" s="9" t="s">
        <v>282</v>
      </c>
      <c r="F2345" s="10">
        <v>9556.89</v>
      </c>
      <c r="G2345" s="11">
        <v>0</v>
      </c>
      <c r="H2345" s="11">
        <v>2</v>
      </c>
      <c r="I2345" s="11">
        <v>110000</v>
      </c>
      <c r="J2345" s="12" t="str">
        <f>LEFT(tblRVN[[#This Row],[Rate Desc]],10)</f>
        <v>02RGNSB036</v>
      </c>
      <c r="K2345" s="11">
        <v>110000</v>
      </c>
      <c r="L2345" s="19"/>
    </row>
    <row r="2346" spans="1:12" ht="15" hidden="1" customHeight="1">
      <c r="A2346" s="8">
        <v>201710</v>
      </c>
      <c r="B2346" s="9" t="s">
        <v>41</v>
      </c>
      <c r="C2346" s="9" t="s">
        <v>31</v>
      </c>
      <c r="D2346" s="7" t="s">
        <v>14</v>
      </c>
      <c r="E2346" s="9" t="s">
        <v>283</v>
      </c>
      <c r="F2346" s="10">
        <v>242.06</v>
      </c>
      <c r="G2346" s="11">
        <v>0</v>
      </c>
      <c r="H2346" s="11">
        <v>7</v>
      </c>
      <c r="I2346" s="11">
        <v>1013</v>
      </c>
      <c r="J2346" s="12" t="str">
        <f>LEFT(tblRVN[[#This Row],[Rate Desc]],10)</f>
        <v>02RNM24135</v>
      </c>
      <c r="K2346" s="11">
        <v>1013</v>
      </c>
      <c r="L2346" s="19"/>
    </row>
    <row r="2347" spans="1:12" ht="15" hidden="1" customHeight="1">
      <c r="A2347" s="8">
        <v>201710</v>
      </c>
      <c r="B2347" s="9" t="s">
        <v>41</v>
      </c>
      <c r="C2347" s="9" t="s">
        <v>31</v>
      </c>
      <c r="D2347" s="7" t="s">
        <v>14</v>
      </c>
      <c r="E2347" s="9" t="s">
        <v>32</v>
      </c>
      <c r="F2347" s="10">
        <v>145574.41</v>
      </c>
      <c r="G2347" s="11">
        <v>0</v>
      </c>
      <c r="H2347" s="11">
        <v>0</v>
      </c>
      <c r="I2347" s="11">
        <v>0</v>
      </c>
      <c r="J2347" s="12" t="str">
        <f>LEFT(tblRVN[[#This Row],[Rate Desc]],10)</f>
        <v>301170-DSM</v>
      </c>
      <c r="K2347" s="11">
        <v>0</v>
      </c>
      <c r="L2347" s="19"/>
    </row>
    <row r="2348" spans="1:12" ht="15" hidden="1" customHeight="1">
      <c r="A2348" s="8">
        <v>201710</v>
      </c>
      <c r="B2348" s="9" t="s">
        <v>41</v>
      </c>
      <c r="C2348" s="9" t="s">
        <v>31</v>
      </c>
      <c r="D2348" s="7" t="s">
        <v>14</v>
      </c>
      <c r="E2348" s="9" t="s">
        <v>33</v>
      </c>
      <c r="F2348" s="10">
        <v>12182.11</v>
      </c>
      <c r="G2348" s="11">
        <v>0</v>
      </c>
      <c r="H2348" s="11">
        <v>0</v>
      </c>
      <c r="I2348" s="11">
        <v>0</v>
      </c>
      <c r="J2348" s="12" t="str">
        <f>LEFT(tblRVN[[#This Row],[Rate Desc]],10)</f>
        <v>301180-BLU</v>
      </c>
      <c r="K2348" s="11">
        <v>0</v>
      </c>
      <c r="L2348" s="19"/>
    </row>
    <row r="2349" spans="1:12" ht="15" hidden="1" customHeight="1">
      <c r="A2349" s="8">
        <v>201710</v>
      </c>
      <c r="B2349" s="9" t="s">
        <v>41</v>
      </c>
      <c r="C2349" s="9" t="s">
        <v>31</v>
      </c>
      <c r="D2349" s="7" t="s">
        <v>14</v>
      </c>
      <c r="E2349" s="9" t="s">
        <v>17</v>
      </c>
      <c r="G2349" s="11">
        <v>108904</v>
      </c>
      <c r="H2349" s="11">
        <v>0</v>
      </c>
      <c r="J2349" s="12" t="str">
        <f>LEFT(tblRVN[[#This Row],[Rate Desc]],10)</f>
        <v>CUSTOMER C</v>
      </c>
      <c r="L2349" s="19"/>
    </row>
    <row r="2350" spans="1:12" ht="15" hidden="1" customHeight="1">
      <c r="A2350" s="8">
        <v>201710</v>
      </c>
      <c r="B2350" s="9" t="s">
        <v>41</v>
      </c>
      <c r="C2350" s="9" t="s">
        <v>31</v>
      </c>
      <c r="D2350" s="7" t="s">
        <v>14</v>
      </c>
      <c r="E2350" s="9" t="s">
        <v>40</v>
      </c>
      <c r="F2350" s="10">
        <v>4241.67</v>
      </c>
      <c r="G2350" s="11">
        <v>0</v>
      </c>
      <c r="H2350" s="11">
        <v>0</v>
      </c>
      <c r="I2350" s="11">
        <v>0</v>
      </c>
      <c r="J2350" s="12" t="str">
        <f>LEFT(tblRVN[[#This Row],[Rate Desc]],10)</f>
        <v>REVENUE AD</v>
      </c>
      <c r="K2350" s="11">
        <v>0</v>
      </c>
      <c r="L2350" s="19"/>
    </row>
    <row r="2351" spans="1:12" ht="15" hidden="1" customHeight="1">
      <c r="A2351" s="8">
        <v>201710</v>
      </c>
      <c r="B2351" s="9" t="s">
        <v>41</v>
      </c>
      <c r="C2351" s="9" t="s">
        <v>31</v>
      </c>
      <c r="D2351" s="7" t="s">
        <v>14</v>
      </c>
      <c r="E2351" s="9" t="s">
        <v>18</v>
      </c>
      <c r="F2351" s="10">
        <v>-2630.86</v>
      </c>
      <c r="G2351" s="11">
        <v>0</v>
      </c>
      <c r="H2351" s="11">
        <v>0</v>
      </c>
      <c r="I2351" s="11">
        <v>0</v>
      </c>
      <c r="J2351" s="12" t="str">
        <f>LEFT(tblRVN[[#This Row],[Rate Desc]],10)</f>
        <v>REVENUE_AC</v>
      </c>
      <c r="K2351" s="11">
        <v>0</v>
      </c>
      <c r="L2351" s="19"/>
    </row>
    <row r="2352" spans="1:12" ht="15" hidden="1" customHeight="1">
      <c r="A2352" s="8">
        <v>201710</v>
      </c>
      <c r="B2352" s="9" t="s">
        <v>41</v>
      </c>
      <c r="C2352" s="9" t="s">
        <v>31</v>
      </c>
      <c r="D2352" s="7" t="s">
        <v>19</v>
      </c>
      <c r="E2352" s="9" t="s">
        <v>34</v>
      </c>
      <c r="F2352" s="10">
        <v>-4000</v>
      </c>
      <c r="G2352" s="11">
        <v>0</v>
      </c>
      <c r="H2352" s="11">
        <v>0</v>
      </c>
      <c r="I2352" s="11">
        <v>0</v>
      </c>
      <c r="J2352" s="12" t="str">
        <f>LEFT(tblRVN[[#This Row],[Rate Desc]],10)</f>
        <v>301119 - U</v>
      </c>
      <c r="K2352" s="11">
        <v>0</v>
      </c>
      <c r="L2352" s="19"/>
    </row>
    <row r="2353" spans="1:12" ht="15" hidden="1" customHeight="1">
      <c r="A2353" s="8">
        <v>201710</v>
      </c>
      <c r="B2353" s="9" t="s">
        <v>41</v>
      </c>
      <c r="C2353" s="9" t="s">
        <v>31</v>
      </c>
      <c r="D2353" s="7" t="s">
        <v>19</v>
      </c>
      <c r="E2353" s="9" t="s">
        <v>20</v>
      </c>
      <c r="F2353" s="10">
        <v>1744000</v>
      </c>
      <c r="G2353" s="11">
        <v>0</v>
      </c>
      <c r="H2353" s="11">
        <v>0</v>
      </c>
      <c r="I2353" s="11">
        <v>18555000</v>
      </c>
      <c r="J2353" s="12" t="str">
        <f>LEFT(tblRVN[[#This Row],[Rate Desc]],10)</f>
        <v>UNBILLED R</v>
      </c>
      <c r="K2353" s="11">
        <v>18555000</v>
      </c>
      <c r="L2353" s="19"/>
    </row>
    <row r="2354" spans="1:12" ht="15" hidden="1" customHeight="1">
      <c r="A2354" s="8">
        <v>201711</v>
      </c>
      <c r="B2354" s="9" t="s">
        <v>41</v>
      </c>
      <c r="C2354" s="9" t="s">
        <v>13</v>
      </c>
      <c r="D2354" s="7" t="s">
        <v>35</v>
      </c>
      <c r="E2354" s="9" t="s">
        <v>42</v>
      </c>
      <c r="F2354" s="10">
        <v>-17364.36</v>
      </c>
      <c r="G2354" s="11">
        <v>0</v>
      </c>
      <c r="H2354" s="11">
        <v>1483</v>
      </c>
      <c r="I2354" s="11">
        <v>2133207</v>
      </c>
      <c r="J2354" s="12" t="str">
        <f>LEFT(tblRVN[[#This Row],[Rate Desc]],10)</f>
        <v>02GNSB0024</v>
      </c>
      <c r="K2354" s="11">
        <v>2133207</v>
      </c>
      <c r="L2354" s="19"/>
    </row>
    <row r="2355" spans="1:12" ht="15" hidden="1" customHeight="1">
      <c r="A2355" s="8">
        <v>201711</v>
      </c>
      <c r="B2355" s="9" t="s">
        <v>41</v>
      </c>
      <c r="C2355" s="9" t="s">
        <v>13</v>
      </c>
      <c r="D2355" s="7" t="s">
        <v>35</v>
      </c>
      <c r="E2355" s="9" t="s">
        <v>43</v>
      </c>
      <c r="F2355" s="10">
        <v>-0.59</v>
      </c>
      <c r="G2355" s="11">
        <v>0</v>
      </c>
      <c r="H2355" s="11">
        <v>1</v>
      </c>
      <c r="I2355" s="11">
        <v>72</v>
      </c>
      <c r="J2355" s="12" t="str">
        <f>LEFT(tblRVN[[#This Row],[Rate Desc]],10)</f>
        <v>02GNSB024F</v>
      </c>
      <c r="K2355" s="11">
        <v>72</v>
      </c>
      <c r="L2355" s="19"/>
    </row>
    <row r="2356" spans="1:12" ht="15" hidden="1" customHeight="1">
      <c r="A2356" s="8">
        <v>201711</v>
      </c>
      <c r="B2356" s="9" t="s">
        <v>41</v>
      </c>
      <c r="C2356" s="9" t="s">
        <v>13</v>
      </c>
      <c r="D2356" s="7" t="s">
        <v>35</v>
      </c>
      <c r="E2356" s="9" t="s">
        <v>44</v>
      </c>
      <c r="F2356" s="10">
        <v>-104.03</v>
      </c>
      <c r="G2356" s="11">
        <v>0</v>
      </c>
      <c r="H2356" s="11">
        <v>77</v>
      </c>
      <c r="I2356" s="11">
        <v>12800</v>
      </c>
      <c r="J2356" s="12" t="str">
        <f>LEFT(tblRVN[[#This Row],[Rate Desc]],10)</f>
        <v>02GNSB24FP</v>
      </c>
      <c r="K2356" s="11">
        <v>12800</v>
      </c>
      <c r="L2356" s="19"/>
    </row>
    <row r="2357" spans="1:12" ht="15" hidden="1" customHeight="1">
      <c r="A2357" s="8">
        <v>201711</v>
      </c>
      <c r="B2357" s="9" t="s">
        <v>41</v>
      </c>
      <c r="C2357" s="9" t="s">
        <v>13</v>
      </c>
      <c r="D2357" s="7" t="s">
        <v>35</v>
      </c>
      <c r="E2357" s="9" t="s">
        <v>45</v>
      </c>
      <c r="F2357" s="10">
        <v>-46910.79</v>
      </c>
      <c r="G2357" s="11">
        <v>0</v>
      </c>
      <c r="H2357" s="11">
        <v>100</v>
      </c>
      <c r="I2357" s="11">
        <v>5765128</v>
      </c>
      <c r="J2357" s="12" t="str">
        <f>LEFT(tblRVN[[#This Row],[Rate Desc]],10)</f>
        <v>02LGSB0036</v>
      </c>
      <c r="K2357" s="11">
        <v>5765128</v>
      </c>
      <c r="L2357" s="19"/>
    </row>
    <row r="2358" spans="1:12" ht="15" hidden="1" customHeight="1">
      <c r="A2358" s="8">
        <v>201711</v>
      </c>
      <c r="B2358" s="9" t="s">
        <v>41</v>
      </c>
      <c r="C2358" s="9" t="s">
        <v>13</v>
      </c>
      <c r="D2358" s="7" t="s">
        <v>35</v>
      </c>
      <c r="E2358" s="9" t="s">
        <v>46</v>
      </c>
      <c r="F2358" s="10">
        <v>-165.51</v>
      </c>
      <c r="G2358" s="11">
        <v>0</v>
      </c>
      <c r="H2358" s="11">
        <v>25</v>
      </c>
      <c r="I2358" s="11">
        <v>20307</v>
      </c>
      <c r="J2358" s="12" t="str">
        <f>LEFT(tblRVN[[#This Row],[Rate Desc]],10)</f>
        <v>02NMT24135</v>
      </c>
      <c r="K2358" s="11">
        <v>20307</v>
      </c>
      <c r="L2358" s="19"/>
    </row>
    <row r="2359" spans="1:12" ht="15" hidden="1" customHeight="1">
      <c r="A2359" s="8">
        <v>201711</v>
      </c>
      <c r="B2359" s="9" t="s">
        <v>41</v>
      </c>
      <c r="C2359" s="9" t="s">
        <v>13</v>
      </c>
      <c r="D2359" s="7" t="s">
        <v>35</v>
      </c>
      <c r="E2359" s="9" t="s">
        <v>47</v>
      </c>
      <c r="F2359" s="10">
        <v>-350.89</v>
      </c>
      <c r="I2359" s="11">
        <v>43030</v>
      </c>
      <c r="J2359" s="12" t="str">
        <f>LEFT(tblRVN[[#This Row],[Rate Desc]],10)</f>
        <v>02OALTB15N</v>
      </c>
      <c r="K2359" s="11">
        <v>43030</v>
      </c>
      <c r="L2359" s="19"/>
    </row>
    <row r="2360" spans="1:12" ht="15" hidden="1" customHeight="1">
      <c r="A2360" s="8">
        <v>201711</v>
      </c>
      <c r="B2360" s="9" t="s">
        <v>41</v>
      </c>
      <c r="C2360" s="9" t="s">
        <v>13</v>
      </c>
      <c r="D2360" s="7" t="s">
        <v>35</v>
      </c>
      <c r="E2360" s="9" t="s">
        <v>37</v>
      </c>
      <c r="G2360" s="11">
        <v>1613</v>
      </c>
      <c r="H2360" s="11">
        <v>0</v>
      </c>
      <c r="J2360" s="12" t="str">
        <f>LEFT(tblRVN[[#This Row],[Rate Desc]],10)</f>
        <v>CUSTOMER C</v>
      </c>
      <c r="L2360" s="19"/>
    </row>
    <row r="2361" spans="1:12" ht="15" hidden="1" customHeight="1">
      <c r="A2361" s="8">
        <v>201711</v>
      </c>
      <c r="B2361" s="9" t="s">
        <v>41</v>
      </c>
      <c r="C2361" s="9" t="s">
        <v>13</v>
      </c>
      <c r="D2361" s="7" t="s">
        <v>14</v>
      </c>
      <c r="E2361" s="9" t="s">
        <v>48</v>
      </c>
      <c r="F2361" s="10">
        <v>222292.37</v>
      </c>
      <c r="G2361" s="11">
        <v>0</v>
      </c>
      <c r="H2361" s="11">
        <v>1483</v>
      </c>
      <c r="I2361" s="11">
        <v>2133203</v>
      </c>
      <c r="J2361" s="12" t="str">
        <f>LEFT(tblRVN[[#This Row],[Rate Desc]],10)</f>
        <v>02GNSB0024</v>
      </c>
      <c r="K2361" s="11">
        <v>2133203</v>
      </c>
      <c r="L2361" s="19"/>
    </row>
    <row r="2362" spans="1:12" ht="15" hidden="1" customHeight="1">
      <c r="A2362" s="8">
        <v>201711</v>
      </c>
      <c r="B2362" s="9" t="s">
        <v>41</v>
      </c>
      <c r="C2362" s="9" t="s">
        <v>13</v>
      </c>
      <c r="D2362" s="7" t="s">
        <v>14</v>
      </c>
      <c r="E2362" s="9" t="s">
        <v>49</v>
      </c>
      <c r="F2362" s="10">
        <v>1716.66</v>
      </c>
      <c r="G2362" s="11">
        <v>0</v>
      </c>
      <c r="H2362" s="11">
        <v>6</v>
      </c>
      <c r="I2362" s="11">
        <v>12857</v>
      </c>
      <c r="J2362" s="12" t="str">
        <f>LEFT(tblRVN[[#This Row],[Rate Desc]],10)</f>
        <v>02GNSB024F</v>
      </c>
      <c r="K2362" s="11">
        <v>12857</v>
      </c>
      <c r="L2362" s="19"/>
    </row>
    <row r="2363" spans="1:12" ht="15" hidden="1" customHeight="1">
      <c r="A2363" s="8">
        <v>201711</v>
      </c>
      <c r="B2363" s="9" t="s">
        <v>41</v>
      </c>
      <c r="C2363" s="9" t="s">
        <v>13</v>
      </c>
      <c r="D2363" s="7" t="s">
        <v>14</v>
      </c>
      <c r="E2363" s="9" t="s">
        <v>50</v>
      </c>
      <c r="F2363" s="10">
        <v>42580.55</v>
      </c>
      <c r="G2363" s="11">
        <v>0</v>
      </c>
      <c r="H2363" s="11">
        <v>77</v>
      </c>
      <c r="I2363" s="11">
        <v>12800</v>
      </c>
      <c r="J2363" s="12" t="str">
        <f>LEFT(tblRVN[[#This Row],[Rate Desc]],10)</f>
        <v>02GNSB24FP</v>
      </c>
      <c r="K2363" s="11">
        <v>12800</v>
      </c>
      <c r="L2363" s="19"/>
    </row>
    <row r="2364" spans="1:12" ht="15" hidden="1" customHeight="1">
      <c r="A2364" s="8">
        <v>201711</v>
      </c>
      <c r="B2364" s="9" t="s">
        <v>41</v>
      </c>
      <c r="C2364" s="9" t="s">
        <v>13</v>
      </c>
      <c r="D2364" s="7" t="s">
        <v>14</v>
      </c>
      <c r="E2364" s="9" t="s">
        <v>51</v>
      </c>
      <c r="F2364" s="10">
        <v>3617094.63</v>
      </c>
      <c r="G2364" s="11">
        <v>0</v>
      </c>
      <c r="H2364" s="11">
        <v>14066</v>
      </c>
      <c r="I2364" s="11">
        <v>37035876</v>
      </c>
      <c r="J2364" s="12" t="str">
        <f>LEFT(tblRVN[[#This Row],[Rate Desc]],10)</f>
        <v>02GNSV0024</v>
      </c>
      <c r="K2364" s="11">
        <v>37035876</v>
      </c>
      <c r="L2364" s="19"/>
    </row>
    <row r="2365" spans="1:12" ht="15" hidden="1" customHeight="1">
      <c r="A2365" s="8">
        <v>201711</v>
      </c>
      <c r="B2365" s="9" t="s">
        <v>41</v>
      </c>
      <c r="C2365" s="9" t="s">
        <v>13</v>
      </c>
      <c r="D2365" s="7" t="s">
        <v>14</v>
      </c>
      <c r="E2365" s="9" t="s">
        <v>52</v>
      </c>
      <c r="F2365" s="10">
        <v>12910.57</v>
      </c>
      <c r="G2365" s="11">
        <v>0</v>
      </c>
      <c r="H2365" s="11">
        <v>107</v>
      </c>
      <c r="I2365" s="11">
        <v>89283</v>
      </c>
      <c r="J2365" s="12" t="str">
        <f>LEFT(tblRVN[[#This Row],[Rate Desc]],10)</f>
        <v>02GNSV024F</v>
      </c>
      <c r="K2365" s="11">
        <v>89283</v>
      </c>
      <c r="L2365" s="19"/>
    </row>
    <row r="2366" spans="1:12" ht="15" hidden="1" customHeight="1">
      <c r="A2366" s="8">
        <v>201711</v>
      </c>
      <c r="B2366" s="9" t="s">
        <v>41</v>
      </c>
      <c r="C2366" s="9" t="s">
        <v>13</v>
      </c>
      <c r="D2366" s="7" t="s">
        <v>14</v>
      </c>
      <c r="E2366" s="9" t="s">
        <v>53</v>
      </c>
      <c r="F2366" s="10">
        <v>480288.49</v>
      </c>
      <c r="G2366" s="11">
        <v>0</v>
      </c>
      <c r="H2366" s="11">
        <v>100</v>
      </c>
      <c r="I2366" s="11">
        <v>5765128</v>
      </c>
      <c r="J2366" s="12" t="str">
        <f>LEFT(tblRVN[[#This Row],[Rate Desc]],10)</f>
        <v>02LGSB0036</v>
      </c>
      <c r="K2366" s="11">
        <v>5765128</v>
      </c>
      <c r="L2366" s="19"/>
    </row>
    <row r="2367" spans="1:12" ht="15" hidden="1" customHeight="1">
      <c r="A2367" s="8">
        <v>201711</v>
      </c>
      <c r="B2367" s="9" t="s">
        <v>41</v>
      </c>
      <c r="C2367" s="9" t="s">
        <v>13</v>
      </c>
      <c r="D2367" s="7" t="s">
        <v>14</v>
      </c>
      <c r="E2367" s="9" t="s">
        <v>54</v>
      </c>
      <c r="F2367" s="10">
        <v>5719725.8799999999</v>
      </c>
      <c r="G2367" s="11">
        <v>0</v>
      </c>
      <c r="H2367" s="11">
        <v>875</v>
      </c>
      <c r="I2367" s="11">
        <v>70100360</v>
      </c>
      <c r="J2367" s="12" t="str">
        <f>LEFT(tblRVN[[#This Row],[Rate Desc]],10)</f>
        <v>02LGSV0036</v>
      </c>
      <c r="K2367" s="11">
        <v>70100360</v>
      </c>
      <c r="L2367" s="19"/>
    </row>
    <row r="2368" spans="1:12" ht="15" hidden="1" customHeight="1">
      <c r="A2368" s="8">
        <v>201711</v>
      </c>
      <c r="B2368" s="9" t="s">
        <v>41</v>
      </c>
      <c r="C2368" s="9" t="s">
        <v>13</v>
      </c>
      <c r="D2368" s="7" t="s">
        <v>14</v>
      </c>
      <c r="E2368" s="9" t="s">
        <v>55</v>
      </c>
      <c r="F2368" s="10">
        <v>1385993.35</v>
      </c>
      <c r="G2368" s="11">
        <v>0</v>
      </c>
      <c r="H2368" s="11">
        <v>38</v>
      </c>
      <c r="I2368" s="11">
        <v>18632440</v>
      </c>
      <c r="J2368" s="12" t="str">
        <f>LEFT(tblRVN[[#This Row],[Rate Desc]],10)</f>
        <v>02LGSV048T</v>
      </c>
      <c r="K2368" s="11">
        <v>18632440</v>
      </c>
      <c r="L2368" s="19"/>
    </row>
    <row r="2369" spans="1:12" ht="15" hidden="1" customHeight="1">
      <c r="A2369" s="8">
        <v>201711</v>
      </c>
      <c r="B2369" s="9" t="s">
        <v>41</v>
      </c>
      <c r="C2369" s="9" t="s">
        <v>13</v>
      </c>
      <c r="D2369" s="7" t="s">
        <v>14</v>
      </c>
      <c r="E2369" s="9" t="s">
        <v>56</v>
      </c>
      <c r="F2369" s="10">
        <v>4768.92</v>
      </c>
      <c r="I2369" s="11">
        <v>0</v>
      </c>
      <c r="J2369" s="12" t="str">
        <f>LEFT(tblRVN[[#This Row],[Rate Desc]],10)</f>
        <v>02LNX00102</v>
      </c>
      <c r="K2369" s="11">
        <v>0</v>
      </c>
      <c r="L2369" s="19"/>
    </row>
    <row r="2370" spans="1:12" ht="15" hidden="1" customHeight="1">
      <c r="A2370" s="8">
        <v>201711</v>
      </c>
      <c r="B2370" s="9" t="s">
        <v>41</v>
      </c>
      <c r="C2370" s="9" t="s">
        <v>13</v>
      </c>
      <c r="D2370" s="7" t="s">
        <v>14</v>
      </c>
      <c r="E2370" s="9" t="s">
        <v>72</v>
      </c>
      <c r="F2370" s="10">
        <v>424.03</v>
      </c>
      <c r="I2370" s="11">
        <v>0</v>
      </c>
      <c r="J2370" s="12" t="str">
        <f>LEFT(tblRVN[[#This Row],[Rate Desc]],10)</f>
        <v>02LNX00103</v>
      </c>
      <c r="K2370" s="11">
        <v>0</v>
      </c>
      <c r="L2370" s="19"/>
    </row>
    <row r="2371" spans="1:12" ht="15" hidden="1" customHeight="1">
      <c r="A2371" s="8">
        <v>201711</v>
      </c>
      <c r="B2371" s="9" t="s">
        <v>41</v>
      </c>
      <c r="C2371" s="9" t="s">
        <v>13</v>
      </c>
      <c r="D2371" s="7" t="s">
        <v>14</v>
      </c>
      <c r="E2371" s="9" t="s">
        <v>57</v>
      </c>
      <c r="F2371" s="10">
        <v>143.31</v>
      </c>
      <c r="I2371" s="11">
        <v>0</v>
      </c>
      <c r="J2371" s="12" t="str">
        <f>LEFT(tblRVN[[#This Row],[Rate Desc]],10)</f>
        <v>02LNX00105</v>
      </c>
      <c r="K2371" s="11">
        <v>0</v>
      </c>
      <c r="L2371" s="19"/>
    </row>
    <row r="2372" spans="1:12" ht="15" hidden="1" customHeight="1">
      <c r="A2372" s="8">
        <v>201711</v>
      </c>
      <c r="B2372" s="9" t="s">
        <v>41</v>
      </c>
      <c r="C2372" s="9" t="s">
        <v>13</v>
      </c>
      <c r="D2372" s="7" t="s">
        <v>14</v>
      </c>
      <c r="E2372" s="9" t="s">
        <v>58</v>
      </c>
      <c r="F2372" s="10">
        <v>20505.59</v>
      </c>
      <c r="I2372" s="11">
        <v>0</v>
      </c>
      <c r="J2372" s="12" t="str">
        <f>LEFT(tblRVN[[#This Row],[Rate Desc]],10)</f>
        <v>02LNX00109</v>
      </c>
      <c r="K2372" s="11">
        <v>0</v>
      </c>
      <c r="L2372" s="19"/>
    </row>
    <row r="2373" spans="1:12" ht="15" hidden="1" customHeight="1">
      <c r="A2373" s="8">
        <v>201711</v>
      </c>
      <c r="B2373" s="9" t="s">
        <v>41</v>
      </c>
      <c r="C2373" s="9" t="s">
        <v>13</v>
      </c>
      <c r="D2373" s="7" t="s">
        <v>14</v>
      </c>
      <c r="E2373" s="9" t="s">
        <v>73</v>
      </c>
      <c r="F2373" s="10">
        <v>9754.02</v>
      </c>
      <c r="I2373" s="11">
        <v>0</v>
      </c>
      <c r="J2373" s="12" t="str">
        <f>LEFT(tblRVN[[#This Row],[Rate Desc]],10)</f>
        <v>02LNX00110</v>
      </c>
      <c r="K2373" s="11">
        <v>0</v>
      </c>
      <c r="L2373" s="19"/>
    </row>
    <row r="2374" spans="1:12" ht="15" hidden="1" customHeight="1">
      <c r="A2374" s="8">
        <v>201711</v>
      </c>
      <c r="B2374" s="9" t="s">
        <v>41</v>
      </c>
      <c r="C2374" s="9" t="s">
        <v>13</v>
      </c>
      <c r="D2374" s="7" t="s">
        <v>14</v>
      </c>
      <c r="E2374" s="9" t="s">
        <v>59</v>
      </c>
      <c r="F2374" s="10">
        <v>55.73</v>
      </c>
      <c r="I2374" s="11">
        <v>0</v>
      </c>
      <c r="J2374" s="12" t="str">
        <f>LEFT(tblRVN[[#This Row],[Rate Desc]],10)</f>
        <v>02LNX00112</v>
      </c>
      <c r="K2374" s="11">
        <v>0</v>
      </c>
      <c r="L2374" s="19"/>
    </row>
    <row r="2375" spans="1:12" ht="15" hidden="1" customHeight="1">
      <c r="A2375" s="8">
        <v>201711</v>
      </c>
      <c r="B2375" s="9" t="s">
        <v>41</v>
      </c>
      <c r="C2375" s="9" t="s">
        <v>13</v>
      </c>
      <c r="D2375" s="7" t="s">
        <v>14</v>
      </c>
      <c r="E2375" s="9" t="s">
        <v>60</v>
      </c>
      <c r="F2375" s="10">
        <v>207.91</v>
      </c>
      <c r="I2375" s="11">
        <v>0</v>
      </c>
      <c r="J2375" s="12" t="str">
        <f>LEFT(tblRVN[[#This Row],[Rate Desc]],10)</f>
        <v>02LNX00300</v>
      </c>
      <c r="K2375" s="11">
        <v>0</v>
      </c>
      <c r="L2375" s="19"/>
    </row>
    <row r="2376" spans="1:12" ht="15" hidden="1" customHeight="1">
      <c r="A2376" s="8">
        <v>201711</v>
      </c>
      <c r="B2376" s="9" t="s">
        <v>41</v>
      </c>
      <c r="C2376" s="9" t="s">
        <v>13</v>
      </c>
      <c r="D2376" s="7" t="s">
        <v>14</v>
      </c>
      <c r="E2376" s="9" t="s">
        <v>61</v>
      </c>
      <c r="F2376" s="10">
        <v>3562.36</v>
      </c>
      <c r="I2376" s="11">
        <v>0</v>
      </c>
      <c r="J2376" s="12" t="str">
        <f>LEFT(tblRVN[[#This Row],[Rate Desc]],10)</f>
        <v>02LNX00311</v>
      </c>
      <c r="K2376" s="11">
        <v>0</v>
      </c>
      <c r="L2376" s="19"/>
    </row>
    <row r="2377" spans="1:12" ht="15" hidden="1" customHeight="1">
      <c r="A2377" s="8">
        <v>201711</v>
      </c>
      <c r="B2377" s="9" t="s">
        <v>41</v>
      </c>
      <c r="C2377" s="9" t="s">
        <v>13</v>
      </c>
      <c r="D2377" s="7" t="s">
        <v>14</v>
      </c>
      <c r="E2377" s="9" t="s">
        <v>97</v>
      </c>
      <c r="F2377" s="10">
        <v>3121.13</v>
      </c>
      <c r="I2377" s="11">
        <v>0</v>
      </c>
      <c r="J2377" s="12" t="str">
        <f>LEFT(tblRVN[[#This Row],[Rate Desc]],10)</f>
        <v>02LNX00312</v>
      </c>
      <c r="K2377" s="11">
        <v>0</v>
      </c>
      <c r="L2377" s="19"/>
    </row>
    <row r="2378" spans="1:12" ht="15" hidden="1" customHeight="1">
      <c r="A2378" s="8">
        <v>201711</v>
      </c>
      <c r="B2378" s="9" t="s">
        <v>41</v>
      </c>
      <c r="C2378" s="9" t="s">
        <v>13</v>
      </c>
      <c r="D2378" s="7" t="s">
        <v>14</v>
      </c>
      <c r="E2378" s="9" t="s">
        <v>62</v>
      </c>
      <c r="F2378" s="10">
        <v>31284.95</v>
      </c>
      <c r="G2378" s="11">
        <v>0</v>
      </c>
      <c r="H2378" s="11">
        <v>83</v>
      </c>
      <c r="I2378" s="11">
        <v>329254</v>
      </c>
      <c r="J2378" s="12" t="str">
        <f>LEFT(tblRVN[[#This Row],[Rate Desc]],10)</f>
        <v>02NMT24135</v>
      </c>
      <c r="K2378" s="11">
        <v>329254</v>
      </c>
      <c r="L2378" s="19"/>
    </row>
    <row r="2379" spans="1:12" ht="15" hidden="1" customHeight="1">
      <c r="A2379" s="8">
        <v>201711</v>
      </c>
      <c r="B2379" s="9" t="s">
        <v>41</v>
      </c>
      <c r="C2379" s="9" t="s">
        <v>13</v>
      </c>
      <c r="D2379" s="7" t="s">
        <v>14</v>
      </c>
      <c r="E2379" s="9" t="s">
        <v>63</v>
      </c>
      <c r="F2379" s="10">
        <v>72456.820000000007</v>
      </c>
      <c r="G2379" s="11">
        <v>0</v>
      </c>
      <c r="H2379" s="11">
        <v>13</v>
      </c>
      <c r="I2379" s="11">
        <v>806260</v>
      </c>
      <c r="J2379" s="12" t="str">
        <f>LEFT(tblRVN[[#This Row],[Rate Desc]],10)</f>
        <v>02NMT36135</v>
      </c>
      <c r="K2379" s="11">
        <v>806260</v>
      </c>
      <c r="L2379" s="19"/>
    </row>
    <row r="2380" spans="1:12" ht="15" hidden="1" customHeight="1">
      <c r="A2380" s="8">
        <v>201711</v>
      </c>
      <c r="B2380" s="9" t="s">
        <v>41</v>
      </c>
      <c r="C2380" s="9" t="s">
        <v>13</v>
      </c>
      <c r="D2380" s="7" t="s">
        <v>14</v>
      </c>
      <c r="E2380" s="9" t="s">
        <v>64</v>
      </c>
      <c r="F2380" s="10">
        <v>66417.789999999994</v>
      </c>
      <c r="G2380" s="11">
        <v>0</v>
      </c>
      <c r="H2380" s="11">
        <v>2</v>
      </c>
      <c r="I2380" s="11">
        <v>865200</v>
      </c>
      <c r="J2380" s="12" t="str">
        <f>LEFT(tblRVN[[#This Row],[Rate Desc]],10)</f>
        <v>02NMT48135</v>
      </c>
      <c r="K2380" s="11">
        <v>865200</v>
      </c>
      <c r="L2380" s="19"/>
    </row>
    <row r="2381" spans="1:12" ht="15" hidden="1" customHeight="1">
      <c r="A2381" s="8">
        <v>201711</v>
      </c>
      <c r="B2381" s="9" t="s">
        <v>41</v>
      </c>
      <c r="C2381" s="9" t="s">
        <v>13</v>
      </c>
      <c r="D2381" s="7" t="s">
        <v>14</v>
      </c>
      <c r="E2381" s="9" t="s">
        <v>65</v>
      </c>
      <c r="F2381" s="10">
        <v>18121.98</v>
      </c>
      <c r="G2381" s="11">
        <v>0</v>
      </c>
      <c r="H2381" s="11">
        <v>770</v>
      </c>
      <c r="I2381" s="11">
        <v>122873</v>
      </c>
      <c r="J2381" s="12" t="str">
        <f>LEFT(tblRVN[[#This Row],[Rate Desc]],10)</f>
        <v>02OALT015N</v>
      </c>
      <c r="K2381" s="11">
        <v>122873</v>
      </c>
      <c r="L2381" s="19"/>
    </row>
    <row r="2382" spans="1:12" ht="15" hidden="1" customHeight="1">
      <c r="A2382" s="8">
        <v>201711</v>
      </c>
      <c r="B2382" s="9" t="s">
        <v>41</v>
      </c>
      <c r="C2382" s="9" t="s">
        <v>13</v>
      </c>
      <c r="D2382" s="7" t="s">
        <v>14</v>
      </c>
      <c r="E2382" s="9" t="s">
        <v>66</v>
      </c>
      <c r="F2382" s="10">
        <v>6948.47</v>
      </c>
      <c r="G2382" s="11">
        <v>0</v>
      </c>
      <c r="H2382" s="11">
        <v>465</v>
      </c>
      <c r="I2382" s="11">
        <v>43030</v>
      </c>
      <c r="J2382" s="12" t="str">
        <f>LEFT(tblRVN[[#This Row],[Rate Desc]],10)</f>
        <v>02OALTB15N</v>
      </c>
      <c r="K2382" s="11">
        <v>43030</v>
      </c>
      <c r="L2382" s="19"/>
    </row>
    <row r="2383" spans="1:12" ht="15" hidden="1" customHeight="1">
      <c r="A2383" s="8">
        <v>201711</v>
      </c>
      <c r="B2383" s="9" t="s">
        <v>41</v>
      </c>
      <c r="C2383" s="9" t="s">
        <v>13</v>
      </c>
      <c r="D2383" s="7" t="s">
        <v>14</v>
      </c>
      <c r="E2383" s="9" t="s">
        <v>67</v>
      </c>
      <c r="F2383" s="10">
        <v>3110.91</v>
      </c>
      <c r="G2383" s="11">
        <v>0</v>
      </c>
      <c r="H2383" s="11">
        <v>27</v>
      </c>
      <c r="I2383" s="11">
        <v>32861</v>
      </c>
      <c r="J2383" s="12" t="str">
        <f>LEFT(tblRVN[[#This Row],[Rate Desc]],10)</f>
        <v>02RCFL0054</v>
      </c>
      <c r="K2383" s="11">
        <v>32861</v>
      </c>
      <c r="L2383" s="19"/>
    </row>
    <row r="2384" spans="1:12" ht="15" hidden="1" customHeight="1">
      <c r="A2384" s="8">
        <v>201711</v>
      </c>
      <c r="B2384" s="9" t="s">
        <v>41</v>
      </c>
      <c r="C2384" s="9" t="s">
        <v>13</v>
      </c>
      <c r="D2384" s="7" t="s">
        <v>14</v>
      </c>
      <c r="E2384" s="9" t="s">
        <v>15</v>
      </c>
      <c r="F2384" s="10">
        <v>413991.51</v>
      </c>
      <c r="G2384" s="11">
        <v>0</v>
      </c>
      <c r="H2384" s="11">
        <v>0</v>
      </c>
      <c r="I2384" s="11">
        <v>0</v>
      </c>
      <c r="J2384" s="12" t="str">
        <f>LEFT(tblRVN[[#This Row],[Rate Desc]],10)</f>
        <v>301270-DSM</v>
      </c>
      <c r="K2384" s="11">
        <v>0</v>
      </c>
      <c r="L2384" s="19"/>
    </row>
    <row r="2385" spans="1:12" ht="15" hidden="1" customHeight="1">
      <c r="A2385" s="8">
        <v>201711</v>
      </c>
      <c r="B2385" s="9" t="s">
        <v>41</v>
      </c>
      <c r="C2385" s="9" t="s">
        <v>13</v>
      </c>
      <c r="D2385" s="7" t="s">
        <v>14</v>
      </c>
      <c r="E2385" s="9" t="s">
        <v>16</v>
      </c>
      <c r="F2385" s="10">
        <v>2270.6</v>
      </c>
      <c r="G2385" s="11">
        <v>0</v>
      </c>
      <c r="H2385" s="11">
        <v>1</v>
      </c>
      <c r="I2385" s="11">
        <v>0</v>
      </c>
      <c r="J2385" s="12" t="str">
        <f>LEFT(tblRVN[[#This Row],[Rate Desc]],10)</f>
        <v>301280-BLU</v>
      </c>
      <c r="K2385" s="11">
        <v>0</v>
      </c>
      <c r="L2385" s="19"/>
    </row>
    <row r="2386" spans="1:12" ht="15" hidden="1" customHeight="1">
      <c r="A2386" s="8">
        <v>201711</v>
      </c>
      <c r="B2386" s="9" t="s">
        <v>41</v>
      </c>
      <c r="C2386" s="9" t="s">
        <v>13</v>
      </c>
      <c r="D2386" s="7" t="s">
        <v>14</v>
      </c>
      <c r="E2386" s="9" t="s">
        <v>17</v>
      </c>
      <c r="G2386" s="11">
        <v>15999</v>
      </c>
      <c r="H2386" s="11">
        <v>0</v>
      </c>
      <c r="J2386" s="12" t="str">
        <f>LEFT(tblRVN[[#This Row],[Rate Desc]],10)</f>
        <v>CUSTOMER C</v>
      </c>
      <c r="L2386" s="19"/>
    </row>
    <row r="2387" spans="1:12" ht="15" hidden="1" customHeight="1">
      <c r="A2387" s="8">
        <v>201711</v>
      </c>
      <c r="B2387" s="9" t="s">
        <v>41</v>
      </c>
      <c r="C2387" s="9" t="s">
        <v>13</v>
      </c>
      <c r="D2387" s="7" t="s">
        <v>14</v>
      </c>
      <c r="E2387" s="9" t="s">
        <v>18</v>
      </c>
      <c r="F2387" s="10">
        <v>-791287.97</v>
      </c>
      <c r="G2387" s="11">
        <v>0</v>
      </c>
      <c r="H2387" s="11">
        <v>0</v>
      </c>
      <c r="I2387" s="11">
        <v>0</v>
      </c>
      <c r="J2387" s="12" t="str">
        <f>LEFT(tblRVN[[#This Row],[Rate Desc]],10)</f>
        <v>REVENUE_AC</v>
      </c>
      <c r="K2387" s="11">
        <v>0</v>
      </c>
      <c r="L2387" s="19"/>
    </row>
    <row r="2388" spans="1:12" ht="15" hidden="1" customHeight="1">
      <c r="A2388" s="8">
        <v>201711</v>
      </c>
      <c r="B2388" s="9" t="s">
        <v>41</v>
      </c>
      <c r="C2388" s="9" t="s">
        <v>21</v>
      </c>
      <c r="D2388" s="7" t="s">
        <v>35</v>
      </c>
      <c r="E2388" s="9" t="s">
        <v>42</v>
      </c>
      <c r="F2388" s="10">
        <v>-547.04</v>
      </c>
      <c r="G2388" s="11">
        <v>0</v>
      </c>
      <c r="H2388" s="11">
        <v>43</v>
      </c>
      <c r="I2388" s="11">
        <v>67156</v>
      </c>
      <c r="J2388" s="12" t="str">
        <f>LEFT(tblRVN[[#This Row],[Rate Desc]],10)</f>
        <v>02GNSB0024</v>
      </c>
      <c r="K2388" s="11">
        <v>67156</v>
      </c>
      <c r="L2388" s="19"/>
    </row>
    <row r="2389" spans="1:12" ht="15" hidden="1" customHeight="1">
      <c r="A2389" s="8">
        <v>201711</v>
      </c>
      <c r="B2389" s="9" t="s">
        <v>41</v>
      </c>
      <c r="C2389" s="9" t="s">
        <v>21</v>
      </c>
      <c r="D2389" s="7" t="s">
        <v>35</v>
      </c>
      <c r="E2389" s="9" t="s">
        <v>44</v>
      </c>
      <c r="F2389" s="10">
        <v>-0.5</v>
      </c>
      <c r="G2389" s="11">
        <v>0</v>
      </c>
      <c r="H2389" s="11">
        <v>1</v>
      </c>
      <c r="I2389" s="11">
        <v>61</v>
      </c>
      <c r="J2389" s="12" t="str">
        <f>LEFT(tblRVN[[#This Row],[Rate Desc]],10)</f>
        <v>02GNSB24FP</v>
      </c>
      <c r="K2389" s="11">
        <v>61</v>
      </c>
      <c r="L2389" s="19"/>
    </row>
    <row r="2390" spans="1:12" ht="15" hidden="1" customHeight="1">
      <c r="A2390" s="8">
        <v>201711</v>
      </c>
      <c r="B2390" s="9" t="s">
        <v>41</v>
      </c>
      <c r="C2390" s="9" t="s">
        <v>21</v>
      </c>
      <c r="D2390" s="7" t="s">
        <v>35</v>
      </c>
      <c r="E2390" s="9" t="s">
        <v>45</v>
      </c>
      <c r="F2390" s="10">
        <v>-496.49</v>
      </c>
      <c r="G2390" s="11">
        <v>0</v>
      </c>
      <c r="H2390" s="11">
        <v>9</v>
      </c>
      <c r="I2390" s="11">
        <v>60920</v>
      </c>
      <c r="J2390" s="12" t="str">
        <f>LEFT(tblRVN[[#This Row],[Rate Desc]],10)</f>
        <v>02LGSB0036</v>
      </c>
      <c r="K2390" s="11">
        <v>60920</v>
      </c>
      <c r="L2390" s="19"/>
    </row>
    <row r="2391" spans="1:12" ht="15" hidden="1" customHeight="1">
      <c r="A2391" s="8">
        <v>201711</v>
      </c>
      <c r="B2391" s="9" t="s">
        <v>41</v>
      </c>
      <c r="C2391" s="9" t="s">
        <v>21</v>
      </c>
      <c r="D2391" s="7" t="s">
        <v>35</v>
      </c>
      <c r="E2391" s="9" t="s">
        <v>47</v>
      </c>
      <c r="F2391" s="10">
        <v>-18.13</v>
      </c>
      <c r="I2391" s="11">
        <v>2228</v>
      </c>
      <c r="J2391" s="12" t="str">
        <f>LEFT(tblRVN[[#This Row],[Rate Desc]],10)</f>
        <v>02OALTB15N</v>
      </c>
      <c r="K2391" s="11">
        <v>2228</v>
      </c>
      <c r="L2391" s="19"/>
    </row>
    <row r="2392" spans="1:12" ht="15" hidden="1" customHeight="1">
      <c r="A2392" s="8">
        <v>201711</v>
      </c>
      <c r="B2392" s="9" t="s">
        <v>41</v>
      </c>
      <c r="C2392" s="9" t="s">
        <v>21</v>
      </c>
      <c r="D2392" s="7" t="s">
        <v>35</v>
      </c>
      <c r="E2392" s="9" t="s">
        <v>37</v>
      </c>
      <c r="G2392" s="11">
        <v>52</v>
      </c>
      <c r="H2392" s="11">
        <v>0</v>
      </c>
      <c r="J2392" s="12" t="str">
        <f>LEFT(tblRVN[[#This Row],[Rate Desc]],10)</f>
        <v>CUSTOMER C</v>
      </c>
      <c r="L2392" s="19"/>
    </row>
    <row r="2393" spans="1:12" ht="15" hidden="1" customHeight="1">
      <c r="A2393" s="8">
        <v>201711</v>
      </c>
      <c r="B2393" s="9" t="s">
        <v>41</v>
      </c>
      <c r="C2393" s="9" t="s">
        <v>21</v>
      </c>
      <c r="D2393" s="7" t="s">
        <v>14</v>
      </c>
      <c r="E2393" s="9" t="s">
        <v>48</v>
      </c>
      <c r="F2393" s="10">
        <v>8229.9699999999993</v>
      </c>
      <c r="G2393" s="11">
        <v>0</v>
      </c>
      <c r="H2393" s="11">
        <v>43</v>
      </c>
      <c r="I2393" s="11">
        <v>67156</v>
      </c>
      <c r="J2393" s="12" t="str">
        <f>LEFT(tblRVN[[#This Row],[Rate Desc]],10)</f>
        <v>02GNSB0024</v>
      </c>
      <c r="K2393" s="11">
        <v>67156</v>
      </c>
      <c r="L2393" s="19"/>
    </row>
    <row r="2394" spans="1:12" ht="15" hidden="1" customHeight="1">
      <c r="A2394" s="8">
        <v>201711</v>
      </c>
      <c r="B2394" s="9" t="s">
        <v>41</v>
      </c>
      <c r="C2394" s="9" t="s">
        <v>21</v>
      </c>
      <c r="D2394" s="7" t="s">
        <v>14</v>
      </c>
      <c r="E2394" s="9" t="s">
        <v>50</v>
      </c>
      <c r="F2394" s="10">
        <v>895.66</v>
      </c>
      <c r="G2394" s="11">
        <v>0</v>
      </c>
      <c r="H2394" s="11">
        <v>1</v>
      </c>
      <c r="I2394" s="11">
        <v>61</v>
      </c>
      <c r="J2394" s="12" t="str">
        <f>LEFT(tblRVN[[#This Row],[Rate Desc]],10)</f>
        <v>02GNSB24FP</v>
      </c>
      <c r="K2394" s="11">
        <v>61</v>
      </c>
      <c r="L2394" s="19"/>
    </row>
    <row r="2395" spans="1:12" ht="15" hidden="1" customHeight="1">
      <c r="A2395" s="8">
        <v>201711</v>
      </c>
      <c r="B2395" s="9" t="s">
        <v>41</v>
      </c>
      <c r="C2395" s="9" t="s">
        <v>21</v>
      </c>
      <c r="D2395" s="7" t="s">
        <v>14</v>
      </c>
      <c r="E2395" s="9" t="s">
        <v>51</v>
      </c>
      <c r="F2395" s="10">
        <v>125431.91</v>
      </c>
      <c r="G2395" s="11">
        <v>0</v>
      </c>
      <c r="H2395" s="11">
        <v>329</v>
      </c>
      <c r="I2395" s="11">
        <v>1282811</v>
      </c>
      <c r="J2395" s="12" t="str">
        <f>LEFT(tblRVN[[#This Row],[Rate Desc]],10)</f>
        <v>02GNSV0024</v>
      </c>
      <c r="K2395" s="11">
        <v>1282811</v>
      </c>
      <c r="L2395" s="19"/>
    </row>
    <row r="2396" spans="1:12" ht="15" hidden="1" customHeight="1">
      <c r="A2396" s="8">
        <v>201711</v>
      </c>
      <c r="B2396" s="9" t="s">
        <v>41</v>
      </c>
      <c r="C2396" s="9" t="s">
        <v>21</v>
      </c>
      <c r="D2396" s="7" t="s">
        <v>14</v>
      </c>
      <c r="E2396" s="9" t="s">
        <v>52</v>
      </c>
      <c r="F2396" s="10">
        <v>741.85</v>
      </c>
      <c r="G2396" s="11">
        <v>0</v>
      </c>
      <c r="H2396" s="11">
        <v>4</v>
      </c>
      <c r="I2396" s="11">
        <v>2776</v>
      </c>
      <c r="J2396" s="12" t="str">
        <f>LEFT(tblRVN[[#This Row],[Rate Desc]],10)</f>
        <v>02GNSV024F</v>
      </c>
      <c r="K2396" s="11">
        <v>2776</v>
      </c>
      <c r="L2396" s="19"/>
    </row>
    <row r="2397" spans="1:12" ht="15" hidden="1" customHeight="1">
      <c r="A2397" s="8">
        <v>201711</v>
      </c>
      <c r="B2397" s="9" t="s">
        <v>41</v>
      </c>
      <c r="C2397" s="9" t="s">
        <v>21</v>
      </c>
      <c r="D2397" s="7" t="s">
        <v>14</v>
      </c>
      <c r="E2397" s="9" t="s">
        <v>53</v>
      </c>
      <c r="F2397" s="10">
        <v>11056.05</v>
      </c>
      <c r="G2397" s="11">
        <v>0</v>
      </c>
      <c r="H2397" s="11">
        <v>9</v>
      </c>
      <c r="I2397" s="11">
        <v>60920</v>
      </c>
      <c r="J2397" s="12" t="str">
        <f>LEFT(tblRVN[[#This Row],[Rate Desc]],10)</f>
        <v>02LGSB0036</v>
      </c>
      <c r="K2397" s="11">
        <v>60920</v>
      </c>
      <c r="L2397" s="19"/>
    </row>
    <row r="2398" spans="1:12" ht="15" hidden="1" customHeight="1">
      <c r="A2398" s="8">
        <v>201711</v>
      </c>
      <c r="B2398" s="9" t="s">
        <v>41</v>
      </c>
      <c r="C2398" s="9" t="s">
        <v>21</v>
      </c>
      <c r="D2398" s="7" t="s">
        <v>14</v>
      </c>
      <c r="E2398" s="9" t="s">
        <v>54</v>
      </c>
      <c r="F2398" s="10">
        <v>654361.84</v>
      </c>
      <c r="G2398" s="11">
        <v>0</v>
      </c>
      <c r="H2398" s="11">
        <v>96</v>
      </c>
      <c r="I2398" s="11">
        <v>7716820</v>
      </c>
      <c r="J2398" s="12" t="str">
        <f>LEFT(tblRVN[[#This Row],[Rate Desc]],10)</f>
        <v>02LGSV0036</v>
      </c>
      <c r="K2398" s="11">
        <v>7716820</v>
      </c>
      <c r="L2398" s="19"/>
    </row>
    <row r="2399" spans="1:12" ht="15" hidden="1" customHeight="1">
      <c r="A2399" s="8">
        <v>201711</v>
      </c>
      <c r="B2399" s="9" t="s">
        <v>41</v>
      </c>
      <c r="C2399" s="9" t="s">
        <v>21</v>
      </c>
      <c r="D2399" s="7" t="s">
        <v>14</v>
      </c>
      <c r="E2399" s="9" t="s">
        <v>55</v>
      </c>
      <c r="F2399" s="10">
        <v>3690489.28</v>
      </c>
      <c r="G2399" s="11">
        <v>0</v>
      </c>
      <c r="H2399" s="11">
        <v>33</v>
      </c>
      <c r="I2399" s="11">
        <v>55605200</v>
      </c>
      <c r="J2399" s="12" t="str">
        <f>LEFT(tblRVN[[#This Row],[Rate Desc]],10)</f>
        <v>02LGSV048T</v>
      </c>
      <c r="K2399" s="11">
        <v>55605200</v>
      </c>
      <c r="L2399" s="19"/>
    </row>
    <row r="2400" spans="1:12" ht="15" hidden="1" customHeight="1">
      <c r="A2400" s="8">
        <v>201711</v>
      </c>
      <c r="B2400" s="9" t="s">
        <v>41</v>
      </c>
      <c r="C2400" s="9" t="s">
        <v>21</v>
      </c>
      <c r="D2400" s="7" t="s">
        <v>14</v>
      </c>
      <c r="E2400" s="9" t="s">
        <v>65</v>
      </c>
      <c r="F2400" s="10">
        <v>1118.05</v>
      </c>
      <c r="G2400" s="11">
        <v>0</v>
      </c>
      <c r="H2400" s="11">
        <v>38</v>
      </c>
      <c r="I2400" s="11">
        <v>8107</v>
      </c>
      <c r="J2400" s="12" t="str">
        <f>LEFT(tblRVN[[#This Row],[Rate Desc]],10)</f>
        <v>02OALT015N</v>
      </c>
      <c r="K2400" s="11">
        <v>8107</v>
      </c>
      <c r="L2400" s="19"/>
    </row>
    <row r="2401" spans="1:12" ht="15" hidden="1" customHeight="1">
      <c r="A2401" s="8">
        <v>201711</v>
      </c>
      <c r="B2401" s="9" t="s">
        <v>41</v>
      </c>
      <c r="C2401" s="9" t="s">
        <v>21</v>
      </c>
      <c r="D2401" s="7" t="s">
        <v>14</v>
      </c>
      <c r="E2401" s="9" t="s">
        <v>66</v>
      </c>
      <c r="F2401" s="10">
        <v>350.28</v>
      </c>
      <c r="G2401" s="11">
        <v>0</v>
      </c>
      <c r="H2401" s="11">
        <v>14</v>
      </c>
      <c r="I2401" s="11">
        <v>2228</v>
      </c>
      <c r="J2401" s="12" t="str">
        <f>LEFT(tblRVN[[#This Row],[Rate Desc]],10)</f>
        <v>02OALTB15N</v>
      </c>
      <c r="K2401" s="11">
        <v>2228</v>
      </c>
      <c r="L2401" s="19"/>
    </row>
    <row r="2402" spans="1:12" ht="15" hidden="1" customHeight="1">
      <c r="A2402" s="8">
        <v>201711</v>
      </c>
      <c r="B2402" s="9" t="s">
        <v>41</v>
      </c>
      <c r="C2402" s="9" t="s">
        <v>21</v>
      </c>
      <c r="D2402" s="7" t="s">
        <v>14</v>
      </c>
      <c r="E2402" s="9" t="s">
        <v>68</v>
      </c>
      <c r="F2402" s="10">
        <v>26152.77</v>
      </c>
      <c r="G2402" s="11">
        <v>0</v>
      </c>
      <c r="H2402" s="11">
        <v>1</v>
      </c>
      <c r="I2402" s="11">
        <v>161000</v>
      </c>
      <c r="J2402" s="12" t="str">
        <f>LEFT(tblRVN[[#This Row],[Rate Desc]],10)</f>
        <v>02PRSV47TM</v>
      </c>
      <c r="K2402" s="11">
        <v>161000</v>
      </c>
      <c r="L2402" s="19"/>
    </row>
    <row r="2403" spans="1:12" ht="15" hidden="1" customHeight="1">
      <c r="A2403" s="8">
        <v>201711</v>
      </c>
      <c r="B2403" s="9" t="s">
        <v>41</v>
      </c>
      <c r="C2403" s="9" t="s">
        <v>21</v>
      </c>
      <c r="D2403" s="7" t="s">
        <v>14</v>
      </c>
      <c r="E2403" s="9" t="s">
        <v>22</v>
      </c>
      <c r="F2403" s="10">
        <v>172755.72</v>
      </c>
      <c r="G2403" s="11">
        <v>0</v>
      </c>
      <c r="H2403" s="11">
        <v>0</v>
      </c>
      <c r="I2403" s="11">
        <v>0</v>
      </c>
      <c r="J2403" s="12" t="str">
        <f>LEFT(tblRVN[[#This Row],[Rate Desc]],10)</f>
        <v>301370-DSM</v>
      </c>
      <c r="K2403" s="11">
        <v>0</v>
      </c>
      <c r="L2403" s="19"/>
    </row>
    <row r="2404" spans="1:12" ht="15" hidden="1" customHeight="1">
      <c r="A2404" s="8">
        <v>201711</v>
      </c>
      <c r="B2404" s="9" t="s">
        <v>41</v>
      </c>
      <c r="C2404" s="9" t="s">
        <v>21</v>
      </c>
      <c r="D2404" s="7" t="s">
        <v>14</v>
      </c>
      <c r="E2404" s="9" t="s">
        <v>287</v>
      </c>
      <c r="F2404" s="10">
        <v>3.9</v>
      </c>
      <c r="G2404" s="11">
        <v>0</v>
      </c>
      <c r="H2404" s="11">
        <v>2</v>
      </c>
      <c r="I2404" s="11">
        <v>0</v>
      </c>
      <c r="J2404" s="12" t="str">
        <f>LEFT(tblRVN[[#This Row],[Rate Desc]],10)</f>
        <v>301380-BLU</v>
      </c>
      <c r="K2404" s="11">
        <v>0</v>
      </c>
      <c r="L2404" s="19"/>
    </row>
    <row r="2405" spans="1:12" ht="15" hidden="1" customHeight="1">
      <c r="A2405" s="8">
        <v>201711</v>
      </c>
      <c r="B2405" s="9" t="s">
        <v>41</v>
      </c>
      <c r="C2405" s="9" t="s">
        <v>21</v>
      </c>
      <c r="D2405" s="7" t="s">
        <v>14</v>
      </c>
      <c r="E2405" s="9" t="s">
        <v>17</v>
      </c>
      <c r="G2405" s="11">
        <v>485</v>
      </c>
      <c r="H2405" s="11">
        <v>0</v>
      </c>
      <c r="J2405" s="12" t="str">
        <f>LEFT(tblRVN[[#This Row],[Rate Desc]],10)</f>
        <v>CUSTOMER C</v>
      </c>
      <c r="L2405" s="19"/>
    </row>
    <row r="2406" spans="1:12" ht="15" hidden="1" customHeight="1">
      <c r="A2406" s="8">
        <v>201711</v>
      </c>
      <c r="B2406" s="9" t="s">
        <v>41</v>
      </c>
      <c r="C2406" s="9" t="s">
        <v>21</v>
      </c>
      <c r="D2406" s="7" t="s">
        <v>14</v>
      </c>
      <c r="E2406" s="9" t="s">
        <v>18</v>
      </c>
      <c r="F2406" s="10">
        <v>-335655.3</v>
      </c>
      <c r="G2406" s="11">
        <v>0</v>
      </c>
      <c r="H2406" s="11">
        <v>0</v>
      </c>
      <c r="I2406" s="11">
        <v>0</v>
      </c>
      <c r="J2406" s="12" t="str">
        <f>LEFT(tblRVN[[#This Row],[Rate Desc]],10)</f>
        <v>REVENUE_AC</v>
      </c>
      <c r="K2406" s="11">
        <v>0</v>
      </c>
      <c r="L2406" s="19"/>
    </row>
    <row r="2407" spans="1:12" ht="15" hidden="1" customHeight="1">
      <c r="A2407" s="8">
        <v>201711</v>
      </c>
      <c r="B2407" s="9" t="s">
        <v>41</v>
      </c>
      <c r="C2407" s="9" t="s">
        <v>23</v>
      </c>
      <c r="D2407" s="7" t="s">
        <v>35</v>
      </c>
      <c r="E2407" s="9" t="s">
        <v>69</v>
      </c>
      <c r="F2407" s="10">
        <v>-53850.11</v>
      </c>
      <c r="G2407" s="11">
        <v>0</v>
      </c>
      <c r="H2407" s="11">
        <v>3048</v>
      </c>
      <c r="I2407" s="11">
        <v>6710837</v>
      </c>
      <c r="J2407" s="12" t="str">
        <f>LEFT(tblRVN[[#This Row],[Rate Desc]],10)</f>
        <v>02APSV0040</v>
      </c>
      <c r="K2407" s="11">
        <v>6710837</v>
      </c>
      <c r="L2407" s="19"/>
    </row>
    <row r="2408" spans="1:12" ht="15" hidden="1" customHeight="1">
      <c r="A2408" s="8">
        <v>201711</v>
      </c>
      <c r="B2408" s="9" t="s">
        <v>41</v>
      </c>
      <c r="C2408" s="9" t="s">
        <v>23</v>
      </c>
      <c r="D2408" s="7" t="s">
        <v>35</v>
      </c>
      <c r="E2408" s="9" t="s">
        <v>98</v>
      </c>
      <c r="F2408" s="10">
        <v>8560.67</v>
      </c>
      <c r="I2408" s="11">
        <v>-1076972</v>
      </c>
      <c r="J2408" s="12" t="str">
        <f>LEFT(tblRVN[[#This Row],[Rate Desc]],10)</f>
        <v>02BPADEBIT</v>
      </c>
      <c r="K2408" s="11">
        <v>-1076972</v>
      </c>
      <c r="L2408" s="19"/>
    </row>
    <row r="2409" spans="1:12" ht="15" hidden="1" customHeight="1">
      <c r="A2409" s="8">
        <v>201711</v>
      </c>
      <c r="B2409" s="9" t="s">
        <v>41</v>
      </c>
      <c r="C2409" s="9" t="s">
        <v>23</v>
      </c>
      <c r="D2409" s="7" t="s">
        <v>35</v>
      </c>
      <c r="E2409" s="9" t="s">
        <v>70</v>
      </c>
      <c r="F2409" s="10">
        <v>-13.5</v>
      </c>
      <c r="G2409" s="11">
        <v>0</v>
      </c>
      <c r="H2409" s="11">
        <v>9</v>
      </c>
      <c r="I2409" s="11">
        <v>1656</v>
      </c>
      <c r="J2409" s="12" t="str">
        <f>LEFT(tblRVN[[#This Row],[Rate Desc]],10)</f>
        <v>02NMT40135</v>
      </c>
      <c r="K2409" s="11">
        <v>1656</v>
      </c>
      <c r="L2409" s="19"/>
    </row>
    <row r="2410" spans="1:12" ht="15" hidden="1" customHeight="1">
      <c r="A2410" s="8">
        <v>201711</v>
      </c>
      <c r="B2410" s="9" t="s">
        <v>41</v>
      </c>
      <c r="C2410" s="9" t="s">
        <v>23</v>
      </c>
      <c r="D2410" s="7" t="s">
        <v>35</v>
      </c>
      <c r="E2410" s="9" t="s">
        <v>38</v>
      </c>
      <c r="G2410" s="11">
        <v>3001</v>
      </c>
      <c r="H2410" s="11">
        <v>0</v>
      </c>
      <c r="J2410" s="12" t="str">
        <f>LEFT(tblRVN[[#This Row],[Rate Desc]],10)</f>
        <v>CUSTOMER C</v>
      </c>
      <c r="L2410" s="19"/>
    </row>
    <row r="2411" spans="1:12" ht="15" hidden="1" customHeight="1">
      <c r="A2411" s="8">
        <v>201711</v>
      </c>
      <c r="B2411" s="9" t="s">
        <v>41</v>
      </c>
      <c r="C2411" s="9" t="s">
        <v>23</v>
      </c>
      <c r="D2411" s="7" t="s">
        <v>14</v>
      </c>
      <c r="E2411" s="9" t="s">
        <v>69</v>
      </c>
      <c r="F2411" s="10">
        <v>2009193.19</v>
      </c>
      <c r="G2411" s="11">
        <v>0</v>
      </c>
      <c r="H2411" s="11">
        <v>3048</v>
      </c>
      <c r="I2411" s="11">
        <v>6710830</v>
      </c>
      <c r="J2411" s="12" t="str">
        <f>LEFT(tblRVN[[#This Row],[Rate Desc]],10)</f>
        <v>02APSV0040</v>
      </c>
      <c r="K2411" s="11">
        <v>6710830</v>
      </c>
      <c r="L2411" s="19"/>
    </row>
    <row r="2412" spans="1:12" ht="15" hidden="1" customHeight="1">
      <c r="A2412" s="8">
        <v>201711</v>
      </c>
      <c r="B2412" s="9" t="s">
        <v>41</v>
      </c>
      <c r="C2412" s="9" t="s">
        <v>23</v>
      </c>
      <c r="D2412" s="7" t="s">
        <v>14</v>
      </c>
      <c r="E2412" s="9" t="s">
        <v>71</v>
      </c>
      <c r="F2412" s="10">
        <v>1017887.62</v>
      </c>
      <c r="G2412" s="11">
        <v>0</v>
      </c>
      <c r="H2412" s="11">
        <v>2111</v>
      </c>
      <c r="I2412" s="11">
        <v>2009904</v>
      </c>
      <c r="J2412" s="12" t="str">
        <f>LEFT(tblRVN[[#This Row],[Rate Desc]],10)</f>
        <v>02APSV040X</v>
      </c>
      <c r="K2412" s="11">
        <v>2009904</v>
      </c>
      <c r="L2412" s="19"/>
    </row>
    <row r="2413" spans="1:12" ht="15" hidden="1" customHeight="1">
      <c r="A2413" s="8">
        <v>201711</v>
      </c>
      <c r="B2413" s="9" t="s">
        <v>41</v>
      </c>
      <c r="C2413" s="9" t="s">
        <v>23</v>
      </c>
      <c r="D2413" s="7" t="s">
        <v>14</v>
      </c>
      <c r="E2413" s="9" t="s">
        <v>56</v>
      </c>
      <c r="F2413" s="10">
        <v>198.04</v>
      </c>
      <c r="I2413" s="11">
        <v>0</v>
      </c>
      <c r="J2413" s="12" t="str">
        <f>LEFT(tblRVN[[#This Row],[Rate Desc]],10)</f>
        <v>02LNX00102</v>
      </c>
      <c r="K2413" s="11">
        <v>0</v>
      </c>
      <c r="L2413" s="19"/>
    </row>
    <row r="2414" spans="1:12" ht="15" hidden="1" customHeight="1">
      <c r="A2414" s="8">
        <v>201711</v>
      </c>
      <c r="B2414" s="9" t="s">
        <v>41</v>
      </c>
      <c r="C2414" s="9" t="s">
        <v>23</v>
      </c>
      <c r="D2414" s="7" t="s">
        <v>14</v>
      </c>
      <c r="E2414" s="9" t="s">
        <v>72</v>
      </c>
      <c r="F2414" s="10">
        <v>8806.2800000000007</v>
      </c>
      <c r="I2414" s="11">
        <v>0</v>
      </c>
      <c r="J2414" s="12" t="str">
        <f>LEFT(tblRVN[[#This Row],[Rate Desc]],10)</f>
        <v>02LNX00103</v>
      </c>
      <c r="K2414" s="11">
        <v>0</v>
      </c>
      <c r="L2414" s="19"/>
    </row>
    <row r="2415" spans="1:12" ht="15" hidden="1" customHeight="1">
      <c r="A2415" s="8">
        <v>201711</v>
      </c>
      <c r="B2415" s="9" t="s">
        <v>41</v>
      </c>
      <c r="C2415" s="9" t="s">
        <v>23</v>
      </c>
      <c r="D2415" s="7" t="s">
        <v>14</v>
      </c>
      <c r="E2415" s="9" t="s">
        <v>58</v>
      </c>
      <c r="F2415" s="10">
        <v>344.13</v>
      </c>
      <c r="I2415" s="11">
        <v>0</v>
      </c>
      <c r="J2415" s="12" t="str">
        <f>LEFT(tblRVN[[#This Row],[Rate Desc]],10)</f>
        <v>02LNX00109</v>
      </c>
      <c r="K2415" s="11">
        <v>0</v>
      </c>
      <c r="L2415" s="19"/>
    </row>
    <row r="2416" spans="1:12" ht="15" hidden="1" customHeight="1">
      <c r="A2416" s="8">
        <v>201711</v>
      </c>
      <c r="B2416" s="9" t="s">
        <v>41</v>
      </c>
      <c r="C2416" s="9" t="s">
        <v>23</v>
      </c>
      <c r="D2416" s="7" t="s">
        <v>14</v>
      </c>
      <c r="E2416" s="9" t="s">
        <v>73</v>
      </c>
      <c r="F2416" s="10">
        <v>155962.14000000001</v>
      </c>
      <c r="I2416" s="11">
        <v>0</v>
      </c>
      <c r="J2416" s="12" t="str">
        <f>LEFT(tblRVN[[#This Row],[Rate Desc]],10)</f>
        <v>02LNX00110</v>
      </c>
      <c r="K2416" s="11">
        <v>0</v>
      </c>
      <c r="L2416" s="19"/>
    </row>
    <row r="2417" spans="1:12" ht="15" hidden="1" customHeight="1">
      <c r="A2417" s="8">
        <v>201711</v>
      </c>
      <c r="B2417" s="9" t="s">
        <v>41</v>
      </c>
      <c r="C2417" s="9" t="s">
        <v>23</v>
      </c>
      <c r="D2417" s="7" t="s">
        <v>14</v>
      </c>
      <c r="E2417" s="9" t="s">
        <v>74</v>
      </c>
      <c r="F2417" s="10">
        <v>10702.8</v>
      </c>
      <c r="I2417" s="11">
        <v>0</v>
      </c>
      <c r="J2417" s="12" t="str">
        <f>LEFT(tblRVN[[#This Row],[Rate Desc]],10)</f>
        <v>02LNX00310</v>
      </c>
      <c r="K2417" s="11">
        <v>0</v>
      </c>
      <c r="L2417" s="19"/>
    </row>
    <row r="2418" spans="1:12" ht="15" hidden="1" customHeight="1">
      <c r="A2418" s="8">
        <v>201711</v>
      </c>
      <c r="B2418" s="9" t="s">
        <v>41</v>
      </c>
      <c r="C2418" s="9" t="s">
        <v>23</v>
      </c>
      <c r="D2418" s="7" t="s">
        <v>14</v>
      </c>
      <c r="E2418" s="9" t="s">
        <v>97</v>
      </c>
      <c r="F2418" s="10">
        <v>23664.46</v>
      </c>
      <c r="I2418" s="11">
        <v>0</v>
      </c>
      <c r="J2418" s="12" t="str">
        <f>LEFT(tblRVN[[#This Row],[Rate Desc]],10)</f>
        <v>02LNX00312</v>
      </c>
      <c r="K2418" s="11">
        <v>0</v>
      </c>
      <c r="L2418" s="19"/>
    </row>
    <row r="2419" spans="1:12" ht="15" hidden="1" customHeight="1">
      <c r="A2419" s="8">
        <v>201711</v>
      </c>
      <c r="B2419" s="9" t="s">
        <v>41</v>
      </c>
      <c r="C2419" s="9" t="s">
        <v>23</v>
      </c>
      <c r="D2419" s="7" t="s">
        <v>14</v>
      </c>
      <c r="E2419" s="9" t="s">
        <v>75</v>
      </c>
      <c r="F2419" s="10">
        <v>4069.45</v>
      </c>
      <c r="G2419" s="11">
        <v>0</v>
      </c>
      <c r="H2419" s="11">
        <v>9</v>
      </c>
      <c r="I2419" s="11">
        <v>1656</v>
      </c>
      <c r="J2419" s="12" t="str">
        <f>LEFT(tblRVN[[#This Row],[Rate Desc]],10)</f>
        <v>02NMT40135</v>
      </c>
      <c r="K2419" s="11">
        <v>1656</v>
      </c>
      <c r="L2419" s="19"/>
    </row>
    <row r="2420" spans="1:12" ht="15" hidden="1" customHeight="1">
      <c r="A2420" s="8">
        <v>201711</v>
      </c>
      <c r="B2420" s="9" t="s">
        <v>41</v>
      </c>
      <c r="C2420" s="9" t="s">
        <v>23</v>
      </c>
      <c r="D2420" s="7" t="s">
        <v>14</v>
      </c>
      <c r="E2420" s="9" t="s">
        <v>280</v>
      </c>
      <c r="F2420" s="10">
        <v>2452.96</v>
      </c>
      <c r="G2420" s="11">
        <v>0</v>
      </c>
      <c r="H2420" s="11">
        <v>2</v>
      </c>
      <c r="I2420" s="11">
        <v>0</v>
      </c>
      <c r="J2420" s="12" t="str">
        <f>LEFT(tblRVN[[#This Row],[Rate Desc]],10)</f>
        <v>02NMX40135</v>
      </c>
      <c r="K2420" s="11">
        <v>0</v>
      </c>
      <c r="L2420" s="19"/>
    </row>
    <row r="2421" spans="1:12" ht="15" hidden="1" customHeight="1">
      <c r="A2421" s="8">
        <v>201711</v>
      </c>
      <c r="B2421" s="9" t="s">
        <v>41</v>
      </c>
      <c r="C2421" s="9" t="s">
        <v>23</v>
      </c>
      <c r="D2421" s="7" t="s">
        <v>14</v>
      </c>
      <c r="E2421" s="9" t="s">
        <v>24</v>
      </c>
      <c r="F2421" s="10">
        <v>-2538000</v>
      </c>
      <c r="G2421" s="11">
        <v>0</v>
      </c>
      <c r="H2421" s="11">
        <v>0</v>
      </c>
      <c r="I2421" s="11">
        <v>0</v>
      </c>
      <c r="J2421" s="12" t="str">
        <f>LEFT(tblRVN[[#This Row],[Rate Desc]],10)</f>
        <v>301461-IRR</v>
      </c>
      <c r="K2421" s="11">
        <v>0</v>
      </c>
      <c r="L2421" s="19"/>
    </row>
    <row r="2422" spans="1:12" ht="15" hidden="1" customHeight="1">
      <c r="A2422" s="8">
        <v>201711</v>
      </c>
      <c r="B2422" s="9" t="s">
        <v>41</v>
      </c>
      <c r="C2422" s="9" t="s">
        <v>23</v>
      </c>
      <c r="D2422" s="7" t="s">
        <v>14</v>
      </c>
      <c r="E2422" s="9" t="s">
        <v>25</v>
      </c>
      <c r="F2422" s="10">
        <v>51193.97</v>
      </c>
      <c r="G2422" s="11">
        <v>0</v>
      </c>
      <c r="H2422" s="11">
        <v>0</v>
      </c>
      <c r="I2422" s="11">
        <v>0</v>
      </c>
      <c r="J2422" s="12" t="str">
        <f>LEFT(tblRVN[[#This Row],[Rate Desc]],10)</f>
        <v>301470-DSM</v>
      </c>
      <c r="K2422" s="11">
        <v>0</v>
      </c>
      <c r="L2422" s="19"/>
    </row>
    <row r="2423" spans="1:12" ht="15" hidden="1" customHeight="1">
      <c r="A2423" s="8">
        <v>201711</v>
      </c>
      <c r="B2423" s="9" t="s">
        <v>41</v>
      </c>
      <c r="C2423" s="9" t="s">
        <v>23</v>
      </c>
      <c r="D2423" s="7" t="s">
        <v>14</v>
      </c>
      <c r="E2423" s="9" t="s">
        <v>26</v>
      </c>
      <c r="F2423" s="10">
        <v>28.8</v>
      </c>
      <c r="I2423" s="11">
        <v>0</v>
      </c>
      <c r="J2423" s="12" t="str">
        <f>LEFT(tblRVN[[#This Row],[Rate Desc]],10)</f>
        <v>301480-BLU</v>
      </c>
      <c r="K2423" s="11">
        <v>0</v>
      </c>
      <c r="L2423" s="19"/>
    </row>
    <row r="2424" spans="1:12" ht="15" hidden="1" customHeight="1">
      <c r="A2424" s="8">
        <v>201711</v>
      </c>
      <c r="B2424" s="9" t="s">
        <v>41</v>
      </c>
      <c r="C2424" s="9" t="s">
        <v>23</v>
      </c>
      <c r="D2424" s="7" t="s">
        <v>14</v>
      </c>
      <c r="E2424" s="9" t="s">
        <v>27</v>
      </c>
      <c r="G2424" s="11">
        <v>5056</v>
      </c>
      <c r="H2424" s="11">
        <v>0</v>
      </c>
      <c r="J2424" s="12" t="str">
        <f>LEFT(tblRVN[[#This Row],[Rate Desc]],10)</f>
        <v>CUSTOMER C</v>
      </c>
      <c r="L2424" s="19"/>
    </row>
    <row r="2425" spans="1:12" ht="15" hidden="1" customHeight="1">
      <c r="A2425" s="8">
        <v>201711</v>
      </c>
      <c r="B2425" s="9" t="s">
        <v>41</v>
      </c>
      <c r="C2425" s="9" t="s">
        <v>23</v>
      </c>
      <c r="D2425" s="7" t="s">
        <v>14</v>
      </c>
      <c r="E2425" s="9" t="s">
        <v>18</v>
      </c>
      <c r="F2425" s="10">
        <v>-86926.78</v>
      </c>
      <c r="G2425" s="11">
        <v>0</v>
      </c>
      <c r="H2425" s="11">
        <v>0</v>
      </c>
      <c r="I2425" s="11">
        <v>0</v>
      </c>
      <c r="J2425" s="12" t="str">
        <f>LEFT(tblRVN[[#This Row],[Rate Desc]],10)</f>
        <v>REVENUE_AC</v>
      </c>
      <c r="K2425" s="11">
        <v>0</v>
      </c>
      <c r="L2425" s="19"/>
    </row>
    <row r="2426" spans="1:12" ht="15" hidden="1" customHeight="1">
      <c r="A2426" s="8">
        <v>201711</v>
      </c>
      <c r="B2426" s="9" t="s">
        <v>41</v>
      </c>
      <c r="C2426" s="9" t="s">
        <v>29</v>
      </c>
      <c r="D2426" s="7" t="s">
        <v>14</v>
      </c>
      <c r="E2426" s="9" t="s">
        <v>76</v>
      </c>
      <c r="F2426" s="10">
        <v>7.57</v>
      </c>
      <c r="I2426" s="11">
        <v>0</v>
      </c>
      <c r="J2426" s="12" t="str">
        <f>LEFT(tblRVN[[#This Row],[Rate Desc]],10)</f>
        <v>02CFR00012</v>
      </c>
      <c r="K2426" s="11">
        <v>0</v>
      </c>
      <c r="L2426" s="19"/>
    </row>
    <row r="2427" spans="1:12" ht="15" hidden="1" customHeight="1">
      <c r="A2427" s="8">
        <v>201711</v>
      </c>
      <c r="B2427" s="9" t="s">
        <v>41</v>
      </c>
      <c r="C2427" s="9" t="s">
        <v>29</v>
      </c>
      <c r="D2427" s="7" t="s">
        <v>14</v>
      </c>
      <c r="E2427" s="9" t="s">
        <v>77</v>
      </c>
      <c r="F2427" s="10">
        <v>2661.05</v>
      </c>
      <c r="G2427" s="11">
        <v>0</v>
      </c>
      <c r="H2427" s="11">
        <v>14</v>
      </c>
      <c r="I2427" s="11">
        <v>12402</v>
      </c>
      <c r="J2427" s="12" t="str">
        <f>LEFT(tblRVN[[#This Row],[Rate Desc]],10)</f>
        <v>02COSL0052</v>
      </c>
      <c r="K2427" s="11">
        <v>12402</v>
      </c>
      <c r="L2427" s="19"/>
    </row>
    <row r="2428" spans="1:12" ht="15" hidden="1" customHeight="1">
      <c r="A2428" s="8">
        <v>201711</v>
      </c>
      <c r="B2428" s="9" t="s">
        <v>41</v>
      </c>
      <c r="C2428" s="9" t="s">
        <v>29</v>
      </c>
      <c r="D2428" s="7" t="s">
        <v>14</v>
      </c>
      <c r="E2428" s="9" t="s">
        <v>78</v>
      </c>
      <c r="F2428" s="10">
        <v>21537.599999999999</v>
      </c>
      <c r="G2428" s="11">
        <v>0</v>
      </c>
      <c r="H2428" s="11">
        <v>116</v>
      </c>
      <c r="I2428" s="11">
        <v>282586</v>
      </c>
      <c r="J2428" s="12" t="str">
        <f>LEFT(tblRVN[[#This Row],[Rate Desc]],10)</f>
        <v>02CUSL053F</v>
      </c>
      <c r="K2428" s="11">
        <v>282586</v>
      </c>
      <c r="L2428" s="19"/>
    </row>
    <row r="2429" spans="1:12" ht="15" hidden="1" customHeight="1">
      <c r="A2429" s="8">
        <v>201711</v>
      </c>
      <c r="B2429" s="9" t="s">
        <v>41</v>
      </c>
      <c r="C2429" s="9" t="s">
        <v>29</v>
      </c>
      <c r="D2429" s="7" t="s">
        <v>14</v>
      </c>
      <c r="E2429" s="9" t="s">
        <v>79</v>
      </c>
      <c r="F2429" s="10">
        <v>5473.48</v>
      </c>
      <c r="G2429" s="11">
        <v>0</v>
      </c>
      <c r="H2429" s="11">
        <v>104</v>
      </c>
      <c r="I2429" s="11">
        <v>72448</v>
      </c>
      <c r="J2429" s="12" t="str">
        <f>LEFT(tblRVN[[#This Row],[Rate Desc]],10)</f>
        <v>02CUSL053M</v>
      </c>
      <c r="K2429" s="11">
        <v>72448</v>
      </c>
      <c r="L2429" s="19"/>
    </row>
    <row r="2430" spans="1:12" ht="15" hidden="1" customHeight="1">
      <c r="A2430" s="8">
        <v>201711</v>
      </c>
      <c r="B2430" s="9" t="s">
        <v>41</v>
      </c>
      <c r="C2430" s="9" t="s">
        <v>29</v>
      </c>
      <c r="D2430" s="7" t="s">
        <v>14</v>
      </c>
      <c r="E2430" s="9" t="s">
        <v>80</v>
      </c>
      <c r="F2430" s="10">
        <v>18105.830000000002</v>
      </c>
      <c r="G2430" s="11">
        <v>0</v>
      </c>
      <c r="H2430" s="11">
        <v>40</v>
      </c>
      <c r="I2430" s="11">
        <v>135816</v>
      </c>
      <c r="J2430" s="12" t="str">
        <f>LEFT(tblRVN[[#This Row],[Rate Desc]],10)</f>
        <v>02MVSL0057</v>
      </c>
      <c r="K2430" s="11">
        <v>135816</v>
      </c>
      <c r="L2430" s="19"/>
    </row>
    <row r="2431" spans="1:12" ht="15" hidden="1" customHeight="1">
      <c r="A2431" s="8">
        <v>201711</v>
      </c>
      <c r="B2431" s="9" t="s">
        <v>41</v>
      </c>
      <c r="C2431" s="9" t="s">
        <v>29</v>
      </c>
      <c r="D2431" s="7" t="s">
        <v>14</v>
      </c>
      <c r="E2431" s="9" t="s">
        <v>81</v>
      </c>
      <c r="F2431" s="10">
        <v>70302.600000000006</v>
      </c>
      <c r="G2431" s="11">
        <v>0</v>
      </c>
      <c r="H2431" s="11">
        <v>195</v>
      </c>
      <c r="I2431" s="11">
        <v>331240</v>
      </c>
      <c r="J2431" s="12" t="str">
        <f>LEFT(tblRVN[[#This Row],[Rate Desc]],10)</f>
        <v>02SLCO0051</v>
      </c>
      <c r="K2431" s="11">
        <v>331240</v>
      </c>
      <c r="L2431" s="19"/>
    </row>
    <row r="2432" spans="1:12" ht="15" hidden="1" customHeight="1">
      <c r="A2432" s="8">
        <v>201711</v>
      </c>
      <c r="B2432" s="9" t="s">
        <v>41</v>
      </c>
      <c r="C2432" s="9" t="s">
        <v>29</v>
      </c>
      <c r="D2432" s="7" t="s">
        <v>14</v>
      </c>
      <c r="E2432" s="9" t="s">
        <v>30</v>
      </c>
      <c r="F2432" s="10">
        <v>2639</v>
      </c>
      <c r="G2432" s="11">
        <v>0</v>
      </c>
      <c r="H2432" s="11">
        <v>0</v>
      </c>
      <c r="I2432" s="11">
        <v>0</v>
      </c>
      <c r="J2432" s="12" t="str">
        <f>LEFT(tblRVN[[#This Row],[Rate Desc]],10)</f>
        <v>301670-DSM</v>
      </c>
      <c r="K2432" s="11">
        <v>0</v>
      </c>
      <c r="L2432" s="19"/>
    </row>
    <row r="2433" spans="1:12" ht="15" hidden="1" customHeight="1">
      <c r="A2433" s="8">
        <v>201711</v>
      </c>
      <c r="B2433" s="9" t="s">
        <v>41</v>
      </c>
      <c r="C2433" s="9" t="s">
        <v>29</v>
      </c>
      <c r="D2433" s="7" t="s">
        <v>14</v>
      </c>
      <c r="E2433" s="9" t="s">
        <v>17</v>
      </c>
      <c r="G2433" s="11">
        <v>237</v>
      </c>
      <c r="H2433" s="11">
        <v>0</v>
      </c>
      <c r="J2433" s="12" t="str">
        <f>LEFT(tblRVN[[#This Row],[Rate Desc]],10)</f>
        <v>CUSTOMER C</v>
      </c>
      <c r="L2433" s="19"/>
    </row>
    <row r="2434" spans="1:12" ht="15" hidden="1" customHeight="1">
      <c r="A2434" s="8">
        <v>201711</v>
      </c>
      <c r="B2434" s="9" t="s">
        <v>41</v>
      </c>
      <c r="C2434" s="9" t="s">
        <v>29</v>
      </c>
      <c r="D2434" s="7" t="s">
        <v>14</v>
      </c>
      <c r="E2434" s="9" t="s">
        <v>18</v>
      </c>
      <c r="F2434" s="10">
        <v>-6842.86</v>
      </c>
      <c r="G2434" s="11">
        <v>0</v>
      </c>
      <c r="H2434" s="11">
        <v>0</v>
      </c>
      <c r="I2434" s="11">
        <v>0</v>
      </c>
      <c r="J2434" s="12" t="str">
        <f>LEFT(tblRVN[[#This Row],[Rate Desc]],10)</f>
        <v>REVENUE_AC</v>
      </c>
      <c r="K2434" s="11">
        <v>0</v>
      </c>
      <c r="L2434" s="19"/>
    </row>
    <row r="2435" spans="1:12" ht="15" hidden="1" customHeight="1">
      <c r="A2435" s="8">
        <v>201711</v>
      </c>
      <c r="B2435" s="9" t="s">
        <v>41</v>
      </c>
      <c r="C2435" s="9" t="s">
        <v>31</v>
      </c>
      <c r="D2435" s="7" t="s">
        <v>35</v>
      </c>
      <c r="E2435" s="9" t="s">
        <v>82</v>
      </c>
      <c r="F2435" s="10">
        <v>-5136.62</v>
      </c>
      <c r="G2435" s="11">
        <v>0</v>
      </c>
      <c r="H2435" s="11">
        <v>765</v>
      </c>
      <c r="I2435" s="11">
        <v>630251</v>
      </c>
      <c r="J2435" s="12" t="str">
        <f>LEFT(tblRVN[[#This Row],[Rate Desc]],10)</f>
        <v>02NETMT135</v>
      </c>
      <c r="K2435" s="11">
        <v>630251</v>
      </c>
      <c r="L2435" s="19"/>
    </row>
    <row r="2436" spans="1:12" ht="15" hidden="1" customHeight="1">
      <c r="A2436" s="8">
        <v>201711</v>
      </c>
      <c r="B2436" s="9" t="s">
        <v>41</v>
      </c>
      <c r="C2436" s="9" t="s">
        <v>31</v>
      </c>
      <c r="D2436" s="7" t="s">
        <v>35</v>
      </c>
      <c r="E2436" s="9" t="s">
        <v>83</v>
      </c>
      <c r="F2436" s="10">
        <v>-672.36</v>
      </c>
      <c r="I2436" s="11">
        <v>82452</v>
      </c>
      <c r="J2436" s="12" t="str">
        <f>LEFT(tblRVN[[#This Row],[Rate Desc]],10)</f>
        <v>02OALTB15R</v>
      </c>
      <c r="K2436" s="11">
        <v>82452</v>
      </c>
      <c r="L2436" s="19"/>
    </row>
    <row r="2437" spans="1:12" ht="15" hidden="1" customHeight="1">
      <c r="A2437" s="8">
        <v>201711</v>
      </c>
      <c r="B2437" s="9" t="s">
        <v>41</v>
      </c>
      <c r="C2437" s="9" t="s">
        <v>31</v>
      </c>
      <c r="D2437" s="7" t="s">
        <v>35</v>
      </c>
      <c r="E2437" s="9" t="s">
        <v>84</v>
      </c>
      <c r="F2437" s="10">
        <v>-962693.45</v>
      </c>
      <c r="G2437" s="11">
        <v>0</v>
      </c>
      <c r="H2437" s="11">
        <v>101489</v>
      </c>
      <c r="I2437" s="11">
        <v>118146888</v>
      </c>
      <c r="J2437" s="12" t="str">
        <f>LEFT(tblRVN[[#This Row],[Rate Desc]],10)</f>
        <v>02RESD0016</v>
      </c>
      <c r="K2437" s="11">
        <v>118146888</v>
      </c>
      <c r="L2437" s="19"/>
    </row>
    <row r="2438" spans="1:12" ht="15" hidden="1" customHeight="1">
      <c r="A2438" s="8">
        <v>201711</v>
      </c>
      <c r="B2438" s="9" t="s">
        <v>41</v>
      </c>
      <c r="C2438" s="9" t="s">
        <v>31</v>
      </c>
      <c r="D2438" s="7" t="s">
        <v>35</v>
      </c>
      <c r="E2438" s="9" t="s">
        <v>85</v>
      </c>
      <c r="F2438" s="10">
        <v>-51266.09</v>
      </c>
      <c r="G2438" s="11">
        <v>0</v>
      </c>
      <c r="H2438" s="11">
        <v>5019</v>
      </c>
      <c r="I2438" s="11">
        <v>6291894</v>
      </c>
      <c r="J2438" s="12" t="str">
        <f>LEFT(tblRVN[[#This Row],[Rate Desc]],10)</f>
        <v>02RESD0017</v>
      </c>
      <c r="K2438" s="11">
        <v>6291894</v>
      </c>
      <c r="L2438" s="19"/>
    </row>
    <row r="2439" spans="1:12" ht="15" hidden="1" customHeight="1">
      <c r="A2439" s="8">
        <v>201711</v>
      </c>
      <c r="B2439" s="9" t="s">
        <v>41</v>
      </c>
      <c r="C2439" s="9" t="s">
        <v>31</v>
      </c>
      <c r="D2439" s="7" t="s">
        <v>35</v>
      </c>
      <c r="E2439" s="9" t="s">
        <v>86</v>
      </c>
      <c r="F2439" s="10">
        <v>-1365.28</v>
      </c>
      <c r="G2439" s="11">
        <v>0</v>
      </c>
      <c r="H2439" s="11">
        <v>84</v>
      </c>
      <c r="I2439" s="11">
        <v>167725</v>
      </c>
      <c r="J2439" s="12" t="str">
        <f>LEFT(tblRVN[[#This Row],[Rate Desc]],10)</f>
        <v>02RESD0018</v>
      </c>
      <c r="K2439" s="11">
        <v>167725</v>
      </c>
      <c r="L2439" s="19"/>
    </row>
    <row r="2440" spans="1:12" ht="15" hidden="1" customHeight="1">
      <c r="A2440" s="8">
        <v>201711</v>
      </c>
      <c r="B2440" s="9" t="s">
        <v>41</v>
      </c>
      <c r="C2440" s="9" t="s">
        <v>31</v>
      </c>
      <c r="D2440" s="7" t="s">
        <v>35</v>
      </c>
      <c r="E2440" s="9" t="s">
        <v>87</v>
      </c>
      <c r="F2440" s="10">
        <v>-185.11</v>
      </c>
      <c r="G2440" s="11">
        <v>0</v>
      </c>
      <c r="H2440" s="11">
        <v>15</v>
      </c>
      <c r="I2440" s="11">
        <v>22714</v>
      </c>
      <c r="J2440" s="12" t="str">
        <f>LEFT(tblRVN[[#This Row],[Rate Desc]],10)</f>
        <v>02RESD018X</v>
      </c>
      <c r="K2440" s="11">
        <v>22714</v>
      </c>
      <c r="L2440" s="19"/>
    </row>
    <row r="2441" spans="1:12" ht="15" hidden="1" customHeight="1">
      <c r="A2441" s="8">
        <v>201711</v>
      </c>
      <c r="B2441" s="9" t="s">
        <v>41</v>
      </c>
      <c r="C2441" s="9" t="s">
        <v>31</v>
      </c>
      <c r="D2441" s="7" t="s">
        <v>35</v>
      </c>
      <c r="E2441" s="9" t="s">
        <v>88</v>
      </c>
      <c r="F2441" s="10">
        <v>-11784.77</v>
      </c>
      <c r="G2441" s="11">
        <v>0</v>
      </c>
      <c r="H2441" s="11">
        <v>3442</v>
      </c>
      <c r="I2441" s="11">
        <v>1446440</v>
      </c>
      <c r="J2441" s="12" t="str">
        <f>LEFT(tblRVN[[#This Row],[Rate Desc]],10)</f>
        <v>02RGNSB024</v>
      </c>
      <c r="K2441" s="11">
        <v>1446440</v>
      </c>
      <c r="L2441" s="19"/>
    </row>
    <row r="2442" spans="1:12" ht="15" hidden="1" customHeight="1">
      <c r="A2442" s="8">
        <v>201711</v>
      </c>
      <c r="B2442" s="9" t="s">
        <v>41</v>
      </c>
      <c r="C2442" s="9" t="s">
        <v>31</v>
      </c>
      <c r="D2442" s="7" t="s">
        <v>35</v>
      </c>
      <c r="E2442" s="9" t="s">
        <v>284</v>
      </c>
      <c r="F2442" s="10">
        <v>-1036.68</v>
      </c>
      <c r="G2442" s="11">
        <v>0</v>
      </c>
      <c r="H2442" s="11">
        <v>1</v>
      </c>
      <c r="I2442" s="11">
        <v>127200</v>
      </c>
      <c r="J2442" s="12" t="str">
        <f>LEFT(tblRVN[[#This Row],[Rate Desc]],10)</f>
        <v>02RGNSB036</v>
      </c>
      <c r="K2442" s="11">
        <v>127200</v>
      </c>
      <c r="L2442" s="19"/>
    </row>
    <row r="2443" spans="1:12" ht="15" hidden="1" customHeight="1">
      <c r="A2443" s="8">
        <v>201711</v>
      </c>
      <c r="B2443" s="9" t="s">
        <v>41</v>
      </c>
      <c r="C2443" s="9" t="s">
        <v>31</v>
      </c>
      <c r="D2443" s="7" t="s">
        <v>35</v>
      </c>
      <c r="E2443" s="9" t="s">
        <v>281</v>
      </c>
      <c r="F2443" s="10">
        <v>-5.49</v>
      </c>
      <c r="G2443" s="11">
        <v>0</v>
      </c>
      <c r="H2443" s="11">
        <v>7</v>
      </c>
      <c r="I2443" s="11">
        <v>674</v>
      </c>
      <c r="J2443" s="12" t="str">
        <f>LEFT(tblRVN[[#This Row],[Rate Desc]],10)</f>
        <v>02RNM24135</v>
      </c>
      <c r="K2443" s="11">
        <v>674</v>
      </c>
      <c r="L2443" s="19"/>
    </row>
    <row r="2444" spans="1:12" ht="15" hidden="1" customHeight="1">
      <c r="A2444" s="8">
        <v>201711</v>
      </c>
      <c r="B2444" s="9" t="s">
        <v>41</v>
      </c>
      <c r="C2444" s="9" t="s">
        <v>31</v>
      </c>
      <c r="D2444" s="7" t="s">
        <v>35</v>
      </c>
      <c r="E2444" s="9" t="s">
        <v>37</v>
      </c>
      <c r="G2444" s="11">
        <v>109117</v>
      </c>
      <c r="H2444" s="11">
        <v>0</v>
      </c>
      <c r="J2444" s="12" t="str">
        <f>LEFT(tblRVN[[#This Row],[Rate Desc]],10)</f>
        <v>CUSTOMER C</v>
      </c>
      <c r="L2444" s="19"/>
    </row>
    <row r="2445" spans="1:12" ht="15" hidden="1" customHeight="1">
      <c r="A2445" s="8">
        <v>201711</v>
      </c>
      <c r="B2445" s="9" t="s">
        <v>41</v>
      </c>
      <c r="C2445" s="9" t="s">
        <v>31</v>
      </c>
      <c r="D2445" s="7" t="s">
        <v>14</v>
      </c>
      <c r="E2445" s="9" t="s">
        <v>58</v>
      </c>
      <c r="F2445" s="10">
        <v>153.62</v>
      </c>
      <c r="I2445" s="11">
        <v>0</v>
      </c>
      <c r="J2445" s="12" t="str">
        <f>LEFT(tblRVN[[#This Row],[Rate Desc]],10)</f>
        <v>02LNX00109</v>
      </c>
      <c r="K2445" s="11">
        <v>0</v>
      </c>
      <c r="L2445" s="19"/>
    </row>
    <row r="2446" spans="1:12" ht="15" hidden="1" customHeight="1">
      <c r="A2446" s="8">
        <v>201711</v>
      </c>
      <c r="B2446" s="9" t="s">
        <v>41</v>
      </c>
      <c r="C2446" s="9" t="s">
        <v>31</v>
      </c>
      <c r="D2446" s="7" t="s">
        <v>14</v>
      </c>
      <c r="E2446" s="9" t="s">
        <v>89</v>
      </c>
      <c r="F2446" s="10">
        <v>65996.38</v>
      </c>
      <c r="G2446" s="11">
        <v>0</v>
      </c>
      <c r="H2446" s="11">
        <v>765</v>
      </c>
      <c r="I2446" s="11">
        <v>639960</v>
      </c>
      <c r="J2446" s="12" t="str">
        <f>LEFT(tblRVN[[#This Row],[Rate Desc]],10)</f>
        <v>02NETMT135</v>
      </c>
      <c r="K2446" s="11">
        <v>639960</v>
      </c>
      <c r="L2446" s="19"/>
    </row>
    <row r="2447" spans="1:12" ht="15" hidden="1" customHeight="1">
      <c r="A2447" s="8">
        <v>201711</v>
      </c>
      <c r="B2447" s="9" t="s">
        <v>41</v>
      </c>
      <c r="C2447" s="9" t="s">
        <v>31</v>
      </c>
      <c r="D2447" s="7" t="s">
        <v>14</v>
      </c>
      <c r="E2447" s="9" t="s">
        <v>90</v>
      </c>
      <c r="F2447" s="10">
        <v>13107.47</v>
      </c>
      <c r="G2447" s="11">
        <v>0</v>
      </c>
      <c r="H2447" s="11">
        <v>1074</v>
      </c>
      <c r="I2447" s="11">
        <v>82452</v>
      </c>
      <c r="J2447" s="12" t="str">
        <f>LEFT(tblRVN[[#This Row],[Rate Desc]],10)</f>
        <v>02OALTB15R</v>
      </c>
      <c r="K2447" s="11">
        <v>82452</v>
      </c>
      <c r="L2447" s="19"/>
    </row>
    <row r="2448" spans="1:12" ht="15" hidden="1" customHeight="1">
      <c r="A2448" s="8">
        <v>201711</v>
      </c>
      <c r="B2448" s="9" t="s">
        <v>41</v>
      </c>
      <c r="C2448" s="9" t="s">
        <v>31</v>
      </c>
      <c r="D2448" s="7" t="s">
        <v>14</v>
      </c>
      <c r="E2448" s="9" t="s">
        <v>91</v>
      </c>
      <c r="F2448" s="10">
        <v>11612266.9</v>
      </c>
      <c r="G2448" s="11">
        <v>0</v>
      </c>
      <c r="H2448" s="11">
        <v>101489</v>
      </c>
      <c r="I2448" s="11">
        <v>118213517</v>
      </c>
      <c r="J2448" s="12" t="str">
        <f>LEFT(tblRVN[[#This Row],[Rate Desc]],10)</f>
        <v>02RESD0016</v>
      </c>
      <c r="K2448" s="11">
        <v>118213517</v>
      </c>
      <c r="L2448" s="19"/>
    </row>
    <row r="2449" spans="1:12" ht="15" hidden="1" customHeight="1">
      <c r="A2449" s="8">
        <v>201711</v>
      </c>
      <c r="B2449" s="9" t="s">
        <v>41</v>
      </c>
      <c r="C2449" s="9" t="s">
        <v>31</v>
      </c>
      <c r="D2449" s="7" t="s">
        <v>14</v>
      </c>
      <c r="E2449" s="9" t="s">
        <v>92</v>
      </c>
      <c r="F2449" s="10">
        <v>617827.13</v>
      </c>
      <c r="G2449" s="11">
        <v>0</v>
      </c>
      <c r="H2449" s="11">
        <v>5019</v>
      </c>
      <c r="I2449" s="11">
        <v>6291891</v>
      </c>
      <c r="J2449" s="12" t="str">
        <f>LEFT(tblRVN[[#This Row],[Rate Desc]],10)</f>
        <v>02RESD0017</v>
      </c>
      <c r="K2449" s="11">
        <v>6291891</v>
      </c>
      <c r="L2449" s="19"/>
    </row>
    <row r="2450" spans="1:12" ht="15" hidden="1" customHeight="1">
      <c r="A2450" s="8">
        <v>201711</v>
      </c>
      <c r="B2450" s="9" t="s">
        <v>41</v>
      </c>
      <c r="C2450" s="9" t="s">
        <v>31</v>
      </c>
      <c r="D2450" s="7" t="s">
        <v>14</v>
      </c>
      <c r="E2450" s="9" t="s">
        <v>93</v>
      </c>
      <c r="F2450" s="10">
        <v>18136.32</v>
      </c>
      <c r="G2450" s="11">
        <v>0</v>
      </c>
      <c r="H2450" s="11">
        <v>84</v>
      </c>
      <c r="I2450" s="11">
        <v>167725</v>
      </c>
      <c r="J2450" s="12" t="str">
        <f>LEFT(tblRVN[[#This Row],[Rate Desc]],10)</f>
        <v>02RESD0018</v>
      </c>
      <c r="K2450" s="11">
        <v>167725</v>
      </c>
      <c r="L2450" s="19"/>
    </row>
    <row r="2451" spans="1:12" ht="15" hidden="1" customHeight="1">
      <c r="A2451" s="8">
        <v>201711</v>
      </c>
      <c r="B2451" s="9" t="s">
        <v>41</v>
      </c>
      <c r="C2451" s="9" t="s">
        <v>31</v>
      </c>
      <c r="D2451" s="7" t="s">
        <v>14</v>
      </c>
      <c r="E2451" s="9" t="s">
        <v>94</v>
      </c>
      <c r="F2451" s="10">
        <v>2371.46</v>
      </c>
      <c r="G2451" s="11">
        <v>0</v>
      </c>
      <c r="H2451" s="11">
        <v>15</v>
      </c>
      <c r="I2451" s="11">
        <v>22714</v>
      </c>
      <c r="J2451" s="12" t="str">
        <f>LEFT(tblRVN[[#This Row],[Rate Desc]],10)</f>
        <v>02RESD018X</v>
      </c>
      <c r="K2451" s="11">
        <v>22714</v>
      </c>
      <c r="L2451" s="19"/>
    </row>
    <row r="2452" spans="1:12" ht="15" hidden="1" customHeight="1">
      <c r="A2452" s="8">
        <v>201711</v>
      </c>
      <c r="B2452" s="9" t="s">
        <v>41</v>
      </c>
      <c r="C2452" s="9" t="s">
        <v>31</v>
      </c>
      <c r="D2452" s="7" t="s">
        <v>14</v>
      </c>
      <c r="E2452" s="9" t="s">
        <v>95</v>
      </c>
      <c r="F2452" s="10">
        <v>192553.21</v>
      </c>
      <c r="G2452" s="11">
        <v>0</v>
      </c>
      <c r="H2452" s="11">
        <v>3442</v>
      </c>
      <c r="I2452" s="11">
        <v>1493100</v>
      </c>
      <c r="J2452" s="12" t="str">
        <f>LEFT(tblRVN[[#This Row],[Rate Desc]],10)</f>
        <v>02RGNSB024</v>
      </c>
      <c r="K2452" s="11">
        <v>1493100</v>
      </c>
      <c r="L2452" s="19"/>
    </row>
    <row r="2453" spans="1:12" ht="15" hidden="1" customHeight="1">
      <c r="A2453" s="8">
        <v>201711</v>
      </c>
      <c r="B2453" s="9" t="s">
        <v>41</v>
      </c>
      <c r="C2453" s="9" t="s">
        <v>31</v>
      </c>
      <c r="D2453" s="7" t="s">
        <v>14</v>
      </c>
      <c r="E2453" s="9" t="s">
        <v>282</v>
      </c>
      <c r="F2453" s="10">
        <v>12608.88</v>
      </c>
      <c r="G2453" s="11">
        <v>0</v>
      </c>
      <c r="H2453" s="11">
        <v>2</v>
      </c>
      <c r="I2453" s="11">
        <v>160480</v>
      </c>
      <c r="J2453" s="12" t="str">
        <f>LEFT(tblRVN[[#This Row],[Rate Desc]],10)</f>
        <v>02RGNSB036</v>
      </c>
      <c r="K2453" s="11">
        <v>160480</v>
      </c>
      <c r="L2453" s="19"/>
    </row>
    <row r="2454" spans="1:12" ht="15" hidden="1" customHeight="1">
      <c r="A2454" s="8">
        <v>201711</v>
      </c>
      <c r="B2454" s="9" t="s">
        <v>41</v>
      </c>
      <c r="C2454" s="9" t="s">
        <v>31</v>
      </c>
      <c r="D2454" s="7" t="s">
        <v>14</v>
      </c>
      <c r="E2454" s="9" t="s">
        <v>283</v>
      </c>
      <c r="F2454" s="10">
        <v>180.6</v>
      </c>
      <c r="G2454" s="11">
        <v>0</v>
      </c>
      <c r="H2454" s="11">
        <v>7</v>
      </c>
      <c r="I2454" s="11">
        <v>674</v>
      </c>
      <c r="J2454" s="12" t="str">
        <f>LEFT(tblRVN[[#This Row],[Rate Desc]],10)</f>
        <v>02RNM24135</v>
      </c>
      <c r="K2454" s="11">
        <v>674</v>
      </c>
      <c r="L2454" s="19"/>
    </row>
    <row r="2455" spans="1:12" ht="15" hidden="1" customHeight="1">
      <c r="A2455" s="8">
        <v>201711</v>
      </c>
      <c r="B2455" s="9" t="s">
        <v>41</v>
      </c>
      <c r="C2455" s="9" t="s">
        <v>31</v>
      </c>
      <c r="D2455" s="7" t="s">
        <v>14</v>
      </c>
      <c r="E2455" s="9" t="s">
        <v>32</v>
      </c>
      <c r="F2455" s="10">
        <v>331215.09000000003</v>
      </c>
      <c r="G2455" s="11">
        <v>0</v>
      </c>
      <c r="H2455" s="11">
        <v>0</v>
      </c>
      <c r="I2455" s="11">
        <v>0</v>
      </c>
      <c r="J2455" s="12" t="str">
        <f>LEFT(tblRVN[[#This Row],[Rate Desc]],10)</f>
        <v>301170-DSM</v>
      </c>
      <c r="K2455" s="11">
        <v>0</v>
      </c>
      <c r="L2455" s="19"/>
    </row>
    <row r="2456" spans="1:12" ht="15" hidden="1" customHeight="1">
      <c r="A2456" s="8">
        <v>201711</v>
      </c>
      <c r="B2456" s="9" t="s">
        <v>41</v>
      </c>
      <c r="C2456" s="9" t="s">
        <v>31</v>
      </c>
      <c r="D2456" s="7" t="s">
        <v>14</v>
      </c>
      <c r="E2456" s="9" t="s">
        <v>33</v>
      </c>
      <c r="F2456" s="10">
        <v>16742.400000000001</v>
      </c>
      <c r="I2456" s="11">
        <v>0</v>
      </c>
      <c r="J2456" s="12" t="str">
        <f>LEFT(tblRVN[[#This Row],[Rate Desc]],10)</f>
        <v>301180-BLU</v>
      </c>
      <c r="K2456" s="11">
        <v>0</v>
      </c>
      <c r="L2456" s="19"/>
    </row>
    <row r="2457" spans="1:12" ht="15" hidden="1" customHeight="1">
      <c r="A2457" s="8">
        <v>201711</v>
      </c>
      <c r="B2457" s="9" t="s">
        <v>41</v>
      </c>
      <c r="C2457" s="9" t="s">
        <v>31</v>
      </c>
      <c r="D2457" s="7" t="s">
        <v>14</v>
      </c>
      <c r="E2457" s="9" t="s">
        <v>17</v>
      </c>
      <c r="G2457" s="11">
        <v>109142</v>
      </c>
      <c r="H2457" s="11">
        <v>0</v>
      </c>
      <c r="J2457" s="12" t="str">
        <f>LEFT(tblRVN[[#This Row],[Rate Desc]],10)</f>
        <v>CUSTOMER C</v>
      </c>
      <c r="L2457" s="19"/>
    </row>
    <row r="2458" spans="1:12" ht="15" hidden="1" customHeight="1">
      <c r="A2458" s="8">
        <v>201711</v>
      </c>
      <c r="B2458" s="9" t="s">
        <v>41</v>
      </c>
      <c r="C2458" s="9" t="s">
        <v>31</v>
      </c>
      <c r="D2458" s="7" t="s">
        <v>14</v>
      </c>
      <c r="E2458" s="9" t="s">
        <v>18</v>
      </c>
      <c r="F2458" s="10">
        <v>-802047.44</v>
      </c>
      <c r="G2458" s="11">
        <v>0</v>
      </c>
      <c r="H2458" s="11">
        <v>0</v>
      </c>
      <c r="I2458" s="11">
        <v>0</v>
      </c>
      <c r="J2458" s="12" t="str">
        <f>LEFT(tblRVN[[#This Row],[Rate Desc]],10)</f>
        <v>REVENUE_AC</v>
      </c>
      <c r="K2458" s="11">
        <v>0</v>
      </c>
      <c r="L2458" s="19"/>
    </row>
    <row r="2459" spans="1:12" ht="15" hidden="1" customHeight="1">
      <c r="A2459" s="8">
        <v>201712</v>
      </c>
      <c r="B2459" s="9" t="s">
        <v>41</v>
      </c>
      <c r="C2459" s="9" t="s">
        <v>13</v>
      </c>
      <c r="D2459" s="7" t="s">
        <v>35</v>
      </c>
      <c r="E2459" s="9" t="s">
        <v>42</v>
      </c>
      <c r="F2459" s="10">
        <v>-19666.310000000001</v>
      </c>
      <c r="G2459" s="11">
        <v>0</v>
      </c>
      <c r="H2459" s="11">
        <v>1484</v>
      </c>
      <c r="I2459" s="11">
        <v>2413405</v>
      </c>
      <c r="J2459" s="12" t="str">
        <f>LEFT(tblRVN[[#This Row],[Rate Desc]],10)</f>
        <v>02GNSB0024</v>
      </c>
      <c r="K2459" s="11">
        <v>2413405</v>
      </c>
      <c r="L2459" s="19"/>
    </row>
    <row r="2460" spans="1:12" ht="15" hidden="1" customHeight="1">
      <c r="A2460" s="8">
        <v>201712</v>
      </c>
      <c r="B2460" s="9" t="s">
        <v>41</v>
      </c>
      <c r="C2460" s="9" t="s">
        <v>13</v>
      </c>
      <c r="D2460" s="7" t="s">
        <v>35</v>
      </c>
      <c r="E2460" s="9" t="s">
        <v>43</v>
      </c>
      <c r="F2460" s="10">
        <v>-0.59</v>
      </c>
      <c r="G2460" s="11">
        <v>0</v>
      </c>
      <c r="H2460" s="11">
        <v>1</v>
      </c>
      <c r="I2460" s="11">
        <v>72</v>
      </c>
      <c r="J2460" s="12" t="str">
        <f>LEFT(tblRVN[[#This Row],[Rate Desc]],10)</f>
        <v>02GNSB024F</v>
      </c>
      <c r="K2460" s="11">
        <v>72</v>
      </c>
      <c r="L2460" s="19"/>
    </row>
    <row r="2461" spans="1:12" ht="15" hidden="1" customHeight="1">
      <c r="A2461" s="8">
        <v>201712</v>
      </c>
      <c r="B2461" s="9" t="s">
        <v>41</v>
      </c>
      <c r="C2461" s="9" t="s">
        <v>13</v>
      </c>
      <c r="D2461" s="7" t="s">
        <v>35</v>
      </c>
      <c r="E2461" s="9" t="s">
        <v>44</v>
      </c>
      <c r="F2461" s="10">
        <v>-57</v>
      </c>
      <c r="G2461" s="11">
        <v>0</v>
      </c>
      <c r="H2461" s="11">
        <v>75</v>
      </c>
      <c r="I2461" s="11">
        <v>6993</v>
      </c>
      <c r="J2461" s="12" t="str">
        <f>LEFT(tblRVN[[#This Row],[Rate Desc]],10)</f>
        <v>02GNSB24FP</v>
      </c>
      <c r="K2461" s="11">
        <v>6993</v>
      </c>
      <c r="L2461" s="19"/>
    </row>
    <row r="2462" spans="1:12" ht="15" hidden="1" customHeight="1">
      <c r="A2462" s="8">
        <v>201712</v>
      </c>
      <c r="B2462" s="9" t="s">
        <v>41</v>
      </c>
      <c r="C2462" s="9" t="s">
        <v>13</v>
      </c>
      <c r="D2462" s="7" t="s">
        <v>35</v>
      </c>
      <c r="E2462" s="9" t="s">
        <v>45</v>
      </c>
      <c r="F2462" s="10">
        <v>-48673.08</v>
      </c>
      <c r="G2462" s="11">
        <v>0</v>
      </c>
      <c r="H2462" s="11">
        <v>101</v>
      </c>
      <c r="I2462" s="11">
        <v>5972156</v>
      </c>
      <c r="J2462" s="12" t="str">
        <f>LEFT(tblRVN[[#This Row],[Rate Desc]],10)</f>
        <v>02LGSB0036</v>
      </c>
      <c r="K2462" s="11">
        <v>5972156</v>
      </c>
      <c r="L2462" s="19"/>
    </row>
    <row r="2463" spans="1:12" ht="15" hidden="1" customHeight="1">
      <c r="A2463" s="8">
        <v>201712</v>
      </c>
      <c r="B2463" s="9" t="s">
        <v>41</v>
      </c>
      <c r="C2463" s="9" t="s">
        <v>13</v>
      </c>
      <c r="D2463" s="7" t="s">
        <v>35</v>
      </c>
      <c r="E2463" s="9" t="s">
        <v>46</v>
      </c>
      <c r="F2463" s="10">
        <v>-248.75</v>
      </c>
      <c r="G2463" s="11">
        <v>0</v>
      </c>
      <c r="H2463" s="11">
        <v>26</v>
      </c>
      <c r="I2463" s="11">
        <v>30521</v>
      </c>
      <c r="J2463" s="12" t="str">
        <f>LEFT(tblRVN[[#This Row],[Rate Desc]],10)</f>
        <v>02NMT24135</v>
      </c>
      <c r="K2463" s="11">
        <v>30521</v>
      </c>
      <c r="L2463" s="19"/>
    </row>
    <row r="2464" spans="1:12" ht="15" hidden="1" customHeight="1">
      <c r="A2464" s="8">
        <v>201712</v>
      </c>
      <c r="B2464" s="9" t="s">
        <v>41</v>
      </c>
      <c r="C2464" s="9" t="s">
        <v>13</v>
      </c>
      <c r="D2464" s="7" t="s">
        <v>35</v>
      </c>
      <c r="E2464" s="9" t="s">
        <v>47</v>
      </c>
      <c r="F2464" s="10">
        <v>-351.66</v>
      </c>
      <c r="I2464" s="11">
        <v>43133</v>
      </c>
      <c r="J2464" s="12" t="str">
        <f>LEFT(tblRVN[[#This Row],[Rate Desc]],10)</f>
        <v>02OALTB15N</v>
      </c>
      <c r="K2464" s="11">
        <v>43133</v>
      </c>
      <c r="L2464" s="19"/>
    </row>
    <row r="2465" spans="1:12" ht="15" hidden="1" customHeight="1">
      <c r="A2465" s="8">
        <v>201712</v>
      </c>
      <c r="B2465" s="9" t="s">
        <v>41</v>
      </c>
      <c r="C2465" s="9" t="s">
        <v>13</v>
      </c>
      <c r="D2465" s="7" t="s">
        <v>35</v>
      </c>
      <c r="E2465" s="9" t="s">
        <v>37</v>
      </c>
      <c r="G2465" s="11">
        <v>1614</v>
      </c>
      <c r="H2465" s="11">
        <v>0</v>
      </c>
      <c r="J2465" s="12" t="str">
        <f>LEFT(tblRVN[[#This Row],[Rate Desc]],10)</f>
        <v>CUSTOMER C</v>
      </c>
      <c r="L2465" s="19"/>
    </row>
    <row r="2466" spans="1:12" hidden="1">
      <c r="A2466" s="8">
        <v>201712</v>
      </c>
      <c r="B2466" s="9" t="s">
        <v>41</v>
      </c>
      <c r="C2466" s="9" t="s">
        <v>13</v>
      </c>
      <c r="D2466" s="7" t="s">
        <v>14</v>
      </c>
      <c r="E2466" s="9" t="s">
        <v>48</v>
      </c>
      <c r="F2466" s="10">
        <v>240347.56</v>
      </c>
      <c r="G2466" s="11">
        <v>0</v>
      </c>
      <c r="H2466" s="11">
        <v>1484</v>
      </c>
      <c r="I2466" s="11">
        <v>2413405</v>
      </c>
      <c r="J2466" s="12" t="str">
        <f>LEFT(tblRVN[[#This Row],[Rate Desc]],10)</f>
        <v>02GNSB0024</v>
      </c>
      <c r="K2466" s="11">
        <v>2413405</v>
      </c>
      <c r="L2466" s="19"/>
    </row>
    <row r="2467" spans="1:12" hidden="1">
      <c r="A2467" s="8">
        <v>201712</v>
      </c>
      <c r="B2467" s="9" t="s">
        <v>41</v>
      </c>
      <c r="C2467" s="9" t="s">
        <v>13</v>
      </c>
      <c r="D2467" s="7" t="s">
        <v>14</v>
      </c>
      <c r="E2467" s="9" t="s">
        <v>49</v>
      </c>
      <c r="F2467" s="10">
        <v>1716.66</v>
      </c>
      <c r="G2467" s="11">
        <v>0</v>
      </c>
      <c r="H2467" s="11">
        <v>6</v>
      </c>
      <c r="I2467" s="11">
        <v>12857</v>
      </c>
      <c r="J2467" s="12" t="str">
        <f>LEFT(tblRVN[[#This Row],[Rate Desc]],10)</f>
        <v>02GNSB024F</v>
      </c>
      <c r="K2467" s="11">
        <v>12857</v>
      </c>
      <c r="L2467" s="19"/>
    </row>
    <row r="2468" spans="1:12" hidden="1">
      <c r="A2468" s="8">
        <v>201712</v>
      </c>
      <c r="B2468" s="9" t="s">
        <v>41</v>
      </c>
      <c r="C2468" s="9" t="s">
        <v>13</v>
      </c>
      <c r="D2468" s="7" t="s">
        <v>14</v>
      </c>
      <c r="E2468" s="9" t="s">
        <v>50</v>
      </c>
      <c r="F2468" s="10">
        <v>4935.75</v>
      </c>
      <c r="G2468" s="11">
        <v>0</v>
      </c>
      <c r="H2468" s="11">
        <v>75</v>
      </c>
      <c r="I2468" s="11">
        <v>6993</v>
      </c>
      <c r="J2468" s="12" t="str">
        <f>LEFT(tblRVN[[#This Row],[Rate Desc]],10)</f>
        <v>02GNSB24FP</v>
      </c>
      <c r="K2468" s="11">
        <v>6993</v>
      </c>
      <c r="L2468" s="19"/>
    </row>
    <row r="2469" spans="1:12" hidden="1">
      <c r="A2469" s="8">
        <v>201712</v>
      </c>
      <c r="B2469" s="9" t="s">
        <v>41</v>
      </c>
      <c r="C2469" s="9" t="s">
        <v>13</v>
      </c>
      <c r="D2469" s="7" t="s">
        <v>14</v>
      </c>
      <c r="E2469" s="9" t="s">
        <v>51</v>
      </c>
      <c r="F2469" s="10">
        <v>4114371.21</v>
      </c>
      <c r="G2469" s="11">
        <v>0</v>
      </c>
      <c r="H2469" s="11">
        <v>14112</v>
      </c>
      <c r="I2469" s="11">
        <v>43274036</v>
      </c>
      <c r="J2469" s="12" t="str">
        <f>LEFT(tblRVN[[#This Row],[Rate Desc]],10)</f>
        <v>02GNSV0024</v>
      </c>
      <c r="K2469" s="11">
        <v>43274036</v>
      </c>
      <c r="L2469" s="19"/>
    </row>
    <row r="2470" spans="1:12" hidden="1">
      <c r="A2470" s="8">
        <v>201712</v>
      </c>
      <c r="B2470" s="9" t="s">
        <v>41</v>
      </c>
      <c r="C2470" s="9" t="s">
        <v>13</v>
      </c>
      <c r="D2470" s="7" t="s">
        <v>14</v>
      </c>
      <c r="E2470" s="9" t="s">
        <v>52</v>
      </c>
      <c r="F2470" s="10">
        <v>12905.56</v>
      </c>
      <c r="G2470" s="11">
        <v>0</v>
      </c>
      <c r="H2470" s="11">
        <v>104</v>
      </c>
      <c r="I2470" s="11">
        <v>89274</v>
      </c>
      <c r="J2470" s="12" t="str">
        <f>LEFT(tblRVN[[#This Row],[Rate Desc]],10)</f>
        <v>02GNSV024F</v>
      </c>
      <c r="K2470" s="11">
        <v>89274</v>
      </c>
      <c r="L2470" s="19"/>
    </row>
    <row r="2471" spans="1:12" hidden="1">
      <c r="A2471" s="8">
        <v>201712</v>
      </c>
      <c r="B2471" s="9" t="s">
        <v>41</v>
      </c>
      <c r="C2471" s="9" t="s">
        <v>13</v>
      </c>
      <c r="D2471" s="7" t="s">
        <v>14</v>
      </c>
      <c r="E2471" s="9" t="s">
        <v>53</v>
      </c>
      <c r="F2471" s="10">
        <v>490339.54</v>
      </c>
      <c r="G2471" s="11">
        <v>0</v>
      </c>
      <c r="H2471" s="11">
        <v>101</v>
      </c>
      <c r="I2471" s="11">
        <v>5972156</v>
      </c>
      <c r="J2471" s="12" t="str">
        <f>LEFT(tblRVN[[#This Row],[Rate Desc]],10)</f>
        <v>02LGSB0036</v>
      </c>
      <c r="K2471" s="11">
        <v>5972156</v>
      </c>
      <c r="L2471" s="19"/>
    </row>
    <row r="2472" spans="1:12" hidden="1">
      <c r="A2472" s="8">
        <v>201712</v>
      </c>
      <c r="B2472" s="9" t="s">
        <v>41</v>
      </c>
      <c r="C2472" s="9" t="s">
        <v>13</v>
      </c>
      <c r="D2472" s="7" t="s">
        <v>14</v>
      </c>
      <c r="E2472" s="9" t="s">
        <v>54</v>
      </c>
      <c r="F2472" s="10">
        <v>5717934.5300000003</v>
      </c>
      <c r="G2472" s="11">
        <v>0</v>
      </c>
      <c r="H2472" s="11">
        <v>873</v>
      </c>
      <c r="I2472" s="11">
        <v>71647286</v>
      </c>
      <c r="J2472" s="12" t="str">
        <f>LEFT(tblRVN[[#This Row],[Rate Desc]],10)</f>
        <v>02LGSV0036</v>
      </c>
      <c r="K2472" s="11">
        <v>71647286</v>
      </c>
      <c r="L2472" s="19"/>
    </row>
    <row r="2473" spans="1:12" hidden="1">
      <c r="A2473" s="8">
        <v>201712</v>
      </c>
      <c r="B2473" s="9" t="s">
        <v>41</v>
      </c>
      <c r="C2473" s="9" t="s">
        <v>13</v>
      </c>
      <c r="D2473" s="7" t="s">
        <v>14</v>
      </c>
      <c r="E2473" s="9" t="s">
        <v>55</v>
      </c>
      <c r="F2473" s="10">
        <v>1332265.93</v>
      </c>
      <c r="G2473" s="11">
        <v>0</v>
      </c>
      <c r="H2473" s="11">
        <v>38</v>
      </c>
      <c r="I2473" s="11">
        <v>18318400</v>
      </c>
      <c r="J2473" s="12" t="str">
        <f>LEFT(tblRVN[[#This Row],[Rate Desc]],10)</f>
        <v>02LGSV048T</v>
      </c>
      <c r="K2473" s="11">
        <v>18318400</v>
      </c>
      <c r="L2473" s="19"/>
    </row>
    <row r="2474" spans="1:12" hidden="1">
      <c r="A2474" s="8">
        <v>201712</v>
      </c>
      <c r="B2474" s="9" t="s">
        <v>41</v>
      </c>
      <c r="C2474" s="9" t="s">
        <v>13</v>
      </c>
      <c r="D2474" s="7" t="s">
        <v>14</v>
      </c>
      <c r="E2474" s="9" t="s">
        <v>56</v>
      </c>
      <c r="F2474" s="10">
        <v>4827.4399999999996</v>
      </c>
      <c r="I2474" s="11">
        <v>0</v>
      </c>
      <c r="J2474" s="12" t="str">
        <f>LEFT(tblRVN[[#This Row],[Rate Desc]],10)</f>
        <v>02LNX00102</v>
      </c>
      <c r="K2474" s="11">
        <v>0</v>
      </c>
      <c r="L2474" s="19"/>
    </row>
    <row r="2475" spans="1:12" hidden="1">
      <c r="A2475" s="8">
        <v>201712</v>
      </c>
      <c r="B2475" s="9" t="s">
        <v>41</v>
      </c>
      <c r="C2475" s="9" t="s">
        <v>13</v>
      </c>
      <c r="D2475" s="7" t="s">
        <v>14</v>
      </c>
      <c r="E2475" s="9" t="s">
        <v>57</v>
      </c>
      <c r="F2475" s="10">
        <v>143.08000000000001</v>
      </c>
      <c r="I2475" s="11">
        <v>0</v>
      </c>
      <c r="J2475" s="12" t="str">
        <f>LEFT(tblRVN[[#This Row],[Rate Desc]],10)</f>
        <v>02LNX00105</v>
      </c>
      <c r="K2475" s="11">
        <v>0</v>
      </c>
      <c r="L2475" s="19"/>
    </row>
    <row r="2476" spans="1:12" hidden="1">
      <c r="A2476" s="8">
        <v>201712</v>
      </c>
      <c r="B2476" s="9" t="s">
        <v>41</v>
      </c>
      <c r="C2476" s="9" t="s">
        <v>13</v>
      </c>
      <c r="D2476" s="7" t="s">
        <v>14</v>
      </c>
      <c r="E2476" s="9" t="s">
        <v>58</v>
      </c>
      <c r="F2476" s="10">
        <v>19933.64</v>
      </c>
      <c r="I2476" s="11">
        <v>0</v>
      </c>
      <c r="J2476" s="12" t="str">
        <f>LEFT(tblRVN[[#This Row],[Rate Desc]],10)</f>
        <v>02LNX00109</v>
      </c>
      <c r="K2476" s="11">
        <v>0</v>
      </c>
      <c r="L2476" s="19"/>
    </row>
    <row r="2477" spans="1:12" hidden="1">
      <c r="A2477" s="8">
        <v>201712</v>
      </c>
      <c r="B2477" s="9" t="s">
        <v>41</v>
      </c>
      <c r="C2477" s="9" t="s">
        <v>13</v>
      </c>
      <c r="D2477" s="7" t="s">
        <v>14</v>
      </c>
      <c r="E2477" s="9" t="s">
        <v>73</v>
      </c>
      <c r="F2477" s="10">
        <v>1835.98</v>
      </c>
      <c r="I2477" s="11">
        <v>0</v>
      </c>
      <c r="J2477" s="12" t="str">
        <f>LEFT(tblRVN[[#This Row],[Rate Desc]],10)</f>
        <v>02LNX00110</v>
      </c>
      <c r="K2477" s="11">
        <v>0</v>
      </c>
      <c r="L2477" s="19"/>
    </row>
    <row r="2478" spans="1:12" hidden="1">
      <c r="A2478" s="8">
        <v>201712</v>
      </c>
      <c r="B2478" s="9" t="s">
        <v>41</v>
      </c>
      <c r="C2478" s="9" t="s">
        <v>13</v>
      </c>
      <c r="D2478" s="7" t="s">
        <v>14</v>
      </c>
      <c r="E2478" s="9" t="s">
        <v>59</v>
      </c>
      <c r="F2478" s="10">
        <v>55.73</v>
      </c>
      <c r="I2478" s="11">
        <v>0</v>
      </c>
      <c r="J2478" s="12" t="str">
        <f>LEFT(tblRVN[[#This Row],[Rate Desc]],10)</f>
        <v>02LNX00112</v>
      </c>
      <c r="K2478" s="11">
        <v>0</v>
      </c>
      <c r="L2478" s="19"/>
    </row>
    <row r="2479" spans="1:12" hidden="1">
      <c r="A2479" s="8">
        <v>201712</v>
      </c>
      <c r="B2479" s="9" t="s">
        <v>41</v>
      </c>
      <c r="C2479" s="9" t="s">
        <v>13</v>
      </c>
      <c r="D2479" s="7" t="s">
        <v>14</v>
      </c>
      <c r="E2479" s="9" t="s">
        <v>60</v>
      </c>
      <c r="F2479" s="10">
        <v>190.78</v>
      </c>
      <c r="I2479" s="11">
        <v>0</v>
      </c>
      <c r="J2479" s="12" t="str">
        <f>LEFT(tblRVN[[#This Row],[Rate Desc]],10)</f>
        <v>02LNX00300</v>
      </c>
      <c r="K2479" s="11">
        <v>0</v>
      </c>
      <c r="L2479" s="19"/>
    </row>
    <row r="2480" spans="1:12" hidden="1">
      <c r="A2480" s="8">
        <v>201712</v>
      </c>
      <c r="B2480" s="9" t="s">
        <v>41</v>
      </c>
      <c r="C2480" s="9" t="s">
        <v>13</v>
      </c>
      <c r="D2480" s="7" t="s">
        <v>14</v>
      </c>
      <c r="E2480" s="9" t="s">
        <v>61</v>
      </c>
      <c r="F2480" s="10">
        <v>4040.83</v>
      </c>
      <c r="I2480" s="11">
        <v>0</v>
      </c>
      <c r="J2480" s="12" t="str">
        <f>LEFT(tblRVN[[#This Row],[Rate Desc]],10)</f>
        <v>02LNX00311</v>
      </c>
      <c r="K2480" s="11">
        <v>0</v>
      </c>
      <c r="L2480" s="19"/>
    </row>
    <row r="2481" spans="1:12" hidden="1">
      <c r="A2481" s="8">
        <v>201712</v>
      </c>
      <c r="B2481" s="9" t="s">
        <v>41</v>
      </c>
      <c r="C2481" s="9" t="s">
        <v>13</v>
      </c>
      <c r="D2481" s="7" t="s">
        <v>14</v>
      </c>
      <c r="E2481" s="9" t="s">
        <v>97</v>
      </c>
      <c r="F2481" s="10">
        <v>606.25</v>
      </c>
      <c r="I2481" s="11">
        <v>0</v>
      </c>
      <c r="J2481" s="12" t="str">
        <f>LEFT(tblRVN[[#This Row],[Rate Desc]],10)</f>
        <v>02LNX00312</v>
      </c>
      <c r="K2481" s="11">
        <v>0</v>
      </c>
      <c r="L2481" s="19"/>
    </row>
    <row r="2482" spans="1:12" hidden="1">
      <c r="A2482" s="8">
        <v>201712</v>
      </c>
      <c r="B2482" s="9" t="s">
        <v>41</v>
      </c>
      <c r="C2482" s="9" t="s">
        <v>13</v>
      </c>
      <c r="D2482" s="7" t="s">
        <v>14</v>
      </c>
      <c r="E2482" s="9" t="s">
        <v>62</v>
      </c>
      <c r="F2482" s="10">
        <v>35377.61</v>
      </c>
      <c r="G2482" s="11">
        <v>0</v>
      </c>
      <c r="H2482" s="11">
        <v>84</v>
      </c>
      <c r="I2482" s="11">
        <v>386064</v>
      </c>
      <c r="J2482" s="12" t="str">
        <f>LEFT(tblRVN[[#This Row],[Rate Desc]],10)</f>
        <v>02NMT24135</v>
      </c>
      <c r="K2482" s="11">
        <v>386064</v>
      </c>
      <c r="L2482" s="19"/>
    </row>
    <row r="2483" spans="1:12" hidden="1">
      <c r="A2483" s="8">
        <v>201712</v>
      </c>
      <c r="B2483" s="9" t="s">
        <v>41</v>
      </c>
      <c r="C2483" s="9" t="s">
        <v>13</v>
      </c>
      <c r="D2483" s="7" t="s">
        <v>14</v>
      </c>
      <c r="E2483" s="9" t="s">
        <v>63</v>
      </c>
      <c r="F2483" s="10">
        <v>75114.86</v>
      </c>
      <c r="G2483" s="11">
        <v>0</v>
      </c>
      <c r="H2483" s="11">
        <v>13</v>
      </c>
      <c r="I2483" s="11">
        <v>870080</v>
      </c>
      <c r="J2483" s="12" t="str">
        <f>LEFT(tblRVN[[#This Row],[Rate Desc]],10)</f>
        <v>02NMT36135</v>
      </c>
      <c r="K2483" s="11">
        <v>870080</v>
      </c>
      <c r="L2483" s="19"/>
    </row>
    <row r="2484" spans="1:12" hidden="1">
      <c r="A2484" s="8">
        <v>201712</v>
      </c>
      <c r="B2484" s="9" t="s">
        <v>41</v>
      </c>
      <c r="C2484" s="9" t="s">
        <v>13</v>
      </c>
      <c r="D2484" s="7" t="s">
        <v>14</v>
      </c>
      <c r="E2484" s="9" t="s">
        <v>64</v>
      </c>
      <c r="F2484" s="10">
        <v>64854.68</v>
      </c>
      <c r="G2484" s="11">
        <v>0</v>
      </c>
      <c r="H2484" s="11">
        <v>2</v>
      </c>
      <c r="I2484" s="11">
        <v>872400</v>
      </c>
      <c r="J2484" s="12" t="str">
        <f>LEFT(tblRVN[[#This Row],[Rate Desc]],10)</f>
        <v>02NMT48135</v>
      </c>
      <c r="K2484" s="11">
        <v>872400</v>
      </c>
      <c r="L2484" s="19"/>
    </row>
    <row r="2485" spans="1:12" hidden="1">
      <c r="A2485" s="8">
        <v>201712</v>
      </c>
      <c r="B2485" s="9" t="s">
        <v>41</v>
      </c>
      <c r="C2485" s="9" t="s">
        <v>13</v>
      </c>
      <c r="D2485" s="7" t="s">
        <v>14</v>
      </c>
      <c r="E2485" s="9" t="s">
        <v>65</v>
      </c>
      <c r="F2485" s="10">
        <v>18343.009999999998</v>
      </c>
      <c r="G2485" s="11">
        <v>0</v>
      </c>
      <c r="H2485" s="11">
        <v>772</v>
      </c>
      <c r="I2485" s="11">
        <v>124346</v>
      </c>
      <c r="J2485" s="12" t="str">
        <f>LEFT(tblRVN[[#This Row],[Rate Desc]],10)</f>
        <v>02OALT015N</v>
      </c>
      <c r="K2485" s="11">
        <v>124346</v>
      </c>
      <c r="L2485" s="19"/>
    </row>
    <row r="2486" spans="1:12" hidden="1">
      <c r="A2486" s="8">
        <v>201712</v>
      </c>
      <c r="B2486" s="9" t="s">
        <v>41</v>
      </c>
      <c r="C2486" s="9" t="s">
        <v>13</v>
      </c>
      <c r="D2486" s="7" t="s">
        <v>14</v>
      </c>
      <c r="E2486" s="9" t="s">
        <v>66</v>
      </c>
      <c r="F2486" s="10">
        <v>6974.57</v>
      </c>
      <c r="G2486" s="11">
        <v>0</v>
      </c>
      <c r="H2486" s="11">
        <v>464</v>
      </c>
      <c r="I2486" s="11">
        <v>43133</v>
      </c>
      <c r="J2486" s="12" t="str">
        <f>LEFT(tblRVN[[#This Row],[Rate Desc]],10)</f>
        <v>02OALTB15N</v>
      </c>
      <c r="K2486" s="11">
        <v>43133</v>
      </c>
      <c r="L2486" s="19"/>
    </row>
    <row r="2487" spans="1:12" hidden="1">
      <c r="A2487" s="8">
        <v>201712</v>
      </c>
      <c r="B2487" s="9" t="s">
        <v>41</v>
      </c>
      <c r="C2487" s="9" t="s">
        <v>13</v>
      </c>
      <c r="D2487" s="7" t="s">
        <v>14</v>
      </c>
      <c r="E2487" s="9" t="s">
        <v>67</v>
      </c>
      <c r="F2487" s="10">
        <v>2373.7600000000002</v>
      </c>
      <c r="G2487" s="11">
        <v>0</v>
      </c>
      <c r="H2487" s="11">
        <v>27</v>
      </c>
      <c r="I2487" s="11">
        <v>24818</v>
      </c>
      <c r="J2487" s="12" t="str">
        <f>LEFT(tblRVN[[#This Row],[Rate Desc]],10)</f>
        <v>02RCFL0054</v>
      </c>
      <c r="K2487" s="11">
        <v>24818</v>
      </c>
      <c r="L2487" s="19"/>
    </row>
    <row r="2488" spans="1:12" hidden="1">
      <c r="A2488" s="8">
        <v>201712</v>
      </c>
      <c r="B2488" s="9" t="s">
        <v>41</v>
      </c>
      <c r="C2488" s="9" t="s">
        <v>13</v>
      </c>
      <c r="D2488" s="7" t="s">
        <v>14</v>
      </c>
      <c r="E2488" s="9" t="s">
        <v>15</v>
      </c>
      <c r="F2488" s="10">
        <v>543535.85</v>
      </c>
      <c r="G2488" s="11">
        <v>0</v>
      </c>
      <c r="H2488" s="11">
        <v>0</v>
      </c>
      <c r="I2488" s="11">
        <v>0</v>
      </c>
      <c r="J2488" s="12" t="str">
        <f>LEFT(tblRVN[[#This Row],[Rate Desc]],10)</f>
        <v>301270-DSM</v>
      </c>
      <c r="K2488" s="11">
        <v>0</v>
      </c>
      <c r="L2488" s="19"/>
    </row>
    <row r="2489" spans="1:12" hidden="1">
      <c r="A2489" s="8">
        <v>201712</v>
      </c>
      <c r="B2489" s="9" t="s">
        <v>41</v>
      </c>
      <c r="C2489" s="9" t="s">
        <v>13</v>
      </c>
      <c r="D2489" s="7" t="s">
        <v>14</v>
      </c>
      <c r="E2489" s="9" t="s">
        <v>16</v>
      </c>
      <c r="F2489" s="10">
        <v>2344.6999999999998</v>
      </c>
      <c r="G2489" s="11">
        <v>0</v>
      </c>
      <c r="H2489" s="11">
        <v>1</v>
      </c>
      <c r="I2489" s="11">
        <v>0</v>
      </c>
      <c r="J2489" s="12" t="str">
        <f>LEFT(tblRVN[[#This Row],[Rate Desc]],10)</f>
        <v>301280-BLU</v>
      </c>
      <c r="K2489" s="11">
        <v>0</v>
      </c>
      <c r="L2489" s="19"/>
    </row>
    <row r="2490" spans="1:12" hidden="1">
      <c r="A2490" s="8">
        <v>201712</v>
      </c>
      <c r="B2490" s="9" t="s">
        <v>41</v>
      </c>
      <c r="C2490" s="9" t="s">
        <v>13</v>
      </c>
      <c r="D2490" s="7" t="s">
        <v>14</v>
      </c>
      <c r="E2490" s="9" t="s">
        <v>17</v>
      </c>
      <c r="G2490" s="11">
        <v>16028</v>
      </c>
      <c r="H2490" s="11">
        <v>0</v>
      </c>
      <c r="J2490" s="12" t="str">
        <f>LEFT(tblRVN[[#This Row],[Rate Desc]],10)</f>
        <v>CUSTOMER C</v>
      </c>
      <c r="L2490" s="19"/>
    </row>
    <row r="2491" spans="1:12" hidden="1">
      <c r="A2491" s="8">
        <v>201712</v>
      </c>
      <c r="B2491" s="9" t="s">
        <v>41</v>
      </c>
      <c r="C2491" s="9" t="s">
        <v>13</v>
      </c>
      <c r="D2491" s="7" t="s">
        <v>14</v>
      </c>
      <c r="E2491" s="9" t="s">
        <v>18</v>
      </c>
      <c r="F2491" s="10">
        <v>-920832.31</v>
      </c>
      <c r="G2491" s="11">
        <v>0</v>
      </c>
      <c r="H2491" s="11">
        <v>0</v>
      </c>
      <c r="I2491" s="11">
        <v>0</v>
      </c>
      <c r="J2491" s="12" t="str">
        <f>LEFT(tblRVN[[#This Row],[Rate Desc]],10)</f>
        <v>REVENUE_AC</v>
      </c>
      <c r="K2491" s="11">
        <v>0</v>
      </c>
      <c r="L2491" s="19"/>
    </row>
    <row r="2492" spans="1:12" ht="15" hidden="1" customHeight="1">
      <c r="A2492" s="8">
        <v>201712</v>
      </c>
      <c r="B2492" s="9" t="s">
        <v>41</v>
      </c>
      <c r="C2492" s="9" t="s">
        <v>21</v>
      </c>
      <c r="D2492" s="7" t="s">
        <v>35</v>
      </c>
      <c r="E2492" s="9" t="s">
        <v>42</v>
      </c>
      <c r="F2492" s="10">
        <v>-574.05999999999995</v>
      </c>
      <c r="G2492" s="11">
        <v>0</v>
      </c>
      <c r="H2492" s="11">
        <v>44</v>
      </c>
      <c r="I2492" s="11">
        <v>70437</v>
      </c>
      <c r="J2492" s="12" t="str">
        <f>LEFT(tblRVN[[#This Row],[Rate Desc]],10)</f>
        <v>02GNSB0024</v>
      </c>
      <c r="K2492" s="11">
        <v>70437</v>
      </c>
      <c r="L2492" s="19"/>
    </row>
    <row r="2493" spans="1:12" ht="15" hidden="1" customHeight="1">
      <c r="A2493" s="8">
        <v>201712</v>
      </c>
      <c r="B2493" s="9" t="s">
        <v>41</v>
      </c>
      <c r="C2493" s="9" t="s">
        <v>21</v>
      </c>
      <c r="D2493" s="7" t="s">
        <v>35</v>
      </c>
      <c r="E2493" s="9" t="s">
        <v>44</v>
      </c>
      <c r="F2493" s="10">
        <v>-0.49</v>
      </c>
      <c r="G2493" s="11">
        <v>0</v>
      </c>
      <c r="H2493" s="11">
        <v>1</v>
      </c>
      <c r="I2493" s="11">
        <v>60</v>
      </c>
      <c r="J2493" s="12" t="str">
        <f>LEFT(tblRVN[[#This Row],[Rate Desc]],10)</f>
        <v>02GNSB24FP</v>
      </c>
      <c r="K2493" s="11">
        <v>60</v>
      </c>
      <c r="L2493" s="19"/>
    </row>
    <row r="2494" spans="1:12" ht="15" hidden="1" customHeight="1">
      <c r="A2494" s="8">
        <v>201712</v>
      </c>
      <c r="B2494" s="9" t="s">
        <v>41</v>
      </c>
      <c r="C2494" s="9" t="s">
        <v>21</v>
      </c>
      <c r="D2494" s="7" t="s">
        <v>35</v>
      </c>
      <c r="E2494" s="9" t="s">
        <v>45</v>
      </c>
      <c r="F2494" s="10">
        <v>-566.59</v>
      </c>
      <c r="G2494" s="11">
        <v>0</v>
      </c>
      <c r="H2494" s="11">
        <v>9</v>
      </c>
      <c r="I2494" s="11">
        <v>69520</v>
      </c>
      <c r="J2494" s="12" t="str">
        <f>LEFT(tblRVN[[#This Row],[Rate Desc]],10)</f>
        <v>02LGSB0036</v>
      </c>
      <c r="K2494" s="11">
        <v>69520</v>
      </c>
      <c r="L2494" s="19"/>
    </row>
    <row r="2495" spans="1:12" ht="15" hidden="1" customHeight="1">
      <c r="A2495" s="8">
        <v>201712</v>
      </c>
      <c r="B2495" s="9" t="s">
        <v>41</v>
      </c>
      <c r="C2495" s="9" t="s">
        <v>21</v>
      </c>
      <c r="D2495" s="7" t="s">
        <v>35</v>
      </c>
      <c r="E2495" s="9" t="s">
        <v>47</v>
      </c>
      <c r="F2495" s="10">
        <v>-18.149999999999999</v>
      </c>
      <c r="I2495" s="11">
        <v>2228</v>
      </c>
      <c r="J2495" s="12" t="str">
        <f>LEFT(tblRVN[[#This Row],[Rate Desc]],10)</f>
        <v>02OALTB15N</v>
      </c>
      <c r="K2495" s="11">
        <v>2228</v>
      </c>
      <c r="L2495" s="19"/>
    </row>
    <row r="2496" spans="1:12" ht="15" hidden="1" customHeight="1">
      <c r="A2496" s="8">
        <v>201712</v>
      </c>
      <c r="B2496" s="9" t="s">
        <v>41</v>
      </c>
      <c r="C2496" s="9" t="s">
        <v>21</v>
      </c>
      <c r="D2496" s="7" t="s">
        <v>35</v>
      </c>
      <c r="E2496" s="9" t="s">
        <v>37</v>
      </c>
      <c r="G2496" s="11">
        <v>52</v>
      </c>
      <c r="H2496" s="11">
        <v>0</v>
      </c>
      <c r="J2496" s="12" t="str">
        <f>LEFT(tblRVN[[#This Row],[Rate Desc]],10)</f>
        <v>CUSTOMER C</v>
      </c>
      <c r="L2496" s="19"/>
    </row>
    <row r="2497" spans="1:12" hidden="1">
      <c r="A2497" s="8">
        <v>201712</v>
      </c>
      <c r="B2497" s="9" t="s">
        <v>41</v>
      </c>
      <c r="C2497" s="9" t="s">
        <v>21</v>
      </c>
      <c r="D2497" s="7" t="s">
        <v>14</v>
      </c>
      <c r="E2497" s="9" t="s">
        <v>48</v>
      </c>
      <c r="F2497" s="10">
        <v>7952.28</v>
      </c>
      <c r="G2497" s="11">
        <v>0</v>
      </c>
      <c r="H2497" s="11">
        <v>44</v>
      </c>
      <c r="I2497" s="11">
        <v>70437</v>
      </c>
      <c r="J2497" s="12" t="str">
        <f>LEFT(tblRVN[[#This Row],[Rate Desc]],10)</f>
        <v>02GNSB0024</v>
      </c>
      <c r="K2497" s="11">
        <v>70437</v>
      </c>
      <c r="L2497" s="19"/>
    </row>
    <row r="2498" spans="1:12" hidden="1">
      <c r="A2498" s="8">
        <v>201712</v>
      </c>
      <c r="B2498" s="9" t="s">
        <v>41</v>
      </c>
      <c r="C2498" s="9" t="s">
        <v>21</v>
      </c>
      <c r="D2498" s="7" t="s">
        <v>14</v>
      </c>
      <c r="E2498" s="9" t="s">
        <v>50</v>
      </c>
      <c r="F2498" s="10">
        <v>7.33</v>
      </c>
      <c r="G2498" s="11">
        <v>0</v>
      </c>
      <c r="H2498" s="11">
        <v>1</v>
      </c>
      <c r="I2498" s="11">
        <v>60</v>
      </c>
      <c r="J2498" s="12" t="str">
        <f>LEFT(tblRVN[[#This Row],[Rate Desc]],10)</f>
        <v>02GNSB24FP</v>
      </c>
      <c r="K2498" s="11">
        <v>60</v>
      </c>
      <c r="L2498" s="19"/>
    </row>
    <row r="2499" spans="1:12" hidden="1">
      <c r="A2499" s="8">
        <v>201712</v>
      </c>
      <c r="B2499" s="9" t="s">
        <v>41</v>
      </c>
      <c r="C2499" s="9" t="s">
        <v>21</v>
      </c>
      <c r="D2499" s="7" t="s">
        <v>14</v>
      </c>
      <c r="E2499" s="9" t="s">
        <v>51</v>
      </c>
      <c r="F2499" s="10">
        <v>133376.06</v>
      </c>
      <c r="G2499" s="11">
        <v>0</v>
      </c>
      <c r="H2499" s="11">
        <v>325</v>
      </c>
      <c r="I2499" s="11">
        <v>1386313</v>
      </c>
      <c r="J2499" s="12" t="str">
        <f>LEFT(tblRVN[[#This Row],[Rate Desc]],10)</f>
        <v>02GNSV0024</v>
      </c>
      <c r="K2499" s="11">
        <v>1386313</v>
      </c>
      <c r="L2499" s="19"/>
    </row>
    <row r="2500" spans="1:12" hidden="1">
      <c r="A2500" s="8">
        <v>201712</v>
      </c>
      <c r="B2500" s="9" t="s">
        <v>41</v>
      </c>
      <c r="C2500" s="9" t="s">
        <v>21</v>
      </c>
      <c r="D2500" s="7" t="s">
        <v>14</v>
      </c>
      <c r="E2500" s="9" t="s">
        <v>52</v>
      </c>
      <c r="F2500" s="10">
        <v>741.85</v>
      </c>
      <c r="G2500" s="11">
        <v>0</v>
      </c>
      <c r="H2500" s="11">
        <v>4</v>
      </c>
      <c r="I2500" s="11">
        <v>2776</v>
      </c>
      <c r="J2500" s="12" t="str">
        <f>LEFT(tblRVN[[#This Row],[Rate Desc]],10)</f>
        <v>02GNSV024F</v>
      </c>
      <c r="K2500" s="11">
        <v>2776</v>
      </c>
      <c r="L2500" s="19"/>
    </row>
    <row r="2501" spans="1:12" hidden="1">
      <c r="A2501" s="8">
        <v>201712</v>
      </c>
      <c r="B2501" s="9" t="s">
        <v>41</v>
      </c>
      <c r="C2501" s="9" t="s">
        <v>21</v>
      </c>
      <c r="D2501" s="7" t="s">
        <v>14</v>
      </c>
      <c r="E2501" s="9" t="s">
        <v>53</v>
      </c>
      <c r="F2501" s="10">
        <v>11262.64</v>
      </c>
      <c r="G2501" s="11">
        <v>0</v>
      </c>
      <c r="H2501" s="11">
        <v>9</v>
      </c>
      <c r="I2501" s="11">
        <v>69520</v>
      </c>
      <c r="J2501" s="12" t="str">
        <f>LEFT(tblRVN[[#This Row],[Rate Desc]],10)</f>
        <v>02LGSB0036</v>
      </c>
      <c r="K2501" s="11">
        <v>69520</v>
      </c>
      <c r="L2501" s="19"/>
    </row>
    <row r="2502" spans="1:12" hidden="1">
      <c r="A2502" s="8">
        <v>201712</v>
      </c>
      <c r="B2502" s="9" t="s">
        <v>41</v>
      </c>
      <c r="C2502" s="9" t="s">
        <v>21</v>
      </c>
      <c r="D2502" s="7" t="s">
        <v>14</v>
      </c>
      <c r="E2502" s="9" t="s">
        <v>54</v>
      </c>
      <c r="F2502" s="10">
        <v>749407.73</v>
      </c>
      <c r="G2502" s="11">
        <v>0</v>
      </c>
      <c r="H2502" s="11">
        <v>97</v>
      </c>
      <c r="I2502" s="11">
        <v>8922500</v>
      </c>
      <c r="J2502" s="12" t="str">
        <f>LEFT(tblRVN[[#This Row],[Rate Desc]],10)</f>
        <v>02LGSV0036</v>
      </c>
      <c r="K2502" s="11">
        <v>8922500</v>
      </c>
      <c r="L2502" s="19"/>
    </row>
    <row r="2503" spans="1:12" hidden="1">
      <c r="A2503" s="8">
        <v>201712</v>
      </c>
      <c r="B2503" s="9" t="s">
        <v>41</v>
      </c>
      <c r="C2503" s="9" t="s">
        <v>21</v>
      </c>
      <c r="D2503" s="7" t="s">
        <v>14</v>
      </c>
      <c r="E2503" s="9" t="s">
        <v>55</v>
      </c>
      <c r="F2503" s="10">
        <v>3688561.76</v>
      </c>
      <c r="G2503" s="11">
        <v>0</v>
      </c>
      <c r="H2503" s="11">
        <v>33</v>
      </c>
      <c r="I2503" s="11">
        <v>55333300</v>
      </c>
      <c r="J2503" s="12" t="str">
        <f>LEFT(tblRVN[[#This Row],[Rate Desc]],10)</f>
        <v>02LGSV048T</v>
      </c>
      <c r="K2503" s="11">
        <v>55333300</v>
      </c>
      <c r="L2503" s="19"/>
    </row>
    <row r="2504" spans="1:12" hidden="1">
      <c r="A2504" s="8">
        <v>201712</v>
      </c>
      <c r="B2504" s="9" t="s">
        <v>41</v>
      </c>
      <c r="C2504" s="9" t="s">
        <v>21</v>
      </c>
      <c r="D2504" s="7" t="s">
        <v>14</v>
      </c>
      <c r="E2504" s="9" t="s">
        <v>65</v>
      </c>
      <c r="F2504" s="10">
        <v>1126.0999999999999</v>
      </c>
      <c r="G2504" s="11">
        <v>0</v>
      </c>
      <c r="H2504" s="11">
        <v>37</v>
      </c>
      <c r="I2504" s="11">
        <v>8160</v>
      </c>
      <c r="J2504" s="12" t="str">
        <f>LEFT(tblRVN[[#This Row],[Rate Desc]],10)</f>
        <v>02OALT015N</v>
      </c>
      <c r="K2504" s="11">
        <v>8160</v>
      </c>
      <c r="L2504" s="19"/>
    </row>
    <row r="2505" spans="1:12" hidden="1">
      <c r="A2505" s="8">
        <v>201712</v>
      </c>
      <c r="B2505" s="9" t="s">
        <v>41</v>
      </c>
      <c r="C2505" s="9" t="s">
        <v>21</v>
      </c>
      <c r="D2505" s="7" t="s">
        <v>14</v>
      </c>
      <c r="E2505" s="9" t="s">
        <v>66</v>
      </c>
      <c r="F2505" s="10">
        <v>350.28</v>
      </c>
      <c r="G2505" s="11">
        <v>0</v>
      </c>
      <c r="H2505" s="11">
        <v>14</v>
      </c>
      <c r="I2505" s="11">
        <v>2228</v>
      </c>
      <c r="J2505" s="12" t="str">
        <f>LEFT(tblRVN[[#This Row],[Rate Desc]],10)</f>
        <v>02OALTB15N</v>
      </c>
      <c r="K2505" s="11">
        <v>2228</v>
      </c>
      <c r="L2505" s="19"/>
    </row>
    <row r="2506" spans="1:12" hidden="1">
      <c r="A2506" s="8">
        <v>201712</v>
      </c>
      <c r="B2506" s="9" t="s">
        <v>41</v>
      </c>
      <c r="C2506" s="9" t="s">
        <v>21</v>
      </c>
      <c r="D2506" s="7" t="s">
        <v>14</v>
      </c>
      <c r="E2506" s="9" t="s">
        <v>68</v>
      </c>
      <c r="F2506" s="10">
        <v>22922.46</v>
      </c>
      <c r="G2506" s="11">
        <v>0</v>
      </c>
      <c r="H2506" s="11">
        <v>1</v>
      </c>
      <c r="I2506" s="11">
        <v>95000</v>
      </c>
      <c r="J2506" s="12" t="str">
        <f>LEFT(tblRVN[[#This Row],[Rate Desc]],10)</f>
        <v>02PRSV47TM</v>
      </c>
      <c r="K2506" s="11">
        <v>95000</v>
      </c>
      <c r="L2506" s="19"/>
    </row>
    <row r="2507" spans="1:12" hidden="1">
      <c r="A2507" s="8">
        <v>201712</v>
      </c>
      <c r="B2507" s="9" t="s">
        <v>41</v>
      </c>
      <c r="C2507" s="9" t="s">
        <v>21</v>
      </c>
      <c r="D2507" s="7" t="s">
        <v>14</v>
      </c>
      <c r="E2507" s="9" t="s">
        <v>22</v>
      </c>
      <c r="F2507" s="10">
        <v>216167.07</v>
      </c>
      <c r="G2507" s="11">
        <v>0</v>
      </c>
      <c r="H2507" s="11">
        <v>0</v>
      </c>
      <c r="I2507" s="11">
        <v>0</v>
      </c>
      <c r="J2507" s="12" t="str">
        <f>LEFT(tblRVN[[#This Row],[Rate Desc]],10)</f>
        <v>301370-DSM</v>
      </c>
      <c r="K2507" s="11">
        <v>0</v>
      </c>
      <c r="L2507" s="19"/>
    </row>
    <row r="2508" spans="1:12" hidden="1">
      <c r="A2508" s="8">
        <v>201712</v>
      </c>
      <c r="B2508" s="9" t="s">
        <v>41</v>
      </c>
      <c r="C2508" s="9" t="s">
        <v>21</v>
      </c>
      <c r="D2508" s="7" t="s">
        <v>14</v>
      </c>
      <c r="E2508" s="9" t="s">
        <v>287</v>
      </c>
      <c r="F2508" s="10">
        <v>3.9</v>
      </c>
      <c r="G2508" s="11">
        <v>0</v>
      </c>
      <c r="H2508" s="11">
        <v>2</v>
      </c>
      <c r="I2508" s="11">
        <v>0</v>
      </c>
      <c r="J2508" s="12" t="str">
        <f>LEFT(tblRVN[[#This Row],[Rate Desc]],10)</f>
        <v>301380-BLU</v>
      </c>
      <c r="K2508" s="11">
        <v>0</v>
      </c>
      <c r="L2508" s="19"/>
    </row>
    <row r="2509" spans="1:12" hidden="1">
      <c r="A2509" s="8">
        <v>201712</v>
      </c>
      <c r="B2509" s="9" t="s">
        <v>41</v>
      </c>
      <c r="C2509" s="9" t="s">
        <v>21</v>
      </c>
      <c r="D2509" s="7" t="s">
        <v>14</v>
      </c>
      <c r="E2509" s="9" t="s">
        <v>17</v>
      </c>
      <c r="G2509" s="11">
        <v>483</v>
      </c>
      <c r="H2509" s="11">
        <v>0</v>
      </c>
      <c r="J2509" s="12" t="str">
        <f>LEFT(tblRVN[[#This Row],[Rate Desc]],10)</f>
        <v>CUSTOMER C</v>
      </c>
      <c r="L2509" s="19"/>
    </row>
    <row r="2510" spans="1:12" hidden="1">
      <c r="A2510" s="8">
        <v>201712</v>
      </c>
      <c r="B2510" s="9" t="s">
        <v>41</v>
      </c>
      <c r="C2510" s="9" t="s">
        <v>21</v>
      </c>
      <c r="D2510" s="7" t="s">
        <v>14</v>
      </c>
      <c r="E2510" s="9" t="s">
        <v>18</v>
      </c>
      <c r="F2510" s="10">
        <v>-379066.65</v>
      </c>
      <c r="G2510" s="11">
        <v>0</v>
      </c>
      <c r="H2510" s="11">
        <v>0</v>
      </c>
      <c r="I2510" s="11">
        <v>0</v>
      </c>
      <c r="J2510" s="12" t="str">
        <f>LEFT(tblRVN[[#This Row],[Rate Desc]],10)</f>
        <v>REVENUE_AC</v>
      </c>
      <c r="K2510" s="11">
        <v>0</v>
      </c>
      <c r="L2510" s="19"/>
    </row>
    <row r="2511" spans="1:12" ht="15" hidden="1" customHeight="1">
      <c r="A2511" s="8">
        <v>201712</v>
      </c>
      <c r="B2511" s="9" t="s">
        <v>41</v>
      </c>
      <c r="C2511" s="9" t="s">
        <v>23</v>
      </c>
      <c r="D2511" s="7" t="s">
        <v>35</v>
      </c>
      <c r="E2511" s="9" t="s">
        <v>69</v>
      </c>
      <c r="F2511" s="10">
        <v>-11898.34</v>
      </c>
      <c r="G2511" s="11">
        <v>0</v>
      </c>
      <c r="H2511" s="11">
        <v>3028</v>
      </c>
      <c r="I2511" s="11">
        <v>1458487</v>
      </c>
      <c r="J2511" s="12" t="str">
        <f>LEFT(tblRVN[[#This Row],[Rate Desc]],10)</f>
        <v>02APSV0040</v>
      </c>
      <c r="K2511" s="11">
        <v>1458487</v>
      </c>
      <c r="L2511" s="19"/>
    </row>
    <row r="2512" spans="1:12" ht="15" hidden="1" customHeight="1">
      <c r="A2512" s="8">
        <v>201712</v>
      </c>
      <c r="B2512" s="9" t="s">
        <v>41</v>
      </c>
      <c r="C2512" s="9" t="s">
        <v>23</v>
      </c>
      <c r="D2512" s="7" t="s">
        <v>35</v>
      </c>
      <c r="E2512" s="9" t="s">
        <v>98</v>
      </c>
      <c r="F2512" s="10">
        <v>-31.87</v>
      </c>
      <c r="I2512" s="11">
        <v>3944</v>
      </c>
      <c r="J2512" s="12" t="str">
        <f>LEFT(tblRVN[[#This Row],[Rate Desc]],10)</f>
        <v>02BPADEBIT</v>
      </c>
      <c r="K2512" s="11">
        <v>3944</v>
      </c>
      <c r="L2512" s="19"/>
    </row>
    <row r="2513" spans="1:12" ht="15" hidden="1" customHeight="1">
      <c r="A2513" s="8">
        <v>201712</v>
      </c>
      <c r="B2513" s="9" t="s">
        <v>41</v>
      </c>
      <c r="C2513" s="9" t="s">
        <v>23</v>
      </c>
      <c r="D2513" s="7" t="s">
        <v>35</v>
      </c>
      <c r="E2513" s="9" t="s">
        <v>70</v>
      </c>
      <c r="G2513" s="11">
        <v>0</v>
      </c>
      <c r="H2513" s="11">
        <v>9</v>
      </c>
      <c r="J2513" s="12" t="str">
        <f>LEFT(tblRVN[[#This Row],[Rate Desc]],10)</f>
        <v>02NMT40135</v>
      </c>
      <c r="L2513" s="19"/>
    </row>
    <row r="2514" spans="1:12" ht="15" hidden="1" customHeight="1">
      <c r="A2514" s="8">
        <v>201712</v>
      </c>
      <c r="B2514" s="9" t="s">
        <v>41</v>
      </c>
      <c r="C2514" s="9" t="s">
        <v>23</v>
      </c>
      <c r="D2514" s="7" t="s">
        <v>35</v>
      </c>
      <c r="E2514" s="9" t="s">
        <v>38</v>
      </c>
      <c r="G2514" s="11">
        <v>2980</v>
      </c>
      <c r="H2514" s="11">
        <v>0</v>
      </c>
      <c r="J2514" s="12" t="str">
        <f>LEFT(tblRVN[[#This Row],[Rate Desc]],10)</f>
        <v>CUSTOMER C</v>
      </c>
      <c r="L2514" s="19"/>
    </row>
    <row r="2515" spans="1:12" hidden="1">
      <c r="A2515" s="8">
        <v>201712</v>
      </c>
      <c r="B2515" s="9" t="s">
        <v>41</v>
      </c>
      <c r="C2515" s="9" t="s">
        <v>23</v>
      </c>
      <c r="D2515" s="7" t="s">
        <v>14</v>
      </c>
      <c r="E2515" s="9" t="s">
        <v>69</v>
      </c>
      <c r="F2515" s="10">
        <v>328880.09000000003</v>
      </c>
      <c r="G2515" s="11">
        <v>0</v>
      </c>
      <c r="H2515" s="11">
        <v>3028</v>
      </c>
      <c r="I2515" s="11">
        <v>1458486</v>
      </c>
      <c r="J2515" s="12" t="str">
        <f>LEFT(tblRVN[[#This Row],[Rate Desc]],10)</f>
        <v>02APSV0040</v>
      </c>
      <c r="K2515" s="11">
        <v>1458486</v>
      </c>
      <c r="L2515" s="19"/>
    </row>
    <row r="2516" spans="1:12" hidden="1">
      <c r="A2516" s="8">
        <v>201712</v>
      </c>
      <c r="B2516" s="9" t="s">
        <v>41</v>
      </c>
      <c r="C2516" s="9" t="s">
        <v>23</v>
      </c>
      <c r="D2516" s="7" t="s">
        <v>14</v>
      </c>
      <c r="E2516" s="9" t="s">
        <v>71</v>
      </c>
      <c r="F2516" s="10">
        <v>46597.68</v>
      </c>
      <c r="G2516" s="11">
        <v>0</v>
      </c>
      <c r="H2516" s="11">
        <v>2124</v>
      </c>
      <c r="I2516" s="11">
        <v>246820</v>
      </c>
      <c r="J2516" s="12" t="str">
        <f>LEFT(tblRVN[[#This Row],[Rate Desc]],10)</f>
        <v>02APSV040X</v>
      </c>
      <c r="K2516" s="11">
        <v>246820</v>
      </c>
      <c r="L2516" s="19"/>
    </row>
    <row r="2517" spans="1:12" hidden="1">
      <c r="A2517" s="8">
        <v>201712</v>
      </c>
      <c r="B2517" s="9" t="s">
        <v>41</v>
      </c>
      <c r="C2517" s="9" t="s">
        <v>23</v>
      </c>
      <c r="D2517" s="7" t="s">
        <v>14</v>
      </c>
      <c r="E2517" s="9" t="s">
        <v>56</v>
      </c>
      <c r="F2517" s="10">
        <v>180.47</v>
      </c>
      <c r="I2517" s="11">
        <v>0</v>
      </c>
      <c r="J2517" s="12" t="str">
        <f>LEFT(tblRVN[[#This Row],[Rate Desc]],10)</f>
        <v>02LNX00102</v>
      </c>
      <c r="K2517" s="11">
        <v>0</v>
      </c>
      <c r="L2517" s="19"/>
    </row>
    <row r="2518" spans="1:12" hidden="1">
      <c r="A2518" s="8">
        <v>201712</v>
      </c>
      <c r="B2518" s="9" t="s">
        <v>41</v>
      </c>
      <c r="C2518" s="9" t="s">
        <v>23</v>
      </c>
      <c r="D2518" s="7" t="s">
        <v>14</v>
      </c>
      <c r="E2518" s="9" t="s">
        <v>72</v>
      </c>
      <c r="F2518" s="10">
        <v>2067.62</v>
      </c>
      <c r="I2518" s="11">
        <v>0</v>
      </c>
      <c r="J2518" s="12" t="str">
        <f>LEFT(tblRVN[[#This Row],[Rate Desc]],10)</f>
        <v>02LNX00103</v>
      </c>
      <c r="K2518" s="11">
        <v>0</v>
      </c>
      <c r="L2518" s="19"/>
    </row>
    <row r="2519" spans="1:12" hidden="1">
      <c r="A2519" s="8">
        <v>201712</v>
      </c>
      <c r="B2519" s="9" t="s">
        <v>41</v>
      </c>
      <c r="C2519" s="9" t="s">
        <v>23</v>
      </c>
      <c r="D2519" s="7" t="s">
        <v>14</v>
      </c>
      <c r="E2519" s="9" t="s">
        <v>57</v>
      </c>
      <c r="F2519" s="10">
        <v>7.29</v>
      </c>
      <c r="I2519" s="11">
        <v>0</v>
      </c>
      <c r="J2519" s="12" t="str">
        <f>LEFT(tblRVN[[#This Row],[Rate Desc]],10)</f>
        <v>02LNX00105</v>
      </c>
      <c r="K2519" s="11">
        <v>0</v>
      </c>
      <c r="L2519" s="19"/>
    </row>
    <row r="2520" spans="1:12" hidden="1">
      <c r="A2520" s="8">
        <v>201712</v>
      </c>
      <c r="B2520" s="9" t="s">
        <v>41</v>
      </c>
      <c r="C2520" s="9" t="s">
        <v>23</v>
      </c>
      <c r="D2520" s="7" t="s">
        <v>14</v>
      </c>
      <c r="E2520" s="9" t="s">
        <v>58</v>
      </c>
      <c r="F2520" s="10">
        <v>296.91000000000003</v>
      </c>
      <c r="I2520" s="11">
        <v>0</v>
      </c>
      <c r="J2520" s="12" t="str">
        <f>LEFT(tblRVN[[#This Row],[Rate Desc]],10)</f>
        <v>02LNX00109</v>
      </c>
      <c r="K2520" s="11">
        <v>0</v>
      </c>
      <c r="L2520" s="19"/>
    </row>
    <row r="2521" spans="1:12" hidden="1">
      <c r="A2521" s="8">
        <v>201712</v>
      </c>
      <c r="B2521" s="9" t="s">
        <v>41</v>
      </c>
      <c r="C2521" s="9" t="s">
        <v>23</v>
      </c>
      <c r="D2521" s="7" t="s">
        <v>14</v>
      </c>
      <c r="E2521" s="9" t="s">
        <v>73</v>
      </c>
      <c r="F2521" s="10">
        <v>14882.72</v>
      </c>
      <c r="I2521" s="11">
        <v>0</v>
      </c>
      <c r="J2521" s="12" t="str">
        <f>LEFT(tblRVN[[#This Row],[Rate Desc]],10)</f>
        <v>02LNX00110</v>
      </c>
      <c r="K2521" s="11">
        <v>0</v>
      </c>
      <c r="L2521" s="19"/>
    </row>
    <row r="2522" spans="1:12" hidden="1">
      <c r="A2522" s="8">
        <v>201712</v>
      </c>
      <c r="B2522" s="9" t="s">
        <v>41</v>
      </c>
      <c r="C2522" s="9" t="s">
        <v>23</v>
      </c>
      <c r="D2522" s="7" t="s">
        <v>14</v>
      </c>
      <c r="E2522" s="9" t="s">
        <v>97</v>
      </c>
      <c r="F2522" s="10">
        <v>2543.7800000000002</v>
      </c>
      <c r="I2522" s="11">
        <v>0</v>
      </c>
      <c r="J2522" s="12" t="str">
        <f>LEFT(tblRVN[[#This Row],[Rate Desc]],10)</f>
        <v>02LNX00312</v>
      </c>
      <c r="K2522" s="11">
        <v>0</v>
      </c>
      <c r="L2522" s="19"/>
    </row>
    <row r="2523" spans="1:12" hidden="1">
      <c r="A2523" s="8">
        <v>201712</v>
      </c>
      <c r="B2523" s="9" t="s">
        <v>41</v>
      </c>
      <c r="C2523" s="9" t="s">
        <v>23</v>
      </c>
      <c r="D2523" s="7" t="s">
        <v>14</v>
      </c>
      <c r="E2523" s="9" t="s">
        <v>75</v>
      </c>
      <c r="F2523" s="10">
        <v>1.74</v>
      </c>
      <c r="G2523" s="11">
        <v>0</v>
      </c>
      <c r="H2523" s="11">
        <v>9</v>
      </c>
      <c r="I2523" s="11">
        <v>0</v>
      </c>
      <c r="J2523" s="12" t="str">
        <f>LEFT(tblRVN[[#This Row],[Rate Desc]],10)</f>
        <v>02NMT40135</v>
      </c>
      <c r="K2523" s="11">
        <v>0</v>
      </c>
      <c r="L2523" s="19"/>
    </row>
    <row r="2524" spans="1:12" hidden="1">
      <c r="A2524" s="8">
        <v>201712</v>
      </c>
      <c r="B2524" s="9" t="s">
        <v>41</v>
      </c>
      <c r="C2524" s="9" t="s">
        <v>23</v>
      </c>
      <c r="D2524" s="7" t="s">
        <v>14</v>
      </c>
      <c r="E2524" s="9" t="s">
        <v>280</v>
      </c>
      <c r="F2524" s="10">
        <v>-100</v>
      </c>
      <c r="G2524" s="11">
        <v>0</v>
      </c>
      <c r="H2524" s="11">
        <v>1</v>
      </c>
      <c r="I2524" s="11">
        <v>-1</v>
      </c>
      <c r="J2524" s="12" t="str">
        <f>LEFT(tblRVN[[#This Row],[Rate Desc]],10)</f>
        <v>02NMX40135</v>
      </c>
      <c r="K2524" s="11">
        <v>-1</v>
      </c>
      <c r="L2524" s="19"/>
    </row>
    <row r="2525" spans="1:12" hidden="1">
      <c r="A2525" s="8">
        <v>201712</v>
      </c>
      <c r="B2525" s="9" t="s">
        <v>41</v>
      </c>
      <c r="C2525" s="9" t="s">
        <v>23</v>
      </c>
      <c r="D2525" s="7" t="s">
        <v>14</v>
      </c>
      <c r="E2525" s="9" t="s">
        <v>25</v>
      </c>
      <c r="F2525" s="10">
        <v>41889.33</v>
      </c>
      <c r="G2525" s="11">
        <v>0</v>
      </c>
      <c r="H2525" s="11">
        <v>0</v>
      </c>
      <c r="I2525" s="11">
        <v>0</v>
      </c>
      <c r="J2525" s="12" t="str">
        <f>LEFT(tblRVN[[#This Row],[Rate Desc]],10)</f>
        <v>301470-DSM</v>
      </c>
      <c r="K2525" s="11">
        <v>0</v>
      </c>
      <c r="L2525" s="19"/>
    </row>
    <row r="2526" spans="1:12" hidden="1">
      <c r="A2526" s="8">
        <v>201712</v>
      </c>
      <c r="B2526" s="9" t="s">
        <v>41</v>
      </c>
      <c r="C2526" s="9" t="s">
        <v>23</v>
      </c>
      <c r="D2526" s="7" t="s">
        <v>14</v>
      </c>
      <c r="E2526" s="9" t="s">
        <v>26</v>
      </c>
      <c r="F2526" s="10">
        <v>29.25</v>
      </c>
      <c r="I2526" s="11">
        <v>0</v>
      </c>
      <c r="J2526" s="12" t="str">
        <f>LEFT(tblRVN[[#This Row],[Rate Desc]],10)</f>
        <v>301480-BLU</v>
      </c>
      <c r="K2526" s="11">
        <v>0</v>
      </c>
      <c r="L2526" s="19"/>
    </row>
    <row r="2527" spans="1:12" hidden="1">
      <c r="A2527" s="8">
        <v>201712</v>
      </c>
      <c r="B2527" s="9" t="s">
        <v>41</v>
      </c>
      <c r="C2527" s="9" t="s">
        <v>23</v>
      </c>
      <c r="D2527" s="7" t="s">
        <v>14</v>
      </c>
      <c r="E2527" s="9" t="s">
        <v>27</v>
      </c>
      <c r="G2527" s="11">
        <v>5048</v>
      </c>
      <c r="H2527" s="11">
        <v>0</v>
      </c>
      <c r="J2527" s="12" t="str">
        <f>LEFT(tblRVN[[#This Row],[Rate Desc]],10)</f>
        <v>CUSTOMER C</v>
      </c>
      <c r="L2527" s="19"/>
    </row>
    <row r="2528" spans="1:12" hidden="1">
      <c r="A2528" s="8">
        <v>201712</v>
      </c>
      <c r="B2528" s="9" t="s">
        <v>41</v>
      </c>
      <c r="C2528" s="9" t="s">
        <v>23</v>
      </c>
      <c r="D2528" s="7" t="s">
        <v>14</v>
      </c>
      <c r="E2528" s="9" t="s">
        <v>18</v>
      </c>
      <c r="F2528" s="10">
        <v>-77622.14</v>
      </c>
      <c r="G2528" s="11">
        <v>0</v>
      </c>
      <c r="H2528" s="11">
        <v>0</v>
      </c>
      <c r="I2528" s="11">
        <v>0</v>
      </c>
      <c r="J2528" s="12" t="str">
        <f>LEFT(tblRVN[[#This Row],[Rate Desc]],10)</f>
        <v>REVENUE_AC</v>
      </c>
      <c r="K2528" s="11">
        <v>0</v>
      </c>
      <c r="L2528" s="19"/>
    </row>
    <row r="2529" spans="1:12" hidden="1">
      <c r="A2529" s="8">
        <v>201712</v>
      </c>
      <c r="B2529" s="9" t="s">
        <v>41</v>
      </c>
      <c r="C2529" s="9" t="s">
        <v>29</v>
      </c>
      <c r="D2529" s="7" t="s">
        <v>14</v>
      </c>
      <c r="E2529" s="9" t="s">
        <v>76</v>
      </c>
      <c r="F2529" s="10">
        <v>7.57</v>
      </c>
      <c r="I2529" s="11">
        <v>0</v>
      </c>
      <c r="J2529" s="12" t="str">
        <f>LEFT(tblRVN[[#This Row],[Rate Desc]],10)</f>
        <v>02CFR00012</v>
      </c>
      <c r="K2529" s="11">
        <v>0</v>
      </c>
      <c r="L2529" s="19"/>
    </row>
    <row r="2530" spans="1:12" hidden="1">
      <c r="A2530" s="8">
        <v>201712</v>
      </c>
      <c r="B2530" s="9" t="s">
        <v>41</v>
      </c>
      <c r="C2530" s="9" t="s">
        <v>29</v>
      </c>
      <c r="D2530" s="7" t="s">
        <v>14</v>
      </c>
      <c r="E2530" s="9" t="s">
        <v>77</v>
      </c>
      <c r="F2530" s="10">
        <v>2622.92</v>
      </c>
      <c r="G2530" s="11">
        <v>0</v>
      </c>
      <c r="H2530" s="11">
        <v>14</v>
      </c>
      <c r="I2530" s="11">
        <v>12247</v>
      </c>
      <c r="J2530" s="12" t="str">
        <f>LEFT(tblRVN[[#This Row],[Rate Desc]],10)</f>
        <v>02COSL0052</v>
      </c>
      <c r="K2530" s="11">
        <v>12247</v>
      </c>
      <c r="L2530" s="19"/>
    </row>
    <row r="2531" spans="1:12" hidden="1">
      <c r="A2531" s="8">
        <v>201712</v>
      </c>
      <c r="B2531" s="9" t="s">
        <v>41</v>
      </c>
      <c r="C2531" s="9" t="s">
        <v>29</v>
      </c>
      <c r="D2531" s="7" t="s">
        <v>14</v>
      </c>
      <c r="E2531" s="9" t="s">
        <v>78</v>
      </c>
      <c r="F2531" s="10">
        <v>18680.34</v>
      </c>
      <c r="G2531" s="11">
        <v>0</v>
      </c>
      <c r="H2531" s="11">
        <v>119</v>
      </c>
      <c r="I2531" s="11">
        <v>244768</v>
      </c>
      <c r="J2531" s="12" t="str">
        <f>LEFT(tblRVN[[#This Row],[Rate Desc]],10)</f>
        <v>02CUSL053F</v>
      </c>
      <c r="K2531" s="11">
        <v>244768</v>
      </c>
      <c r="L2531" s="19"/>
    </row>
    <row r="2532" spans="1:12" hidden="1">
      <c r="A2532" s="8">
        <v>201712</v>
      </c>
      <c r="B2532" s="9" t="s">
        <v>41</v>
      </c>
      <c r="C2532" s="9" t="s">
        <v>29</v>
      </c>
      <c r="D2532" s="7" t="s">
        <v>14</v>
      </c>
      <c r="E2532" s="9" t="s">
        <v>79</v>
      </c>
      <c r="F2532" s="10">
        <v>6471.03</v>
      </c>
      <c r="G2532" s="11">
        <v>0</v>
      </c>
      <c r="H2532" s="11">
        <v>104</v>
      </c>
      <c r="I2532" s="11">
        <v>85653</v>
      </c>
      <c r="J2532" s="12" t="str">
        <f>LEFT(tblRVN[[#This Row],[Rate Desc]],10)</f>
        <v>02CUSL053M</v>
      </c>
      <c r="K2532" s="11">
        <v>85653</v>
      </c>
      <c r="L2532" s="19"/>
    </row>
    <row r="2533" spans="1:12" hidden="1">
      <c r="A2533" s="8">
        <v>201712</v>
      </c>
      <c r="B2533" s="9" t="s">
        <v>41</v>
      </c>
      <c r="C2533" s="9" t="s">
        <v>29</v>
      </c>
      <c r="D2533" s="7" t="s">
        <v>14</v>
      </c>
      <c r="E2533" s="9" t="s">
        <v>80</v>
      </c>
      <c r="F2533" s="10">
        <v>17825.939999999999</v>
      </c>
      <c r="G2533" s="11">
        <v>0</v>
      </c>
      <c r="H2533" s="11">
        <v>41</v>
      </c>
      <c r="I2533" s="11">
        <v>133338</v>
      </c>
      <c r="J2533" s="12" t="str">
        <f>LEFT(tblRVN[[#This Row],[Rate Desc]],10)</f>
        <v>02MVSL0057</v>
      </c>
      <c r="K2533" s="11">
        <v>133338</v>
      </c>
      <c r="L2533" s="19"/>
    </row>
    <row r="2534" spans="1:12" hidden="1">
      <c r="A2534" s="8">
        <v>201712</v>
      </c>
      <c r="B2534" s="9" t="s">
        <v>41</v>
      </c>
      <c r="C2534" s="9" t="s">
        <v>29</v>
      </c>
      <c r="D2534" s="7" t="s">
        <v>14</v>
      </c>
      <c r="E2534" s="9" t="s">
        <v>81</v>
      </c>
      <c r="F2534" s="10">
        <v>66258.179999999993</v>
      </c>
      <c r="G2534" s="11">
        <v>0</v>
      </c>
      <c r="H2534" s="11">
        <v>194</v>
      </c>
      <c r="I2534" s="11">
        <v>307899</v>
      </c>
      <c r="J2534" s="12" t="str">
        <f>LEFT(tblRVN[[#This Row],[Rate Desc]],10)</f>
        <v>02SLCO0051</v>
      </c>
      <c r="K2534" s="11">
        <v>307899</v>
      </c>
      <c r="L2534" s="19"/>
    </row>
    <row r="2535" spans="1:12" hidden="1">
      <c r="A2535" s="8">
        <v>201712</v>
      </c>
      <c r="B2535" s="9" t="s">
        <v>41</v>
      </c>
      <c r="C2535" s="9" t="s">
        <v>29</v>
      </c>
      <c r="D2535" s="7" t="s">
        <v>14</v>
      </c>
      <c r="E2535" s="9" t="s">
        <v>30</v>
      </c>
      <c r="F2535" s="10">
        <v>3460.19</v>
      </c>
      <c r="G2535" s="11">
        <v>0</v>
      </c>
      <c r="H2535" s="11">
        <v>0</v>
      </c>
      <c r="I2535" s="11">
        <v>0</v>
      </c>
      <c r="J2535" s="12" t="str">
        <f>LEFT(tblRVN[[#This Row],[Rate Desc]],10)</f>
        <v>301670-DSM</v>
      </c>
      <c r="K2535" s="11">
        <v>0</v>
      </c>
      <c r="L2535" s="19"/>
    </row>
    <row r="2536" spans="1:12" hidden="1">
      <c r="A2536" s="8">
        <v>201712</v>
      </c>
      <c r="B2536" s="9" t="s">
        <v>41</v>
      </c>
      <c r="C2536" s="9" t="s">
        <v>29</v>
      </c>
      <c r="D2536" s="7" t="s">
        <v>14</v>
      </c>
      <c r="E2536" s="9" t="s">
        <v>17</v>
      </c>
      <c r="G2536" s="11">
        <v>237</v>
      </c>
      <c r="H2536" s="11">
        <v>0</v>
      </c>
      <c r="J2536" s="12" t="str">
        <f>LEFT(tblRVN[[#This Row],[Rate Desc]],10)</f>
        <v>CUSTOMER C</v>
      </c>
      <c r="L2536" s="19"/>
    </row>
    <row r="2537" spans="1:12" hidden="1">
      <c r="A2537" s="8">
        <v>201712</v>
      </c>
      <c r="B2537" s="9" t="s">
        <v>41</v>
      </c>
      <c r="C2537" s="9" t="s">
        <v>29</v>
      </c>
      <c r="D2537" s="7" t="s">
        <v>14</v>
      </c>
      <c r="E2537" s="9" t="s">
        <v>18</v>
      </c>
      <c r="F2537" s="10">
        <v>-7664.05</v>
      </c>
      <c r="G2537" s="11">
        <v>0</v>
      </c>
      <c r="H2537" s="11">
        <v>0</v>
      </c>
      <c r="I2537" s="11">
        <v>0</v>
      </c>
      <c r="J2537" s="12" t="str">
        <f>LEFT(tblRVN[[#This Row],[Rate Desc]],10)</f>
        <v>REVENUE_AC</v>
      </c>
      <c r="K2537" s="11">
        <v>0</v>
      </c>
      <c r="L2537" s="19"/>
    </row>
    <row r="2538" spans="1:12" ht="15" hidden="1" customHeight="1">
      <c r="A2538" s="8">
        <v>201712</v>
      </c>
      <c r="B2538" s="9" t="s">
        <v>41</v>
      </c>
      <c r="C2538" s="9" t="s">
        <v>31</v>
      </c>
      <c r="D2538" s="7" t="s">
        <v>35</v>
      </c>
      <c r="E2538" s="9" t="s">
        <v>82</v>
      </c>
      <c r="F2538" s="10">
        <v>-10548.4</v>
      </c>
      <c r="G2538" s="11">
        <v>0</v>
      </c>
      <c r="H2538" s="11">
        <v>792</v>
      </c>
      <c r="I2538" s="11">
        <v>1294273</v>
      </c>
      <c r="J2538" s="12" t="str">
        <f>LEFT(tblRVN[[#This Row],[Rate Desc]],10)</f>
        <v>02NETMT135</v>
      </c>
      <c r="K2538" s="11">
        <v>1294273</v>
      </c>
      <c r="L2538" s="19"/>
    </row>
    <row r="2539" spans="1:12" ht="15" hidden="1" customHeight="1">
      <c r="A2539" s="8">
        <v>201712</v>
      </c>
      <c r="B2539" s="9" t="s">
        <v>41</v>
      </c>
      <c r="C2539" s="9" t="s">
        <v>31</v>
      </c>
      <c r="D2539" s="7" t="s">
        <v>35</v>
      </c>
      <c r="E2539" s="9" t="s">
        <v>83</v>
      </c>
      <c r="F2539" s="10">
        <v>-655.77</v>
      </c>
      <c r="I2539" s="11">
        <v>80062</v>
      </c>
      <c r="J2539" s="12" t="str">
        <f>LEFT(tblRVN[[#This Row],[Rate Desc]],10)</f>
        <v>02OALTB15R</v>
      </c>
      <c r="K2539" s="11">
        <v>80062</v>
      </c>
      <c r="L2539" s="19"/>
    </row>
    <row r="2540" spans="1:12" ht="15" hidden="1" customHeight="1">
      <c r="A2540" s="8">
        <v>201712</v>
      </c>
      <c r="B2540" s="9" t="s">
        <v>41</v>
      </c>
      <c r="C2540" s="9" t="s">
        <v>31</v>
      </c>
      <c r="D2540" s="7" t="s">
        <v>35</v>
      </c>
      <c r="E2540" s="9" t="s">
        <v>84</v>
      </c>
      <c r="F2540" s="10">
        <v>-1370295.73</v>
      </c>
      <c r="G2540" s="11">
        <v>0</v>
      </c>
      <c r="H2540" s="11">
        <v>101538</v>
      </c>
      <c r="I2540" s="11">
        <v>168134678</v>
      </c>
      <c r="J2540" s="12" t="str">
        <f>LEFT(tblRVN[[#This Row],[Rate Desc]],10)</f>
        <v>02RESD0016</v>
      </c>
      <c r="K2540" s="11">
        <v>168134678</v>
      </c>
      <c r="L2540" s="19"/>
    </row>
    <row r="2541" spans="1:12" ht="15" hidden="1" customHeight="1">
      <c r="A2541" s="8">
        <v>201712</v>
      </c>
      <c r="B2541" s="9" t="s">
        <v>41</v>
      </c>
      <c r="C2541" s="9" t="s">
        <v>31</v>
      </c>
      <c r="D2541" s="7" t="s">
        <v>35</v>
      </c>
      <c r="E2541" s="9" t="s">
        <v>85</v>
      </c>
      <c r="F2541" s="10">
        <v>-73270.7</v>
      </c>
      <c r="G2541" s="11">
        <v>0</v>
      </c>
      <c r="H2541" s="11">
        <v>5045</v>
      </c>
      <c r="I2541" s="11">
        <v>8990278</v>
      </c>
      <c r="J2541" s="12" t="str">
        <f>LEFT(tblRVN[[#This Row],[Rate Desc]],10)</f>
        <v>02RESD0017</v>
      </c>
      <c r="K2541" s="11">
        <v>8990278</v>
      </c>
      <c r="L2541" s="19"/>
    </row>
    <row r="2542" spans="1:12" ht="15" hidden="1" customHeight="1">
      <c r="A2542" s="8">
        <v>201712</v>
      </c>
      <c r="B2542" s="9" t="s">
        <v>41</v>
      </c>
      <c r="C2542" s="9" t="s">
        <v>31</v>
      </c>
      <c r="D2542" s="7" t="s">
        <v>35</v>
      </c>
      <c r="E2542" s="9" t="s">
        <v>86</v>
      </c>
      <c r="F2542" s="10">
        <v>-1695.44</v>
      </c>
      <c r="G2542" s="11">
        <v>0</v>
      </c>
      <c r="H2542" s="11">
        <v>83</v>
      </c>
      <c r="I2542" s="11">
        <v>208034</v>
      </c>
      <c r="J2542" s="12" t="str">
        <f>LEFT(tblRVN[[#This Row],[Rate Desc]],10)</f>
        <v>02RESD0018</v>
      </c>
      <c r="K2542" s="11">
        <v>208034</v>
      </c>
      <c r="L2542" s="19"/>
    </row>
    <row r="2543" spans="1:12" ht="15" hidden="1" customHeight="1">
      <c r="A2543" s="8">
        <v>201712</v>
      </c>
      <c r="B2543" s="9" t="s">
        <v>41</v>
      </c>
      <c r="C2543" s="9" t="s">
        <v>31</v>
      </c>
      <c r="D2543" s="7" t="s">
        <v>35</v>
      </c>
      <c r="E2543" s="9" t="s">
        <v>87</v>
      </c>
      <c r="F2543" s="10">
        <v>-273.69</v>
      </c>
      <c r="G2543" s="11">
        <v>0</v>
      </c>
      <c r="H2543" s="11">
        <v>15</v>
      </c>
      <c r="I2543" s="11">
        <v>33579</v>
      </c>
      <c r="J2543" s="12" t="str">
        <f>LEFT(tblRVN[[#This Row],[Rate Desc]],10)</f>
        <v>02RESD018X</v>
      </c>
      <c r="K2543" s="11">
        <v>33579</v>
      </c>
      <c r="L2543" s="19"/>
    </row>
    <row r="2544" spans="1:12" ht="15" hidden="1" customHeight="1">
      <c r="A2544" s="8">
        <v>201712</v>
      </c>
      <c r="B2544" s="9" t="s">
        <v>41</v>
      </c>
      <c r="C2544" s="9" t="s">
        <v>31</v>
      </c>
      <c r="D2544" s="7" t="s">
        <v>35</v>
      </c>
      <c r="E2544" s="9" t="s">
        <v>88</v>
      </c>
      <c r="F2544" s="10">
        <v>-15606.28</v>
      </c>
      <c r="G2544" s="11">
        <v>0</v>
      </c>
      <c r="H2544" s="11">
        <v>3432</v>
      </c>
      <c r="I2544" s="11">
        <v>1914943</v>
      </c>
      <c r="J2544" s="12" t="str">
        <f>LEFT(tblRVN[[#This Row],[Rate Desc]],10)</f>
        <v>02RGNSB024</v>
      </c>
      <c r="K2544" s="11">
        <v>1914943</v>
      </c>
      <c r="L2544" s="19"/>
    </row>
    <row r="2545" spans="1:12" ht="15" hidden="1" customHeight="1">
      <c r="A2545" s="8">
        <v>201712</v>
      </c>
      <c r="B2545" s="9" t="s">
        <v>41</v>
      </c>
      <c r="C2545" s="9" t="s">
        <v>31</v>
      </c>
      <c r="D2545" s="7" t="s">
        <v>35</v>
      </c>
      <c r="E2545" s="9" t="s">
        <v>284</v>
      </c>
      <c r="F2545" s="10">
        <v>-1124.7</v>
      </c>
      <c r="G2545" s="11">
        <v>0</v>
      </c>
      <c r="H2545" s="11">
        <v>1</v>
      </c>
      <c r="I2545" s="11">
        <v>138000</v>
      </c>
      <c r="J2545" s="12" t="str">
        <f>LEFT(tblRVN[[#This Row],[Rate Desc]],10)</f>
        <v>02RGNSB036</v>
      </c>
      <c r="K2545" s="11">
        <v>138000</v>
      </c>
      <c r="L2545" s="19"/>
    </row>
    <row r="2546" spans="1:12" ht="15" hidden="1" customHeight="1">
      <c r="A2546" s="8">
        <v>201712</v>
      </c>
      <c r="B2546" s="9" t="s">
        <v>41</v>
      </c>
      <c r="C2546" s="9" t="s">
        <v>31</v>
      </c>
      <c r="D2546" s="7" t="s">
        <v>35</v>
      </c>
      <c r="E2546" s="9" t="s">
        <v>281</v>
      </c>
      <c r="F2546" s="10">
        <v>-8.6999999999999993</v>
      </c>
      <c r="G2546" s="11">
        <v>0</v>
      </c>
      <c r="H2546" s="11">
        <v>10</v>
      </c>
      <c r="I2546" s="11">
        <v>1069</v>
      </c>
      <c r="J2546" s="12" t="str">
        <f>LEFT(tblRVN[[#This Row],[Rate Desc]],10)</f>
        <v>02RNM24135</v>
      </c>
      <c r="K2546" s="11">
        <v>1069</v>
      </c>
      <c r="L2546" s="19"/>
    </row>
    <row r="2547" spans="1:12" ht="15" hidden="1" customHeight="1">
      <c r="A2547" s="8">
        <v>201712</v>
      </c>
      <c r="B2547" s="9" t="s">
        <v>41</v>
      </c>
      <c r="C2547" s="9" t="s">
        <v>31</v>
      </c>
      <c r="D2547" s="7" t="s">
        <v>35</v>
      </c>
      <c r="E2547" s="9" t="s">
        <v>37</v>
      </c>
      <c r="G2547" s="11">
        <v>109232</v>
      </c>
      <c r="H2547" s="11">
        <v>0</v>
      </c>
      <c r="J2547" s="12" t="str">
        <f>LEFT(tblRVN[[#This Row],[Rate Desc]],10)</f>
        <v>CUSTOMER C</v>
      </c>
      <c r="L2547" s="19"/>
    </row>
    <row r="2548" spans="1:12" hidden="1">
      <c r="A2548" s="8">
        <v>201712</v>
      </c>
      <c r="B2548" s="9" t="s">
        <v>41</v>
      </c>
      <c r="C2548" s="9" t="s">
        <v>31</v>
      </c>
      <c r="D2548" s="7" t="s">
        <v>14</v>
      </c>
      <c r="E2548" s="9" t="s">
        <v>99</v>
      </c>
      <c r="F2548" s="10">
        <v>-0.14000000000000001</v>
      </c>
      <c r="I2548" s="11">
        <v>0</v>
      </c>
      <c r="J2548" s="12" t="str">
        <f>LEFT(tblRVN[[#This Row],[Rate Desc]],10)</f>
        <v>02BLSKY01R</v>
      </c>
      <c r="K2548" s="11">
        <v>0</v>
      </c>
      <c r="L2548" s="19"/>
    </row>
    <row r="2549" spans="1:12" hidden="1">
      <c r="A2549" s="8">
        <v>201712</v>
      </c>
      <c r="B2549" s="9" t="s">
        <v>41</v>
      </c>
      <c r="C2549" s="9" t="s">
        <v>31</v>
      </c>
      <c r="D2549" s="7" t="s">
        <v>14</v>
      </c>
      <c r="E2549" s="9" t="s">
        <v>58</v>
      </c>
      <c r="F2549" s="10">
        <v>151.52000000000001</v>
      </c>
      <c r="I2549" s="11">
        <v>0</v>
      </c>
      <c r="J2549" s="12" t="str">
        <f>LEFT(tblRVN[[#This Row],[Rate Desc]],10)</f>
        <v>02LNX00109</v>
      </c>
      <c r="K2549" s="11">
        <v>0</v>
      </c>
      <c r="L2549" s="19"/>
    </row>
    <row r="2550" spans="1:12" hidden="1">
      <c r="A2550" s="8">
        <v>201712</v>
      </c>
      <c r="B2550" s="9" t="s">
        <v>41</v>
      </c>
      <c r="C2550" s="9" t="s">
        <v>31</v>
      </c>
      <c r="D2550" s="7" t="s">
        <v>14</v>
      </c>
      <c r="E2550" s="9" t="s">
        <v>89</v>
      </c>
      <c r="F2550" s="10">
        <v>135955.35999999999</v>
      </c>
      <c r="G2550" s="11">
        <v>0</v>
      </c>
      <c r="H2550" s="11">
        <v>792</v>
      </c>
      <c r="I2550" s="11">
        <v>1308649</v>
      </c>
      <c r="J2550" s="12" t="str">
        <f>LEFT(tblRVN[[#This Row],[Rate Desc]],10)</f>
        <v>02NETMT135</v>
      </c>
      <c r="K2550" s="11">
        <v>1308649</v>
      </c>
      <c r="L2550" s="19"/>
    </row>
    <row r="2551" spans="1:12" hidden="1">
      <c r="A2551" s="8">
        <v>201712</v>
      </c>
      <c r="B2551" s="9" t="s">
        <v>41</v>
      </c>
      <c r="C2551" s="9" t="s">
        <v>31</v>
      </c>
      <c r="D2551" s="7" t="s">
        <v>14</v>
      </c>
      <c r="E2551" s="9" t="s">
        <v>90</v>
      </c>
      <c r="F2551" s="10">
        <v>12757.21</v>
      </c>
      <c r="G2551" s="11">
        <v>0</v>
      </c>
      <c r="H2551" s="11">
        <v>1069</v>
      </c>
      <c r="I2551" s="11">
        <v>80062</v>
      </c>
      <c r="J2551" s="12" t="str">
        <f>LEFT(tblRVN[[#This Row],[Rate Desc]],10)</f>
        <v>02OALTB15R</v>
      </c>
      <c r="K2551" s="11">
        <v>80062</v>
      </c>
      <c r="L2551" s="19"/>
    </row>
    <row r="2552" spans="1:12" hidden="1">
      <c r="A2552" s="8">
        <v>201712</v>
      </c>
      <c r="B2552" s="9" t="s">
        <v>41</v>
      </c>
      <c r="C2552" s="9" t="s">
        <v>31</v>
      </c>
      <c r="D2552" s="7" t="s">
        <v>14</v>
      </c>
      <c r="E2552" s="9" t="s">
        <v>91</v>
      </c>
      <c r="F2552" s="10">
        <v>17019442.59</v>
      </c>
      <c r="G2552" s="11">
        <v>0</v>
      </c>
      <c r="H2552" s="11">
        <v>101538</v>
      </c>
      <c r="I2552" s="11">
        <v>168214374</v>
      </c>
      <c r="J2552" s="12" t="str">
        <f>LEFT(tblRVN[[#This Row],[Rate Desc]],10)</f>
        <v>02RESD0016</v>
      </c>
      <c r="K2552" s="11">
        <v>168214374</v>
      </c>
      <c r="L2552" s="19"/>
    </row>
    <row r="2553" spans="1:12" hidden="1">
      <c r="A2553" s="8">
        <v>201712</v>
      </c>
      <c r="B2553" s="9" t="s">
        <v>41</v>
      </c>
      <c r="C2553" s="9" t="s">
        <v>31</v>
      </c>
      <c r="D2553" s="7" t="s">
        <v>14</v>
      </c>
      <c r="E2553" s="9" t="s">
        <v>92</v>
      </c>
      <c r="F2553" s="10">
        <v>912767.71</v>
      </c>
      <c r="G2553" s="11">
        <v>0</v>
      </c>
      <c r="H2553" s="11">
        <v>5045</v>
      </c>
      <c r="I2553" s="11">
        <v>8990278</v>
      </c>
      <c r="J2553" s="12" t="str">
        <f>LEFT(tblRVN[[#This Row],[Rate Desc]],10)</f>
        <v>02RESD0017</v>
      </c>
      <c r="K2553" s="11">
        <v>8990278</v>
      </c>
      <c r="L2553" s="19"/>
    </row>
    <row r="2554" spans="1:12" hidden="1">
      <c r="A2554" s="8">
        <v>201712</v>
      </c>
      <c r="B2554" s="9" t="s">
        <v>41</v>
      </c>
      <c r="C2554" s="9" t="s">
        <v>31</v>
      </c>
      <c r="D2554" s="7" t="s">
        <v>14</v>
      </c>
      <c r="E2554" s="9" t="s">
        <v>93</v>
      </c>
      <c r="F2554" s="10">
        <v>22495.599999999999</v>
      </c>
      <c r="G2554" s="11">
        <v>0</v>
      </c>
      <c r="H2554" s="11">
        <v>83</v>
      </c>
      <c r="I2554" s="11">
        <v>208034</v>
      </c>
      <c r="J2554" s="12" t="str">
        <f>LEFT(tblRVN[[#This Row],[Rate Desc]],10)</f>
        <v>02RESD0018</v>
      </c>
      <c r="K2554" s="11">
        <v>208034</v>
      </c>
      <c r="L2554" s="19"/>
    </row>
    <row r="2555" spans="1:12" hidden="1">
      <c r="A2555" s="8">
        <v>201712</v>
      </c>
      <c r="B2555" s="9" t="s">
        <v>41</v>
      </c>
      <c r="C2555" s="9" t="s">
        <v>31</v>
      </c>
      <c r="D2555" s="7" t="s">
        <v>14</v>
      </c>
      <c r="E2555" s="9" t="s">
        <v>94</v>
      </c>
      <c r="F2555" s="10">
        <v>3582.46</v>
      </c>
      <c r="G2555" s="11">
        <v>0</v>
      </c>
      <c r="H2555" s="11">
        <v>15</v>
      </c>
      <c r="I2555" s="11">
        <v>33579</v>
      </c>
      <c r="J2555" s="12" t="str">
        <f>LEFT(tblRVN[[#This Row],[Rate Desc]],10)</f>
        <v>02RESD018X</v>
      </c>
      <c r="K2555" s="11">
        <v>33579</v>
      </c>
      <c r="L2555" s="19"/>
    </row>
    <row r="2556" spans="1:12" hidden="1">
      <c r="A2556" s="8">
        <v>201712</v>
      </c>
      <c r="B2556" s="9" t="s">
        <v>41</v>
      </c>
      <c r="C2556" s="9" t="s">
        <v>31</v>
      </c>
      <c r="D2556" s="7" t="s">
        <v>14</v>
      </c>
      <c r="E2556" s="9" t="s">
        <v>95</v>
      </c>
      <c r="F2556" s="10">
        <v>236438.64</v>
      </c>
      <c r="G2556" s="11">
        <v>0</v>
      </c>
      <c r="H2556" s="11">
        <v>3432</v>
      </c>
      <c r="I2556" s="11">
        <v>1978538</v>
      </c>
      <c r="J2556" s="12" t="str">
        <f>LEFT(tblRVN[[#This Row],[Rate Desc]],10)</f>
        <v>02RGNSB024</v>
      </c>
      <c r="K2556" s="11">
        <v>1978538</v>
      </c>
      <c r="L2556" s="19"/>
    </row>
    <row r="2557" spans="1:12" hidden="1">
      <c r="A2557" s="8">
        <v>201712</v>
      </c>
      <c r="B2557" s="9" t="s">
        <v>41</v>
      </c>
      <c r="C2557" s="9" t="s">
        <v>31</v>
      </c>
      <c r="D2557" s="7" t="s">
        <v>14</v>
      </c>
      <c r="E2557" s="9" t="s">
        <v>282</v>
      </c>
      <c r="F2557" s="10">
        <v>13944.09</v>
      </c>
      <c r="G2557" s="11">
        <v>0</v>
      </c>
      <c r="H2557" s="11">
        <v>2</v>
      </c>
      <c r="I2557" s="11">
        <v>183120</v>
      </c>
      <c r="J2557" s="12" t="str">
        <f>LEFT(tblRVN[[#This Row],[Rate Desc]],10)</f>
        <v>02RGNSB036</v>
      </c>
      <c r="K2557" s="11">
        <v>183120</v>
      </c>
      <c r="L2557" s="19"/>
    </row>
    <row r="2558" spans="1:12" hidden="1">
      <c r="A2558" s="8">
        <v>201712</v>
      </c>
      <c r="B2558" s="9" t="s">
        <v>41</v>
      </c>
      <c r="C2558" s="9" t="s">
        <v>31</v>
      </c>
      <c r="D2558" s="7" t="s">
        <v>14</v>
      </c>
      <c r="E2558" s="9" t="s">
        <v>283</v>
      </c>
      <c r="F2558" s="10">
        <v>260.17</v>
      </c>
      <c r="G2558" s="11">
        <v>0</v>
      </c>
      <c r="H2558" s="11">
        <v>10</v>
      </c>
      <c r="I2558" s="11">
        <v>1069</v>
      </c>
      <c r="J2558" s="12" t="str">
        <f>LEFT(tblRVN[[#This Row],[Rate Desc]],10)</f>
        <v>02RNM24135</v>
      </c>
      <c r="K2558" s="11">
        <v>1069</v>
      </c>
      <c r="L2558" s="19"/>
    </row>
    <row r="2559" spans="1:12" hidden="1">
      <c r="A2559" s="8">
        <v>201712</v>
      </c>
      <c r="B2559" s="9" t="s">
        <v>41</v>
      </c>
      <c r="C2559" s="9" t="s">
        <v>31</v>
      </c>
      <c r="D2559" s="7" t="s">
        <v>14</v>
      </c>
      <c r="E2559" s="9" t="s">
        <v>32</v>
      </c>
      <c r="F2559" s="10">
        <v>595062.43999999994</v>
      </c>
      <c r="G2559" s="11">
        <v>0</v>
      </c>
      <c r="H2559" s="11">
        <v>0</v>
      </c>
      <c r="I2559" s="11">
        <v>0</v>
      </c>
      <c r="J2559" s="12" t="str">
        <f>LEFT(tblRVN[[#This Row],[Rate Desc]],10)</f>
        <v>301170-DSM</v>
      </c>
      <c r="K2559" s="11">
        <v>0</v>
      </c>
      <c r="L2559" s="19"/>
    </row>
    <row r="2560" spans="1:12" hidden="1">
      <c r="A2560" s="8">
        <v>201712</v>
      </c>
      <c r="B2560" s="9" t="s">
        <v>41</v>
      </c>
      <c r="C2560" s="9" t="s">
        <v>31</v>
      </c>
      <c r="D2560" s="7" t="s">
        <v>14</v>
      </c>
      <c r="E2560" s="9" t="s">
        <v>33</v>
      </c>
      <c r="F2560" s="10">
        <v>17259.400000000001</v>
      </c>
      <c r="I2560" s="11">
        <v>0</v>
      </c>
      <c r="J2560" s="12" t="str">
        <f>LEFT(tblRVN[[#This Row],[Rate Desc]],10)</f>
        <v>301180-BLU</v>
      </c>
      <c r="K2560" s="11">
        <v>0</v>
      </c>
      <c r="L2560" s="19"/>
    </row>
    <row r="2561" spans="1:12" hidden="1">
      <c r="A2561" s="8">
        <v>201712</v>
      </c>
      <c r="B2561" s="9" t="s">
        <v>41</v>
      </c>
      <c r="C2561" s="9" t="s">
        <v>31</v>
      </c>
      <c r="D2561" s="7" t="s">
        <v>14</v>
      </c>
      <c r="E2561" s="9" t="s">
        <v>17</v>
      </c>
      <c r="G2561" s="11">
        <v>109256</v>
      </c>
      <c r="H2561" s="11">
        <v>0</v>
      </c>
      <c r="J2561" s="12" t="str">
        <f>LEFT(tblRVN[[#This Row],[Rate Desc]],10)</f>
        <v>CUSTOMER C</v>
      </c>
      <c r="L2561" s="19"/>
    </row>
    <row r="2562" spans="1:12" hidden="1">
      <c r="A2562" s="8">
        <v>201712</v>
      </c>
      <c r="B2562" s="9" t="s">
        <v>41</v>
      </c>
      <c r="C2562" s="9" t="s">
        <v>31</v>
      </c>
      <c r="D2562" s="7" t="s">
        <v>14</v>
      </c>
      <c r="E2562" s="9" t="s">
        <v>18</v>
      </c>
      <c r="F2562" s="10">
        <v>-1065894.79</v>
      </c>
      <c r="G2562" s="11">
        <v>0</v>
      </c>
      <c r="H2562" s="11">
        <v>0</v>
      </c>
      <c r="I2562" s="11">
        <v>0</v>
      </c>
      <c r="J2562" s="12" t="str">
        <f>LEFT(tblRVN[[#This Row],[Rate Desc]],10)</f>
        <v>REVENUE_AC</v>
      </c>
      <c r="K2562" s="11">
        <v>0</v>
      </c>
      <c r="L2562" s="19"/>
    </row>
    <row r="2563" spans="1:12" ht="15" hidden="1" customHeight="1">
      <c r="A2563" s="8">
        <v>201801</v>
      </c>
      <c r="B2563" s="9" t="s">
        <v>41</v>
      </c>
      <c r="C2563" s="9" t="s">
        <v>13</v>
      </c>
      <c r="D2563" s="7" t="s">
        <v>35</v>
      </c>
      <c r="E2563" s="9" t="s">
        <v>42</v>
      </c>
      <c r="F2563" s="10">
        <v>-20699.29</v>
      </c>
      <c r="G2563" s="11">
        <v>0</v>
      </c>
      <c r="H2563" s="11">
        <v>1489</v>
      </c>
      <c r="I2563" s="11">
        <v>2539719</v>
      </c>
      <c r="J2563" s="12" t="str">
        <f>LEFT(tblRVN[[#This Row],[Rate Desc]],10)</f>
        <v>02GNSB0024</v>
      </c>
      <c r="K2563" s="11">
        <v>2539719</v>
      </c>
      <c r="L2563" s="13"/>
    </row>
    <row r="2564" spans="1:12" ht="15" hidden="1" customHeight="1">
      <c r="A2564" s="8">
        <v>201801</v>
      </c>
      <c r="B2564" s="9" t="s">
        <v>41</v>
      </c>
      <c r="C2564" s="9" t="s">
        <v>13</v>
      </c>
      <c r="D2564" s="7" t="s">
        <v>35</v>
      </c>
      <c r="E2564" s="9" t="s">
        <v>43</v>
      </c>
      <c r="F2564" s="10">
        <v>-0.59</v>
      </c>
      <c r="G2564" s="11">
        <v>0</v>
      </c>
      <c r="H2564" s="11">
        <v>1</v>
      </c>
      <c r="I2564" s="11">
        <v>72</v>
      </c>
      <c r="J2564" s="12" t="str">
        <f>LEFT(tblRVN[[#This Row],[Rate Desc]],10)</f>
        <v>02GNSB024F</v>
      </c>
      <c r="K2564" s="11">
        <v>72</v>
      </c>
      <c r="L2564" s="13"/>
    </row>
    <row r="2565" spans="1:12" ht="15" hidden="1" customHeight="1">
      <c r="A2565" s="8">
        <v>201801</v>
      </c>
      <c r="B2565" s="9" t="s">
        <v>41</v>
      </c>
      <c r="C2565" s="9" t="s">
        <v>13</v>
      </c>
      <c r="D2565" s="7" t="s">
        <v>35</v>
      </c>
      <c r="E2565" s="9" t="s">
        <v>44</v>
      </c>
      <c r="F2565" s="10">
        <v>-44.57</v>
      </c>
      <c r="G2565" s="11">
        <v>0</v>
      </c>
      <c r="H2565" s="11">
        <v>75</v>
      </c>
      <c r="I2565" s="11">
        <v>5471</v>
      </c>
      <c r="J2565" s="12" t="str">
        <f>LEFT(tblRVN[[#This Row],[Rate Desc]],10)</f>
        <v>02GNSB24FP</v>
      </c>
      <c r="K2565" s="11">
        <v>5471</v>
      </c>
      <c r="L2565" s="13"/>
    </row>
    <row r="2566" spans="1:12" ht="15" hidden="1" customHeight="1">
      <c r="A2566" s="8">
        <v>201801</v>
      </c>
      <c r="B2566" s="9" t="s">
        <v>41</v>
      </c>
      <c r="C2566" s="9" t="s">
        <v>13</v>
      </c>
      <c r="D2566" s="7" t="s">
        <v>35</v>
      </c>
      <c r="E2566" s="9" t="s">
        <v>45</v>
      </c>
      <c r="F2566" s="10">
        <v>-46115.519999999997</v>
      </c>
      <c r="G2566" s="11">
        <v>0</v>
      </c>
      <c r="H2566" s="11">
        <v>103</v>
      </c>
      <c r="I2566" s="11">
        <v>5658344</v>
      </c>
      <c r="J2566" s="12" t="str">
        <f>LEFT(tblRVN[[#This Row],[Rate Desc]],10)</f>
        <v>02LGSB0036</v>
      </c>
      <c r="K2566" s="11">
        <v>5658344</v>
      </c>
      <c r="L2566" s="13"/>
    </row>
    <row r="2567" spans="1:12" ht="15" hidden="1" customHeight="1">
      <c r="A2567" s="8">
        <v>201801</v>
      </c>
      <c r="B2567" s="9" t="s">
        <v>41</v>
      </c>
      <c r="C2567" s="9" t="s">
        <v>13</v>
      </c>
      <c r="D2567" s="7" t="s">
        <v>35</v>
      </c>
      <c r="E2567" s="9" t="s">
        <v>46</v>
      </c>
      <c r="F2567" s="10">
        <v>-261.83</v>
      </c>
      <c r="G2567" s="11">
        <v>0</v>
      </c>
      <c r="H2567" s="11">
        <v>26</v>
      </c>
      <c r="I2567" s="11">
        <v>32126</v>
      </c>
      <c r="J2567" s="12" t="str">
        <f>LEFT(tblRVN[[#This Row],[Rate Desc]],10)</f>
        <v>02NMT24135</v>
      </c>
      <c r="K2567" s="11">
        <v>32126</v>
      </c>
      <c r="L2567" s="13"/>
    </row>
    <row r="2568" spans="1:12" ht="15" hidden="1" customHeight="1">
      <c r="A2568" s="8">
        <v>201801</v>
      </c>
      <c r="B2568" s="9" t="s">
        <v>41</v>
      </c>
      <c r="C2568" s="9" t="s">
        <v>13</v>
      </c>
      <c r="D2568" s="7" t="s">
        <v>35</v>
      </c>
      <c r="E2568" s="9" t="s">
        <v>47</v>
      </c>
      <c r="F2568" s="10">
        <v>-349.41</v>
      </c>
      <c r="I2568" s="11">
        <v>42855</v>
      </c>
      <c r="J2568" s="12" t="str">
        <f>LEFT(tblRVN[[#This Row],[Rate Desc]],10)</f>
        <v>02OALTB15N</v>
      </c>
      <c r="K2568" s="11">
        <v>42855</v>
      </c>
      <c r="L2568" s="13"/>
    </row>
    <row r="2569" spans="1:12" ht="15" hidden="1" customHeight="1">
      <c r="A2569" s="8">
        <v>201801</v>
      </c>
      <c r="B2569" s="9" t="s">
        <v>41</v>
      </c>
      <c r="C2569" s="9" t="s">
        <v>13</v>
      </c>
      <c r="D2569" s="7" t="s">
        <v>35</v>
      </c>
      <c r="E2569" s="9" t="s">
        <v>37</v>
      </c>
      <c r="G2569" s="11">
        <v>1619</v>
      </c>
      <c r="H2569" s="11">
        <v>0</v>
      </c>
      <c r="J2569" s="12" t="str">
        <f>LEFT(tblRVN[[#This Row],[Rate Desc]],10)</f>
        <v>CUSTOMER C</v>
      </c>
      <c r="L2569" s="13"/>
    </row>
    <row r="2570" spans="1:12" ht="15" hidden="1" customHeight="1">
      <c r="A2570" s="8">
        <v>201801</v>
      </c>
      <c r="B2570" s="9" t="s">
        <v>41</v>
      </c>
      <c r="C2570" s="9" t="s">
        <v>13</v>
      </c>
      <c r="D2570" s="7" t="s">
        <v>14</v>
      </c>
      <c r="E2570" s="9" t="s">
        <v>48</v>
      </c>
      <c r="F2570" s="10">
        <v>251163.5</v>
      </c>
      <c r="G2570" s="11">
        <v>0</v>
      </c>
      <c r="H2570" s="11">
        <v>1489</v>
      </c>
      <c r="I2570" s="11">
        <v>2539719</v>
      </c>
      <c r="J2570" s="12" t="str">
        <f>LEFT(tblRVN[[#This Row],[Rate Desc]],10)</f>
        <v>02GNSB0024</v>
      </c>
      <c r="K2570" s="11">
        <v>2539719</v>
      </c>
      <c r="L2570" s="13"/>
    </row>
    <row r="2571" spans="1:12" ht="15" hidden="1" customHeight="1">
      <c r="A2571" s="8">
        <v>201801</v>
      </c>
      <c r="B2571" s="9" t="s">
        <v>41</v>
      </c>
      <c r="C2571" s="9" t="s">
        <v>13</v>
      </c>
      <c r="D2571" s="7" t="s">
        <v>14</v>
      </c>
      <c r="E2571" s="9" t="s">
        <v>49</v>
      </c>
      <c r="F2571" s="10">
        <v>1716.66</v>
      </c>
      <c r="G2571" s="11">
        <v>0</v>
      </c>
      <c r="H2571" s="11">
        <v>6</v>
      </c>
      <c r="I2571" s="11">
        <v>12857</v>
      </c>
      <c r="J2571" s="12" t="str">
        <f>LEFT(tblRVN[[#This Row],[Rate Desc]],10)</f>
        <v>02GNSB024F</v>
      </c>
      <c r="K2571" s="11">
        <v>12857</v>
      </c>
      <c r="L2571" s="13"/>
    </row>
    <row r="2572" spans="1:12" ht="15" hidden="1" customHeight="1">
      <c r="A2572" s="8">
        <v>201801</v>
      </c>
      <c r="B2572" s="9" t="s">
        <v>41</v>
      </c>
      <c r="C2572" s="9" t="s">
        <v>13</v>
      </c>
      <c r="D2572" s="7" t="s">
        <v>14</v>
      </c>
      <c r="E2572" s="9" t="s">
        <v>50</v>
      </c>
      <c r="F2572" s="10">
        <v>512.85</v>
      </c>
      <c r="G2572" s="11">
        <v>0</v>
      </c>
      <c r="H2572" s="11">
        <v>75</v>
      </c>
      <c r="I2572" s="11">
        <v>5471</v>
      </c>
      <c r="J2572" s="12" t="str">
        <f>LEFT(tblRVN[[#This Row],[Rate Desc]],10)</f>
        <v>02GNSB24FP</v>
      </c>
      <c r="K2572" s="11">
        <v>5471</v>
      </c>
      <c r="L2572" s="13"/>
    </row>
    <row r="2573" spans="1:12" ht="15" hidden="1" customHeight="1">
      <c r="A2573" s="8">
        <v>201801</v>
      </c>
      <c r="B2573" s="9" t="s">
        <v>41</v>
      </c>
      <c r="C2573" s="9" t="s">
        <v>13</v>
      </c>
      <c r="D2573" s="7" t="s">
        <v>14</v>
      </c>
      <c r="E2573" s="9" t="s">
        <v>51</v>
      </c>
      <c r="F2573" s="10">
        <v>4283206.01</v>
      </c>
      <c r="G2573" s="11">
        <v>0</v>
      </c>
      <c r="H2573" s="11">
        <v>14127</v>
      </c>
      <c r="I2573" s="11">
        <v>45356639</v>
      </c>
      <c r="J2573" s="12" t="str">
        <f>LEFT(tblRVN[[#This Row],[Rate Desc]],10)</f>
        <v>02GNSV0024</v>
      </c>
      <c r="K2573" s="11">
        <v>45356639</v>
      </c>
      <c r="L2573" s="13"/>
    </row>
    <row r="2574" spans="1:12" ht="15" hidden="1" customHeight="1">
      <c r="A2574" s="8">
        <v>201801</v>
      </c>
      <c r="B2574" s="9" t="s">
        <v>41</v>
      </c>
      <c r="C2574" s="9" t="s">
        <v>13</v>
      </c>
      <c r="D2574" s="7" t="s">
        <v>14</v>
      </c>
      <c r="E2574" s="9" t="s">
        <v>52</v>
      </c>
      <c r="F2574" s="10">
        <v>12870.81</v>
      </c>
      <c r="G2574" s="11">
        <v>0</v>
      </c>
      <c r="H2574" s="11">
        <v>104</v>
      </c>
      <c r="I2574" s="11">
        <v>89196</v>
      </c>
      <c r="J2574" s="12" t="str">
        <f>LEFT(tblRVN[[#This Row],[Rate Desc]],10)</f>
        <v>02GNSV024F</v>
      </c>
      <c r="K2574" s="11">
        <v>89196</v>
      </c>
      <c r="L2574" s="13"/>
    </row>
    <row r="2575" spans="1:12" ht="15" hidden="1" customHeight="1">
      <c r="A2575" s="8">
        <v>201801</v>
      </c>
      <c r="B2575" s="9" t="s">
        <v>41</v>
      </c>
      <c r="C2575" s="9" t="s">
        <v>13</v>
      </c>
      <c r="D2575" s="7" t="s">
        <v>14</v>
      </c>
      <c r="E2575" s="9" t="s">
        <v>53</v>
      </c>
      <c r="F2575" s="10">
        <v>465222.44</v>
      </c>
      <c r="G2575" s="11">
        <v>0</v>
      </c>
      <c r="H2575" s="11">
        <v>103</v>
      </c>
      <c r="I2575" s="11">
        <v>5658344</v>
      </c>
      <c r="J2575" s="12" t="str">
        <f>LEFT(tblRVN[[#This Row],[Rate Desc]],10)</f>
        <v>02LGSB0036</v>
      </c>
      <c r="K2575" s="11">
        <v>5658344</v>
      </c>
      <c r="L2575" s="13"/>
    </row>
    <row r="2576" spans="1:12" ht="15" hidden="1" customHeight="1">
      <c r="A2576" s="8">
        <v>201801</v>
      </c>
      <c r="B2576" s="9" t="s">
        <v>41</v>
      </c>
      <c r="C2576" s="9" t="s">
        <v>13</v>
      </c>
      <c r="D2576" s="7" t="s">
        <v>14</v>
      </c>
      <c r="E2576" s="9" t="s">
        <v>54</v>
      </c>
      <c r="F2576" s="10">
        <v>5522690</v>
      </c>
      <c r="G2576" s="11">
        <v>0</v>
      </c>
      <c r="H2576" s="11">
        <v>869</v>
      </c>
      <c r="I2576" s="11">
        <v>68355342</v>
      </c>
      <c r="J2576" s="12" t="str">
        <f>LEFT(tblRVN[[#This Row],[Rate Desc]],10)</f>
        <v>02LGSV0036</v>
      </c>
      <c r="K2576" s="11">
        <v>68355342</v>
      </c>
      <c r="L2576" s="13"/>
    </row>
    <row r="2577" spans="1:12" ht="15" hidden="1" customHeight="1">
      <c r="A2577" s="8">
        <v>201801</v>
      </c>
      <c r="B2577" s="9" t="s">
        <v>41</v>
      </c>
      <c r="C2577" s="9" t="s">
        <v>13</v>
      </c>
      <c r="D2577" s="7" t="s">
        <v>14</v>
      </c>
      <c r="E2577" s="9" t="s">
        <v>55</v>
      </c>
      <c r="F2577" s="10">
        <v>1144384.52</v>
      </c>
      <c r="G2577" s="11">
        <v>0</v>
      </c>
      <c r="H2577" s="11">
        <v>37</v>
      </c>
      <c r="I2577" s="11">
        <v>15190480</v>
      </c>
      <c r="J2577" s="12" t="str">
        <f>LEFT(tblRVN[[#This Row],[Rate Desc]],10)</f>
        <v>02LGSV048T</v>
      </c>
      <c r="K2577" s="11">
        <v>15190480</v>
      </c>
      <c r="L2577" s="13"/>
    </row>
    <row r="2578" spans="1:12" ht="15" hidden="1" customHeight="1">
      <c r="A2578" s="8">
        <v>201801</v>
      </c>
      <c r="B2578" s="9" t="s">
        <v>41</v>
      </c>
      <c r="C2578" s="9" t="s">
        <v>13</v>
      </c>
      <c r="D2578" s="7" t="s">
        <v>14</v>
      </c>
      <c r="E2578" s="9" t="s">
        <v>56</v>
      </c>
      <c r="F2578" s="10">
        <v>4061.9</v>
      </c>
      <c r="I2578" s="11">
        <v>0</v>
      </c>
      <c r="J2578" s="12" t="str">
        <f>LEFT(tblRVN[[#This Row],[Rate Desc]],10)</f>
        <v>02LNX00102</v>
      </c>
      <c r="K2578" s="11">
        <v>0</v>
      </c>
      <c r="L2578" s="13"/>
    </row>
    <row r="2579" spans="1:12" ht="15" hidden="1" customHeight="1">
      <c r="A2579" s="8">
        <v>201801</v>
      </c>
      <c r="B2579" s="9" t="s">
        <v>41</v>
      </c>
      <c r="C2579" s="9" t="s">
        <v>13</v>
      </c>
      <c r="D2579" s="7" t="s">
        <v>14</v>
      </c>
      <c r="E2579" s="9" t="s">
        <v>72</v>
      </c>
      <c r="F2579" s="10">
        <v>-424.03</v>
      </c>
      <c r="I2579" s="11">
        <v>0</v>
      </c>
      <c r="J2579" s="12" t="str">
        <f>LEFT(tblRVN[[#This Row],[Rate Desc]],10)</f>
        <v>02LNX00103</v>
      </c>
      <c r="K2579" s="11">
        <v>0</v>
      </c>
      <c r="L2579" s="13"/>
    </row>
    <row r="2580" spans="1:12" ht="15" hidden="1" customHeight="1">
      <c r="A2580" s="8">
        <v>201801</v>
      </c>
      <c r="B2580" s="9" t="s">
        <v>41</v>
      </c>
      <c r="C2580" s="9" t="s">
        <v>13</v>
      </c>
      <c r="D2580" s="7" t="s">
        <v>14</v>
      </c>
      <c r="E2580" s="9" t="s">
        <v>57</v>
      </c>
      <c r="F2580" s="10">
        <v>142.74</v>
      </c>
      <c r="I2580" s="11">
        <v>0</v>
      </c>
      <c r="J2580" s="12" t="str">
        <f>LEFT(tblRVN[[#This Row],[Rate Desc]],10)</f>
        <v>02LNX00105</v>
      </c>
      <c r="K2580" s="11">
        <v>0</v>
      </c>
      <c r="L2580" s="13"/>
    </row>
    <row r="2581" spans="1:12" ht="15" hidden="1" customHeight="1">
      <c r="A2581" s="8">
        <v>201801</v>
      </c>
      <c r="B2581" s="9" t="s">
        <v>41</v>
      </c>
      <c r="C2581" s="9" t="s">
        <v>13</v>
      </c>
      <c r="D2581" s="7" t="s">
        <v>14</v>
      </c>
      <c r="E2581" s="9" t="s">
        <v>58</v>
      </c>
      <c r="F2581" s="10">
        <v>17951.150000000001</v>
      </c>
      <c r="I2581" s="11">
        <v>0</v>
      </c>
      <c r="J2581" s="12" t="str">
        <f>LEFT(tblRVN[[#This Row],[Rate Desc]],10)</f>
        <v>02LNX00109</v>
      </c>
      <c r="K2581" s="11">
        <v>0</v>
      </c>
      <c r="L2581" s="13"/>
    </row>
    <row r="2582" spans="1:12" ht="15" hidden="1" customHeight="1">
      <c r="A2582" s="8">
        <v>201801</v>
      </c>
      <c r="B2582" s="9" t="s">
        <v>41</v>
      </c>
      <c r="C2582" s="9" t="s">
        <v>13</v>
      </c>
      <c r="D2582" s="7" t="s">
        <v>14</v>
      </c>
      <c r="E2582" s="9" t="s">
        <v>73</v>
      </c>
      <c r="F2582" s="10">
        <v>-860.17</v>
      </c>
      <c r="I2582" s="11">
        <v>0</v>
      </c>
      <c r="J2582" s="12" t="str">
        <f>LEFT(tblRVN[[#This Row],[Rate Desc]],10)</f>
        <v>02LNX00110</v>
      </c>
      <c r="K2582" s="11">
        <v>0</v>
      </c>
      <c r="L2582" s="13"/>
    </row>
    <row r="2583" spans="1:12" ht="15" hidden="1" customHeight="1">
      <c r="A2583" s="8">
        <v>201801</v>
      </c>
      <c r="B2583" s="9" t="s">
        <v>41</v>
      </c>
      <c r="C2583" s="9" t="s">
        <v>13</v>
      </c>
      <c r="D2583" s="7" t="s">
        <v>14</v>
      </c>
      <c r="E2583" s="9" t="s">
        <v>59</v>
      </c>
      <c r="F2583" s="10">
        <v>55.73</v>
      </c>
      <c r="I2583" s="11">
        <v>0</v>
      </c>
      <c r="J2583" s="12" t="str">
        <f>LEFT(tblRVN[[#This Row],[Rate Desc]],10)</f>
        <v>02LNX00112</v>
      </c>
      <c r="K2583" s="11">
        <v>0</v>
      </c>
      <c r="L2583" s="13"/>
    </row>
    <row r="2584" spans="1:12" ht="15" hidden="1" customHeight="1">
      <c r="A2584" s="8">
        <v>201801</v>
      </c>
      <c r="B2584" s="9" t="s">
        <v>41</v>
      </c>
      <c r="C2584" s="9" t="s">
        <v>13</v>
      </c>
      <c r="D2584" s="7" t="s">
        <v>14</v>
      </c>
      <c r="E2584" s="9" t="s">
        <v>60</v>
      </c>
      <c r="F2584" s="10">
        <v>230.95</v>
      </c>
      <c r="I2584" s="11">
        <v>0</v>
      </c>
      <c r="J2584" s="12" t="str">
        <f>LEFT(tblRVN[[#This Row],[Rate Desc]],10)</f>
        <v>02LNX00300</v>
      </c>
      <c r="K2584" s="11">
        <v>0</v>
      </c>
      <c r="L2584" s="13"/>
    </row>
    <row r="2585" spans="1:12" ht="15" hidden="1" customHeight="1">
      <c r="A2585" s="8">
        <v>201801</v>
      </c>
      <c r="B2585" s="9" t="s">
        <v>41</v>
      </c>
      <c r="C2585" s="9" t="s">
        <v>13</v>
      </c>
      <c r="D2585" s="7" t="s">
        <v>14</v>
      </c>
      <c r="E2585" s="9" t="s">
        <v>61</v>
      </c>
      <c r="F2585" s="10">
        <v>4835.05</v>
      </c>
      <c r="I2585" s="11">
        <v>0</v>
      </c>
      <c r="J2585" s="12" t="str">
        <f>LEFT(tblRVN[[#This Row],[Rate Desc]],10)</f>
        <v>02LNX00311</v>
      </c>
      <c r="K2585" s="11">
        <v>0</v>
      </c>
      <c r="L2585" s="13"/>
    </row>
    <row r="2586" spans="1:12" ht="15" hidden="1" customHeight="1">
      <c r="A2586" s="8">
        <v>201801</v>
      </c>
      <c r="B2586" s="9" t="s">
        <v>41</v>
      </c>
      <c r="C2586" s="9" t="s">
        <v>13</v>
      </c>
      <c r="D2586" s="7" t="s">
        <v>14</v>
      </c>
      <c r="E2586" s="9" t="s">
        <v>97</v>
      </c>
      <c r="F2586" s="10">
        <v>-383.03</v>
      </c>
      <c r="I2586" s="11">
        <v>0</v>
      </c>
      <c r="J2586" s="12" t="str">
        <f>LEFT(tblRVN[[#This Row],[Rate Desc]],10)</f>
        <v>02LNX00312</v>
      </c>
      <c r="K2586" s="11">
        <v>0</v>
      </c>
      <c r="L2586" s="13"/>
    </row>
    <row r="2587" spans="1:12" ht="15" hidden="1" customHeight="1">
      <c r="A2587" s="8">
        <v>201801</v>
      </c>
      <c r="B2587" s="9" t="s">
        <v>41</v>
      </c>
      <c r="C2587" s="9" t="s">
        <v>13</v>
      </c>
      <c r="D2587" s="7" t="s">
        <v>14</v>
      </c>
      <c r="E2587" s="9" t="s">
        <v>62</v>
      </c>
      <c r="F2587" s="10">
        <v>40931.79</v>
      </c>
      <c r="G2587" s="11">
        <v>0</v>
      </c>
      <c r="H2587" s="11">
        <v>86</v>
      </c>
      <c r="I2587" s="11">
        <v>454440</v>
      </c>
      <c r="J2587" s="12" t="str">
        <f>LEFT(tblRVN[[#This Row],[Rate Desc]],10)</f>
        <v>02NMT24135</v>
      </c>
      <c r="K2587" s="11">
        <v>454440</v>
      </c>
      <c r="L2587" s="13"/>
    </row>
    <row r="2588" spans="1:12" ht="15" hidden="1" customHeight="1">
      <c r="A2588" s="8">
        <v>201801</v>
      </c>
      <c r="B2588" s="9" t="s">
        <v>41</v>
      </c>
      <c r="C2588" s="9" t="s">
        <v>13</v>
      </c>
      <c r="D2588" s="7" t="s">
        <v>14</v>
      </c>
      <c r="E2588" s="9" t="s">
        <v>63</v>
      </c>
      <c r="F2588" s="10">
        <v>77645.490000000005</v>
      </c>
      <c r="G2588" s="11">
        <v>0</v>
      </c>
      <c r="H2588" s="11">
        <v>13</v>
      </c>
      <c r="I2588" s="11">
        <v>918900</v>
      </c>
      <c r="J2588" s="12" t="str">
        <f>LEFT(tblRVN[[#This Row],[Rate Desc]],10)</f>
        <v>02NMT36135</v>
      </c>
      <c r="K2588" s="11">
        <v>918900</v>
      </c>
      <c r="L2588" s="13"/>
    </row>
    <row r="2589" spans="1:12" ht="15" hidden="1" customHeight="1">
      <c r="A2589" s="8">
        <v>201801</v>
      </c>
      <c r="B2589" s="9" t="s">
        <v>41</v>
      </c>
      <c r="C2589" s="9" t="s">
        <v>13</v>
      </c>
      <c r="D2589" s="7" t="s">
        <v>14</v>
      </c>
      <c r="E2589" s="9" t="s">
        <v>64</v>
      </c>
      <c r="F2589" s="10">
        <v>69589.47</v>
      </c>
      <c r="G2589" s="11">
        <v>0</v>
      </c>
      <c r="H2589" s="11">
        <v>2</v>
      </c>
      <c r="I2589" s="11">
        <v>958800</v>
      </c>
      <c r="J2589" s="12" t="str">
        <f>LEFT(tblRVN[[#This Row],[Rate Desc]],10)</f>
        <v>02NMT48135</v>
      </c>
      <c r="K2589" s="11">
        <v>958800</v>
      </c>
      <c r="L2589" s="13"/>
    </row>
    <row r="2590" spans="1:12" ht="15" hidden="1" customHeight="1">
      <c r="A2590" s="8">
        <v>201801</v>
      </c>
      <c r="B2590" s="9" t="s">
        <v>41</v>
      </c>
      <c r="C2590" s="9" t="s">
        <v>13</v>
      </c>
      <c r="D2590" s="7" t="s">
        <v>14</v>
      </c>
      <c r="E2590" s="9" t="s">
        <v>65</v>
      </c>
      <c r="F2590" s="10">
        <v>18175.04</v>
      </c>
      <c r="G2590" s="11">
        <v>0</v>
      </c>
      <c r="H2590" s="11">
        <v>771</v>
      </c>
      <c r="I2590" s="11">
        <v>123086</v>
      </c>
      <c r="J2590" s="12" t="str">
        <f>LEFT(tblRVN[[#This Row],[Rate Desc]],10)</f>
        <v>02OALT015N</v>
      </c>
      <c r="K2590" s="11">
        <v>123086</v>
      </c>
      <c r="L2590" s="13"/>
    </row>
    <row r="2591" spans="1:12" ht="15" hidden="1" customHeight="1">
      <c r="A2591" s="8">
        <v>201801</v>
      </c>
      <c r="B2591" s="9" t="s">
        <v>41</v>
      </c>
      <c r="C2591" s="9" t="s">
        <v>13</v>
      </c>
      <c r="D2591" s="7" t="s">
        <v>14</v>
      </c>
      <c r="E2591" s="9" t="s">
        <v>66</v>
      </c>
      <c r="F2591" s="10">
        <v>6922.2</v>
      </c>
      <c r="G2591" s="11">
        <v>0</v>
      </c>
      <c r="H2591" s="11">
        <v>465</v>
      </c>
      <c r="I2591" s="11">
        <v>42855</v>
      </c>
      <c r="J2591" s="12" t="str">
        <f>LEFT(tblRVN[[#This Row],[Rate Desc]],10)</f>
        <v>02OALTB15N</v>
      </c>
      <c r="K2591" s="11">
        <v>42855</v>
      </c>
      <c r="L2591" s="13"/>
    </row>
    <row r="2592" spans="1:12" ht="15" hidden="1" customHeight="1">
      <c r="A2592" s="8">
        <v>201801</v>
      </c>
      <c r="B2592" s="9" t="s">
        <v>41</v>
      </c>
      <c r="C2592" s="9" t="s">
        <v>13</v>
      </c>
      <c r="D2592" s="7" t="s">
        <v>14</v>
      </c>
      <c r="E2592" s="9" t="s">
        <v>67</v>
      </c>
      <c r="F2592" s="10">
        <v>1978.98</v>
      </c>
      <c r="G2592" s="11">
        <v>0</v>
      </c>
      <c r="H2592" s="11">
        <v>27</v>
      </c>
      <c r="I2592" s="11">
        <v>20565</v>
      </c>
      <c r="J2592" s="12" t="str">
        <f>LEFT(tblRVN[[#This Row],[Rate Desc]],10)</f>
        <v>02RCFL0054</v>
      </c>
      <c r="K2592" s="11">
        <v>20565</v>
      </c>
      <c r="L2592" s="13"/>
    </row>
    <row r="2593" spans="1:12" ht="15" hidden="1" customHeight="1">
      <c r="A2593" s="8">
        <v>201801</v>
      </c>
      <c r="B2593" s="9" t="s">
        <v>41</v>
      </c>
      <c r="C2593" s="9" t="s">
        <v>13</v>
      </c>
      <c r="D2593" s="7" t="s">
        <v>14</v>
      </c>
      <c r="E2593" s="9" t="s">
        <v>15</v>
      </c>
      <c r="F2593" s="10">
        <v>514442.89</v>
      </c>
      <c r="G2593" s="11">
        <v>0</v>
      </c>
      <c r="H2593" s="11">
        <v>0</v>
      </c>
      <c r="I2593" s="11">
        <v>0</v>
      </c>
      <c r="J2593" s="12" t="str">
        <f>LEFT(tblRVN[[#This Row],[Rate Desc]],10)</f>
        <v>301270-DSM</v>
      </c>
      <c r="K2593" s="11">
        <v>0</v>
      </c>
      <c r="L2593" s="13"/>
    </row>
    <row r="2594" spans="1:12" ht="15" hidden="1" customHeight="1">
      <c r="A2594" s="8">
        <v>201801</v>
      </c>
      <c r="B2594" s="9" t="s">
        <v>41</v>
      </c>
      <c r="C2594" s="9" t="s">
        <v>13</v>
      </c>
      <c r="D2594" s="7" t="s">
        <v>14</v>
      </c>
      <c r="E2594" s="9" t="s">
        <v>16</v>
      </c>
      <c r="F2594" s="10">
        <v>2264.16</v>
      </c>
      <c r="G2594" s="11">
        <v>0</v>
      </c>
      <c r="H2594" s="11">
        <v>1</v>
      </c>
      <c r="I2594" s="11">
        <v>0</v>
      </c>
      <c r="J2594" s="12" t="str">
        <f>LEFT(tblRVN[[#This Row],[Rate Desc]],10)</f>
        <v>301280-BLU</v>
      </c>
      <c r="K2594" s="11">
        <v>0</v>
      </c>
      <c r="L2594" s="13"/>
    </row>
    <row r="2595" spans="1:12" ht="15" hidden="1" customHeight="1">
      <c r="A2595" s="8">
        <v>201801</v>
      </c>
      <c r="B2595" s="9" t="s">
        <v>41</v>
      </c>
      <c r="C2595" s="9" t="s">
        <v>13</v>
      </c>
      <c r="D2595" s="7" t="s">
        <v>14</v>
      </c>
      <c r="E2595" s="9" t="s">
        <v>17</v>
      </c>
      <c r="G2595" s="11">
        <v>16059</v>
      </c>
      <c r="H2595" s="11">
        <v>0</v>
      </c>
      <c r="J2595" s="12" t="str">
        <f>LEFT(tblRVN[[#This Row],[Rate Desc]],10)</f>
        <v>CUSTOMER C</v>
      </c>
      <c r="L2595" s="13"/>
    </row>
    <row r="2596" spans="1:12" ht="15" hidden="1" customHeight="1">
      <c r="A2596" s="8">
        <v>201801</v>
      </c>
      <c r="B2596" s="9" t="s">
        <v>41</v>
      </c>
      <c r="C2596" s="9" t="s">
        <v>13</v>
      </c>
      <c r="D2596" s="7" t="s">
        <v>14</v>
      </c>
      <c r="E2596" s="9" t="s">
        <v>18</v>
      </c>
      <c r="F2596" s="10">
        <v>-891739.35</v>
      </c>
      <c r="G2596" s="11">
        <v>0</v>
      </c>
      <c r="H2596" s="11">
        <v>0</v>
      </c>
      <c r="I2596" s="11">
        <v>0</v>
      </c>
      <c r="J2596" s="12" t="str">
        <f>LEFT(tblRVN[[#This Row],[Rate Desc]],10)</f>
        <v>REVENUE_AC</v>
      </c>
      <c r="K2596" s="11">
        <v>0</v>
      </c>
      <c r="L2596" s="13"/>
    </row>
    <row r="2597" spans="1:12" ht="15" hidden="1" customHeight="1">
      <c r="A2597" s="8">
        <v>201801</v>
      </c>
      <c r="B2597" s="9" t="s">
        <v>41</v>
      </c>
      <c r="C2597" s="9" t="s">
        <v>21</v>
      </c>
      <c r="D2597" s="7" t="s">
        <v>35</v>
      </c>
      <c r="E2597" s="9" t="s">
        <v>42</v>
      </c>
      <c r="F2597" s="10">
        <v>-542.20000000000005</v>
      </c>
      <c r="G2597" s="11">
        <v>0</v>
      </c>
      <c r="H2597" s="11">
        <v>43</v>
      </c>
      <c r="I2597" s="11">
        <v>66510</v>
      </c>
      <c r="J2597" s="12" t="str">
        <f>LEFT(tblRVN[[#This Row],[Rate Desc]],10)</f>
        <v>02GNSB0024</v>
      </c>
      <c r="K2597" s="11">
        <v>66510</v>
      </c>
      <c r="L2597" s="13"/>
    </row>
    <row r="2598" spans="1:12" ht="15" hidden="1" customHeight="1">
      <c r="A2598" s="8">
        <v>201801</v>
      </c>
      <c r="B2598" s="9" t="s">
        <v>41</v>
      </c>
      <c r="C2598" s="9" t="s">
        <v>21</v>
      </c>
      <c r="D2598" s="7" t="s">
        <v>35</v>
      </c>
      <c r="E2598" s="9" t="s">
        <v>44</v>
      </c>
      <c r="F2598" s="10">
        <v>-0.52</v>
      </c>
      <c r="G2598" s="11">
        <v>0</v>
      </c>
      <c r="H2598" s="11">
        <v>1</v>
      </c>
      <c r="I2598" s="11">
        <v>64</v>
      </c>
      <c r="J2598" s="12" t="str">
        <f>LEFT(tblRVN[[#This Row],[Rate Desc]],10)</f>
        <v>02GNSB24FP</v>
      </c>
      <c r="K2598" s="11">
        <v>64</v>
      </c>
      <c r="L2598" s="13"/>
    </row>
    <row r="2599" spans="1:12" ht="15" hidden="1" customHeight="1">
      <c r="A2599" s="8">
        <v>201801</v>
      </c>
      <c r="B2599" s="9" t="s">
        <v>41</v>
      </c>
      <c r="C2599" s="9" t="s">
        <v>21</v>
      </c>
      <c r="D2599" s="7" t="s">
        <v>35</v>
      </c>
      <c r="E2599" s="9" t="s">
        <v>45</v>
      </c>
      <c r="F2599" s="10">
        <v>-601.15</v>
      </c>
      <c r="G2599" s="11">
        <v>0</v>
      </c>
      <c r="H2599" s="11">
        <v>9</v>
      </c>
      <c r="I2599" s="11">
        <v>73760</v>
      </c>
      <c r="J2599" s="12" t="str">
        <f>LEFT(tblRVN[[#This Row],[Rate Desc]],10)</f>
        <v>02LGSB0036</v>
      </c>
      <c r="K2599" s="11">
        <v>73760</v>
      </c>
      <c r="L2599" s="13"/>
    </row>
    <row r="2600" spans="1:12" ht="15" hidden="1" customHeight="1">
      <c r="A2600" s="8">
        <v>201801</v>
      </c>
      <c r="B2600" s="9" t="s">
        <v>41</v>
      </c>
      <c r="C2600" s="9" t="s">
        <v>21</v>
      </c>
      <c r="D2600" s="7" t="s">
        <v>35</v>
      </c>
      <c r="E2600" s="9" t="s">
        <v>47</v>
      </c>
      <c r="F2600" s="10">
        <v>-18.149999999999999</v>
      </c>
      <c r="I2600" s="11">
        <v>2228</v>
      </c>
      <c r="J2600" s="12" t="str">
        <f>LEFT(tblRVN[[#This Row],[Rate Desc]],10)</f>
        <v>02OALTB15N</v>
      </c>
      <c r="K2600" s="11">
        <v>2228</v>
      </c>
      <c r="L2600" s="13"/>
    </row>
    <row r="2601" spans="1:12" ht="15" hidden="1" customHeight="1">
      <c r="A2601" s="8">
        <v>201801</v>
      </c>
      <c r="B2601" s="9" t="s">
        <v>41</v>
      </c>
      <c r="C2601" s="9" t="s">
        <v>21</v>
      </c>
      <c r="D2601" s="7" t="s">
        <v>35</v>
      </c>
      <c r="E2601" s="9" t="s">
        <v>37</v>
      </c>
      <c r="G2601" s="11">
        <v>52</v>
      </c>
      <c r="H2601" s="11">
        <v>0</v>
      </c>
      <c r="J2601" s="12" t="str">
        <f>LEFT(tblRVN[[#This Row],[Rate Desc]],10)</f>
        <v>CUSTOMER C</v>
      </c>
      <c r="L2601" s="13"/>
    </row>
    <row r="2602" spans="1:12" ht="15" hidden="1" customHeight="1">
      <c r="A2602" s="8">
        <v>201801</v>
      </c>
      <c r="B2602" s="9" t="s">
        <v>41</v>
      </c>
      <c r="C2602" s="9" t="s">
        <v>21</v>
      </c>
      <c r="D2602" s="7" t="s">
        <v>14</v>
      </c>
      <c r="E2602" s="9" t="s">
        <v>48</v>
      </c>
      <c r="F2602" s="10">
        <v>7555.83</v>
      </c>
      <c r="G2602" s="11">
        <v>0</v>
      </c>
      <c r="H2602" s="11">
        <v>43</v>
      </c>
      <c r="I2602" s="11">
        <v>66510</v>
      </c>
      <c r="J2602" s="12" t="str">
        <f>LEFT(tblRVN[[#This Row],[Rate Desc]],10)</f>
        <v>02GNSB0024</v>
      </c>
      <c r="K2602" s="11">
        <v>66510</v>
      </c>
      <c r="L2602" s="13"/>
    </row>
    <row r="2603" spans="1:12" ht="15" hidden="1" customHeight="1">
      <c r="A2603" s="8">
        <v>201801</v>
      </c>
      <c r="B2603" s="9" t="s">
        <v>41</v>
      </c>
      <c r="C2603" s="9" t="s">
        <v>21</v>
      </c>
      <c r="D2603" s="7" t="s">
        <v>14</v>
      </c>
      <c r="E2603" s="9" t="s">
        <v>50</v>
      </c>
      <c r="F2603" s="10">
        <v>7.78</v>
      </c>
      <c r="G2603" s="11">
        <v>0</v>
      </c>
      <c r="H2603" s="11">
        <v>1</v>
      </c>
      <c r="I2603" s="11">
        <v>64</v>
      </c>
      <c r="J2603" s="12" t="str">
        <f>LEFT(tblRVN[[#This Row],[Rate Desc]],10)</f>
        <v>02GNSB24FP</v>
      </c>
      <c r="K2603" s="11">
        <v>64</v>
      </c>
      <c r="L2603" s="13"/>
    </row>
    <row r="2604" spans="1:12" ht="15" hidden="1" customHeight="1">
      <c r="A2604" s="8">
        <v>201801</v>
      </c>
      <c r="B2604" s="9" t="s">
        <v>41</v>
      </c>
      <c r="C2604" s="9" t="s">
        <v>21</v>
      </c>
      <c r="D2604" s="7" t="s">
        <v>14</v>
      </c>
      <c r="E2604" s="9" t="s">
        <v>51</v>
      </c>
      <c r="F2604" s="10">
        <v>132425.68</v>
      </c>
      <c r="G2604" s="11">
        <v>0</v>
      </c>
      <c r="H2604" s="11">
        <v>327</v>
      </c>
      <c r="I2604" s="11">
        <v>1379437</v>
      </c>
      <c r="J2604" s="12" t="str">
        <f>LEFT(tblRVN[[#This Row],[Rate Desc]],10)</f>
        <v>02GNSV0024</v>
      </c>
      <c r="K2604" s="11">
        <v>1379437</v>
      </c>
      <c r="L2604" s="13"/>
    </row>
    <row r="2605" spans="1:12" ht="15" hidden="1" customHeight="1">
      <c r="A2605" s="8">
        <v>201801</v>
      </c>
      <c r="B2605" s="9" t="s">
        <v>41</v>
      </c>
      <c r="C2605" s="9" t="s">
        <v>21</v>
      </c>
      <c r="D2605" s="7" t="s">
        <v>14</v>
      </c>
      <c r="E2605" s="9" t="s">
        <v>52</v>
      </c>
      <c r="F2605" s="10">
        <v>741.85</v>
      </c>
      <c r="G2605" s="11">
        <v>0</v>
      </c>
      <c r="H2605" s="11">
        <v>4</v>
      </c>
      <c r="I2605" s="11">
        <v>2776</v>
      </c>
      <c r="J2605" s="12" t="str">
        <f>LEFT(tblRVN[[#This Row],[Rate Desc]],10)</f>
        <v>02GNSV024F</v>
      </c>
      <c r="K2605" s="11">
        <v>2776</v>
      </c>
      <c r="L2605" s="13"/>
    </row>
    <row r="2606" spans="1:12" ht="15" hidden="1" customHeight="1">
      <c r="A2606" s="8">
        <v>201801</v>
      </c>
      <c r="B2606" s="9" t="s">
        <v>41</v>
      </c>
      <c r="C2606" s="9" t="s">
        <v>21</v>
      </c>
      <c r="D2606" s="7" t="s">
        <v>14</v>
      </c>
      <c r="E2606" s="9" t="s">
        <v>53</v>
      </c>
      <c r="F2606" s="10">
        <v>11594.84</v>
      </c>
      <c r="G2606" s="11">
        <v>0</v>
      </c>
      <c r="H2606" s="11">
        <v>9</v>
      </c>
      <c r="I2606" s="11">
        <v>73760</v>
      </c>
      <c r="J2606" s="12" t="str">
        <f>LEFT(tblRVN[[#This Row],[Rate Desc]],10)</f>
        <v>02LGSB0036</v>
      </c>
      <c r="K2606" s="11">
        <v>73760</v>
      </c>
      <c r="L2606" s="13"/>
    </row>
    <row r="2607" spans="1:12" ht="15" hidden="1" customHeight="1">
      <c r="A2607" s="8">
        <v>201801</v>
      </c>
      <c r="B2607" s="9" t="s">
        <v>41</v>
      </c>
      <c r="C2607" s="9" t="s">
        <v>21</v>
      </c>
      <c r="D2607" s="7" t="s">
        <v>14</v>
      </c>
      <c r="E2607" s="9" t="s">
        <v>54</v>
      </c>
      <c r="F2607" s="10">
        <v>598086.80000000005</v>
      </c>
      <c r="G2607" s="11">
        <v>0</v>
      </c>
      <c r="H2607" s="11">
        <v>98</v>
      </c>
      <c r="I2607" s="11">
        <v>6803900</v>
      </c>
      <c r="J2607" s="12" t="str">
        <f>LEFT(tblRVN[[#This Row],[Rate Desc]],10)</f>
        <v>02LGSV0036</v>
      </c>
      <c r="K2607" s="11">
        <v>6803900</v>
      </c>
      <c r="L2607" s="13"/>
    </row>
    <row r="2608" spans="1:12" ht="15" hidden="1" customHeight="1">
      <c r="A2608" s="8">
        <v>201801</v>
      </c>
      <c r="B2608" s="9" t="s">
        <v>41</v>
      </c>
      <c r="C2608" s="9" t="s">
        <v>21</v>
      </c>
      <c r="D2608" s="7" t="s">
        <v>14</v>
      </c>
      <c r="E2608" s="9" t="s">
        <v>55</v>
      </c>
      <c r="F2608" s="10">
        <v>3501103.36</v>
      </c>
      <c r="G2608" s="11">
        <v>0</v>
      </c>
      <c r="H2608" s="11">
        <v>32</v>
      </c>
      <c r="I2608" s="11">
        <v>52747700</v>
      </c>
      <c r="J2608" s="12" t="str">
        <f>LEFT(tblRVN[[#This Row],[Rate Desc]],10)</f>
        <v>02LGSV048T</v>
      </c>
      <c r="K2608" s="11">
        <v>52747700</v>
      </c>
      <c r="L2608" s="13"/>
    </row>
    <row r="2609" spans="1:12" ht="15" hidden="1" customHeight="1">
      <c r="A2609" s="8">
        <v>201801</v>
      </c>
      <c r="B2609" s="9" t="s">
        <v>41</v>
      </c>
      <c r="C2609" s="9" t="s">
        <v>21</v>
      </c>
      <c r="D2609" s="7" t="s">
        <v>14</v>
      </c>
      <c r="E2609" s="9" t="s">
        <v>65</v>
      </c>
      <c r="F2609" s="10">
        <v>1095.05</v>
      </c>
      <c r="G2609" s="11">
        <v>0</v>
      </c>
      <c r="H2609" s="11">
        <v>37</v>
      </c>
      <c r="I2609" s="11">
        <v>7955</v>
      </c>
      <c r="J2609" s="12" t="str">
        <f>LEFT(tblRVN[[#This Row],[Rate Desc]],10)</f>
        <v>02OALT015N</v>
      </c>
      <c r="K2609" s="11">
        <v>7955</v>
      </c>
      <c r="L2609" s="13"/>
    </row>
    <row r="2610" spans="1:12" ht="15" hidden="1" customHeight="1">
      <c r="A2610" s="8">
        <v>201801</v>
      </c>
      <c r="B2610" s="9" t="s">
        <v>41</v>
      </c>
      <c r="C2610" s="9" t="s">
        <v>21</v>
      </c>
      <c r="D2610" s="7" t="s">
        <v>14</v>
      </c>
      <c r="E2610" s="9" t="s">
        <v>66</v>
      </c>
      <c r="F2610" s="10">
        <v>350.28</v>
      </c>
      <c r="G2610" s="11">
        <v>0</v>
      </c>
      <c r="H2610" s="11">
        <v>14</v>
      </c>
      <c r="I2610" s="11">
        <v>2228</v>
      </c>
      <c r="J2610" s="12" t="str">
        <f>LEFT(tblRVN[[#This Row],[Rate Desc]],10)</f>
        <v>02OALTB15N</v>
      </c>
      <c r="K2610" s="11">
        <v>2228</v>
      </c>
      <c r="L2610" s="13"/>
    </row>
    <row r="2611" spans="1:12" ht="15" hidden="1" customHeight="1">
      <c r="A2611" s="8">
        <v>201801</v>
      </c>
      <c r="B2611" s="9" t="s">
        <v>41</v>
      </c>
      <c r="C2611" s="9" t="s">
        <v>21</v>
      </c>
      <c r="D2611" s="7" t="s">
        <v>14</v>
      </c>
      <c r="E2611" s="9" t="s">
        <v>68</v>
      </c>
      <c r="F2611" s="10">
        <v>43723.87</v>
      </c>
      <c r="G2611" s="11">
        <v>0</v>
      </c>
      <c r="H2611" s="11">
        <v>1</v>
      </c>
      <c r="I2611" s="11">
        <v>451000</v>
      </c>
      <c r="J2611" s="12" t="str">
        <f>LEFT(tblRVN[[#This Row],[Rate Desc]],10)</f>
        <v>02PRSV47TM</v>
      </c>
      <c r="K2611" s="11">
        <v>451000</v>
      </c>
      <c r="L2611" s="13"/>
    </row>
    <row r="2612" spans="1:12" ht="15" hidden="1" customHeight="1">
      <c r="A2612" s="8">
        <v>201801</v>
      </c>
      <c r="B2612" s="9" t="s">
        <v>41</v>
      </c>
      <c r="C2612" s="9" t="s">
        <v>21</v>
      </c>
      <c r="D2612" s="7" t="s">
        <v>14</v>
      </c>
      <c r="E2612" s="9" t="s">
        <v>22</v>
      </c>
      <c r="F2612" s="10">
        <v>195935.78</v>
      </c>
      <c r="G2612" s="11">
        <v>0</v>
      </c>
      <c r="H2612" s="11">
        <v>0</v>
      </c>
      <c r="I2612" s="11">
        <v>0</v>
      </c>
      <c r="J2612" s="12" t="str">
        <f>LEFT(tblRVN[[#This Row],[Rate Desc]],10)</f>
        <v>301370-DSM</v>
      </c>
      <c r="K2612" s="11">
        <v>0</v>
      </c>
      <c r="L2612" s="13"/>
    </row>
    <row r="2613" spans="1:12" ht="15" hidden="1" customHeight="1">
      <c r="A2613" s="8">
        <v>201801</v>
      </c>
      <c r="B2613" s="9" t="s">
        <v>41</v>
      </c>
      <c r="C2613" s="9" t="s">
        <v>21</v>
      </c>
      <c r="D2613" s="7" t="s">
        <v>14</v>
      </c>
      <c r="E2613" s="9" t="s">
        <v>287</v>
      </c>
      <c r="F2613" s="10">
        <v>3.9</v>
      </c>
      <c r="G2613" s="11">
        <v>0</v>
      </c>
      <c r="H2613" s="11">
        <v>2</v>
      </c>
      <c r="I2613" s="11">
        <v>0</v>
      </c>
      <c r="J2613" s="12" t="str">
        <f>LEFT(tblRVN[[#This Row],[Rate Desc]],10)</f>
        <v>301380-BLU</v>
      </c>
      <c r="K2613" s="11">
        <v>0</v>
      </c>
      <c r="L2613" s="13"/>
    </row>
    <row r="2614" spans="1:12" ht="15" hidden="1" customHeight="1">
      <c r="A2614" s="8">
        <v>201801</v>
      </c>
      <c r="B2614" s="9" t="s">
        <v>41</v>
      </c>
      <c r="C2614" s="9" t="s">
        <v>21</v>
      </c>
      <c r="D2614" s="7" t="s">
        <v>14</v>
      </c>
      <c r="E2614" s="9" t="s">
        <v>17</v>
      </c>
      <c r="G2614" s="11">
        <v>483</v>
      </c>
      <c r="H2614" s="11">
        <v>0</v>
      </c>
      <c r="J2614" s="12" t="str">
        <f>LEFT(tblRVN[[#This Row],[Rate Desc]],10)</f>
        <v>CUSTOMER C</v>
      </c>
      <c r="L2614" s="13"/>
    </row>
    <row r="2615" spans="1:12" ht="15" hidden="1" customHeight="1">
      <c r="A2615" s="8">
        <v>201801</v>
      </c>
      <c r="B2615" s="9" t="s">
        <v>41</v>
      </c>
      <c r="C2615" s="9" t="s">
        <v>21</v>
      </c>
      <c r="D2615" s="7" t="s">
        <v>14</v>
      </c>
      <c r="E2615" s="9" t="s">
        <v>18</v>
      </c>
      <c r="F2615" s="10">
        <v>-358835.36</v>
      </c>
      <c r="G2615" s="11">
        <v>0</v>
      </c>
      <c r="H2615" s="11">
        <v>0</v>
      </c>
      <c r="I2615" s="11">
        <v>0</v>
      </c>
      <c r="J2615" s="12" t="str">
        <f>LEFT(tblRVN[[#This Row],[Rate Desc]],10)</f>
        <v>REVENUE_AC</v>
      </c>
      <c r="K2615" s="11">
        <v>0</v>
      </c>
      <c r="L2615" s="13"/>
    </row>
    <row r="2616" spans="1:12" ht="15" hidden="1" customHeight="1">
      <c r="A2616" s="8">
        <v>201801</v>
      </c>
      <c r="B2616" s="9" t="s">
        <v>41</v>
      </c>
      <c r="C2616" s="9" t="s">
        <v>23</v>
      </c>
      <c r="D2616" s="7" t="s">
        <v>35</v>
      </c>
      <c r="E2616" s="9" t="s">
        <v>69</v>
      </c>
      <c r="F2616" s="10">
        <v>-3015.84</v>
      </c>
      <c r="G2616" s="11">
        <v>0</v>
      </c>
      <c r="H2616" s="11">
        <v>3015</v>
      </c>
      <c r="I2616" s="11">
        <v>370040</v>
      </c>
      <c r="J2616" s="12" t="str">
        <f>LEFT(tblRVN[[#This Row],[Rate Desc]],10)</f>
        <v>02APSV0040</v>
      </c>
      <c r="K2616" s="11">
        <v>370040</v>
      </c>
      <c r="L2616" s="13"/>
    </row>
    <row r="2617" spans="1:12" ht="15" hidden="1" customHeight="1">
      <c r="A2617" s="8">
        <v>201801</v>
      </c>
      <c r="B2617" s="9" t="s">
        <v>41</v>
      </c>
      <c r="C2617" s="9" t="s">
        <v>23</v>
      </c>
      <c r="D2617" s="7" t="s">
        <v>35</v>
      </c>
      <c r="E2617" s="9" t="s">
        <v>98</v>
      </c>
      <c r="F2617" s="10">
        <v>-103.77</v>
      </c>
      <c r="I2617" s="11">
        <v>12732</v>
      </c>
      <c r="J2617" s="12" t="str">
        <f>LEFT(tblRVN[[#This Row],[Rate Desc]],10)</f>
        <v>02BPADEBIT</v>
      </c>
      <c r="K2617" s="11">
        <v>12732</v>
      </c>
      <c r="L2617" s="13"/>
    </row>
    <row r="2618" spans="1:12" ht="15" hidden="1" customHeight="1">
      <c r="A2618" s="8">
        <v>201801</v>
      </c>
      <c r="B2618" s="9" t="s">
        <v>41</v>
      </c>
      <c r="C2618" s="9" t="s">
        <v>23</v>
      </c>
      <c r="D2618" s="7" t="s">
        <v>35</v>
      </c>
      <c r="E2618" s="9" t="s">
        <v>70</v>
      </c>
      <c r="F2618" s="10">
        <v>-1.1299999999999999</v>
      </c>
      <c r="G2618" s="11">
        <v>0</v>
      </c>
      <c r="H2618" s="11">
        <v>9</v>
      </c>
      <c r="I2618" s="11">
        <v>138</v>
      </c>
      <c r="J2618" s="12" t="str">
        <f>LEFT(tblRVN[[#This Row],[Rate Desc]],10)</f>
        <v>02NMT40135</v>
      </c>
      <c r="K2618" s="11">
        <v>138</v>
      </c>
      <c r="L2618" s="13"/>
    </row>
    <row r="2619" spans="1:12" ht="15" hidden="1" customHeight="1">
      <c r="A2619" s="8">
        <v>201801</v>
      </c>
      <c r="B2619" s="9" t="s">
        <v>41</v>
      </c>
      <c r="C2619" s="9" t="s">
        <v>23</v>
      </c>
      <c r="D2619" s="7" t="s">
        <v>35</v>
      </c>
      <c r="E2619" s="9" t="s">
        <v>38</v>
      </c>
      <c r="G2619" s="11">
        <v>2968</v>
      </c>
      <c r="H2619" s="11">
        <v>0</v>
      </c>
      <c r="J2619" s="12" t="str">
        <f>LEFT(tblRVN[[#This Row],[Rate Desc]],10)</f>
        <v>CUSTOMER C</v>
      </c>
      <c r="L2619" s="13"/>
    </row>
    <row r="2620" spans="1:12" ht="15" hidden="1" customHeight="1">
      <c r="A2620" s="8">
        <v>201801</v>
      </c>
      <c r="B2620" s="9" t="s">
        <v>41</v>
      </c>
      <c r="C2620" s="9" t="s">
        <v>23</v>
      </c>
      <c r="D2620" s="7" t="s">
        <v>14</v>
      </c>
      <c r="E2620" s="9" t="s">
        <v>69</v>
      </c>
      <c r="F2620" s="10">
        <v>28262.92</v>
      </c>
      <c r="G2620" s="11">
        <v>0</v>
      </c>
      <c r="H2620" s="11">
        <v>3015</v>
      </c>
      <c r="I2620" s="11">
        <v>370040</v>
      </c>
      <c r="J2620" s="12" t="str">
        <f>LEFT(tblRVN[[#This Row],[Rate Desc]],10)</f>
        <v>02APSV0040</v>
      </c>
      <c r="K2620" s="11">
        <v>370040</v>
      </c>
      <c r="L2620" s="13"/>
    </row>
    <row r="2621" spans="1:12" ht="15" hidden="1" customHeight="1">
      <c r="A2621" s="8">
        <v>201801</v>
      </c>
      <c r="B2621" s="9" t="s">
        <v>41</v>
      </c>
      <c r="C2621" s="9" t="s">
        <v>23</v>
      </c>
      <c r="D2621" s="7" t="s">
        <v>14</v>
      </c>
      <c r="E2621" s="9" t="s">
        <v>71</v>
      </c>
      <c r="F2621" s="10">
        <v>17484.240000000002</v>
      </c>
      <c r="G2621" s="11">
        <v>0</v>
      </c>
      <c r="H2621" s="11">
        <v>2129</v>
      </c>
      <c r="I2621" s="11">
        <v>227379</v>
      </c>
      <c r="J2621" s="12" t="str">
        <f>LEFT(tblRVN[[#This Row],[Rate Desc]],10)</f>
        <v>02APSV040X</v>
      </c>
      <c r="K2621" s="11">
        <v>227379</v>
      </c>
      <c r="L2621" s="13"/>
    </row>
    <row r="2622" spans="1:12" ht="15" hidden="1" customHeight="1">
      <c r="A2622" s="8">
        <v>201801</v>
      </c>
      <c r="B2622" s="9" t="s">
        <v>41</v>
      </c>
      <c r="C2622" s="9" t="s">
        <v>23</v>
      </c>
      <c r="D2622" s="7" t="s">
        <v>14</v>
      </c>
      <c r="E2622" s="9" t="s">
        <v>56</v>
      </c>
      <c r="F2622" s="10">
        <v>231.67</v>
      </c>
      <c r="I2622" s="11">
        <v>0</v>
      </c>
      <c r="J2622" s="12" t="str">
        <f>LEFT(tblRVN[[#This Row],[Rate Desc]],10)</f>
        <v>02LNX00102</v>
      </c>
      <c r="K2622" s="11">
        <v>0</v>
      </c>
      <c r="L2622" s="13"/>
    </row>
    <row r="2623" spans="1:12" ht="15" hidden="1" customHeight="1">
      <c r="A2623" s="8">
        <v>201801</v>
      </c>
      <c r="B2623" s="9" t="s">
        <v>41</v>
      </c>
      <c r="C2623" s="9" t="s">
        <v>23</v>
      </c>
      <c r="D2623" s="7" t="s">
        <v>14</v>
      </c>
      <c r="E2623" s="9" t="s">
        <v>57</v>
      </c>
      <c r="F2623" s="10">
        <v>7.29</v>
      </c>
      <c r="I2623" s="11">
        <v>0</v>
      </c>
      <c r="J2623" s="12" t="str">
        <f>LEFT(tblRVN[[#This Row],[Rate Desc]],10)</f>
        <v>02LNX00105</v>
      </c>
      <c r="K2623" s="11">
        <v>0</v>
      </c>
      <c r="L2623" s="13"/>
    </row>
    <row r="2624" spans="1:12" ht="15" hidden="1" customHeight="1">
      <c r="A2624" s="8">
        <v>201801</v>
      </c>
      <c r="B2624" s="9" t="s">
        <v>41</v>
      </c>
      <c r="C2624" s="9" t="s">
        <v>23</v>
      </c>
      <c r="D2624" s="7" t="s">
        <v>14</v>
      </c>
      <c r="E2624" s="9" t="s">
        <v>58</v>
      </c>
      <c r="F2624" s="10">
        <v>300.61</v>
      </c>
      <c r="I2624" s="11">
        <v>0</v>
      </c>
      <c r="J2624" s="12" t="str">
        <f>LEFT(tblRVN[[#This Row],[Rate Desc]],10)</f>
        <v>02LNX00109</v>
      </c>
      <c r="K2624" s="11">
        <v>0</v>
      </c>
      <c r="L2624" s="13"/>
    </row>
    <row r="2625" spans="1:12" ht="15" hidden="1" customHeight="1">
      <c r="A2625" s="8">
        <v>201801</v>
      </c>
      <c r="B2625" s="9" t="s">
        <v>41</v>
      </c>
      <c r="C2625" s="9" t="s">
        <v>23</v>
      </c>
      <c r="D2625" s="7" t="s">
        <v>14</v>
      </c>
      <c r="E2625" s="9" t="s">
        <v>75</v>
      </c>
      <c r="F2625" s="10">
        <v>12.17</v>
      </c>
      <c r="G2625" s="11">
        <v>0</v>
      </c>
      <c r="H2625" s="11">
        <v>9</v>
      </c>
      <c r="I2625" s="11">
        <v>138</v>
      </c>
      <c r="J2625" s="12" t="str">
        <f>LEFT(tblRVN[[#This Row],[Rate Desc]],10)</f>
        <v>02NMT40135</v>
      </c>
      <c r="K2625" s="11">
        <v>138</v>
      </c>
      <c r="L2625" s="13"/>
    </row>
    <row r="2626" spans="1:12" ht="15" hidden="1" customHeight="1">
      <c r="A2626" s="8">
        <v>201801</v>
      </c>
      <c r="B2626" s="9" t="s">
        <v>41</v>
      </c>
      <c r="C2626" s="9" t="s">
        <v>23</v>
      </c>
      <c r="D2626" s="7" t="s">
        <v>14</v>
      </c>
      <c r="E2626" s="9" t="s">
        <v>280</v>
      </c>
      <c r="G2626" s="11">
        <v>0</v>
      </c>
      <c r="H2626" s="11">
        <v>1</v>
      </c>
      <c r="J2626" s="12" t="str">
        <f>LEFT(tblRVN[[#This Row],[Rate Desc]],10)</f>
        <v>02NMX40135</v>
      </c>
      <c r="L2626" s="13"/>
    </row>
    <row r="2627" spans="1:12" ht="15" hidden="1" customHeight="1">
      <c r="A2627" s="8">
        <v>201801</v>
      </c>
      <c r="B2627" s="9" t="s">
        <v>41</v>
      </c>
      <c r="C2627" s="9" t="s">
        <v>23</v>
      </c>
      <c r="D2627" s="7" t="s">
        <v>14</v>
      </c>
      <c r="E2627" s="9" t="s">
        <v>25</v>
      </c>
      <c r="F2627" s="10">
        <v>9884.5</v>
      </c>
      <c r="G2627" s="11">
        <v>0</v>
      </c>
      <c r="H2627" s="11">
        <v>0</v>
      </c>
      <c r="I2627" s="11">
        <v>0</v>
      </c>
      <c r="J2627" s="12" t="str">
        <f>LEFT(tblRVN[[#This Row],[Rate Desc]],10)</f>
        <v>301470-DSM</v>
      </c>
      <c r="K2627" s="11">
        <v>0</v>
      </c>
      <c r="L2627" s="13"/>
    </row>
    <row r="2628" spans="1:12" ht="15" hidden="1" customHeight="1">
      <c r="A2628" s="8">
        <v>201801</v>
      </c>
      <c r="B2628" s="9" t="s">
        <v>41</v>
      </c>
      <c r="C2628" s="9" t="s">
        <v>23</v>
      </c>
      <c r="D2628" s="7" t="s">
        <v>14</v>
      </c>
      <c r="E2628" s="9" t="s">
        <v>26</v>
      </c>
      <c r="F2628" s="10">
        <v>29.25</v>
      </c>
      <c r="I2628" s="11">
        <v>0</v>
      </c>
      <c r="J2628" s="12" t="str">
        <f>LEFT(tblRVN[[#This Row],[Rate Desc]],10)</f>
        <v>301480-BLU</v>
      </c>
      <c r="K2628" s="11">
        <v>0</v>
      </c>
      <c r="L2628" s="13"/>
    </row>
    <row r="2629" spans="1:12" ht="15" hidden="1" customHeight="1">
      <c r="A2629" s="8">
        <v>201801</v>
      </c>
      <c r="B2629" s="9" t="s">
        <v>41</v>
      </c>
      <c r="C2629" s="9" t="s">
        <v>23</v>
      </c>
      <c r="D2629" s="7" t="s">
        <v>14</v>
      </c>
      <c r="E2629" s="9" t="s">
        <v>27</v>
      </c>
      <c r="G2629" s="11">
        <v>5042</v>
      </c>
      <c r="H2629" s="11">
        <v>0</v>
      </c>
      <c r="J2629" s="12" t="str">
        <f>LEFT(tblRVN[[#This Row],[Rate Desc]],10)</f>
        <v>CUSTOMER C</v>
      </c>
      <c r="L2629" s="13"/>
    </row>
    <row r="2630" spans="1:12" ht="15" hidden="1" customHeight="1">
      <c r="A2630" s="8">
        <v>201801</v>
      </c>
      <c r="B2630" s="9" t="s">
        <v>41</v>
      </c>
      <c r="C2630" s="9" t="s">
        <v>23</v>
      </c>
      <c r="D2630" s="7" t="s">
        <v>14</v>
      </c>
      <c r="E2630" s="9" t="s">
        <v>18</v>
      </c>
      <c r="F2630" s="10">
        <v>-45617.31</v>
      </c>
      <c r="G2630" s="11">
        <v>0</v>
      </c>
      <c r="H2630" s="11">
        <v>0</v>
      </c>
      <c r="I2630" s="11">
        <v>0</v>
      </c>
      <c r="J2630" s="12" t="str">
        <f>LEFT(tblRVN[[#This Row],[Rate Desc]],10)</f>
        <v>REVENUE_AC</v>
      </c>
      <c r="K2630" s="11">
        <v>0</v>
      </c>
      <c r="L2630" s="13"/>
    </row>
    <row r="2631" spans="1:12" ht="15" hidden="1" customHeight="1">
      <c r="A2631" s="8">
        <v>201801</v>
      </c>
      <c r="B2631" s="9" t="s">
        <v>41</v>
      </c>
      <c r="C2631" s="9" t="s">
        <v>29</v>
      </c>
      <c r="D2631" s="7" t="s">
        <v>14</v>
      </c>
      <c r="E2631" s="9" t="s">
        <v>76</v>
      </c>
      <c r="F2631" s="10">
        <v>7.57</v>
      </c>
      <c r="I2631" s="11">
        <v>0</v>
      </c>
      <c r="J2631" s="12" t="str">
        <f>LEFT(tblRVN[[#This Row],[Rate Desc]],10)</f>
        <v>02CFR00012</v>
      </c>
      <c r="K2631" s="11">
        <v>0</v>
      </c>
      <c r="L2631" s="13"/>
    </row>
    <row r="2632" spans="1:12" ht="15" hidden="1" customHeight="1">
      <c r="A2632" s="8">
        <v>201801</v>
      </c>
      <c r="B2632" s="9" t="s">
        <v>41</v>
      </c>
      <c r="C2632" s="9" t="s">
        <v>29</v>
      </c>
      <c r="D2632" s="7" t="s">
        <v>14</v>
      </c>
      <c r="E2632" s="9" t="s">
        <v>77</v>
      </c>
      <c r="F2632" s="10">
        <v>2634.81</v>
      </c>
      <c r="G2632" s="11">
        <v>0</v>
      </c>
      <c r="H2632" s="11">
        <v>14</v>
      </c>
      <c r="I2632" s="11">
        <v>12291</v>
      </c>
      <c r="J2632" s="12" t="str">
        <f>LEFT(tblRVN[[#This Row],[Rate Desc]],10)</f>
        <v>02COSL0052</v>
      </c>
      <c r="K2632" s="11">
        <v>12291</v>
      </c>
      <c r="L2632" s="13"/>
    </row>
    <row r="2633" spans="1:12" ht="15" hidden="1" customHeight="1">
      <c r="A2633" s="8">
        <v>201801</v>
      </c>
      <c r="B2633" s="9" t="s">
        <v>41</v>
      </c>
      <c r="C2633" s="9" t="s">
        <v>29</v>
      </c>
      <c r="D2633" s="7" t="s">
        <v>14</v>
      </c>
      <c r="E2633" s="9" t="s">
        <v>78</v>
      </c>
      <c r="F2633" s="10">
        <v>19011.95</v>
      </c>
      <c r="G2633" s="11">
        <v>0</v>
      </c>
      <c r="H2633" s="11">
        <v>120</v>
      </c>
      <c r="I2633" s="11">
        <v>249160</v>
      </c>
      <c r="J2633" s="12" t="str">
        <f>LEFT(tblRVN[[#This Row],[Rate Desc]],10)</f>
        <v>02CUSL053F</v>
      </c>
      <c r="K2633" s="11">
        <v>249160</v>
      </c>
      <c r="L2633" s="13"/>
    </row>
    <row r="2634" spans="1:12" ht="15" hidden="1" customHeight="1">
      <c r="A2634" s="8">
        <v>201801</v>
      </c>
      <c r="B2634" s="9" t="s">
        <v>41</v>
      </c>
      <c r="C2634" s="9" t="s">
        <v>29</v>
      </c>
      <c r="D2634" s="7" t="s">
        <v>14</v>
      </c>
      <c r="E2634" s="9" t="s">
        <v>79</v>
      </c>
      <c r="F2634" s="10">
        <v>6484.16</v>
      </c>
      <c r="G2634" s="11">
        <v>0</v>
      </c>
      <c r="H2634" s="11">
        <v>104</v>
      </c>
      <c r="I2634" s="11">
        <v>85826</v>
      </c>
      <c r="J2634" s="12" t="str">
        <f>LEFT(tblRVN[[#This Row],[Rate Desc]],10)</f>
        <v>02CUSL053M</v>
      </c>
      <c r="K2634" s="11">
        <v>85826</v>
      </c>
      <c r="L2634" s="13"/>
    </row>
    <row r="2635" spans="1:12" ht="15" hidden="1" customHeight="1">
      <c r="A2635" s="8">
        <v>201801</v>
      </c>
      <c r="B2635" s="9" t="s">
        <v>41</v>
      </c>
      <c r="C2635" s="9" t="s">
        <v>29</v>
      </c>
      <c r="D2635" s="7" t="s">
        <v>14</v>
      </c>
      <c r="E2635" s="9" t="s">
        <v>80</v>
      </c>
      <c r="F2635" s="10">
        <v>17916.84</v>
      </c>
      <c r="G2635" s="11">
        <v>0</v>
      </c>
      <c r="H2635" s="11">
        <v>41</v>
      </c>
      <c r="I2635" s="11">
        <v>134223</v>
      </c>
      <c r="J2635" s="12" t="str">
        <f>LEFT(tblRVN[[#This Row],[Rate Desc]],10)</f>
        <v>02MVSL0057</v>
      </c>
      <c r="K2635" s="11">
        <v>134223</v>
      </c>
      <c r="L2635" s="13"/>
    </row>
    <row r="2636" spans="1:12" ht="15" hidden="1" customHeight="1">
      <c r="A2636" s="8">
        <v>201801</v>
      </c>
      <c r="B2636" s="9" t="s">
        <v>41</v>
      </c>
      <c r="C2636" s="9" t="s">
        <v>29</v>
      </c>
      <c r="D2636" s="7" t="s">
        <v>14</v>
      </c>
      <c r="E2636" s="9" t="s">
        <v>81</v>
      </c>
      <c r="F2636" s="10">
        <v>70723.61</v>
      </c>
      <c r="G2636" s="11">
        <v>0</v>
      </c>
      <c r="H2636" s="11">
        <v>198</v>
      </c>
      <c r="I2636" s="11">
        <v>330975</v>
      </c>
      <c r="J2636" s="12" t="str">
        <f>LEFT(tblRVN[[#This Row],[Rate Desc]],10)</f>
        <v>02SLCO0051</v>
      </c>
      <c r="K2636" s="11">
        <v>330975</v>
      </c>
      <c r="L2636" s="13"/>
    </row>
    <row r="2637" spans="1:12" ht="15" hidden="1" customHeight="1">
      <c r="A2637" s="8">
        <v>201801</v>
      </c>
      <c r="B2637" s="9" t="s">
        <v>41</v>
      </c>
      <c r="C2637" s="9" t="s">
        <v>29</v>
      </c>
      <c r="D2637" s="7" t="s">
        <v>14</v>
      </c>
      <c r="E2637" s="9" t="s">
        <v>30</v>
      </c>
      <c r="F2637" s="10">
        <v>2900.67</v>
      </c>
      <c r="G2637" s="11">
        <v>0</v>
      </c>
      <c r="H2637" s="11">
        <v>0</v>
      </c>
      <c r="I2637" s="11">
        <v>0</v>
      </c>
      <c r="J2637" s="12" t="str">
        <f>LEFT(tblRVN[[#This Row],[Rate Desc]],10)</f>
        <v>301670-DSM</v>
      </c>
      <c r="K2637" s="11">
        <v>0</v>
      </c>
      <c r="L2637" s="13"/>
    </row>
    <row r="2638" spans="1:12" ht="15" hidden="1" customHeight="1">
      <c r="A2638" s="8">
        <v>201801</v>
      </c>
      <c r="B2638" s="9" t="s">
        <v>41</v>
      </c>
      <c r="C2638" s="9" t="s">
        <v>29</v>
      </c>
      <c r="D2638" s="7" t="s">
        <v>14</v>
      </c>
      <c r="E2638" s="9" t="s">
        <v>17</v>
      </c>
      <c r="G2638" s="11">
        <v>238</v>
      </c>
      <c r="H2638" s="11">
        <v>0</v>
      </c>
      <c r="J2638" s="12" t="str">
        <f>LEFT(tblRVN[[#This Row],[Rate Desc]],10)</f>
        <v>CUSTOMER C</v>
      </c>
      <c r="L2638" s="13"/>
    </row>
    <row r="2639" spans="1:12" ht="15" hidden="1" customHeight="1">
      <c r="A2639" s="8">
        <v>201801</v>
      </c>
      <c r="B2639" s="9" t="s">
        <v>41</v>
      </c>
      <c r="C2639" s="9" t="s">
        <v>29</v>
      </c>
      <c r="D2639" s="7" t="s">
        <v>14</v>
      </c>
      <c r="E2639" s="9" t="s">
        <v>18</v>
      </c>
      <c r="F2639" s="10">
        <v>-7104.53</v>
      </c>
      <c r="G2639" s="11">
        <v>0</v>
      </c>
      <c r="H2639" s="11">
        <v>0</v>
      </c>
      <c r="I2639" s="11">
        <v>0</v>
      </c>
      <c r="J2639" s="12" t="str">
        <f>LEFT(tblRVN[[#This Row],[Rate Desc]],10)</f>
        <v>REVENUE_AC</v>
      </c>
      <c r="K2639" s="11">
        <v>0</v>
      </c>
      <c r="L2639" s="13"/>
    </row>
    <row r="2640" spans="1:12" ht="15" hidden="1" customHeight="1">
      <c r="A2640" s="8">
        <v>201801</v>
      </c>
      <c r="B2640" s="9" t="s">
        <v>41</v>
      </c>
      <c r="C2640" s="9" t="s">
        <v>31</v>
      </c>
      <c r="D2640" s="7" t="s">
        <v>35</v>
      </c>
      <c r="E2640" s="9" t="s">
        <v>82</v>
      </c>
      <c r="F2640" s="10">
        <v>-14708.09</v>
      </c>
      <c r="G2640" s="11">
        <v>0</v>
      </c>
      <c r="H2640" s="11">
        <v>813</v>
      </c>
      <c r="I2640" s="11">
        <v>1804655</v>
      </c>
      <c r="J2640" s="12" t="str">
        <f>LEFT(tblRVN[[#This Row],[Rate Desc]],10)</f>
        <v>02NETMT135</v>
      </c>
      <c r="K2640" s="11">
        <v>1804655</v>
      </c>
      <c r="L2640" s="13"/>
    </row>
    <row r="2641" spans="1:12" ht="15" hidden="1" customHeight="1">
      <c r="A2641" s="8">
        <v>201801</v>
      </c>
      <c r="B2641" s="9" t="s">
        <v>41</v>
      </c>
      <c r="C2641" s="9" t="s">
        <v>31</v>
      </c>
      <c r="D2641" s="7" t="s">
        <v>35</v>
      </c>
      <c r="E2641" s="9" t="s">
        <v>83</v>
      </c>
      <c r="F2641" s="10">
        <v>-626.97</v>
      </c>
      <c r="I2641" s="11">
        <v>74987</v>
      </c>
      <c r="J2641" s="12" t="str">
        <f>LEFT(tblRVN[[#This Row],[Rate Desc]],10)</f>
        <v>02OALTB15R</v>
      </c>
      <c r="K2641" s="11">
        <v>74987</v>
      </c>
      <c r="L2641" s="13"/>
    </row>
    <row r="2642" spans="1:12" ht="15" hidden="1" customHeight="1">
      <c r="A2642" s="8">
        <v>201801</v>
      </c>
      <c r="B2642" s="9" t="s">
        <v>41</v>
      </c>
      <c r="C2642" s="9" t="s">
        <v>31</v>
      </c>
      <c r="D2642" s="7" t="s">
        <v>35</v>
      </c>
      <c r="E2642" s="9" t="s">
        <v>84</v>
      </c>
      <c r="F2642" s="10">
        <v>-1522008.76</v>
      </c>
      <c r="G2642" s="11">
        <v>0</v>
      </c>
      <c r="H2642" s="11">
        <v>101425</v>
      </c>
      <c r="I2642" s="11">
        <v>186749912</v>
      </c>
      <c r="J2642" s="12" t="str">
        <f>LEFT(tblRVN[[#This Row],[Rate Desc]],10)</f>
        <v>02RESD0016</v>
      </c>
      <c r="K2642" s="11">
        <v>186749912</v>
      </c>
      <c r="L2642" s="13"/>
    </row>
    <row r="2643" spans="1:12" ht="15" hidden="1" customHeight="1">
      <c r="A2643" s="8">
        <v>201801</v>
      </c>
      <c r="B2643" s="9" t="s">
        <v>41</v>
      </c>
      <c r="C2643" s="9" t="s">
        <v>31</v>
      </c>
      <c r="D2643" s="7" t="s">
        <v>35</v>
      </c>
      <c r="E2643" s="9" t="s">
        <v>85</v>
      </c>
      <c r="F2643" s="10">
        <v>-83064.710000000006</v>
      </c>
      <c r="G2643" s="11">
        <v>0</v>
      </c>
      <c r="H2643" s="11">
        <v>5199</v>
      </c>
      <c r="I2643" s="11">
        <v>10192026</v>
      </c>
      <c r="J2643" s="12" t="str">
        <f>LEFT(tblRVN[[#This Row],[Rate Desc]],10)</f>
        <v>02RESD0017</v>
      </c>
      <c r="K2643" s="11">
        <v>10192026</v>
      </c>
      <c r="L2643" s="13"/>
    </row>
    <row r="2644" spans="1:12" ht="15" hidden="1" customHeight="1">
      <c r="A2644" s="8">
        <v>201801</v>
      </c>
      <c r="B2644" s="9" t="s">
        <v>41</v>
      </c>
      <c r="C2644" s="9" t="s">
        <v>31</v>
      </c>
      <c r="D2644" s="7" t="s">
        <v>35</v>
      </c>
      <c r="E2644" s="9" t="s">
        <v>86</v>
      </c>
      <c r="F2644" s="10">
        <v>-1958.02</v>
      </c>
      <c r="G2644" s="11">
        <v>0</v>
      </c>
      <c r="H2644" s="11">
        <v>83</v>
      </c>
      <c r="I2644" s="11">
        <v>240246</v>
      </c>
      <c r="J2644" s="12" t="str">
        <f>LEFT(tblRVN[[#This Row],[Rate Desc]],10)</f>
        <v>02RESD0018</v>
      </c>
      <c r="K2644" s="11">
        <v>240246</v>
      </c>
      <c r="L2644" s="13"/>
    </row>
    <row r="2645" spans="1:12" ht="15" hidden="1" customHeight="1">
      <c r="A2645" s="8">
        <v>201801</v>
      </c>
      <c r="B2645" s="9" t="s">
        <v>41</v>
      </c>
      <c r="C2645" s="9" t="s">
        <v>31</v>
      </c>
      <c r="D2645" s="7" t="s">
        <v>35</v>
      </c>
      <c r="E2645" s="9" t="s">
        <v>87</v>
      </c>
      <c r="F2645" s="10">
        <v>-296.7</v>
      </c>
      <c r="G2645" s="11">
        <v>0</v>
      </c>
      <c r="H2645" s="11">
        <v>15</v>
      </c>
      <c r="I2645" s="11">
        <v>36404</v>
      </c>
      <c r="J2645" s="12" t="str">
        <f>LEFT(tblRVN[[#This Row],[Rate Desc]],10)</f>
        <v>02RESD018X</v>
      </c>
      <c r="K2645" s="11">
        <v>36404</v>
      </c>
      <c r="L2645" s="13"/>
    </row>
    <row r="2646" spans="1:12" ht="15" hidden="1" customHeight="1">
      <c r="A2646" s="8">
        <v>201801</v>
      </c>
      <c r="B2646" s="9" t="s">
        <v>41</v>
      </c>
      <c r="C2646" s="9" t="s">
        <v>31</v>
      </c>
      <c r="D2646" s="7" t="s">
        <v>35</v>
      </c>
      <c r="E2646" s="9" t="s">
        <v>88</v>
      </c>
      <c r="F2646" s="10">
        <v>-17747.98</v>
      </c>
      <c r="G2646" s="11">
        <v>0</v>
      </c>
      <c r="H2646" s="11">
        <v>3425</v>
      </c>
      <c r="I2646" s="11">
        <v>2177700</v>
      </c>
      <c r="J2646" s="12" t="str">
        <f>LEFT(tblRVN[[#This Row],[Rate Desc]],10)</f>
        <v>02RGNSB024</v>
      </c>
      <c r="K2646" s="11">
        <v>2177700</v>
      </c>
      <c r="L2646" s="13"/>
    </row>
    <row r="2647" spans="1:12" ht="15" hidden="1" customHeight="1">
      <c r="A2647" s="8">
        <v>201801</v>
      </c>
      <c r="B2647" s="9" t="s">
        <v>41</v>
      </c>
      <c r="C2647" s="9" t="s">
        <v>31</v>
      </c>
      <c r="D2647" s="7" t="s">
        <v>35</v>
      </c>
      <c r="E2647" s="9" t="s">
        <v>284</v>
      </c>
      <c r="F2647" s="10">
        <v>-1193.1600000000001</v>
      </c>
      <c r="G2647" s="11">
        <v>0</v>
      </c>
      <c r="H2647" s="11">
        <v>1</v>
      </c>
      <c r="I2647" s="11">
        <v>146400</v>
      </c>
      <c r="J2647" s="12" t="str">
        <f>LEFT(tblRVN[[#This Row],[Rate Desc]],10)</f>
        <v>02RGNSB036</v>
      </c>
      <c r="K2647" s="11">
        <v>146400</v>
      </c>
      <c r="L2647" s="13"/>
    </row>
    <row r="2648" spans="1:12" ht="15" hidden="1" customHeight="1">
      <c r="A2648" s="8">
        <v>201801</v>
      </c>
      <c r="B2648" s="9" t="s">
        <v>41</v>
      </c>
      <c r="C2648" s="9" t="s">
        <v>31</v>
      </c>
      <c r="D2648" s="7" t="s">
        <v>35</v>
      </c>
      <c r="E2648" s="9" t="s">
        <v>281</v>
      </c>
      <c r="F2648" s="10">
        <v>-30.33</v>
      </c>
      <c r="G2648" s="11">
        <v>0</v>
      </c>
      <c r="H2648" s="11">
        <v>10</v>
      </c>
      <c r="I2648" s="11">
        <v>3722</v>
      </c>
      <c r="J2648" s="12" t="str">
        <f>LEFT(tblRVN[[#This Row],[Rate Desc]],10)</f>
        <v>02RNM24135</v>
      </c>
      <c r="K2648" s="11">
        <v>3722</v>
      </c>
      <c r="L2648" s="13"/>
    </row>
    <row r="2649" spans="1:12" ht="15" hidden="1" customHeight="1">
      <c r="A2649" s="8">
        <v>201801</v>
      </c>
      <c r="B2649" s="9" t="s">
        <v>41</v>
      </c>
      <c r="C2649" s="9" t="s">
        <v>31</v>
      </c>
      <c r="D2649" s="7" t="s">
        <v>35</v>
      </c>
      <c r="E2649" s="9" t="s">
        <v>37</v>
      </c>
      <c r="G2649" s="11">
        <v>109302</v>
      </c>
      <c r="H2649" s="11">
        <v>0</v>
      </c>
      <c r="J2649" s="12" t="str">
        <f>LEFT(tblRVN[[#This Row],[Rate Desc]],10)</f>
        <v>CUSTOMER C</v>
      </c>
      <c r="L2649" s="13"/>
    </row>
    <row r="2650" spans="1:12" ht="15" hidden="1" customHeight="1">
      <c r="A2650" s="8">
        <v>201801</v>
      </c>
      <c r="B2650" s="9" t="s">
        <v>41</v>
      </c>
      <c r="C2650" s="9" t="s">
        <v>31</v>
      </c>
      <c r="D2650" s="7" t="s">
        <v>14</v>
      </c>
      <c r="E2650" s="9" t="s">
        <v>58</v>
      </c>
      <c r="F2650" s="10">
        <v>148.38</v>
      </c>
      <c r="I2650" s="11">
        <v>0</v>
      </c>
      <c r="J2650" s="12" t="str">
        <f>LEFT(tblRVN[[#This Row],[Rate Desc]],10)</f>
        <v>02LNX00109</v>
      </c>
      <c r="K2650" s="11">
        <v>0</v>
      </c>
      <c r="L2650" s="13"/>
    </row>
    <row r="2651" spans="1:12" ht="15" hidden="1" customHeight="1">
      <c r="A2651" s="8">
        <v>201801</v>
      </c>
      <c r="B2651" s="9" t="s">
        <v>41</v>
      </c>
      <c r="C2651" s="9" t="s">
        <v>31</v>
      </c>
      <c r="D2651" s="7" t="s">
        <v>14</v>
      </c>
      <c r="E2651" s="9" t="s">
        <v>89</v>
      </c>
      <c r="F2651" s="10">
        <v>190573.94</v>
      </c>
      <c r="G2651" s="11">
        <v>0</v>
      </c>
      <c r="H2651" s="11">
        <v>813</v>
      </c>
      <c r="I2651" s="11">
        <v>1826985</v>
      </c>
      <c r="J2651" s="12" t="str">
        <f>LEFT(tblRVN[[#This Row],[Rate Desc]],10)</f>
        <v>02NETMT135</v>
      </c>
      <c r="K2651" s="11">
        <v>1826985</v>
      </c>
      <c r="L2651" s="13"/>
    </row>
    <row r="2652" spans="1:12" ht="15" hidden="1" customHeight="1">
      <c r="A2652" s="8">
        <v>201801</v>
      </c>
      <c r="B2652" s="9" t="s">
        <v>41</v>
      </c>
      <c r="C2652" s="9" t="s">
        <v>31</v>
      </c>
      <c r="D2652" s="7" t="s">
        <v>14</v>
      </c>
      <c r="E2652" s="9" t="s">
        <v>90</v>
      </c>
      <c r="F2652" s="10">
        <v>12067.8</v>
      </c>
      <c r="G2652" s="11">
        <v>0</v>
      </c>
      <c r="H2652" s="11">
        <v>1069</v>
      </c>
      <c r="I2652" s="11">
        <v>74988</v>
      </c>
      <c r="J2652" s="12" t="str">
        <f>LEFT(tblRVN[[#This Row],[Rate Desc]],10)</f>
        <v>02OALTB15R</v>
      </c>
      <c r="K2652" s="11">
        <v>74988</v>
      </c>
      <c r="L2652" s="13"/>
    </row>
    <row r="2653" spans="1:12" ht="15" hidden="1" customHeight="1">
      <c r="A2653" s="8">
        <v>201801</v>
      </c>
      <c r="B2653" s="9" t="s">
        <v>41</v>
      </c>
      <c r="C2653" s="9" t="s">
        <v>31</v>
      </c>
      <c r="D2653" s="7" t="s">
        <v>14</v>
      </c>
      <c r="E2653" s="9" t="s">
        <v>91</v>
      </c>
      <c r="F2653" s="10">
        <v>19052342.300000001</v>
      </c>
      <c r="G2653" s="11">
        <v>0</v>
      </c>
      <c r="H2653" s="11">
        <v>101425</v>
      </c>
      <c r="I2653" s="11">
        <v>186870112</v>
      </c>
      <c r="J2653" s="12" t="str">
        <f>LEFT(tblRVN[[#This Row],[Rate Desc]],10)</f>
        <v>02RESD0016</v>
      </c>
      <c r="K2653" s="11">
        <v>186870112</v>
      </c>
      <c r="L2653" s="13"/>
    </row>
    <row r="2654" spans="1:12" ht="15" hidden="1" customHeight="1">
      <c r="A2654" s="8">
        <v>201801</v>
      </c>
      <c r="B2654" s="9" t="s">
        <v>41</v>
      </c>
      <c r="C2654" s="9" t="s">
        <v>31</v>
      </c>
      <c r="D2654" s="7" t="s">
        <v>14</v>
      </c>
      <c r="E2654" s="9" t="s">
        <v>92</v>
      </c>
      <c r="F2654" s="10">
        <v>1043241.55</v>
      </c>
      <c r="G2654" s="11">
        <v>0</v>
      </c>
      <c r="H2654" s="11">
        <v>5199</v>
      </c>
      <c r="I2654" s="11">
        <v>10192026</v>
      </c>
      <c r="J2654" s="12" t="str">
        <f>LEFT(tblRVN[[#This Row],[Rate Desc]],10)</f>
        <v>02RESD0017</v>
      </c>
      <c r="K2654" s="11">
        <v>10192026</v>
      </c>
      <c r="L2654" s="13"/>
    </row>
    <row r="2655" spans="1:12" ht="15" hidden="1" customHeight="1">
      <c r="A2655" s="8">
        <v>201801</v>
      </c>
      <c r="B2655" s="9" t="s">
        <v>41</v>
      </c>
      <c r="C2655" s="9" t="s">
        <v>31</v>
      </c>
      <c r="D2655" s="7" t="s">
        <v>14</v>
      </c>
      <c r="E2655" s="9" t="s">
        <v>93</v>
      </c>
      <c r="F2655" s="10">
        <v>26124.97</v>
      </c>
      <c r="G2655" s="11">
        <v>0</v>
      </c>
      <c r="H2655" s="11">
        <v>83</v>
      </c>
      <c r="I2655" s="11">
        <v>240246</v>
      </c>
      <c r="J2655" s="12" t="str">
        <f>LEFT(tblRVN[[#This Row],[Rate Desc]],10)</f>
        <v>02RESD0018</v>
      </c>
      <c r="K2655" s="11">
        <v>240246</v>
      </c>
      <c r="L2655" s="13"/>
    </row>
    <row r="2656" spans="1:12" ht="15" hidden="1" customHeight="1">
      <c r="A2656" s="8">
        <v>201801</v>
      </c>
      <c r="B2656" s="9" t="s">
        <v>41</v>
      </c>
      <c r="C2656" s="9" t="s">
        <v>31</v>
      </c>
      <c r="D2656" s="7" t="s">
        <v>14</v>
      </c>
      <c r="E2656" s="9" t="s">
        <v>94</v>
      </c>
      <c r="F2656" s="10">
        <v>3910.03</v>
      </c>
      <c r="G2656" s="11">
        <v>0</v>
      </c>
      <c r="H2656" s="11">
        <v>15</v>
      </c>
      <c r="I2656" s="11">
        <v>36404</v>
      </c>
      <c r="J2656" s="12" t="str">
        <f>LEFT(tblRVN[[#This Row],[Rate Desc]],10)</f>
        <v>02RESD018X</v>
      </c>
      <c r="K2656" s="11">
        <v>36404</v>
      </c>
      <c r="L2656" s="13"/>
    </row>
    <row r="2657" spans="1:12" ht="15" hidden="1" customHeight="1">
      <c r="A2657" s="8">
        <v>201801</v>
      </c>
      <c r="B2657" s="9" t="s">
        <v>41</v>
      </c>
      <c r="C2657" s="9" t="s">
        <v>31</v>
      </c>
      <c r="D2657" s="7" t="s">
        <v>14</v>
      </c>
      <c r="E2657" s="9" t="s">
        <v>95</v>
      </c>
      <c r="F2657" s="10">
        <v>261538.98</v>
      </c>
      <c r="G2657" s="11">
        <v>0</v>
      </c>
      <c r="H2657" s="11">
        <v>3425</v>
      </c>
      <c r="I2657" s="11">
        <v>2249854</v>
      </c>
      <c r="J2657" s="12" t="str">
        <f>LEFT(tblRVN[[#This Row],[Rate Desc]],10)</f>
        <v>02RGNSB024</v>
      </c>
      <c r="K2657" s="11">
        <v>2249854</v>
      </c>
      <c r="L2657" s="13"/>
    </row>
    <row r="2658" spans="1:12" ht="15" hidden="1" customHeight="1">
      <c r="A2658" s="8">
        <v>201801</v>
      </c>
      <c r="B2658" s="9" t="s">
        <v>41</v>
      </c>
      <c r="C2658" s="9" t="s">
        <v>31</v>
      </c>
      <c r="D2658" s="7" t="s">
        <v>14</v>
      </c>
      <c r="E2658" s="9" t="s">
        <v>282</v>
      </c>
      <c r="F2658" s="10">
        <v>14522.82</v>
      </c>
      <c r="G2658" s="11">
        <v>0</v>
      </c>
      <c r="H2658" s="11">
        <v>2</v>
      </c>
      <c r="I2658" s="11">
        <v>193360</v>
      </c>
      <c r="J2658" s="12" t="str">
        <f>LEFT(tblRVN[[#This Row],[Rate Desc]],10)</f>
        <v>02RGNSB036</v>
      </c>
      <c r="K2658" s="11">
        <v>193360</v>
      </c>
      <c r="L2658" s="13"/>
    </row>
    <row r="2659" spans="1:12" ht="15" hidden="1" customHeight="1">
      <c r="A2659" s="8">
        <v>201801</v>
      </c>
      <c r="B2659" s="9" t="s">
        <v>41</v>
      </c>
      <c r="C2659" s="9" t="s">
        <v>31</v>
      </c>
      <c r="D2659" s="7" t="s">
        <v>14</v>
      </c>
      <c r="E2659" s="9" t="s">
        <v>283</v>
      </c>
      <c r="F2659" s="10">
        <v>568.71</v>
      </c>
      <c r="G2659" s="11">
        <v>0</v>
      </c>
      <c r="H2659" s="11">
        <v>10</v>
      </c>
      <c r="I2659" s="11">
        <v>3722</v>
      </c>
      <c r="J2659" s="12" t="str">
        <f>LEFT(tblRVN[[#This Row],[Rate Desc]],10)</f>
        <v>02RNM24135</v>
      </c>
      <c r="K2659" s="11">
        <v>3722</v>
      </c>
      <c r="L2659" s="13"/>
    </row>
    <row r="2660" spans="1:12" ht="15" hidden="1" customHeight="1">
      <c r="A2660" s="8">
        <v>201801</v>
      </c>
      <c r="B2660" s="9" t="s">
        <v>41</v>
      </c>
      <c r="C2660" s="9" t="s">
        <v>31</v>
      </c>
      <c r="D2660" s="7" t="s">
        <v>14</v>
      </c>
      <c r="E2660" s="9" t="s">
        <v>32</v>
      </c>
      <c r="F2660" s="10">
        <v>728816.76</v>
      </c>
      <c r="G2660" s="11">
        <v>0</v>
      </c>
      <c r="H2660" s="11">
        <v>0</v>
      </c>
      <c r="I2660" s="11">
        <v>0</v>
      </c>
      <c r="J2660" s="12" t="str">
        <f>LEFT(tblRVN[[#This Row],[Rate Desc]],10)</f>
        <v>301170-DSM</v>
      </c>
      <c r="K2660" s="11">
        <v>0</v>
      </c>
      <c r="L2660" s="13"/>
    </row>
    <row r="2661" spans="1:12" ht="15" hidden="1" customHeight="1">
      <c r="A2661" s="8">
        <v>201801</v>
      </c>
      <c r="B2661" s="9" t="s">
        <v>41</v>
      </c>
      <c r="C2661" s="9" t="s">
        <v>31</v>
      </c>
      <c r="D2661" s="7" t="s">
        <v>14</v>
      </c>
      <c r="E2661" s="9" t="s">
        <v>33</v>
      </c>
      <c r="F2661" s="10">
        <v>16993.43</v>
      </c>
      <c r="I2661" s="11">
        <v>0</v>
      </c>
      <c r="J2661" s="12" t="str">
        <f>LEFT(tblRVN[[#This Row],[Rate Desc]],10)</f>
        <v>301180-BLU</v>
      </c>
      <c r="K2661" s="11">
        <v>0</v>
      </c>
      <c r="L2661" s="13"/>
    </row>
    <row r="2662" spans="1:12" ht="15" hidden="1" customHeight="1">
      <c r="A2662" s="8">
        <v>201801</v>
      </c>
      <c r="B2662" s="9" t="s">
        <v>41</v>
      </c>
      <c r="C2662" s="9" t="s">
        <v>31</v>
      </c>
      <c r="D2662" s="7" t="s">
        <v>14</v>
      </c>
      <c r="E2662" s="9" t="s">
        <v>17</v>
      </c>
      <c r="G2662" s="11">
        <v>109326</v>
      </c>
      <c r="H2662" s="11">
        <v>0</v>
      </c>
      <c r="J2662" s="12" t="str">
        <f>LEFT(tblRVN[[#This Row],[Rate Desc]],10)</f>
        <v>CUSTOMER C</v>
      </c>
      <c r="L2662" s="13"/>
    </row>
    <row r="2663" spans="1:12" ht="15" hidden="1" customHeight="1">
      <c r="A2663" s="8">
        <v>201801</v>
      </c>
      <c r="B2663" s="9" t="s">
        <v>41</v>
      </c>
      <c r="C2663" s="9" t="s">
        <v>31</v>
      </c>
      <c r="D2663" s="7" t="s">
        <v>14</v>
      </c>
      <c r="E2663" s="9" t="s">
        <v>18</v>
      </c>
      <c r="F2663" s="10">
        <v>-1199649.1100000001</v>
      </c>
      <c r="G2663" s="11">
        <v>0</v>
      </c>
      <c r="H2663" s="11">
        <v>0</v>
      </c>
      <c r="I2663" s="11">
        <v>0</v>
      </c>
      <c r="J2663" s="12" t="str">
        <f>LEFT(tblRVN[[#This Row],[Rate Desc]],10)</f>
        <v>REVENUE_AC</v>
      </c>
      <c r="K2663" s="11">
        <v>0</v>
      </c>
      <c r="L2663" s="13"/>
    </row>
    <row r="2664" spans="1:12" hidden="1">
      <c r="A2664" s="8">
        <v>201802</v>
      </c>
      <c r="B2664" s="9" t="s">
        <v>41</v>
      </c>
      <c r="C2664" s="9" t="s">
        <v>13</v>
      </c>
      <c r="D2664" s="7" t="s">
        <v>35</v>
      </c>
      <c r="E2664" s="9" t="s">
        <v>42</v>
      </c>
      <c r="F2664" s="10">
        <v>-18644.95</v>
      </c>
      <c r="G2664" s="11">
        <v>0</v>
      </c>
      <c r="H2664" s="11">
        <v>1494</v>
      </c>
      <c r="I2664" s="11">
        <v>2287718</v>
      </c>
      <c r="J2664" s="12" t="str">
        <f>LEFT(tblRVN[[#This Row],[Rate Desc]],10)</f>
        <v>02GNSB0024</v>
      </c>
      <c r="K2664" s="11">
        <v>2287718</v>
      </c>
      <c r="L2664" s="19"/>
    </row>
    <row r="2665" spans="1:12" hidden="1">
      <c r="A2665" s="8">
        <v>201802</v>
      </c>
      <c r="B2665" s="9" t="s">
        <v>41</v>
      </c>
      <c r="C2665" s="9" t="s">
        <v>13</v>
      </c>
      <c r="D2665" s="7" t="s">
        <v>35</v>
      </c>
      <c r="E2665" s="9" t="s">
        <v>43</v>
      </c>
      <c r="F2665" s="10">
        <v>-0.59</v>
      </c>
      <c r="G2665" s="11">
        <v>0</v>
      </c>
      <c r="H2665" s="11">
        <v>1</v>
      </c>
      <c r="I2665" s="11">
        <v>72</v>
      </c>
      <c r="J2665" s="12" t="str">
        <f>LEFT(tblRVN[[#This Row],[Rate Desc]],10)</f>
        <v>02GNSB024F</v>
      </c>
      <c r="K2665" s="11">
        <v>72</v>
      </c>
      <c r="L2665" s="19"/>
    </row>
    <row r="2666" spans="1:12" hidden="1">
      <c r="A2666" s="8">
        <v>201802</v>
      </c>
      <c r="B2666" s="9" t="s">
        <v>41</v>
      </c>
      <c r="C2666" s="9" t="s">
        <v>13</v>
      </c>
      <c r="D2666" s="7" t="s">
        <v>35</v>
      </c>
      <c r="E2666" s="9" t="s">
        <v>44</v>
      </c>
      <c r="F2666" s="10">
        <v>-26.87</v>
      </c>
      <c r="G2666" s="11">
        <v>0</v>
      </c>
      <c r="H2666" s="11">
        <v>75</v>
      </c>
      <c r="I2666" s="11">
        <v>3293</v>
      </c>
      <c r="J2666" s="12" t="str">
        <f>LEFT(tblRVN[[#This Row],[Rate Desc]],10)</f>
        <v>02GNSB24FP</v>
      </c>
      <c r="K2666" s="11">
        <v>3293</v>
      </c>
      <c r="L2666" s="19"/>
    </row>
    <row r="2667" spans="1:12" hidden="1">
      <c r="A2667" s="8">
        <v>201802</v>
      </c>
      <c r="B2667" s="9" t="s">
        <v>41</v>
      </c>
      <c r="C2667" s="9" t="s">
        <v>13</v>
      </c>
      <c r="D2667" s="7" t="s">
        <v>35</v>
      </c>
      <c r="E2667" s="9" t="s">
        <v>45</v>
      </c>
      <c r="F2667" s="10">
        <v>-39601.07</v>
      </c>
      <c r="G2667" s="11">
        <v>0</v>
      </c>
      <c r="H2667" s="11">
        <v>102</v>
      </c>
      <c r="I2667" s="11">
        <v>4859027</v>
      </c>
      <c r="J2667" s="12" t="str">
        <f>LEFT(tblRVN[[#This Row],[Rate Desc]],10)</f>
        <v>02LGSB0036</v>
      </c>
      <c r="K2667" s="11">
        <v>4859027</v>
      </c>
      <c r="L2667" s="19"/>
    </row>
    <row r="2668" spans="1:12" hidden="1">
      <c r="A2668" s="8">
        <v>201802</v>
      </c>
      <c r="B2668" s="9" t="s">
        <v>41</v>
      </c>
      <c r="C2668" s="9" t="s">
        <v>13</v>
      </c>
      <c r="D2668" s="7" t="s">
        <v>35</v>
      </c>
      <c r="E2668" s="9" t="s">
        <v>46</v>
      </c>
      <c r="F2668" s="10">
        <v>-242</v>
      </c>
      <c r="G2668" s="11">
        <v>0</v>
      </c>
      <c r="H2668" s="11">
        <v>26</v>
      </c>
      <c r="I2668" s="11">
        <v>29693</v>
      </c>
      <c r="J2668" s="12" t="str">
        <f>LEFT(tblRVN[[#This Row],[Rate Desc]],10)</f>
        <v>02NMT24135</v>
      </c>
      <c r="K2668" s="11">
        <v>29693</v>
      </c>
      <c r="L2668" s="19"/>
    </row>
    <row r="2669" spans="1:12" hidden="1">
      <c r="A2669" s="8">
        <v>201802</v>
      </c>
      <c r="B2669" s="9" t="s">
        <v>41</v>
      </c>
      <c r="C2669" s="9" t="s">
        <v>13</v>
      </c>
      <c r="D2669" s="7" t="s">
        <v>35</v>
      </c>
      <c r="E2669" s="9" t="s">
        <v>47</v>
      </c>
      <c r="F2669" s="10">
        <v>-347.2</v>
      </c>
      <c r="I2669" s="11">
        <v>42584</v>
      </c>
      <c r="J2669" s="12" t="str">
        <f>LEFT(tblRVN[[#This Row],[Rate Desc]],10)</f>
        <v>02OALTB15N</v>
      </c>
      <c r="K2669" s="11">
        <v>42584</v>
      </c>
      <c r="L2669" s="19"/>
    </row>
    <row r="2670" spans="1:12" hidden="1">
      <c r="A2670" s="8">
        <v>201802</v>
      </c>
      <c r="B2670" s="9" t="s">
        <v>41</v>
      </c>
      <c r="C2670" s="9" t="s">
        <v>13</v>
      </c>
      <c r="D2670" s="7" t="s">
        <v>35</v>
      </c>
      <c r="E2670" s="9" t="s">
        <v>37</v>
      </c>
      <c r="G2670" s="11">
        <v>1618</v>
      </c>
      <c r="H2670" s="11">
        <v>0</v>
      </c>
      <c r="J2670" s="12" t="str">
        <f>LEFT(tblRVN[[#This Row],[Rate Desc]],10)</f>
        <v>CUSTOMER C</v>
      </c>
      <c r="L2670" s="19"/>
    </row>
    <row r="2671" spans="1:12" hidden="1">
      <c r="A2671" s="8">
        <v>201802</v>
      </c>
      <c r="B2671" s="9" t="s">
        <v>41</v>
      </c>
      <c r="C2671" s="9" t="s">
        <v>13</v>
      </c>
      <c r="D2671" s="7" t="s">
        <v>14</v>
      </c>
      <c r="E2671" s="9" t="s">
        <v>48</v>
      </c>
      <c r="F2671" s="10">
        <v>232109.1</v>
      </c>
      <c r="G2671" s="11">
        <v>0</v>
      </c>
      <c r="H2671" s="11">
        <v>1494</v>
      </c>
      <c r="I2671" s="11">
        <v>2287718</v>
      </c>
      <c r="J2671" s="12" t="str">
        <f>LEFT(tblRVN[[#This Row],[Rate Desc]],10)</f>
        <v>02GNSB0024</v>
      </c>
      <c r="K2671" s="11">
        <v>2287718</v>
      </c>
      <c r="L2671" s="19"/>
    </row>
    <row r="2672" spans="1:12" hidden="1">
      <c r="A2672" s="8">
        <v>201802</v>
      </c>
      <c r="B2672" s="9" t="s">
        <v>41</v>
      </c>
      <c r="C2672" s="9" t="s">
        <v>13</v>
      </c>
      <c r="D2672" s="7" t="s">
        <v>14</v>
      </c>
      <c r="E2672" s="9" t="s">
        <v>49</v>
      </c>
      <c r="F2672" s="10">
        <v>1716.66</v>
      </c>
      <c r="G2672" s="11">
        <v>0</v>
      </c>
      <c r="H2672" s="11">
        <v>6</v>
      </c>
      <c r="I2672" s="11">
        <v>12857</v>
      </c>
      <c r="J2672" s="12" t="str">
        <f>LEFT(tblRVN[[#This Row],[Rate Desc]],10)</f>
        <v>02GNSB024F</v>
      </c>
      <c r="K2672" s="11">
        <v>12857</v>
      </c>
      <c r="L2672" s="19"/>
    </row>
    <row r="2673" spans="1:12" hidden="1">
      <c r="A2673" s="8">
        <v>201802</v>
      </c>
      <c r="B2673" s="9" t="s">
        <v>41</v>
      </c>
      <c r="C2673" s="9" t="s">
        <v>13</v>
      </c>
      <c r="D2673" s="7" t="s">
        <v>14</v>
      </c>
      <c r="E2673" s="9" t="s">
        <v>50</v>
      </c>
      <c r="F2673" s="10">
        <v>1345.04</v>
      </c>
      <c r="G2673" s="11">
        <v>0</v>
      </c>
      <c r="H2673" s="11">
        <v>75</v>
      </c>
      <c r="I2673" s="11">
        <v>3293</v>
      </c>
      <c r="J2673" s="12" t="str">
        <f>LEFT(tblRVN[[#This Row],[Rate Desc]],10)</f>
        <v>02GNSB24FP</v>
      </c>
      <c r="K2673" s="11">
        <v>3293</v>
      </c>
      <c r="L2673" s="19"/>
    </row>
    <row r="2674" spans="1:12" hidden="1">
      <c r="A2674" s="8">
        <v>201802</v>
      </c>
      <c r="B2674" s="9" t="s">
        <v>41</v>
      </c>
      <c r="C2674" s="9" t="s">
        <v>13</v>
      </c>
      <c r="D2674" s="7" t="s">
        <v>14</v>
      </c>
      <c r="E2674" s="9" t="s">
        <v>51</v>
      </c>
      <c r="F2674" s="10">
        <v>3788878.91</v>
      </c>
      <c r="G2674" s="11">
        <v>0</v>
      </c>
      <c r="H2674" s="11">
        <v>14178</v>
      </c>
      <c r="I2674" s="11">
        <v>39034108</v>
      </c>
      <c r="J2674" s="12" t="str">
        <f>LEFT(tblRVN[[#This Row],[Rate Desc]],10)</f>
        <v>02GNSV0024</v>
      </c>
      <c r="K2674" s="11">
        <v>39034108</v>
      </c>
      <c r="L2674" s="19"/>
    </row>
    <row r="2675" spans="1:12" hidden="1">
      <c r="A2675" s="8">
        <v>201802</v>
      </c>
      <c r="B2675" s="9" t="s">
        <v>41</v>
      </c>
      <c r="C2675" s="9" t="s">
        <v>13</v>
      </c>
      <c r="D2675" s="7" t="s">
        <v>14</v>
      </c>
      <c r="E2675" s="9" t="s">
        <v>52</v>
      </c>
      <c r="F2675" s="10">
        <v>12870.81</v>
      </c>
      <c r="G2675" s="11">
        <v>0</v>
      </c>
      <c r="H2675" s="11">
        <v>104</v>
      </c>
      <c r="I2675" s="11">
        <v>89196</v>
      </c>
      <c r="J2675" s="12" t="str">
        <f>LEFT(tblRVN[[#This Row],[Rate Desc]],10)</f>
        <v>02GNSV024F</v>
      </c>
      <c r="K2675" s="11">
        <v>89196</v>
      </c>
      <c r="L2675" s="19"/>
    </row>
    <row r="2676" spans="1:12" hidden="1">
      <c r="A2676" s="8">
        <v>201802</v>
      </c>
      <c r="B2676" s="9" t="s">
        <v>41</v>
      </c>
      <c r="C2676" s="9" t="s">
        <v>13</v>
      </c>
      <c r="D2676" s="7" t="s">
        <v>14</v>
      </c>
      <c r="E2676" s="9" t="s">
        <v>53</v>
      </c>
      <c r="F2676" s="10">
        <v>414673.01</v>
      </c>
      <c r="G2676" s="11">
        <v>0</v>
      </c>
      <c r="H2676" s="11">
        <v>102</v>
      </c>
      <c r="I2676" s="11">
        <v>4859027</v>
      </c>
      <c r="J2676" s="12" t="str">
        <f>LEFT(tblRVN[[#This Row],[Rate Desc]],10)</f>
        <v>02LGSB0036</v>
      </c>
      <c r="K2676" s="11">
        <v>4859027</v>
      </c>
      <c r="L2676" s="19"/>
    </row>
    <row r="2677" spans="1:12" hidden="1">
      <c r="A2677" s="8">
        <v>201802</v>
      </c>
      <c r="B2677" s="9" t="s">
        <v>41</v>
      </c>
      <c r="C2677" s="9" t="s">
        <v>13</v>
      </c>
      <c r="D2677" s="7" t="s">
        <v>14</v>
      </c>
      <c r="E2677" s="9" t="s">
        <v>54</v>
      </c>
      <c r="F2677" s="10">
        <v>4979781.0599999996</v>
      </c>
      <c r="G2677" s="11">
        <v>0</v>
      </c>
      <c r="H2677" s="11">
        <v>855</v>
      </c>
      <c r="I2677" s="11">
        <v>59923922</v>
      </c>
      <c r="J2677" s="12" t="str">
        <f>LEFT(tblRVN[[#This Row],[Rate Desc]],10)</f>
        <v>02LGSV0036</v>
      </c>
      <c r="K2677" s="11">
        <v>59923922</v>
      </c>
      <c r="L2677" s="19"/>
    </row>
    <row r="2678" spans="1:12" hidden="1">
      <c r="A2678" s="8">
        <v>201802</v>
      </c>
      <c r="B2678" s="9" t="s">
        <v>41</v>
      </c>
      <c r="C2678" s="9" t="s">
        <v>13</v>
      </c>
      <c r="D2678" s="7" t="s">
        <v>14</v>
      </c>
      <c r="E2678" s="9" t="s">
        <v>55</v>
      </c>
      <c r="F2678" s="10">
        <v>1188362.1399999999</v>
      </c>
      <c r="G2678" s="11">
        <v>0</v>
      </c>
      <c r="H2678" s="11">
        <v>36</v>
      </c>
      <c r="I2678" s="11">
        <v>15761740</v>
      </c>
      <c r="J2678" s="12" t="str">
        <f>LEFT(tblRVN[[#This Row],[Rate Desc]],10)</f>
        <v>02LGSV048T</v>
      </c>
      <c r="K2678" s="11">
        <v>15761740</v>
      </c>
      <c r="L2678" s="19"/>
    </row>
    <row r="2679" spans="1:12" hidden="1">
      <c r="A2679" s="8">
        <v>201802</v>
      </c>
      <c r="B2679" s="9" t="s">
        <v>41</v>
      </c>
      <c r="C2679" s="9" t="s">
        <v>13</v>
      </c>
      <c r="D2679" s="7" t="s">
        <v>14</v>
      </c>
      <c r="E2679" s="9" t="s">
        <v>56</v>
      </c>
      <c r="F2679" s="10">
        <v>5109.01</v>
      </c>
      <c r="I2679" s="11">
        <v>0</v>
      </c>
      <c r="J2679" s="12" t="str">
        <f>LEFT(tblRVN[[#This Row],[Rate Desc]],10)</f>
        <v>02LNX00102</v>
      </c>
      <c r="K2679" s="11">
        <v>0</v>
      </c>
      <c r="L2679" s="19"/>
    </row>
    <row r="2680" spans="1:12" hidden="1">
      <c r="A2680" s="8">
        <v>201802</v>
      </c>
      <c r="B2680" s="9" t="s">
        <v>41</v>
      </c>
      <c r="C2680" s="9" t="s">
        <v>13</v>
      </c>
      <c r="D2680" s="7" t="s">
        <v>14</v>
      </c>
      <c r="E2680" s="9" t="s">
        <v>57</v>
      </c>
      <c r="F2680" s="10">
        <v>127.71</v>
      </c>
      <c r="I2680" s="11">
        <v>0</v>
      </c>
      <c r="J2680" s="12" t="str">
        <f>LEFT(tblRVN[[#This Row],[Rate Desc]],10)</f>
        <v>02LNX00105</v>
      </c>
      <c r="K2680" s="11">
        <v>0</v>
      </c>
      <c r="L2680" s="19"/>
    </row>
    <row r="2681" spans="1:12" hidden="1">
      <c r="A2681" s="8">
        <v>201802</v>
      </c>
      <c r="B2681" s="9" t="s">
        <v>41</v>
      </c>
      <c r="C2681" s="9" t="s">
        <v>13</v>
      </c>
      <c r="D2681" s="7" t="s">
        <v>14</v>
      </c>
      <c r="E2681" s="9" t="s">
        <v>58</v>
      </c>
      <c r="F2681" s="10">
        <v>20188.86</v>
      </c>
      <c r="I2681" s="11">
        <v>0</v>
      </c>
      <c r="J2681" s="12" t="str">
        <f>LEFT(tblRVN[[#This Row],[Rate Desc]],10)</f>
        <v>02LNX00109</v>
      </c>
      <c r="K2681" s="11">
        <v>0</v>
      </c>
      <c r="L2681" s="19"/>
    </row>
    <row r="2682" spans="1:12" hidden="1">
      <c r="A2682" s="8">
        <v>201802</v>
      </c>
      <c r="B2682" s="9" t="s">
        <v>41</v>
      </c>
      <c r="C2682" s="9" t="s">
        <v>13</v>
      </c>
      <c r="D2682" s="7" t="s">
        <v>14</v>
      </c>
      <c r="E2682" s="9" t="s">
        <v>73</v>
      </c>
      <c r="F2682" s="10">
        <v>777.9</v>
      </c>
      <c r="I2682" s="11">
        <v>0</v>
      </c>
      <c r="J2682" s="12" t="str">
        <f>LEFT(tblRVN[[#This Row],[Rate Desc]],10)</f>
        <v>02LNX00110</v>
      </c>
      <c r="K2682" s="11">
        <v>0</v>
      </c>
      <c r="L2682" s="19"/>
    </row>
    <row r="2683" spans="1:12" hidden="1">
      <c r="A2683" s="8">
        <v>201802</v>
      </c>
      <c r="B2683" s="9" t="s">
        <v>41</v>
      </c>
      <c r="C2683" s="9" t="s">
        <v>13</v>
      </c>
      <c r="D2683" s="7" t="s">
        <v>14</v>
      </c>
      <c r="E2683" s="9" t="s">
        <v>59</v>
      </c>
      <c r="F2683" s="10">
        <v>55.73</v>
      </c>
      <c r="I2683" s="11">
        <v>0</v>
      </c>
      <c r="J2683" s="12" t="str">
        <f>LEFT(tblRVN[[#This Row],[Rate Desc]],10)</f>
        <v>02LNX00112</v>
      </c>
      <c r="K2683" s="11">
        <v>0</v>
      </c>
      <c r="L2683" s="19"/>
    </row>
    <row r="2684" spans="1:12" hidden="1">
      <c r="A2684" s="8">
        <v>201802</v>
      </c>
      <c r="B2684" s="9" t="s">
        <v>41</v>
      </c>
      <c r="C2684" s="9" t="s">
        <v>13</v>
      </c>
      <c r="D2684" s="7" t="s">
        <v>14</v>
      </c>
      <c r="E2684" s="9" t="s">
        <v>60</v>
      </c>
      <c r="F2684" s="10">
        <v>226.99</v>
      </c>
      <c r="I2684" s="11">
        <v>0</v>
      </c>
      <c r="J2684" s="12" t="str">
        <f>LEFT(tblRVN[[#This Row],[Rate Desc]],10)</f>
        <v>02LNX00300</v>
      </c>
      <c r="K2684" s="11">
        <v>0</v>
      </c>
      <c r="L2684" s="19"/>
    </row>
    <row r="2685" spans="1:12" hidden="1">
      <c r="A2685" s="8">
        <v>201802</v>
      </c>
      <c r="B2685" s="9" t="s">
        <v>41</v>
      </c>
      <c r="C2685" s="9" t="s">
        <v>13</v>
      </c>
      <c r="D2685" s="7" t="s">
        <v>14</v>
      </c>
      <c r="E2685" s="9" t="s">
        <v>61</v>
      </c>
      <c r="F2685" s="10">
        <v>4730.76</v>
      </c>
      <c r="I2685" s="11">
        <v>0</v>
      </c>
      <c r="J2685" s="12" t="str">
        <f>LEFT(tblRVN[[#This Row],[Rate Desc]],10)</f>
        <v>02LNX00311</v>
      </c>
      <c r="K2685" s="11">
        <v>0</v>
      </c>
      <c r="L2685" s="19"/>
    </row>
    <row r="2686" spans="1:12" hidden="1">
      <c r="A2686" s="8">
        <v>201802</v>
      </c>
      <c r="B2686" s="9" t="s">
        <v>41</v>
      </c>
      <c r="C2686" s="9" t="s">
        <v>13</v>
      </c>
      <c r="D2686" s="7" t="s">
        <v>14</v>
      </c>
      <c r="E2686" s="9" t="s">
        <v>97</v>
      </c>
      <c r="F2686" s="10">
        <v>383.05</v>
      </c>
      <c r="I2686" s="11">
        <v>0</v>
      </c>
      <c r="J2686" s="12" t="str">
        <f>LEFT(tblRVN[[#This Row],[Rate Desc]],10)</f>
        <v>02LNX00312</v>
      </c>
      <c r="K2686" s="11">
        <v>0</v>
      </c>
      <c r="L2686" s="19"/>
    </row>
    <row r="2687" spans="1:12" hidden="1">
      <c r="A2687" s="8">
        <v>201802</v>
      </c>
      <c r="B2687" s="9" t="s">
        <v>41</v>
      </c>
      <c r="C2687" s="9" t="s">
        <v>13</v>
      </c>
      <c r="D2687" s="7" t="s">
        <v>14</v>
      </c>
      <c r="E2687" s="9" t="s">
        <v>62</v>
      </c>
      <c r="F2687" s="10">
        <v>32904.550000000003</v>
      </c>
      <c r="G2687" s="11">
        <v>0</v>
      </c>
      <c r="H2687" s="11">
        <v>87</v>
      </c>
      <c r="I2687" s="11">
        <v>346111</v>
      </c>
      <c r="J2687" s="12" t="str">
        <f>LEFT(tblRVN[[#This Row],[Rate Desc]],10)</f>
        <v>02NMT24135</v>
      </c>
      <c r="K2687" s="11">
        <v>346111</v>
      </c>
      <c r="L2687" s="19"/>
    </row>
    <row r="2688" spans="1:12" hidden="1">
      <c r="A2688" s="8">
        <v>201802</v>
      </c>
      <c r="B2688" s="9" t="s">
        <v>41</v>
      </c>
      <c r="C2688" s="9" t="s">
        <v>13</v>
      </c>
      <c r="D2688" s="7" t="s">
        <v>14</v>
      </c>
      <c r="E2688" s="9" t="s">
        <v>63</v>
      </c>
      <c r="F2688" s="10">
        <v>71910.52</v>
      </c>
      <c r="G2688" s="11">
        <v>0</v>
      </c>
      <c r="H2688" s="11">
        <v>13</v>
      </c>
      <c r="I2688" s="11">
        <v>825480</v>
      </c>
      <c r="J2688" s="12" t="str">
        <f>LEFT(tblRVN[[#This Row],[Rate Desc]],10)</f>
        <v>02NMT36135</v>
      </c>
      <c r="K2688" s="11">
        <v>825480</v>
      </c>
      <c r="L2688" s="19"/>
    </row>
    <row r="2689" spans="1:12" hidden="1">
      <c r="A2689" s="8">
        <v>201802</v>
      </c>
      <c r="B2689" s="9" t="s">
        <v>41</v>
      </c>
      <c r="C2689" s="9" t="s">
        <v>13</v>
      </c>
      <c r="D2689" s="7" t="s">
        <v>14</v>
      </c>
      <c r="E2689" s="9" t="s">
        <v>64</v>
      </c>
      <c r="F2689" s="10">
        <v>61983.8</v>
      </c>
      <c r="G2689" s="11">
        <v>0</v>
      </c>
      <c r="H2689" s="11">
        <v>2</v>
      </c>
      <c r="I2689" s="11">
        <v>823200</v>
      </c>
      <c r="J2689" s="12" t="str">
        <f>LEFT(tblRVN[[#This Row],[Rate Desc]],10)</f>
        <v>02NMT48135</v>
      </c>
      <c r="K2689" s="11">
        <v>823200</v>
      </c>
      <c r="L2689" s="19"/>
    </row>
    <row r="2690" spans="1:12" hidden="1">
      <c r="A2690" s="8">
        <v>201802</v>
      </c>
      <c r="B2690" s="9" t="s">
        <v>41</v>
      </c>
      <c r="C2690" s="9" t="s">
        <v>13</v>
      </c>
      <c r="D2690" s="7" t="s">
        <v>14</v>
      </c>
      <c r="E2690" s="9" t="s">
        <v>65</v>
      </c>
      <c r="F2690" s="10">
        <v>18049.96</v>
      </c>
      <c r="G2690" s="11">
        <v>0</v>
      </c>
      <c r="H2690" s="11">
        <v>768</v>
      </c>
      <c r="I2690" s="11">
        <v>122060</v>
      </c>
      <c r="J2690" s="12" t="str">
        <f>LEFT(tblRVN[[#This Row],[Rate Desc]],10)</f>
        <v>02OALT015N</v>
      </c>
      <c r="K2690" s="11">
        <v>122060</v>
      </c>
      <c r="L2690" s="19"/>
    </row>
    <row r="2691" spans="1:12" hidden="1">
      <c r="A2691" s="8">
        <v>201802</v>
      </c>
      <c r="B2691" s="9" t="s">
        <v>41</v>
      </c>
      <c r="C2691" s="9" t="s">
        <v>13</v>
      </c>
      <c r="D2691" s="7" t="s">
        <v>14</v>
      </c>
      <c r="E2691" s="9" t="s">
        <v>66</v>
      </c>
      <c r="F2691" s="10">
        <v>6888.66</v>
      </c>
      <c r="G2691" s="11">
        <v>0</v>
      </c>
      <c r="H2691" s="11">
        <v>466</v>
      </c>
      <c r="I2691" s="11">
        <v>42584</v>
      </c>
      <c r="J2691" s="12" t="str">
        <f>LEFT(tblRVN[[#This Row],[Rate Desc]],10)</f>
        <v>02OALTB15N</v>
      </c>
      <c r="K2691" s="11">
        <v>42584</v>
      </c>
      <c r="L2691" s="19"/>
    </row>
    <row r="2692" spans="1:12" hidden="1">
      <c r="A2692" s="8">
        <v>201802</v>
      </c>
      <c r="B2692" s="9" t="s">
        <v>41</v>
      </c>
      <c r="C2692" s="9" t="s">
        <v>13</v>
      </c>
      <c r="D2692" s="7" t="s">
        <v>14</v>
      </c>
      <c r="E2692" s="9" t="s">
        <v>67</v>
      </c>
      <c r="F2692" s="10">
        <v>2183.6999999999998</v>
      </c>
      <c r="G2692" s="11">
        <v>0</v>
      </c>
      <c r="H2692" s="11">
        <v>27</v>
      </c>
      <c r="I2692" s="11">
        <v>22539</v>
      </c>
      <c r="J2692" s="12" t="str">
        <f>LEFT(tblRVN[[#This Row],[Rate Desc]],10)</f>
        <v>02RCFL0054</v>
      </c>
      <c r="K2692" s="11">
        <v>22539</v>
      </c>
      <c r="L2692" s="19"/>
    </row>
    <row r="2693" spans="1:12" hidden="1">
      <c r="A2693" s="8">
        <v>201802</v>
      </c>
      <c r="B2693" s="9" t="s">
        <v>41</v>
      </c>
      <c r="C2693" s="9" t="s">
        <v>13</v>
      </c>
      <c r="D2693" s="7" t="s">
        <v>14</v>
      </c>
      <c r="E2693" s="9" t="s">
        <v>15</v>
      </c>
      <c r="F2693" s="10">
        <v>430303.78</v>
      </c>
      <c r="G2693" s="11">
        <v>0</v>
      </c>
      <c r="H2693" s="11">
        <v>0</v>
      </c>
      <c r="I2693" s="11">
        <v>0</v>
      </c>
      <c r="J2693" s="12" t="str">
        <f>LEFT(tblRVN[[#This Row],[Rate Desc]],10)</f>
        <v>301270-DSM</v>
      </c>
      <c r="K2693" s="11">
        <v>0</v>
      </c>
      <c r="L2693" s="19"/>
    </row>
    <row r="2694" spans="1:12" hidden="1">
      <c r="A2694" s="8">
        <v>201802</v>
      </c>
      <c r="B2694" s="9" t="s">
        <v>41</v>
      </c>
      <c r="C2694" s="9" t="s">
        <v>13</v>
      </c>
      <c r="D2694" s="7" t="s">
        <v>14</v>
      </c>
      <c r="E2694" s="9" t="s">
        <v>16</v>
      </c>
      <c r="F2694" s="10">
        <v>2260.58</v>
      </c>
      <c r="G2694" s="11">
        <v>0</v>
      </c>
      <c r="H2694" s="11">
        <v>1</v>
      </c>
      <c r="I2694" s="11">
        <v>0</v>
      </c>
      <c r="J2694" s="12" t="str">
        <f>LEFT(tblRVN[[#This Row],[Rate Desc]],10)</f>
        <v>301280-BLU</v>
      </c>
      <c r="K2694" s="11">
        <v>0</v>
      </c>
      <c r="L2694" s="19"/>
    </row>
    <row r="2695" spans="1:12" hidden="1">
      <c r="A2695" s="8">
        <v>201802</v>
      </c>
      <c r="B2695" s="9" t="s">
        <v>41</v>
      </c>
      <c r="C2695" s="9" t="s">
        <v>13</v>
      </c>
      <c r="D2695" s="7" t="s">
        <v>14</v>
      </c>
      <c r="E2695" s="9" t="s">
        <v>480</v>
      </c>
      <c r="F2695" s="10">
        <v>-661787.5</v>
      </c>
      <c r="G2695" s="11">
        <v>0</v>
      </c>
      <c r="H2695" s="11">
        <v>0</v>
      </c>
      <c r="I2695" s="11">
        <v>0</v>
      </c>
      <c r="J2695" s="12" t="str">
        <f>LEFT(tblRVN[[#This Row],[Rate Desc]],10)</f>
        <v>ALT REVENU</v>
      </c>
      <c r="K2695" s="11">
        <v>0</v>
      </c>
      <c r="L2695" s="19"/>
    </row>
    <row r="2696" spans="1:12" hidden="1">
      <c r="A2696" s="8">
        <v>201802</v>
      </c>
      <c r="B2696" s="9" t="s">
        <v>41</v>
      </c>
      <c r="C2696" s="9" t="s">
        <v>13</v>
      </c>
      <c r="D2696" s="7" t="s">
        <v>14</v>
      </c>
      <c r="E2696" s="9" t="s">
        <v>17</v>
      </c>
      <c r="G2696" s="11">
        <v>16096</v>
      </c>
      <c r="H2696" s="11">
        <v>0</v>
      </c>
      <c r="J2696" s="12" t="str">
        <f>LEFT(tblRVN[[#This Row],[Rate Desc]],10)</f>
        <v>CUSTOMER C</v>
      </c>
      <c r="L2696" s="19"/>
    </row>
    <row r="2697" spans="1:12" hidden="1">
      <c r="A2697" s="8">
        <v>201802</v>
      </c>
      <c r="B2697" s="9" t="s">
        <v>41</v>
      </c>
      <c r="C2697" s="9" t="s">
        <v>13</v>
      </c>
      <c r="D2697" s="7" t="s">
        <v>14</v>
      </c>
      <c r="E2697" s="9" t="s">
        <v>481</v>
      </c>
      <c r="F2697" s="10">
        <v>-524894</v>
      </c>
      <c r="G2697" s="11">
        <v>0</v>
      </c>
      <c r="H2697" s="11">
        <v>0</v>
      </c>
      <c r="I2697" s="11">
        <v>0</v>
      </c>
      <c r="J2697" s="12" t="str">
        <f>LEFT(tblRVN[[#This Row],[Rate Desc]],10)</f>
        <v>INCOME TAX</v>
      </c>
      <c r="K2697" s="11">
        <v>0</v>
      </c>
      <c r="L2697" s="19"/>
    </row>
    <row r="2698" spans="1:12" hidden="1">
      <c r="A2698" s="8">
        <v>201802</v>
      </c>
      <c r="B2698" s="9" t="s">
        <v>41</v>
      </c>
      <c r="C2698" s="9" t="s">
        <v>13</v>
      </c>
      <c r="D2698" s="7" t="s">
        <v>14</v>
      </c>
      <c r="E2698" s="9" t="s">
        <v>18</v>
      </c>
      <c r="F2698" s="10">
        <v>-817164.02</v>
      </c>
      <c r="G2698" s="11">
        <v>0</v>
      </c>
      <c r="H2698" s="11">
        <v>0</v>
      </c>
      <c r="I2698" s="11">
        <v>0</v>
      </c>
      <c r="J2698" s="12" t="str">
        <f>LEFT(tblRVN[[#This Row],[Rate Desc]],10)</f>
        <v>REVENUE_AC</v>
      </c>
      <c r="K2698" s="11">
        <v>0</v>
      </c>
      <c r="L2698" s="19"/>
    </row>
    <row r="2699" spans="1:12" hidden="1">
      <c r="A2699" s="8">
        <v>201802</v>
      </c>
      <c r="B2699" s="9" t="s">
        <v>41</v>
      </c>
      <c r="C2699" s="9" t="s">
        <v>21</v>
      </c>
      <c r="D2699" s="7" t="s">
        <v>35</v>
      </c>
      <c r="E2699" s="9" t="s">
        <v>42</v>
      </c>
      <c r="F2699" s="10">
        <v>-473.76</v>
      </c>
      <c r="G2699" s="11">
        <v>0</v>
      </c>
      <c r="H2699" s="11">
        <v>43</v>
      </c>
      <c r="I2699" s="11">
        <v>58132</v>
      </c>
      <c r="J2699" s="12" t="str">
        <f>LEFT(tblRVN[[#This Row],[Rate Desc]],10)</f>
        <v>02GNSB0024</v>
      </c>
      <c r="K2699" s="11">
        <v>58132</v>
      </c>
      <c r="L2699" s="19"/>
    </row>
    <row r="2700" spans="1:12" hidden="1">
      <c r="A2700" s="8">
        <v>201802</v>
      </c>
      <c r="B2700" s="9" t="s">
        <v>41</v>
      </c>
      <c r="C2700" s="9" t="s">
        <v>21</v>
      </c>
      <c r="D2700" s="7" t="s">
        <v>35</v>
      </c>
      <c r="E2700" s="9" t="s">
        <v>44</v>
      </c>
      <c r="F2700" s="10">
        <v>-2.4</v>
      </c>
      <c r="G2700" s="11">
        <v>0</v>
      </c>
      <c r="H2700" s="11">
        <v>1</v>
      </c>
      <c r="I2700" s="11">
        <v>294</v>
      </c>
      <c r="J2700" s="12" t="str">
        <f>LEFT(tblRVN[[#This Row],[Rate Desc]],10)</f>
        <v>02GNSB24FP</v>
      </c>
      <c r="K2700" s="11">
        <v>294</v>
      </c>
      <c r="L2700" s="19"/>
    </row>
    <row r="2701" spans="1:12" hidden="1">
      <c r="A2701" s="8">
        <v>201802</v>
      </c>
      <c r="B2701" s="9" t="s">
        <v>41</v>
      </c>
      <c r="C2701" s="9" t="s">
        <v>21</v>
      </c>
      <c r="D2701" s="7" t="s">
        <v>35</v>
      </c>
      <c r="E2701" s="9" t="s">
        <v>45</v>
      </c>
      <c r="F2701" s="10">
        <v>-514.1</v>
      </c>
      <c r="G2701" s="11">
        <v>0</v>
      </c>
      <c r="H2701" s="11">
        <v>9</v>
      </c>
      <c r="I2701" s="11">
        <v>63080</v>
      </c>
      <c r="J2701" s="12" t="str">
        <f>LEFT(tblRVN[[#This Row],[Rate Desc]],10)</f>
        <v>02LGSB0036</v>
      </c>
      <c r="K2701" s="11">
        <v>63080</v>
      </c>
      <c r="L2701" s="19"/>
    </row>
    <row r="2702" spans="1:12" hidden="1">
      <c r="A2702" s="8">
        <v>201802</v>
      </c>
      <c r="B2702" s="9" t="s">
        <v>41</v>
      </c>
      <c r="C2702" s="9" t="s">
        <v>21</v>
      </c>
      <c r="D2702" s="7" t="s">
        <v>35</v>
      </c>
      <c r="E2702" s="9" t="s">
        <v>47</v>
      </c>
      <c r="F2702" s="10">
        <v>-18.149999999999999</v>
      </c>
      <c r="I2702" s="11">
        <v>2228</v>
      </c>
      <c r="J2702" s="12" t="str">
        <f>LEFT(tblRVN[[#This Row],[Rate Desc]],10)</f>
        <v>02OALTB15N</v>
      </c>
      <c r="K2702" s="11">
        <v>2228</v>
      </c>
      <c r="L2702" s="19"/>
    </row>
    <row r="2703" spans="1:12" hidden="1">
      <c r="A2703" s="8">
        <v>201802</v>
      </c>
      <c r="B2703" s="9" t="s">
        <v>41</v>
      </c>
      <c r="C2703" s="9" t="s">
        <v>21</v>
      </c>
      <c r="D2703" s="7" t="s">
        <v>35</v>
      </c>
      <c r="E2703" s="9" t="s">
        <v>37</v>
      </c>
      <c r="G2703" s="11">
        <v>52</v>
      </c>
      <c r="H2703" s="11">
        <v>0</v>
      </c>
      <c r="J2703" s="12" t="str">
        <f>LEFT(tblRVN[[#This Row],[Rate Desc]],10)</f>
        <v>CUSTOMER C</v>
      </c>
      <c r="L2703" s="19"/>
    </row>
    <row r="2704" spans="1:12" hidden="1">
      <c r="A2704" s="8">
        <v>201802</v>
      </c>
      <c r="B2704" s="9" t="s">
        <v>41</v>
      </c>
      <c r="C2704" s="9" t="s">
        <v>21</v>
      </c>
      <c r="D2704" s="7" t="s">
        <v>14</v>
      </c>
      <c r="E2704" s="9" t="s">
        <v>48</v>
      </c>
      <c r="F2704" s="10">
        <v>6925.18</v>
      </c>
      <c r="G2704" s="11">
        <v>0</v>
      </c>
      <c r="H2704" s="11">
        <v>43</v>
      </c>
      <c r="I2704" s="11">
        <v>58132</v>
      </c>
      <c r="J2704" s="12" t="str">
        <f>LEFT(tblRVN[[#This Row],[Rate Desc]],10)</f>
        <v>02GNSB0024</v>
      </c>
      <c r="K2704" s="11">
        <v>58132</v>
      </c>
      <c r="L2704" s="19"/>
    </row>
    <row r="2705" spans="1:12" hidden="1">
      <c r="A2705" s="8">
        <v>201802</v>
      </c>
      <c r="B2705" s="9" t="s">
        <v>41</v>
      </c>
      <c r="C2705" s="9" t="s">
        <v>21</v>
      </c>
      <c r="D2705" s="7" t="s">
        <v>14</v>
      </c>
      <c r="E2705" s="9" t="s">
        <v>50</v>
      </c>
      <c r="F2705" s="10">
        <v>300.91000000000003</v>
      </c>
      <c r="G2705" s="11">
        <v>0</v>
      </c>
      <c r="H2705" s="11">
        <v>1</v>
      </c>
      <c r="I2705" s="11">
        <v>294</v>
      </c>
      <c r="J2705" s="12" t="str">
        <f>LEFT(tblRVN[[#This Row],[Rate Desc]],10)</f>
        <v>02GNSB24FP</v>
      </c>
      <c r="K2705" s="11">
        <v>294</v>
      </c>
      <c r="L2705" s="19"/>
    </row>
    <row r="2706" spans="1:12" hidden="1">
      <c r="A2706" s="8">
        <v>201802</v>
      </c>
      <c r="B2706" s="9" t="s">
        <v>41</v>
      </c>
      <c r="C2706" s="9" t="s">
        <v>21</v>
      </c>
      <c r="D2706" s="7" t="s">
        <v>14</v>
      </c>
      <c r="E2706" s="9" t="s">
        <v>51</v>
      </c>
      <c r="F2706" s="10">
        <v>146350.92000000001</v>
      </c>
      <c r="G2706" s="11">
        <v>0</v>
      </c>
      <c r="H2706" s="11">
        <v>328</v>
      </c>
      <c r="I2706" s="11">
        <v>1542354</v>
      </c>
      <c r="J2706" s="12" t="str">
        <f>LEFT(tblRVN[[#This Row],[Rate Desc]],10)</f>
        <v>02GNSV0024</v>
      </c>
      <c r="K2706" s="11">
        <v>1542354</v>
      </c>
      <c r="L2706" s="19"/>
    </row>
    <row r="2707" spans="1:12" hidden="1">
      <c r="A2707" s="8">
        <v>201802</v>
      </c>
      <c r="B2707" s="9" t="s">
        <v>41</v>
      </c>
      <c r="C2707" s="9" t="s">
        <v>21</v>
      </c>
      <c r="D2707" s="7" t="s">
        <v>14</v>
      </c>
      <c r="E2707" s="9" t="s">
        <v>52</v>
      </c>
      <c r="F2707" s="10">
        <v>741.85</v>
      </c>
      <c r="G2707" s="11">
        <v>0</v>
      </c>
      <c r="H2707" s="11">
        <v>4</v>
      </c>
      <c r="I2707" s="11">
        <v>2776</v>
      </c>
      <c r="J2707" s="12" t="str">
        <f>LEFT(tblRVN[[#This Row],[Rate Desc]],10)</f>
        <v>02GNSV024F</v>
      </c>
      <c r="K2707" s="11">
        <v>2776</v>
      </c>
      <c r="L2707" s="19"/>
    </row>
    <row r="2708" spans="1:12" hidden="1">
      <c r="A2708" s="8">
        <v>201802</v>
      </c>
      <c r="B2708" s="9" t="s">
        <v>41</v>
      </c>
      <c r="C2708" s="9" t="s">
        <v>21</v>
      </c>
      <c r="D2708" s="7" t="s">
        <v>14</v>
      </c>
      <c r="E2708" s="9" t="s">
        <v>53</v>
      </c>
      <c r="F2708" s="10">
        <v>10809.26</v>
      </c>
      <c r="G2708" s="11">
        <v>0</v>
      </c>
      <c r="H2708" s="11">
        <v>9</v>
      </c>
      <c r="I2708" s="11">
        <v>63080</v>
      </c>
      <c r="J2708" s="12" t="str">
        <f>LEFT(tblRVN[[#This Row],[Rate Desc]],10)</f>
        <v>02LGSB0036</v>
      </c>
      <c r="K2708" s="11">
        <v>63080</v>
      </c>
      <c r="L2708" s="19"/>
    </row>
    <row r="2709" spans="1:12" hidden="1">
      <c r="A2709" s="8">
        <v>201802</v>
      </c>
      <c r="B2709" s="9" t="s">
        <v>41</v>
      </c>
      <c r="C2709" s="9" t="s">
        <v>21</v>
      </c>
      <c r="D2709" s="7" t="s">
        <v>14</v>
      </c>
      <c r="E2709" s="9" t="s">
        <v>54</v>
      </c>
      <c r="F2709" s="10">
        <v>687475.65</v>
      </c>
      <c r="G2709" s="11">
        <v>0</v>
      </c>
      <c r="H2709" s="11">
        <v>96</v>
      </c>
      <c r="I2709" s="11">
        <v>8015580</v>
      </c>
      <c r="J2709" s="12" t="str">
        <f>LEFT(tblRVN[[#This Row],[Rate Desc]],10)</f>
        <v>02LGSV0036</v>
      </c>
      <c r="K2709" s="11">
        <v>8015580</v>
      </c>
      <c r="L2709" s="19"/>
    </row>
    <row r="2710" spans="1:12" hidden="1">
      <c r="A2710" s="8">
        <v>201802</v>
      </c>
      <c r="B2710" s="9" t="s">
        <v>41</v>
      </c>
      <c r="C2710" s="9" t="s">
        <v>21</v>
      </c>
      <c r="D2710" s="7" t="s">
        <v>14</v>
      </c>
      <c r="E2710" s="9" t="s">
        <v>55</v>
      </c>
      <c r="F2710" s="10">
        <v>3823431.36</v>
      </c>
      <c r="G2710" s="11">
        <v>0</v>
      </c>
      <c r="H2710" s="11">
        <v>32</v>
      </c>
      <c r="I2710" s="11">
        <v>57587900</v>
      </c>
      <c r="J2710" s="12" t="str">
        <f>LEFT(tblRVN[[#This Row],[Rate Desc]],10)</f>
        <v>02LGSV048T</v>
      </c>
      <c r="K2710" s="11">
        <v>57587900</v>
      </c>
      <c r="L2710" s="19"/>
    </row>
    <row r="2711" spans="1:12" hidden="1">
      <c r="A2711" s="8">
        <v>201802</v>
      </c>
      <c r="B2711" s="9" t="s">
        <v>41</v>
      </c>
      <c r="C2711" s="9" t="s">
        <v>21</v>
      </c>
      <c r="D2711" s="7" t="s">
        <v>14</v>
      </c>
      <c r="E2711" s="9" t="s">
        <v>65</v>
      </c>
      <c r="F2711" s="10">
        <v>1141.05</v>
      </c>
      <c r="G2711" s="11">
        <v>0</v>
      </c>
      <c r="H2711" s="11">
        <v>37</v>
      </c>
      <c r="I2711" s="11">
        <v>8259</v>
      </c>
      <c r="J2711" s="12" t="str">
        <f>LEFT(tblRVN[[#This Row],[Rate Desc]],10)</f>
        <v>02OALT015N</v>
      </c>
      <c r="K2711" s="11">
        <v>8259</v>
      </c>
      <c r="L2711" s="19"/>
    </row>
    <row r="2712" spans="1:12" hidden="1">
      <c r="A2712" s="8">
        <v>201802</v>
      </c>
      <c r="B2712" s="9" t="s">
        <v>41</v>
      </c>
      <c r="C2712" s="9" t="s">
        <v>21</v>
      </c>
      <c r="D2712" s="7" t="s">
        <v>14</v>
      </c>
      <c r="E2712" s="9" t="s">
        <v>66</v>
      </c>
      <c r="F2712" s="10">
        <v>350.28</v>
      </c>
      <c r="G2712" s="11">
        <v>0</v>
      </c>
      <c r="H2712" s="11">
        <v>14</v>
      </c>
      <c r="I2712" s="11">
        <v>2228</v>
      </c>
      <c r="J2712" s="12" t="str">
        <f>LEFT(tblRVN[[#This Row],[Rate Desc]],10)</f>
        <v>02OALTB15N</v>
      </c>
      <c r="K2712" s="11">
        <v>2228</v>
      </c>
      <c r="L2712" s="19"/>
    </row>
    <row r="2713" spans="1:12" hidden="1">
      <c r="A2713" s="8">
        <v>201802</v>
      </c>
      <c r="B2713" s="9" t="s">
        <v>41</v>
      </c>
      <c r="C2713" s="9" t="s">
        <v>21</v>
      </c>
      <c r="D2713" s="7" t="s">
        <v>14</v>
      </c>
      <c r="E2713" s="9" t="s">
        <v>68</v>
      </c>
      <c r="F2713" s="10">
        <v>31416.15</v>
      </c>
      <c r="G2713" s="11">
        <v>0</v>
      </c>
      <c r="H2713" s="11">
        <v>1</v>
      </c>
      <c r="I2713" s="11">
        <v>230000</v>
      </c>
      <c r="J2713" s="12" t="str">
        <f>LEFT(tblRVN[[#This Row],[Rate Desc]],10)</f>
        <v>02PRSV47TM</v>
      </c>
      <c r="K2713" s="11">
        <v>230000</v>
      </c>
      <c r="L2713" s="19"/>
    </row>
    <row r="2714" spans="1:12" hidden="1">
      <c r="A2714" s="8">
        <v>201802</v>
      </c>
      <c r="B2714" s="9" t="s">
        <v>41</v>
      </c>
      <c r="C2714" s="9" t="s">
        <v>21</v>
      </c>
      <c r="D2714" s="7" t="s">
        <v>14</v>
      </c>
      <c r="E2714" s="9" t="s">
        <v>22</v>
      </c>
      <c r="F2714" s="10">
        <v>155381.81</v>
      </c>
      <c r="G2714" s="11">
        <v>0</v>
      </c>
      <c r="H2714" s="11">
        <v>0</v>
      </c>
      <c r="I2714" s="11">
        <v>0</v>
      </c>
      <c r="J2714" s="12" t="str">
        <f>LEFT(tblRVN[[#This Row],[Rate Desc]],10)</f>
        <v>301370-DSM</v>
      </c>
      <c r="K2714" s="11">
        <v>0</v>
      </c>
      <c r="L2714" s="19"/>
    </row>
    <row r="2715" spans="1:12" hidden="1">
      <c r="A2715" s="8">
        <v>201802</v>
      </c>
      <c r="B2715" s="9" t="s">
        <v>41</v>
      </c>
      <c r="C2715" s="9" t="s">
        <v>21</v>
      </c>
      <c r="D2715" s="7" t="s">
        <v>14</v>
      </c>
      <c r="E2715" s="9" t="s">
        <v>287</v>
      </c>
      <c r="F2715" s="10">
        <v>3.9</v>
      </c>
      <c r="G2715" s="11">
        <v>0</v>
      </c>
      <c r="H2715" s="11">
        <v>2</v>
      </c>
      <c r="I2715" s="11">
        <v>0</v>
      </c>
      <c r="J2715" s="12" t="str">
        <f>LEFT(tblRVN[[#This Row],[Rate Desc]],10)</f>
        <v>301380-BLU</v>
      </c>
      <c r="K2715" s="11">
        <v>0</v>
      </c>
      <c r="L2715" s="19"/>
    </row>
    <row r="2716" spans="1:12" hidden="1">
      <c r="A2716" s="8">
        <v>201802</v>
      </c>
      <c r="B2716" s="9" t="s">
        <v>41</v>
      </c>
      <c r="C2716" s="9" t="s">
        <v>21</v>
      </c>
      <c r="D2716" s="7" t="s">
        <v>14</v>
      </c>
      <c r="E2716" s="9" t="s">
        <v>480</v>
      </c>
      <c r="F2716" s="10">
        <v>388513.16</v>
      </c>
      <c r="G2716" s="11">
        <v>0</v>
      </c>
      <c r="H2716" s="11">
        <v>0</v>
      </c>
      <c r="I2716" s="11">
        <v>0</v>
      </c>
      <c r="J2716" s="12" t="str">
        <f>LEFT(tblRVN[[#This Row],[Rate Desc]],10)</f>
        <v>ALT REVENU</v>
      </c>
      <c r="K2716" s="11">
        <v>0</v>
      </c>
      <c r="L2716" s="19"/>
    </row>
    <row r="2717" spans="1:12" hidden="1">
      <c r="A2717" s="8">
        <v>201802</v>
      </c>
      <c r="B2717" s="9" t="s">
        <v>41</v>
      </c>
      <c r="C2717" s="9" t="s">
        <v>21</v>
      </c>
      <c r="D2717" s="7" t="s">
        <v>14</v>
      </c>
      <c r="E2717" s="9" t="s">
        <v>17</v>
      </c>
      <c r="G2717" s="11">
        <v>483</v>
      </c>
      <c r="H2717" s="11">
        <v>0</v>
      </c>
      <c r="J2717" s="12" t="str">
        <f>LEFT(tblRVN[[#This Row],[Rate Desc]],10)</f>
        <v>CUSTOMER C</v>
      </c>
      <c r="L2717" s="19"/>
    </row>
    <row r="2718" spans="1:12" hidden="1">
      <c r="A2718" s="8">
        <v>201802</v>
      </c>
      <c r="B2718" s="9" t="s">
        <v>41</v>
      </c>
      <c r="C2718" s="9" t="s">
        <v>21</v>
      </c>
      <c r="D2718" s="7" t="s">
        <v>14</v>
      </c>
      <c r="E2718" s="9" t="s">
        <v>481</v>
      </c>
      <c r="F2718" s="10">
        <v>-275017.55</v>
      </c>
      <c r="G2718" s="11">
        <v>0</v>
      </c>
      <c r="H2718" s="11">
        <v>0</v>
      </c>
      <c r="I2718" s="11">
        <v>0</v>
      </c>
      <c r="J2718" s="12" t="str">
        <f>LEFT(tblRVN[[#This Row],[Rate Desc]],10)</f>
        <v>INCOME TAX</v>
      </c>
      <c r="K2718" s="11">
        <v>0</v>
      </c>
      <c r="L2718" s="19"/>
    </row>
    <row r="2719" spans="1:12" hidden="1">
      <c r="A2719" s="8">
        <v>201802</v>
      </c>
      <c r="B2719" s="9" t="s">
        <v>41</v>
      </c>
      <c r="C2719" s="9" t="s">
        <v>21</v>
      </c>
      <c r="D2719" s="7" t="s">
        <v>14</v>
      </c>
      <c r="E2719" s="9" t="s">
        <v>18</v>
      </c>
      <c r="F2719" s="10">
        <v>-358112.97</v>
      </c>
      <c r="G2719" s="11">
        <v>0</v>
      </c>
      <c r="H2719" s="11">
        <v>0</v>
      </c>
      <c r="I2719" s="11">
        <v>0</v>
      </c>
      <c r="J2719" s="12" t="str">
        <f>LEFT(tblRVN[[#This Row],[Rate Desc]],10)</f>
        <v>REVENUE_AC</v>
      </c>
      <c r="K2719" s="11">
        <v>0</v>
      </c>
      <c r="L2719" s="19"/>
    </row>
    <row r="2720" spans="1:12" hidden="1">
      <c r="A2720" s="8">
        <v>201802</v>
      </c>
      <c r="B2720" s="9" t="s">
        <v>41</v>
      </c>
      <c r="C2720" s="9" t="s">
        <v>23</v>
      </c>
      <c r="D2720" s="7" t="s">
        <v>35</v>
      </c>
      <c r="E2720" s="9" t="s">
        <v>69</v>
      </c>
      <c r="F2720" s="10">
        <v>-2545.65</v>
      </c>
      <c r="G2720" s="11">
        <v>0</v>
      </c>
      <c r="H2720" s="11">
        <v>3009</v>
      </c>
      <c r="I2720" s="11">
        <v>312334</v>
      </c>
      <c r="J2720" s="12" t="str">
        <f>LEFT(tblRVN[[#This Row],[Rate Desc]],10)</f>
        <v>02APSV0040</v>
      </c>
      <c r="K2720" s="11">
        <v>312334</v>
      </c>
      <c r="L2720" s="19"/>
    </row>
    <row r="2721" spans="1:12" hidden="1">
      <c r="A2721" s="8">
        <v>201802</v>
      </c>
      <c r="B2721" s="9" t="s">
        <v>41</v>
      </c>
      <c r="C2721" s="9" t="s">
        <v>23</v>
      </c>
      <c r="D2721" s="7" t="s">
        <v>35</v>
      </c>
      <c r="E2721" s="9" t="s">
        <v>70</v>
      </c>
      <c r="G2721" s="11">
        <v>0</v>
      </c>
      <c r="H2721" s="11">
        <v>9</v>
      </c>
      <c r="J2721" s="12" t="str">
        <f>LEFT(tblRVN[[#This Row],[Rate Desc]],10)</f>
        <v>02NMT40135</v>
      </c>
      <c r="L2721" s="19"/>
    </row>
    <row r="2722" spans="1:12" hidden="1">
      <c r="A2722" s="8">
        <v>201802</v>
      </c>
      <c r="B2722" s="9" t="s">
        <v>41</v>
      </c>
      <c r="C2722" s="9" t="s">
        <v>23</v>
      </c>
      <c r="D2722" s="7" t="s">
        <v>35</v>
      </c>
      <c r="E2722" s="9" t="s">
        <v>38</v>
      </c>
      <c r="G2722" s="11">
        <v>2962</v>
      </c>
      <c r="H2722" s="11">
        <v>0</v>
      </c>
      <c r="J2722" s="12" t="str">
        <f>LEFT(tblRVN[[#This Row],[Rate Desc]],10)</f>
        <v>CUSTOMER C</v>
      </c>
      <c r="L2722" s="19"/>
    </row>
    <row r="2723" spans="1:12" hidden="1">
      <c r="A2723" s="8">
        <v>201802</v>
      </c>
      <c r="B2723" s="9" t="s">
        <v>41</v>
      </c>
      <c r="C2723" s="9" t="s">
        <v>23</v>
      </c>
      <c r="D2723" s="7" t="s">
        <v>14</v>
      </c>
      <c r="E2723" s="9" t="s">
        <v>69</v>
      </c>
      <c r="F2723" s="10">
        <v>24058.25</v>
      </c>
      <c r="G2723" s="11">
        <v>0</v>
      </c>
      <c r="H2723" s="11">
        <v>3009</v>
      </c>
      <c r="I2723" s="11">
        <v>312334</v>
      </c>
      <c r="J2723" s="12" t="str">
        <f>LEFT(tblRVN[[#This Row],[Rate Desc]],10)</f>
        <v>02APSV0040</v>
      </c>
      <c r="K2723" s="11">
        <v>312334</v>
      </c>
      <c r="L2723" s="19"/>
    </row>
    <row r="2724" spans="1:12" hidden="1">
      <c r="A2724" s="8">
        <v>201802</v>
      </c>
      <c r="B2724" s="9" t="s">
        <v>41</v>
      </c>
      <c r="C2724" s="9" t="s">
        <v>23</v>
      </c>
      <c r="D2724" s="7" t="s">
        <v>14</v>
      </c>
      <c r="E2724" s="9" t="s">
        <v>71</v>
      </c>
      <c r="F2724" s="10">
        <v>17149.04</v>
      </c>
      <c r="G2724" s="11">
        <v>0</v>
      </c>
      <c r="H2724" s="11">
        <v>2137</v>
      </c>
      <c r="I2724" s="11">
        <v>223846</v>
      </c>
      <c r="J2724" s="12" t="str">
        <f>LEFT(tblRVN[[#This Row],[Rate Desc]],10)</f>
        <v>02APSV040X</v>
      </c>
      <c r="K2724" s="11">
        <v>223846</v>
      </c>
      <c r="L2724" s="19"/>
    </row>
    <row r="2725" spans="1:12" hidden="1">
      <c r="A2725" s="8">
        <v>201802</v>
      </c>
      <c r="B2725" s="9" t="s">
        <v>41</v>
      </c>
      <c r="C2725" s="9" t="s">
        <v>23</v>
      </c>
      <c r="D2725" s="7" t="s">
        <v>14</v>
      </c>
      <c r="E2725" s="9" t="s">
        <v>56</v>
      </c>
      <c r="F2725" s="10">
        <v>237.98</v>
      </c>
      <c r="I2725" s="11">
        <v>0</v>
      </c>
      <c r="J2725" s="12" t="str">
        <f>LEFT(tblRVN[[#This Row],[Rate Desc]],10)</f>
        <v>02LNX00102</v>
      </c>
      <c r="K2725" s="11">
        <v>0</v>
      </c>
      <c r="L2725" s="19"/>
    </row>
    <row r="2726" spans="1:12" hidden="1">
      <c r="A2726" s="8">
        <v>201802</v>
      </c>
      <c r="B2726" s="9" t="s">
        <v>41</v>
      </c>
      <c r="C2726" s="9" t="s">
        <v>23</v>
      </c>
      <c r="D2726" s="7" t="s">
        <v>14</v>
      </c>
      <c r="E2726" s="9" t="s">
        <v>57</v>
      </c>
      <c r="F2726" s="10">
        <v>7.43</v>
      </c>
      <c r="I2726" s="11">
        <v>0</v>
      </c>
      <c r="J2726" s="12" t="str">
        <f>LEFT(tblRVN[[#This Row],[Rate Desc]],10)</f>
        <v>02LNX00105</v>
      </c>
      <c r="K2726" s="11">
        <v>0</v>
      </c>
      <c r="L2726" s="19"/>
    </row>
    <row r="2727" spans="1:12" hidden="1">
      <c r="A2727" s="8">
        <v>201802</v>
      </c>
      <c r="B2727" s="9" t="s">
        <v>41</v>
      </c>
      <c r="C2727" s="9" t="s">
        <v>23</v>
      </c>
      <c r="D2727" s="7" t="s">
        <v>14</v>
      </c>
      <c r="E2727" s="9" t="s">
        <v>58</v>
      </c>
      <c r="F2727" s="10">
        <v>299.70999999999998</v>
      </c>
      <c r="I2727" s="11">
        <v>0</v>
      </c>
      <c r="J2727" s="12" t="str">
        <f>LEFT(tblRVN[[#This Row],[Rate Desc]],10)</f>
        <v>02LNX00109</v>
      </c>
      <c r="K2727" s="11">
        <v>0</v>
      </c>
      <c r="L2727" s="19"/>
    </row>
    <row r="2728" spans="1:12" hidden="1">
      <c r="A2728" s="8">
        <v>201802</v>
      </c>
      <c r="B2728" s="9" t="s">
        <v>41</v>
      </c>
      <c r="C2728" s="9" t="s">
        <v>23</v>
      </c>
      <c r="D2728" s="7" t="s">
        <v>14</v>
      </c>
      <c r="E2728" s="9" t="s">
        <v>97</v>
      </c>
      <c r="F2728" s="10">
        <v>1202.75</v>
      </c>
      <c r="I2728" s="11">
        <v>0</v>
      </c>
      <c r="J2728" s="12" t="str">
        <f>LEFT(tblRVN[[#This Row],[Rate Desc]],10)</f>
        <v>02LNX00312</v>
      </c>
      <c r="K2728" s="11">
        <v>0</v>
      </c>
      <c r="L2728" s="19"/>
    </row>
    <row r="2729" spans="1:12" hidden="1">
      <c r="A2729" s="8">
        <v>201802</v>
      </c>
      <c r="B2729" s="9" t="s">
        <v>41</v>
      </c>
      <c r="C2729" s="9" t="s">
        <v>23</v>
      </c>
      <c r="D2729" s="7" t="s">
        <v>14</v>
      </c>
      <c r="E2729" s="9" t="s">
        <v>75</v>
      </c>
      <c r="F2729" s="10">
        <v>2.3199999999999998</v>
      </c>
      <c r="G2729" s="11">
        <v>0</v>
      </c>
      <c r="H2729" s="11">
        <v>9</v>
      </c>
      <c r="I2729" s="11">
        <v>0</v>
      </c>
      <c r="J2729" s="12" t="str">
        <f>LEFT(tblRVN[[#This Row],[Rate Desc]],10)</f>
        <v>02NMT40135</v>
      </c>
      <c r="K2729" s="11">
        <v>0</v>
      </c>
      <c r="L2729" s="19"/>
    </row>
    <row r="2730" spans="1:12" hidden="1">
      <c r="A2730" s="8">
        <v>201802</v>
      </c>
      <c r="B2730" s="9" t="s">
        <v>41</v>
      </c>
      <c r="C2730" s="9" t="s">
        <v>23</v>
      </c>
      <c r="D2730" s="7" t="s">
        <v>14</v>
      </c>
      <c r="E2730" s="9" t="s">
        <v>280</v>
      </c>
      <c r="G2730" s="11">
        <v>0</v>
      </c>
      <c r="H2730" s="11">
        <v>1</v>
      </c>
      <c r="J2730" s="12" t="str">
        <f>LEFT(tblRVN[[#This Row],[Rate Desc]],10)</f>
        <v>02NMX40135</v>
      </c>
      <c r="L2730" s="19"/>
    </row>
    <row r="2731" spans="1:12" hidden="1">
      <c r="A2731" s="8">
        <v>201802</v>
      </c>
      <c r="B2731" s="9" t="s">
        <v>41</v>
      </c>
      <c r="C2731" s="9" t="s">
        <v>23</v>
      </c>
      <c r="D2731" s="7" t="s">
        <v>14</v>
      </c>
      <c r="E2731" s="9" t="s">
        <v>25</v>
      </c>
      <c r="F2731" s="10">
        <v>1954.96</v>
      </c>
      <c r="G2731" s="11">
        <v>0</v>
      </c>
      <c r="H2731" s="11">
        <v>0</v>
      </c>
      <c r="I2731" s="11">
        <v>0</v>
      </c>
      <c r="J2731" s="12" t="str">
        <f>LEFT(tblRVN[[#This Row],[Rate Desc]],10)</f>
        <v>301470-DSM</v>
      </c>
      <c r="K2731" s="11">
        <v>0</v>
      </c>
      <c r="L2731" s="19"/>
    </row>
    <row r="2732" spans="1:12" hidden="1">
      <c r="A2732" s="8">
        <v>201802</v>
      </c>
      <c r="B2732" s="9" t="s">
        <v>41</v>
      </c>
      <c r="C2732" s="9" t="s">
        <v>23</v>
      </c>
      <c r="D2732" s="7" t="s">
        <v>14</v>
      </c>
      <c r="E2732" s="9" t="s">
        <v>26</v>
      </c>
      <c r="F2732" s="10">
        <v>29.25</v>
      </c>
      <c r="I2732" s="11">
        <v>0</v>
      </c>
      <c r="J2732" s="12" t="str">
        <f>LEFT(tblRVN[[#This Row],[Rate Desc]],10)</f>
        <v>301480-BLU</v>
      </c>
      <c r="K2732" s="11">
        <v>0</v>
      </c>
      <c r="L2732" s="19"/>
    </row>
    <row r="2733" spans="1:12" hidden="1">
      <c r="A2733" s="8">
        <v>201802</v>
      </c>
      <c r="B2733" s="9" t="s">
        <v>41</v>
      </c>
      <c r="C2733" s="9" t="s">
        <v>23</v>
      </c>
      <c r="D2733" s="7" t="s">
        <v>14</v>
      </c>
      <c r="E2733" s="9" t="s">
        <v>27</v>
      </c>
      <c r="G2733" s="11">
        <v>5038</v>
      </c>
      <c r="H2733" s="11">
        <v>0</v>
      </c>
      <c r="J2733" s="12" t="str">
        <f>LEFT(tblRVN[[#This Row],[Rate Desc]],10)</f>
        <v>CUSTOMER C</v>
      </c>
      <c r="L2733" s="19"/>
    </row>
    <row r="2734" spans="1:12" hidden="1">
      <c r="A2734" s="8">
        <v>201802</v>
      </c>
      <c r="B2734" s="9" t="s">
        <v>41</v>
      </c>
      <c r="C2734" s="9" t="s">
        <v>23</v>
      </c>
      <c r="D2734" s="7" t="s">
        <v>14</v>
      </c>
      <c r="E2734" s="9" t="s">
        <v>481</v>
      </c>
      <c r="F2734" s="10">
        <v>-48047.91</v>
      </c>
      <c r="G2734" s="11">
        <v>0</v>
      </c>
      <c r="H2734" s="11">
        <v>0</v>
      </c>
      <c r="I2734" s="11">
        <v>0</v>
      </c>
      <c r="J2734" s="12" t="str">
        <f>LEFT(tblRVN[[#This Row],[Rate Desc]],10)</f>
        <v>INCOME TAX</v>
      </c>
      <c r="K2734" s="11">
        <v>0</v>
      </c>
      <c r="L2734" s="19"/>
    </row>
    <row r="2735" spans="1:12" hidden="1">
      <c r="A2735" s="8">
        <v>201802</v>
      </c>
      <c r="B2735" s="9" t="s">
        <v>41</v>
      </c>
      <c r="C2735" s="9" t="s">
        <v>23</v>
      </c>
      <c r="D2735" s="7" t="s">
        <v>14</v>
      </c>
      <c r="E2735" s="9" t="s">
        <v>18</v>
      </c>
      <c r="F2735" s="10">
        <v>-37372.480000000003</v>
      </c>
      <c r="G2735" s="11">
        <v>0</v>
      </c>
      <c r="H2735" s="11">
        <v>0</v>
      </c>
      <c r="I2735" s="11">
        <v>0</v>
      </c>
      <c r="J2735" s="12" t="str">
        <f>LEFT(tblRVN[[#This Row],[Rate Desc]],10)</f>
        <v>REVENUE_AC</v>
      </c>
      <c r="K2735" s="11">
        <v>0</v>
      </c>
      <c r="L2735" s="19"/>
    </row>
    <row r="2736" spans="1:12" hidden="1">
      <c r="A2736" s="8">
        <v>201802</v>
      </c>
      <c r="B2736" s="9" t="s">
        <v>41</v>
      </c>
      <c r="C2736" s="9" t="s">
        <v>29</v>
      </c>
      <c r="D2736" s="7" t="s">
        <v>14</v>
      </c>
      <c r="E2736" s="9" t="s">
        <v>76</v>
      </c>
      <c r="F2736" s="10">
        <v>7.57</v>
      </c>
      <c r="I2736" s="11">
        <v>0</v>
      </c>
      <c r="J2736" s="12" t="str">
        <f>LEFT(tblRVN[[#This Row],[Rate Desc]],10)</f>
        <v>02CFR00012</v>
      </c>
      <c r="K2736" s="11">
        <v>0</v>
      </c>
      <c r="L2736" s="19"/>
    </row>
    <row r="2737" spans="1:12" hidden="1">
      <c r="A2737" s="8">
        <v>201802</v>
      </c>
      <c r="B2737" s="9" t="s">
        <v>41</v>
      </c>
      <c r="C2737" s="9" t="s">
        <v>29</v>
      </c>
      <c r="D2737" s="7" t="s">
        <v>14</v>
      </c>
      <c r="E2737" s="9" t="s">
        <v>77</v>
      </c>
      <c r="F2737" s="10">
        <v>2630.14</v>
      </c>
      <c r="G2737" s="11">
        <v>0</v>
      </c>
      <c r="H2737" s="11">
        <v>14</v>
      </c>
      <c r="I2737" s="11">
        <v>12249</v>
      </c>
      <c r="J2737" s="12" t="str">
        <f>LEFT(tblRVN[[#This Row],[Rate Desc]],10)</f>
        <v>02COSL0052</v>
      </c>
      <c r="K2737" s="11">
        <v>12249</v>
      </c>
      <c r="L2737" s="19"/>
    </row>
    <row r="2738" spans="1:12" hidden="1">
      <c r="A2738" s="8">
        <v>201802</v>
      </c>
      <c r="B2738" s="9" t="s">
        <v>41</v>
      </c>
      <c r="C2738" s="9" t="s">
        <v>29</v>
      </c>
      <c r="D2738" s="7" t="s">
        <v>14</v>
      </c>
      <c r="E2738" s="9" t="s">
        <v>78</v>
      </c>
      <c r="F2738" s="10">
        <v>18788.259999999998</v>
      </c>
      <c r="G2738" s="11">
        <v>0</v>
      </c>
      <c r="H2738" s="11">
        <v>120</v>
      </c>
      <c r="I2738" s="11">
        <v>246196</v>
      </c>
      <c r="J2738" s="12" t="str">
        <f>LEFT(tblRVN[[#This Row],[Rate Desc]],10)</f>
        <v>02CUSL053F</v>
      </c>
      <c r="K2738" s="11">
        <v>246196</v>
      </c>
      <c r="L2738" s="19"/>
    </row>
    <row r="2739" spans="1:12" hidden="1">
      <c r="A2739" s="8">
        <v>201802</v>
      </c>
      <c r="B2739" s="9" t="s">
        <v>41</v>
      </c>
      <c r="C2739" s="9" t="s">
        <v>29</v>
      </c>
      <c r="D2739" s="7" t="s">
        <v>14</v>
      </c>
      <c r="E2739" s="9" t="s">
        <v>79</v>
      </c>
      <c r="F2739" s="10">
        <v>5538.01</v>
      </c>
      <c r="G2739" s="11">
        <v>0</v>
      </c>
      <c r="H2739" s="11">
        <v>109</v>
      </c>
      <c r="I2739" s="11">
        <v>73303</v>
      </c>
      <c r="J2739" s="12" t="str">
        <f>LEFT(tblRVN[[#This Row],[Rate Desc]],10)</f>
        <v>02CUSL053M</v>
      </c>
      <c r="K2739" s="11">
        <v>73303</v>
      </c>
      <c r="L2739" s="19"/>
    </row>
    <row r="2740" spans="1:12" hidden="1">
      <c r="A2740" s="8">
        <v>201802</v>
      </c>
      <c r="B2740" s="9" t="s">
        <v>41</v>
      </c>
      <c r="C2740" s="9" t="s">
        <v>29</v>
      </c>
      <c r="D2740" s="7" t="s">
        <v>14</v>
      </c>
      <c r="E2740" s="9" t="s">
        <v>80</v>
      </c>
      <c r="F2740" s="10">
        <v>17869.900000000001</v>
      </c>
      <c r="G2740" s="11">
        <v>0</v>
      </c>
      <c r="H2740" s="11">
        <v>41</v>
      </c>
      <c r="I2740" s="11">
        <v>133835</v>
      </c>
      <c r="J2740" s="12" t="str">
        <f>LEFT(tblRVN[[#This Row],[Rate Desc]],10)</f>
        <v>02MVSL0057</v>
      </c>
      <c r="K2740" s="11">
        <v>133835</v>
      </c>
      <c r="L2740" s="19"/>
    </row>
    <row r="2741" spans="1:12" hidden="1">
      <c r="A2741" s="8">
        <v>201802</v>
      </c>
      <c r="B2741" s="9" t="s">
        <v>41</v>
      </c>
      <c r="C2741" s="9" t="s">
        <v>29</v>
      </c>
      <c r="D2741" s="7" t="s">
        <v>14</v>
      </c>
      <c r="E2741" s="9" t="s">
        <v>81</v>
      </c>
      <c r="F2741" s="10">
        <v>68353.72</v>
      </c>
      <c r="G2741" s="11">
        <v>0</v>
      </c>
      <c r="H2741" s="11">
        <v>201</v>
      </c>
      <c r="I2741" s="11">
        <v>318240</v>
      </c>
      <c r="J2741" s="12" t="str">
        <f>LEFT(tblRVN[[#This Row],[Rate Desc]],10)</f>
        <v>02SLCO0051</v>
      </c>
      <c r="K2741" s="11">
        <v>318240</v>
      </c>
      <c r="L2741" s="19"/>
    </row>
    <row r="2742" spans="1:12" hidden="1">
      <c r="A2742" s="8">
        <v>201802</v>
      </c>
      <c r="B2742" s="9" t="s">
        <v>41</v>
      </c>
      <c r="C2742" s="9" t="s">
        <v>29</v>
      </c>
      <c r="D2742" s="7" t="s">
        <v>14</v>
      </c>
      <c r="E2742" s="9" t="s">
        <v>30</v>
      </c>
      <c r="F2742" s="10">
        <v>2545.7800000000002</v>
      </c>
      <c r="G2742" s="11">
        <v>0</v>
      </c>
      <c r="H2742" s="11">
        <v>0</v>
      </c>
      <c r="I2742" s="11">
        <v>0</v>
      </c>
      <c r="J2742" s="12" t="str">
        <f>LEFT(tblRVN[[#This Row],[Rate Desc]],10)</f>
        <v>301670-DSM</v>
      </c>
      <c r="K2742" s="11">
        <v>0</v>
      </c>
      <c r="L2742" s="19"/>
    </row>
    <row r="2743" spans="1:12" hidden="1">
      <c r="A2743" s="8">
        <v>201802</v>
      </c>
      <c r="B2743" s="9" t="s">
        <v>41</v>
      </c>
      <c r="C2743" s="9" t="s">
        <v>29</v>
      </c>
      <c r="D2743" s="7" t="s">
        <v>14</v>
      </c>
      <c r="E2743" s="9" t="s">
        <v>17</v>
      </c>
      <c r="G2743" s="11">
        <v>243</v>
      </c>
      <c r="H2743" s="11">
        <v>0</v>
      </c>
      <c r="J2743" s="12" t="str">
        <f>LEFT(tblRVN[[#This Row],[Rate Desc]],10)</f>
        <v>CUSTOMER C</v>
      </c>
      <c r="L2743" s="19"/>
    </row>
    <row r="2744" spans="1:12" hidden="1">
      <c r="A2744" s="8">
        <v>201802</v>
      </c>
      <c r="B2744" s="9" t="s">
        <v>41</v>
      </c>
      <c r="C2744" s="9" t="s">
        <v>29</v>
      </c>
      <c r="D2744" s="7" t="s">
        <v>14</v>
      </c>
      <c r="E2744" s="9" t="s">
        <v>481</v>
      </c>
      <c r="F2744" s="10">
        <v>-3980.7</v>
      </c>
      <c r="G2744" s="11">
        <v>0</v>
      </c>
      <c r="H2744" s="11">
        <v>0</v>
      </c>
      <c r="I2744" s="11">
        <v>0</v>
      </c>
      <c r="J2744" s="12" t="str">
        <f>LEFT(tblRVN[[#This Row],[Rate Desc]],10)</f>
        <v>INCOME TAX</v>
      </c>
      <c r="K2744" s="11">
        <v>0</v>
      </c>
      <c r="L2744" s="19"/>
    </row>
    <row r="2745" spans="1:12" hidden="1">
      <c r="A2745" s="8">
        <v>201802</v>
      </c>
      <c r="B2745" s="9" t="s">
        <v>41</v>
      </c>
      <c r="C2745" s="9" t="s">
        <v>29</v>
      </c>
      <c r="D2745" s="7" t="s">
        <v>14</v>
      </c>
      <c r="E2745" s="9" t="s">
        <v>18</v>
      </c>
      <c r="F2745" s="10">
        <v>-5488.48</v>
      </c>
      <c r="G2745" s="11">
        <v>0</v>
      </c>
      <c r="H2745" s="11">
        <v>0</v>
      </c>
      <c r="I2745" s="11">
        <v>0</v>
      </c>
      <c r="J2745" s="12" t="str">
        <f>LEFT(tblRVN[[#This Row],[Rate Desc]],10)</f>
        <v>REVENUE_AC</v>
      </c>
      <c r="K2745" s="11">
        <v>0</v>
      </c>
      <c r="L2745" s="19"/>
    </row>
    <row r="2746" spans="1:12" hidden="1">
      <c r="A2746" s="8">
        <v>201802</v>
      </c>
      <c r="B2746" s="9" t="s">
        <v>41</v>
      </c>
      <c r="C2746" s="9" t="s">
        <v>31</v>
      </c>
      <c r="D2746" s="7" t="s">
        <v>35</v>
      </c>
      <c r="E2746" s="9" t="s">
        <v>82</v>
      </c>
      <c r="F2746" s="10">
        <v>-9365.0400000000009</v>
      </c>
      <c r="G2746" s="11">
        <v>0</v>
      </c>
      <c r="H2746" s="11">
        <v>828</v>
      </c>
      <c r="I2746" s="11">
        <v>1149093</v>
      </c>
      <c r="J2746" s="12" t="str">
        <f>LEFT(tblRVN[[#This Row],[Rate Desc]],10)</f>
        <v>02NETMT135</v>
      </c>
      <c r="K2746" s="11">
        <v>1149093</v>
      </c>
      <c r="L2746" s="19"/>
    </row>
    <row r="2747" spans="1:12" hidden="1">
      <c r="A2747" s="8">
        <v>201802</v>
      </c>
      <c r="B2747" s="9" t="s">
        <v>41</v>
      </c>
      <c r="C2747" s="9" t="s">
        <v>31</v>
      </c>
      <c r="D2747" s="7" t="s">
        <v>35</v>
      </c>
      <c r="E2747" s="9" t="s">
        <v>83</v>
      </c>
      <c r="F2747" s="10">
        <v>-664.46</v>
      </c>
      <c r="I2747" s="11">
        <v>81483</v>
      </c>
      <c r="J2747" s="12" t="str">
        <f>LEFT(tblRVN[[#This Row],[Rate Desc]],10)</f>
        <v>02OALTB15R</v>
      </c>
      <c r="K2747" s="11">
        <v>81483</v>
      </c>
      <c r="L2747" s="19"/>
    </row>
    <row r="2748" spans="1:12" hidden="1">
      <c r="A2748" s="8">
        <v>201802</v>
      </c>
      <c r="B2748" s="9" t="s">
        <v>41</v>
      </c>
      <c r="C2748" s="9" t="s">
        <v>31</v>
      </c>
      <c r="D2748" s="7" t="s">
        <v>35</v>
      </c>
      <c r="E2748" s="9" t="s">
        <v>84</v>
      </c>
      <c r="F2748" s="10">
        <v>-1154091.69</v>
      </c>
      <c r="G2748" s="11">
        <v>0</v>
      </c>
      <c r="H2748" s="11">
        <v>101520</v>
      </c>
      <c r="I2748" s="11">
        <v>141605686</v>
      </c>
      <c r="J2748" s="12" t="str">
        <f>LEFT(tblRVN[[#This Row],[Rate Desc]],10)</f>
        <v>02RESD0016</v>
      </c>
      <c r="K2748" s="11">
        <v>141605686</v>
      </c>
      <c r="L2748" s="19"/>
    </row>
    <row r="2749" spans="1:12" hidden="1">
      <c r="A2749" s="8">
        <v>201802</v>
      </c>
      <c r="B2749" s="9" t="s">
        <v>41</v>
      </c>
      <c r="C2749" s="9" t="s">
        <v>31</v>
      </c>
      <c r="D2749" s="7" t="s">
        <v>35</v>
      </c>
      <c r="E2749" s="9" t="s">
        <v>85</v>
      </c>
      <c r="F2749" s="10">
        <v>-66358.070000000007</v>
      </c>
      <c r="G2749" s="11">
        <v>0</v>
      </c>
      <c r="H2749" s="11">
        <v>5211</v>
      </c>
      <c r="I2749" s="11">
        <v>8142228</v>
      </c>
      <c r="J2749" s="12" t="str">
        <f>LEFT(tblRVN[[#This Row],[Rate Desc]],10)</f>
        <v>02RESD0017</v>
      </c>
      <c r="K2749" s="11">
        <v>8142228</v>
      </c>
      <c r="L2749" s="19"/>
    </row>
    <row r="2750" spans="1:12" hidden="1">
      <c r="A2750" s="8">
        <v>201802</v>
      </c>
      <c r="B2750" s="9" t="s">
        <v>41</v>
      </c>
      <c r="C2750" s="9" t="s">
        <v>31</v>
      </c>
      <c r="D2750" s="7" t="s">
        <v>35</v>
      </c>
      <c r="E2750" s="9" t="s">
        <v>86</v>
      </c>
      <c r="F2750" s="10">
        <v>-1541.89</v>
      </c>
      <c r="G2750" s="11">
        <v>0</v>
      </c>
      <c r="H2750" s="11">
        <v>82</v>
      </c>
      <c r="I2750" s="11">
        <v>189186</v>
      </c>
      <c r="J2750" s="12" t="str">
        <f>LEFT(tblRVN[[#This Row],[Rate Desc]],10)</f>
        <v>02RESD0018</v>
      </c>
      <c r="K2750" s="11">
        <v>189186</v>
      </c>
      <c r="L2750" s="19"/>
    </row>
    <row r="2751" spans="1:12" hidden="1">
      <c r="A2751" s="8">
        <v>201802</v>
      </c>
      <c r="B2751" s="9" t="s">
        <v>41</v>
      </c>
      <c r="C2751" s="9" t="s">
        <v>31</v>
      </c>
      <c r="D2751" s="7" t="s">
        <v>35</v>
      </c>
      <c r="E2751" s="9" t="s">
        <v>87</v>
      </c>
      <c r="F2751" s="10">
        <v>-221.69</v>
      </c>
      <c r="G2751" s="11">
        <v>0</v>
      </c>
      <c r="H2751" s="11">
        <v>15</v>
      </c>
      <c r="I2751" s="11">
        <v>27202</v>
      </c>
      <c r="J2751" s="12" t="str">
        <f>LEFT(tblRVN[[#This Row],[Rate Desc]],10)</f>
        <v>02RESD018X</v>
      </c>
      <c r="K2751" s="11">
        <v>27202</v>
      </c>
      <c r="L2751" s="19"/>
    </row>
    <row r="2752" spans="1:12" hidden="1">
      <c r="A2752" s="8">
        <v>201802</v>
      </c>
      <c r="B2752" s="9" t="s">
        <v>41</v>
      </c>
      <c r="C2752" s="9" t="s">
        <v>31</v>
      </c>
      <c r="D2752" s="7" t="s">
        <v>35</v>
      </c>
      <c r="E2752" s="9" t="s">
        <v>88</v>
      </c>
      <c r="F2752" s="10">
        <v>-13854.76</v>
      </c>
      <c r="G2752" s="11">
        <v>0</v>
      </c>
      <c r="H2752" s="11">
        <v>3422</v>
      </c>
      <c r="I2752" s="11">
        <v>1699983</v>
      </c>
      <c r="J2752" s="12" t="str">
        <f>LEFT(tblRVN[[#This Row],[Rate Desc]],10)</f>
        <v>02RGNSB024</v>
      </c>
      <c r="K2752" s="11">
        <v>1699983</v>
      </c>
      <c r="L2752" s="19"/>
    </row>
    <row r="2753" spans="1:12" hidden="1">
      <c r="A2753" s="8">
        <v>201802</v>
      </c>
      <c r="B2753" s="9" t="s">
        <v>41</v>
      </c>
      <c r="C2753" s="9" t="s">
        <v>31</v>
      </c>
      <c r="D2753" s="7" t="s">
        <v>35</v>
      </c>
      <c r="E2753" s="9" t="s">
        <v>284</v>
      </c>
      <c r="F2753" s="10">
        <v>-784.85</v>
      </c>
      <c r="G2753" s="11">
        <v>0</v>
      </c>
      <c r="H2753" s="11">
        <v>1</v>
      </c>
      <c r="I2753" s="11">
        <v>96300</v>
      </c>
      <c r="J2753" s="12" t="str">
        <f>LEFT(tblRVN[[#This Row],[Rate Desc]],10)</f>
        <v>02RGNSB036</v>
      </c>
      <c r="K2753" s="11">
        <v>96300</v>
      </c>
      <c r="L2753" s="19"/>
    </row>
    <row r="2754" spans="1:12" hidden="1">
      <c r="A2754" s="8">
        <v>201802</v>
      </c>
      <c r="B2754" s="9" t="s">
        <v>41</v>
      </c>
      <c r="C2754" s="9" t="s">
        <v>31</v>
      </c>
      <c r="D2754" s="7" t="s">
        <v>35</v>
      </c>
      <c r="E2754" s="9" t="s">
        <v>281</v>
      </c>
      <c r="F2754" s="10">
        <v>-18.670000000000002</v>
      </c>
      <c r="G2754" s="11">
        <v>0</v>
      </c>
      <c r="H2754" s="11">
        <v>10</v>
      </c>
      <c r="I2754" s="11">
        <v>2290</v>
      </c>
      <c r="J2754" s="12" t="str">
        <f>LEFT(tblRVN[[#This Row],[Rate Desc]],10)</f>
        <v>02RNM24135</v>
      </c>
      <c r="K2754" s="11">
        <v>2290</v>
      </c>
      <c r="L2754" s="19"/>
    </row>
    <row r="2755" spans="1:12" hidden="1">
      <c r="A2755" s="8">
        <v>201802</v>
      </c>
      <c r="B2755" s="9" t="s">
        <v>41</v>
      </c>
      <c r="C2755" s="9" t="s">
        <v>31</v>
      </c>
      <c r="D2755" s="7" t="s">
        <v>35</v>
      </c>
      <c r="E2755" s="9" t="s">
        <v>37</v>
      </c>
      <c r="G2755" s="11">
        <v>109424</v>
      </c>
      <c r="H2755" s="11">
        <v>0</v>
      </c>
      <c r="J2755" s="12" t="str">
        <f>LEFT(tblRVN[[#This Row],[Rate Desc]],10)</f>
        <v>CUSTOMER C</v>
      </c>
      <c r="L2755" s="19"/>
    </row>
    <row r="2756" spans="1:12" hidden="1">
      <c r="A2756" s="8">
        <v>201802</v>
      </c>
      <c r="B2756" s="9" t="s">
        <v>41</v>
      </c>
      <c r="C2756" s="9" t="s">
        <v>31</v>
      </c>
      <c r="D2756" s="7" t="s">
        <v>14</v>
      </c>
      <c r="E2756" s="9" t="s">
        <v>58</v>
      </c>
      <c r="F2756" s="10">
        <v>152.68</v>
      </c>
      <c r="I2756" s="11">
        <v>0</v>
      </c>
      <c r="J2756" s="12" t="str">
        <f>LEFT(tblRVN[[#This Row],[Rate Desc]],10)</f>
        <v>02LNX00109</v>
      </c>
      <c r="K2756" s="11">
        <v>0</v>
      </c>
      <c r="L2756" s="19"/>
    </row>
    <row r="2757" spans="1:12" hidden="1">
      <c r="A2757" s="8">
        <v>201802</v>
      </c>
      <c r="B2757" s="9" t="s">
        <v>41</v>
      </c>
      <c r="C2757" s="9" t="s">
        <v>31</v>
      </c>
      <c r="D2757" s="7" t="s">
        <v>14</v>
      </c>
      <c r="E2757" s="9" t="s">
        <v>89</v>
      </c>
      <c r="F2757" s="10">
        <v>118515.52</v>
      </c>
      <c r="G2757" s="11">
        <v>0</v>
      </c>
      <c r="H2757" s="11">
        <v>828</v>
      </c>
      <c r="I2757" s="11">
        <v>1165731</v>
      </c>
      <c r="J2757" s="12" t="str">
        <f>LEFT(tblRVN[[#This Row],[Rate Desc]],10)</f>
        <v>02NETMT135</v>
      </c>
      <c r="K2757" s="11">
        <v>1165731</v>
      </c>
      <c r="L2757" s="19"/>
    </row>
    <row r="2758" spans="1:12" hidden="1">
      <c r="A2758" s="8">
        <v>201802</v>
      </c>
      <c r="B2758" s="9" t="s">
        <v>41</v>
      </c>
      <c r="C2758" s="9" t="s">
        <v>31</v>
      </c>
      <c r="D2758" s="7" t="s">
        <v>14</v>
      </c>
      <c r="E2758" s="9" t="s">
        <v>90</v>
      </c>
      <c r="F2758" s="10">
        <v>12977.47</v>
      </c>
      <c r="G2758" s="11">
        <v>0</v>
      </c>
      <c r="H2758" s="11">
        <v>1066</v>
      </c>
      <c r="I2758" s="11">
        <v>81483</v>
      </c>
      <c r="J2758" s="12" t="str">
        <f>LEFT(tblRVN[[#This Row],[Rate Desc]],10)</f>
        <v>02OALTB15R</v>
      </c>
      <c r="K2758" s="11">
        <v>81483</v>
      </c>
      <c r="L2758" s="19"/>
    </row>
    <row r="2759" spans="1:12" hidden="1">
      <c r="A2759" s="8">
        <v>201802</v>
      </c>
      <c r="B2759" s="9" t="s">
        <v>41</v>
      </c>
      <c r="C2759" s="9" t="s">
        <v>31</v>
      </c>
      <c r="D2759" s="7" t="s">
        <v>14</v>
      </c>
      <c r="E2759" s="9" t="s">
        <v>91</v>
      </c>
      <c r="F2759" s="10">
        <v>14145079.689999999</v>
      </c>
      <c r="G2759" s="11">
        <v>0</v>
      </c>
      <c r="H2759" s="11">
        <v>101520</v>
      </c>
      <c r="I2759" s="11">
        <v>141699148</v>
      </c>
      <c r="J2759" s="12" t="str">
        <f>LEFT(tblRVN[[#This Row],[Rate Desc]],10)</f>
        <v>02RESD0016</v>
      </c>
      <c r="K2759" s="11">
        <v>141699148</v>
      </c>
      <c r="L2759" s="19"/>
    </row>
    <row r="2760" spans="1:12" hidden="1">
      <c r="A2760" s="8">
        <v>201802</v>
      </c>
      <c r="B2760" s="9" t="s">
        <v>41</v>
      </c>
      <c r="C2760" s="9" t="s">
        <v>31</v>
      </c>
      <c r="D2760" s="7" t="s">
        <v>14</v>
      </c>
      <c r="E2760" s="9" t="s">
        <v>92</v>
      </c>
      <c r="F2760" s="10">
        <v>817855.03</v>
      </c>
      <c r="G2760" s="11">
        <v>0</v>
      </c>
      <c r="H2760" s="11">
        <v>5211</v>
      </c>
      <c r="I2760" s="11">
        <v>8142228</v>
      </c>
      <c r="J2760" s="12" t="str">
        <f>LEFT(tblRVN[[#This Row],[Rate Desc]],10)</f>
        <v>02RESD0017</v>
      </c>
      <c r="K2760" s="11">
        <v>8142228</v>
      </c>
      <c r="L2760" s="19"/>
    </row>
    <row r="2761" spans="1:12" hidden="1">
      <c r="A2761" s="8">
        <v>201802</v>
      </c>
      <c r="B2761" s="9" t="s">
        <v>41</v>
      </c>
      <c r="C2761" s="9" t="s">
        <v>31</v>
      </c>
      <c r="D2761" s="7" t="s">
        <v>14</v>
      </c>
      <c r="E2761" s="9" t="s">
        <v>93</v>
      </c>
      <c r="F2761" s="10">
        <v>20481.580000000002</v>
      </c>
      <c r="G2761" s="11">
        <v>0</v>
      </c>
      <c r="H2761" s="11">
        <v>82</v>
      </c>
      <c r="I2761" s="11">
        <v>189186</v>
      </c>
      <c r="J2761" s="12" t="str">
        <f>LEFT(tblRVN[[#This Row],[Rate Desc]],10)</f>
        <v>02RESD0018</v>
      </c>
      <c r="K2761" s="11">
        <v>189186</v>
      </c>
      <c r="L2761" s="19"/>
    </row>
    <row r="2762" spans="1:12" hidden="1">
      <c r="A2762" s="8">
        <v>201802</v>
      </c>
      <c r="B2762" s="9" t="s">
        <v>41</v>
      </c>
      <c r="C2762" s="9" t="s">
        <v>31</v>
      </c>
      <c r="D2762" s="7" t="s">
        <v>14</v>
      </c>
      <c r="E2762" s="9" t="s">
        <v>94</v>
      </c>
      <c r="F2762" s="10">
        <v>2854.46</v>
      </c>
      <c r="G2762" s="11">
        <v>0</v>
      </c>
      <c r="H2762" s="11">
        <v>15</v>
      </c>
      <c r="I2762" s="11">
        <v>27202</v>
      </c>
      <c r="J2762" s="12" t="str">
        <f>LEFT(tblRVN[[#This Row],[Rate Desc]],10)</f>
        <v>02RESD018X</v>
      </c>
      <c r="K2762" s="11">
        <v>27202</v>
      </c>
      <c r="L2762" s="19"/>
    </row>
    <row r="2763" spans="1:12" hidden="1">
      <c r="A2763" s="8">
        <v>201802</v>
      </c>
      <c r="B2763" s="9" t="s">
        <v>41</v>
      </c>
      <c r="C2763" s="9" t="s">
        <v>31</v>
      </c>
      <c r="D2763" s="7" t="s">
        <v>14</v>
      </c>
      <c r="E2763" s="9" t="s">
        <v>95</v>
      </c>
      <c r="F2763" s="10">
        <v>215470.58</v>
      </c>
      <c r="G2763" s="11">
        <v>0</v>
      </c>
      <c r="H2763" s="11">
        <v>3422</v>
      </c>
      <c r="I2763" s="11">
        <v>1748424</v>
      </c>
      <c r="J2763" s="12" t="str">
        <f>LEFT(tblRVN[[#This Row],[Rate Desc]],10)</f>
        <v>02RGNSB024</v>
      </c>
      <c r="K2763" s="11">
        <v>1748424</v>
      </c>
      <c r="L2763" s="19"/>
    </row>
    <row r="2764" spans="1:12" hidden="1">
      <c r="A2764" s="8">
        <v>201802</v>
      </c>
      <c r="B2764" s="9" t="s">
        <v>41</v>
      </c>
      <c r="C2764" s="9" t="s">
        <v>31</v>
      </c>
      <c r="D2764" s="7" t="s">
        <v>14</v>
      </c>
      <c r="E2764" s="9" t="s">
        <v>282</v>
      </c>
      <c r="F2764" s="10">
        <v>10724.06</v>
      </c>
      <c r="G2764" s="11">
        <v>0</v>
      </c>
      <c r="H2764" s="11">
        <v>2</v>
      </c>
      <c r="I2764" s="11">
        <v>131980</v>
      </c>
      <c r="J2764" s="12" t="str">
        <f>LEFT(tblRVN[[#This Row],[Rate Desc]],10)</f>
        <v>02RGNSB036</v>
      </c>
      <c r="K2764" s="11">
        <v>131980</v>
      </c>
      <c r="L2764" s="19"/>
    </row>
    <row r="2765" spans="1:12" hidden="1">
      <c r="A2765" s="8">
        <v>201802</v>
      </c>
      <c r="B2765" s="9" t="s">
        <v>41</v>
      </c>
      <c r="C2765" s="9" t="s">
        <v>31</v>
      </c>
      <c r="D2765" s="7" t="s">
        <v>14</v>
      </c>
      <c r="E2765" s="9" t="s">
        <v>283</v>
      </c>
      <c r="F2765" s="10">
        <v>387.58</v>
      </c>
      <c r="G2765" s="11">
        <v>0</v>
      </c>
      <c r="H2765" s="11">
        <v>10</v>
      </c>
      <c r="I2765" s="11">
        <v>2290</v>
      </c>
      <c r="J2765" s="12" t="str">
        <f>LEFT(tblRVN[[#This Row],[Rate Desc]],10)</f>
        <v>02RNM24135</v>
      </c>
      <c r="K2765" s="11">
        <v>2290</v>
      </c>
      <c r="L2765" s="19"/>
    </row>
    <row r="2766" spans="1:12" hidden="1">
      <c r="A2766" s="8">
        <v>201802</v>
      </c>
      <c r="B2766" s="9" t="s">
        <v>41</v>
      </c>
      <c r="C2766" s="9" t="s">
        <v>31</v>
      </c>
      <c r="D2766" s="7" t="s">
        <v>14</v>
      </c>
      <c r="E2766" s="9" t="s">
        <v>32</v>
      </c>
      <c r="F2766" s="10">
        <v>702422.05</v>
      </c>
      <c r="G2766" s="11">
        <v>0</v>
      </c>
      <c r="H2766" s="11">
        <v>0</v>
      </c>
      <c r="I2766" s="11">
        <v>0</v>
      </c>
      <c r="J2766" s="12" t="str">
        <f>LEFT(tblRVN[[#This Row],[Rate Desc]],10)</f>
        <v>301170-DSM</v>
      </c>
      <c r="K2766" s="11">
        <v>0</v>
      </c>
      <c r="L2766" s="19"/>
    </row>
    <row r="2767" spans="1:12" hidden="1">
      <c r="A2767" s="8">
        <v>201802</v>
      </c>
      <c r="B2767" s="9" t="s">
        <v>41</v>
      </c>
      <c r="C2767" s="9" t="s">
        <v>31</v>
      </c>
      <c r="D2767" s="7" t="s">
        <v>14</v>
      </c>
      <c r="E2767" s="9" t="s">
        <v>33</v>
      </c>
      <c r="F2767" s="10">
        <v>17015.78</v>
      </c>
      <c r="I2767" s="11">
        <v>0</v>
      </c>
      <c r="J2767" s="12" t="str">
        <f>LEFT(tblRVN[[#This Row],[Rate Desc]],10)</f>
        <v>301180-BLU</v>
      </c>
      <c r="K2767" s="11">
        <v>0</v>
      </c>
      <c r="L2767" s="19"/>
    </row>
    <row r="2768" spans="1:12" hidden="1">
      <c r="A2768" s="8">
        <v>201802</v>
      </c>
      <c r="B2768" s="9" t="s">
        <v>41</v>
      </c>
      <c r="C2768" s="9" t="s">
        <v>31</v>
      </c>
      <c r="D2768" s="7" t="s">
        <v>14</v>
      </c>
      <c r="E2768" s="9" t="s">
        <v>17</v>
      </c>
      <c r="G2768" s="11">
        <v>109449</v>
      </c>
      <c r="H2768" s="11">
        <v>0</v>
      </c>
      <c r="J2768" s="12" t="str">
        <f>LEFT(tblRVN[[#This Row],[Rate Desc]],10)</f>
        <v>CUSTOMER C</v>
      </c>
      <c r="L2768" s="19"/>
    </row>
    <row r="2769" spans="1:12" hidden="1">
      <c r="A2769" s="8">
        <v>201802</v>
      </c>
      <c r="B2769" s="9" t="s">
        <v>41</v>
      </c>
      <c r="C2769" s="9" t="s">
        <v>31</v>
      </c>
      <c r="D2769" s="7" t="s">
        <v>14</v>
      </c>
      <c r="E2769" s="9" t="s">
        <v>481</v>
      </c>
      <c r="F2769" s="10">
        <v>-574087.13</v>
      </c>
      <c r="G2769" s="11">
        <v>0</v>
      </c>
      <c r="H2769" s="11">
        <v>0</v>
      </c>
      <c r="I2769" s="11">
        <v>0</v>
      </c>
      <c r="J2769" s="12" t="str">
        <f>LEFT(tblRVN[[#This Row],[Rate Desc]],10)</f>
        <v>INCOME TAX</v>
      </c>
      <c r="K2769" s="11">
        <v>0</v>
      </c>
      <c r="L2769" s="19"/>
    </row>
    <row r="2770" spans="1:12" hidden="1">
      <c r="A2770" s="8">
        <v>201802</v>
      </c>
      <c r="B2770" s="9" t="s">
        <v>41</v>
      </c>
      <c r="C2770" s="9" t="s">
        <v>31</v>
      </c>
      <c r="D2770" s="7" t="s">
        <v>14</v>
      </c>
      <c r="E2770" s="9" t="s">
        <v>18</v>
      </c>
      <c r="F2770" s="10">
        <v>-1125435.49</v>
      </c>
      <c r="G2770" s="11">
        <v>0</v>
      </c>
      <c r="H2770" s="11">
        <v>0</v>
      </c>
      <c r="I2770" s="11">
        <v>0</v>
      </c>
      <c r="J2770" s="12" t="str">
        <f>LEFT(tblRVN[[#This Row],[Rate Desc]],10)</f>
        <v>REVENUE_AC</v>
      </c>
      <c r="K2770" s="11">
        <v>0</v>
      </c>
      <c r="L2770" s="19"/>
    </row>
    <row r="2771" spans="1:12" hidden="1">
      <c r="A2771" s="8">
        <v>201803</v>
      </c>
      <c r="B2771" s="9" t="s">
        <v>41</v>
      </c>
      <c r="C2771" s="9" t="s">
        <v>13</v>
      </c>
      <c r="D2771" s="7" t="s">
        <v>35</v>
      </c>
      <c r="E2771" s="9" t="s">
        <v>42</v>
      </c>
      <c r="F2771" s="10">
        <v>-17603.16</v>
      </c>
      <c r="G2771" s="11">
        <v>0</v>
      </c>
      <c r="H2771" s="11">
        <v>1496</v>
      </c>
      <c r="I2771" s="11">
        <v>2159910</v>
      </c>
      <c r="J2771" s="12" t="str">
        <f>LEFT(tblRVN[[#This Row],[Rate Desc]],10)</f>
        <v>02GNSB0024</v>
      </c>
      <c r="K2771" s="11">
        <v>2159910</v>
      </c>
      <c r="L2771" s="19"/>
    </row>
    <row r="2772" spans="1:12" hidden="1">
      <c r="A2772" s="8">
        <v>201803</v>
      </c>
      <c r="B2772" s="9" t="s">
        <v>41</v>
      </c>
      <c r="C2772" s="9" t="s">
        <v>13</v>
      </c>
      <c r="D2772" s="7" t="s">
        <v>35</v>
      </c>
      <c r="E2772" s="9" t="s">
        <v>43</v>
      </c>
      <c r="F2772" s="10">
        <v>-0.59</v>
      </c>
      <c r="G2772" s="11">
        <v>0</v>
      </c>
      <c r="H2772" s="11">
        <v>1</v>
      </c>
      <c r="I2772" s="11">
        <v>72</v>
      </c>
      <c r="J2772" s="12" t="str">
        <f>LEFT(tblRVN[[#This Row],[Rate Desc]],10)</f>
        <v>02GNSB024F</v>
      </c>
      <c r="K2772" s="11">
        <v>72</v>
      </c>
      <c r="L2772" s="19"/>
    </row>
    <row r="2773" spans="1:12" hidden="1">
      <c r="A2773" s="8">
        <v>201803</v>
      </c>
      <c r="B2773" s="9" t="s">
        <v>41</v>
      </c>
      <c r="C2773" s="9" t="s">
        <v>13</v>
      </c>
      <c r="D2773" s="7" t="s">
        <v>35</v>
      </c>
      <c r="E2773" s="9" t="s">
        <v>44</v>
      </c>
      <c r="F2773" s="10">
        <v>-216.9</v>
      </c>
      <c r="G2773" s="11">
        <v>0</v>
      </c>
      <c r="H2773" s="11">
        <v>78</v>
      </c>
      <c r="I2773" s="11">
        <v>26613</v>
      </c>
      <c r="J2773" s="12" t="str">
        <f>LEFT(tblRVN[[#This Row],[Rate Desc]],10)</f>
        <v>02GNSB24FP</v>
      </c>
      <c r="K2773" s="11">
        <v>26613</v>
      </c>
      <c r="L2773" s="19"/>
    </row>
    <row r="2774" spans="1:12" hidden="1">
      <c r="A2774" s="8">
        <v>201803</v>
      </c>
      <c r="B2774" s="9" t="s">
        <v>41</v>
      </c>
      <c r="C2774" s="9" t="s">
        <v>13</v>
      </c>
      <c r="D2774" s="7" t="s">
        <v>35</v>
      </c>
      <c r="E2774" s="9" t="s">
        <v>45</v>
      </c>
      <c r="F2774" s="10">
        <v>-31595.62</v>
      </c>
      <c r="G2774" s="11">
        <v>0</v>
      </c>
      <c r="H2774" s="11">
        <v>101</v>
      </c>
      <c r="I2774" s="11">
        <v>3876759</v>
      </c>
      <c r="J2774" s="12" t="str">
        <f>LEFT(tblRVN[[#This Row],[Rate Desc]],10)</f>
        <v>02LGSB0036</v>
      </c>
      <c r="K2774" s="11">
        <v>3876759</v>
      </c>
      <c r="L2774" s="19"/>
    </row>
    <row r="2775" spans="1:12" hidden="1">
      <c r="A2775" s="8">
        <v>201803</v>
      </c>
      <c r="B2775" s="9" t="s">
        <v>41</v>
      </c>
      <c r="C2775" s="9" t="s">
        <v>13</v>
      </c>
      <c r="D2775" s="7" t="s">
        <v>35</v>
      </c>
      <c r="E2775" s="9" t="s">
        <v>46</v>
      </c>
      <c r="F2775" s="10">
        <v>-268.61</v>
      </c>
      <c r="G2775" s="11">
        <v>0</v>
      </c>
      <c r="H2775" s="11">
        <v>25</v>
      </c>
      <c r="I2775" s="11">
        <v>32958</v>
      </c>
      <c r="J2775" s="12" t="str">
        <f>LEFT(tblRVN[[#This Row],[Rate Desc]],10)</f>
        <v>02NMT24135</v>
      </c>
      <c r="K2775" s="11">
        <v>32958</v>
      </c>
      <c r="L2775" s="19"/>
    </row>
    <row r="2776" spans="1:12" hidden="1">
      <c r="A2776" s="8">
        <v>201803</v>
      </c>
      <c r="B2776" s="9" t="s">
        <v>41</v>
      </c>
      <c r="C2776" s="9" t="s">
        <v>13</v>
      </c>
      <c r="D2776" s="7" t="s">
        <v>35</v>
      </c>
      <c r="E2776" s="9" t="s">
        <v>47</v>
      </c>
      <c r="F2776" s="10">
        <v>-347.03</v>
      </c>
      <c r="I2776" s="11">
        <v>42562</v>
      </c>
      <c r="J2776" s="12" t="str">
        <f>LEFT(tblRVN[[#This Row],[Rate Desc]],10)</f>
        <v>02OALTB15N</v>
      </c>
      <c r="K2776" s="11">
        <v>42562</v>
      </c>
      <c r="L2776" s="19"/>
    </row>
    <row r="2777" spans="1:12" hidden="1">
      <c r="A2777" s="8">
        <v>201803</v>
      </c>
      <c r="B2777" s="9" t="s">
        <v>41</v>
      </c>
      <c r="C2777" s="9" t="s">
        <v>13</v>
      </c>
      <c r="D2777" s="7" t="s">
        <v>35</v>
      </c>
      <c r="E2777" s="9" t="s">
        <v>37</v>
      </c>
      <c r="G2777" s="11">
        <v>1627</v>
      </c>
      <c r="H2777" s="11">
        <v>0</v>
      </c>
      <c r="J2777" s="12" t="str">
        <f>LEFT(tblRVN[[#This Row],[Rate Desc]],10)</f>
        <v>CUSTOMER C</v>
      </c>
      <c r="L2777" s="19"/>
    </row>
    <row r="2778" spans="1:12" hidden="1">
      <c r="A2778" s="8">
        <v>201803</v>
      </c>
      <c r="B2778" s="9" t="s">
        <v>41</v>
      </c>
      <c r="C2778" s="9" t="s">
        <v>13</v>
      </c>
      <c r="D2778" s="7" t="s">
        <v>14</v>
      </c>
      <c r="E2778" s="9" t="s">
        <v>48</v>
      </c>
      <c r="F2778" s="10">
        <v>221043.82</v>
      </c>
      <c r="G2778" s="11">
        <v>0</v>
      </c>
      <c r="H2778" s="11">
        <v>1496</v>
      </c>
      <c r="I2778" s="11">
        <v>2159910</v>
      </c>
      <c r="J2778" s="12" t="str">
        <f>LEFT(tblRVN[[#This Row],[Rate Desc]],10)</f>
        <v>02GNSB0024</v>
      </c>
      <c r="K2778" s="11">
        <v>2159910</v>
      </c>
      <c r="L2778" s="19"/>
    </row>
    <row r="2779" spans="1:12" hidden="1">
      <c r="A2779" s="8">
        <v>201803</v>
      </c>
      <c r="B2779" s="9" t="s">
        <v>41</v>
      </c>
      <c r="C2779" s="9" t="s">
        <v>13</v>
      </c>
      <c r="D2779" s="7" t="s">
        <v>14</v>
      </c>
      <c r="E2779" s="9" t="s">
        <v>49</v>
      </c>
      <c r="F2779" s="10">
        <v>1716.66</v>
      </c>
      <c r="G2779" s="11">
        <v>0</v>
      </c>
      <c r="H2779" s="11">
        <v>6</v>
      </c>
      <c r="I2779" s="11">
        <v>12857</v>
      </c>
      <c r="J2779" s="12" t="str">
        <f>LEFT(tblRVN[[#This Row],[Rate Desc]],10)</f>
        <v>02GNSB024F</v>
      </c>
      <c r="K2779" s="11">
        <v>12857</v>
      </c>
      <c r="L2779" s="19"/>
    </row>
    <row r="2780" spans="1:12" hidden="1">
      <c r="A2780" s="8">
        <v>201803</v>
      </c>
      <c r="B2780" s="9" t="s">
        <v>41</v>
      </c>
      <c r="C2780" s="9" t="s">
        <v>13</v>
      </c>
      <c r="D2780" s="7" t="s">
        <v>14</v>
      </c>
      <c r="E2780" s="9" t="s">
        <v>50</v>
      </c>
      <c r="F2780" s="10">
        <v>7135.87</v>
      </c>
      <c r="G2780" s="11">
        <v>0</v>
      </c>
      <c r="H2780" s="11">
        <v>78</v>
      </c>
      <c r="I2780" s="11">
        <v>26613</v>
      </c>
      <c r="J2780" s="12" t="str">
        <f>LEFT(tblRVN[[#This Row],[Rate Desc]],10)</f>
        <v>02GNSB24FP</v>
      </c>
      <c r="K2780" s="11">
        <v>26613</v>
      </c>
      <c r="L2780" s="19"/>
    </row>
    <row r="2781" spans="1:12" hidden="1">
      <c r="A2781" s="8">
        <v>201803</v>
      </c>
      <c r="B2781" s="9" t="s">
        <v>41</v>
      </c>
      <c r="C2781" s="9" t="s">
        <v>13</v>
      </c>
      <c r="D2781" s="7" t="s">
        <v>14</v>
      </c>
      <c r="E2781" s="9" t="s">
        <v>51</v>
      </c>
      <c r="F2781" s="10">
        <v>3722317.98</v>
      </c>
      <c r="G2781" s="11">
        <v>0</v>
      </c>
      <c r="H2781" s="11">
        <v>14185</v>
      </c>
      <c r="I2781" s="11">
        <v>38245708</v>
      </c>
      <c r="J2781" s="12" t="str">
        <f>LEFT(tblRVN[[#This Row],[Rate Desc]],10)</f>
        <v>02GNSV0024</v>
      </c>
      <c r="K2781" s="11">
        <v>38245708</v>
      </c>
      <c r="L2781" s="19"/>
    </row>
    <row r="2782" spans="1:12" hidden="1">
      <c r="A2782" s="8">
        <v>201803</v>
      </c>
      <c r="B2782" s="9" t="s">
        <v>41</v>
      </c>
      <c r="C2782" s="9" t="s">
        <v>13</v>
      </c>
      <c r="D2782" s="7" t="s">
        <v>14</v>
      </c>
      <c r="E2782" s="9" t="s">
        <v>52</v>
      </c>
      <c r="F2782" s="10">
        <v>12870.81</v>
      </c>
      <c r="G2782" s="11">
        <v>0</v>
      </c>
      <c r="H2782" s="11">
        <v>104</v>
      </c>
      <c r="I2782" s="11">
        <v>89196</v>
      </c>
      <c r="J2782" s="12" t="str">
        <f>LEFT(tblRVN[[#This Row],[Rate Desc]],10)</f>
        <v>02GNSV024F</v>
      </c>
      <c r="K2782" s="11">
        <v>89196</v>
      </c>
      <c r="L2782" s="19"/>
    </row>
    <row r="2783" spans="1:12" hidden="1">
      <c r="A2783" s="8">
        <v>201803</v>
      </c>
      <c r="B2783" s="9" t="s">
        <v>41</v>
      </c>
      <c r="C2783" s="9" t="s">
        <v>13</v>
      </c>
      <c r="D2783" s="7" t="s">
        <v>14</v>
      </c>
      <c r="E2783" s="9" t="s">
        <v>53</v>
      </c>
      <c r="F2783" s="10">
        <v>343636.97</v>
      </c>
      <c r="G2783" s="11">
        <v>0</v>
      </c>
      <c r="H2783" s="11">
        <v>101</v>
      </c>
      <c r="I2783" s="11">
        <v>3876759</v>
      </c>
      <c r="J2783" s="12" t="str">
        <f>LEFT(tblRVN[[#This Row],[Rate Desc]],10)</f>
        <v>02LGSB0036</v>
      </c>
      <c r="K2783" s="11">
        <v>3876759</v>
      </c>
      <c r="L2783" s="19"/>
    </row>
    <row r="2784" spans="1:12" hidden="1">
      <c r="A2784" s="8">
        <v>201803</v>
      </c>
      <c r="B2784" s="9" t="s">
        <v>41</v>
      </c>
      <c r="C2784" s="9" t="s">
        <v>13</v>
      </c>
      <c r="D2784" s="7" t="s">
        <v>14</v>
      </c>
      <c r="E2784" s="9" t="s">
        <v>54</v>
      </c>
      <c r="F2784" s="10">
        <v>4714181</v>
      </c>
      <c r="G2784" s="11">
        <v>0</v>
      </c>
      <c r="H2784" s="11">
        <v>854</v>
      </c>
      <c r="I2784" s="11">
        <v>56390338</v>
      </c>
      <c r="J2784" s="12" t="str">
        <f>LEFT(tblRVN[[#This Row],[Rate Desc]],10)</f>
        <v>02LGSV0036</v>
      </c>
      <c r="K2784" s="11">
        <v>56390338</v>
      </c>
      <c r="L2784" s="19"/>
    </row>
    <row r="2785" spans="1:12" hidden="1">
      <c r="A2785" s="8">
        <v>201803</v>
      </c>
      <c r="B2785" s="9" t="s">
        <v>41</v>
      </c>
      <c r="C2785" s="9" t="s">
        <v>13</v>
      </c>
      <c r="D2785" s="7" t="s">
        <v>14</v>
      </c>
      <c r="E2785" s="9" t="s">
        <v>55</v>
      </c>
      <c r="F2785" s="10">
        <v>1079177.78</v>
      </c>
      <c r="G2785" s="11">
        <v>0</v>
      </c>
      <c r="H2785" s="11">
        <v>36</v>
      </c>
      <c r="I2785" s="11">
        <v>14200240</v>
      </c>
      <c r="J2785" s="12" t="str">
        <f>LEFT(tblRVN[[#This Row],[Rate Desc]],10)</f>
        <v>02LGSV048T</v>
      </c>
      <c r="K2785" s="11">
        <v>14200240</v>
      </c>
      <c r="L2785" s="19"/>
    </row>
    <row r="2786" spans="1:12" hidden="1">
      <c r="A2786" s="8">
        <v>201803</v>
      </c>
      <c r="B2786" s="9" t="s">
        <v>41</v>
      </c>
      <c r="C2786" s="9" t="s">
        <v>13</v>
      </c>
      <c r="D2786" s="7" t="s">
        <v>14</v>
      </c>
      <c r="E2786" s="9" t="s">
        <v>56</v>
      </c>
      <c r="F2786" s="10">
        <v>4794.3</v>
      </c>
      <c r="I2786" s="11">
        <v>0</v>
      </c>
      <c r="J2786" s="12" t="str">
        <f>LEFT(tblRVN[[#This Row],[Rate Desc]],10)</f>
        <v>02LNX00102</v>
      </c>
      <c r="K2786" s="11">
        <v>0</v>
      </c>
      <c r="L2786" s="19"/>
    </row>
    <row r="2787" spans="1:12" hidden="1">
      <c r="A2787" s="8">
        <v>201803</v>
      </c>
      <c r="B2787" s="9" t="s">
        <v>41</v>
      </c>
      <c r="C2787" s="9" t="s">
        <v>13</v>
      </c>
      <c r="D2787" s="7" t="s">
        <v>14</v>
      </c>
      <c r="E2787" s="9" t="s">
        <v>57</v>
      </c>
      <c r="F2787" s="10">
        <v>143.41999999999999</v>
      </c>
      <c r="I2787" s="11">
        <v>0</v>
      </c>
      <c r="J2787" s="12" t="str">
        <f>LEFT(tblRVN[[#This Row],[Rate Desc]],10)</f>
        <v>02LNX00105</v>
      </c>
      <c r="K2787" s="11">
        <v>0</v>
      </c>
      <c r="L2787" s="19"/>
    </row>
    <row r="2788" spans="1:12" hidden="1">
      <c r="A2788" s="8">
        <v>201803</v>
      </c>
      <c r="B2788" s="9" t="s">
        <v>41</v>
      </c>
      <c r="C2788" s="9" t="s">
        <v>13</v>
      </c>
      <c r="D2788" s="7" t="s">
        <v>14</v>
      </c>
      <c r="E2788" s="9" t="s">
        <v>58</v>
      </c>
      <c r="F2788" s="10">
        <v>20911.580000000002</v>
      </c>
      <c r="I2788" s="11">
        <v>0</v>
      </c>
      <c r="J2788" s="12" t="str">
        <f>LEFT(tblRVN[[#This Row],[Rate Desc]],10)</f>
        <v>02LNX00109</v>
      </c>
      <c r="K2788" s="11">
        <v>0</v>
      </c>
      <c r="L2788" s="19"/>
    </row>
    <row r="2789" spans="1:12" hidden="1">
      <c r="A2789" s="8">
        <v>201803</v>
      </c>
      <c r="B2789" s="9" t="s">
        <v>41</v>
      </c>
      <c r="C2789" s="9" t="s">
        <v>13</v>
      </c>
      <c r="D2789" s="7" t="s">
        <v>14</v>
      </c>
      <c r="E2789" s="9" t="s">
        <v>73</v>
      </c>
      <c r="F2789" s="10">
        <v>1716.25</v>
      </c>
      <c r="I2789" s="11">
        <v>0</v>
      </c>
      <c r="J2789" s="12" t="str">
        <f>LEFT(tblRVN[[#This Row],[Rate Desc]],10)</f>
        <v>02LNX00110</v>
      </c>
      <c r="K2789" s="11">
        <v>0</v>
      </c>
      <c r="L2789" s="19"/>
    </row>
    <row r="2790" spans="1:12" hidden="1">
      <c r="A2790" s="8">
        <v>201803</v>
      </c>
      <c r="B2790" s="9" t="s">
        <v>41</v>
      </c>
      <c r="C2790" s="9" t="s">
        <v>13</v>
      </c>
      <c r="D2790" s="7" t="s">
        <v>14</v>
      </c>
      <c r="E2790" s="9" t="s">
        <v>59</v>
      </c>
      <c r="F2790" s="10">
        <v>55.73</v>
      </c>
      <c r="I2790" s="11">
        <v>0</v>
      </c>
      <c r="J2790" s="12" t="str">
        <f>LEFT(tblRVN[[#This Row],[Rate Desc]],10)</f>
        <v>02LNX00112</v>
      </c>
      <c r="K2790" s="11">
        <v>0</v>
      </c>
      <c r="L2790" s="19"/>
    </row>
    <row r="2791" spans="1:12" hidden="1">
      <c r="A2791" s="8">
        <v>201803</v>
      </c>
      <c r="B2791" s="9" t="s">
        <v>41</v>
      </c>
      <c r="C2791" s="9" t="s">
        <v>13</v>
      </c>
      <c r="D2791" s="7" t="s">
        <v>14</v>
      </c>
      <c r="E2791" s="9" t="s">
        <v>60</v>
      </c>
      <c r="F2791" s="10">
        <v>226.99</v>
      </c>
      <c r="I2791" s="11">
        <v>0</v>
      </c>
      <c r="J2791" s="12" t="str">
        <f>LEFT(tblRVN[[#This Row],[Rate Desc]],10)</f>
        <v>02LNX00300</v>
      </c>
      <c r="K2791" s="11">
        <v>0</v>
      </c>
      <c r="L2791" s="19"/>
    </row>
    <row r="2792" spans="1:12" hidden="1">
      <c r="A2792" s="8">
        <v>201803</v>
      </c>
      <c r="B2792" s="9" t="s">
        <v>41</v>
      </c>
      <c r="C2792" s="9" t="s">
        <v>13</v>
      </c>
      <c r="D2792" s="7" t="s">
        <v>14</v>
      </c>
      <c r="E2792" s="9" t="s">
        <v>61</v>
      </c>
      <c r="F2792" s="10">
        <v>5478.42</v>
      </c>
      <c r="I2792" s="11">
        <v>0</v>
      </c>
      <c r="J2792" s="12" t="str">
        <f>LEFT(tblRVN[[#This Row],[Rate Desc]],10)</f>
        <v>02LNX00311</v>
      </c>
      <c r="K2792" s="11">
        <v>0</v>
      </c>
      <c r="L2792" s="19"/>
    </row>
    <row r="2793" spans="1:12" hidden="1">
      <c r="A2793" s="8">
        <v>201803</v>
      </c>
      <c r="B2793" s="9" t="s">
        <v>41</v>
      </c>
      <c r="C2793" s="9" t="s">
        <v>13</v>
      </c>
      <c r="D2793" s="7" t="s">
        <v>14</v>
      </c>
      <c r="E2793" s="9" t="s">
        <v>62</v>
      </c>
      <c r="F2793" s="10">
        <v>29619.67</v>
      </c>
      <c r="G2793" s="11">
        <v>0</v>
      </c>
      <c r="H2793" s="11">
        <v>86</v>
      </c>
      <c r="I2793" s="11">
        <v>309393</v>
      </c>
      <c r="J2793" s="12" t="str">
        <f>LEFT(tblRVN[[#This Row],[Rate Desc]],10)</f>
        <v>02NMT24135</v>
      </c>
      <c r="K2793" s="11">
        <v>309393</v>
      </c>
      <c r="L2793" s="19"/>
    </row>
    <row r="2794" spans="1:12" hidden="1">
      <c r="A2794" s="8">
        <v>201803</v>
      </c>
      <c r="B2794" s="9" t="s">
        <v>41</v>
      </c>
      <c r="C2794" s="9" t="s">
        <v>13</v>
      </c>
      <c r="D2794" s="7" t="s">
        <v>14</v>
      </c>
      <c r="E2794" s="9" t="s">
        <v>63</v>
      </c>
      <c r="F2794" s="10">
        <v>72285.38</v>
      </c>
      <c r="G2794" s="11">
        <v>0</v>
      </c>
      <c r="H2794" s="11">
        <v>13</v>
      </c>
      <c r="I2794" s="11">
        <v>836560</v>
      </c>
      <c r="J2794" s="12" t="str">
        <f>LEFT(tblRVN[[#This Row],[Rate Desc]],10)</f>
        <v>02NMT36135</v>
      </c>
      <c r="K2794" s="11">
        <v>836560</v>
      </c>
      <c r="L2794" s="19"/>
    </row>
    <row r="2795" spans="1:12" hidden="1">
      <c r="A2795" s="8">
        <v>201803</v>
      </c>
      <c r="B2795" s="9" t="s">
        <v>41</v>
      </c>
      <c r="C2795" s="9" t="s">
        <v>13</v>
      </c>
      <c r="D2795" s="7" t="s">
        <v>14</v>
      </c>
      <c r="E2795" s="9" t="s">
        <v>64</v>
      </c>
      <c r="F2795" s="10">
        <v>60415.07</v>
      </c>
      <c r="G2795" s="11">
        <v>0</v>
      </c>
      <c r="H2795" s="11">
        <v>2</v>
      </c>
      <c r="I2795" s="11">
        <v>787200</v>
      </c>
      <c r="J2795" s="12" t="str">
        <f>LEFT(tblRVN[[#This Row],[Rate Desc]],10)</f>
        <v>02NMT48135</v>
      </c>
      <c r="K2795" s="11">
        <v>787200</v>
      </c>
      <c r="L2795" s="19"/>
    </row>
    <row r="2796" spans="1:12" hidden="1">
      <c r="A2796" s="8">
        <v>201803</v>
      </c>
      <c r="B2796" s="9" t="s">
        <v>41</v>
      </c>
      <c r="C2796" s="9" t="s">
        <v>13</v>
      </c>
      <c r="D2796" s="7" t="s">
        <v>14</v>
      </c>
      <c r="E2796" s="9" t="s">
        <v>65</v>
      </c>
      <c r="F2796" s="10">
        <v>17985.669999999998</v>
      </c>
      <c r="G2796" s="11">
        <v>0</v>
      </c>
      <c r="H2796" s="11">
        <v>770</v>
      </c>
      <c r="I2796" s="11">
        <v>121499</v>
      </c>
      <c r="J2796" s="12" t="str">
        <f>LEFT(tblRVN[[#This Row],[Rate Desc]],10)</f>
        <v>02OALT015N</v>
      </c>
      <c r="K2796" s="11">
        <v>121499</v>
      </c>
      <c r="L2796" s="19"/>
    </row>
    <row r="2797" spans="1:12" hidden="1">
      <c r="A2797" s="8">
        <v>201803</v>
      </c>
      <c r="B2797" s="9" t="s">
        <v>41</v>
      </c>
      <c r="C2797" s="9" t="s">
        <v>13</v>
      </c>
      <c r="D2797" s="7" t="s">
        <v>14</v>
      </c>
      <c r="E2797" s="9" t="s">
        <v>66</v>
      </c>
      <c r="F2797" s="10">
        <v>6899.88</v>
      </c>
      <c r="G2797" s="11">
        <v>0</v>
      </c>
      <c r="H2797" s="11">
        <v>466</v>
      </c>
      <c r="I2797" s="11">
        <v>42562</v>
      </c>
      <c r="J2797" s="12" t="str">
        <f>LEFT(tblRVN[[#This Row],[Rate Desc]],10)</f>
        <v>02OALTB15N</v>
      </c>
      <c r="K2797" s="11">
        <v>42562</v>
      </c>
      <c r="L2797" s="19"/>
    </row>
    <row r="2798" spans="1:12" hidden="1">
      <c r="A2798" s="8">
        <v>201803</v>
      </c>
      <c r="B2798" s="9" t="s">
        <v>41</v>
      </c>
      <c r="C2798" s="9" t="s">
        <v>13</v>
      </c>
      <c r="D2798" s="7" t="s">
        <v>14</v>
      </c>
      <c r="E2798" s="9" t="s">
        <v>67</v>
      </c>
      <c r="F2798" s="10">
        <v>3216.58</v>
      </c>
      <c r="G2798" s="11">
        <v>0</v>
      </c>
      <c r="H2798" s="11">
        <v>27</v>
      </c>
      <c r="I2798" s="11">
        <v>34310</v>
      </c>
      <c r="J2798" s="12" t="str">
        <f>LEFT(tblRVN[[#This Row],[Rate Desc]],10)</f>
        <v>02RCFL0054</v>
      </c>
      <c r="K2798" s="11">
        <v>34310</v>
      </c>
      <c r="L2798" s="19"/>
    </row>
    <row r="2799" spans="1:12" hidden="1">
      <c r="A2799" s="8">
        <v>201803</v>
      </c>
      <c r="B2799" s="9" t="s">
        <v>41</v>
      </c>
      <c r="C2799" s="9" t="s">
        <v>13</v>
      </c>
      <c r="D2799" s="7" t="s">
        <v>14</v>
      </c>
      <c r="E2799" s="9" t="s">
        <v>15</v>
      </c>
      <c r="F2799" s="10">
        <v>361851.72</v>
      </c>
      <c r="G2799" s="11">
        <v>0</v>
      </c>
      <c r="H2799" s="11">
        <v>0</v>
      </c>
      <c r="I2799" s="11">
        <v>0</v>
      </c>
      <c r="J2799" s="12" t="str">
        <f>LEFT(tblRVN[[#This Row],[Rate Desc]],10)</f>
        <v>301270-DSM</v>
      </c>
      <c r="K2799" s="11">
        <v>0</v>
      </c>
      <c r="L2799" s="19"/>
    </row>
    <row r="2800" spans="1:12" hidden="1">
      <c r="A2800" s="8">
        <v>201803</v>
      </c>
      <c r="B2800" s="9" t="s">
        <v>41</v>
      </c>
      <c r="C2800" s="9" t="s">
        <v>13</v>
      </c>
      <c r="D2800" s="7" t="s">
        <v>14</v>
      </c>
      <c r="E2800" s="9" t="s">
        <v>16</v>
      </c>
      <c r="F2800" s="10">
        <v>2367.6999999999998</v>
      </c>
      <c r="G2800" s="11">
        <v>0</v>
      </c>
      <c r="H2800" s="11">
        <v>1</v>
      </c>
      <c r="I2800" s="11">
        <v>0</v>
      </c>
      <c r="J2800" s="12" t="str">
        <f>LEFT(tblRVN[[#This Row],[Rate Desc]],10)</f>
        <v>301280-BLU</v>
      </c>
      <c r="K2800" s="11">
        <v>0</v>
      </c>
      <c r="L2800" s="19"/>
    </row>
    <row r="2801" spans="1:12" hidden="1">
      <c r="A2801" s="8">
        <v>201803</v>
      </c>
      <c r="B2801" s="9" t="s">
        <v>41</v>
      </c>
      <c r="C2801" s="9" t="s">
        <v>13</v>
      </c>
      <c r="D2801" s="7" t="s">
        <v>14</v>
      </c>
      <c r="E2801" s="9" t="s">
        <v>17</v>
      </c>
      <c r="G2801" s="11">
        <v>16111</v>
      </c>
      <c r="H2801" s="11">
        <v>0</v>
      </c>
      <c r="J2801" s="12" t="str">
        <f>LEFT(tblRVN[[#This Row],[Rate Desc]],10)</f>
        <v>CUSTOMER C</v>
      </c>
      <c r="L2801" s="19"/>
    </row>
    <row r="2802" spans="1:12" hidden="1">
      <c r="A2802" s="8">
        <v>201803</v>
      </c>
      <c r="B2802" s="9" t="s">
        <v>41</v>
      </c>
      <c r="C2802" s="9" t="s">
        <v>13</v>
      </c>
      <c r="D2802" s="7" t="s">
        <v>14</v>
      </c>
      <c r="E2802" s="9" t="s">
        <v>481</v>
      </c>
      <c r="F2802" s="10">
        <v>-524894</v>
      </c>
      <c r="G2802" s="11">
        <v>0</v>
      </c>
      <c r="H2802" s="11">
        <v>0</v>
      </c>
      <c r="I2802" s="11">
        <v>0</v>
      </c>
      <c r="J2802" s="12" t="str">
        <f>LEFT(tblRVN[[#This Row],[Rate Desc]],10)</f>
        <v>INCOME TAX</v>
      </c>
      <c r="K2802" s="11">
        <v>0</v>
      </c>
      <c r="L2802" s="19"/>
    </row>
    <row r="2803" spans="1:12" hidden="1">
      <c r="A2803" s="8">
        <v>201803</v>
      </c>
      <c r="B2803" s="9" t="s">
        <v>41</v>
      </c>
      <c r="C2803" s="9" t="s">
        <v>13</v>
      </c>
      <c r="D2803" s="7" t="s">
        <v>14</v>
      </c>
      <c r="E2803" s="9" t="s">
        <v>18</v>
      </c>
      <c r="F2803" s="10">
        <v>-748711.96</v>
      </c>
      <c r="G2803" s="11">
        <v>0</v>
      </c>
      <c r="H2803" s="11">
        <v>0</v>
      </c>
      <c r="I2803" s="11">
        <v>0</v>
      </c>
      <c r="J2803" s="12" t="str">
        <f>LEFT(tblRVN[[#This Row],[Rate Desc]],10)</f>
        <v>REVENUE_AC</v>
      </c>
      <c r="K2803" s="11">
        <v>0</v>
      </c>
      <c r="L2803" s="19"/>
    </row>
    <row r="2804" spans="1:12" hidden="1">
      <c r="A2804" s="8">
        <v>201803</v>
      </c>
      <c r="B2804" s="9" t="s">
        <v>41</v>
      </c>
      <c r="C2804" s="9" t="s">
        <v>21</v>
      </c>
      <c r="D2804" s="7" t="s">
        <v>35</v>
      </c>
      <c r="E2804" s="9" t="s">
        <v>42</v>
      </c>
      <c r="F2804" s="10">
        <v>-461.71</v>
      </c>
      <c r="G2804" s="11">
        <v>0</v>
      </c>
      <c r="H2804" s="11">
        <v>43</v>
      </c>
      <c r="I2804" s="11">
        <v>56649</v>
      </c>
      <c r="J2804" s="12" t="str">
        <f>LEFT(tblRVN[[#This Row],[Rate Desc]],10)</f>
        <v>02GNSB0024</v>
      </c>
      <c r="K2804" s="11">
        <v>56649</v>
      </c>
      <c r="L2804" s="19"/>
    </row>
    <row r="2805" spans="1:12" hidden="1">
      <c r="A2805" s="8">
        <v>201803</v>
      </c>
      <c r="B2805" s="9" t="s">
        <v>41</v>
      </c>
      <c r="C2805" s="9" t="s">
        <v>21</v>
      </c>
      <c r="D2805" s="7" t="s">
        <v>35</v>
      </c>
      <c r="E2805" s="9" t="s">
        <v>44</v>
      </c>
      <c r="F2805" s="10">
        <v>-2.36</v>
      </c>
      <c r="G2805" s="11">
        <v>0</v>
      </c>
      <c r="H2805" s="11">
        <v>1</v>
      </c>
      <c r="I2805" s="11">
        <v>290</v>
      </c>
      <c r="J2805" s="12" t="str">
        <f>LEFT(tblRVN[[#This Row],[Rate Desc]],10)</f>
        <v>02GNSB24FP</v>
      </c>
      <c r="K2805" s="11">
        <v>290</v>
      </c>
      <c r="L2805" s="19"/>
    </row>
    <row r="2806" spans="1:12" hidden="1">
      <c r="A2806" s="8">
        <v>201803</v>
      </c>
      <c r="B2806" s="9" t="s">
        <v>41</v>
      </c>
      <c r="C2806" s="9" t="s">
        <v>21</v>
      </c>
      <c r="D2806" s="7" t="s">
        <v>35</v>
      </c>
      <c r="E2806" s="9" t="s">
        <v>45</v>
      </c>
      <c r="F2806" s="10">
        <v>-478.25</v>
      </c>
      <c r="G2806" s="11">
        <v>0</v>
      </c>
      <c r="H2806" s="11">
        <v>9</v>
      </c>
      <c r="I2806" s="11">
        <v>58680</v>
      </c>
      <c r="J2806" s="12" t="str">
        <f>LEFT(tblRVN[[#This Row],[Rate Desc]],10)</f>
        <v>02LGSB0036</v>
      </c>
      <c r="K2806" s="11">
        <v>58680</v>
      </c>
      <c r="L2806" s="19"/>
    </row>
    <row r="2807" spans="1:12" hidden="1">
      <c r="A2807" s="8">
        <v>201803</v>
      </c>
      <c r="B2807" s="9" t="s">
        <v>41</v>
      </c>
      <c r="C2807" s="9" t="s">
        <v>21</v>
      </c>
      <c r="D2807" s="7" t="s">
        <v>35</v>
      </c>
      <c r="E2807" s="9" t="s">
        <v>47</v>
      </c>
      <c r="F2807" s="10">
        <v>-18.149999999999999</v>
      </c>
      <c r="I2807" s="11">
        <v>2228</v>
      </c>
      <c r="J2807" s="12" t="str">
        <f>LEFT(tblRVN[[#This Row],[Rate Desc]],10)</f>
        <v>02OALTB15N</v>
      </c>
      <c r="K2807" s="11">
        <v>2228</v>
      </c>
      <c r="L2807" s="19"/>
    </row>
    <row r="2808" spans="1:12" hidden="1">
      <c r="A2808" s="8">
        <v>201803</v>
      </c>
      <c r="B2808" s="9" t="s">
        <v>41</v>
      </c>
      <c r="C2808" s="9" t="s">
        <v>21</v>
      </c>
      <c r="D2808" s="7" t="s">
        <v>35</v>
      </c>
      <c r="E2808" s="9" t="s">
        <v>37</v>
      </c>
      <c r="G2808" s="11">
        <v>52</v>
      </c>
      <c r="H2808" s="11">
        <v>0</v>
      </c>
      <c r="J2808" s="12" t="str">
        <f>LEFT(tblRVN[[#This Row],[Rate Desc]],10)</f>
        <v>CUSTOMER C</v>
      </c>
      <c r="L2808" s="19"/>
    </row>
    <row r="2809" spans="1:12" hidden="1">
      <c r="A2809" s="8">
        <v>201803</v>
      </c>
      <c r="B2809" s="9" t="s">
        <v>41</v>
      </c>
      <c r="C2809" s="9" t="s">
        <v>21</v>
      </c>
      <c r="D2809" s="7" t="s">
        <v>14</v>
      </c>
      <c r="E2809" s="9" t="s">
        <v>48</v>
      </c>
      <c r="F2809" s="10">
        <v>6770.83</v>
      </c>
      <c r="G2809" s="11">
        <v>0</v>
      </c>
      <c r="H2809" s="11">
        <v>43</v>
      </c>
      <c r="I2809" s="11">
        <v>56649</v>
      </c>
      <c r="J2809" s="12" t="str">
        <f>LEFT(tblRVN[[#This Row],[Rate Desc]],10)</f>
        <v>02GNSB0024</v>
      </c>
      <c r="K2809" s="11">
        <v>56649</v>
      </c>
      <c r="L2809" s="19"/>
    </row>
    <row r="2810" spans="1:12" hidden="1">
      <c r="A2810" s="8">
        <v>201803</v>
      </c>
      <c r="B2810" s="9" t="s">
        <v>41</v>
      </c>
      <c r="C2810" s="9" t="s">
        <v>21</v>
      </c>
      <c r="D2810" s="7" t="s">
        <v>14</v>
      </c>
      <c r="E2810" s="9" t="s">
        <v>50</v>
      </c>
      <c r="F2810" s="10">
        <v>300.45999999999998</v>
      </c>
      <c r="G2810" s="11">
        <v>0</v>
      </c>
      <c r="H2810" s="11">
        <v>1</v>
      </c>
      <c r="I2810" s="11">
        <v>290</v>
      </c>
      <c r="J2810" s="12" t="str">
        <f>LEFT(tblRVN[[#This Row],[Rate Desc]],10)</f>
        <v>02GNSB24FP</v>
      </c>
      <c r="K2810" s="11">
        <v>290</v>
      </c>
      <c r="L2810" s="19"/>
    </row>
    <row r="2811" spans="1:12" hidden="1">
      <c r="A2811" s="8">
        <v>201803</v>
      </c>
      <c r="B2811" s="9" t="s">
        <v>41</v>
      </c>
      <c r="C2811" s="9" t="s">
        <v>21</v>
      </c>
      <c r="D2811" s="7" t="s">
        <v>14</v>
      </c>
      <c r="E2811" s="9" t="s">
        <v>51</v>
      </c>
      <c r="F2811" s="10">
        <v>120076.64</v>
      </c>
      <c r="G2811" s="11">
        <v>0</v>
      </c>
      <c r="H2811" s="11">
        <v>326</v>
      </c>
      <c r="I2811" s="11">
        <v>1233376</v>
      </c>
      <c r="J2811" s="12" t="str">
        <f>LEFT(tblRVN[[#This Row],[Rate Desc]],10)</f>
        <v>02GNSV0024</v>
      </c>
      <c r="K2811" s="11">
        <v>1233376</v>
      </c>
      <c r="L2811" s="19"/>
    </row>
    <row r="2812" spans="1:12" hidden="1">
      <c r="A2812" s="8">
        <v>201803</v>
      </c>
      <c r="B2812" s="9" t="s">
        <v>41</v>
      </c>
      <c r="C2812" s="9" t="s">
        <v>21</v>
      </c>
      <c r="D2812" s="7" t="s">
        <v>14</v>
      </c>
      <c r="E2812" s="9" t="s">
        <v>52</v>
      </c>
      <c r="F2812" s="10">
        <v>741.85</v>
      </c>
      <c r="G2812" s="11">
        <v>0</v>
      </c>
      <c r="H2812" s="11">
        <v>4</v>
      </c>
      <c r="I2812" s="11">
        <v>2776</v>
      </c>
      <c r="J2812" s="12" t="str">
        <f>LEFT(tblRVN[[#This Row],[Rate Desc]],10)</f>
        <v>02GNSV024F</v>
      </c>
      <c r="K2812" s="11">
        <v>2776</v>
      </c>
      <c r="L2812" s="19"/>
    </row>
    <row r="2813" spans="1:12" hidden="1">
      <c r="A2813" s="8">
        <v>201803</v>
      </c>
      <c r="B2813" s="9" t="s">
        <v>41</v>
      </c>
      <c r="C2813" s="9" t="s">
        <v>21</v>
      </c>
      <c r="D2813" s="7" t="s">
        <v>14</v>
      </c>
      <c r="E2813" s="9" t="s">
        <v>53</v>
      </c>
      <c r="F2813" s="10">
        <v>10607.18</v>
      </c>
      <c r="G2813" s="11">
        <v>0</v>
      </c>
      <c r="H2813" s="11">
        <v>9</v>
      </c>
      <c r="I2813" s="11">
        <v>58680</v>
      </c>
      <c r="J2813" s="12" t="str">
        <f>LEFT(tblRVN[[#This Row],[Rate Desc]],10)</f>
        <v>02LGSB0036</v>
      </c>
      <c r="K2813" s="11">
        <v>58680</v>
      </c>
      <c r="L2813" s="19"/>
    </row>
    <row r="2814" spans="1:12" hidden="1">
      <c r="A2814" s="8">
        <v>201803</v>
      </c>
      <c r="B2814" s="9" t="s">
        <v>41</v>
      </c>
      <c r="C2814" s="9" t="s">
        <v>21</v>
      </c>
      <c r="D2814" s="7" t="s">
        <v>14</v>
      </c>
      <c r="E2814" s="9" t="s">
        <v>54</v>
      </c>
      <c r="F2814" s="10">
        <v>653652.03</v>
      </c>
      <c r="G2814" s="11">
        <v>0</v>
      </c>
      <c r="H2814" s="11">
        <v>97</v>
      </c>
      <c r="I2814" s="11">
        <v>7527860</v>
      </c>
      <c r="J2814" s="12" t="str">
        <f>LEFT(tblRVN[[#This Row],[Rate Desc]],10)</f>
        <v>02LGSV0036</v>
      </c>
      <c r="K2814" s="11">
        <v>7527860</v>
      </c>
      <c r="L2814" s="19"/>
    </row>
    <row r="2815" spans="1:12" hidden="1">
      <c r="A2815" s="8">
        <v>201803</v>
      </c>
      <c r="B2815" s="9" t="s">
        <v>41</v>
      </c>
      <c r="C2815" s="9" t="s">
        <v>21</v>
      </c>
      <c r="D2815" s="7" t="s">
        <v>14</v>
      </c>
      <c r="E2815" s="9" t="s">
        <v>55</v>
      </c>
      <c r="F2815" s="10">
        <v>3368563.58</v>
      </c>
      <c r="G2815" s="11">
        <v>0</v>
      </c>
      <c r="H2815" s="11">
        <v>32</v>
      </c>
      <c r="I2815" s="11">
        <v>50199250</v>
      </c>
      <c r="J2815" s="12" t="str">
        <f>LEFT(tblRVN[[#This Row],[Rate Desc]],10)</f>
        <v>02LGSV048T</v>
      </c>
      <c r="K2815" s="11">
        <v>50199250</v>
      </c>
      <c r="L2815" s="19"/>
    </row>
    <row r="2816" spans="1:12" hidden="1">
      <c r="A2816" s="8">
        <v>201803</v>
      </c>
      <c r="B2816" s="9" t="s">
        <v>41</v>
      </c>
      <c r="C2816" s="9" t="s">
        <v>21</v>
      </c>
      <c r="D2816" s="7" t="s">
        <v>14</v>
      </c>
      <c r="E2816" s="9" t="s">
        <v>65</v>
      </c>
      <c r="F2816" s="10">
        <v>1083.55</v>
      </c>
      <c r="G2816" s="11">
        <v>0</v>
      </c>
      <c r="H2816" s="11">
        <v>38</v>
      </c>
      <c r="I2816" s="11">
        <v>7879</v>
      </c>
      <c r="J2816" s="12" t="str">
        <f>LEFT(tblRVN[[#This Row],[Rate Desc]],10)</f>
        <v>02OALT015N</v>
      </c>
      <c r="K2816" s="11">
        <v>7879</v>
      </c>
      <c r="L2816" s="19"/>
    </row>
    <row r="2817" spans="1:12" hidden="1">
      <c r="A2817" s="8">
        <v>201803</v>
      </c>
      <c r="B2817" s="9" t="s">
        <v>41</v>
      </c>
      <c r="C2817" s="9" t="s">
        <v>21</v>
      </c>
      <c r="D2817" s="7" t="s">
        <v>14</v>
      </c>
      <c r="E2817" s="9" t="s">
        <v>66</v>
      </c>
      <c r="F2817" s="10">
        <v>350.28</v>
      </c>
      <c r="G2817" s="11">
        <v>0</v>
      </c>
      <c r="H2817" s="11">
        <v>14</v>
      </c>
      <c r="I2817" s="11">
        <v>2228</v>
      </c>
      <c r="J2817" s="12" t="str">
        <f>LEFT(tblRVN[[#This Row],[Rate Desc]],10)</f>
        <v>02OALTB15N</v>
      </c>
      <c r="K2817" s="11">
        <v>2228</v>
      </c>
      <c r="L2817" s="19"/>
    </row>
    <row r="2818" spans="1:12" hidden="1">
      <c r="A2818" s="8">
        <v>201803</v>
      </c>
      <c r="B2818" s="9" t="s">
        <v>41</v>
      </c>
      <c r="C2818" s="9" t="s">
        <v>21</v>
      </c>
      <c r="D2818" s="7" t="s">
        <v>14</v>
      </c>
      <c r="E2818" s="9" t="s">
        <v>68</v>
      </c>
      <c r="F2818" s="10">
        <v>22602.52</v>
      </c>
      <c r="G2818" s="11">
        <v>0</v>
      </c>
      <c r="H2818" s="11">
        <v>1</v>
      </c>
      <c r="I2818" s="11">
        <v>46000</v>
      </c>
      <c r="J2818" s="12" t="str">
        <f>LEFT(tblRVN[[#This Row],[Rate Desc]],10)</f>
        <v>02PRSV47TM</v>
      </c>
      <c r="K2818" s="11">
        <v>46000</v>
      </c>
      <c r="L2818" s="19"/>
    </row>
    <row r="2819" spans="1:12" hidden="1">
      <c r="A2819" s="8">
        <v>201803</v>
      </c>
      <c r="B2819" s="9" t="s">
        <v>41</v>
      </c>
      <c r="C2819" s="9" t="s">
        <v>21</v>
      </c>
      <c r="D2819" s="7" t="s">
        <v>14</v>
      </c>
      <c r="E2819" s="9" t="s">
        <v>22</v>
      </c>
      <c r="F2819" s="10">
        <v>164754.4</v>
      </c>
      <c r="G2819" s="11">
        <v>0</v>
      </c>
      <c r="H2819" s="11">
        <v>0</v>
      </c>
      <c r="I2819" s="11">
        <v>0</v>
      </c>
      <c r="J2819" s="12" t="str">
        <f>LEFT(tblRVN[[#This Row],[Rate Desc]],10)</f>
        <v>301370-DSM</v>
      </c>
      <c r="K2819" s="11">
        <v>0</v>
      </c>
      <c r="L2819" s="19"/>
    </row>
    <row r="2820" spans="1:12" hidden="1">
      <c r="A2820" s="8">
        <v>201803</v>
      </c>
      <c r="B2820" s="9" t="s">
        <v>41</v>
      </c>
      <c r="C2820" s="9" t="s">
        <v>21</v>
      </c>
      <c r="D2820" s="7" t="s">
        <v>14</v>
      </c>
      <c r="E2820" s="9" t="s">
        <v>287</v>
      </c>
      <c r="F2820" s="10">
        <v>3.9</v>
      </c>
      <c r="G2820" s="11">
        <v>0</v>
      </c>
      <c r="H2820" s="11">
        <v>2</v>
      </c>
      <c r="I2820" s="11">
        <v>0</v>
      </c>
      <c r="J2820" s="12" t="str">
        <f>LEFT(tblRVN[[#This Row],[Rate Desc]],10)</f>
        <v>301380-BLU</v>
      </c>
      <c r="K2820" s="11">
        <v>0</v>
      </c>
      <c r="L2820" s="19"/>
    </row>
    <row r="2821" spans="1:12" hidden="1">
      <c r="A2821" s="8">
        <v>201803</v>
      </c>
      <c r="B2821" s="9" t="s">
        <v>41</v>
      </c>
      <c r="C2821" s="9" t="s">
        <v>21</v>
      </c>
      <c r="D2821" s="7" t="s">
        <v>14</v>
      </c>
      <c r="E2821" s="9" t="s">
        <v>17</v>
      </c>
      <c r="G2821" s="11">
        <v>482</v>
      </c>
      <c r="H2821" s="11">
        <v>0</v>
      </c>
      <c r="J2821" s="12" t="str">
        <f>LEFT(tblRVN[[#This Row],[Rate Desc]],10)</f>
        <v>CUSTOMER C</v>
      </c>
      <c r="L2821" s="19"/>
    </row>
    <row r="2822" spans="1:12" hidden="1">
      <c r="A2822" s="8">
        <v>201803</v>
      </c>
      <c r="B2822" s="9" t="s">
        <v>41</v>
      </c>
      <c r="C2822" s="9" t="s">
        <v>21</v>
      </c>
      <c r="D2822" s="7" t="s">
        <v>14</v>
      </c>
      <c r="E2822" s="9" t="s">
        <v>481</v>
      </c>
      <c r="F2822" s="10">
        <v>-275017.55</v>
      </c>
      <c r="G2822" s="11">
        <v>0</v>
      </c>
      <c r="H2822" s="11">
        <v>0</v>
      </c>
      <c r="I2822" s="11">
        <v>0</v>
      </c>
      <c r="J2822" s="12" t="str">
        <f>LEFT(tblRVN[[#This Row],[Rate Desc]],10)</f>
        <v>INCOME TAX</v>
      </c>
      <c r="K2822" s="11">
        <v>0</v>
      </c>
      <c r="L2822" s="19"/>
    </row>
    <row r="2823" spans="1:12" hidden="1">
      <c r="A2823" s="8">
        <v>201803</v>
      </c>
      <c r="B2823" s="9" t="s">
        <v>41</v>
      </c>
      <c r="C2823" s="9" t="s">
        <v>21</v>
      </c>
      <c r="D2823" s="7" t="s">
        <v>14</v>
      </c>
      <c r="E2823" s="9" t="s">
        <v>18</v>
      </c>
      <c r="F2823" s="10">
        <v>-367485.56</v>
      </c>
      <c r="G2823" s="11">
        <v>0</v>
      </c>
      <c r="H2823" s="11">
        <v>0</v>
      </c>
      <c r="I2823" s="11">
        <v>0</v>
      </c>
      <c r="J2823" s="12" t="str">
        <f>LEFT(tblRVN[[#This Row],[Rate Desc]],10)</f>
        <v>REVENUE_AC</v>
      </c>
      <c r="K2823" s="11">
        <v>0</v>
      </c>
      <c r="L2823" s="19"/>
    </row>
    <row r="2824" spans="1:12" hidden="1">
      <c r="A2824" s="8">
        <v>201803</v>
      </c>
      <c r="B2824" s="9" t="s">
        <v>41</v>
      </c>
      <c r="C2824" s="9" t="s">
        <v>23</v>
      </c>
      <c r="D2824" s="7" t="s">
        <v>35</v>
      </c>
      <c r="E2824" s="9" t="s">
        <v>69</v>
      </c>
      <c r="F2824" s="10">
        <v>-6592.15</v>
      </c>
      <c r="G2824" s="11">
        <v>0</v>
      </c>
      <c r="H2824" s="11">
        <v>2995</v>
      </c>
      <c r="I2824" s="11">
        <v>808836</v>
      </c>
      <c r="J2824" s="12" t="str">
        <f>LEFT(tblRVN[[#This Row],[Rate Desc]],10)</f>
        <v>02APSV0040</v>
      </c>
      <c r="K2824" s="11">
        <v>808836</v>
      </c>
      <c r="L2824" s="19"/>
    </row>
    <row r="2825" spans="1:12" hidden="1">
      <c r="A2825" s="8">
        <v>201803</v>
      </c>
      <c r="B2825" s="9" t="s">
        <v>41</v>
      </c>
      <c r="C2825" s="9" t="s">
        <v>23</v>
      </c>
      <c r="D2825" s="7" t="s">
        <v>35</v>
      </c>
      <c r="E2825" s="9" t="s">
        <v>70</v>
      </c>
      <c r="G2825" s="11">
        <v>0</v>
      </c>
      <c r="H2825" s="11">
        <v>9</v>
      </c>
      <c r="J2825" s="12" t="str">
        <f>LEFT(tblRVN[[#This Row],[Rate Desc]],10)</f>
        <v>02NMT40135</v>
      </c>
      <c r="L2825" s="19"/>
    </row>
    <row r="2826" spans="1:12" hidden="1">
      <c r="A2826" s="8">
        <v>201803</v>
      </c>
      <c r="B2826" s="9" t="s">
        <v>41</v>
      </c>
      <c r="C2826" s="9" t="s">
        <v>23</v>
      </c>
      <c r="D2826" s="7" t="s">
        <v>35</v>
      </c>
      <c r="E2826" s="9" t="s">
        <v>38</v>
      </c>
      <c r="G2826" s="11">
        <v>2948</v>
      </c>
      <c r="H2826" s="11">
        <v>0</v>
      </c>
      <c r="J2826" s="12" t="str">
        <f>LEFT(tblRVN[[#This Row],[Rate Desc]],10)</f>
        <v>CUSTOMER C</v>
      </c>
      <c r="L2826" s="19"/>
    </row>
    <row r="2827" spans="1:12" hidden="1">
      <c r="A2827" s="8">
        <v>201803</v>
      </c>
      <c r="B2827" s="9" t="s">
        <v>41</v>
      </c>
      <c r="C2827" s="9" t="s">
        <v>23</v>
      </c>
      <c r="D2827" s="7" t="s">
        <v>14</v>
      </c>
      <c r="E2827" s="9" t="s">
        <v>69</v>
      </c>
      <c r="F2827" s="10">
        <v>62070.14</v>
      </c>
      <c r="G2827" s="11">
        <v>0</v>
      </c>
      <c r="H2827" s="11">
        <v>2995</v>
      </c>
      <c r="I2827" s="11">
        <v>808836</v>
      </c>
      <c r="J2827" s="12" t="str">
        <f>LEFT(tblRVN[[#This Row],[Rate Desc]],10)</f>
        <v>02APSV0040</v>
      </c>
      <c r="K2827" s="11">
        <v>808836</v>
      </c>
      <c r="L2827" s="19"/>
    </row>
    <row r="2828" spans="1:12" hidden="1">
      <c r="A2828" s="8">
        <v>201803</v>
      </c>
      <c r="B2828" s="9" t="s">
        <v>41</v>
      </c>
      <c r="C2828" s="9" t="s">
        <v>23</v>
      </c>
      <c r="D2828" s="7" t="s">
        <v>14</v>
      </c>
      <c r="E2828" s="9" t="s">
        <v>71</v>
      </c>
      <c r="F2828" s="10">
        <v>30448.240000000002</v>
      </c>
      <c r="G2828" s="11">
        <v>0</v>
      </c>
      <c r="H2828" s="11">
        <v>2143</v>
      </c>
      <c r="I2828" s="11">
        <v>393568</v>
      </c>
      <c r="J2828" s="12" t="str">
        <f>LEFT(tblRVN[[#This Row],[Rate Desc]],10)</f>
        <v>02APSV040X</v>
      </c>
      <c r="K2828" s="11">
        <v>393568</v>
      </c>
      <c r="L2828" s="19"/>
    </row>
    <row r="2829" spans="1:12" hidden="1">
      <c r="A2829" s="8">
        <v>201803</v>
      </c>
      <c r="B2829" s="9" t="s">
        <v>41</v>
      </c>
      <c r="C2829" s="9" t="s">
        <v>23</v>
      </c>
      <c r="D2829" s="7" t="s">
        <v>14</v>
      </c>
      <c r="E2829" s="9" t="s">
        <v>56</v>
      </c>
      <c r="F2829" s="10">
        <v>232.3</v>
      </c>
      <c r="I2829" s="11">
        <v>0</v>
      </c>
      <c r="J2829" s="12" t="str">
        <f>LEFT(tblRVN[[#This Row],[Rate Desc]],10)</f>
        <v>02LNX00102</v>
      </c>
      <c r="K2829" s="11">
        <v>0</v>
      </c>
      <c r="L2829" s="19"/>
    </row>
    <row r="2830" spans="1:12" hidden="1">
      <c r="A2830" s="8">
        <v>201803</v>
      </c>
      <c r="B2830" s="9" t="s">
        <v>41</v>
      </c>
      <c r="C2830" s="9" t="s">
        <v>23</v>
      </c>
      <c r="D2830" s="7" t="s">
        <v>14</v>
      </c>
      <c r="E2830" s="9" t="s">
        <v>57</v>
      </c>
      <c r="F2830" s="10">
        <v>7.37</v>
      </c>
      <c r="I2830" s="11">
        <v>0</v>
      </c>
      <c r="J2830" s="12" t="str">
        <f>LEFT(tblRVN[[#This Row],[Rate Desc]],10)</f>
        <v>02LNX00105</v>
      </c>
      <c r="K2830" s="11">
        <v>0</v>
      </c>
      <c r="L2830" s="19"/>
    </row>
    <row r="2831" spans="1:12" hidden="1">
      <c r="A2831" s="8">
        <v>201803</v>
      </c>
      <c r="B2831" s="9" t="s">
        <v>41</v>
      </c>
      <c r="C2831" s="9" t="s">
        <v>23</v>
      </c>
      <c r="D2831" s="7" t="s">
        <v>14</v>
      </c>
      <c r="E2831" s="9" t="s">
        <v>58</v>
      </c>
      <c r="F2831" s="10">
        <v>293.33999999999997</v>
      </c>
      <c r="I2831" s="11">
        <v>0</v>
      </c>
      <c r="J2831" s="12" t="str">
        <f>LEFT(tblRVN[[#This Row],[Rate Desc]],10)</f>
        <v>02LNX00109</v>
      </c>
      <c r="K2831" s="11">
        <v>0</v>
      </c>
      <c r="L2831" s="19"/>
    </row>
    <row r="2832" spans="1:12" hidden="1">
      <c r="A2832" s="8">
        <v>201803</v>
      </c>
      <c r="B2832" s="9" t="s">
        <v>41</v>
      </c>
      <c r="C2832" s="9" t="s">
        <v>23</v>
      </c>
      <c r="D2832" s="7" t="s">
        <v>14</v>
      </c>
      <c r="E2832" s="9" t="s">
        <v>73</v>
      </c>
      <c r="F2832" s="10">
        <v>1731.78</v>
      </c>
      <c r="I2832" s="11">
        <v>0</v>
      </c>
      <c r="J2832" s="12" t="str">
        <f>LEFT(tblRVN[[#This Row],[Rate Desc]],10)</f>
        <v>02LNX00110</v>
      </c>
      <c r="K2832" s="11">
        <v>0</v>
      </c>
      <c r="L2832" s="19"/>
    </row>
    <row r="2833" spans="1:12" hidden="1">
      <c r="A2833" s="8">
        <v>201803</v>
      </c>
      <c r="B2833" s="9" t="s">
        <v>41</v>
      </c>
      <c r="C2833" s="9" t="s">
        <v>23</v>
      </c>
      <c r="D2833" s="7" t="s">
        <v>14</v>
      </c>
      <c r="E2833" s="9" t="s">
        <v>75</v>
      </c>
      <c r="F2833" s="10">
        <v>2.9</v>
      </c>
      <c r="G2833" s="11">
        <v>0</v>
      </c>
      <c r="H2833" s="11">
        <v>9</v>
      </c>
      <c r="I2833" s="11">
        <v>0</v>
      </c>
      <c r="J2833" s="12" t="str">
        <f>LEFT(tblRVN[[#This Row],[Rate Desc]],10)</f>
        <v>02NMT40135</v>
      </c>
      <c r="K2833" s="11">
        <v>0</v>
      </c>
      <c r="L2833" s="19"/>
    </row>
    <row r="2834" spans="1:12" hidden="1">
      <c r="A2834" s="8">
        <v>201803</v>
      </c>
      <c r="B2834" s="9" t="s">
        <v>41</v>
      </c>
      <c r="C2834" s="9" t="s">
        <v>23</v>
      </c>
      <c r="D2834" s="7" t="s">
        <v>14</v>
      </c>
      <c r="E2834" s="9" t="s">
        <v>280</v>
      </c>
      <c r="G2834" s="11">
        <v>0</v>
      </c>
      <c r="H2834" s="11">
        <v>1</v>
      </c>
      <c r="J2834" s="12" t="str">
        <f>LEFT(tblRVN[[#This Row],[Rate Desc]],10)</f>
        <v>02NMX40135</v>
      </c>
      <c r="L2834" s="19"/>
    </row>
    <row r="2835" spans="1:12" hidden="1">
      <c r="A2835" s="8">
        <v>201803</v>
      </c>
      <c r="B2835" s="9" t="s">
        <v>41</v>
      </c>
      <c r="C2835" s="9" t="s">
        <v>23</v>
      </c>
      <c r="D2835" s="7" t="s">
        <v>14</v>
      </c>
      <c r="E2835" s="9" t="s">
        <v>24</v>
      </c>
      <c r="F2835" s="10">
        <v>65000</v>
      </c>
      <c r="G2835" s="11">
        <v>0</v>
      </c>
      <c r="H2835" s="11">
        <v>0</v>
      </c>
      <c r="I2835" s="11">
        <v>0</v>
      </c>
      <c r="J2835" s="12" t="str">
        <f>LEFT(tblRVN[[#This Row],[Rate Desc]],10)</f>
        <v>301461-IRR</v>
      </c>
      <c r="K2835" s="11">
        <v>0</v>
      </c>
      <c r="L2835" s="19"/>
    </row>
    <row r="2836" spans="1:12" hidden="1">
      <c r="A2836" s="8">
        <v>201803</v>
      </c>
      <c r="B2836" s="9" t="s">
        <v>41</v>
      </c>
      <c r="C2836" s="9" t="s">
        <v>23</v>
      </c>
      <c r="D2836" s="7" t="s">
        <v>14</v>
      </c>
      <c r="E2836" s="9" t="s">
        <v>25</v>
      </c>
      <c r="F2836" s="10">
        <v>1669.83</v>
      </c>
      <c r="G2836" s="11">
        <v>0</v>
      </c>
      <c r="H2836" s="11">
        <v>0</v>
      </c>
      <c r="I2836" s="11">
        <v>0</v>
      </c>
      <c r="J2836" s="12" t="str">
        <f>LEFT(tblRVN[[#This Row],[Rate Desc]],10)</f>
        <v>301470-DSM</v>
      </c>
      <c r="K2836" s="11">
        <v>0</v>
      </c>
      <c r="L2836" s="19"/>
    </row>
    <row r="2837" spans="1:12" hidden="1">
      <c r="A2837" s="8">
        <v>201803</v>
      </c>
      <c r="B2837" s="9" t="s">
        <v>41</v>
      </c>
      <c r="C2837" s="9" t="s">
        <v>23</v>
      </c>
      <c r="D2837" s="7" t="s">
        <v>14</v>
      </c>
      <c r="E2837" s="9" t="s">
        <v>26</v>
      </c>
      <c r="F2837" s="10">
        <v>29.25</v>
      </c>
      <c r="I2837" s="11">
        <v>0</v>
      </c>
      <c r="J2837" s="12" t="str">
        <f>LEFT(tblRVN[[#This Row],[Rate Desc]],10)</f>
        <v>301480-BLU</v>
      </c>
      <c r="K2837" s="11">
        <v>0</v>
      </c>
      <c r="L2837" s="19"/>
    </row>
    <row r="2838" spans="1:12" hidden="1">
      <c r="A2838" s="8">
        <v>201803</v>
      </c>
      <c r="B2838" s="9" t="s">
        <v>41</v>
      </c>
      <c r="C2838" s="9" t="s">
        <v>23</v>
      </c>
      <c r="D2838" s="7" t="s">
        <v>14</v>
      </c>
      <c r="E2838" s="9" t="s">
        <v>27</v>
      </c>
      <c r="G2838" s="11">
        <v>5033</v>
      </c>
      <c r="H2838" s="11">
        <v>0</v>
      </c>
      <c r="J2838" s="12" t="str">
        <f>LEFT(tblRVN[[#This Row],[Rate Desc]],10)</f>
        <v>CUSTOMER C</v>
      </c>
      <c r="L2838" s="19"/>
    </row>
    <row r="2839" spans="1:12" hidden="1">
      <c r="A2839" s="8">
        <v>201803</v>
      </c>
      <c r="B2839" s="9" t="s">
        <v>41</v>
      </c>
      <c r="C2839" s="9" t="s">
        <v>23</v>
      </c>
      <c r="D2839" s="7" t="s">
        <v>14</v>
      </c>
      <c r="E2839" s="9" t="s">
        <v>481</v>
      </c>
      <c r="F2839" s="10">
        <v>-48047.91</v>
      </c>
      <c r="G2839" s="11">
        <v>0</v>
      </c>
      <c r="H2839" s="11">
        <v>0</v>
      </c>
      <c r="I2839" s="11">
        <v>0</v>
      </c>
      <c r="J2839" s="12" t="str">
        <f>LEFT(tblRVN[[#This Row],[Rate Desc]],10)</f>
        <v>INCOME TAX</v>
      </c>
      <c r="K2839" s="11">
        <v>0</v>
      </c>
      <c r="L2839" s="19"/>
    </row>
    <row r="2840" spans="1:12" hidden="1">
      <c r="A2840" s="8">
        <v>201803</v>
      </c>
      <c r="B2840" s="9" t="s">
        <v>41</v>
      </c>
      <c r="C2840" s="9" t="s">
        <v>23</v>
      </c>
      <c r="D2840" s="7" t="s">
        <v>14</v>
      </c>
      <c r="E2840" s="9" t="s">
        <v>18</v>
      </c>
      <c r="F2840" s="10">
        <v>-37087.35</v>
      </c>
      <c r="G2840" s="11">
        <v>0</v>
      </c>
      <c r="H2840" s="11">
        <v>0</v>
      </c>
      <c r="I2840" s="11">
        <v>0</v>
      </c>
      <c r="J2840" s="12" t="str">
        <f>LEFT(tblRVN[[#This Row],[Rate Desc]],10)</f>
        <v>REVENUE_AC</v>
      </c>
      <c r="K2840" s="11">
        <v>0</v>
      </c>
      <c r="L2840" s="19"/>
    </row>
    <row r="2841" spans="1:12" hidden="1">
      <c r="A2841" s="8">
        <v>201803</v>
      </c>
      <c r="B2841" s="9" t="s">
        <v>41</v>
      </c>
      <c r="C2841" s="9" t="s">
        <v>29</v>
      </c>
      <c r="D2841" s="7" t="s">
        <v>14</v>
      </c>
      <c r="E2841" s="9" t="s">
        <v>76</v>
      </c>
      <c r="F2841" s="10">
        <v>7.57</v>
      </c>
      <c r="I2841" s="11">
        <v>0</v>
      </c>
      <c r="J2841" s="12" t="str">
        <f>LEFT(tblRVN[[#This Row],[Rate Desc]],10)</f>
        <v>02CFR00012</v>
      </c>
      <c r="K2841" s="11">
        <v>0</v>
      </c>
      <c r="L2841" s="19"/>
    </row>
    <row r="2842" spans="1:12" hidden="1">
      <c r="A2842" s="8">
        <v>201803</v>
      </c>
      <c r="B2842" s="9" t="s">
        <v>41</v>
      </c>
      <c r="C2842" s="9" t="s">
        <v>29</v>
      </c>
      <c r="D2842" s="7" t="s">
        <v>14</v>
      </c>
      <c r="E2842" s="9" t="s">
        <v>77</v>
      </c>
      <c r="F2842" s="10">
        <v>2627.77</v>
      </c>
      <c r="G2842" s="11">
        <v>0</v>
      </c>
      <c r="H2842" s="11">
        <v>14</v>
      </c>
      <c r="I2842" s="11">
        <v>12161</v>
      </c>
      <c r="J2842" s="12" t="str">
        <f>LEFT(tblRVN[[#This Row],[Rate Desc]],10)</f>
        <v>02COSL0052</v>
      </c>
      <c r="K2842" s="11">
        <v>12161</v>
      </c>
      <c r="L2842" s="19"/>
    </row>
    <row r="2843" spans="1:12" hidden="1">
      <c r="A2843" s="8">
        <v>201803</v>
      </c>
      <c r="B2843" s="9" t="s">
        <v>41</v>
      </c>
      <c r="C2843" s="9" t="s">
        <v>29</v>
      </c>
      <c r="D2843" s="7" t="s">
        <v>14</v>
      </c>
      <c r="E2843" s="9" t="s">
        <v>78</v>
      </c>
      <c r="F2843" s="10">
        <v>18803.63</v>
      </c>
      <c r="G2843" s="11">
        <v>0</v>
      </c>
      <c r="H2843" s="11">
        <v>120</v>
      </c>
      <c r="I2843" s="11">
        <v>246398</v>
      </c>
      <c r="J2843" s="12" t="str">
        <f>LEFT(tblRVN[[#This Row],[Rate Desc]],10)</f>
        <v>02CUSL053F</v>
      </c>
      <c r="K2843" s="11">
        <v>246398</v>
      </c>
      <c r="L2843" s="19"/>
    </row>
    <row r="2844" spans="1:12" hidden="1">
      <c r="A2844" s="8">
        <v>201803</v>
      </c>
      <c r="B2844" s="9" t="s">
        <v>41</v>
      </c>
      <c r="C2844" s="9" t="s">
        <v>29</v>
      </c>
      <c r="D2844" s="7" t="s">
        <v>14</v>
      </c>
      <c r="E2844" s="9" t="s">
        <v>79</v>
      </c>
      <c r="F2844" s="10">
        <v>4955.67</v>
      </c>
      <c r="G2844" s="11">
        <v>0</v>
      </c>
      <c r="H2844" s="11">
        <v>110</v>
      </c>
      <c r="I2844" s="11">
        <v>65594</v>
      </c>
      <c r="J2844" s="12" t="str">
        <f>LEFT(tblRVN[[#This Row],[Rate Desc]],10)</f>
        <v>02CUSL053M</v>
      </c>
      <c r="K2844" s="11">
        <v>65594</v>
      </c>
      <c r="L2844" s="19"/>
    </row>
    <row r="2845" spans="1:12" hidden="1">
      <c r="A2845" s="8">
        <v>201803</v>
      </c>
      <c r="B2845" s="9" t="s">
        <v>41</v>
      </c>
      <c r="C2845" s="9" t="s">
        <v>29</v>
      </c>
      <c r="D2845" s="7" t="s">
        <v>14</v>
      </c>
      <c r="E2845" s="9" t="s">
        <v>80</v>
      </c>
      <c r="F2845" s="10">
        <v>17842.63</v>
      </c>
      <c r="G2845" s="11">
        <v>0</v>
      </c>
      <c r="H2845" s="11">
        <v>40</v>
      </c>
      <c r="I2845" s="11">
        <v>133648</v>
      </c>
      <c r="J2845" s="12" t="str">
        <f>LEFT(tblRVN[[#This Row],[Rate Desc]],10)</f>
        <v>02MVSL0057</v>
      </c>
      <c r="K2845" s="11">
        <v>133648</v>
      </c>
      <c r="L2845" s="19"/>
    </row>
    <row r="2846" spans="1:12" hidden="1">
      <c r="A2846" s="8">
        <v>201803</v>
      </c>
      <c r="B2846" s="9" t="s">
        <v>41</v>
      </c>
      <c r="C2846" s="9" t="s">
        <v>29</v>
      </c>
      <c r="D2846" s="7" t="s">
        <v>14</v>
      </c>
      <c r="E2846" s="9" t="s">
        <v>81</v>
      </c>
      <c r="F2846" s="10">
        <v>68655.009999999995</v>
      </c>
      <c r="G2846" s="11">
        <v>0</v>
      </c>
      <c r="H2846" s="11">
        <v>206</v>
      </c>
      <c r="I2846" s="11">
        <v>318612</v>
      </c>
      <c r="J2846" s="12" t="str">
        <f>LEFT(tblRVN[[#This Row],[Rate Desc]],10)</f>
        <v>02SLCO0051</v>
      </c>
      <c r="K2846" s="11">
        <v>318612</v>
      </c>
      <c r="L2846" s="19"/>
    </row>
    <row r="2847" spans="1:12" hidden="1">
      <c r="A2847" s="8">
        <v>201803</v>
      </c>
      <c r="B2847" s="9" t="s">
        <v>41</v>
      </c>
      <c r="C2847" s="9" t="s">
        <v>29</v>
      </c>
      <c r="D2847" s="7" t="s">
        <v>14</v>
      </c>
      <c r="E2847" s="9" t="s">
        <v>30</v>
      </c>
      <c r="F2847" s="10">
        <v>2349.98</v>
      </c>
      <c r="G2847" s="11">
        <v>0</v>
      </c>
      <c r="H2847" s="11">
        <v>0</v>
      </c>
      <c r="I2847" s="11">
        <v>0</v>
      </c>
      <c r="J2847" s="12" t="str">
        <f>LEFT(tblRVN[[#This Row],[Rate Desc]],10)</f>
        <v>301670-DSM</v>
      </c>
      <c r="K2847" s="11">
        <v>0</v>
      </c>
      <c r="L2847" s="19"/>
    </row>
    <row r="2848" spans="1:12" hidden="1">
      <c r="A2848" s="8">
        <v>201803</v>
      </c>
      <c r="B2848" s="9" t="s">
        <v>41</v>
      </c>
      <c r="C2848" s="9" t="s">
        <v>29</v>
      </c>
      <c r="D2848" s="7" t="s">
        <v>14</v>
      </c>
      <c r="E2848" s="9" t="s">
        <v>17</v>
      </c>
      <c r="G2848" s="11">
        <v>244</v>
      </c>
      <c r="H2848" s="11">
        <v>0</v>
      </c>
      <c r="J2848" s="12" t="str">
        <f>LEFT(tblRVN[[#This Row],[Rate Desc]],10)</f>
        <v>CUSTOMER C</v>
      </c>
      <c r="L2848" s="19"/>
    </row>
    <row r="2849" spans="1:12" hidden="1">
      <c r="A2849" s="8">
        <v>201803</v>
      </c>
      <c r="B2849" s="9" t="s">
        <v>41</v>
      </c>
      <c r="C2849" s="9" t="s">
        <v>29</v>
      </c>
      <c r="D2849" s="7" t="s">
        <v>14</v>
      </c>
      <c r="E2849" s="9" t="s">
        <v>481</v>
      </c>
      <c r="F2849" s="10">
        <v>-3980.7</v>
      </c>
      <c r="G2849" s="11">
        <v>0</v>
      </c>
      <c r="H2849" s="11">
        <v>0</v>
      </c>
      <c r="I2849" s="11">
        <v>0</v>
      </c>
      <c r="J2849" s="12" t="str">
        <f>LEFT(tblRVN[[#This Row],[Rate Desc]],10)</f>
        <v>INCOME TAX</v>
      </c>
      <c r="K2849" s="11">
        <v>0</v>
      </c>
      <c r="L2849" s="19"/>
    </row>
    <row r="2850" spans="1:12" hidden="1">
      <c r="A2850" s="8">
        <v>201803</v>
      </c>
      <c r="B2850" s="9" t="s">
        <v>41</v>
      </c>
      <c r="C2850" s="9" t="s">
        <v>29</v>
      </c>
      <c r="D2850" s="7" t="s">
        <v>14</v>
      </c>
      <c r="E2850" s="9" t="s">
        <v>18</v>
      </c>
      <c r="F2850" s="10">
        <v>-5292.68</v>
      </c>
      <c r="G2850" s="11">
        <v>0</v>
      </c>
      <c r="H2850" s="11">
        <v>0</v>
      </c>
      <c r="I2850" s="11">
        <v>0</v>
      </c>
      <c r="J2850" s="12" t="str">
        <f>LEFT(tblRVN[[#This Row],[Rate Desc]],10)</f>
        <v>REVENUE_AC</v>
      </c>
      <c r="K2850" s="11">
        <v>0</v>
      </c>
      <c r="L2850" s="19"/>
    </row>
    <row r="2851" spans="1:12" hidden="1">
      <c r="A2851" s="8">
        <v>201803</v>
      </c>
      <c r="B2851" s="9" t="s">
        <v>41</v>
      </c>
      <c r="C2851" s="9" t="s">
        <v>31</v>
      </c>
      <c r="D2851" s="7" t="s">
        <v>35</v>
      </c>
      <c r="E2851" s="9" t="s">
        <v>82</v>
      </c>
      <c r="F2851" s="10">
        <v>-7672.6</v>
      </c>
      <c r="G2851" s="11">
        <v>0</v>
      </c>
      <c r="H2851" s="11">
        <v>846</v>
      </c>
      <c r="I2851" s="11">
        <v>941420</v>
      </c>
      <c r="J2851" s="12" t="str">
        <f>LEFT(tblRVN[[#This Row],[Rate Desc]],10)</f>
        <v>02NETMT135</v>
      </c>
      <c r="K2851" s="11">
        <v>941420</v>
      </c>
      <c r="L2851" s="19"/>
    </row>
    <row r="2852" spans="1:12" hidden="1">
      <c r="A2852" s="8">
        <v>201803</v>
      </c>
      <c r="B2852" s="9" t="s">
        <v>41</v>
      </c>
      <c r="C2852" s="9" t="s">
        <v>31</v>
      </c>
      <c r="D2852" s="7" t="s">
        <v>35</v>
      </c>
      <c r="E2852" s="9" t="s">
        <v>83</v>
      </c>
      <c r="F2852" s="10">
        <v>-646.79</v>
      </c>
      <c r="I2852" s="11">
        <v>79209</v>
      </c>
      <c r="J2852" s="12" t="str">
        <f>LEFT(tblRVN[[#This Row],[Rate Desc]],10)</f>
        <v>02OALTB15R</v>
      </c>
      <c r="K2852" s="11">
        <v>79209</v>
      </c>
      <c r="L2852" s="19"/>
    </row>
    <row r="2853" spans="1:12" hidden="1">
      <c r="A2853" s="8">
        <v>201803</v>
      </c>
      <c r="B2853" s="9" t="s">
        <v>41</v>
      </c>
      <c r="C2853" s="9" t="s">
        <v>31</v>
      </c>
      <c r="D2853" s="7" t="s">
        <v>35</v>
      </c>
      <c r="E2853" s="9" t="s">
        <v>84</v>
      </c>
      <c r="F2853" s="10">
        <v>-1141504.47</v>
      </c>
      <c r="G2853" s="11">
        <v>0</v>
      </c>
      <c r="H2853" s="11">
        <v>101549</v>
      </c>
      <c r="I2853" s="11">
        <v>140061300</v>
      </c>
      <c r="J2853" s="12" t="str">
        <f>LEFT(tblRVN[[#This Row],[Rate Desc]],10)</f>
        <v>02RESD0016</v>
      </c>
      <c r="K2853" s="11">
        <v>140061300</v>
      </c>
      <c r="L2853" s="19"/>
    </row>
    <row r="2854" spans="1:12" hidden="1">
      <c r="A2854" s="8">
        <v>201803</v>
      </c>
      <c r="B2854" s="9" t="s">
        <v>41</v>
      </c>
      <c r="C2854" s="9" t="s">
        <v>31</v>
      </c>
      <c r="D2854" s="7" t="s">
        <v>35</v>
      </c>
      <c r="E2854" s="9" t="s">
        <v>85</v>
      </c>
      <c r="F2854" s="10">
        <v>-67424.12</v>
      </c>
      <c r="G2854" s="11">
        <v>0</v>
      </c>
      <c r="H2854" s="11">
        <v>5302</v>
      </c>
      <c r="I2854" s="11">
        <v>8272910</v>
      </c>
      <c r="J2854" s="12" t="str">
        <f>LEFT(tblRVN[[#This Row],[Rate Desc]],10)</f>
        <v>02RESD0017</v>
      </c>
      <c r="K2854" s="11">
        <v>8272910</v>
      </c>
      <c r="L2854" s="19"/>
    </row>
    <row r="2855" spans="1:12" hidden="1">
      <c r="A2855" s="8">
        <v>201803</v>
      </c>
      <c r="B2855" s="9" t="s">
        <v>41</v>
      </c>
      <c r="C2855" s="9" t="s">
        <v>31</v>
      </c>
      <c r="D2855" s="7" t="s">
        <v>35</v>
      </c>
      <c r="E2855" s="9" t="s">
        <v>86</v>
      </c>
      <c r="F2855" s="10">
        <v>-1544.43</v>
      </c>
      <c r="G2855" s="11">
        <v>0</v>
      </c>
      <c r="H2855" s="11">
        <v>81</v>
      </c>
      <c r="I2855" s="11">
        <v>189503</v>
      </c>
      <c r="J2855" s="12" t="str">
        <f>LEFT(tblRVN[[#This Row],[Rate Desc]],10)</f>
        <v>02RESD0018</v>
      </c>
      <c r="K2855" s="11">
        <v>189503</v>
      </c>
      <c r="L2855" s="19"/>
    </row>
    <row r="2856" spans="1:12" hidden="1">
      <c r="A2856" s="8">
        <v>201803</v>
      </c>
      <c r="B2856" s="9" t="s">
        <v>41</v>
      </c>
      <c r="C2856" s="9" t="s">
        <v>31</v>
      </c>
      <c r="D2856" s="7" t="s">
        <v>35</v>
      </c>
      <c r="E2856" s="9" t="s">
        <v>87</v>
      </c>
      <c r="F2856" s="10">
        <v>-235.92</v>
      </c>
      <c r="G2856" s="11">
        <v>0</v>
      </c>
      <c r="H2856" s="11">
        <v>15</v>
      </c>
      <c r="I2856" s="11">
        <v>28947</v>
      </c>
      <c r="J2856" s="12" t="str">
        <f>LEFT(tblRVN[[#This Row],[Rate Desc]],10)</f>
        <v>02RESD018X</v>
      </c>
      <c r="K2856" s="11">
        <v>28947</v>
      </c>
      <c r="L2856" s="19"/>
    </row>
    <row r="2857" spans="1:12" hidden="1">
      <c r="A2857" s="8">
        <v>201803</v>
      </c>
      <c r="B2857" s="9" t="s">
        <v>41</v>
      </c>
      <c r="C2857" s="9" t="s">
        <v>31</v>
      </c>
      <c r="D2857" s="7" t="s">
        <v>35</v>
      </c>
      <c r="E2857" s="9" t="s">
        <v>88</v>
      </c>
      <c r="F2857" s="10">
        <v>-13793.64</v>
      </c>
      <c r="G2857" s="11">
        <v>0</v>
      </c>
      <c r="H2857" s="11">
        <v>3415</v>
      </c>
      <c r="I2857" s="11">
        <v>1692560</v>
      </c>
      <c r="J2857" s="12" t="str">
        <f>LEFT(tblRVN[[#This Row],[Rate Desc]],10)</f>
        <v>02RGNSB024</v>
      </c>
      <c r="K2857" s="11">
        <v>1692560</v>
      </c>
      <c r="L2857" s="19"/>
    </row>
    <row r="2858" spans="1:12" hidden="1">
      <c r="A2858" s="8">
        <v>201803</v>
      </c>
      <c r="B2858" s="9" t="s">
        <v>41</v>
      </c>
      <c r="C2858" s="9" t="s">
        <v>31</v>
      </c>
      <c r="D2858" s="7" t="s">
        <v>35</v>
      </c>
      <c r="E2858" s="9" t="s">
        <v>284</v>
      </c>
      <c r="F2858" s="10">
        <v>-814.19</v>
      </c>
      <c r="G2858" s="11">
        <v>0</v>
      </c>
      <c r="H2858" s="11">
        <v>1</v>
      </c>
      <c r="I2858" s="11">
        <v>99900</v>
      </c>
      <c r="J2858" s="12" t="str">
        <f>LEFT(tblRVN[[#This Row],[Rate Desc]],10)</f>
        <v>02RGNSB036</v>
      </c>
      <c r="K2858" s="11">
        <v>99900</v>
      </c>
      <c r="L2858" s="19"/>
    </row>
    <row r="2859" spans="1:12" hidden="1">
      <c r="A2859" s="8">
        <v>201803</v>
      </c>
      <c r="B2859" s="9" t="s">
        <v>41</v>
      </c>
      <c r="C2859" s="9" t="s">
        <v>31</v>
      </c>
      <c r="D2859" s="7" t="s">
        <v>35</v>
      </c>
      <c r="E2859" s="9" t="s">
        <v>281</v>
      </c>
      <c r="F2859" s="10">
        <v>-10.83</v>
      </c>
      <c r="G2859" s="11">
        <v>0</v>
      </c>
      <c r="H2859" s="11">
        <v>12</v>
      </c>
      <c r="I2859" s="11">
        <v>1329</v>
      </c>
      <c r="J2859" s="12" t="str">
        <f>LEFT(tblRVN[[#This Row],[Rate Desc]],10)</f>
        <v>02RNM24135</v>
      </c>
      <c r="K2859" s="11">
        <v>1329</v>
      </c>
      <c r="L2859" s="19"/>
    </row>
    <row r="2860" spans="1:12" hidden="1">
      <c r="A2860" s="8">
        <v>201803</v>
      </c>
      <c r="B2860" s="9" t="s">
        <v>41</v>
      </c>
      <c r="C2860" s="9" t="s">
        <v>31</v>
      </c>
      <c r="D2860" s="7" t="s">
        <v>35</v>
      </c>
      <c r="E2860" s="9" t="s">
        <v>37</v>
      </c>
      <c r="G2860" s="11">
        <v>109495</v>
      </c>
      <c r="H2860" s="11">
        <v>0</v>
      </c>
      <c r="J2860" s="12" t="str">
        <f>LEFT(tblRVN[[#This Row],[Rate Desc]],10)</f>
        <v>CUSTOMER C</v>
      </c>
      <c r="L2860" s="19"/>
    </row>
    <row r="2861" spans="1:12" hidden="1">
      <c r="A2861" s="8">
        <v>201803</v>
      </c>
      <c r="B2861" s="9" t="s">
        <v>41</v>
      </c>
      <c r="C2861" s="9" t="s">
        <v>31</v>
      </c>
      <c r="D2861" s="7" t="s">
        <v>14</v>
      </c>
      <c r="E2861" s="9" t="s">
        <v>58</v>
      </c>
      <c r="F2861" s="10">
        <v>154.09</v>
      </c>
      <c r="I2861" s="11">
        <v>0</v>
      </c>
      <c r="J2861" s="12" t="str">
        <f>LEFT(tblRVN[[#This Row],[Rate Desc]],10)</f>
        <v>02LNX00109</v>
      </c>
      <c r="K2861" s="11">
        <v>0</v>
      </c>
      <c r="L2861" s="19"/>
    </row>
    <row r="2862" spans="1:12" hidden="1">
      <c r="A2862" s="8">
        <v>201803</v>
      </c>
      <c r="B2862" s="9" t="s">
        <v>41</v>
      </c>
      <c r="C2862" s="9" t="s">
        <v>31</v>
      </c>
      <c r="D2862" s="7" t="s">
        <v>14</v>
      </c>
      <c r="E2862" s="9" t="s">
        <v>89</v>
      </c>
      <c r="F2862" s="10">
        <v>96596.64</v>
      </c>
      <c r="G2862" s="11">
        <v>0</v>
      </c>
      <c r="H2862" s="11">
        <v>846</v>
      </c>
      <c r="I2862" s="11">
        <v>948825</v>
      </c>
      <c r="J2862" s="12" t="str">
        <f>LEFT(tblRVN[[#This Row],[Rate Desc]],10)</f>
        <v>02NETMT135</v>
      </c>
      <c r="K2862" s="11">
        <v>948825</v>
      </c>
      <c r="L2862" s="19"/>
    </row>
    <row r="2863" spans="1:12" hidden="1">
      <c r="A2863" s="8">
        <v>201803</v>
      </c>
      <c r="B2863" s="9" t="s">
        <v>41</v>
      </c>
      <c r="C2863" s="9" t="s">
        <v>31</v>
      </c>
      <c r="D2863" s="7" t="s">
        <v>14</v>
      </c>
      <c r="E2863" s="9" t="s">
        <v>90</v>
      </c>
      <c r="F2863" s="10">
        <v>12653.43</v>
      </c>
      <c r="G2863" s="11">
        <v>0</v>
      </c>
      <c r="H2863" s="11">
        <v>1062</v>
      </c>
      <c r="I2863" s="11">
        <v>79209</v>
      </c>
      <c r="J2863" s="12" t="str">
        <f>LEFT(tblRVN[[#This Row],[Rate Desc]],10)</f>
        <v>02OALTB15R</v>
      </c>
      <c r="K2863" s="11">
        <v>79209</v>
      </c>
      <c r="L2863" s="19"/>
    </row>
    <row r="2864" spans="1:12" hidden="1">
      <c r="A2864" s="8">
        <v>201803</v>
      </c>
      <c r="B2864" s="9" t="s">
        <v>41</v>
      </c>
      <c r="C2864" s="9" t="s">
        <v>31</v>
      </c>
      <c r="D2864" s="7" t="s">
        <v>14</v>
      </c>
      <c r="E2864" s="9" t="s">
        <v>91</v>
      </c>
      <c r="F2864" s="10">
        <v>13979175.99</v>
      </c>
      <c r="G2864" s="11">
        <v>0</v>
      </c>
      <c r="H2864" s="11">
        <v>101549</v>
      </c>
      <c r="I2864" s="11">
        <v>140156538</v>
      </c>
      <c r="J2864" s="12" t="str">
        <f>LEFT(tblRVN[[#This Row],[Rate Desc]],10)</f>
        <v>02RESD0016</v>
      </c>
      <c r="K2864" s="11">
        <v>140156538</v>
      </c>
      <c r="L2864" s="19"/>
    </row>
    <row r="2865" spans="1:12" hidden="1">
      <c r="A2865" s="8">
        <v>201803</v>
      </c>
      <c r="B2865" s="9" t="s">
        <v>41</v>
      </c>
      <c r="C2865" s="9" t="s">
        <v>31</v>
      </c>
      <c r="D2865" s="7" t="s">
        <v>14</v>
      </c>
      <c r="E2865" s="9" t="s">
        <v>92</v>
      </c>
      <c r="F2865" s="10">
        <v>830322.57</v>
      </c>
      <c r="G2865" s="11">
        <v>0</v>
      </c>
      <c r="H2865" s="11">
        <v>5302</v>
      </c>
      <c r="I2865" s="11">
        <v>8272910</v>
      </c>
      <c r="J2865" s="12" t="str">
        <f>LEFT(tblRVN[[#This Row],[Rate Desc]],10)</f>
        <v>02RESD0017</v>
      </c>
      <c r="K2865" s="11">
        <v>8272910</v>
      </c>
      <c r="L2865" s="19"/>
    </row>
    <row r="2866" spans="1:12" hidden="1">
      <c r="A2866" s="8">
        <v>201803</v>
      </c>
      <c r="B2866" s="9" t="s">
        <v>41</v>
      </c>
      <c r="C2866" s="9" t="s">
        <v>31</v>
      </c>
      <c r="D2866" s="7" t="s">
        <v>14</v>
      </c>
      <c r="E2866" s="9" t="s">
        <v>93</v>
      </c>
      <c r="F2866" s="10">
        <v>20486.599999999999</v>
      </c>
      <c r="G2866" s="11">
        <v>0</v>
      </c>
      <c r="H2866" s="11">
        <v>81</v>
      </c>
      <c r="I2866" s="11">
        <v>189503</v>
      </c>
      <c r="J2866" s="12" t="str">
        <f>LEFT(tblRVN[[#This Row],[Rate Desc]],10)</f>
        <v>02RESD0018</v>
      </c>
      <c r="K2866" s="11">
        <v>189503</v>
      </c>
      <c r="L2866" s="19"/>
    </row>
    <row r="2867" spans="1:12" hidden="1">
      <c r="A2867" s="8">
        <v>201803</v>
      </c>
      <c r="B2867" s="9" t="s">
        <v>41</v>
      </c>
      <c r="C2867" s="9" t="s">
        <v>31</v>
      </c>
      <c r="D2867" s="7" t="s">
        <v>14</v>
      </c>
      <c r="E2867" s="9" t="s">
        <v>94</v>
      </c>
      <c r="F2867" s="10">
        <v>3050.14</v>
      </c>
      <c r="G2867" s="11">
        <v>0</v>
      </c>
      <c r="H2867" s="11">
        <v>15</v>
      </c>
      <c r="I2867" s="11">
        <v>28947</v>
      </c>
      <c r="J2867" s="12" t="str">
        <f>LEFT(tblRVN[[#This Row],[Rate Desc]],10)</f>
        <v>02RESD018X</v>
      </c>
      <c r="K2867" s="11">
        <v>28947</v>
      </c>
      <c r="L2867" s="19"/>
    </row>
    <row r="2868" spans="1:12" hidden="1">
      <c r="A2868" s="8">
        <v>201803</v>
      </c>
      <c r="B2868" s="9" t="s">
        <v>41</v>
      </c>
      <c r="C2868" s="9" t="s">
        <v>31</v>
      </c>
      <c r="D2868" s="7" t="s">
        <v>14</v>
      </c>
      <c r="E2868" s="9" t="s">
        <v>95</v>
      </c>
      <c r="F2868" s="10">
        <v>215165.3</v>
      </c>
      <c r="G2868" s="11">
        <v>0</v>
      </c>
      <c r="H2868" s="11">
        <v>3415</v>
      </c>
      <c r="I2868" s="11">
        <v>1743818</v>
      </c>
      <c r="J2868" s="12" t="str">
        <f>LEFT(tblRVN[[#This Row],[Rate Desc]],10)</f>
        <v>02RGNSB024</v>
      </c>
      <c r="K2868" s="11">
        <v>1743818</v>
      </c>
      <c r="L2868" s="19"/>
    </row>
    <row r="2869" spans="1:12" hidden="1">
      <c r="A2869" s="8">
        <v>201803</v>
      </c>
      <c r="B2869" s="9" t="s">
        <v>41</v>
      </c>
      <c r="C2869" s="9" t="s">
        <v>31</v>
      </c>
      <c r="D2869" s="7" t="s">
        <v>14</v>
      </c>
      <c r="E2869" s="9" t="s">
        <v>282</v>
      </c>
      <c r="F2869" s="10">
        <v>11108.29</v>
      </c>
      <c r="G2869" s="11">
        <v>0</v>
      </c>
      <c r="H2869" s="11">
        <v>2</v>
      </c>
      <c r="I2869" s="11">
        <v>135260</v>
      </c>
      <c r="J2869" s="12" t="str">
        <f>LEFT(tblRVN[[#This Row],[Rate Desc]],10)</f>
        <v>02RGNSB036</v>
      </c>
      <c r="K2869" s="11">
        <v>135260</v>
      </c>
      <c r="L2869" s="19"/>
    </row>
    <row r="2870" spans="1:12" hidden="1">
      <c r="A2870" s="8">
        <v>201803</v>
      </c>
      <c r="B2870" s="9" t="s">
        <v>41</v>
      </c>
      <c r="C2870" s="9" t="s">
        <v>31</v>
      </c>
      <c r="D2870" s="7" t="s">
        <v>14</v>
      </c>
      <c r="E2870" s="9" t="s">
        <v>283</v>
      </c>
      <c r="F2870" s="10">
        <v>299.41000000000003</v>
      </c>
      <c r="G2870" s="11">
        <v>0</v>
      </c>
      <c r="H2870" s="11">
        <v>12</v>
      </c>
      <c r="I2870" s="11">
        <v>1329</v>
      </c>
      <c r="J2870" s="12" t="str">
        <f>LEFT(tblRVN[[#This Row],[Rate Desc]],10)</f>
        <v>02RNM24135</v>
      </c>
      <c r="K2870" s="11">
        <v>1329</v>
      </c>
      <c r="L2870" s="19"/>
    </row>
    <row r="2871" spans="1:12" hidden="1">
      <c r="A2871" s="8">
        <v>201803</v>
      </c>
      <c r="B2871" s="9" t="s">
        <v>41</v>
      </c>
      <c r="C2871" s="9" t="s">
        <v>31</v>
      </c>
      <c r="D2871" s="7" t="s">
        <v>14</v>
      </c>
      <c r="E2871" s="9" t="s">
        <v>32</v>
      </c>
      <c r="F2871" s="10">
        <v>501067.95</v>
      </c>
      <c r="G2871" s="11">
        <v>0</v>
      </c>
      <c r="H2871" s="11">
        <v>0</v>
      </c>
      <c r="I2871" s="11">
        <v>0</v>
      </c>
      <c r="J2871" s="12" t="str">
        <f>LEFT(tblRVN[[#This Row],[Rate Desc]],10)</f>
        <v>301170-DSM</v>
      </c>
      <c r="K2871" s="11">
        <v>0</v>
      </c>
      <c r="L2871" s="19"/>
    </row>
    <row r="2872" spans="1:12" hidden="1">
      <c r="A2872" s="8">
        <v>201803</v>
      </c>
      <c r="B2872" s="9" t="s">
        <v>41</v>
      </c>
      <c r="C2872" s="9" t="s">
        <v>31</v>
      </c>
      <c r="D2872" s="7" t="s">
        <v>14</v>
      </c>
      <c r="E2872" s="9" t="s">
        <v>33</v>
      </c>
      <c r="F2872" s="10">
        <v>17116.400000000001</v>
      </c>
      <c r="I2872" s="11">
        <v>0</v>
      </c>
      <c r="J2872" s="12" t="str">
        <f>LEFT(tblRVN[[#This Row],[Rate Desc]],10)</f>
        <v>301180-BLU</v>
      </c>
      <c r="K2872" s="11">
        <v>0</v>
      </c>
      <c r="L2872" s="19"/>
    </row>
    <row r="2873" spans="1:12" hidden="1">
      <c r="A2873" s="8">
        <v>201803</v>
      </c>
      <c r="B2873" s="9" t="s">
        <v>41</v>
      </c>
      <c r="C2873" s="9" t="s">
        <v>31</v>
      </c>
      <c r="D2873" s="7" t="s">
        <v>14</v>
      </c>
      <c r="E2873" s="9" t="s">
        <v>17</v>
      </c>
      <c r="G2873" s="11">
        <v>109520</v>
      </c>
      <c r="H2873" s="11">
        <v>0</v>
      </c>
      <c r="J2873" s="12" t="str">
        <f>LEFT(tblRVN[[#This Row],[Rate Desc]],10)</f>
        <v>CUSTOMER C</v>
      </c>
      <c r="L2873" s="19"/>
    </row>
    <row r="2874" spans="1:12" hidden="1">
      <c r="A2874" s="8">
        <v>201803</v>
      </c>
      <c r="B2874" s="9" t="s">
        <v>41</v>
      </c>
      <c r="C2874" s="9" t="s">
        <v>31</v>
      </c>
      <c r="D2874" s="7" t="s">
        <v>14</v>
      </c>
      <c r="E2874" s="9" t="s">
        <v>481</v>
      </c>
      <c r="F2874" s="10">
        <v>-574087.13</v>
      </c>
      <c r="G2874" s="11">
        <v>0</v>
      </c>
      <c r="H2874" s="11">
        <v>0</v>
      </c>
      <c r="I2874" s="11">
        <v>0</v>
      </c>
      <c r="J2874" s="12" t="str">
        <f>LEFT(tblRVN[[#This Row],[Rate Desc]],10)</f>
        <v>INCOME TAX</v>
      </c>
      <c r="K2874" s="11">
        <v>0</v>
      </c>
      <c r="L2874" s="19"/>
    </row>
    <row r="2875" spans="1:12" hidden="1">
      <c r="A2875" s="8">
        <v>201803</v>
      </c>
      <c r="B2875" s="9" t="s">
        <v>41</v>
      </c>
      <c r="C2875" s="9" t="s">
        <v>31</v>
      </c>
      <c r="D2875" s="7" t="s">
        <v>14</v>
      </c>
      <c r="E2875" s="9" t="s">
        <v>18</v>
      </c>
      <c r="F2875" s="10">
        <v>-924081.39</v>
      </c>
      <c r="G2875" s="11">
        <v>0</v>
      </c>
      <c r="H2875" s="11">
        <v>0</v>
      </c>
      <c r="I2875" s="11">
        <v>0</v>
      </c>
      <c r="J2875" s="12" t="str">
        <f>LEFT(tblRVN[[#This Row],[Rate Desc]],10)</f>
        <v>REVENUE_AC</v>
      </c>
      <c r="K2875" s="11">
        <v>0</v>
      </c>
      <c r="L2875" s="19"/>
    </row>
    <row r="2876" spans="1:12" hidden="1">
      <c r="A2876" s="8">
        <v>201804</v>
      </c>
      <c r="B2876" s="9" t="s">
        <v>41</v>
      </c>
      <c r="C2876" s="9" t="s">
        <v>13</v>
      </c>
      <c r="D2876" s="7" t="s">
        <v>35</v>
      </c>
      <c r="E2876" s="9" t="s">
        <v>42</v>
      </c>
      <c r="F2876" s="10">
        <v>-16118.42</v>
      </c>
      <c r="G2876" s="11">
        <v>0</v>
      </c>
      <c r="H2876" s="11">
        <v>1505</v>
      </c>
      <c r="I2876" s="11">
        <v>1977763</v>
      </c>
      <c r="J2876" s="12" t="str">
        <f>LEFT(tblRVN[[#This Row],[Rate Desc]],10)</f>
        <v>02GNSB0024</v>
      </c>
      <c r="K2876" s="11">
        <v>1977763</v>
      </c>
      <c r="L2876" s="19"/>
    </row>
    <row r="2877" spans="1:12" hidden="1">
      <c r="A2877" s="8">
        <v>201804</v>
      </c>
      <c r="B2877" s="9" t="s">
        <v>41</v>
      </c>
      <c r="C2877" s="9" t="s">
        <v>13</v>
      </c>
      <c r="D2877" s="7" t="s">
        <v>35</v>
      </c>
      <c r="E2877" s="9" t="s">
        <v>43</v>
      </c>
      <c r="F2877" s="10">
        <v>-0.59</v>
      </c>
      <c r="G2877" s="11">
        <v>0</v>
      </c>
      <c r="H2877" s="11">
        <v>1</v>
      </c>
      <c r="I2877" s="11">
        <v>72</v>
      </c>
      <c r="J2877" s="12" t="str">
        <f>LEFT(tblRVN[[#This Row],[Rate Desc]],10)</f>
        <v>02GNSB024F</v>
      </c>
      <c r="K2877" s="11">
        <v>72</v>
      </c>
      <c r="L2877" s="19"/>
    </row>
    <row r="2878" spans="1:12" hidden="1">
      <c r="A2878" s="8">
        <v>201804</v>
      </c>
      <c r="B2878" s="9" t="s">
        <v>41</v>
      </c>
      <c r="C2878" s="9" t="s">
        <v>13</v>
      </c>
      <c r="D2878" s="7" t="s">
        <v>35</v>
      </c>
      <c r="E2878" s="9" t="s">
        <v>44</v>
      </c>
      <c r="F2878" s="10">
        <v>-191.74</v>
      </c>
      <c r="G2878" s="11">
        <v>0</v>
      </c>
      <c r="H2878" s="11">
        <v>77</v>
      </c>
      <c r="I2878" s="11">
        <v>23527</v>
      </c>
      <c r="J2878" s="12" t="str">
        <f>LEFT(tblRVN[[#This Row],[Rate Desc]],10)</f>
        <v>02GNSB24FP</v>
      </c>
      <c r="K2878" s="11">
        <v>23527</v>
      </c>
      <c r="L2878" s="19"/>
    </row>
    <row r="2879" spans="1:12" hidden="1">
      <c r="A2879" s="8">
        <v>201804</v>
      </c>
      <c r="B2879" s="9" t="s">
        <v>41</v>
      </c>
      <c r="C2879" s="9" t="s">
        <v>13</v>
      </c>
      <c r="D2879" s="7" t="s">
        <v>35</v>
      </c>
      <c r="E2879" s="9" t="s">
        <v>45</v>
      </c>
      <c r="F2879" s="10">
        <v>-35317.730000000003</v>
      </c>
      <c r="G2879" s="11">
        <v>0</v>
      </c>
      <c r="H2879" s="11">
        <v>97</v>
      </c>
      <c r="I2879" s="11">
        <v>4333466</v>
      </c>
      <c r="J2879" s="12" t="str">
        <f>LEFT(tblRVN[[#This Row],[Rate Desc]],10)</f>
        <v>02LGSB0036</v>
      </c>
      <c r="K2879" s="11">
        <v>4333466</v>
      </c>
      <c r="L2879" s="19"/>
    </row>
    <row r="2880" spans="1:12" hidden="1">
      <c r="A2880" s="8">
        <v>201804</v>
      </c>
      <c r="B2880" s="9" t="s">
        <v>41</v>
      </c>
      <c r="C2880" s="9" t="s">
        <v>13</v>
      </c>
      <c r="D2880" s="7" t="s">
        <v>35</v>
      </c>
      <c r="E2880" s="9" t="s">
        <v>46</v>
      </c>
      <c r="F2880" s="10">
        <v>-147.19</v>
      </c>
      <c r="G2880" s="11">
        <v>0</v>
      </c>
      <c r="H2880" s="11">
        <v>25</v>
      </c>
      <c r="I2880" s="11">
        <v>18060</v>
      </c>
      <c r="J2880" s="12" t="str">
        <f>LEFT(tblRVN[[#This Row],[Rate Desc]],10)</f>
        <v>02NMT24135</v>
      </c>
      <c r="K2880" s="11">
        <v>18060</v>
      </c>
      <c r="L2880" s="19"/>
    </row>
    <row r="2881" spans="1:12" hidden="1">
      <c r="A2881" s="8">
        <v>201804</v>
      </c>
      <c r="B2881" s="9" t="s">
        <v>41</v>
      </c>
      <c r="C2881" s="9" t="s">
        <v>13</v>
      </c>
      <c r="D2881" s="7" t="s">
        <v>35</v>
      </c>
      <c r="E2881" s="9" t="s">
        <v>47</v>
      </c>
      <c r="F2881" s="10">
        <v>-333.4</v>
      </c>
      <c r="I2881" s="11">
        <v>40888</v>
      </c>
      <c r="J2881" s="12" t="str">
        <f>LEFT(tblRVN[[#This Row],[Rate Desc]],10)</f>
        <v>02OALTB15N</v>
      </c>
      <c r="K2881" s="11">
        <v>40888</v>
      </c>
      <c r="L2881" s="19"/>
    </row>
    <row r="2882" spans="1:12" hidden="1">
      <c r="A2882" s="8">
        <v>201804</v>
      </c>
      <c r="B2882" s="9" t="s">
        <v>41</v>
      </c>
      <c r="C2882" s="9" t="s">
        <v>13</v>
      </c>
      <c r="D2882" s="7" t="s">
        <v>35</v>
      </c>
      <c r="E2882" s="9" t="s">
        <v>37</v>
      </c>
      <c r="G2882" s="11">
        <v>1631</v>
      </c>
      <c r="H2882" s="11">
        <v>0</v>
      </c>
      <c r="J2882" s="12" t="str">
        <f>LEFT(tblRVN[[#This Row],[Rate Desc]],10)</f>
        <v>CUSTOMER C</v>
      </c>
      <c r="L2882" s="19"/>
    </row>
    <row r="2883" spans="1:12" hidden="1">
      <c r="A2883" s="8">
        <v>201804</v>
      </c>
      <c r="B2883" s="9" t="s">
        <v>41</v>
      </c>
      <c r="C2883" s="9" t="s">
        <v>13</v>
      </c>
      <c r="D2883" s="7" t="s">
        <v>14</v>
      </c>
      <c r="E2883" s="9" t="s">
        <v>48</v>
      </c>
      <c r="F2883" s="10">
        <v>207313.52</v>
      </c>
      <c r="G2883" s="11">
        <v>0</v>
      </c>
      <c r="H2883" s="11">
        <v>1505</v>
      </c>
      <c r="I2883" s="11">
        <v>1977763</v>
      </c>
      <c r="J2883" s="12" t="str">
        <f>LEFT(tblRVN[[#This Row],[Rate Desc]],10)</f>
        <v>02GNSB0024</v>
      </c>
      <c r="K2883" s="11">
        <v>1977763</v>
      </c>
      <c r="L2883" s="19"/>
    </row>
    <row r="2884" spans="1:12" hidden="1">
      <c r="A2884" s="8">
        <v>201804</v>
      </c>
      <c r="B2884" s="9" t="s">
        <v>41</v>
      </c>
      <c r="C2884" s="9" t="s">
        <v>13</v>
      </c>
      <c r="D2884" s="7" t="s">
        <v>14</v>
      </c>
      <c r="E2884" s="9" t="s">
        <v>49</v>
      </c>
      <c r="F2884" s="10">
        <v>18.09</v>
      </c>
      <c r="G2884" s="11">
        <v>0</v>
      </c>
      <c r="H2884" s="11">
        <v>6</v>
      </c>
      <c r="I2884" s="11">
        <v>72</v>
      </c>
      <c r="J2884" s="12" t="str">
        <f>LEFT(tblRVN[[#This Row],[Rate Desc]],10)</f>
        <v>02GNSB024F</v>
      </c>
      <c r="K2884" s="11">
        <v>72</v>
      </c>
      <c r="L2884" s="19"/>
    </row>
    <row r="2885" spans="1:12" hidden="1">
      <c r="A2885" s="8">
        <v>201804</v>
      </c>
      <c r="B2885" s="9" t="s">
        <v>41</v>
      </c>
      <c r="C2885" s="9" t="s">
        <v>13</v>
      </c>
      <c r="D2885" s="7" t="s">
        <v>14</v>
      </c>
      <c r="E2885" s="9" t="s">
        <v>50</v>
      </c>
      <c r="F2885" s="10">
        <v>8940.4599999999991</v>
      </c>
      <c r="G2885" s="11">
        <v>0</v>
      </c>
      <c r="H2885" s="11">
        <v>77</v>
      </c>
      <c r="I2885" s="11">
        <v>23527</v>
      </c>
      <c r="J2885" s="12" t="str">
        <f>LEFT(tblRVN[[#This Row],[Rate Desc]],10)</f>
        <v>02GNSB24FP</v>
      </c>
      <c r="K2885" s="11">
        <v>23527</v>
      </c>
      <c r="L2885" s="19"/>
    </row>
    <row r="2886" spans="1:12" hidden="1">
      <c r="A2886" s="8">
        <v>201804</v>
      </c>
      <c r="B2886" s="9" t="s">
        <v>41</v>
      </c>
      <c r="C2886" s="9" t="s">
        <v>13</v>
      </c>
      <c r="D2886" s="7" t="s">
        <v>14</v>
      </c>
      <c r="E2886" s="9" t="s">
        <v>51</v>
      </c>
      <c r="F2886" s="10">
        <v>3345333.39</v>
      </c>
      <c r="G2886" s="11">
        <v>0</v>
      </c>
      <c r="H2886" s="11">
        <v>14225</v>
      </c>
      <c r="I2886" s="11">
        <v>34017111</v>
      </c>
      <c r="J2886" s="12" t="str">
        <f>LEFT(tblRVN[[#This Row],[Rate Desc]],10)</f>
        <v>02GNSV0024</v>
      </c>
      <c r="K2886" s="11">
        <v>34017111</v>
      </c>
      <c r="L2886" s="19"/>
    </row>
    <row r="2887" spans="1:12" hidden="1">
      <c r="A2887" s="8">
        <v>201804</v>
      </c>
      <c r="B2887" s="9" t="s">
        <v>41</v>
      </c>
      <c r="C2887" s="9" t="s">
        <v>13</v>
      </c>
      <c r="D2887" s="7" t="s">
        <v>14</v>
      </c>
      <c r="E2887" s="9" t="s">
        <v>52</v>
      </c>
      <c r="F2887" s="10">
        <v>12850.61</v>
      </c>
      <c r="G2887" s="11">
        <v>0</v>
      </c>
      <c r="H2887" s="11">
        <v>104</v>
      </c>
      <c r="I2887" s="11">
        <v>89194</v>
      </c>
      <c r="J2887" s="12" t="str">
        <f>LEFT(tblRVN[[#This Row],[Rate Desc]],10)</f>
        <v>02GNSV024F</v>
      </c>
      <c r="K2887" s="11">
        <v>89194</v>
      </c>
      <c r="L2887" s="19"/>
    </row>
    <row r="2888" spans="1:12" hidden="1">
      <c r="A2888" s="8">
        <v>201804</v>
      </c>
      <c r="B2888" s="9" t="s">
        <v>41</v>
      </c>
      <c r="C2888" s="9" t="s">
        <v>13</v>
      </c>
      <c r="D2888" s="7" t="s">
        <v>14</v>
      </c>
      <c r="E2888" s="9" t="s">
        <v>53</v>
      </c>
      <c r="F2888" s="10">
        <v>377826.55</v>
      </c>
      <c r="G2888" s="11">
        <v>0</v>
      </c>
      <c r="H2888" s="11">
        <v>97</v>
      </c>
      <c r="I2888" s="11">
        <v>4333466</v>
      </c>
      <c r="J2888" s="12" t="str">
        <f>LEFT(tblRVN[[#This Row],[Rate Desc]],10)</f>
        <v>02LGSB0036</v>
      </c>
      <c r="K2888" s="11">
        <v>4333466</v>
      </c>
      <c r="L2888" s="19"/>
    </row>
    <row r="2889" spans="1:12" hidden="1">
      <c r="A2889" s="8">
        <v>201804</v>
      </c>
      <c r="B2889" s="9" t="s">
        <v>41</v>
      </c>
      <c r="C2889" s="9" t="s">
        <v>13</v>
      </c>
      <c r="D2889" s="7" t="s">
        <v>14</v>
      </c>
      <c r="E2889" s="9" t="s">
        <v>54</v>
      </c>
      <c r="F2889" s="10">
        <v>4438657.21</v>
      </c>
      <c r="G2889" s="11">
        <v>0</v>
      </c>
      <c r="H2889" s="11">
        <v>851</v>
      </c>
      <c r="I2889" s="11">
        <v>52385140</v>
      </c>
      <c r="J2889" s="12" t="str">
        <f>LEFT(tblRVN[[#This Row],[Rate Desc]],10)</f>
        <v>02LGSV0036</v>
      </c>
      <c r="K2889" s="11">
        <v>52385140</v>
      </c>
      <c r="L2889" s="19"/>
    </row>
    <row r="2890" spans="1:12" hidden="1">
      <c r="A2890" s="8">
        <v>201804</v>
      </c>
      <c r="B2890" s="9" t="s">
        <v>41</v>
      </c>
      <c r="C2890" s="9" t="s">
        <v>13</v>
      </c>
      <c r="D2890" s="7" t="s">
        <v>14</v>
      </c>
      <c r="E2890" s="9" t="s">
        <v>55</v>
      </c>
      <c r="F2890" s="10">
        <v>1122566.04</v>
      </c>
      <c r="G2890" s="11">
        <v>0</v>
      </c>
      <c r="H2890" s="11">
        <v>36</v>
      </c>
      <c r="I2890" s="11">
        <v>14616640</v>
      </c>
      <c r="J2890" s="12" t="str">
        <f>LEFT(tblRVN[[#This Row],[Rate Desc]],10)</f>
        <v>02LGSV048T</v>
      </c>
      <c r="K2890" s="11">
        <v>14616640</v>
      </c>
      <c r="L2890" s="19"/>
    </row>
    <row r="2891" spans="1:12" hidden="1">
      <c r="A2891" s="8">
        <v>201804</v>
      </c>
      <c r="B2891" s="9" t="s">
        <v>41</v>
      </c>
      <c r="C2891" s="9" t="s">
        <v>13</v>
      </c>
      <c r="D2891" s="7" t="s">
        <v>14</v>
      </c>
      <c r="E2891" s="9" t="s">
        <v>56</v>
      </c>
      <c r="F2891" s="10">
        <v>5313.07</v>
      </c>
      <c r="I2891" s="11">
        <v>0</v>
      </c>
      <c r="J2891" s="12" t="str">
        <f>LEFT(tblRVN[[#This Row],[Rate Desc]],10)</f>
        <v>02LNX00102</v>
      </c>
      <c r="K2891" s="11">
        <v>0</v>
      </c>
      <c r="L2891" s="19"/>
    </row>
    <row r="2892" spans="1:12" hidden="1">
      <c r="A2892" s="8">
        <v>201804</v>
      </c>
      <c r="B2892" s="9" t="s">
        <v>41</v>
      </c>
      <c r="C2892" s="9" t="s">
        <v>13</v>
      </c>
      <c r="D2892" s="7" t="s">
        <v>14</v>
      </c>
      <c r="E2892" s="9" t="s">
        <v>57</v>
      </c>
      <c r="F2892" s="10">
        <v>143.19</v>
      </c>
      <c r="I2892" s="11">
        <v>0</v>
      </c>
      <c r="J2892" s="12" t="str">
        <f>LEFT(tblRVN[[#This Row],[Rate Desc]],10)</f>
        <v>02LNX00105</v>
      </c>
      <c r="K2892" s="11">
        <v>0</v>
      </c>
      <c r="L2892" s="19"/>
    </row>
    <row r="2893" spans="1:12" hidden="1">
      <c r="A2893" s="8">
        <v>201804</v>
      </c>
      <c r="B2893" s="9" t="s">
        <v>41</v>
      </c>
      <c r="C2893" s="9" t="s">
        <v>13</v>
      </c>
      <c r="D2893" s="7" t="s">
        <v>14</v>
      </c>
      <c r="E2893" s="9" t="s">
        <v>58</v>
      </c>
      <c r="F2893" s="10">
        <v>21988.97</v>
      </c>
      <c r="I2893" s="11">
        <v>0</v>
      </c>
      <c r="J2893" s="12" t="str">
        <f>LEFT(tblRVN[[#This Row],[Rate Desc]],10)</f>
        <v>02LNX00109</v>
      </c>
      <c r="K2893" s="11">
        <v>0</v>
      </c>
      <c r="L2893" s="19"/>
    </row>
    <row r="2894" spans="1:12" hidden="1">
      <c r="A2894" s="8">
        <v>201804</v>
      </c>
      <c r="B2894" s="9" t="s">
        <v>41</v>
      </c>
      <c r="C2894" s="9" t="s">
        <v>13</v>
      </c>
      <c r="D2894" s="7" t="s">
        <v>14</v>
      </c>
      <c r="E2894" s="9" t="s">
        <v>73</v>
      </c>
      <c r="F2894" s="10">
        <v>337.1</v>
      </c>
      <c r="I2894" s="11">
        <v>0</v>
      </c>
      <c r="J2894" s="12" t="str">
        <f>LEFT(tblRVN[[#This Row],[Rate Desc]],10)</f>
        <v>02LNX00110</v>
      </c>
      <c r="K2894" s="11">
        <v>0</v>
      </c>
      <c r="L2894" s="19"/>
    </row>
    <row r="2895" spans="1:12" hidden="1">
      <c r="A2895" s="8">
        <v>201804</v>
      </c>
      <c r="B2895" s="9" t="s">
        <v>41</v>
      </c>
      <c r="C2895" s="9" t="s">
        <v>13</v>
      </c>
      <c r="D2895" s="7" t="s">
        <v>14</v>
      </c>
      <c r="E2895" s="9" t="s">
        <v>59</v>
      </c>
      <c r="F2895" s="10">
        <v>55.73</v>
      </c>
      <c r="I2895" s="11">
        <v>0</v>
      </c>
      <c r="J2895" s="12" t="str">
        <f>LEFT(tblRVN[[#This Row],[Rate Desc]],10)</f>
        <v>02LNX00112</v>
      </c>
      <c r="K2895" s="11">
        <v>0</v>
      </c>
      <c r="L2895" s="19"/>
    </row>
    <row r="2896" spans="1:12" hidden="1">
      <c r="A2896" s="8">
        <v>201804</v>
      </c>
      <c r="B2896" s="9" t="s">
        <v>41</v>
      </c>
      <c r="C2896" s="9" t="s">
        <v>13</v>
      </c>
      <c r="D2896" s="7" t="s">
        <v>14</v>
      </c>
      <c r="E2896" s="9" t="s">
        <v>60</v>
      </c>
      <c r="F2896" s="10">
        <v>218.14</v>
      </c>
      <c r="I2896" s="11">
        <v>0</v>
      </c>
      <c r="J2896" s="12" t="str">
        <f>LEFT(tblRVN[[#This Row],[Rate Desc]],10)</f>
        <v>02LNX00300</v>
      </c>
      <c r="K2896" s="11">
        <v>0</v>
      </c>
      <c r="L2896" s="19"/>
    </row>
    <row r="2897" spans="1:12" hidden="1">
      <c r="A2897" s="8">
        <v>201804</v>
      </c>
      <c r="B2897" s="9" t="s">
        <v>41</v>
      </c>
      <c r="C2897" s="9" t="s">
        <v>13</v>
      </c>
      <c r="D2897" s="7" t="s">
        <v>14</v>
      </c>
      <c r="E2897" s="9" t="s">
        <v>61</v>
      </c>
      <c r="F2897" s="10">
        <v>5950.99</v>
      </c>
      <c r="I2897" s="11">
        <v>0</v>
      </c>
      <c r="J2897" s="12" t="str">
        <f>LEFT(tblRVN[[#This Row],[Rate Desc]],10)</f>
        <v>02LNX00311</v>
      </c>
      <c r="K2897" s="11">
        <v>0</v>
      </c>
      <c r="L2897" s="19"/>
    </row>
    <row r="2898" spans="1:12" hidden="1">
      <c r="A2898" s="8">
        <v>201804</v>
      </c>
      <c r="B2898" s="9" t="s">
        <v>41</v>
      </c>
      <c r="C2898" s="9" t="s">
        <v>13</v>
      </c>
      <c r="D2898" s="7" t="s">
        <v>14</v>
      </c>
      <c r="E2898" s="9" t="s">
        <v>62</v>
      </c>
      <c r="F2898" s="10">
        <v>25877.360000000001</v>
      </c>
      <c r="G2898" s="11">
        <v>0</v>
      </c>
      <c r="H2898" s="11">
        <v>87</v>
      </c>
      <c r="I2898" s="11">
        <v>265114</v>
      </c>
      <c r="J2898" s="12" t="str">
        <f>LEFT(tblRVN[[#This Row],[Rate Desc]],10)</f>
        <v>02NMT24135</v>
      </c>
      <c r="K2898" s="11">
        <v>265114</v>
      </c>
      <c r="L2898" s="19"/>
    </row>
    <row r="2899" spans="1:12" hidden="1">
      <c r="A2899" s="8">
        <v>201804</v>
      </c>
      <c r="B2899" s="9" t="s">
        <v>41</v>
      </c>
      <c r="C2899" s="9" t="s">
        <v>13</v>
      </c>
      <c r="D2899" s="7" t="s">
        <v>14</v>
      </c>
      <c r="E2899" s="9" t="s">
        <v>63</v>
      </c>
      <c r="F2899" s="10">
        <v>68201.2</v>
      </c>
      <c r="G2899" s="11">
        <v>0</v>
      </c>
      <c r="H2899" s="11">
        <v>13</v>
      </c>
      <c r="I2899" s="11">
        <v>759640</v>
      </c>
      <c r="J2899" s="12" t="str">
        <f>LEFT(tblRVN[[#This Row],[Rate Desc]],10)</f>
        <v>02NMT36135</v>
      </c>
      <c r="K2899" s="11">
        <v>759640</v>
      </c>
      <c r="L2899" s="19"/>
    </row>
    <row r="2900" spans="1:12" hidden="1">
      <c r="A2900" s="8">
        <v>201804</v>
      </c>
      <c r="B2900" s="9" t="s">
        <v>41</v>
      </c>
      <c r="C2900" s="9" t="s">
        <v>13</v>
      </c>
      <c r="D2900" s="7" t="s">
        <v>14</v>
      </c>
      <c r="E2900" s="9" t="s">
        <v>64</v>
      </c>
      <c r="F2900" s="10">
        <v>60010.73</v>
      </c>
      <c r="G2900" s="11">
        <v>0</v>
      </c>
      <c r="H2900" s="11">
        <v>2</v>
      </c>
      <c r="I2900" s="11">
        <v>795600</v>
      </c>
      <c r="J2900" s="12" t="str">
        <f>LEFT(tblRVN[[#This Row],[Rate Desc]],10)</f>
        <v>02NMT48135</v>
      </c>
      <c r="K2900" s="11">
        <v>795600</v>
      </c>
      <c r="L2900" s="19"/>
    </row>
    <row r="2901" spans="1:12" hidden="1">
      <c r="A2901" s="8">
        <v>201804</v>
      </c>
      <c r="B2901" s="9" t="s">
        <v>41</v>
      </c>
      <c r="C2901" s="9" t="s">
        <v>13</v>
      </c>
      <c r="D2901" s="7" t="s">
        <v>14</v>
      </c>
      <c r="E2901" s="9" t="s">
        <v>65</v>
      </c>
      <c r="F2901" s="10">
        <v>17331.68</v>
      </c>
      <c r="G2901" s="11">
        <v>0</v>
      </c>
      <c r="H2901" s="11">
        <v>768</v>
      </c>
      <c r="I2901" s="11">
        <v>116908</v>
      </c>
      <c r="J2901" s="12" t="str">
        <f>LEFT(tblRVN[[#This Row],[Rate Desc]],10)</f>
        <v>02OALT015N</v>
      </c>
      <c r="K2901" s="11">
        <v>116908</v>
      </c>
      <c r="L2901" s="19"/>
    </row>
    <row r="2902" spans="1:12" hidden="1">
      <c r="A2902" s="8">
        <v>201804</v>
      </c>
      <c r="B2902" s="9" t="s">
        <v>41</v>
      </c>
      <c r="C2902" s="9" t="s">
        <v>13</v>
      </c>
      <c r="D2902" s="7" t="s">
        <v>14</v>
      </c>
      <c r="E2902" s="9" t="s">
        <v>66</v>
      </c>
      <c r="F2902" s="10">
        <v>6611.81</v>
      </c>
      <c r="G2902" s="11">
        <v>0</v>
      </c>
      <c r="H2902" s="11">
        <v>465</v>
      </c>
      <c r="I2902" s="11">
        <v>40888</v>
      </c>
      <c r="J2902" s="12" t="str">
        <f>LEFT(tblRVN[[#This Row],[Rate Desc]],10)</f>
        <v>02OALTB15N</v>
      </c>
      <c r="K2902" s="11">
        <v>40888</v>
      </c>
      <c r="L2902" s="19"/>
    </row>
    <row r="2903" spans="1:12" hidden="1">
      <c r="A2903" s="8">
        <v>201804</v>
      </c>
      <c r="B2903" s="9" t="s">
        <v>41</v>
      </c>
      <c r="C2903" s="9" t="s">
        <v>13</v>
      </c>
      <c r="D2903" s="7" t="s">
        <v>14</v>
      </c>
      <c r="E2903" s="9" t="s">
        <v>67</v>
      </c>
      <c r="F2903" s="10">
        <v>2318.0100000000002</v>
      </c>
      <c r="G2903" s="11">
        <v>0</v>
      </c>
      <c r="H2903" s="11">
        <v>27</v>
      </c>
      <c r="I2903" s="11">
        <v>24239</v>
      </c>
      <c r="J2903" s="12" t="str">
        <f>LEFT(tblRVN[[#This Row],[Rate Desc]],10)</f>
        <v>02RCFL0054</v>
      </c>
      <c r="K2903" s="11">
        <v>24239</v>
      </c>
      <c r="L2903" s="19"/>
    </row>
    <row r="2904" spans="1:12" hidden="1">
      <c r="A2904" s="8">
        <v>201804</v>
      </c>
      <c r="B2904" s="9" t="s">
        <v>41</v>
      </c>
      <c r="C2904" s="9" t="s">
        <v>13</v>
      </c>
      <c r="D2904" s="7" t="s">
        <v>14</v>
      </c>
      <c r="E2904" s="9" t="s">
        <v>15</v>
      </c>
      <c r="F2904" s="10">
        <v>363382.81</v>
      </c>
      <c r="G2904" s="11">
        <v>0</v>
      </c>
      <c r="H2904" s="11">
        <v>0</v>
      </c>
      <c r="I2904" s="11">
        <v>0</v>
      </c>
      <c r="J2904" s="12" t="str">
        <f>LEFT(tblRVN[[#This Row],[Rate Desc]],10)</f>
        <v>301270-DSM</v>
      </c>
      <c r="K2904" s="11">
        <v>0</v>
      </c>
      <c r="L2904" s="19"/>
    </row>
    <row r="2905" spans="1:12" hidden="1">
      <c r="A2905" s="8">
        <v>201804</v>
      </c>
      <c r="B2905" s="9" t="s">
        <v>41</v>
      </c>
      <c r="C2905" s="9" t="s">
        <v>13</v>
      </c>
      <c r="D2905" s="7" t="s">
        <v>14</v>
      </c>
      <c r="E2905" s="9" t="s">
        <v>16</v>
      </c>
      <c r="F2905" s="10">
        <v>2263.31</v>
      </c>
      <c r="G2905" s="11">
        <v>0</v>
      </c>
      <c r="H2905" s="11">
        <v>1</v>
      </c>
      <c r="I2905" s="11">
        <v>0</v>
      </c>
      <c r="J2905" s="12" t="str">
        <f>LEFT(tblRVN[[#This Row],[Rate Desc]],10)</f>
        <v>301280-BLU</v>
      </c>
      <c r="K2905" s="11">
        <v>0</v>
      </c>
      <c r="L2905" s="19"/>
    </row>
    <row r="2906" spans="1:12" hidden="1">
      <c r="A2906" s="8">
        <v>201804</v>
      </c>
      <c r="B2906" s="9" t="s">
        <v>41</v>
      </c>
      <c r="C2906" s="9" t="s">
        <v>13</v>
      </c>
      <c r="D2906" s="7" t="s">
        <v>14</v>
      </c>
      <c r="E2906" s="9" t="s">
        <v>17</v>
      </c>
      <c r="G2906" s="11">
        <v>16146</v>
      </c>
      <c r="H2906" s="11">
        <v>0</v>
      </c>
      <c r="J2906" s="12" t="str">
        <f>LEFT(tblRVN[[#This Row],[Rate Desc]],10)</f>
        <v>CUSTOMER C</v>
      </c>
      <c r="L2906" s="19"/>
    </row>
    <row r="2907" spans="1:12" hidden="1">
      <c r="A2907" s="8">
        <v>201804</v>
      </c>
      <c r="B2907" s="9" t="s">
        <v>41</v>
      </c>
      <c r="C2907" s="9" t="s">
        <v>13</v>
      </c>
      <c r="D2907" s="7" t="s">
        <v>14</v>
      </c>
      <c r="E2907" s="9" t="s">
        <v>481</v>
      </c>
      <c r="F2907" s="10">
        <v>-524894</v>
      </c>
      <c r="G2907" s="11">
        <v>0</v>
      </c>
      <c r="H2907" s="11">
        <v>0</v>
      </c>
      <c r="I2907" s="11">
        <v>0</v>
      </c>
      <c r="J2907" s="12" t="str">
        <f>LEFT(tblRVN[[#This Row],[Rate Desc]],10)</f>
        <v>INCOME TAX</v>
      </c>
      <c r="K2907" s="11">
        <v>0</v>
      </c>
      <c r="L2907" s="19"/>
    </row>
    <row r="2908" spans="1:12" hidden="1">
      <c r="A2908" s="8">
        <v>201804</v>
      </c>
      <c r="B2908" s="9" t="s">
        <v>41</v>
      </c>
      <c r="C2908" s="9" t="s">
        <v>13</v>
      </c>
      <c r="D2908" s="7" t="s">
        <v>14</v>
      </c>
      <c r="E2908" s="9" t="s">
        <v>18</v>
      </c>
      <c r="F2908" s="10">
        <v>-750243.05</v>
      </c>
      <c r="G2908" s="11">
        <v>0</v>
      </c>
      <c r="H2908" s="11">
        <v>0</v>
      </c>
      <c r="I2908" s="11">
        <v>0</v>
      </c>
      <c r="J2908" s="12" t="str">
        <f>LEFT(tblRVN[[#This Row],[Rate Desc]],10)</f>
        <v>REVENUE_AC</v>
      </c>
      <c r="K2908" s="11">
        <v>0</v>
      </c>
      <c r="L2908" s="19"/>
    </row>
    <row r="2909" spans="1:12" hidden="1">
      <c r="A2909" s="8">
        <v>201804</v>
      </c>
      <c r="B2909" s="9" t="s">
        <v>41</v>
      </c>
      <c r="C2909" s="9" t="s">
        <v>21</v>
      </c>
      <c r="D2909" s="7" t="s">
        <v>35</v>
      </c>
      <c r="E2909" s="9" t="s">
        <v>42</v>
      </c>
      <c r="F2909" s="10">
        <v>-431.11</v>
      </c>
      <c r="G2909" s="11">
        <v>0</v>
      </c>
      <c r="H2909" s="11">
        <v>43</v>
      </c>
      <c r="I2909" s="11">
        <v>52897</v>
      </c>
      <c r="J2909" s="12" t="str">
        <f>LEFT(tblRVN[[#This Row],[Rate Desc]],10)</f>
        <v>02GNSB0024</v>
      </c>
      <c r="K2909" s="11">
        <v>52897</v>
      </c>
      <c r="L2909" s="19"/>
    </row>
    <row r="2910" spans="1:12" hidden="1">
      <c r="A2910" s="8">
        <v>201804</v>
      </c>
      <c r="B2910" s="9" t="s">
        <v>41</v>
      </c>
      <c r="C2910" s="9" t="s">
        <v>21</v>
      </c>
      <c r="D2910" s="7" t="s">
        <v>35</v>
      </c>
      <c r="E2910" s="9" t="s">
        <v>44</v>
      </c>
      <c r="F2910" s="10">
        <v>-6.81</v>
      </c>
      <c r="G2910" s="11">
        <v>0</v>
      </c>
      <c r="H2910" s="11">
        <v>1</v>
      </c>
      <c r="I2910" s="11">
        <v>836</v>
      </c>
      <c r="J2910" s="12" t="str">
        <f>LEFT(tblRVN[[#This Row],[Rate Desc]],10)</f>
        <v>02GNSB24FP</v>
      </c>
      <c r="K2910" s="11">
        <v>836</v>
      </c>
      <c r="L2910" s="19"/>
    </row>
    <row r="2911" spans="1:12" hidden="1">
      <c r="A2911" s="8">
        <v>201804</v>
      </c>
      <c r="B2911" s="9" t="s">
        <v>41</v>
      </c>
      <c r="C2911" s="9" t="s">
        <v>21</v>
      </c>
      <c r="D2911" s="7" t="s">
        <v>35</v>
      </c>
      <c r="E2911" s="9" t="s">
        <v>45</v>
      </c>
      <c r="F2911" s="10">
        <v>-533.97</v>
      </c>
      <c r="G2911" s="11">
        <v>0</v>
      </c>
      <c r="H2911" s="11">
        <v>9</v>
      </c>
      <c r="I2911" s="11">
        <v>65520</v>
      </c>
      <c r="J2911" s="12" t="str">
        <f>LEFT(tblRVN[[#This Row],[Rate Desc]],10)</f>
        <v>02LGSB0036</v>
      </c>
      <c r="K2911" s="11">
        <v>65520</v>
      </c>
      <c r="L2911" s="19"/>
    </row>
    <row r="2912" spans="1:12" hidden="1">
      <c r="A2912" s="8">
        <v>201804</v>
      </c>
      <c r="B2912" s="9" t="s">
        <v>41</v>
      </c>
      <c r="C2912" s="9" t="s">
        <v>21</v>
      </c>
      <c r="D2912" s="7" t="s">
        <v>35</v>
      </c>
      <c r="E2912" s="9" t="s">
        <v>47</v>
      </c>
      <c r="F2912" s="10">
        <v>-18.149999999999999</v>
      </c>
      <c r="I2912" s="11">
        <v>2228</v>
      </c>
      <c r="J2912" s="12" t="str">
        <f>LEFT(tblRVN[[#This Row],[Rate Desc]],10)</f>
        <v>02OALTB15N</v>
      </c>
      <c r="K2912" s="11">
        <v>2228</v>
      </c>
      <c r="L2912" s="19"/>
    </row>
    <row r="2913" spans="1:12" hidden="1">
      <c r="A2913" s="8">
        <v>201804</v>
      </c>
      <c r="B2913" s="9" t="s">
        <v>41</v>
      </c>
      <c r="C2913" s="9" t="s">
        <v>21</v>
      </c>
      <c r="D2913" s="7" t="s">
        <v>35</v>
      </c>
      <c r="E2913" s="9" t="s">
        <v>37</v>
      </c>
      <c r="G2913" s="11">
        <v>52</v>
      </c>
      <c r="H2913" s="11">
        <v>0</v>
      </c>
      <c r="J2913" s="12" t="str">
        <f>LEFT(tblRVN[[#This Row],[Rate Desc]],10)</f>
        <v>CUSTOMER C</v>
      </c>
      <c r="L2913" s="19"/>
    </row>
    <row r="2914" spans="1:12" hidden="1">
      <c r="A2914" s="8">
        <v>201804</v>
      </c>
      <c r="B2914" s="9" t="s">
        <v>41</v>
      </c>
      <c r="C2914" s="9" t="s">
        <v>21</v>
      </c>
      <c r="D2914" s="7" t="s">
        <v>14</v>
      </c>
      <c r="E2914" s="9" t="s">
        <v>48</v>
      </c>
      <c r="F2914" s="10">
        <v>6466.38</v>
      </c>
      <c r="G2914" s="11">
        <v>0</v>
      </c>
      <c r="H2914" s="11">
        <v>43</v>
      </c>
      <c r="I2914" s="11">
        <v>52897</v>
      </c>
      <c r="J2914" s="12" t="str">
        <f>LEFT(tblRVN[[#This Row],[Rate Desc]],10)</f>
        <v>02GNSB0024</v>
      </c>
      <c r="K2914" s="11">
        <v>52897</v>
      </c>
      <c r="L2914" s="19"/>
    </row>
    <row r="2915" spans="1:12" hidden="1">
      <c r="A2915" s="8">
        <v>201804</v>
      </c>
      <c r="B2915" s="9" t="s">
        <v>41</v>
      </c>
      <c r="C2915" s="9" t="s">
        <v>21</v>
      </c>
      <c r="D2915" s="7" t="s">
        <v>14</v>
      </c>
      <c r="E2915" s="9" t="s">
        <v>50</v>
      </c>
      <c r="F2915" s="10">
        <v>382.38</v>
      </c>
      <c r="G2915" s="11">
        <v>0</v>
      </c>
      <c r="H2915" s="11">
        <v>1</v>
      </c>
      <c r="I2915" s="11">
        <v>836</v>
      </c>
      <c r="J2915" s="12" t="str">
        <f>LEFT(tblRVN[[#This Row],[Rate Desc]],10)</f>
        <v>02GNSB24FP</v>
      </c>
      <c r="K2915" s="11">
        <v>836</v>
      </c>
      <c r="L2915" s="19"/>
    </row>
    <row r="2916" spans="1:12" hidden="1">
      <c r="A2916" s="8">
        <v>201804</v>
      </c>
      <c r="B2916" s="9" t="s">
        <v>41</v>
      </c>
      <c r="C2916" s="9" t="s">
        <v>21</v>
      </c>
      <c r="D2916" s="7" t="s">
        <v>14</v>
      </c>
      <c r="E2916" s="9" t="s">
        <v>51</v>
      </c>
      <c r="F2916" s="10">
        <v>91117.48</v>
      </c>
      <c r="G2916" s="11">
        <v>0</v>
      </c>
      <c r="H2916" s="11">
        <v>325</v>
      </c>
      <c r="I2916" s="11">
        <v>867517</v>
      </c>
      <c r="J2916" s="12" t="str">
        <f>LEFT(tblRVN[[#This Row],[Rate Desc]],10)</f>
        <v>02GNSV0024</v>
      </c>
      <c r="K2916" s="11">
        <v>867517</v>
      </c>
      <c r="L2916" s="19"/>
    </row>
    <row r="2917" spans="1:12" hidden="1">
      <c r="A2917" s="8">
        <v>201804</v>
      </c>
      <c r="B2917" s="9" t="s">
        <v>41</v>
      </c>
      <c r="C2917" s="9" t="s">
        <v>21</v>
      </c>
      <c r="D2917" s="7" t="s">
        <v>14</v>
      </c>
      <c r="E2917" s="9" t="s">
        <v>52</v>
      </c>
      <c r="F2917" s="10">
        <v>741.85</v>
      </c>
      <c r="G2917" s="11">
        <v>0</v>
      </c>
      <c r="H2917" s="11">
        <v>4</v>
      </c>
      <c r="I2917" s="11">
        <v>2776</v>
      </c>
      <c r="J2917" s="12" t="str">
        <f>LEFT(tblRVN[[#This Row],[Rate Desc]],10)</f>
        <v>02GNSV024F</v>
      </c>
      <c r="K2917" s="11">
        <v>2776</v>
      </c>
      <c r="L2917" s="19"/>
    </row>
    <row r="2918" spans="1:12" hidden="1">
      <c r="A2918" s="8">
        <v>201804</v>
      </c>
      <c r="B2918" s="9" t="s">
        <v>41</v>
      </c>
      <c r="C2918" s="9" t="s">
        <v>21</v>
      </c>
      <c r="D2918" s="7" t="s">
        <v>14</v>
      </c>
      <c r="E2918" s="9" t="s">
        <v>53</v>
      </c>
      <c r="F2918" s="10">
        <v>11571.07</v>
      </c>
      <c r="G2918" s="11">
        <v>0</v>
      </c>
      <c r="H2918" s="11">
        <v>9</v>
      </c>
      <c r="I2918" s="11">
        <v>65520</v>
      </c>
      <c r="J2918" s="12" t="str">
        <f>LEFT(tblRVN[[#This Row],[Rate Desc]],10)</f>
        <v>02LGSB0036</v>
      </c>
      <c r="K2918" s="11">
        <v>65520</v>
      </c>
      <c r="L2918" s="19"/>
    </row>
    <row r="2919" spans="1:12" hidden="1">
      <c r="A2919" s="8">
        <v>201804</v>
      </c>
      <c r="B2919" s="9" t="s">
        <v>41</v>
      </c>
      <c r="C2919" s="9" t="s">
        <v>21</v>
      </c>
      <c r="D2919" s="7" t="s">
        <v>14</v>
      </c>
      <c r="E2919" s="9" t="s">
        <v>54</v>
      </c>
      <c r="F2919" s="10">
        <v>543816.21</v>
      </c>
      <c r="G2919" s="11">
        <v>0</v>
      </c>
      <c r="H2919" s="11">
        <v>96</v>
      </c>
      <c r="I2919" s="11">
        <v>6111540</v>
      </c>
      <c r="J2919" s="12" t="str">
        <f>LEFT(tblRVN[[#This Row],[Rate Desc]],10)</f>
        <v>02LGSV0036</v>
      </c>
      <c r="K2919" s="11">
        <v>6111540</v>
      </c>
      <c r="L2919" s="19"/>
    </row>
    <row r="2920" spans="1:12" hidden="1">
      <c r="A2920" s="8">
        <v>201804</v>
      </c>
      <c r="B2920" s="9" t="s">
        <v>41</v>
      </c>
      <c r="C2920" s="9" t="s">
        <v>21</v>
      </c>
      <c r="D2920" s="7" t="s">
        <v>14</v>
      </c>
      <c r="E2920" s="9" t="s">
        <v>55</v>
      </c>
      <c r="F2920" s="10">
        <v>3364000.26</v>
      </c>
      <c r="G2920" s="11">
        <v>0</v>
      </c>
      <c r="H2920" s="11">
        <v>32</v>
      </c>
      <c r="I2920" s="11">
        <v>50604300</v>
      </c>
      <c r="J2920" s="12" t="str">
        <f>LEFT(tblRVN[[#This Row],[Rate Desc]],10)</f>
        <v>02LGSV048T</v>
      </c>
      <c r="K2920" s="11">
        <v>50604300</v>
      </c>
      <c r="L2920" s="19"/>
    </row>
    <row r="2921" spans="1:12" hidden="1">
      <c r="A2921" s="8">
        <v>201804</v>
      </c>
      <c r="B2921" s="9" t="s">
        <v>41</v>
      </c>
      <c r="C2921" s="9" t="s">
        <v>21</v>
      </c>
      <c r="D2921" s="7" t="s">
        <v>14</v>
      </c>
      <c r="E2921" s="9" t="s">
        <v>65</v>
      </c>
      <c r="F2921" s="10">
        <v>993.24</v>
      </c>
      <c r="G2921" s="11">
        <v>0</v>
      </c>
      <c r="H2921" s="11">
        <v>37</v>
      </c>
      <c r="I2921" s="11">
        <v>7351</v>
      </c>
      <c r="J2921" s="12" t="str">
        <f>LEFT(tblRVN[[#This Row],[Rate Desc]],10)</f>
        <v>02OALT015N</v>
      </c>
      <c r="K2921" s="11">
        <v>7351</v>
      </c>
      <c r="L2921" s="19"/>
    </row>
    <row r="2922" spans="1:12" hidden="1">
      <c r="A2922" s="8">
        <v>201804</v>
      </c>
      <c r="B2922" s="9" t="s">
        <v>41</v>
      </c>
      <c r="C2922" s="9" t="s">
        <v>21</v>
      </c>
      <c r="D2922" s="7" t="s">
        <v>14</v>
      </c>
      <c r="E2922" s="9" t="s">
        <v>66</v>
      </c>
      <c r="F2922" s="10">
        <v>350.28</v>
      </c>
      <c r="G2922" s="11">
        <v>0</v>
      </c>
      <c r="H2922" s="11">
        <v>14</v>
      </c>
      <c r="I2922" s="11">
        <v>2228</v>
      </c>
      <c r="J2922" s="12" t="str">
        <f>LEFT(tblRVN[[#This Row],[Rate Desc]],10)</f>
        <v>02OALTB15N</v>
      </c>
      <c r="K2922" s="11">
        <v>2228</v>
      </c>
      <c r="L2922" s="19"/>
    </row>
    <row r="2923" spans="1:12" hidden="1">
      <c r="A2923" s="8">
        <v>201804</v>
      </c>
      <c r="B2923" s="9" t="s">
        <v>41</v>
      </c>
      <c r="C2923" s="9" t="s">
        <v>21</v>
      </c>
      <c r="D2923" s="7" t="s">
        <v>14</v>
      </c>
      <c r="E2923" s="9" t="s">
        <v>68</v>
      </c>
      <c r="F2923" s="10">
        <v>20168.849999999999</v>
      </c>
      <c r="G2923" s="11">
        <v>0</v>
      </c>
      <c r="H2923" s="11">
        <v>1</v>
      </c>
      <c r="I2923" s="11">
        <v>56000</v>
      </c>
      <c r="J2923" s="12" t="str">
        <f>LEFT(tblRVN[[#This Row],[Rate Desc]],10)</f>
        <v>02PRSV47TM</v>
      </c>
      <c r="K2923" s="11">
        <v>56000</v>
      </c>
      <c r="L2923" s="19"/>
    </row>
    <row r="2924" spans="1:12" hidden="1">
      <c r="A2924" s="8">
        <v>201804</v>
      </c>
      <c r="B2924" s="9" t="s">
        <v>41</v>
      </c>
      <c r="C2924" s="9" t="s">
        <v>21</v>
      </c>
      <c r="D2924" s="7" t="s">
        <v>14</v>
      </c>
      <c r="E2924" s="9" t="s">
        <v>22</v>
      </c>
      <c r="F2924" s="10">
        <v>151361.62</v>
      </c>
      <c r="G2924" s="11">
        <v>0</v>
      </c>
      <c r="H2924" s="11">
        <v>0</v>
      </c>
      <c r="I2924" s="11">
        <v>0</v>
      </c>
      <c r="J2924" s="12" t="str">
        <f>LEFT(tblRVN[[#This Row],[Rate Desc]],10)</f>
        <v>301370-DSM</v>
      </c>
      <c r="K2924" s="11">
        <v>0</v>
      </c>
      <c r="L2924" s="19"/>
    </row>
    <row r="2925" spans="1:12" hidden="1">
      <c r="A2925" s="8">
        <v>201804</v>
      </c>
      <c r="B2925" s="9" t="s">
        <v>41</v>
      </c>
      <c r="C2925" s="9" t="s">
        <v>21</v>
      </c>
      <c r="D2925" s="7" t="s">
        <v>14</v>
      </c>
      <c r="E2925" s="9" t="s">
        <v>287</v>
      </c>
      <c r="F2925" s="10">
        <v>3.9</v>
      </c>
      <c r="G2925" s="11">
        <v>0</v>
      </c>
      <c r="H2925" s="11">
        <v>2</v>
      </c>
      <c r="I2925" s="11">
        <v>0</v>
      </c>
      <c r="J2925" s="12" t="str">
        <f>LEFT(tblRVN[[#This Row],[Rate Desc]],10)</f>
        <v>301380-BLU</v>
      </c>
      <c r="K2925" s="11">
        <v>0</v>
      </c>
      <c r="L2925" s="19"/>
    </row>
    <row r="2926" spans="1:12" hidden="1">
      <c r="A2926" s="8">
        <v>201804</v>
      </c>
      <c r="B2926" s="9" t="s">
        <v>41</v>
      </c>
      <c r="C2926" s="9" t="s">
        <v>21</v>
      </c>
      <c r="D2926" s="7" t="s">
        <v>14</v>
      </c>
      <c r="E2926" s="9" t="s">
        <v>17</v>
      </c>
      <c r="G2926" s="11">
        <v>481</v>
      </c>
      <c r="H2926" s="11">
        <v>0</v>
      </c>
      <c r="J2926" s="12" t="str">
        <f>LEFT(tblRVN[[#This Row],[Rate Desc]],10)</f>
        <v>CUSTOMER C</v>
      </c>
      <c r="L2926" s="19"/>
    </row>
    <row r="2927" spans="1:12" hidden="1">
      <c r="A2927" s="8">
        <v>201804</v>
      </c>
      <c r="B2927" s="9" t="s">
        <v>41</v>
      </c>
      <c r="C2927" s="9" t="s">
        <v>21</v>
      </c>
      <c r="D2927" s="7" t="s">
        <v>14</v>
      </c>
      <c r="E2927" s="9" t="s">
        <v>481</v>
      </c>
      <c r="F2927" s="10">
        <v>-275017.55</v>
      </c>
      <c r="G2927" s="11">
        <v>0</v>
      </c>
      <c r="H2927" s="11">
        <v>0</v>
      </c>
      <c r="I2927" s="11">
        <v>0</v>
      </c>
      <c r="J2927" s="12" t="str">
        <f>LEFT(tblRVN[[#This Row],[Rate Desc]],10)</f>
        <v>INCOME TAX</v>
      </c>
      <c r="K2927" s="11">
        <v>0</v>
      </c>
      <c r="L2927" s="19"/>
    </row>
    <row r="2928" spans="1:12" hidden="1">
      <c r="A2928" s="8">
        <v>201804</v>
      </c>
      <c r="B2928" s="9" t="s">
        <v>41</v>
      </c>
      <c r="C2928" s="9" t="s">
        <v>21</v>
      </c>
      <c r="D2928" s="7" t="s">
        <v>14</v>
      </c>
      <c r="E2928" s="9" t="s">
        <v>18</v>
      </c>
      <c r="F2928" s="10">
        <v>-354092.78</v>
      </c>
      <c r="G2928" s="11">
        <v>0</v>
      </c>
      <c r="H2928" s="11">
        <v>0</v>
      </c>
      <c r="I2928" s="11">
        <v>0</v>
      </c>
      <c r="J2928" s="12" t="str">
        <f>LEFT(tblRVN[[#This Row],[Rate Desc]],10)</f>
        <v>REVENUE_AC</v>
      </c>
      <c r="K2928" s="11">
        <v>0</v>
      </c>
      <c r="L2928" s="19"/>
    </row>
    <row r="2929" spans="1:12" hidden="1">
      <c r="A2929" s="8">
        <v>201804</v>
      </c>
      <c r="B2929" s="9" t="s">
        <v>41</v>
      </c>
      <c r="C2929" s="9" t="s">
        <v>23</v>
      </c>
      <c r="D2929" s="7" t="s">
        <v>35</v>
      </c>
      <c r="E2929" s="9" t="s">
        <v>69</v>
      </c>
      <c r="F2929" s="10">
        <v>-20399.41</v>
      </c>
      <c r="G2929" s="11">
        <v>0</v>
      </c>
      <c r="H2929" s="11">
        <v>2988</v>
      </c>
      <c r="I2929" s="11">
        <v>2502980</v>
      </c>
      <c r="J2929" s="12" t="str">
        <f>LEFT(tblRVN[[#This Row],[Rate Desc]],10)</f>
        <v>02APSV0040</v>
      </c>
      <c r="K2929" s="11">
        <v>2502980</v>
      </c>
      <c r="L2929" s="19"/>
    </row>
    <row r="2930" spans="1:12" hidden="1">
      <c r="A2930" s="8">
        <v>201804</v>
      </c>
      <c r="B2930" s="9" t="s">
        <v>41</v>
      </c>
      <c r="C2930" s="9" t="s">
        <v>23</v>
      </c>
      <c r="D2930" s="7" t="s">
        <v>35</v>
      </c>
      <c r="E2930" s="9" t="s">
        <v>98</v>
      </c>
      <c r="F2930" s="10">
        <v>0</v>
      </c>
      <c r="I2930" s="11">
        <v>0</v>
      </c>
      <c r="J2930" s="12" t="str">
        <f>LEFT(tblRVN[[#This Row],[Rate Desc]],10)</f>
        <v>02BPADEBIT</v>
      </c>
      <c r="K2930" s="11">
        <v>0</v>
      </c>
      <c r="L2930" s="19"/>
    </row>
    <row r="2931" spans="1:12" hidden="1">
      <c r="A2931" s="8">
        <v>201804</v>
      </c>
      <c r="B2931" s="9" t="s">
        <v>41</v>
      </c>
      <c r="C2931" s="9" t="s">
        <v>23</v>
      </c>
      <c r="D2931" s="7" t="s">
        <v>35</v>
      </c>
      <c r="E2931" s="9" t="s">
        <v>70</v>
      </c>
      <c r="F2931" s="10">
        <v>-67.290000000000006</v>
      </c>
      <c r="G2931" s="11">
        <v>0</v>
      </c>
      <c r="H2931" s="11">
        <v>9</v>
      </c>
      <c r="I2931" s="11">
        <v>8256</v>
      </c>
      <c r="J2931" s="12" t="str">
        <f>LEFT(tblRVN[[#This Row],[Rate Desc]],10)</f>
        <v>02NMT40135</v>
      </c>
      <c r="K2931" s="11">
        <v>8256</v>
      </c>
      <c r="L2931" s="19"/>
    </row>
    <row r="2932" spans="1:12" hidden="1">
      <c r="A2932" s="8">
        <v>201804</v>
      </c>
      <c r="B2932" s="9" t="s">
        <v>41</v>
      </c>
      <c r="C2932" s="9" t="s">
        <v>23</v>
      </c>
      <c r="D2932" s="7" t="s">
        <v>35</v>
      </c>
      <c r="E2932" s="9" t="s">
        <v>38</v>
      </c>
      <c r="G2932" s="11">
        <v>2940</v>
      </c>
      <c r="H2932" s="11">
        <v>0</v>
      </c>
      <c r="J2932" s="12" t="str">
        <f>LEFT(tblRVN[[#This Row],[Rate Desc]],10)</f>
        <v>CUSTOMER C</v>
      </c>
      <c r="L2932" s="19"/>
    </row>
    <row r="2933" spans="1:12" hidden="1">
      <c r="A2933" s="8">
        <v>201804</v>
      </c>
      <c r="B2933" s="9" t="s">
        <v>41</v>
      </c>
      <c r="C2933" s="9" t="s">
        <v>23</v>
      </c>
      <c r="D2933" s="7" t="s">
        <v>14</v>
      </c>
      <c r="E2933" s="9" t="s">
        <v>69</v>
      </c>
      <c r="F2933" s="10">
        <v>195377.03</v>
      </c>
      <c r="G2933" s="11">
        <v>0</v>
      </c>
      <c r="H2933" s="11">
        <v>2988</v>
      </c>
      <c r="I2933" s="11">
        <v>2502983</v>
      </c>
      <c r="J2933" s="12" t="str">
        <f>LEFT(tblRVN[[#This Row],[Rate Desc]],10)</f>
        <v>02APSV0040</v>
      </c>
      <c r="K2933" s="11">
        <v>2502983</v>
      </c>
      <c r="L2933" s="19"/>
    </row>
    <row r="2934" spans="1:12" hidden="1">
      <c r="A2934" s="8">
        <v>201804</v>
      </c>
      <c r="B2934" s="9" t="s">
        <v>41</v>
      </c>
      <c r="C2934" s="9" t="s">
        <v>23</v>
      </c>
      <c r="D2934" s="7" t="s">
        <v>14</v>
      </c>
      <c r="E2934" s="9" t="s">
        <v>71</v>
      </c>
      <c r="F2934" s="10">
        <v>119222.39</v>
      </c>
      <c r="G2934" s="11">
        <v>0</v>
      </c>
      <c r="H2934" s="11">
        <v>2169</v>
      </c>
      <c r="I2934" s="11">
        <v>1512067</v>
      </c>
      <c r="J2934" s="12" t="str">
        <f>LEFT(tblRVN[[#This Row],[Rate Desc]],10)</f>
        <v>02APSV040X</v>
      </c>
      <c r="K2934" s="11">
        <v>1512067</v>
      </c>
      <c r="L2934" s="19"/>
    </row>
    <row r="2935" spans="1:12" hidden="1">
      <c r="A2935" s="8">
        <v>201804</v>
      </c>
      <c r="B2935" s="9" t="s">
        <v>41</v>
      </c>
      <c r="C2935" s="9" t="s">
        <v>23</v>
      </c>
      <c r="D2935" s="7" t="s">
        <v>14</v>
      </c>
      <c r="E2935" s="9" t="s">
        <v>56</v>
      </c>
      <c r="F2935" s="10">
        <v>237.98</v>
      </c>
      <c r="I2935" s="11">
        <v>0</v>
      </c>
      <c r="J2935" s="12" t="str">
        <f>LEFT(tblRVN[[#This Row],[Rate Desc]],10)</f>
        <v>02LNX00102</v>
      </c>
      <c r="K2935" s="11">
        <v>0</v>
      </c>
      <c r="L2935" s="19"/>
    </row>
    <row r="2936" spans="1:12" hidden="1">
      <c r="A2936" s="8">
        <v>201804</v>
      </c>
      <c r="B2936" s="9" t="s">
        <v>41</v>
      </c>
      <c r="C2936" s="9" t="s">
        <v>23</v>
      </c>
      <c r="D2936" s="7" t="s">
        <v>14</v>
      </c>
      <c r="E2936" s="9" t="s">
        <v>57</v>
      </c>
      <c r="F2936" s="10">
        <v>7.29</v>
      </c>
      <c r="I2936" s="11">
        <v>0</v>
      </c>
      <c r="J2936" s="12" t="str">
        <f>LEFT(tblRVN[[#This Row],[Rate Desc]],10)</f>
        <v>02LNX00105</v>
      </c>
      <c r="K2936" s="11">
        <v>0</v>
      </c>
      <c r="L2936" s="19"/>
    </row>
    <row r="2937" spans="1:12" hidden="1">
      <c r="A2937" s="8">
        <v>201804</v>
      </c>
      <c r="B2937" s="9" t="s">
        <v>41</v>
      </c>
      <c r="C2937" s="9" t="s">
        <v>23</v>
      </c>
      <c r="D2937" s="7" t="s">
        <v>14</v>
      </c>
      <c r="E2937" s="9" t="s">
        <v>58</v>
      </c>
      <c r="F2937" s="10">
        <v>289.18</v>
      </c>
      <c r="I2937" s="11">
        <v>0</v>
      </c>
      <c r="J2937" s="12" t="str">
        <f>LEFT(tblRVN[[#This Row],[Rate Desc]],10)</f>
        <v>02LNX00109</v>
      </c>
      <c r="K2937" s="11">
        <v>0</v>
      </c>
      <c r="L2937" s="19"/>
    </row>
    <row r="2938" spans="1:12" hidden="1">
      <c r="A2938" s="8">
        <v>201804</v>
      </c>
      <c r="B2938" s="9" t="s">
        <v>41</v>
      </c>
      <c r="C2938" s="9" t="s">
        <v>23</v>
      </c>
      <c r="D2938" s="7" t="s">
        <v>14</v>
      </c>
      <c r="E2938" s="9" t="s">
        <v>75</v>
      </c>
      <c r="F2938" s="10">
        <v>655.20000000000005</v>
      </c>
      <c r="G2938" s="11">
        <v>0</v>
      </c>
      <c r="H2938" s="11">
        <v>9</v>
      </c>
      <c r="I2938" s="11">
        <v>8256</v>
      </c>
      <c r="J2938" s="12" t="str">
        <f>LEFT(tblRVN[[#This Row],[Rate Desc]],10)</f>
        <v>02NMT40135</v>
      </c>
      <c r="K2938" s="11">
        <v>8256</v>
      </c>
      <c r="L2938" s="19"/>
    </row>
    <row r="2939" spans="1:12" hidden="1">
      <c r="A2939" s="8">
        <v>201804</v>
      </c>
      <c r="B2939" s="9" t="s">
        <v>41</v>
      </c>
      <c r="C2939" s="9" t="s">
        <v>23</v>
      </c>
      <c r="D2939" s="7" t="s">
        <v>14</v>
      </c>
      <c r="E2939" s="9" t="s">
        <v>280</v>
      </c>
      <c r="G2939" s="11">
        <v>0</v>
      </c>
      <c r="H2939" s="11">
        <v>2</v>
      </c>
      <c r="J2939" s="12" t="str">
        <f>LEFT(tblRVN[[#This Row],[Rate Desc]],10)</f>
        <v>02NMX40135</v>
      </c>
      <c r="L2939" s="19"/>
    </row>
    <row r="2940" spans="1:12" hidden="1">
      <c r="A2940" s="8">
        <v>201804</v>
      </c>
      <c r="B2940" s="9" t="s">
        <v>41</v>
      </c>
      <c r="C2940" s="9" t="s">
        <v>23</v>
      </c>
      <c r="D2940" s="7" t="s">
        <v>14</v>
      </c>
      <c r="E2940" s="9" t="s">
        <v>24</v>
      </c>
      <c r="F2940" s="10">
        <v>199000</v>
      </c>
      <c r="G2940" s="11">
        <v>0</v>
      </c>
      <c r="H2940" s="11">
        <v>0</v>
      </c>
      <c r="I2940" s="11">
        <v>0</v>
      </c>
      <c r="J2940" s="12" t="str">
        <f>LEFT(tblRVN[[#This Row],[Rate Desc]],10)</f>
        <v>301461-IRR</v>
      </c>
      <c r="K2940" s="11">
        <v>0</v>
      </c>
      <c r="L2940" s="19"/>
    </row>
    <row r="2941" spans="1:12" hidden="1">
      <c r="A2941" s="8">
        <v>201804</v>
      </c>
      <c r="B2941" s="9" t="s">
        <v>41</v>
      </c>
      <c r="C2941" s="9" t="s">
        <v>23</v>
      </c>
      <c r="D2941" s="7" t="s">
        <v>14</v>
      </c>
      <c r="E2941" s="9" t="s">
        <v>25</v>
      </c>
      <c r="F2941" s="10">
        <v>4090.04</v>
      </c>
      <c r="G2941" s="11">
        <v>0</v>
      </c>
      <c r="H2941" s="11">
        <v>0</v>
      </c>
      <c r="I2941" s="11">
        <v>0</v>
      </c>
      <c r="J2941" s="12" t="str">
        <f>LEFT(tblRVN[[#This Row],[Rate Desc]],10)</f>
        <v>301470-DSM</v>
      </c>
      <c r="K2941" s="11">
        <v>0</v>
      </c>
      <c r="L2941" s="19"/>
    </row>
    <row r="2942" spans="1:12" hidden="1">
      <c r="A2942" s="8">
        <v>201804</v>
      </c>
      <c r="B2942" s="9" t="s">
        <v>41</v>
      </c>
      <c r="C2942" s="9" t="s">
        <v>23</v>
      </c>
      <c r="D2942" s="7" t="s">
        <v>14</v>
      </c>
      <c r="E2942" s="9" t="s">
        <v>26</v>
      </c>
      <c r="F2942" s="10">
        <v>29.45</v>
      </c>
      <c r="I2942" s="11">
        <v>0</v>
      </c>
      <c r="J2942" s="12" t="str">
        <f>LEFT(tblRVN[[#This Row],[Rate Desc]],10)</f>
        <v>301480-BLU</v>
      </c>
      <c r="K2942" s="11">
        <v>0</v>
      </c>
      <c r="L2942" s="19"/>
    </row>
    <row r="2943" spans="1:12" hidden="1">
      <c r="A2943" s="8">
        <v>201804</v>
      </c>
      <c r="B2943" s="9" t="s">
        <v>41</v>
      </c>
      <c r="C2943" s="9" t="s">
        <v>23</v>
      </c>
      <c r="D2943" s="7" t="s">
        <v>14</v>
      </c>
      <c r="E2943" s="9" t="s">
        <v>27</v>
      </c>
      <c r="G2943" s="11">
        <v>5045</v>
      </c>
      <c r="H2943" s="11">
        <v>0</v>
      </c>
      <c r="J2943" s="12" t="str">
        <f>LEFT(tblRVN[[#This Row],[Rate Desc]],10)</f>
        <v>CUSTOMER C</v>
      </c>
      <c r="L2943" s="19"/>
    </row>
    <row r="2944" spans="1:12" hidden="1">
      <c r="A2944" s="8">
        <v>201804</v>
      </c>
      <c r="B2944" s="9" t="s">
        <v>41</v>
      </c>
      <c r="C2944" s="9" t="s">
        <v>23</v>
      </c>
      <c r="D2944" s="7" t="s">
        <v>14</v>
      </c>
      <c r="E2944" s="9" t="s">
        <v>481</v>
      </c>
      <c r="F2944" s="10">
        <v>-48047.91</v>
      </c>
      <c r="G2944" s="11">
        <v>0</v>
      </c>
      <c r="H2944" s="11">
        <v>0</v>
      </c>
      <c r="I2944" s="11">
        <v>0</v>
      </c>
      <c r="J2944" s="12" t="str">
        <f>LEFT(tblRVN[[#This Row],[Rate Desc]],10)</f>
        <v>INCOME TAX</v>
      </c>
      <c r="K2944" s="11">
        <v>0</v>
      </c>
      <c r="L2944" s="19"/>
    </row>
    <row r="2945" spans="1:12" hidden="1">
      <c r="A2945" s="8">
        <v>201804</v>
      </c>
      <c r="B2945" s="9" t="s">
        <v>41</v>
      </c>
      <c r="C2945" s="9" t="s">
        <v>23</v>
      </c>
      <c r="D2945" s="7" t="s">
        <v>14</v>
      </c>
      <c r="E2945" s="9" t="s">
        <v>18</v>
      </c>
      <c r="F2945" s="10">
        <v>-39507.56</v>
      </c>
      <c r="G2945" s="11">
        <v>0</v>
      </c>
      <c r="H2945" s="11">
        <v>0</v>
      </c>
      <c r="I2945" s="11">
        <v>0</v>
      </c>
      <c r="J2945" s="12" t="str">
        <f>LEFT(tblRVN[[#This Row],[Rate Desc]],10)</f>
        <v>REVENUE_AC</v>
      </c>
      <c r="K2945" s="11">
        <v>0</v>
      </c>
      <c r="L2945" s="19"/>
    </row>
    <row r="2946" spans="1:12" hidden="1">
      <c r="A2946" s="8">
        <v>201804</v>
      </c>
      <c r="B2946" s="9" t="s">
        <v>41</v>
      </c>
      <c r="C2946" s="9" t="s">
        <v>29</v>
      </c>
      <c r="D2946" s="7" t="s">
        <v>14</v>
      </c>
      <c r="E2946" s="9" t="s">
        <v>76</v>
      </c>
      <c r="F2946" s="10">
        <v>7.57</v>
      </c>
      <c r="I2946" s="11">
        <v>0</v>
      </c>
      <c r="J2946" s="12" t="str">
        <f>LEFT(tblRVN[[#This Row],[Rate Desc]],10)</f>
        <v>02CFR00012</v>
      </c>
      <c r="K2946" s="11">
        <v>0</v>
      </c>
      <c r="L2946" s="19"/>
    </row>
    <row r="2947" spans="1:12" hidden="1">
      <c r="A2947" s="8">
        <v>201804</v>
      </c>
      <c r="B2947" s="9" t="s">
        <v>41</v>
      </c>
      <c r="C2947" s="9" t="s">
        <v>29</v>
      </c>
      <c r="D2947" s="7" t="s">
        <v>14</v>
      </c>
      <c r="E2947" s="9" t="s">
        <v>77</v>
      </c>
      <c r="F2947" s="10">
        <v>2585.0700000000002</v>
      </c>
      <c r="G2947" s="11">
        <v>0</v>
      </c>
      <c r="H2947" s="11">
        <v>14</v>
      </c>
      <c r="I2947" s="11">
        <v>11900</v>
      </c>
      <c r="J2947" s="12" t="str">
        <f>LEFT(tblRVN[[#This Row],[Rate Desc]],10)</f>
        <v>02COSL0052</v>
      </c>
      <c r="K2947" s="11">
        <v>11900</v>
      </c>
      <c r="L2947" s="19"/>
    </row>
    <row r="2948" spans="1:12" hidden="1">
      <c r="A2948" s="8">
        <v>201804</v>
      </c>
      <c r="B2948" s="9" t="s">
        <v>41</v>
      </c>
      <c r="C2948" s="9" t="s">
        <v>29</v>
      </c>
      <c r="D2948" s="7" t="s">
        <v>14</v>
      </c>
      <c r="E2948" s="9" t="s">
        <v>78</v>
      </c>
      <c r="F2948" s="10">
        <v>18719.36</v>
      </c>
      <c r="G2948" s="11">
        <v>0</v>
      </c>
      <c r="H2948" s="11">
        <v>120</v>
      </c>
      <c r="I2948" s="11">
        <v>245282</v>
      </c>
      <c r="J2948" s="12" t="str">
        <f>LEFT(tblRVN[[#This Row],[Rate Desc]],10)</f>
        <v>02CUSL053F</v>
      </c>
      <c r="K2948" s="11">
        <v>245282</v>
      </c>
      <c r="L2948" s="19"/>
    </row>
    <row r="2949" spans="1:12" hidden="1">
      <c r="A2949" s="8">
        <v>201804</v>
      </c>
      <c r="B2949" s="9" t="s">
        <v>41</v>
      </c>
      <c r="C2949" s="9" t="s">
        <v>29</v>
      </c>
      <c r="D2949" s="7" t="s">
        <v>14</v>
      </c>
      <c r="E2949" s="9" t="s">
        <v>79</v>
      </c>
      <c r="F2949" s="10">
        <v>4269.53</v>
      </c>
      <c r="G2949" s="11">
        <v>0</v>
      </c>
      <c r="H2949" s="11">
        <v>110</v>
      </c>
      <c r="I2949" s="11">
        <v>56513</v>
      </c>
      <c r="J2949" s="12" t="str">
        <f>LEFT(tblRVN[[#This Row],[Rate Desc]],10)</f>
        <v>02CUSL053M</v>
      </c>
      <c r="K2949" s="11">
        <v>56513</v>
      </c>
      <c r="L2949" s="19"/>
    </row>
    <row r="2950" spans="1:12" hidden="1">
      <c r="A2950" s="8">
        <v>201804</v>
      </c>
      <c r="B2950" s="9" t="s">
        <v>41</v>
      </c>
      <c r="C2950" s="9" t="s">
        <v>29</v>
      </c>
      <c r="D2950" s="7" t="s">
        <v>14</v>
      </c>
      <c r="E2950" s="9" t="s">
        <v>80</v>
      </c>
      <c r="F2950" s="10">
        <v>17649.84</v>
      </c>
      <c r="G2950" s="11">
        <v>0</v>
      </c>
      <c r="H2950" s="11">
        <v>40</v>
      </c>
      <c r="I2950" s="11">
        <v>132156</v>
      </c>
      <c r="J2950" s="12" t="str">
        <f>LEFT(tblRVN[[#This Row],[Rate Desc]],10)</f>
        <v>02MVSL0057</v>
      </c>
      <c r="K2950" s="11">
        <v>132156</v>
      </c>
      <c r="L2950" s="19"/>
    </row>
    <row r="2951" spans="1:12" hidden="1">
      <c r="A2951" s="8">
        <v>201804</v>
      </c>
      <c r="B2951" s="9" t="s">
        <v>41</v>
      </c>
      <c r="C2951" s="9" t="s">
        <v>29</v>
      </c>
      <c r="D2951" s="7" t="s">
        <v>14</v>
      </c>
      <c r="E2951" s="9" t="s">
        <v>81</v>
      </c>
      <c r="F2951" s="10">
        <v>68647.55</v>
      </c>
      <c r="G2951" s="11">
        <v>0</v>
      </c>
      <c r="H2951" s="11">
        <v>209</v>
      </c>
      <c r="I2951" s="11">
        <v>317884</v>
      </c>
      <c r="J2951" s="12" t="str">
        <f>LEFT(tblRVN[[#This Row],[Rate Desc]],10)</f>
        <v>02SLCO0051</v>
      </c>
      <c r="K2951" s="11">
        <v>317884</v>
      </c>
      <c r="L2951" s="19"/>
    </row>
    <row r="2952" spans="1:12" hidden="1">
      <c r="A2952" s="8">
        <v>201804</v>
      </c>
      <c r="B2952" s="9" t="s">
        <v>41</v>
      </c>
      <c r="C2952" s="9" t="s">
        <v>29</v>
      </c>
      <c r="D2952" s="7" t="s">
        <v>14</v>
      </c>
      <c r="E2952" s="9" t="s">
        <v>30</v>
      </c>
      <c r="F2952" s="10">
        <v>2466.1799999999998</v>
      </c>
      <c r="G2952" s="11">
        <v>0</v>
      </c>
      <c r="H2952" s="11">
        <v>0</v>
      </c>
      <c r="I2952" s="11">
        <v>0</v>
      </c>
      <c r="J2952" s="12" t="str">
        <f>LEFT(tblRVN[[#This Row],[Rate Desc]],10)</f>
        <v>301670-DSM</v>
      </c>
      <c r="K2952" s="11">
        <v>0</v>
      </c>
      <c r="L2952" s="19"/>
    </row>
    <row r="2953" spans="1:12" hidden="1">
      <c r="A2953" s="8">
        <v>201804</v>
      </c>
      <c r="B2953" s="9" t="s">
        <v>41</v>
      </c>
      <c r="C2953" s="9" t="s">
        <v>29</v>
      </c>
      <c r="D2953" s="7" t="s">
        <v>14</v>
      </c>
      <c r="E2953" s="9" t="s">
        <v>17</v>
      </c>
      <c r="G2953" s="11">
        <v>244</v>
      </c>
      <c r="H2953" s="11">
        <v>0</v>
      </c>
      <c r="J2953" s="12" t="str">
        <f>LEFT(tblRVN[[#This Row],[Rate Desc]],10)</f>
        <v>CUSTOMER C</v>
      </c>
      <c r="L2953" s="19"/>
    </row>
    <row r="2954" spans="1:12" hidden="1">
      <c r="A2954" s="8">
        <v>201804</v>
      </c>
      <c r="B2954" s="9" t="s">
        <v>41</v>
      </c>
      <c r="C2954" s="9" t="s">
        <v>29</v>
      </c>
      <c r="D2954" s="7" t="s">
        <v>14</v>
      </c>
      <c r="E2954" s="9" t="s">
        <v>481</v>
      </c>
      <c r="F2954" s="10">
        <v>-3980.7</v>
      </c>
      <c r="G2954" s="11">
        <v>0</v>
      </c>
      <c r="H2954" s="11">
        <v>0</v>
      </c>
      <c r="I2954" s="11">
        <v>0</v>
      </c>
      <c r="J2954" s="12" t="str">
        <f>LEFT(tblRVN[[#This Row],[Rate Desc]],10)</f>
        <v>INCOME TAX</v>
      </c>
      <c r="K2954" s="11">
        <v>0</v>
      </c>
      <c r="L2954" s="19"/>
    </row>
    <row r="2955" spans="1:12" hidden="1">
      <c r="A2955" s="8">
        <v>201804</v>
      </c>
      <c r="B2955" s="9" t="s">
        <v>41</v>
      </c>
      <c r="C2955" s="9" t="s">
        <v>29</v>
      </c>
      <c r="D2955" s="7" t="s">
        <v>14</v>
      </c>
      <c r="E2955" s="9" t="s">
        <v>18</v>
      </c>
      <c r="F2955" s="10">
        <v>-5408.88</v>
      </c>
      <c r="G2955" s="11">
        <v>0</v>
      </c>
      <c r="H2955" s="11">
        <v>0</v>
      </c>
      <c r="I2955" s="11">
        <v>0</v>
      </c>
      <c r="J2955" s="12" t="str">
        <f>LEFT(tblRVN[[#This Row],[Rate Desc]],10)</f>
        <v>REVENUE_AC</v>
      </c>
      <c r="K2955" s="11">
        <v>0</v>
      </c>
      <c r="L2955" s="19"/>
    </row>
    <row r="2956" spans="1:12" hidden="1">
      <c r="A2956" s="8">
        <v>201804</v>
      </c>
      <c r="B2956" s="9" t="s">
        <v>41</v>
      </c>
      <c r="C2956" s="9" t="s">
        <v>31</v>
      </c>
      <c r="D2956" s="7" t="s">
        <v>35</v>
      </c>
      <c r="E2956" s="9" t="s">
        <v>82</v>
      </c>
      <c r="F2956" s="10">
        <v>-4215.87</v>
      </c>
      <c r="G2956" s="11">
        <v>0</v>
      </c>
      <c r="H2956" s="11">
        <v>874</v>
      </c>
      <c r="I2956" s="11">
        <v>517262</v>
      </c>
      <c r="J2956" s="12" t="str">
        <f>LEFT(tblRVN[[#This Row],[Rate Desc]],10)</f>
        <v>02NETMT135</v>
      </c>
      <c r="K2956" s="11">
        <v>517262</v>
      </c>
      <c r="L2956" s="19"/>
    </row>
    <row r="2957" spans="1:12" hidden="1">
      <c r="A2957" s="8">
        <v>201804</v>
      </c>
      <c r="B2957" s="9" t="s">
        <v>41</v>
      </c>
      <c r="C2957" s="9" t="s">
        <v>31</v>
      </c>
      <c r="D2957" s="7" t="s">
        <v>35</v>
      </c>
      <c r="E2957" s="9" t="s">
        <v>83</v>
      </c>
      <c r="F2957" s="10">
        <v>-626.34</v>
      </c>
      <c r="I2957" s="11">
        <v>76712</v>
      </c>
      <c r="J2957" s="12" t="str">
        <f>LEFT(tblRVN[[#This Row],[Rate Desc]],10)</f>
        <v>02OALTB15R</v>
      </c>
      <c r="K2957" s="11">
        <v>76712</v>
      </c>
      <c r="L2957" s="19"/>
    </row>
    <row r="2958" spans="1:12" hidden="1">
      <c r="A2958" s="8">
        <v>201804</v>
      </c>
      <c r="B2958" s="9" t="s">
        <v>41</v>
      </c>
      <c r="C2958" s="9" t="s">
        <v>31</v>
      </c>
      <c r="D2958" s="7" t="s">
        <v>35</v>
      </c>
      <c r="E2958" s="9" t="s">
        <v>84</v>
      </c>
      <c r="F2958" s="10">
        <v>-844736.05</v>
      </c>
      <c r="G2958" s="11">
        <v>0</v>
      </c>
      <c r="H2958" s="11">
        <v>102008</v>
      </c>
      <c r="I2958" s="11">
        <v>103648390</v>
      </c>
      <c r="J2958" s="12" t="str">
        <f>LEFT(tblRVN[[#This Row],[Rate Desc]],10)</f>
        <v>02RESD0016</v>
      </c>
      <c r="K2958" s="11">
        <v>103648390</v>
      </c>
      <c r="L2958" s="19"/>
    </row>
    <row r="2959" spans="1:12" hidden="1">
      <c r="A2959" s="8">
        <v>201804</v>
      </c>
      <c r="B2959" s="9" t="s">
        <v>41</v>
      </c>
      <c r="C2959" s="9" t="s">
        <v>31</v>
      </c>
      <c r="D2959" s="7" t="s">
        <v>35</v>
      </c>
      <c r="E2959" s="9" t="s">
        <v>85</v>
      </c>
      <c r="F2959" s="10">
        <v>-44654.37</v>
      </c>
      <c r="G2959" s="11">
        <v>0</v>
      </c>
      <c r="H2959" s="11">
        <v>4776</v>
      </c>
      <c r="I2959" s="11">
        <v>5479033</v>
      </c>
      <c r="J2959" s="12" t="str">
        <f>LEFT(tblRVN[[#This Row],[Rate Desc]],10)</f>
        <v>02RESD0017</v>
      </c>
      <c r="K2959" s="11">
        <v>5479033</v>
      </c>
      <c r="L2959" s="19"/>
    </row>
    <row r="2960" spans="1:12" hidden="1">
      <c r="A2960" s="8">
        <v>201804</v>
      </c>
      <c r="B2960" s="9" t="s">
        <v>41</v>
      </c>
      <c r="C2960" s="9" t="s">
        <v>31</v>
      </c>
      <c r="D2960" s="7" t="s">
        <v>35</v>
      </c>
      <c r="E2960" s="9" t="s">
        <v>86</v>
      </c>
      <c r="F2960" s="10">
        <v>-1252.6300000000001</v>
      </c>
      <c r="G2960" s="11">
        <v>0</v>
      </c>
      <c r="H2960" s="11">
        <v>80</v>
      </c>
      <c r="I2960" s="11">
        <v>153698</v>
      </c>
      <c r="J2960" s="12" t="str">
        <f>LEFT(tblRVN[[#This Row],[Rate Desc]],10)</f>
        <v>02RESD0018</v>
      </c>
      <c r="K2960" s="11">
        <v>153698</v>
      </c>
      <c r="L2960" s="19"/>
    </row>
    <row r="2961" spans="1:12" hidden="1">
      <c r="A2961" s="8">
        <v>201804</v>
      </c>
      <c r="B2961" s="9" t="s">
        <v>41</v>
      </c>
      <c r="C2961" s="9" t="s">
        <v>31</v>
      </c>
      <c r="D2961" s="7" t="s">
        <v>35</v>
      </c>
      <c r="E2961" s="9" t="s">
        <v>87</v>
      </c>
      <c r="F2961" s="10">
        <v>-192.34</v>
      </c>
      <c r="G2961" s="11">
        <v>0</v>
      </c>
      <c r="H2961" s="11">
        <v>15</v>
      </c>
      <c r="I2961" s="11">
        <v>23601</v>
      </c>
      <c r="J2961" s="12" t="str">
        <f>LEFT(tblRVN[[#This Row],[Rate Desc]],10)</f>
        <v>02RESD018X</v>
      </c>
      <c r="K2961" s="11">
        <v>23601</v>
      </c>
      <c r="L2961" s="19"/>
    </row>
    <row r="2962" spans="1:12" hidden="1">
      <c r="A2962" s="8">
        <v>201804</v>
      </c>
      <c r="B2962" s="9" t="s">
        <v>41</v>
      </c>
      <c r="C2962" s="9" t="s">
        <v>31</v>
      </c>
      <c r="D2962" s="7" t="s">
        <v>35</v>
      </c>
      <c r="E2962" s="9" t="s">
        <v>88</v>
      </c>
      <c r="F2962" s="10">
        <v>-10790.6</v>
      </c>
      <c r="G2962" s="11">
        <v>0</v>
      </c>
      <c r="H2962" s="11">
        <v>3416</v>
      </c>
      <c r="I2962" s="11">
        <v>1323945</v>
      </c>
      <c r="J2962" s="12" t="str">
        <f>LEFT(tblRVN[[#This Row],[Rate Desc]],10)</f>
        <v>02RGNSB024</v>
      </c>
      <c r="K2962" s="11">
        <v>1323945</v>
      </c>
      <c r="L2962" s="19"/>
    </row>
    <row r="2963" spans="1:12" hidden="1">
      <c r="A2963" s="8">
        <v>201804</v>
      </c>
      <c r="B2963" s="9" t="s">
        <v>41</v>
      </c>
      <c r="C2963" s="9" t="s">
        <v>31</v>
      </c>
      <c r="D2963" s="7" t="s">
        <v>35</v>
      </c>
      <c r="E2963" s="9" t="s">
        <v>284</v>
      </c>
      <c r="F2963" s="10">
        <v>-645.48</v>
      </c>
      <c r="G2963" s="11">
        <v>0</v>
      </c>
      <c r="H2963" s="11">
        <v>1</v>
      </c>
      <c r="I2963" s="11">
        <v>79200</v>
      </c>
      <c r="J2963" s="12" t="str">
        <f>LEFT(tblRVN[[#This Row],[Rate Desc]],10)</f>
        <v>02RGNSB036</v>
      </c>
      <c r="K2963" s="11">
        <v>79200</v>
      </c>
      <c r="L2963" s="19"/>
    </row>
    <row r="2964" spans="1:12" hidden="1">
      <c r="A2964" s="8">
        <v>201804</v>
      </c>
      <c r="B2964" s="9" t="s">
        <v>41</v>
      </c>
      <c r="C2964" s="9" t="s">
        <v>31</v>
      </c>
      <c r="D2964" s="7" t="s">
        <v>35</v>
      </c>
      <c r="E2964" s="9" t="s">
        <v>281</v>
      </c>
      <c r="F2964" s="10">
        <v>-7.6</v>
      </c>
      <c r="G2964" s="11">
        <v>0</v>
      </c>
      <c r="H2964" s="11">
        <v>12</v>
      </c>
      <c r="I2964" s="11">
        <v>931</v>
      </c>
      <c r="J2964" s="12" t="str">
        <f>LEFT(tblRVN[[#This Row],[Rate Desc]],10)</f>
        <v>02RNM24135</v>
      </c>
      <c r="K2964" s="11">
        <v>931</v>
      </c>
      <c r="L2964" s="19"/>
    </row>
    <row r="2965" spans="1:12" hidden="1">
      <c r="A2965" s="8">
        <v>201804</v>
      </c>
      <c r="B2965" s="9" t="s">
        <v>41</v>
      </c>
      <c r="C2965" s="9" t="s">
        <v>31</v>
      </c>
      <c r="D2965" s="7" t="s">
        <v>35</v>
      </c>
      <c r="E2965" s="9" t="s">
        <v>37</v>
      </c>
      <c r="G2965" s="11">
        <v>109444</v>
      </c>
      <c r="H2965" s="11">
        <v>0</v>
      </c>
      <c r="J2965" s="12" t="str">
        <f>LEFT(tblRVN[[#This Row],[Rate Desc]],10)</f>
        <v>CUSTOMER C</v>
      </c>
      <c r="L2965" s="19"/>
    </row>
    <row r="2966" spans="1:12" hidden="1">
      <c r="A2966" s="8">
        <v>201804</v>
      </c>
      <c r="B2966" s="9" t="s">
        <v>41</v>
      </c>
      <c r="C2966" s="9" t="s">
        <v>31</v>
      </c>
      <c r="D2966" s="7" t="s">
        <v>14</v>
      </c>
      <c r="E2966" s="9" t="s">
        <v>58</v>
      </c>
      <c r="F2966" s="10">
        <v>154</v>
      </c>
      <c r="I2966" s="11">
        <v>0</v>
      </c>
      <c r="J2966" s="12" t="str">
        <f>LEFT(tblRVN[[#This Row],[Rate Desc]],10)</f>
        <v>02LNX00109</v>
      </c>
      <c r="K2966" s="11">
        <v>0</v>
      </c>
      <c r="L2966" s="19"/>
    </row>
    <row r="2967" spans="1:12" hidden="1">
      <c r="A2967" s="8">
        <v>201804</v>
      </c>
      <c r="B2967" s="9" t="s">
        <v>41</v>
      </c>
      <c r="C2967" s="9" t="s">
        <v>31</v>
      </c>
      <c r="D2967" s="7" t="s">
        <v>14</v>
      </c>
      <c r="E2967" s="9" t="s">
        <v>89</v>
      </c>
      <c r="F2967" s="10">
        <v>50613.760000000002</v>
      </c>
      <c r="G2967" s="11">
        <v>0</v>
      </c>
      <c r="H2967" s="11">
        <v>874</v>
      </c>
      <c r="I2967" s="11">
        <v>528338</v>
      </c>
      <c r="J2967" s="12" t="str">
        <f>LEFT(tblRVN[[#This Row],[Rate Desc]],10)</f>
        <v>02NETMT135</v>
      </c>
      <c r="K2967" s="11">
        <v>528338</v>
      </c>
      <c r="L2967" s="19"/>
    </row>
    <row r="2968" spans="1:12" hidden="1">
      <c r="A2968" s="8">
        <v>201804</v>
      </c>
      <c r="B2968" s="9" t="s">
        <v>41</v>
      </c>
      <c r="C2968" s="9" t="s">
        <v>31</v>
      </c>
      <c r="D2968" s="7" t="s">
        <v>14</v>
      </c>
      <c r="E2968" s="9" t="s">
        <v>90</v>
      </c>
      <c r="F2968" s="10">
        <v>12262.78</v>
      </c>
      <c r="G2968" s="11">
        <v>0</v>
      </c>
      <c r="H2968" s="11">
        <v>1055</v>
      </c>
      <c r="I2968" s="11">
        <v>76712</v>
      </c>
      <c r="J2968" s="12" t="str">
        <f>LEFT(tblRVN[[#This Row],[Rate Desc]],10)</f>
        <v>02OALTB15R</v>
      </c>
      <c r="K2968" s="11">
        <v>76712</v>
      </c>
      <c r="L2968" s="19"/>
    </row>
    <row r="2969" spans="1:12" hidden="1">
      <c r="A2969" s="8">
        <v>201804</v>
      </c>
      <c r="B2969" s="9" t="s">
        <v>41</v>
      </c>
      <c r="C2969" s="9" t="s">
        <v>31</v>
      </c>
      <c r="D2969" s="7" t="s">
        <v>14</v>
      </c>
      <c r="E2969" s="9" t="s">
        <v>91</v>
      </c>
      <c r="F2969" s="10">
        <v>9985977.3499999996</v>
      </c>
      <c r="G2969" s="11">
        <v>0</v>
      </c>
      <c r="H2969" s="11">
        <v>102008</v>
      </c>
      <c r="I2969" s="11">
        <v>103743680</v>
      </c>
      <c r="J2969" s="12" t="str">
        <f>LEFT(tblRVN[[#This Row],[Rate Desc]],10)</f>
        <v>02RESD0016</v>
      </c>
      <c r="K2969" s="11">
        <v>103743680</v>
      </c>
      <c r="L2969" s="19"/>
    </row>
    <row r="2970" spans="1:12" hidden="1">
      <c r="A2970" s="8">
        <v>201804</v>
      </c>
      <c r="B2970" s="9" t="s">
        <v>41</v>
      </c>
      <c r="C2970" s="9" t="s">
        <v>31</v>
      </c>
      <c r="D2970" s="7" t="s">
        <v>14</v>
      </c>
      <c r="E2970" s="9" t="s">
        <v>92</v>
      </c>
      <c r="F2970" s="10">
        <v>529820.26</v>
      </c>
      <c r="G2970" s="11">
        <v>0</v>
      </c>
      <c r="H2970" s="11">
        <v>4776</v>
      </c>
      <c r="I2970" s="11">
        <v>5479094</v>
      </c>
      <c r="J2970" s="12" t="str">
        <f>LEFT(tblRVN[[#This Row],[Rate Desc]],10)</f>
        <v>02RESD0017</v>
      </c>
      <c r="K2970" s="11">
        <v>5479094</v>
      </c>
      <c r="L2970" s="19"/>
    </row>
    <row r="2971" spans="1:12" hidden="1">
      <c r="A2971" s="8">
        <v>201804</v>
      </c>
      <c r="B2971" s="9" t="s">
        <v>41</v>
      </c>
      <c r="C2971" s="9" t="s">
        <v>31</v>
      </c>
      <c r="D2971" s="7" t="s">
        <v>14</v>
      </c>
      <c r="E2971" s="9" t="s">
        <v>93</v>
      </c>
      <c r="F2971" s="10">
        <v>16488.349999999999</v>
      </c>
      <c r="G2971" s="11">
        <v>0</v>
      </c>
      <c r="H2971" s="11">
        <v>80</v>
      </c>
      <c r="I2971" s="11">
        <v>153698</v>
      </c>
      <c r="J2971" s="12" t="str">
        <f>LEFT(tblRVN[[#This Row],[Rate Desc]],10)</f>
        <v>02RESD0018</v>
      </c>
      <c r="K2971" s="11">
        <v>153698</v>
      </c>
      <c r="L2971" s="19"/>
    </row>
    <row r="2972" spans="1:12" hidden="1">
      <c r="A2972" s="8">
        <v>201804</v>
      </c>
      <c r="B2972" s="9" t="s">
        <v>41</v>
      </c>
      <c r="C2972" s="9" t="s">
        <v>31</v>
      </c>
      <c r="D2972" s="7" t="s">
        <v>14</v>
      </c>
      <c r="E2972" s="9" t="s">
        <v>94</v>
      </c>
      <c r="F2972" s="10">
        <v>2439.3000000000002</v>
      </c>
      <c r="G2972" s="11">
        <v>0</v>
      </c>
      <c r="H2972" s="11">
        <v>15</v>
      </c>
      <c r="I2972" s="11">
        <v>23601</v>
      </c>
      <c r="J2972" s="12" t="str">
        <f>LEFT(tblRVN[[#This Row],[Rate Desc]],10)</f>
        <v>02RESD018X</v>
      </c>
      <c r="K2972" s="11">
        <v>23601</v>
      </c>
      <c r="L2972" s="19"/>
    </row>
    <row r="2973" spans="1:12" hidden="1">
      <c r="A2973" s="8">
        <v>201804</v>
      </c>
      <c r="B2973" s="9" t="s">
        <v>41</v>
      </c>
      <c r="C2973" s="9" t="s">
        <v>31</v>
      </c>
      <c r="D2973" s="7" t="s">
        <v>14</v>
      </c>
      <c r="E2973" s="9" t="s">
        <v>95</v>
      </c>
      <c r="F2973" s="10">
        <v>178188.7</v>
      </c>
      <c r="G2973" s="11">
        <v>0</v>
      </c>
      <c r="H2973" s="11">
        <v>3416</v>
      </c>
      <c r="I2973" s="11">
        <v>1359932</v>
      </c>
      <c r="J2973" s="12" t="str">
        <f>LEFT(tblRVN[[#This Row],[Rate Desc]],10)</f>
        <v>02RGNSB024</v>
      </c>
      <c r="K2973" s="11">
        <v>1359932</v>
      </c>
      <c r="L2973" s="19"/>
    </row>
    <row r="2974" spans="1:12" hidden="1">
      <c r="A2974" s="8">
        <v>201804</v>
      </c>
      <c r="B2974" s="9" t="s">
        <v>41</v>
      </c>
      <c r="C2974" s="9" t="s">
        <v>31</v>
      </c>
      <c r="D2974" s="7" t="s">
        <v>14</v>
      </c>
      <c r="E2974" s="9" t="s">
        <v>282</v>
      </c>
      <c r="F2974" s="10">
        <v>8913.08</v>
      </c>
      <c r="G2974" s="11">
        <v>0</v>
      </c>
      <c r="H2974" s="11">
        <v>2</v>
      </c>
      <c r="I2974" s="11">
        <v>108800</v>
      </c>
      <c r="J2974" s="12" t="str">
        <f>LEFT(tblRVN[[#This Row],[Rate Desc]],10)</f>
        <v>02RGNSB036</v>
      </c>
      <c r="K2974" s="11">
        <v>108800</v>
      </c>
      <c r="L2974" s="19"/>
    </row>
    <row r="2975" spans="1:12" hidden="1">
      <c r="A2975" s="8">
        <v>201804</v>
      </c>
      <c r="B2975" s="9" t="s">
        <v>41</v>
      </c>
      <c r="C2975" s="9" t="s">
        <v>31</v>
      </c>
      <c r="D2975" s="7" t="s">
        <v>14</v>
      </c>
      <c r="E2975" s="9" t="s">
        <v>283</v>
      </c>
      <c r="F2975" s="10">
        <v>218.78</v>
      </c>
      <c r="G2975" s="11">
        <v>0</v>
      </c>
      <c r="H2975" s="11">
        <v>12</v>
      </c>
      <c r="I2975" s="11">
        <v>930</v>
      </c>
      <c r="J2975" s="12" t="str">
        <f>LEFT(tblRVN[[#This Row],[Rate Desc]],10)</f>
        <v>02RNM24135</v>
      </c>
      <c r="K2975" s="11">
        <v>930</v>
      </c>
      <c r="L2975" s="19"/>
    </row>
    <row r="2976" spans="1:12" hidden="1">
      <c r="A2976" s="8">
        <v>201804</v>
      </c>
      <c r="B2976" s="9" t="s">
        <v>41</v>
      </c>
      <c r="C2976" s="9" t="s">
        <v>31</v>
      </c>
      <c r="D2976" s="7" t="s">
        <v>14</v>
      </c>
      <c r="E2976" s="9" t="s">
        <v>32</v>
      </c>
      <c r="F2976" s="10">
        <v>531552.67000000004</v>
      </c>
      <c r="G2976" s="11">
        <v>0</v>
      </c>
      <c r="H2976" s="11">
        <v>0</v>
      </c>
      <c r="I2976" s="11">
        <v>0</v>
      </c>
      <c r="J2976" s="12" t="str">
        <f>LEFT(tblRVN[[#This Row],[Rate Desc]],10)</f>
        <v>301170-DSM</v>
      </c>
      <c r="K2976" s="11">
        <v>0</v>
      </c>
      <c r="L2976" s="19"/>
    </row>
    <row r="2977" spans="1:13" hidden="1">
      <c r="A2977" s="8">
        <v>201804</v>
      </c>
      <c r="B2977" s="9" t="s">
        <v>41</v>
      </c>
      <c r="C2977" s="9" t="s">
        <v>31</v>
      </c>
      <c r="D2977" s="7" t="s">
        <v>14</v>
      </c>
      <c r="E2977" s="9" t="s">
        <v>33</v>
      </c>
      <c r="F2977" s="10">
        <v>16875.16</v>
      </c>
      <c r="I2977" s="11">
        <v>0</v>
      </c>
      <c r="J2977" s="12" t="str">
        <f>LEFT(tblRVN[[#This Row],[Rate Desc]],10)</f>
        <v>301180-BLU</v>
      </c>
      <c r="K2977" s="11">
        <v>0</v>
      </c>
      <c r="L2977" s="19"/>
    </row>
    <row r="2978" spans="1:13" hidden="1">
      <c r="A2978" s="8">
        <v>201804</v>
      </c>
      <c r="B2978" s="9" t="s">
        <v>41</v>
      </c>
      <c r="C2978" s="9" t="s">
        <v>31</v>
      </c>
      <c r="D2978" s="7" t="s">
        <v>14</v>
      </c>
      <c r="E2978" s="9" t="s">
        <v>17</v>
      </c>
      <c r="G2978" s="11">
        <v>109469</v>
      </c>
      <c r="H2978" s="11">
        <v>0</v>
      </c>
      <c r="J2978" s="12" t="str">
        <f>LEFT(tblRVN[[#This Row],[Rate Desc]],10)</f>
        <v>CUSTOMER C</v>
      </c>
      <c r="L2978" s="19"/>
    </row>
    <row r="2979" spans="1:13" hidden="1">
      <c r="A2979" s="8">
        <v>201804</v>
      </c>
      <c r="B2979" s="9" t="s">
        <v>41</v>
      </c>
      <c r="C2979" s="9" t="s">
        <v>31</v>
      </c>
      <c r="D2979" s="7" t="s">
        <v>14</v>
      </c>
      <c r="E2979" s="9" t="s">
        <v>481</v>
      </c>
      <c r="F2979" s="10">
        <v>-574087.13</v>
      </c>
      <c r="G2979" s="11">
        <v>0</v>
      </c>
      <c r="H2979" s="11">
        <v>0</v>
      </c>
      <c r="I2979" s="11">
        <v>0</v>
      </c>
      <c r="J2979" s="12" t="str">
        <f>LEFT(tblRVN[[#This Row],[Rate Desc]],10)</f>
        <v>INCOME TAX</v>
      </c>
      <c r="K2979" s="11">
        <v>0</v>
      </c>
      <c r="L2979" s="19"/>
    </row>
    <row r="2980" spans="1:13" hidden="1">
      <c r="A2980" s="8">
        <v>201804</v>
      </c>
      <c r="B2980" s="9" t="s">
        <v>41</v>
      </c>
      <c r="C2980" s="9" t="s">
        <v>31</v>
      </c>
      <c r="D2980" s="7" t="s">
        <v>14</v>
      </c>
      <c r="E2980" s="9" t="s">
        <v>18</v>
      </c>
      <c r="F2980" s="10">
        <v>-954566.11</v>
      </c>
      <c r="G2980" s="11">
        <v>0</v>
      </c>
      <c r="H2980" s="11">
        <v>0</v>
      </c>
      <c r="I2980" s="11">
        <v>0</v>
      </c>
      <c r="J2980" s="12" t="str">
        <f>LEFT(tblRVN[[#This Row],[Rate Desc]],10)</f>
        <v>REVENUE_AC</v>
      </c>
      <c r="K2980" s="11">
        <v>0</v>
      </c>
      <c r="L2980" s="19"/>
    </row>
    <row r="2981" spans="1:13" hidden="1">
      <c r="A2981" s="8">
        <v>201805</v>
      </c>
      <c r="B2981" s="9" t="s">
        <v>41</v>
      </c>
      <c r="C2981" s="9" t="s">
        <v>13</v>
      </c>
      <c r="D2981" s="7" t="s">
        <v>35</v>
      </c>
      <c r="E2981" s="9" t="s">
        <v>42</v>
      </c>
      <c r="F2981" s="10">
        <v>-16520.060000000001</v>
      </c>
      <c r="G2981" s="11">
        <v>0</v>
      </c>
      <c r="H2981" s="11">
        <v>1503</v>
      </c>
      <c r="I2981" s="11">
        <v>2026998</v>
      </c>
      <c r="J2981" s="12" t="str">
        <f>LEFT(tblRVN[[#This Row],[Rate Desc]],10)</f>
        <v>02GNSB0024</v>
      </c>
      <c r="K2981" s="11">
        <v>2026998</v>
      </c>
      <c r="L2981" s="19"/>
      <c r="M2981" s="8"/>
    </row>
    <row r="2982" spans="1:13" hidden="1">
      <c r="A2982" s="8">
        <v>201805</v>
      </c>
      <c r="B2982" s="9" t="s">
        <v>41</v>
      </c>
      <c r="C2982" s="9" t="s">
        <v>13</v>
      </c>
      <c r="D2982" s="7" t="s">
        <v>35</v>
      </c>
      <c r="E2982" s="9" t="s">
        <v>43</v>
      </c>
      <c r="F2982" s="10">
        <v>-0.59</v>
      </c>
      <c r="G2982" s="11">
        <v>0</v>
      </c>
      <c r="H2982" s="11">
        <v>1</v>
      </c>
      <c r="I2982" s="11">
        <v>72</v>
      </c>
      <c r="J2982" s="12" t="str">
        <f>LEFT(tblRVN[[#This Row],[Rate Desc]],10)</f>
        <v>02GNSB024F</v>
      </c>
      <c r="K2982" s="11">
        <v>72</v>
      </c>
      <c r="L2982" s="19"/>
      <c r="M2982" s="8"/>
    </row>
    <row r="2983" spans="1:13" hidden="1">
      <c r="A2983" s="8">
        <v>201805</v>
      </c>
      <c r="B2983" s="9" t="s">
        <v>41</v>
      </c>
      <c r="C2983" s="9" t="s">
        <v>13</v>
      </c>
      <c r="D2983" s="7" t="s">
        <v>35</v>
      </c>
      <c r="E2983" s="9" t="s">
        <v>44</v>
      </c>
      <c r="F2983" s="10">
        <v>-300.19</v>
      </c>
      <c r="G2983" s="11">
        <v>0</v>
      </c>
      <c r="H2983" s="11">
        <v>77</v>
      </c>
      <c r="I2983" s="11">
        <v>36833</v>
      </c>
      <c r="J2983" s="12" t="str">
        <f>LEFT(tblRVN[[#This Row],[Rate Desc]],10)</f>
        <v>02GNSB24FP</v>
      </c>
      <c r="K2983" s="11">
        <v>36833</v>
      </c>
      <c r="L2983" s="19"/>
      <c r="M2983" s="8"/>
    </row>
    <row r="2984" spans="1:13" hidden="1">
      <c r="A2984" s="8">
        <v>201805</v>
      </c>
      <c r="B2984" s="9" t="s">
        <v>41</v>
      </c>
      <c r="C2984" s="9" t="s">
        <v>13</v>
      </c>
      <c r="D2984" s="7" t="s">
        <v>35</v>
      </c>
      <c r="E2984" s="9" t="s">
        <v>45</v>
      </c>
      <c r="F2984" s="10">
        <v>-34823.050000000003</v>
      </c>
      <c r="G2984" s="11">
        <v>0</v>
      </c>
      <c r="H2984" s="11">
        <v>96</v>
      </c>
      <c r="I2984" s="11">
        <v>4272761</v>
      </c>
      <c r="J2984" s="12" t="str">
        <f>LEFT(tblRVN[[#This Row],[Rate Desc]],10)</f>
        <v>02LGSB0036</v>
      </c>
      <c r="K2984" s="11">
        <v>4272761</v>
      </c>
      <c r="L2984" s="19"/>
      <c r="M2984" s="8"/>
    </row>
    <row r="2985" spans="1:13" hidden="1">
      <c r="A2985" s="8">
        <v>201805</v>
      </c>
      <c r="B2985" s="9" t="s">
        <v>41</v>
      </c>
      <c r="C2985" s="9" t="s">
        <v>13</v>
      </c>
      <c r="D2985" s="7" t="s">
        <v>35</v>
      </c>
      <c r="E2985" s="9" t="s">
        <v>46</v>
      </c>
      <c r="F2985" s="10">
        <v>-145.35</v>
      </c>
      <c r="G2985" s="11">
        <v>0</v>
      </c>
      <c r="H2985" s="11">
        <v>25</v>
      </c>
      <c r="I2985" s="11">
        <v>17833</v>
      </c>
      <c r="J2985" s="12" t="str">
        <f>LEFT(tblRVN[[#This Row],[Rate Desc]],10)</f>
        <v>02NMT24135</v>
      </c>
      <c r="K2985" s="11">
        <v>17833</v>
      </c>
      <c r="L2985" s="19"/>
      <c r="M2985" s="8"/>
    </row>
    <row r="2986" spans="1:13" hidden="1">
      <c r="A2986" s="8">
        <v>201805</v>
      </c>
      <c r="B2986" s="9" t="s">
        <v>41</v>
      </c>
      <c r="C2986" s="9" t="s">
        <v>13</v>
      </c>
      <c r="D2986" s="7" t="s">
        <v>35</v>
      </c>
      <c r="E2986" s="9" t="s">
        <v>47</v>
      </c>
      <c r="F2986" s="10">
        <v>-341.78</v>
      </c>
      <c r="I2986" s="11">
        <v>41109</v>
      </c>
      <c r="J2986" s="12" t="str">
        <f>LEFT(tblRVN[[#This Row],[Rate Desc]],10)</f>
        <v>02OALTB15N</v>
      </c>
      <c r="K2986" s="11">
        <v>41109</v>
      </c>
      <c r="L2986" s="19"/>
      <c r="M2986" s="8"/>
    </row>
    <row r="2987" spans="1:13" hidden="1">
      <c r="A2987" s="8">
        <v>201805</v>
      </c>
      <c r="B2987" s="9" t="s">
        <v>41</v>
      </c>
      <c r="C2987" s="9" t="s">
        <v>13</v>
      </c>
      <c r="D2987" s="7" t="s">
        <v>35</v>
      </c>
      <c r="E2987" s="9" t="s">
        <v>37</v>
      </c>
      <c r="G2987" s="11">
        <v>1629</v>
      </c>
      <c r="H2987" s="11">
        <v>0</v>
      </c>
      <c r="J2987" s="12" t="str">
        <f>LEFT(tblRVN[[#This Row],[Rate Desc]],10)</f>
        <v>CUSTOMER C</v>
      </c>
      <c r="L2987" s="19"/>
      <c r="M2987" s="8"/>
    </row>
    <row r="2988" spans="1:13" hidden="1">
      <c r="A2988" s="8">
        <v>201805</v>
      </c>
      <c r="B2988" s="9" t="s">
        <v>41</v>
      </c>
      <c r="C2988" s="9" t="s">
        <v>13</v>
      </c>
      <c r="D2988" s="7" t="s">
        <v>14</v>
      </c>
      <c r="E2988" s="9" t="s">
        <v>48</v>
      </c>
      <c r="F2988" s="10">
        <v>212447.6</v>
      </c>
      <c r="G2988" s="11">
        <v>0</v>
      </c>
      <c r="H2988" s="11">
        <v>1503</v>
      </c>
      <c r="I2988" s="11">
        <v>2026998</v>
      </c>
      <c r="J2988" s="12" t="str">
        <f>LEFT(tblRVN[[#This Row],[Rate Desc]],10)</f>
        <v>02GNSB0024</v>
      </c>
      <c r="K2988" s="11">
        <v>2026998</v>
      </c>
      <c r="L2988" s="19"/>
      <c r="M2988" s="8"/>
    </row>
    <row r="2989" spans="1:13" hidden="1">
      <c r="A2989" s="8">
        <v>201805</v>
      </c>
      <c r="B2989" s="9" t="s">
        <v>41</v>
      </c>
      <c r="C2989" s="9" t="s">
        <v>13</v>
      </c>
      <c r="D2989" s="7" t="s">
        <v>14</v>
      </c>
      <c r="E2989" s="9" t="s">
        <v>49</v>
      </c>
      <c r="F2989" s="10">
        <v>3415.23</v>
      </c>
      <c r="G2989" s="11">
        <v>0</v>
      </c>
      <c r="H2989" s="11">
        <v>6</v>
      </c>
      <c r="I2989" s="11">
        <v>25642</v>
      </c>
      <c r="J2989" s="12" t="str">
        <f>LEFT(tblRVN[[#This Row],[Rate Desc]],10)</f>
        <v>02GNSB024F</v>
      </c>
      <c r="K2989" s="11">
        <v>25642</v>
      </c>
      <c r="L2989" s="19"/>
      <c r="M2989" s="8"/>
    </row>
    <row r="2990" spans="1:13" hidden="1">
      <c r="A2990" s="8">
        <v>201805</v>
      </c>
      <c r="B2990" s="9" t="s">
        <v>41</v>
      </c>
      <c r="C2990" s="9" t="s">
        <v>13</v>
      </c>
      <c r="D2990" s="7" t="s">
        <v>14</v>
      </c>
      <c r="E2990" s="9" t="s">
        <v>50</v>
      </c>
      <c r="F2990" s="10">
        <v>10888.86</v>
      </c>
      <c r="G2990" s="11">
        <v>0</v>
      </c>
      <c r="H2990" s="11">
        <v>77</v>
      </c>
      <c r="I2990" s="11">
        <v>36833</v>
      </c>
      <c r="J2990" s="12" t="str">
        <f>LEFT(tblRVN[[#This Row],[Rate Desc]],10)</f>
        <v>02GNSB24FP</v>
      </c>
      <c r="K2990" s="11">
        <v>36833</v>
      </c>
      <c r="L2990" s="19"/>
      <c r="M2990" s="8"/>
    </row>
    <row r="2991" spans="1:13" hidden="1">
      <c r="A2991" s="8">
        <v>201805</v>
      </c>
      <c r="B2991" s="9" t="s">
        <v>41</v>
      </c>
      <c r="C2991" s="9" t="s">
        <v>13</v>
      </c>
      <c r="D2991" s="7" t="s">
        <v>14</v>
      </c>
      <c r="E2991" s="9" t="s">
        <v>51</v>
      </c>
      <c r="F2991" s="10">
        <v>3553162.6</v>
      </c>
      <c r="G2991" s="11">
        <v>0</v>
      </c>
      <c r="H2991" s="11">
        <v>14252</v>
      </c>
      <c r="I2991" s="11">
        <v>35902160</v>
      </c>
      <c r="J2991" s="12" t="str">
        <f>LEFT(tblRVN[[#This Row],[Rate Desc]],10)</f>
        <v>02GNSV0024</v>
      </c>
      <c r="K2991" s="11">
        <v>35902160</v>
      </c>
      <c r="L2991" s="19"/>
      <c r="M2991" s="8"/>
    </row>
    <row r="2992" spans="1:13" hidden="1">
      <c r="A2992" s="8">
        <v>201805</v>
      </c>
      <c r="B2992" s="9" t="s">
        <v>41</v>
      </c>
      <c r="C2992" s="9" t="s">
        <v>13</v>
      </c>
      <c r="D2992" s="7" t="s">
        <v>14</v>
      </c>
      <c r="E2992" s="9" t="s">
        <v>52</v>
      </c>
      <c r="F2992" s="10">
        <v>12891.01</v>
      </c>
      <c r="G2992" s="11">
        <v>0</v>
      </c>
      <c r="H2992" s="11">
        <v>104</v>
      </c>
      <c r="I2992" s="11">
        <v>89198</v>
      </c>
      <c r="J2992" s="12" t="str">
        <f>LEFT(tblRVN[[#This Row],[Rate Desc]],10)</f>
        <v>02GNSV024F</v>
      </c>
      <c r="K2992" s="11">
        <v>89198</v>
      </c>
      <c r="L2992" s="19"/>
      <c r="M2992" s="8"/>
    </row>
    <row r="2993" spans="1:13" hidden="1">
      <c r="A2993" s="8">
        <v>201805</v>
      </c>
      <c r="B2993" s="9" t="s">
        <v>41</v>
      </c>
      <c r="C2993" s="9" t="s">
        <v>13</v>
      </c>
      <c r="D2993" s="7" t="s">
        <v>14</v>
      </c>
      <c r="E2993" s="9" t="s">
        <v>53</v>
      </c>
      <c r="F2993" s="10">
        <v>376634.17</v>
      </c>
      <c r="G2993" s="11">
        <v>0</v>
      </c>
      <c r="H2993" s="11">
        <v>96</v>
      </c>
      <c r="I2993" s="11">
        <v>4272761</v>
      </c>
      <c r="J2993" s="12" t="str">
        <f>LEFT(tblRVN[[#This Row],[Rate Desc]],10)</f>
        <v>02LGSB0036</v>
      </c>
      <c r="K2993" s="11">
        <v>4272761</v>
      </c>
      <c r="L2993" s="19"/>
      <c r="M2993" s="8"/>
    </row>
    <row r="2994" spans="1:13" hidden="1">
      <c r="A2994" s="8">
        <v>201805</v>
      </c>
      <c r="B2994" s="9" t="s">
        <v>41</v>
      </c>
      <c r="C2994" s="9" t="s">
        <v>13</v>
      </c>
      <c r="D2994" s="7" t="s">
        <v>14</v>
      </c>
      <c r="E2994" s="9" t="s">
        <v>54</v>
      </c>
      <c r="F2994" s="10">
        <v>5084026.99</v>
      </c>
      <c r="G2994" s="11">
        <v>0</v>
      </c>
      <c r="H2994" s="11">
        <v>852</v>
      </c>
      <c r="I2994" s="11">
        <v>60098360</v>
      </c>
      <c r="J2994" s="12" t="str">
        <f>LEFT(tblRVN[[#This Row],[Rate Desc]],10)</f>
        <v>02LGSV0036</v>
      </c>
      <c r="K2994" s="11">
        <v>60098360</v>
      </c>
      <c r="L2994" s="19"/>
      <c r="M2994" s="8"/>
    </row>
    <row r="2995" spans="1:13" hidden="1">
      <c r="A2995" s="8">
        <v>201805</v>
      </c>
      <c r="B2995" s="9" t="s">
        <v>41</v>
      </c>
      <c r="C2995" s="9" t="s">
        <v>13</v>
      </c>
      <c r="D2995" s="7" t="s">
        <v>14</v>
      </c>
      <c r="E2995" s="9" t="s">
        <v>55</v>
      </c>
      <c r="F2995" s="10">
        <v>1106171.58</v>
      </c>
      <c r="G2995" s="11">
        <v>0</v>
      </c>
      <c r="H2995" s="11">
        <v>36</v>
      </c>
      <c r="I2995" s="11">
        <v>14187300</v>
      </c>
      <c r="J2995" s="12" t="str">
        <f>LEFT(tblRVN[[#This Row],[Rate Desc]],10)</f>
        <v>02LGSV048T</v>
      </c>
      <c r="K2995" s="11">
        <v>14187300</v>
      </c>
      <c r="L2995" s="19"/>
      <c r="M2995" s="8"/>
    </row>
    <row r="2996" spans="1:13" hidden="1">
      <c r="A2996" s="8">
        <v>201805</v>
      </c>
      <c r="B2996" s="9" t="s">
        <v>41</v>
      </c>
      <c r="C2996" s="9" t="s">
        <v>13</v>
      </c>
      <c r="D2996" s="7" t="s">
        <v>14</v>
      </c>
      <c r="E2996" s="9" t="s">
        <v>56</v>
      </c>
      <c r="F2996" s="10">
        <v>5475.84</v>
      </c>
      <c r="I2996" s="11">
        <v>0</v>
      </c>
      <c r="J2996" s="12" t="str">
        <f>LEFT(tblRVN[[#This Row],[Rate Desc]],10)</f>
        <v>02LNX00102</v>
      </c>
      <c r="K2996" s="11">
        <v>0</v>
      </c>
      <c r="L2996" s="19"/>
      <c r="M2996" s="8"/>
    </row>
    <row r="2997" spans="1:13" hidden="1">
      <c r="A2997" s="8">
        <v>201805</v>
      </c>
      <c r="B2997" s="9" t="s">
        <v>41</v>
      </c>
      <c r="C2997" s="9" t="s">
        <v>13</v>
      </c>
      <c r="D2997" s="7" t="s">
        <v>14</v>
      </c>
      <c r="E2997" s="9" t="s">
        <v>72</v>
      </c>
      <c r="F2997" s="10">
        <v>8538.5499999999993</v>
      </c>
      <c r="I2997" s="11">
        <v>0</v>
      </c>
      <c r="J2997" s="12" t="str">
        <f>LEFT(tblRVN[[#This Row],[Rate Desc]],10)</f>
        <v>02LNX00103</v>
      </c>
      <c r="K2997" s="11">
        <v>0</v>
      </c>
      <c r="L2997" s="19"/>
      <c r="M2997" s="8"/>
    </row>
    <row r="2998" spans="1:13" hidden="1">
      <c r="A2998" s="8">
        <v>201805</v>
      </c>
      <c r="B2998" s="9" t="s">
        <v>41</v>
      </c>
      <c r="C2998" s="9" t="s">
        <v>13</v>
      </c>
      <c r="D2998" s="7" t="s">
        <v>14</v>
      </c>
      <c r="E2998" s="9" t="s">
        <v>57</v>
      </c>
      <c r="F2998" s="10">
        <v>127.71</v>
      </c>
      <c r="I2998" s="11">
        <v>0</v>
      </c>
      <c r="J2998" s="12" t="str">
        <f>LEFT(tblRVN[[#This Row],[Rate Desc]],10)</f>
        <v>02LNX00105</v>
      </c>
      <c r="K2998" s="11">
        <v>0</v>
      </c>
      <c r="L2998" s="19"/>
      <c r="M2998" s="8"/>
    </row>
    <row r="2999" spans="1:13" hidden="1">
      <c r="A2999" s="8">
        <v>201805</v>
      </c>
      <c r="B2999" s="9" t="s">
        <v>41</v>
      </c>
      <c r="C2999" s="9" t="s">
        <v>13</v>
      </c>
      <c r="D2999" s="7" t="s">
        <v>14</v>
      </c>
      <c r="E2999" s="9" t="s">
        <v>58</v>
      </c>
      <c r="F2999" s="10">
        <v>25409.88</v>
      </c>
      <c r="I2999" s="11">
        <v>0</v>
      </c>
      <c r="J2999" s="12" t="str">
        <f>LEFT(tblRVN[[#This Row],[Rate Desc]],10)</f>
        <v>02LNX00109</v>
      </c>
      <c r="K2999" s="11">
        <v>0</v>
      </c>
      <c r="L2999" s="19"/>
      <c r="M2999" s="8"/>
    </row>
    <row r="3000" spans="1:13" hidden="1">
      <c r="A3000" s="8">
        <v>201805</v>
      </c>
      <c r="B3000" s="9" t="s">
        <v>41</v>
      </c>
      <c r="C3000" s="9" t="s">
        <v>13</v>
      </c>
      <c r="D3000" s="7" t="s">
        <v>14</v>
      </c>
      <c r="E3000" s="9" t="s">
        <v>73</v>
      </c>
      <c r="F3000" s="10">
        <v>2292.61</v>
      </c>
      <c r="I3000" s="11">
        <v>0</v>
      </c>
      <c r="J3000" s="12" t="str">
        <f>LEFT(tblRVN[[#This Row],[Rate Desc]],10)</f>
        <v>02LNX00110</v>
      </c>
      <c r="K3000" s="11">
        <v>0</v>
      </c>
      <c r="L3000" s="19"/>
      <c r="M3000" s="8"/>
    </row>
    <row r="3001" spans="1:13" hidden="1">
      <c r="A3001" s="8">
        <v>201805</v>
      </c>
      <c r="B3001" s="9" t="s">
        <v>41</v>
      </c>
      <c r="C3001" s="9" t="s">
        <v>13</v>
      </c>
      <c r="D3001" s="7" t="s">
        <v>14</v>
      </c>
      <c r="E3001" s="9" t="s">
        <v>59</v>
      </c>
      <c r="F3001" s="10">
        <v>55.73</v>
      </c>
      <c r="I3001" s="11">
        <v>0</v>
      </c>
      <c r="J3001" s="12" t="str">
        <f>LEFT(tblRVN[[#This Row],[Rate Desc]],10)</f>
        <v>02LNX00112</v>
      </c>
      <c r="K3001" s="11">
        <v>0</v>
      </c>
      <c r="L3001" s="19"/>
      <c r="M3001" s="8"/>
    </row>
    <row r="3002" spans="1:13" hidden="1">
      <c r="A3002" s="8">
        <v>201805</v>
      </c>
      <c r="B3002" s="9" t="s">
        <v>41</v>
      </c>
      <c r="C3002" s="9" t="s">
        <v>13</v>
      </c>
      <c r="D3002" s="7" t="s">
        <v>14</v>
      </c>
      <c r="E3002" s="9" t="s">
        <v>60</v>
      </c>
      <c r="F3002" s="10">
        <v>226.99</v>
      </c>
      <c r="I3002" s="11">
        <v>0</v>
      </c>
      <c r="J3002" s="12" t="str">
        <f>LEFT(tblRVN[[#This Row],[Rate Desc]],10)</f>
        <v>02LNX00300</v>
      </c>
      <c r="K3002" s="11">
        <v>0</v>
      </c>
      <c r="L3002" s="19"/>
      <c r="M3002" s="8"/>
    </row>
    <row r="3003" spans="1:13" hidden="1">
      <c r="A3003" s="8">
        <v>201805</v>
      </c>
      <c r="B3003" s="9" t="s">
        <v>41</v>
      </c>
      <c r="C3003" s="9" t="s">
        <v>13</v>
      </c>
      <c r="D3003" s="7" t="s">
        <v>14</v>
      </c>
      <c r="E3003" s="9" t="s">
        <v>61</v>
      </c>
      <c r="F3003" s="10">
        <v>5946.62</v>
      </c>
      <c r="I3003" s="11">
        <v>0</v>
      </c>
      <c r="J3003" s="12" t="str">
        <f>LEFT(tblRVN[[#This Row],[Rate Desc]],10)</f>
        <v>02LNX00311</v>
      </c>
      <c r="K3003" s="11">
        <v>0</v>
      </c>
      <c r="L3003" s="19"/>
      <c r="M3003" s="8"/>
    </row>
    <row r="3004" spans="1:13" hidden="1">
      <c r="A3004" s="8">
        <v>201805</v>
      </c>
      <c r="B3004" s="9" t="s">
        <v>41</v>
      </c>
      <c r="C3004" s="9" t="s">
        <v>13</v>
      </c>
      <c r="D3004" s="7" t="s">
        <v>14</v>
      </c>
      <c r="E3004" s="9" t="s">
        <v>97</v>
      </c>
      <c r="F3004" s="10">
        <v>3036.64</v>
      </c>
      <c r="I3004" s="11">
        <v>0</v>
      </c>
      <c r="J3004" s="12" t="str">
        <f>LEFT(tblRVN[[#This Row],[Rate Desc]],10)</f>
        <v>02LNX00312</v>
      </c>
      <c r="K3004" s="11">
        <v>0</v>
      </c>
      <c r="L3004" s="19"/>
      <c r="M3004" s="8"/>
    </row>
    <row r="3005" spans="1:13" hidden="1">
      <c r="A3005" s="8">
        <v>201805</v>
      </c>
      <c r="B3005" s="9" t="s">
        <v>41</v>
      </c>
      <c r="C3005" s="9" t="s">
        <v>13</v>
      </c>
      <c r="D3005" s="7" t="s">
        <v>14</v>
      </c>
      <c r="E3005" s="9" t="s">
        <v>62</v>
      </c>
      <c r="F3005" s="10">
        <v>24652.63</v>
      </c>
      <c r="G3005" s="11">
        <v>0</v>
      </c>
      <c r="H3005" s="11">
        <v>90</v>
      </c>
      <c r="I3005" s="11">
        <v>243990</v>
      </c>
      <c r="J3005" s="12" t="str">
        <f>LEFT(tblRVN[[#This Row],[Rate Desc]],10)</f>
        <v>02NMT24135</v>
      </c>
      <c r="K3005" s="11">
        <v>243990</v>
      </c>
      <c r="L3005" s="19"/>
      <c r="M3005" s="8"/>
    </row>
    <row r="3006" spans="1:13" hidden="1">
      <c r="A3006" s="8">
        <v>201805</v>
      </c>
      <c r="B3006" s="9" t="s">
        <v>41</v>
      </c>
      <c r="C3006" s="9" t="s">
        <v>13</v>
      </c>
      <c r="D3006" s="7" t="s">
        <v>14</v>
      </c>
      <c r="E3006" s="9" t="s">
        <v>63</v>
      </c>
      <c r="F3006" s="10">
        <v>70985.289999999994</v>
      </c>
      <c r="G3006" s="11">
        <v>0</v>
      </c>
      <c r="H3006" s="11">
        <v>13</v>
      </c>
      <c r="I3006" s="11">
        <v>791180</v>
      </c>
      <c r="J3006" s="12" t="str">
        <f>LEFT(tblRVN[[#This Row],[Rate Desc]],10)</f>
        <v>02NMT36135</v>
      </c>
      <c r="K3006" s="11">
        <v>791180</v>
      </c>
      <c r="L3006" s="19"/>
      <c r="M3006" s="8"/>
    </row>
    <row r="3007" spans="1:13" hidden="1">
      <c r="A3007" s="8">
        <v>201805</v>
      </c>
      <c r="B3007" s="9" t="s">
        <v>41</v>
      </c>
      <c r="C3007" s="9" t="s">
        <v>13</v>
      </c>
      <c r="D3007" s="7" t="s">
        <v>14</v>
      </c>
      <c r="E3007" s="9" t="s">
        <v>64</v>
      </c>
      <c r="F3007" s="10">
        <v>61844.44</v>
      </c>
      <c r="G3007" s="11">
        <v>0</v>
      </c>
      <c r="H3007" s="11">
        <v>2</v>
      </c>
      <c r="I3007" s="11">
        <v>799200</v>
      </c>
      <c r="J3007" s="12" t="str">
        <f>LEFT(tblRVN[[#This Row],[Rate Desc]],10)</f>
        <v>02NMT48135</v>
      </c>
      <c r="K3007" s="11">
        <v>799200</v>
      </c>
      <c r="L3007" s="19"/>
      <c r="M3007" s="8"/>
    </row>
    <row r="3008" spans="1:13" hidden="1">
      <c r="A3008" s="8">
        <v>201805</v>
      </c>
      <c r="B3008" s="9" t="s">
        <v>41</v>
      </c>
      <c r="C3008" s="9" t="s">
        <v>13</v>
      </c>
      <c r="D3008" s="7" t="s">
        <v>14</v>
      </c>
      <c r="E3008" s="9" t="s">
        <v>65</v>
      </c>
      <c r="F3008" s="10">
        <v>18638.400000000001</v>
      </c>
      <c r="G3008" s="11">
        <v>0</v>
      </c>
      <c r="H3008" s="11">
        <v>768</v>
      </c>
      <c r="I3008" s="11">
        <v>125895</v>
      </c>
      <c r="J3008" s="12" t="str">
        <f>LEFT(tblRVN[[#This Row],[Rate Desc]],10)</f>
        <v>02OALT015N</v>
      </c>
      <c r="K3008" s="11">
        <v>125895</v>
      </c>
      <c r="L3008" s="19"/>
      <c r="M3008" s="8"/>
    </row>
    <row r="3009" spans="1:13" hidden="1">
      <c r="A3009" s="8">
        <v>201805</v>
      </c>
      <c r="B3009" s="9" t="s">
        <v>41</v>
      </c>
      <c r="C3009" s="9" t="s">
        <v>13</v>
      </c>
      <c r="D3009" s="7" t="s">
        <v>14</v>
      </c>
      <c r="E3009" s="9" t="s">
        <v>66</v>
      </c>
      <c r="F3009" s="10">
        <v>6739.19</v>
      </c>
      <c r="G3009" s="11">
        <v>0</v>
      </c>
      <c r="H3009" s="11">
        <v>468</v>
      </c>
      <c r="I3009" s="11">
        <v>41108</v>
      </c>
      <c r="J3009" s="12" t="str">
        <f>LEFT(tblRVN[[#This Row],[Rate Desc]],10)</f>
        <v>02OALTB15N</v>
      </c>
      <c r="K3009" s="11">
        <v>41108</v>
      </c>
      <c r="L3009" s="19"/>
      <c r="M3009" s="8"/>
    </row>
    <row r="3010" spans="1:13" hidden="1">
      <c r="A3010" s="8">
        <v>201805</v>
      </c>
      <c r="B3010" s="9" t="s">
        <v>41</v>
      </c>
      <c r="C3010" s="9" t="s">
        <v>13</v>
      </c>
      <c r="D3010" s="7" t="s">
        <v>14</v>
      </c>
      <c r="E3010" s="9" t="s">
        <v>67</v>
      </c>
      <c r="F3010" s="10">
        <v>1653.6</v>
      </c>
      <c r="G3010" s="11">
        <v>0</v>
      </c>
      <c r="H3010" s="11">
        <v>27</v>
      </c>
      <c r="I3010" s="11">
        <v>16809</v>
      </c>
      <c r="J3010" s="12" t="str">
        <f>LEFT(tblRVN[[#This Row],[Rate Desc]],10)</f>
        <v>02RCFL0054</v>
      </c>
      <c r="K3010" s="11">
        <v>16809</v>
      </c>
      <c r="L3010" s="19"/>
      <c r="M3010" s="8"/>
    </row>
    <row r="3011" spans="1:13" hidden="1">
      <c r="A3011" s="8">
        <v>201805</v>
      </c>
      <c r="B3011" s="9" t="s">
        <v>41</v>
      </c>
      <c r="C3011" s="9" t="s">
        <v>13</v>
      </c>
      <c r="D3011" s="7" t="s">
        <v>14</v>
      </c>
      <c r="E3011" s="9" t="s">
        <v>15</v>
      </c>
      <c r="F3011" s="10">
        <v>333611.5</v>
      </c>
      <c r="G3011" s="11">
        <v>0</v>
      </c>
      <c r="H3011" s="11">
        <v>0</v>
      </c>
      <c r="I3011" s="11">
        <v>0</v>
      </c>
      <c r="J3011" s="12" t="str">
        <f>LEFT(tblRVN[[#This Row],[Rate Desc]],10)</f>
        <v>301270-DSM</v>
      </c>
      <c r="K3011" s="11">
        <v>0</v>
      </c>
      <c r="L3011" s="19"/>
      <c r="M3011" s="8"/>
    </row>
    <row r="3012" spans="1:13" hidden="1">
      <c r="A3012" s="8">
        <v>201805</v>
      </c>
      <c r="B3012" s="9" t="s">
        <v>41</v>
      </c>
      <c r="C3012" s="9" t="s">
        <v>13</v>
      </c>
      <c r="D3012" s="7" t="s">
        <v>14</v>
      </c>
      <c r="E3012" s="9" t="s">
        <v>16</v>
      </c>
      <c r="F3012" s="10">
        <v>2311.2800000000002</v>
      </c>
      <c r="G3012" s="11">
        <v>0</v>
      </c>
      <c r="H3012" s="11">
        <v>1</v>
      </c>
      <c r="I3012" s="11">
        <v>0</v>
      </c>
      <c r="J3012" s="12" t="str">
        <f>LEFT(tblRVN[[#This Row],[Rate Desc]],10)</f>
        <v>301280-BLU</v>
      </c>
      <c r="K3012" s="11">
        <v>0</v>
      </c>
      <c r="L3012" s="19"/>
      <c r="M3012" s="8"/>
    </row>
    <row r="3013" spans="1:13" hidden="1">
      <c r="A3013" s="8">
        <v>201805</v>
      </c>
      <c r="B3013" s="9" t="s">
        <v>41</v>
      </c>
      <c r="C3013" s="9" t="s">
        <v>13</v>
      </c>
      <c r="D3013" s="7" t="s">
        <v>14</v>
      </c>
      <c r="E3013" s="9" t="s">
        <v>480</v>
      </c>
      <c r="F3013" s="10">
        <v>0</v>
      </c>
      <c r="G3013" s="11">
        <v>0</v>
      </c>
      <c r="H3013" s="11">
        <v>0</v>
      </c>
      <c r="I3013" s="11">
        <v>0</v>
      </c>
      <c r="J3013" s="12" t="str">
        <f>LEFT(tblRVN[[#This Row],[Rate Desc]],10)</f>
        <v>ALT REVENU</v>
      </c>
      <c r="K3013" s="11">
        <v>0</v>
      </c>
      <c r="L3013" s="19"/>
      <c r="M3013" s="8"/>
    </row>
    <row r="3014" spans="1:13" hidden="1">
      <c r="A3014" s="8">
        <v>201805</v>
      </c>
      <c r="B3014" s="9" t="s">
        <v>41</v>
      </c>
      <c r="C3014" s="9" t="s">
        <v>13</v>
      </c>
      <c r="D3014" s="7" t="s">
        <v>14</v>
      </c>
      <c r="E3014" s="9" t="s">
        <v>17</v>
      </c>
      <c r="G3014" s="11">
        <v>16163</v>
      </c>
      <c r="H3014" s="11">
        <v>0</v>
      </c>
      <c r="J3014" s="12" t="str">
        <f>LEFT(tblRVN[[#This Row],[Rate Desc]],10)</f>
        <v>CUSTOMER C</v>
      </c>
      <c r="L3014" s="19"/>
      <c r="M3014" s="8"/>
    </row>
    <row r="3015" spans="1:13" hidden="1">
      <c r="A3015" s="8">
        <v>201805</v>
      </c>
      <c r="B3015" s="9" t="s">
        <v>41</v>
      </c>
      <c r="C3015" s="9" t="s">
        <v>13</v>
      </c>
      <c r="D3015" s="7" t="s">
        <v>14</v>
      </c>
      <c r="E3015" s="9" t="s">
        <v>481</v>
      </c>
      <c r="F3015" s="10">
        <v>-524894</v>
      </c>
      <c r="G3015" s="11">
        <v>0</v>
      </c>
      <c r="H3015" s="11">
        <v>0</v>
      </c>
      <c r="I3015" s="11">
        <v>0</v>
      </c>
      <c r="J3015" s="12" t="str">
        <f>LEFT(tblRVN[[#This Row],[Rate Desc]],10)</f>
        <v>INCOME TAX</v>
      </c>
      <c r="K3015" s="11">
        <v>0</v>
      </c>
      <c r="L3015" s="19"/>
      <c r="M3015" s="8"/>
    </row>
    <row r="3016" spans="1:13" hidden="1">
      <c r="A3016" s="8">
        <v>201805</v>
      </c>
      <c r="B3016" s="9" t="s">
        <v>41</v>
      </c>
      <c r="C3016" s="9" t="s">
        <v>13</v>
      </c>
      <c r="D3016" s="7" t="s">
        <v>14</v>
      </c>
      <c r="E3016" s="9" t="s">
        <v>18</v>
      </c>
      <c r="F3016" s="10">
        <v>-720471.74</v>
      </c>
      <c r="G3016" s="11">
        <v>0</v>
      </c>
      <c r="H3016" s="11">
        <v>0</v>
      </c>
      <c r="I3016" s="11">
        <v>0</v>
      </c>
      <c r="J3016" s="12" t="str">
        <f>LEFT(tblRVN[[#This Row],[Rate Desc]],10)</f>
        <v>REVENUE_AC</v>
      </c>
      <c r="K3016" s="11">
        <v>0</v>
      </c>
      <c r="L3016" s="19"/>
      <c r="M3016" s="8"/>
    </row>
    <row r="3017" spans="1:13" hidden="1">
      <c r="A3017" s="8">
        <v>201805</v>
      </c>
      <c r="B3017" s="9" t="s">
        <v>41</v>
      </c>
      <c r="C3017" s="9" t="s">
        <v>21</v>
      </c>
      <c r="D3017" s="7" t="s">
        <v>35</v>
      </c>
      <c r="E3017" s="9" t="s">
        <v>42</v>
      </c>
      <c r="F3017" s="10">
        <v>-483.04</v>
      </c>
      <c r="G3017" s="11">
        <v>0</v>
      </c>
      <c r="H3017" s="11">
        <v>43</v>
      </c>
      <c r="I3017" s="11">
        <v>59265</v>
      </c>
      <c r="J3017" s="12" t="str">
        <f>LEFT(tblRVN[[#This Row],[Rate Desc]],10)</f>
        <v>02GNSB0024</v>
      </c>
      <c r="K3017" s="11">
        <v>59265</v>
      </c>
      <c r="L3017" s="19"/>
      <c r="M3017" s="8"/>
    </row>
    <row r="3018" spans="1:13" hidden="1">
      <c r="A3018" s="8">
        <v>201805</v>
      </c>
      <c r="B3018" s="9" t="s">
        <v>41</v>
      </c>
      <c r="C3018" s="9" t="s">
        <v>21</v>
      </c>
      <c r="D3018" s="7" t="s">
        <v>35</v>
      </c>
      <c r="E3018" s="9" t="s">
        <v>44</v>
      </c>
      <c r="F3018" s="10">
        <v>-4.74</v>
      </c>
      <c r="G3018" s="11">
        <v>0</v>
      </c>
      <c r="H3018" s="11">
        <v>1</v>
      </c>
      <c r="I3018" s="11">
        <v>581</v>
      </c>
      <c r="J3018" s="12" t="str">
        <f>LEFT(tblRVN[[#This Row],[Rate Desc]],10)</f>
        <v>02GNSB24FP</v>
      </c>
      <c r="K3018" s="11">
        <v>581</v>
      </c>
      <c r="L3018" s="19"/>
      <c r="M3018" s="8"/>
    </row>
    <row r="3019" spans="1:13" hidden="1">
      <c r="A3019" s="8">
        <v>201805</v>
      </c>
      <c r="B3019" s="9" t="s">
        <v>41</v>
      </c>
      <c r="C3019" s="9" t="s">
        <v>21</v>
      </c>
      <c r="D3019" s="7" t="s">
        <v>35</v>
      </c>
      <c r="E3019" s="9" t="s">
        <v>45</v>
      </c>
      <c r="F3019" s="10">
        <v>-453.46</v>
      </c>
      <c r="G3019" s="11">
        <v>0</v>
      </c>
      <c r="H3019" s="11">
        <v>9</v>
      </c>
      <c r="I3019" s="11">
        <v>55640</v>
      </c>
      <c r="J3019" s="12" t="str">
        <f>LEFT(tblRVN[[#This Row],[Rate Desc]],10)</f>
        <v>02LGSB0036</v>
      </c>
      <c r="K3019" s="11">
        <v>55640</v>
      </c>
      <c r="L3019" s="19"/>
      <c r="M3019" s="8"/>
    </row>
    <row r="3020" spans="1:13" hidden="1">
      <c r="A3020" s="8">
        <v>201805</v>
      </c>
      <c r="B3020" s="9" t="s">
        <v>41</v>
      </c>
      <c r="C3020" s="9" t="s">
        <v>21</v>
      </c>
      <c r="D3020" s="7" t="s">
        <v>35</v>
      </c>
      <c r="E3020" s="9" t="s">
        <v>47</v>
      </c>
      <c r="F3020" s="10">
        <v>-18.149999999999999</v>
      </c>
      <c r="I3020" s="11">
        <v>2228</v>
      </c>
      <c r="J3020" s="12" t="str">
        <f>LEFT(tblRVN[[#This Row],[Rate Desc]],10)</f>
        <v>02OALTB15N</v>
      </c>
      <c r="K3020" s="11">
        <v>2228</v>
      </c>
      <c r="L3020" s="19"/>
      <c r="M3020" s="8"/>
    </row>
    <row r="3021" spans="1:13" hidden="1">
      <c r="A3021" s="8">
        <v>201805</v>
      </c>
      <c r="B3021" s="9" t="s">
        <v>41</v>
      </c>
      <c r="C3021" s="9" t="s">
        <v>21</v>
      </c>
      <c r="D3021" s="7" t="s">
        <v>35</v>
      </c>
      <c r="E3021" s="9" t="s">
        <v>37</v>
      </c>
      <c r="G3021" s="11">
        <v>52</v>
      </c>
      <c r="H3021" s="11">
        <v>0</v>
      </c>
      <c r="J3021" s="12" t="str">
        <f>LEFT(tblRVN[[#This Row],[Rate Desc]],10)</f>
        <v>CUSTOMER C</v>
      </c>
      <c r="L3021" s="19"/>
      <c r="M3021" s="8"/>
    </row>
    <row r="3022" spans="1:13" hidden="1">
      <c r="A3022" s="8">
        <v>201805</v>
      </c>
      <c r="B3022" s="9" t="s">
        <v>41</v>
      </c>
      <c r="C3022" s="9" t="s">
        <v>21</v>
      </c>
      <c r="D3022" s="7" t="s">
        <v>14</v>
      </c>
      <c r="E3022" s="9" t="s">
        <v>48</v>
      </c>
      <c r="F3022" s="10">
        <v>7182.09</v>
      </c>
      <c r="G3022" s="11">
        <v>0</v>
      </c>
      <c r="H3022" s="11">
        <v>43</v>
      </c>
      <c r="I3022" s="11">
        <v>59265</v>
      </c>
      <c r="J3022" s="12" t="str">
        <f>LEFT(tblRVN[[#This Row],[Rate Desc]],10)</f>
        <v>02GNSB0024</v>
      </c>
      <c r="K3022" s="11">
        <v>59265</v>
      </c>
      <c r="L3022" s="19"/>
      <c r="M3022" s="8"/>
    </row>
    <row r="3023" spans="1:13" hidden="1">
      <c r="A3023" s="8">
        <v>201805</v>
      </c>
      <c r="B3023" s="9" t="s">
        <v>41</v>
      </c>
      <c r="C3023" s="9" t="s">
        <v>21</v>
      </c>
      <c r="D3023" s="7" t="s">
        <v>14</v>
      </c>
      <c r="E3023" s="9" t="s">
        <v>50</v>
      </c>
      <c r="F3023" s="10">
        <v>65.97</v>
      </c>
      <c r="G3023" s="11">
        <v>0</v>
      </c>
      <c r="H3023" s="11">
        <v>1</v>
      </c>
      <c r="I3023" s="11">
        <v>581</v>
      </c>
      <c r="J3023" s="12" t="str">
        <f>LEFT(tblRVN[[#This Row],[Rate Desc]],10)</f>
        <v>02GNSB24FP</v>
      </c>
      <c r="K3023" s="11">
        <v>581</v>
      </c>
      <c r="L3023" s="19"/>
      <c r="M3023" s="8"/>
    </row>
    <row r="3024" spans="1:13" hidden="1">
      <c r="A3024" s="8">
        <v>201805</v>
      </c>
      <c r="B3024" s="9" t="s">
        <v>41</v>
      </c>
      <c r="C3024" s="9" t="s">
        <v>21</v>
      </c>
      <c r="D3024" s="7" t="s">
        <v>14</v>
      </c>
      <c r="E3024" s="9" t="s">
        <v>51</v>
      </c>
      <c r="F3024" s="10">
        <v>115972.1</v>
      </c>
      <c r="G3024" s="11">
        <v>0</v>
      </c>
      <c r="H3024" s="11">
        <v>324</v>
      </c>
      <c r="I3024" s="11">
        <v>1156761</v>
      </c>
      <c r="J3024" s="12" t="str">
        <f>LEFT(tblRVN[[#This Row],[Rate Desc]],10)</f>
        <v>02GNSV0024</v>
      </c>
      <c r="K3024" s="11">
        <v>1156761</v>
      </c>
      <c r="L3024" s="19"/>
      <c r="M3024" s="8"/>
    </row>
    <row r="3025" spans="1:13" hidden="1">
      <c r="A3025" s="8">
        <v>201805</v>
      </c>
      <c r="B3025" s="9" t="s">
        <v>41</v>
      </c>
      <c r="C3025" s="9" t="s">
        <v>21</v>
      </c>
      <c r="D3025" s="7" t="s">
        <v>14</v>
      </c>
      <c r="E3025" s="9" t="s">
        <v>52</v>
      </c>
      <c r="F3025" s="10">
        <v>741.85</v>
      </c>
      <c r="G3025" s="11">
        <v>0</v>
      </c>
      <c r="H3025" s="11">
        <v>4</v>
      </c>
      <c r="I3025" s="11">
        <v>2776</v>
      </c>
      <c r="J3025" s="12" t="str">
        <f>LEFT(tblRVN[[#This Row],[Rate Desc]],10)</f>
        <v>02GNSV024F</v>
      </c>
      <c r="K3025" s="11">
        <v>2776</v>
      </c>
      <c r="L3025" s="19"/>
      <c r="M3025" s="8"/>
    </row>
    <row r="3026" spans="1:13" hidden="1">
      <c r="A3026" s="8">
        <v>201805</v>
      </c>
      <c r="B3026" s="9" t="s">
        <v>41</v>
      </c>
      <c r="C3026" s="9" t="s">
        <v>21</v>
      </c>
      <c r="D3026" s="7" t="s">
        <v>14</v>
      </c>
      <c r="E3026" s="9" t="s">
        <v>53</v>
      </c>
      <c r="F3026" s="10">
        <v>10666.66</v>
      </c>
      <c r="G3026" s="11">
        <v>0</v>
      </c>
      <c r="H3026" s="11">
        <v>9</v>
      </c>
      <c r="I3026" s="11">
        <v>55640</v>
      </c>
      <c r="J3026" s="12" t="str">
        <f>LEFT(tblRVN[[#This Row],[Rate Desc]],10)</f>
        <v>02LGSB0036</v>
      </c>
      <c r="K3026" s="11">
        <v>55640</v>
      </c>
      <c r="L3026" s="19"/>
      <c r="M3026" s="8"/>
    </row>
    <row r="3027" spans="1:13" hidden="1">
      <c r="A3027" s="8">
        <v>201805</v>
      </c>
      <c r="B3027" s="9" t="s">
        <v>41</v>
      </c>
      <c r="C3027" s="9" t="s">
        <v>21</v>
      </c>
      <c r="D3027" s="7" t="s">
        <v>14</v>
      </c>
      <c r="E3027" s="9" t="s">
        <v>54</v>
      </c>
      <c r="F3027" s="10">
        <v>711047.81</v>
      </c>
      <c r="G3027" s="11">
        <v>0</v>
      </c>
      <c r="H3027" s="11">
        <v>96</v>
      </c>
      <c r="I3027" s="11">
        <v>8060960</v>
      </c>
      <c r="J3027" s="12" t="str">
        <f>LEFT(tblRVN[[#This Row],[Rate Desc]],10)</f>
        <v>02LGSV0036</v>
      </c>
      <c r="K3027" s="11">
        <v>8060960</v>
      </c>
      <c r="L3027" s="19"/>
      <c r="M3027" s="8"/>
    </row>
    <row r="3028" spans="1:13" hidden="1">
      <c r="A3028" s="8">
        <v>201805</v>
      </c>
      <c r="B3028" s="9" t="s">
        <v>41</v>
      </c>
      <c r="C3028" s="9" t="s">
        <v>21</v>
      </c>
      <c r="D3028" s="7" t="s">
        <v>14</v>
      </c>
      <c r="E3028" s="9" t="s">
        <v>55</v>
      </c>
      <c r="F3028" s="10">
        <v>3881771.27</v>
      </c>
      <c r="G3028" s="11">
        <v>0</v>
      </c>
      <c r="H3028" s="11">
        <v>31</v>
      </c>
      <c r="I3028" s="11">
        <v>57736300</v>
      </c>
      <c r="J3028" s="12" t="str">
        <f>LEFT(tblRVN[[#This Row],[Rate Desc]],10)</f>
        <v>02LGSV048T</v>
      </c>
      <c r="K3028" s="11">
        <v>57736300</v>
      </c>
      <c r="L3028" s="19"/>
      <c r="M3028" s="8"/>
    </row>
    <row r="3029" spans="1:13" hidden="1">
      <c r="A3029" s="8">
        <v>201805</v>
      </c>
      <c r="B3029" s="9" t="s">
        <v>41</v>
      </c>
      <c r="C3029" s="9" t="s">
        <v>21</v>
      </c>
      <c r="D3029" s="7" t="s">
        <v>14</v>
      </c>
      <c r="E3029" s="9" t="s">
        <v>72</v>
      </c>
      <c r="F3029" s="10">
        <v>25144.080000000002</v>
      </c>
      <c r="I3029" s="11">
        <v>0</v>
      </c>
      <c r="J3029" s="12" t="str">
        <f>LEFT(tblRVN[[#This Row],[Rate Desc]],10)</f>
        <v>02LNX00103</v>
      </c>
      <c r="K3029" s="11">
        <v>0</v>
      </c>
      <c r="L3029" s="19"/>
      <c r="M3029" s="8"/>
    </row>
    <row r="3030" spans="1:13" hidden="1">
      <c r="A3030" s="8">
        <v>201805</v>
      </c>
      <c r="B3030" s="9" t="s">
        <v>41</v>
      </c>
      <c r="C3030" s="9" t="s">
        <v>21</v>
      </c>
      <c r="D3030" s="7" t="s">
        <v>14</v>
      </c>
      <c r="E3030" s="9" t="s">
        <v>65</v>
      </c>
      <c r="F3030" s="10">
        <v>1219.0999999999999</v>
      </c>
      <c r="G3030" s="11">
        <v>0</v>
      </c>
      <c r="H3030" s="11">
        <v>37</v>
      </c>
      <c r="I3030" s="11">
        <v>8706</v>
      </c>
      <c r="J3030" s="12" t="str">
        <f>LEFT(tblRVN[[#This Row],[Rate Desc]],10)</f>
        <v>02OALT015N</v>
      </c>
      <c r="K3030" s="11">
        <v>8706</v>
      </c>
      <c r="L3030" s="19"/>
      <c r="M3030" s="8"/>
    </row>
    <row r="3031" spans="1:13" hidden="1">
      <c r="A3031" s="8">
        <v>201805</v>
      </c>
      <c r="B3031" s="9" t="s">
        <v>41</v>
      </c>
      <c r="C3031" s="9" t="s">
        <v>21</v>
      </c>
      <c r="D3031" s="7" t="s">
        <v>14</v>
      </c>
      <c r="E3031" s="9" t="s">
        <v>66</v>
      </c>
      <c r="F3031" s="10">
        <v>350.28</v>
      </c>
      <c r="G3031" s="11">
        <v>0</v>
      </c>
      <c r="H3031" s="11">
        <v>14</v>
      </c>
      <c r="I3031" s="11">
        <v>2228</v>
      </c>
      <c r="J3031" s="12" t="str">
        <f>LEFT(tblRVN[[#This Row],[Rate Desc]],10)</f>
        <v>02OALTB15N</v>
      </c>
      <c r="K3031" s="11">
        <v>2228</v>
      </c>
      <c r="L3031" s="19"/>
      <c r="M3031" s="8"/>
    </row>
    <row r="3032" spans="1:13" hidden="1">
      <c r="A3032" s="8">
        <v>201805</v>
      </c>
      <c r="B3032" s="9" t="s">
        <v>41</v>
      </c>
      <c r="C3032" s="9" t="s">
        <v>21</v>
      </c>
      <c r="D3032" s="7" t="s">
        <v>14</v>
      </c>
      <c r="E3032" s="9" t="s">
        <v>68</v>
      </c>
      <c r="F3032" s="10">
        <v>21191.23</v>
      </c>
      <c r="G3032" s="11">
        <v>0</v>
      </c>
      <c r="H3032" s="11">
        <v>1</v>
      </c>
      <c r="I3032" s="11">
        <v>70000</v>
      </c>
      <c r="J3032" s="12" t="str">
        <f>LEFT(tblRVN[[#This Row],[Rate Desc]],10)</f>
        <v>02PRSV47TM</v>
      </c>
      <c r="K3032" s="11">
        <v>70000</v>
      </c>
      <c r="L3032" s="19"/>
      <c r="M3032" s="8"/>
    </row>
    <row r="3033" spans="1:13" hidden="1">
      <c r="A3033" s="8">
        <v>201805</v>
      </c>
      <c r="B3033" s="9" t="s">
        <v>41</v>
      </c>
      <c r="C3033" s="9" t="s">
        <v>21</v>
      </c>
      <c r="D3033" s="7" t="s">
        <v>14</v>
      </c>
      <c r="E3033" s="9" t="s">
        <v>22</v>
      </c>
      <c r="F3033" s="10">
        <v>145395.16</v>
      </c>
      <c r="G3033" s="11">
        <v>0</v>
      </c>
      <c r="H3033" s="11">
        <v>0</v>
      </c>
      <c r="I3033" s="11">
        <v>0</v>
      </c>
      <c r="J3033" s="12" t="str">
        <f>LEFT(tblRVN[[#This Row],[Rate Desc]],10)</f>
        <v>301370-DSM</v>
      </c>
      <c r="K3033" s="11">
        <v>0</v>
      </c>
      <c r="L3033" s="19"/>
      <c r="M3033" s="8"/>
    </row>
    <row r="3034" spans="1:13" hidden="1">
      <c r="A3034" s="8">
        <v>201805</v>
      </c>
      <c r="B3034" s="9" t="s">
        <v>41</v>
      </c>
      <c r="C3034" s="9" t="s">
        <v>21</v>
      </c>
      <c r="D3034" s="7" t="s">
        <v>14</v>
      </c>
      <c r="E3034" s="9" t="s">
        <v>287</v>
      </c>
      <c r="F3034" s="10">
        <v>3.9</v>
      </c>
      <c r="G3034" s="11">
        <v>0</v>
      </c>
      <c r="H3034" s="11">
        <v>2</v>
      </c>
      <c r="I3034" s="11">
        <v>0</v>
      </c>
      <c r="J3034" s="12" t="str">
        <f>LEFT(tblRVN[[#This Row],[Rate Desc]],10)</f>
        <v>301380-BLU</v>
      </c>
      <c r="K3034" s="11">
        <v>0</v>
      </c>
      <c r="L3034" s="19"/>
      <c r="M3034" s="8"/>
    </row>
    <row r="3035" spans="1:13" hidden="1">
      <c r="A3035" s="8">
        <v>201805</v>
      </c>
      <c r="B3035" s="9" t="s">
        <v>41</v>
      </c>
      <c r="C3035" s="9" t="s">
        <v>21</v>
      </c>
      <c r="D3035" s="7" t="s">
        <v>14</v>
      </c>
      <c r="E3035" s="9" t="s">
        <v>480</v>
      </c>
      <c r="F3035" s="10">
        <v>0</v>
      </c>
      <c r="G3035" s="11">
        <v>0</v>
      </c>
      <c r="H3035" s="11">
        <v>0</v>
      </c>
      <c r="I3035" s="11">
        <v>0</v>
      </c>
      <c r="J3035" s="12" t="str">
        <f>LEFT(tblRVN[[#This Row],[Rate Desc]],10)</f>
        <v>ALT REVENU</v>
      </c>
      <c r="K3035" s="11">
        <v>0</v>
      </c>
      <c r="L3035" s="19"/>
      <c r="M3035" s="8"/>
    </row>
    <row r="3036" spans="1:13" hidden="1">
      <c r="A3036" s="8">
        <v>201805</v>
      </c>
      <c r="B3036" s="9" t="s">
        <v>41</v>
      </c>
      <c r="C3036" s="9" t="s">
        <v>21</v>
      </c>
      <c r="D3036" s="7" t="s">
        <v>14</v>
      </c>
      <c r="E3036" s="9" t="s">
        <v>17</v>
      </c>
      <c r="G3036" s="11">
        <v>480</v>
      </c>
      <c r="H3036" s="11">
        <v>0</v>
      </c>
      <c r="J3036" s="12" t="str">
        <f>LEFT(tblRVN[[#This Row],[Rate Desc]],10)</f>
        <v>CUSTOMER C</v>
      </c>
      <c r="L3036" s="19"/>
      <c r="M3036" s="8"/>
    </row>
    <row r="3037" spans="1:13" hidden="1">
      <c r="A3037" s="8">
        <v>201805</v>
      </c>
      <c r="B3037" s="9" t="s">
        <v>41</v>
      </c>
      <c r="C3037" s="9" t="s">
        <v>21</v>
      </c>
      <c r="D3037" s="7" t="s">
        <v>14</v>
      </c>
      <c r="E3037" s="9" t="s">
        <v>481</v>
      </c>
      <c r="F3037" s="10">
        <v>-275017.55</v>
      </c>
      <c r="G3037" s="11">
        <v>0</v>
      </c>
      <c r="H3037" s="11">
        <v>0</v>
      </c>
      <c r="I3037" s="11">
        <v>0</v>
      </c>
      <c r="J3037" s="12" t="str">
        <f>LEFT(tblRVN[[#This Row],[Rate Desc]],10)</f>
        <v>INCOME TAX</v>
      </c>
      <c r="K3037" s="11">
        <v>0</v>
      </c>
      <c r="L3037" s="19"/>
      <c r="M3037" s="8"/>
    </row>
    <row r="3038" spans="1:13" hidden="1">
      <c r="A3038" s="8">
        <v>201805</v>
      </c>
      <c r="B3038" s="9" t="s">
        <v>41</v>
      </c>
      <c r="C3038" s="9" t="s">
        <v>21</v>
      </c>
      <c r="D3038" s="7" t="s">
        <v>14</v>
      </c>
      <c r="E3038" s="9" t="s">
        <v>18</v>
      </c>
      <c r="F3038" s="10">
        <v>-348126.32</v>
      </c>
      <c r="G3038" s="11">
        <v>0</v>
      </c>
      <c r="H3038" s="11">
        <v>0</v>
      </c>
      <c r="I3038" s="11">
        <v>0</v>
      </c>
      <c r="J3038" s="12" t="str">
        <f>LEFT(tblRVN[[#This Row],[Rate Desc]],10)</f>
        <v>REVENUE_AC</v>
      </c>
      <c r="K3038" s="11">
        <v>0</v>
      </c>
      <c r="L3038" s="19"/>
      <c r="M3038" s="8"/>
    </row>
    <row r="3039" spans="1:13" hidden="1">
      <c r="A3039" s="8">
        <v>201805</v>
      </c>
      <c r="B3039" s="9" t="s">
        <v>41</v>
      </c>
      <c r="C3039" s="9" t="s">
        <v>23</v>
      </c>
      <c r="D3039" s="7" t="s">
        <v>35</v>
      </c>
      <c r="E3039" s="9" t="s">
        <v>69</v>
      </c>
      <c r="F3039" s="10">
        <v>-64387.97</v>
      </c>
      <c r="G3039" s="11">
        <v>0</v>
      </c>
      <c r="H3039" s="11">
        <v>2964</v>
      </c>
      <c r="I3039" s="11">
        <v>7900336</v>
      </c>
      <c r="J3039" s="12" t="str">
        <f>LEFT(tblRVN[[#This Row],[Rate Desc]],10)</f>
        <v>02APSV0040</v>
      </c>
      <c r="K3039" s="11">
        <v>7900336</v>
      </c>
      <c r="L3039" s="19"/>
      <c r="M3039" s="8"/>
    </row>
    <row r="3040" spans="1:13" hidden="1">
      <c r="A3040" s="8">
        <v>201805</v>
      </c>
      <c r="B3040" s="9" t="s">
        <v>41</v>
      </c>
      <c r="C3040" s="9" t="s">
        <v>23</v>
      </c>
      <c r="D3040" s="7" t="s">
        <v>35</v>
      </c>
      <c r="E3040" s="9" t="s">
        <v>98</v>
      </c>
      <c r="F3040" s="10">
        <v>598.16999999999996</v>
      </c>
      <c r="I3040" s="11">
        <v>-73394</v>
      </c>
      <c r="J3040" s="12" t="str">
        <f>LEFT(tblRVN[[#This Row],[Rate Desc]],10)</f>
        <v>02BPADEBIT</v>
      </c>
      <c r="K3040" s="11">
        <v>-73394</v>
      </c>
      <c r="L3040" s="19"/>
      <c r="M3040" s="8"/>
    </row>
    <row r="3041" spans="1:13" hidden="1">
      <c r="A3041" s="8">
        <v>201805</v>
      </c>
      <c r="B3041" s="9" t="s">
        <v>41</v>
      </c>
      <c r="C3041" s="9" t="s">
        <v>23</v>
      </c>
      <c r="D3041" s="7" t="s">
        <v>35</v>
      </c>
      <c r="E3041" s="9" t="s">
        <v>70</v>
      </c>
      <c r="F3041" s="10">
        <v>-125.39</v>
      </c>
      <c r="G3041" s="11">
        <v>0</v>
      </c>
      <c r="H3041" s="11">
        <v>9</v>
      </c>
      <c r="I3041" s="11">
        <v>15386</v>
      </c>
      <c r="J3041" s="12" t="str">
        <f>LEFT(tblRVN[[#This Row],[Rate Desc]],10)</f>
        <v>02NMT40135</v>
      </c>
      <c r="K3041" s="11">
        <v>15386</v>
      </c>
      <c r="L3041" s="19"/>
      <c r="M3041" s="8"/>
    </row>
    <row r="3042" spans="1:13" hidden="1">
      <c r="A3042" s="8">
        <v>201805</v>
      </c>
      <c r="B3042" s="9" t="s">
        <v>41</v>
      </c>
      <c r="C3042" s="9" t="s">
        <v>23</v>
      </c>
      <c r="D3042" s="7" t="s">
        <v>35</v>
      </c>
      <c r="E3042" s="9" t="s">
        <v>38</v>
      </c>
      <c r="G3042" s="11">
        <v>2917</v>
      </c>
      <c r="H3042" s="11">
        <v>0</v>
      </c>
      <c r="J3042" s="12" t="str">
        <f>LEFT(tblRVN[[#This Row],[Rate Desc]],10)</f>
        <v>CUSTOMER C</v>
      </c>
      <c r="L3042" s="19"/>
      <c r="M3042" s="8"/>
    </row>
    <row r="3043" spans="1:13" hidden="1">
      <c r="A3043" s="8">
        <v>201805</v>
      </c>
      <c r="B3043" s="9" t="s">
        <v>41</v>
      </c>
      <c r="C3043" s="9" t="s">
        <v>23</v>
      </c>
      <c r="D3043" s="7" t="s">
        <v>14</v>
      </c>
      <c r="E3043" s="9" t="s">
        <v>69</v>
      </c>
      <c r="F3043" s="10">
        <v>630539.88</v>
      </c>
      <c r="G3043" s="11">
        <v>0</v>
      </c>
      <c r="H3043" s="11">
        <v>2964</v>
      </c>
      <c r="I3043" s="11">
        <v>7900338</v>
      </c>
      <c r="J3043" s="12" t="str">
        <f>LEFT(tblRVN[[#This Row],[Rate Desc]],10)</f>
        <v>02APSV0040</v>
      </c>
      <c r="K3043" s="11">
        <v>7900338</v>
      </c>
      <c r="L3043" s="19"/>
      <c r="M3043" s="8"/>
    </row>
    <row r="3044" spans="1:13" hidden="1">
      <c r="A3044" s="8">
        <v>201805</v>
      </c>
      <c r="B3044" s="9" t="s">
        <v>41</v>
      </c>
      <c r="C3044" s="9" t="s">
        <v>23</v>
      </c>
      <c r="D3044" s="7" t="s">
        <v>14</v>
      </c>
      <c r="E3044" s="9" t="s">
        <v>71</v>
      </c>
      <c r="F3044" s="10">
        <v>353450.26</v>
      </c>
      <c r="G3044" s="11">
        <v>0</v>
      </c>
      <c r="H3044" s="11">
        <v>2199</v>
      </c>
      <c r="I3044" s="11">
        <v>4428184</v>
      </c>
      <c r="J3044" s="12" t="str">
        <f>LEFT(tblRVN[[#This Row],[Rate Desc]],10)</f>
        <v>02APSV040X</v>
      </c>
      <c r="K3044" s="11">
        <v>4428184</v>
      </c>
      <c r="L3044" s="19"/>
      <c r="M3044" s="8"/>
    </row>
    <row r="3045" spans="1:13" hidden="1">
      <c r="A3045" s="8">
        <v>201805</v>
      </c>
      <c r="B3045" s="9" t="s">
        <v>41</v>
      </c>
      <c r="C3045" s="9" t="s">
        <v>23</v>
      </c>
      <c r="D3045" s="7" t="s">
        <v>14</v>
      </c>
      <c r="E3045" s="9" t="s">
        <v>56</v>
      </c>
      <c r="F3045" s="10">
        <v>225.49</v>
      </c>
      <c r="I3045" s="11">
        <v>0</v>
      </c>
      <c r="J3045" s="12" t="str">
        <f>LEFT(tblRVN[[#This Row],[Rate Desc]],10)</f>
        <v>02LNX00102</v>
      </c>
      <c r="K3045" s="11">
        <v>0</v>
      </c>
      <c r="L3045" s="19"/>
      <c r="M3045" s="8"/>
    </row>
    <row r="3046" spans="1:13" hidden="1">
      <c r="A3046" s="8">
        <v>201805</v>
      </c>
      <c r="B3046" s="9" t="s">
        <v>41</v>
      </c>
      <c r="C3046" s="9" t="s">
        <v>23</v>
      </c>
      <c r="D3046" s="7" t="s">
        <v>14</v>
      </c>
      <c r="E3046" s="9" t="s">
        <v>57</v>
      </c>
      <c r="F3046" s="10">
        <v>7.36</v>
      </c>
      <c r="I3046" s="11">
        <v>0</v>
      </c>
      <c r="J3046" s="12" t="str">
        <f>LEFT(tblRVN[[#This Row],[Rate Desc]],10)</f>
        <v>02LNX00105</v>
      </c>
      <c r="K3046" s="11">
        <v>0</v>
      </c>
      <c r="L3046" s="19"/>
      <c r="M3046" s="8"/>
    </row>
    <row r="3047" spans="1:13" hidden="1">
      <c r="A3047" s="8">
        <v>201805</v>
      </c>
      <c r="B3047" s="9" t="s">
        <v>41</v>
      </c>
      <c r="C3047" s="9" t="s">
        <v>23</v>
      </c>
      <c r="D3047" s="7" t="s">
        <v>14</v>
      </c>
      <c r="E3047" s="9" t="s">
        <v>58</v>
      </c>
      <c r="F3047" s="10">
        <v>2574.7800000000002</v>
      </c>
      <c r="I3047" s="11">
        <v>0</v>
      </c>
      <c r="J3047" s="12" t="str">
        <f>LEFT(tblRVN[[#This Row],[Rate Desc]],10)</f>
        <v>02LNX00109</v>
      </c>
      <c r="K3047" s="11">
        <v>0</v>
      </c>
      <c r="L3047" s="19"/>
      <c r="M3047" s="8"/>
    </row>
    <row r="3048" spans="1:13" hidden="1">
      <c r="A3048" s="8">
        <v>201805</v>
      </c>
      <c r="B3048" s="9" t="s">
        <v>41</v>
      </c>
      <c r="C3048" s="9" t="s">
        <v>23</v>
      </c>
      <c r="D3048" s="7" t="s">
        <v>14</v>
      </c>
      <c r="E3048" s="9" t="s">
        <v>75</v>
      </c>
      <c r="F3048" s="10">
        <v>1232.94</v>
      </c>
      <c r="G3048" s="11">
        <v>0</v>
      </c>
      <c r="H3048" s="11">
        <v>9</v>
      </c>
      <c r="I3048" s="11">
        <v>15386</v>
      </c>
      <c r="J3048" s="12" t="str">
        <f>LEFT(tblRVN[[#This Row],[Rate Desc]],10)</f>
        <v>02NMT40135</v>
      </c>
      <c r="K3048" s="11">
        <v>15386</v>
      </c>
      <c r="L3048" s="19"/>
      <c r="M3048" s="8"/>
    </row>
    <row r="3049" spans="1:13" hidden="1">
      <c r="A3049" s="8">
        <v>201805</v>
      </c>
      <c r="B3049" s="9" t="s">
        <v>41</v>
      </c>
      <c r="C3049" s="9" t="s">
        <v>23</v>
      </c>
      <c r="D3049" s="7" t="s">
        <v>14</v>
      </c>
      <c r="E3049" s="9" t="s">
        <v>280</v>
      </c>
      <c r="G3049" s="11">
        <v>0</v>
      </c>
      <c r="H3049" s="11">
        <v>2</v>
      </c>
      <c r="J3049" s="12" t="str">
        <f>LEFT(tblRVN[[#This Row],[Rate Desc]],10)</f>
        <v>02NMX40135</v>
      </c>
      <c r="L3049" s="19"/>
      <c r="M3049" s="8"/>
    </row>
    <row r="3050" spans="1:13" hidden="1">
      <c r="A3050" s="8">
        <v>201805</v>
      </c>
      <c r="B3050" s="9" t="s">
        <v>41</v>
      </c>
      <c r="C3050" s="9" t="s">
        <v>23</v>
      </c>
      <c r="D3050" s="7" t="s">
        <v>14</v>
      </c>
      <c r="E3050" s="9" t="s">
        <v>24</v>
      </c>
      <c r="F3050" s="10">
        <v>336000</v>
      </c>
      <c r="G3050" s="11">
        <v>0</v>
      </c>
      <c r="H3050" s="11">
        <v>0</v>
      </c>
      <c r="I3050" s="11">
        <v>0</v>
      </c>
      <c r="J3050" s="12" t="str">
        <f>LEFT(tblRVN[[#This Row],[Rate Desc]],10)</f>
        <v>301461-IRR</v>
      </c>
      <c r="K3050" s="11">
        <v>0</v>
      </c>
      <c r="L3050" s="19"/>
      <c r="M3050" s="8"/>
    </row>
    <row r="3051" spans="1:13" hidden="1">
      <c r="A3051" s="8">
        <v>201805</v>
      </c>
      <c r="B3051" s="9" t="s">
        <v>41</v>
      </c>
      <c r="C3051" s="9" t="s">
        <v>23</v>
      </c>
      <c r="D3051" s="7" t="s">
        <v>14</v>
      </c>
      <c r="E3051" s="9" t="s">
        <v>25</v>
      </c>
      <c r="F3051" s="10">
        <v>13872.38</v>
      </c>
      <c r="G3051" s="11">
        <v>0</v>
      </c>
      <c r="H3051" s="11">
        <v>0</v>
      </c>
      <c r="I3051" s="11">
        <v>0</v>
      </c>
      <c r="J3051" s="12" t="str">
        <f>LEFT(tblRVN[[#This Row],[Rate Desc]],10)</f>
        <v>301470-DSM</v>
      </c>
      <c r="K3051" s="11">
        <v>0</v>
      </c>
      <c r="L3051" s="19"/>
      <c r="M3051" s="8"/>
    </row>
    <row r="3052" spans="1:13" hidden="1">
      <c r="A3052" s="8">
        <v>201805</v>
      </c>
      <c r="B3052" s="9" t="s">
        <v>41</v>
      </c>
      <c r="C3052" s="9" t="s">
        <v>23</v>
      </c>
      <c r="D3052" s="7" t="s">
        <v>14</v>
      </c>
      <c r="E3052" s="9" t="s">
        <v>26</v>
      </c>
      <c r="F3052" s="10">
        <v>31.2</v>
      </c>
      <c r="I3052" s="11">
        <v>0</v>
      </c>
      <c r="J3052" s="12" t="str">
        <f>LEFT(tblRVN[[#This Row],[Rate Desc]],10)</f>
        <v>301480-BLU</v>
      </c>
      <c r="K3052" s="11">
        <v>0</v>
      </c>
      <c r="L3052" s="19"/>
      <c r="M3052" s="8"/>
    </row>
    <row r="3053" spans="1:13" hidden="1">
      <c r="A3053" s="8">
        <v>201805</v>
      </c>
      <c r="B3053" s="9" t="s">
        <v>41</v>
      </c>
      <c r="C3053" s="9" t="s">
        <v>23</v>
      </c>
      <c r="D3053" s="7" t="s">
        <v>14</v>
      </c>
      <c r="E3053" s="9" t="s">
        <v>480</v>
      </c>
      <c r="F3053" s="10">
        <v>0</v>
      </c>
      <c r="G3053" s="11">
        <v>0</v>
      </c>
      <c r="H3053" s="11">
        <v>0</v>
      </c>
      <c r="I3053" s="11">
        <v>0</v>
      </c>
      <c r="J3053" s="12" t="str">
        <f>LEFT(tblRVN[[#This Row],[Rate Desc]],10)</f>
        <v>ALT REVENU</v>
      </c>
      <c r="K3053" s="11">
        <v>0</v>
      </c>
      <c r="L3053" s="19"/>
      <c r="M3053" s="8"/>
    </row>
    <row r="3054" spans="1:13" hidden="1">
      <c r="A3054" s="8">
        <v>201805</v>
      </c>
      <c r="B3054" s="9" t="s">
        <v>41</v>
      </c>
      <c r="C3054" s="9" t="s">
        <v>23</v>
      </c>
      <c r="D3054" s="7" t="s">
        <v>14</v>
      </c>
      <c r="E3054" s="9" t="s">
        <v>27</v>
      </c>
      <c r="G3054" s="11">
        <v>5053</v>
      </c>
      <c r="H3054" s="11">
        <v>0</v>
      </c>
      <c r="J3054" s="12" t="str">
        <f>LEFT(tblRVN[[#This Row],[Rate Desc]],10)</f>
        <v>CUSTOMER C</v>
      </c>
      <c r="L3054" s="19"/>
      <c r="M3054" s="8"/>
    </row>
    <row r="3055" spans="1:13" hidden="1">
      <c r="A3055" s="8">
        <v>201805</v>
      </c>
      <c r="B3055" s="9" t="s">
        <v>41</v>
      </c>
      <c r="C3055" s="9" t="s">
        <v>23</v>
      </c>
      <c r="D3055" s="7" t="s">
        <v>14</v>
      </c>
      <c r="E3055" s="9" t="s">
        <v>481</v>
      </c>
      <c r="F3055" s="10">
        <v>-48047.91</v>
      </c>
      <c r="G3055" s="11">
        <v>0</v>
      </c>
      <c r="H3055" s="11">
        <v>0</v>
      </c>
      <c r="I3055" s="11">
        <v>0</v>
      </c>
      <c r="J3055" s="12" t="str">
        <f>LEFT(tblRVN[[#This Row],[Rate Desc]],10)</f>
        <v>INCOME TAX</v>
      </c>
      <c r="K3055" s="11">
        <v>0</v>
      </c>
      <c r="L3055" s="19"/>
      <c r="M3055" s="8"/>
    </row>
    <row r="3056" spans="1:13" hidden="1">
      <c r="A3056" s="8">
        <v>201805</v>
      </c>
      <c r="B3056" s="9" t="s">
        <v>41</v>
      </c>
      <c r="C3056" s="9" t="s">
        <v>23</v>
      </c>
      <c r="D3056" s="7" t="s">
        <v>14</v>
      </c>
      <c r="E3056" s="9" t="s">
        <v>18</v>
      </c>
      <c r="F3056" s="10">
        <v>-49289.9</v>
      </c>
      <c r="G3056" s="11">
        <v>0</v>
      </c>
      <c r="H3056" s="11">
        <v>0</v>
      </c>
      <c r="I3056" s="11">
        <v>0</v>
      </c>
      <c r="J3056" s="12" t="str">
        <f>LEFT(tblRVN[[#This Row],[Rate Desc]],10)</f>
        <v>REVENUE_AC</v>
      </c>
      <c r="K3056" s="11">
        <v>0</v>
      </c>
      <c r="L3056" s="19"/>
      <c r="M3056" s="8"/>
    </row>
    <row r="3057" spans="1:13" hidden="1">
      <c r="A3057" s="8">
        <v>201805</v>
      </c>
      <c r="B3057" s="9" t="s">
        <v>41</v>
      </c>
      <c r="C3057" s="9" t="s">
        <v>29</v>
      </c>
      <c r="D3057" s="7" t="s">
        <v>14</v>
      </c>
      <c r="E3057" s="9" t="s">
        <v>76</v>
      </c>
      <c r="F3057" s="10">
        <v>7.57</v>
      </c>
      <c r="I3057" s="11">
        <v>0</v>
      </c>
      <c r="J3057" s="12" t="str">
        <f>LEFT(tblRVN[[#This Row],[Rate Desc]],10)</f>
        <v>02CFR00012</v>
      </c>
      <c r="K3057" s="11">
        <v>0</v>
      </c>
      <c r="L3057" s="19"/>
      <c r="M3057" s="8"/>
    </row>
    <row r="3058" spans="1:13" hidden="1">
      <c r="A3058" s="8">
        <v>201805</v>
      </c>
      <c r="B3058" s="9" t="s">
        <v>41</v>
      </c>
      <c r="C3058" s="9" t="s">
        <v>29</v>
      </c>
      <c r="D3058" s="7" t="s">
        <v>14</v>
      </c>
      <c r="E3058" s="9" t="s">
        <v>77</v>
      </c>
      <c r="F3058" s="10">
        <v>2598.9699999999998</v>
      </c>
      <c r="G3058" s="11">
        <v>0</v>
      </c>
      <c r="H3058" s="11">
        <v>14</v>
      </c>
      <c r="I3058" s="11">
        <v>11897</v>
      </c>
      <c r="J3058" s="12" t="str">
        <f>LEFT(tblRVN[[#This Row],[Rate Desc]],10)</f>
        <v>02COSL0052</v>
      </c>
      <c r="K3058" s="11">
        <v>11897</v>
      </c>
      <c r="L3058" s="19"/>
      <c r="M3058" s="8"/>
    </row>
    <row r="3059" spans="1:13" hidden="1">
      <c r="A3059" s="8">
        <v>201805</v>
      </c>
      <c r="B3059" s="9" t="s">
        <v>41</v>
      </c>
      <c r="C3059" s="9" t="s">
        <v>29</v>
      </c>
      <c r="D3059" s="7" t="s">
        <v>14</v>
      </c>
      <c r="E3059" s="9" t="s">
        <v>78</v>
      </c>
      <c r="F3059" s="10">
        <v>18823.72</v>
      </c>
      <c r="G3059" s="11">
        <v>0</v>
      </c>
      <c r="H3059" s="11">
        <v>120</v>
      </c>
      <c r="I3059" s="11">
        <v>246664</v>
      </c>
      <c r="J3059" s="12" t="str">
        <f>LEFT(tblRVN[[#This Row],[Rate Desc]],10)</f>
        <v>02CUSL053F</v>
      </c>
      <c r="K3059" s="11">
        <v>246664</v>
      </c>
      <c r="L3059" s="19"/>
      <c r="M3059" s="8"/>
    </row>
    <row r="3060" spans="1:13" hidden="1">
      <c r="A3060" s="8">
        <v>201805</v>
      </c>
      <c r="B3060" s="9" t="s">
        <v>41</v>
      </c>
      <c r="C3060" s="9" t="s">
        <v>29</v>
      </c>
      <c r="D3060" s="7" t="s">
        <v>14</v>
      </c>
      <c r="E3060" s="9" t="s">
        <v>79</v>
      </c>
      <c r="F3060" s="10">
        <v>3933.29</v>
      </c>
      <c r="G3060" s="11">
        <v>0</v>
      </c>
      <c r="H3060" s="11">
        <v>113</v>
      </c>
      <c r="I3060" s="11">
        <v>52062</v>
      </c>
      <c r="J3060" s="12" t="str">
        <f>LEFT(tblRVN[[#This Row],[Rate Desc]],10)</f>
        <v>02CUSL053M</v>
      </c>
      <c r="K3060" s="11">
        <v>52062</v>
      </c>
      <c r="L3060" s="19"/>
      <c r="M3060" s="8"/>
    </row>
    <row r="3061" spans="1:13" hidden="1">
      <c r="A3061" s="8">
        <v>201805</v>
      </c>
      <c r="B3061" s="9" t="s">
        <v>41</v>
      </c>
      <c r="C3061" s="9" t="s">
        <v>29</v>
      </c>
      <c r="D3061" s="7" t="s">
        <v>14</v>
      </c>
      <c r="E3061" s="9" t="s">
        <v>80</v>
      </c>
      <c r="F3061" s="10">
        <v>17644.48</v>
      </c>
      <c r="G3061" s="11">
        <v>0</v>
      </c>
      <c r="H3061" s="11">
        <v>40</v>
      </c>
      <c r="I3061" s="11">
        <v>132108</v>
      </c>
      <c r="J3061" s="12" t="str">
        <f>LEFT(tblRVN[[#This Row],[Rate Desc]],10)</f>
        <v>02MVSL0057</v>
      </c>
      <c r="K3061" s="11">
        <v>132108</v>
      </c>
      <c r="L3061" s="19"/>
      <c r="M3061" s="8"/>
    </row>
    <row r="3062" spans="1:13" hidden="1">
      <c r="A3062" s="8">
        <v>201805</v>
      </c>
      <c r="B3062" s="9" t="s">
        <v>41</v>
      </c>
      <c r="C3062" s="9" t="s">
        <v>29</v>
      </c>
      <c r="D3062" s="7" t="s">
        <v>14</v>
      </c>
      <c r="E3062" s="9" t="s">
        <v>81</v>
      </c>
      <c r="F3062" s="10">
        <v>68867.75</v>
      </c>
      <c r="G3062" s="11">
        <v>0</v>
      </c>
      <c r="H3062" s="11">
        <v>211</v>
      </c>
      <c r="I3062" s="11">
        <v>318503</v>
      </c>
      <c r="J3062" s="12" t="str">
        <f>LEFT(tblRVN[[#This Row],[Rate Desc]],10)</f>
        <v>02SLCO0051</v>
      </c>
      <c r="K3062" s="11">
        <v>318503</v>
      </c>
      <c r="L3062" s="19"/>
      <c r="M3062" s="8"/>
    </row>
    <row r="3063" spans="1:13" hidden="1">
      <c r="A3063" s="8">
        <v>201805</v>
      </c>
      <c r="B3063" s="9" t="s">
        <v>41</v>
      </c>
      <c r="C3063" s="9" t="s">
        <v>29</v>
      </c>
      <c r="D3063" s="7" t="s">
        <v>14</v>
      </c>
      <c r="E3063" s="9" t="s">
        <v>30</v>
      </c>
      <c r="F3063" s="10">
        <v>2402.86</v>
      </c>
      <c r="G3063" s="11">
        <v>0</v>
      </c>
      <c r="H3063" s="11">
        <v>0</v>
      </c>
      <c r="I3063" s="11">
        <v>0</v>
      </c>
      <c r="J3063" s="12" t="str">
        <f>LEFT(tblRVN[[#This Row],[Rate Desc]],10)</f>
        <v>301670-DSM</v>
      </c>
      <c r="K3063" s="11">
        <v>0</v>
      </c>
      <c r="L3063" s="19"/>
      <c r="M3063" s="8"/>
    </row>
    <row r="3064" spans="1:13" hidden="1">
      <c r="A3064" s="8">
        <v>201805</v>
      </c>
      <c r="B3064" s="9" t="s">
        <v>41</v>
      </c>
      <c r="C3064" s="9" t="s">
        <v>29</v>
      </c>
      <c r="D3064" s="7" t="s">
        <v>14</v>
      </c>
      <c r="E3064" s="9" t="s">
        <v>17</v>
      </c>
      <c r="G3064" s="11">
        <v>247</v>
      </c>
      <c r="H3064" s="11">
        <v>0</v>
      </c>
      <c r="J3064" s="12" t="str">
        <f>LEFT(tblRVN[[#This Row],[Rate Desc]],10)</f>
        <v>CUSTOMER C</v>
      </c>
      <c r="L3064" s="19"/>
      <c r="M3064" s="8"/>
    </row>
    <row r="3065" spans="1:13" hidden="1">
      <c r="A3065" s="8">
        <v>201805</v>
      </c>
      <c r="B3065" s="9" t="s">
        <v>41</v>
      </c>
      <c r="C3065" s="9" t="s">
        <v>29</v>
      </c>
      <c r="D3065" s="7" t="s">
        <v>14</v>
      </c>
      <c r="E3065" s="9" t="s">
        <v>481</v>
      </c>
      <c r="F3065" s="10">
        <v>-3980.7</v>
      </c>
      <c r="G3065" s="11">
        <v>0</v>
      </c>
      <c r="H3065" s="11">
        <v>0</v>
      </c>
      <c r="I3065" s="11">
        <v>0</v>
      </c>
      <c r="J3065" s="12" t="str">
        <f>LEFT(tblRVN[[#This Row],[Rate Desc]],10)</f>
        <v>INCOME TAX</v>
      </c>
      <c r="K3065" s="11">
        <v>0</v>
      </c>
      <c r="L3065" s="19"/>
      <c r="M3065" s="8"/>
    </row>
    <row r="3066" spans="1:13" hidden="1">
      <c r="A3066" s="8">
        <v>201805</v>
      </c>
      <c r="B3066" s="9" t="s">
        <v>41</v>
      </c>
      <c r="C3066" s="9" t="s">
        <v>29</v>
      </c>
      <c r="D3066" s="7" t="s">
        <v>14</v>
      </c>
      <c r="E3066" s="9" t="s">
        <v>18</v>
      </c>
      <c r="F3066" s="10">
        <v>-5345.56</v>
      </c>
      <c r="G3066" s="11">
        <v>0</v>
      </c>
      <c r="H3066" s="11">
        <v>0</v>
      </c>
      <c r="I3066" s="11">
        <v>0</v>
      </c>
      <c r="J3066" s="12" t="str">
        <f>LEFT(tblRVN[[#This Row],[Rate Desc]],10)</f>
        <v>REVENUE_AC</v>
      </c>
      <c r="K3066" s="11">
        <v>0</v>
      </c>
      <c r="L3066" s="19"/>
      <c r="M3066" s="8"/>
    </row>
    <row r="3067" spans="1:13" hidden="1">
      <c r="A3067" s="8">
        <v>201805</v>
      </c>
      <c r="B3067" s="9" t="s">
        <v>41</v>
      </c>
      <c r="C3067" s="9" t="s">
        <v>31</v>
      </c>
      <c r="D3067" s="7" t="s">
        <v>35</v>
      </c>
      <c r="E3067" s="9" t="s">
        <v>82</v>
      </c>
      <c r="F3067" s="10">
        <v>-2294.66</v>
      </c>
      <c r="G3067" s="11">
        <v>0</v>
      </c>
      <c r="H3067" s="11">
        <v>910</v>
      </c>
      <c r="I3067" s="11">
        <v>281549</v>
      </c>
      <c r="J3067" s="12" t="str">
        <f>LEFT(tblRVN[[#This Row],[Rate Desc]],10)</f>
        <v>02NETMT135</v>
      </c>
      <c r="K3067" s="11">
        <v>281549</v>
      </c>
      <c r="L3067" s="19"/>
      <c r="M3067" s="8"/>
    </row>
    <row r="3068" spans="1:13" hidden="1">
      <c r="A3068" s="8">
        <v>201805</v>
      </c>
      <c r="B3068" s="9" t="s">
        <v>41</v>
      </c>
      <c r="C3068" s="9" t="s">
        <v>31</v>
      </c>
      <c r="D3068" s="7" t="s">
        <v>35</v>
      </c>
      <c r="E3068" s="9" t="s">
        <v>83</v>
      </c>
      <c r="F3068" s="10">
        <v>-676.66</v>
      </c>
      <c r="I3068" s="11">
        <v>82983</v>
      </c>
      <c r="J3068" s="12" t="str">
        <f>LEFT(tblRVN[[#This Row],[Rate Desc]],10)</f>
        <v>02OALTB15R</v>
      </c>
      <c r="K3068" s="11">
        <v>82983</v>
      </c>
      <c r="L3068" s="19"/>
      <c r="M3068" s="8"/>
    </row>
    <row r="3069" spans="1:13" hidden="1">
      <c r="A3069" s="8">
        <v>201805</v>
      </c>
      <c r="B3069" s="9" t="s">
        <v>41</v>
      </c>
      <c r="C3069" s="9" t="s">
        <v>31</v>
      </c>
      <c r="D3069" s="7" t="s">
        <v>35</v>
      </c>
      <c r="E3069" s="9" t="s">
        <v>84</v>
      </c>
      <c r="F3069" s="10">
        <v>-729869.86</v>
      </c>
      <c r="G3069" s="11">
        <v>0</v>
      </c>
      <c r="H3069" s="11">
        <v>101933</v>
      </c>
      <c r="I3069" s="11">
        <v>89554021</v>
      </c>
      <c r="J3069" s="12" t="str">
        <f>LEFT(tblRVN[[#This Row],[Rate Desc]],10)</f>
        <v>02RESD0016</v>
      </c>
      <c r="K3069" s="11">
        <v>89554021</v>
      </c>
      <c r="L3069" s="19"/>
      <c r="M3069" s="8"/>
    </row>
    <row r="3070" spans="1:13" hidden="1">
      <c r="A3070" s="8">
        <v>201805</v>
      </c>
      <c r="B3070" s="9" t="s">
        <v>41</v>
      </c>
      <c r="C3070" s="9" t="s">
        <v>31</v>
      </c>
      <c r="D3070" s="7" t="s">
        <v>35</v>
      </c>
      <c r="E3070" s="9" t="s">
        <v>85</v>
      </c>
      <c r="F3070" s="10">
        <v>-35295.69</v>
      </c>
      <c r="G3070" s="11">
        <v>0</v>
      </c>
      <c r="H3070" s="11">
        <v>4705</v>
      </c>
      <c r="I3070" s="11">
        <v>4330775</v>
      </c>
      <c r="J3070" s="12" t="str">
        <f>LEFT(tblRVN[[#This Row],[Rate Desc]],10)</f>
        <v>02RESD0017</v>
      </c>
      <c r="K3070" s="11">
        <v>4330775</v>
      </c>
      <c r="L3070" s="19"/>
      <c r="M3070" s="8"/>
    </row>
    <row r="3071" spans="1:13" hidden="1">
      <c r="A3071" s="8">
        <v>201805</v>
      </c>
      <c r="B3071" s="9" t="s">
        <v>41</v>
      </c>
      <c r="C3071" s="9" t="s">
        <v>31</v>
      </c>
      <c r="D3071" s="7" t="s">
        <v>35</v>
      </c>
      <c r="E3071" s="9" t="s">
        <v>86</v>
      </c>
      <c r="F3071" s="10">
        <v>-1161.76</v>
      </c>
      <c r="G3071" s="11">
        <v>0</v>
      </c>
      <c r="H3071" s="11">
        <v>80</v>
      </c>
      <c r="I3071" s="11">
        <v>142549</v>
      </c>
      <c r="J3071" s="12" t="str">
        <f>LEFT(tblRVN[[#This Row],[Rate Desc]],10)</f>
        <v>02RESD0018</v>
      </c>
      <c r="K3071" s="11">
        <v>142549</v>
      </c>
      <c r="L3071" s="19"/>
      <c r="M3071" s="8"/>
    </row>
    <row r="3072" spans="1:13" hidden="1">
      <c r="A3072" s="8">
        <v>201805</v>
      </c>
      <c r="B3072" s="9" t="s">
        <v>41</v>
      </c>
      <c r="C3072" s="9" t="s">
        <v>31</v>
      </c>
      <c r="D3072" s="7" t="s">
        <v>35</v>
      </c>
      <c r="E3072" s="9" t="s">
        <v>87</v>
      </c>
      <c r="F3072" s="10">
        <v>-166.02</v>
      </c>
      <c r="G3072" s="11">
        <v>0</v>
      </c>
      <c r="H3072" s="11">
        <v>15</v>
      </c>
      <c r="I3072" s="11">
        <v>20373</v>
      </c>
      <c r="J3072" s="12" t="str">
        <f>LEFT(tblRVN[[#This Row],[Rate Desc]],10)</f>
        <v>02RESD018X</v>
      </c>
      <c r="K3072" s="11">
        <v>20373</v>
      </c>
      <c r="L3072" s="19"/>
      <c r="M3072" s="8"/>
    </row>
    <row r="3073" spans="1:13" hidden="1">
      <c r="A3073" s="8">
        <v>201805</v>
      </c>
      <c r="B3073" s="9" t="s">
        <v>41</v>
      </c>
      <c r="C3073" s="9" t="s">
        <v>31</v>
      </c>
      <c r="D3073" s="7" t="s">
        <v>35</v>
      </c>
      <c r="E3073" s="9" t="s">
        <v>88</v>
      </c>
      <c r="F3073" s="10">
        <v>-10728.71</v>
      </c>
      <c r="G3073" s="11">
        <v>0</v>
      </c>
      <c r="H3073" s="11">
        <v>3423</v>
      </c>
      <c r="I3073" s="11">
        <v>1316382</v>
      </c>
      <c r="J3073" s="12" t="str">
        <f>LEFT(tblRVN[[#This Row],[Rate Desc]],10)</f>
        <v>02RGNSB024</v>
      </c>
      <c r="K3073" s="11">
        <v>1316382</v>
      </c>
      <c r="L3073" s="19"/>
      <c r="M3073" s="8"/>
    </row>
    <row r="3074" spans="1:13" hidden="1">
      <c r="A3074" s="8">
        <v>201805</v>
      </c>
      <c r="B3074" s="9" t="s">
        <v>41</v>
      </c>
      <c r="C3074" s="9" t="s">
        <v>31</v>
      </c>
      <c r="D3074" s="7" t="s">
        <v>35</v>
      </c>
      <c r="E3074" s="9" t="s">
        <v>284</v>
      </c>
      <c r="F3074" s="10">
        <v>-474.33</v>
      </c>
      <c r="G3074" s="11">
        <v>0</v>
      </c>
      <c r="H3074" s="11">
        <v>1</v>
      </c>
      <c r="I3074" s="11">
        <v>58200</v>
      </c>
      <c r="J3074" s="12" t="str">
        <f>LEFT(tblRVN[[#This Row],[Rate Desc]],10)</f>
        <v>02RGNSB036</v>
      </c>
      <c r="K3074" s="11">
        <v>58200</v>
      </c>
      <c r="L3074" s="19"/>
      <c r="M3074" s="8"/>
    </row>
    <row r="3075" spans="1:13" hidden="1">
      <c r="A3075" s="8">
        <v>201805</v>
      </c>
      <c r="B3075" s="9" t="s">
        <v>41</v>
      </c>
      <c r="C3075" s="9" t="s">
        <v>31</v>
      </c>
      <c r="D3075" s="7" t="s">
        <v>35</v>
      </c>
      <c r="E3075" s="9" t="s">
        <v>281</v>
      </c>
      <c r="F3075" s="10">
        <v>-18.309999999999999</v>
      </c>
      <c r="G3075" s="11">
        <v>0</v>
      </c>
      <c r="H3075" s="11">
        <v>14</v>
      </c>
      <c r="I3075" s="11">
        <v>2246</v>
      </c>
      <c r="J3075" s="12" t="str">
        <f>LEFT(tblRVN[[#This Row],[Rate Desc]],10)</f>
        <v>02RNM24135</v>
      </c>
      <c r="K3075" s="11">
        <v>2246</v>
      </c>
      <c r="L3075" s="19"/>
      <c r="M3075" s="8"/>
    </row>
    <row r="3076" spans="1:13" hidden="1">
      <c r="A3076" s="8">
        <v>201805</v>
      </c>
      <c r="B3076" s="9" t="s">
        <v>41</v>
      </c>
      <c r="C3076" s="9" t="s">
        <v>31</v>
      </c>
      <c r="D3076" s="7" t="s">
        <v>35</v>
      </c>
      <c r="E3076" s="9" t="s">
        <v>37</v>
      </c>
      <c r="G3076" s="11">
        <v>109343</v>
      </c>
      <c r="H3076" s="11">
        <v>0</v>
      </c>
      <c r="J3076" s="12" t="str">
        <f>LEFT(tblRVN[[#This Row],[Rate Desc]],10)</f>
        <v>CUSTOMER C</v>
      </c>
      <c r="L3076" s="19"/>
      <c r="M3076" s="8"/>
    </row>
    <row r="3077" spans="1:13" hidden="1">
      <c r="A3077" s="8">
        <v>201805</v>
      </c>
      <c r="B3077" s="9" t="s">
        <v>41</v>
      </c>
      <c r="C3077" s="9" t="s">
        <v>31</v>
      </c>
      <c r="D3077" s="7" t="s">
        <v>14</v>
      </c>
      <c r="E3077" s="9" t="s">
        <v>99</v>
      </c>
      <c r="F3077" s="10">
        <v>-0.14000000000000001</v>
      </c>
      <c r="I3077" s="11">
        <v>0</v>
      </c>
      <c r="J3077" s="12" t="str">
        <f>LEFT(tblRVN[[#This Row],[Rate Desc]],10)</f>
        <v>02BLSKY01R</v>
      </c>
      <c r="K3077" s="11">
        <v>0</v>
      </c>
      <c r="L3077" s="19"/>
      <c r="M3077" s="8"/>
    </row>
    <row r="3078" spans="1:13" hidden="1">
      <c r="A3078" s="8">
        <v>201805</v>
      </c>
      <c r="B3078" s="9" t="s">
        <v>41</v>
      </c>
      <c r="C3078" s="9" t="s">
        <v>31</v>
      </c>
      <c r="D3078" s="7" t="s">
        <v>14</v>
      </c>
      <c r="E3078" s="9" t="s">
        <v>58</v>
      </c>
      <c r="F3078" s="10">
        <v>154.16999999999999</v>
      </c>
      <c r="I3078" s="11">
        <v>0</v>
      </c>
      <c r="J3078" s="12" t="str">
        <f>LEFT(tblRVN[[#This Row],[Rate Desc]],10)</f>
        <v>02LNX00109</v>
      </c>
      <c r="K3078" s="11">
        <v>0</v>
      </c>
      <c r="L3078" s="19"/>
      <c r="M3078" s="8"/>
    </row>
    <row r="3079" spans="1:13" hidden="1">
      <c r="A3079" s="8">
        <v>201805</v>
      </c>
      <c r="B3079" s="9" t="s">
        <v>41</v>
      </c>
      <c r="C3079" s="9" t="s">
        <v>31</v>
      </c>
      <c r="D3079" s="7" t="s">
        <v>14</v>
      </c>
      <c r="E3079" s="9" t="s">
        <v>89</v>
      </c>
      <c r="F3079" s="10">
        <v>31672.13</v>
      </c>
      <c r="G3079" s="11">
        <v>0</v>
      </c>
      <c r="H3079" s="11">
        <v>910</v>
      </c>
      <c r="I3079" s="11">
        <v>287997</v>
      </c>
      <c r="J3079" s="12" t="str">
        <f>LEFT(tblRVN[[#This Row],[Rate Desc]],10)</f>
        <v>02NETMT135</v>
      </c>
      <c r="K3079" s="11">
        <v>287997</v>
      </c>
      <c r="L3079" s="19"/>
      <c r="M3079" s="8"/>
    </row>
    <row r="3080" spans="1:13" hidden="1">
      <c r="A3080" s="8">
        <v>201805</v>
      </c>
      <c r="B3080" s="9" t="s">
        <v>41</v>
      </c>
      <c r="C3080" s="9" t="s">
        <v>31</v>
      </c>
      <c r="D3080" s="7" t="s">
        <v>14</v>
      </c>
      <c r="E3080" s="9" t="s">
        <v>90</v>
      </c>
      <c r="F3080" s="10">
        <v>13232.72</v>
      </c>
      <c r="G3080" s="11">
        <v>0</v>
      </c>
      <c r="H3080" s="11">
        <v>1052</v>
      </c>
      <c r="I3080" s="11">
        <v>82983</v>
      </c>
      <c r="J3080" s="12" t="str">
        <f>LEFT(tblRVN[[#This Row],[Rate Desc]],10)</f>
        <v>02OALTB15R</v>
      </c>
      <c r="K3080" s="11">
        <v>82983</v>
      </c>
      <c r="L3080" s="19"/>
      <c r="M3080" s="8"/>
    </row>
    <row r="3081" spans="1:13" hidden="1">
      <c r="A3081" s="8">
        <v>201805</v>
      </c>
      <c r="B3081" s="9" t="s">
        <v>41</v>
      </c>
      <c r="C3081" s="9" t="s">
        <v>31</v>
      </c>
      <c r="D3081" s="7" t="s">
        <v>14</v>
      </c>
      <c r="E3081" s="9" t="s">
        <v>91</v>
      </c>
      <c r="F3081" s="10">
        <v>8324865.8799999999</v>
      </c>
      <c r="G3081" s="11">
        <v>0</v>
      </c>
      <c r="H3081" s="11">
        <v>101933</v>
      </c>
      <c r="I3081" s="11">
        <v>89637534</v>
      </c>
      <c r="J3081" s="12" t="str">
        <f>LEFT(tblRVN[[#This Row],[Rate Desc]],10)</f>
        <v>02RESD0016</v>
      </c>
      <c r="K3081" s="11">
        <v>89637534</v>
      </c>
      <c r="L3081" s="19"/>
      <c r="M3081" s="8"/>
    </row>
    <row r="3082" spans="1:13" hidden="1">
      <c r="A3082" s="8">
        <v>201805</v>
      </c>
      <c r="B3082" s="9" t="s">
        <v>41</v>
      </c>
      <c r="C3082" s="9" t="s">
        <v>31</v>
      </c>
      <c r="D3082" s="7" t="s">
        <v>14</v>
      </c>
      <c r="E3082" s="9" t="s">
        <v>92</v>
      </c>
      <c r="F3082" s="10">
        <v>399069.28</v>
      </c>
      <c r="G3082" s="11">
        <v>0</v>
      </c>
      <c r="H3082" s="11">
        <v>4705</v>
      </c>
      <c r="I3082" s="11">
        <v>4330781</v>
      </c>
      <c r="J3082" s="12" t="str">
        <f>LEFT(tblRVN[[#This Row],[Rate Desc]],10)</f>
        <v>02RESD0017</v>
      </c>
      <c r="K3082" s="11">
        <v>4330781</v>
      </c>
      <c r="L3082" s="19"/>
      <c r="M3082" s="8"/>
    </row>
    <row r="3083" spans="1:13" hidden="1">
      <c r="A3083" s="8">
        <v>201805</v>
      </c>
      <c r="B3083" s="9" t="s">
        <v>41</v>
      </c>
      <c r="C3083" s="9" t="s">
        <v>31</v>
      </c>
      <c r="D3083" s="7" t="s">
        <v>14</v>
      </c>
      <c r="E3083" s="9" t="s">
        <v>93</v>
      </c>
      <c r="F3083" s="10">
        <v>15111.69</v>
      </c>
      <c r="G3083" s="11">
        <v>0</v>
      </c>
      <c r="H3083" s="11">
        <v>80</v>
      </c>
      <c r="I3083" s="11">
        <v>142550</v>
      </c>
      <c r="J3083" s="12" t="str">
        <f>LEFT(tblRVN[[#This Row],[Rate Desc]],10)</f>
        <v>02RESD0018</v>
      </c>
      <c r="K3083" s="11">
        <v>142550</v>
      </c>
      <c r="L3083" s="19"/>
      <c r="M3083" s="8"/>
    </row>
    <row r="3084" spans="1:13" hidden="1">
      <c r="A3084" s="8">
        <v>201805</v>
      </c>
      <c r="B3084" s="9" t="s">
        <v>41</v>
      </c>
      <c r="C3084" s="9" t="s">
        <v>31</v>
      </c>
      <c r="D3084" s="7" t="s">
        <v>14</v>
      </c>
      <c r="E3084" s="9" t="s">
        <v>94</v>
      </c>
      <c r="F3084" s="10">
        <v>2053.75</v>
      </c>
      <c r="G3084" s="11">
        <v>0</v>
      </c>
      <c r="H3084" s="11">
        <v>15</v>
      </c>
      <c r="I3084" s="11">
        <v>20373</v>
      </c>
      <c r="J3084" s="12" t="str">
        <f>LEFT(tblRVN[[#This Row],[Rate Desc]],10)</f>
        <v>02RESD018X</v>
      </c>
      <c r="K3084" s="11">
        <v>20373</v>
      </c>
      <c r="L3084" s="19"/>
      <c r="M3084" s="8"/>
    </row>
    <row r="3085" spans="1:13" hidden="1">
      <c r="A3085" s="8">
        <v>201805</v>
      </c>
      <c r="B3085" s="9" t="s">
        <v>41</v>
      </c>
      <c r="C3085" s="9" t="s">
        <v>31</v>
      </c>
      <c r="D3085" s="7" t="s">
        <v>14</v>
      </c>
      <c r="E3085" s="9" t="s">
        <v>95</v>
      </c>
      <c r="F3085" s="10">
        <v>179505.29</v>
      </c>
      <c r="G3085" s="11">
        <v>0</v>
      </c>
      <c r="H3085" s="11">
        <v>3423</v>
      </c>
      <c r="I3085" s="11">
        <v>1347191</v>
      </c>
      <c r="J3085" s="12" t="str">
        <f>LEFT(tblRVN[[#This Row],[Rate Desc]],10)</f>
        <v>02RGNSB024</v>
      </c>
      <c r="K3085" s="11">
        <v>1347191</v>
      </c>
      <c r="L3085" s="19"/>
      <c r="M3085" s="8"/>
    </row>
    <row r="3086" spans="1:13" hidden="1">
      <c r="A3086" s="8">
        <v>201805</v>
      </c>
      <c r="B3086" s="9" t="s">
        <v>41</v>
      </c>
      <c r="C3086" s="9" t="s">
        <v>31</v>
      </c>
      <c r="D3086" s="7" t="s">
        <v>14</v>
      </c>
      <c r="E3086" s="9" t="s">
        <v>282</v>
      </c>
      <c r="F3086" s="10">
        <v>7655.29</v>
      </c>
      <c r="G3086" s="11">
        <v>0</v>
      </c>
      <c r="H3086" s="11">
        <v>2</v>
      </c>
      <c r="I3086" s="11">
        <v>88280</v>
      </c>
      <c r="J3086" s="12" t="str">
        <f>LEFT(tblRVN[[#This Row],[Rate Desc]],10)</f>
        <v>02RGNSB036</v>
      </c>
      <c r="K3086" s="11">
        <v>88280</v>
      </c>
      <c r="L3086" s="19"/>
      <c r="M3086" s="8"/>
    </row>
    <row r="3087" spans="1:13" hidden="1">
      <c r="A3087" s="8">
        <v>201805</v>
      </c>
      <c r="B3087" s="9" t="s">
        <v>41</v>
      </c>
      <c r="C3087" s="9" t="s">
        <v>31</v>
      </c>
      <c r="D3087" s="7" t="s">
        <v>14</v>
      </c>
      <c r="E3087" s="9" t="s">
        <v>283</v>
      </c>
      <c r="F3087" s="10">
        <v>404.29</v>
      </c>
      <c r="G3087" s="11">
        <v>0</v>
      </c>
      <c r="H3087" s="11">
        <v>14</v>
      </c>
      <c r="I3087" s="11">
        <v>2246</v>
      </c>
      <c r="J3087" s="12" t="str">
        <f>LEFT(tblRVN[[#This Row],[Rate Desc]],10)</f>
        <v>02RNM24135</v>
      </c>
      <c r="K3087" s="11">
        <v>2246</v>
      </c>
      <c r="L3087" s="19"/>
      <c r="M3087" s="8"/>
    </row>
    <row r="3088" spans="1:13" hidden="1">
      <c r="A3088" s="8">
        <v>201805</v>
      </c>
      <c r="B3088" s="9" t="s">
        <v>41</v>
      </c>
      <c r="C3088" s="9" t="s">
        <v>31</v>
      </c>
      <c r="D3088" s="7" t="s">
        <v>14</v>
      </c>
      <c r="E3088" s="9" t="s">
        <v>32</v>
      </c>
      <c r="F3088" s="10">
        <v>378812.24</v>
      </c>
      <c r="G3088" s="11">
        <v>0</v>
      </c>
      <c r="H3088" s="11">
        <v>0</v>
      </c>
      <c r="I3088" s="11">
        <v>0</v>
      </c>
      <c r="J3088" s="12" t="str">
        <f>LEFT(tblRVN[[#This Row],[Rate Desc]],10)</f>
        <v>301170-DSM</v>
      </c>
      <c r="K3088" s="11">
        <v>0</v>
      </c>
      <c r="L3088" s="19"/>
      <c r="M3088" s="8"/>
    </row>
    <row r="3089" spans="1:13" hidden="1">
      <c r="A3089" s="8">
        <v>201805</v>
      </c>
      <c r="B3089" s="9" t="s">
        <v>41</v>
      </c>
      <c r="C3089" s="9" t="s">
        <v>31</v>
      </c>
      <c r="D3089" s="7" t="s">
        <v>14</v>
      </c>
      <c r="E3089" s="9" t="s">
        <v>33</v>
      </c>
      <c r="F3089" s="10">
        <v>17497.45</v>
      </c>
      <c r="I3089" s="11">
        <v>0</v>
      </c>
      <c r="J3089" s="12" t="str">
        <f>LEFT(tblRVN[[#This Row],[Rate Desc]],10)</f>
        <v>301180-BLU</v>
      </c>
      <c r="K3089" s="11">
        <v>0</v>
      </c>
      <c r="L3089" s="19"/>
      <c r="M3089" s="8"/>
    </row>
    <row r="3090" spans="1:13" hidden="1">
      <c r="A3090" s="8">
        <v>201805</v>
      </c>
      <c r="B3090" s="9" t="s">
        <v>41</v>
      </c>
      <c r="C3090" s="9" t="s">
        <v>31</v>
      </c>
      <c r="D3090" s="7" t="s">
        <v>14</v>
      </c>
      <c r="E3090" s="9" t="s">
        <v>480</v>
      </c>
      <c r="F3090" s="10">
        <v>0</v>
      </c>
      <c r="G3090" s="11">
        <v>0</v>
      </c>
      <c r="H3090" s="11">
        <v>0</v>
      </c>
      <c r="I3090" s="11">
        <v>0</v>
      </c>
      <c r="J3090" s="12" t="str">
        <f>LEFT(tblRVN[[#This Row],[Rate Desc]],10)</f>
        <v>ALT REVENU</v>
      </c>
      <c r="K3090" s="11">
        <v>0</v>
      </c>
      <c r="L3090" s="19"/>
      <c r="M3090" s="8"/>
    </row>
    <row r="3091" spans="1:13" hidden="1">
      <c r="A3091" s="8">
        <v>201805</v>
      </c>
      <c r="B3091" s="9" t="s">
        <v>41</v>
      </c>
      <c r="C3091" s="9" t="s">
        <v>31</v>
      </c>
      <c r="D3091" s="7" t="s">
        <v>14</v>
      </c>
      <c r="E3091" s="9" t="s">
        <v>17</v>
      </c>
      <c r="G3091" s="11">
        <v>109370</v>
      </c>
      <c r="H3091" s="11">
        <v>0</v>
      </c>
      <c r="J3091" s="12" t="str">
        <f>LEFT(tblRVN[[#This Row],[Rate Desc]],10)</f>
        <v>CUSTOMER C</v>
      </c>
      <c r="L3091" s="19"/>
      <c r="M3091" s="8"/>
    </row>
    <row r="3092" spans="1:13" hidden="1">
      <c r="A3092" s="8">
        <v>201805</v>
      </c>
      <c r="B3092" s="9" t="s">
        <v>41</v>
      </c>
      <c r="C3092" s="9" t="s">
        <v>31</v>
      </c>
      <c r="D3092" s="7" t="s">
        <v>14</v>
      </c>
      <c r="E3092" s="9" t="s">
        <v>481</v>
      </c>
      <c r="F3092" s="10">
        <v>-574087.13</v>
      </c>
      <c r="G3092" s="11">
        <v>0</v>
      </c>
      <c r="H3092" s="11">
        <v>0</v>
      </c>
      <c r="I3092" s="11">
        <v>0</v>
      </c>
      <c r="J3092" s="12" t="str">
        <f>LEFT(tblRVN[[#This Row],[Rate Desc]],10)</f>
        <v>INCOME TAX</v>
      </c>
      <c r="K3092" s="11">
        <v>0</v>
      </c>
      <c r="L3092" s="19"/>
      <c r="M3092" s="8"/>
    </row>
    <row r="3093" spans="1:13" hidden="1">
      <c r="A3093" s="8">
        <v>201805</v>
      </c>
      <c r="B3093" s="9" t="s">
        <v>41</v>
      </c>
      <c r="C3093" s="9" t="s">
        <v>31</v>
      </c>
      <c r="D3093" s="7" t="s">
        <v>14</v>
      </c>
      <c r="E3093" s="9" t="s">
        <v>18</v>
      </c>
      <c r="F3093" s="10">
        <v>-801825.68</v>
      </c>
      <c r="G3093" s="11">
        <v>0</v>
      </c>
      <c r="H3093" s="11">
        <v>0</v>
      </c>
      <c r="I3093" s="11">
        <v>0</v>
      </c>
      <c r="J3093" s="12" t="str">
        <f>LEFT(tblRVN[[#This Row],[Rate Desc]],10)</f>
        <v>REVENUE_AC</v>
      </c>
      <c r="K3093" s="11">
        <v>0</v>
      </c>
      <c r="L3093" s="19"/>
      <c r="M3093" s="8"/>
    </row>
    <row r="3094" spans="1:13" hidden="1">
      <c r="A3094" s="8">
        <v>201806</v>
      </c>
      <c r="B3094" s="9" t="s">
        <v>41</v>
      </c>
      <c r="C3094" s="9" t="s">
        <v>13</v>
      </c>
      <c r="D3094" s="7" t="s">
        <v>35</v>
      </c>
      <c r="E3094" s="9" t="s">
        <v>42</v>
      </c>
      <c r="F3094" s="10">
        <v>-19908.72</v>
      </c>
      <c r="G3094" s="11">
        <v>0</v>
      </c>
      <c r="H3094" s="11">
        <v>1511</v>
      </c>
      <c r="I3094" s="11">
        <v>2442770</v>
      </c>
      <c r="J3094" s="12" t="str">
        <f>LEFT(tblRVN[[#This Row],[Rate Desc]],10)</f>
        <v>02GNSB0024</v>
      </c>
      <c r="K3094" s="11">
        <v>2442770</v>
      </c>
      <c r="L3094" s="19"/>
    </row>
    <row r="3095" spans="1:13" hidden="1">
      <c r="A3095" s="8">
        <v>201806</v>
      </c>
      <c r="B3095" s="9" t="s">
        <v>41</v>
      </c>
      <c r="C3095" s="9" t="s">
        <v>13</v>
      </c>
      <c r="D3095" s="7" t="s">
        <v>35</v>
      </c>
      <c r="E3095" s="9" t="s">
        <v>43</v>
      </c>
      <c r="F3095" s="10">
        <v>-0.59</v>
      </c>
      <c r="G3095" s="11">
        <v>0</v>
      </c>
      <c r="H3095" s="11">
        <v>1</v>
      </c>
      <c r="I3095" s="11">
        <v>72</v>
      </c>
      <c r="J3095" s="12" t="str">
        <f>LEFT(tblRVN[[#This Row],[Rate Desc]],10)</f>
        <v>02GNSB024F</v>
      </c>
      <c r="K3095" s="11">
        <v>72</v>
      </c>
      <c r="L3095" s="19"/>
    </row>
    <row r="3096" spans="1:13" hidden="1">
      <c r="A3096" s="8">
        <v>201806</v>
      </c>
      <c r="B3096" s="9" t="s">
        <v>41</v>
      </c>
      <c r="C3096" s="9" t="s">
        <v>13</v>
      </c>
      <c r="D3096" s="7" t="s">
        <v>35</v>
      </c>
      <c r="E3096" s="9" t="s">
        <v>44</v>
      </c>
      <c r="F3096" s="10">
        <v>-89.77</v>
      </c>
      <c r="G3096" s="11">
        <v>0</v>
      </c>
      <c r="H3096" s="11">
        <v>77</v>
      </c>
      <c r="I3096" s="11">
        <v>11013</v>
      </c>
      <c r="J3096" s="12" t="str">
        <f>LEFT(tblRVN[[#This Row],[Rate Desc]],10)</f>
        <v>02GNSB24FP</v>
      </c>
      <c r="K3096" s="11">
        <v>11013</v>
      </c>
      <c r="L3096" s="19"/>
    </row>
    <row r="3097" spans="1:13" hidden="1">
      <c r="A3097" s="8">
        <v>201806</v>
      </c>
      <c r="B3097" s="9" t="s">
        <v>41</v>
      </c>
      <c r="C3097" s="9" t="s">
        <v>13</v>
      </c>
      <c r="D3097" s="7" t="s">
        <v>35</v>
      </c>
      <c r="E3097" s="9" t="s">
        <v>45</v>
      </c>
      <c r="F3097" s="10">
        <v>-37513.79</v>
      </c>
      <c r="G3097" s="11">
        <v>0</v>
      </c>
      <c r="H3097" s="11">
        <v>94</v>
      </c>
      <c r="I3097" s="11">
        <v>4602920</v>
      </c>
      <c r="J3097" s="12" t="str">
        <f>LEFT(tblRVN[[#This Row],[Rate Desc]],10)</f>
        <v>02LGSB0036</v>
      </c>
      <c r="K3097" s="11">
        <v>4602920</v>
      </c>
      <c r="L3097" s="19"/>
    </row>
    <row r="3098" spans="1:13" hidden="1">
      <c r="A3098" s="8">
        <v>201806</v>
      </c>
      <c r="B3098" s="9" t="s">
        <v>41</v>
      </c>
      <c r="C3098" s="9" t="s">
        <v>13</v>
      </c>
      <c r="D3098" s="7" t="s">
        <v>35</v>
      </c>
      <c r="E3098" s="9" t="s">
        <v>46</v>
      </c>
      <c r="F3098" s="10">
        <v>-102.64</v>
      </c>
      <c r="G3098" s="11">
        <v>0</v>
      </c>
      <c r="H3098" s="11">
        <v>25</v>
      </c>
      <c r="I3098" s="11">
        <v>12594</v>
      </c>
      <c r="J3098" s="12" t="str">
        <f>LEFT(tblRVN[[#This Row],[Rate Desc]],10)</f>
        <v>02NMT24135</v>
      </c>
      <c r="K3098" s="11">
        <v>12594</v>
      </c>
      <c r="L3098" s="19"/>
    </row>
    <row r="3099" spans="1:13" hidden="1">
      <c r="A3099" s="8">
        <v>201806</v>
      </c>
      <c r="B3099" s="9" t="s">
        <v>41</v>
      </c>
      <c r="C3099" s="9" t="s">
        <v>13</v>
      </c>
      <c r="D3099" s="7" t="s">
        <v>35</v>
      </c>
      <c r="E3099" s="9" t="s">
        <v>47</v>
      </c>
      <c r="F3099" s="10">
        <v>-346.43</v>
      </c>
      <c r="I3099" s="11">
        <v>42491</v>
      </c>
      <c r="J3099" s="12" t="str">
        <f>LEFT(tblRVN[[#This Row],[Rate Desc]],10)</f>
        <v>02OALTB15N</v>
      </c>
      <c r="K3099" s="11">
        <v>42491</v>
      </c>
      <c r="L3099" s="19"/>
    </row>
    <row r="3100" spans="1:13" hidden="1">
      <c r="A3100" s="8">
        <v>201806</v>
      </c>
      <c r="B3100" s="9" t="s">
        <v>41</v>
      </c>
      <c r="C3100" s="9" t="s">
        <v>13</v>
      </c>
      <c r="D3100" s="7" t="s">
        <v>35</v>
      </c>
      <c r="E3100" s="9" t="s">
        <v>37</v>
      </c>
      <c r="G3100" s="11">
        <v>1633</v>
      </c>
      <c r="H3100" s="11">
        <v>0</v>
      </c>
      <c r="J3100" s="12" t="str">
        <f>LEFT(tblRVN[[#This Row],[Rate Desc]],10)</f>
        <v>CUSTOMER C</v>
      </c>
      <c r="L3100" s="19"/>
    </row>
    <row r="3101" spans="1:13" hidden="1">
      <c r="A3101" s="8">
        <v>201806</v>
      </c>
      <c r="B3101" s="9" t="s">
        <v>41</v>
      </c>
      <c r="C3101" s="9" t="s">
        <v>13</v>
      </c>
      <c r="D3101" s="7" t="s">
        <v>14</v>
      </c>
      <c r="E3101" s="9" t="s">
        <v>48</v>
      </c>
      <c r="F3101" s="10">
        <v>244120.64</v>
      </c>
      <c r="G3101" s="11">
        <v>0</v>
      </c>
      <c r="H3101" s="11">
        <v>1511</v>
      </c>
      <c r="I3101" s="11">
        <v>2442770</v>
      </c>
      <c r="J3101" s="12" t="str">
        <f>LEFT(tblRVN[[#This Row],[Rate Desc]],10)</f>
        <v>02GNSB0024</v>
      </c>
      <c r="K3101" s="11">
        <v>2442770</v>
      </c>
      <c r="L3101" s="19"/>
    </row>
    <row r="3102" spans="1:13" hidden="1">
      <c r="A3102" s="8">
        <v>201806</v>
      </c>
      <c r="B3102" s="9" t="s">
        <v>41</v>
      </c>
      <c r="C3102" s="9" t="s">
        <v>13</v>
      </c>
      <c r="D3102" s="7" t="s">
        <v>14</v>
      </c>
      <c r="E3102" s="9" t="s">
        <v>49</v>
      </c>
      <c r="F3102" s="10">
        <v>1716.66</v>
      </c>
      <c r="G3102" s="11">
        <v>0</v>
      </c>
      <c r="H3102" s="11">
        <v>6</v>
      </c>
      <c r="I3102" s="11">
        <v>12857</v>
      </c>
      <c r="J3102" s="12" t="str">
        <f>LEFT(tblRVN[[#This Row],[Rate Desc]],10)</f>
        <v>02GNSB024F</v>
      </c>
      <c r="K3102" s="11">
        <v>12857</v>
      </c>
      <c r="L3102" s="19"/>
    </row>
    <row r="3103" spans="1:13" hidden="1">
      <c r="A3103" s="8">
        <v>201806</v>
      </c>
      <c r="B3103" s="9" t="s">
        <v>41</v>
      </c>
      <c r="C3103" s="9" t="s">
        <v>13</v>
      </c>
      <c r="D3103" s="7" t="s">
        <v>14</v>
      </c>
      <c r="E3103" s="9" t="s">
        <v>50</v>
      </c>
      <c r="F3103" s="10">
        <v>3184.93</v>
      </c>
      <c r="G3103" s="11">
        <v>0</v>
      </c>
      <c r="H3103" s="11">
        <v>77</v>
      </c>
      <c r="I3103" s="11">
        <v>11013</v>
      </c>
      <c r="J3103" s="12" t="str">
        <f>LEFT(tblRVN[[#This Row],[Rate Desc]],10)</f>
        <v>02GNSB24FP</v>
      </c>
      <c r="K3103" s="11">
        <v>11013</v>
      </c>
      <c r="L3103" s="19"/>
    </row>
    <row r="3104" spans="1:13" hidden="1">
      <c r="A3104" s="8">
        <v>201806</v>
      </c>
      <c r="B3104" s="9" t="s">
        <v>41</v>
      </c>
      <c r="C3104" s="9" t="s">
        <v>13</v>
      </c>
      <c r="D3104" s="7" t="s">
        <v>14</v>
      </c>
      <c r="E3104" s="9" t="s">
        <v>51</v>
      </c>
      <c r="F3104" s="10">
        <v>3748224.38</v>
      </c>
      <c r="G3104" s="11">
        <v>0</v>
      </c>
      <c r="H3104" s="11">
        <v>14246</v>
      </c>
      <c r="I3104" s="11">
        <v>38812061</v>
      </c>
      <c r="J3104" s="12" t="str">
        <f>LEFT(tblRVN[[#This Row],[Rate Desc]],10)</f>
        <v>02GNSV0024</v>
      </c>
      <c r="K3104" s="11">
        <v>38812061</v>
      </c>
      <c r="L3104" s="19"/>
    </row>
    <row r="3105" spans="1:12" hidden="1">
      <c r="A3105" s="8">
        <v>201806</v>
      </c>
      <c r="B3105" s="9" t="s">
        <v>41</v>
      </c>
      <c r="C3105" s="9" t="s">
        <v>13</v>
      </c>
      <c r="D3105" s="7" t="s">
        <v>14</v>
      </c>
      <c r="E3105" s="9" t="s">
        <v>52</v>
      </c>
      <c r="F3105" s="10">
        <v>12965.77</v>
      </c>
      <c r="G3105" s="11">
        <v>0</v>
      </c>
      <c r="H3105" s="11">
        <v>104</v>
      </c>
      <c r="I3105" s="11">
        <v>89951</v>
      </c>
      <c r="J3105" s="12" t="str">
        <f>LEFT(tblRVN[[#This Row],[Rate Desc]],10)</f>
        <v>02GNSV024F</v>
      </c>
      <c r="K3105" s="11">
        <v>89951</v>
      </c>
      <c r="L3105" s="19"/>
    </row>
    <row r="3106" spans="1:12" hidden="1">
      <c r="A3106" s="8">
        <v>201806</v>
      </c>
      <c r="B3106" s="9" t="s">
        <v>41</v>
      </c>
      <c r="C3106" s="9" t="s">
        <v>13</v>
      </c>
      <c r="D3106" s="7" t="s">
        <v>14</v>
      </c>
      <c r="E3106" s="9" t="s">
        <v>53</v>
      </c>
      <c r="F3106" s="10">
        <v>393526.29</v>
      </c>
      <c r="G3106" s="11">
        <v>0</v>
      </c>
      <c r="H3106" s="11">
        <v>94</v>
      </c>
      <c r="I3106" s="11">
        <v>4602920</v>
      </c>
      <c r="J3106" s="12" t="str">
        <f>LEFT(tblRVN[[#This Row],[Rate Desc]],10)</f>
        <v>02LGSB0036</v>
      </c>
      <c r="K3106" s="11">
        <v>4602920</v>
      </c>
      <c r="L3106" s="19"/>
    </row>
    <row r="3107" spans="1:12" hidden="1">
      <c r="A3107" s="8">
        <v>201806</v>
      </c>
      <c r="B3107" s="9" t="s">
        <v>41</v>
      </c>
      <c r="C3107" s="9" t="s">
        <v>13</v>
      </c>
      <c r="D3107" s="7" t="s">
        <v>14</v>
      </c>
      <c r="E3107" s="9" t="s">
        <v>54</v>
      </c>
      <c r="F3107" s="10">
        <v>5108275.79</v>
      </c>
      <c r="G3107" s="11">
        <v>0</v>
      </c>
      <c r="H3107" s="11">
        <v>854</v>
      </c>
      <c r="I3107" s="11">
        <v>60917798</v>
      </c>
      <c r="J3107" s="12" t="str">
        <f>LEFT(tblRVN[[#This Row],[Rate Desc]],10)</f>
        <v>02LGSV0036</v>
      </c>
      <c r="K3107" s="11">
        <v>60917798</v>
      </c>
      <c r="L3107" s="19"/>
    </row>
    <row r="3108" spans="1:12" hidden="1">
      <c r="A3108" s="8">
        <v>201806</v>
      </c>
      <c r="B3108" s="9" t="s">
        <v>41</v>
      </c>
      <c r="C3108" s="9" t="s">
        <v>13</v>
      </c>
      <c r="D3108" s="7" t="s">
        <v>14</v>
      </c>
      <c r="E3108" s="9" t="s">
        <v>55</v>
      </c>
      <c r="F3108" s="10">
        <v>1248710.3999999999</v>
      </c>
      <c r="G3108" s="11">
        <v>0</v>
      </c>
      <c r="H3108" s="11">
        <v>36</v>
      </c>
      <c r="I3108" s="11">
        <v>16205300</v>
      </c>
      <c r="J3108" s="12" t="str">
        <f>LEFT(tblRVN[[#This Row],[Rate Desc]],10)</f>
        <v>02LGSV048T</v>
      </c>
      <c r="K3108" s="11">
        <v>16205300</v>
      </c>
      <c r="L3108" s="19"/>
    </row>
    <row r="3109" spans="1:12" hidden="1">
      <c r="A3109" s="8">
        <v>201806</v>
      </c>
      <c r="B3109" s="9" t="s">
        <v>41</v>
      </c>
      <c r="C3109" s="9" t="s">
        <v>13</v>
      </c>
      <c r="D3109" s="7" t="s">
        <v>14</v>
      </c>
      <c r="E3109" s="9" t="s">
        <v>56</v>
      </c>
      <c r="F3109" s="10">
        <v>5130.82</v>
      </c>
      <c r="I3109" s="11">
        <v>0</v>
      </c>
      <c r="J3109" s="12" t="str">
        <f>LEFT(tblRVN[[#This Row],[Rate Desc]],10)</f>
        <v>02LNX00102</v>
      </c>
      <c r="K3109" s="11">
        <v>0</v>
      </c>
      <c r="L3109" s="19"/>
    </row>
    <row r="3110" spans="1:12" hidden="1">
      <c r="A3110" s="8">
        <v>201806</v>
      </c>
      <c r="B3110" s="9" t="s">
        <v>41</v>
      </c>
      <c r="C3110" s="9" t="s">
        <v>13</v>
      </c>
      <c r="D3110" s="7" t="s">
        <v>14</v>
      </c>
      <c r="E3110" s="9" t="s">
        <v>57</v>
      </c>
      <c r="F3110" s="10">
        <v>127.71</v>
      </c>
      <c r="I3110" s="11">
        <v>0</v>
      </c>
      <c r="J3110" s="12" t="str">
        <f>LEFT(tblRVN[[#This Row],[Rate Desc]],10)</f>
        <v>02LNX00105</v>
      </c>
      <c r="K3110" s="11">
        <v>0</v>
      </c>
      <c r="L3110" s="19"/>
    </row>
    <row r="3111" spans="1:12" hidden="1">
      <c r="A3111" s="8">
        <v>201806</v>
      </c>
      <c r="B3111" s="9" t="s">
        <v>41</v>
      </c>
      <c r="C3111" s="9" t="s">
        <v>13</v>
      </c>
      <c r="D3111" s="7" t="s">
        <v>14</v>
      </c>
      <c r="E3111" s="9" t="s">
        <v>58</v>
      </c>
      <c r="F3111" s="10">
        <v>27487.43</v>
      </c>
      <c r="I3111" s="11">
        <v>0</v>
      </c>
      <c r="J3111" s="12" t="str">
        <f>LEFT(tblRVN[[#This Row],[Rate Desc]],10)</f>
        <v>02LNX00109</v>
      </c>
      <c r="K3111" s="11">
        <v>0</v>
      </c>
      <c r="L3111" s="19"/>
    </row>
    <row r="3112" spans="1:12" hidden="1">
      <c r="A3112" s="8">
        <v>201806</v>
      </c>
      <c r="B3112" s="9" t="s">
        <v>41</v>
      </c>
      <c r="C3112" s="9" t="s">
        <v>13</v>
      </c>
      <c r="D3112" s="7" t="s">
        <v>14</v>
      </c>
      <c r="E3112" s="9" t="s">
        <v>73</v>
      </c>
      <c r="F3112" s="10">
        <v>11220.13</v>
      </c>
      <c r="I3112" s="11">
        <v>0</v>
      </c>
      <c r="J3112" s="12" t="str">
        <f>LEFT(tblRVN[[#This Row],[Rate Desc]],10)</f>
        <v>02LNX00110</v>
      </c>
      <c r="K3112" s="11">
        <v>0</v>
      </c>
      <c r="L3112" s="19"/>
    </row>
    <row r="3113" spans="1:12" hidden="1">
      <c r="A3113" s="8">
        <v>201806</v>
      </c>
      <c r="B3113" s="9" t="s">
        <v>41</v>
      </c>
      <c r="C3113" s="9" t="s">
        <v>13</v>
      </c>
      <c r="D3113" s="7" t="s">
        <v>14</v>
      </c>
      <c r="E3113" s="9" t="s">
        <v>59</v>
      </c>
      <c r="F3113" s="10">
        <v>55.73</v>
      </c>
      <c r="I3113" s="11">
        <v>0</v>
      </c>
      <c r="J3113" s="12" t="str">
        <f>LEFT(tblRVN[[#This Row],[Rate Desc]],10)</f>
        <v>02LNX00112</v>
      </c>
      <c r="K3113" s="11">
        <v>0</v>
      </c>
      <c r="L3113" s="19"/>
    </row>
    <row r="3114" spans="1:12" hidden="1">
      <c r="A3114" s="8">
        <v>201806</v>
      </c>
      <c r="B3114" s="9" t="s">
        <v>41</v>
      </c>
      <c r="C3114" s="9" t="s">
        <v>13</v>
      </c>
      <c r="D3114" s="7" t="s">
        <v>14</v>
      </c>
      <c r="E3114" s="9" t="s">
        <v>60</v>
      </c>
      <c r="F3114" s="10">
        <v>226.99</v>
      </c>
      <c r="I3114" s="11">
        <v>0</v>
      </c>
      <c r="J3114" s="12" t="str">
        <f>LEFT(tblRVN[[#This Row],[Rate Desc]],10)</f>
        <v>02LNX00300</v>
      </c>
      <c r="K3114" s="11">
        <v>0</v>
      </c>
      <c r="L3114" s="19"/>
    </row>
    <row r="3115" spans="1:12" hidden="1">
      <c r="A3115" s="8">
        <v>201806</v>
      </c>
      <c r="B3115" s="9" t="s">
        <v>41</v>
      </c>
      <c r="C3115" s="9" t="s">
        <v>13</v>
      </c>
      <c r="D3115" s="7" t="s">
        <v>14</v>
      </c>
      <c r="E3115" s="9" t="s">
        <v>61</v>
      </c>
      <c r="F3115" s="10">
        <v>5781.04</v>
      </c>
      <c r="I3115" s="11">
        <v>0</v>
      </c>
      <c r="J3115" s="12" t="str">
        <f>LEFT(tblRVN[[#This Row],[Rate Desc]],10)</f>
        <v>02LNX00311</v>
      </c>
      <c r="K3115" s="11">
        <v>0</v>
      </c>
      <c r="L3115" s="19"/>
    </row>
    <row r="3116" spans="1:12" hidden="1">
      <c r="A3116" s="8">
        <v>201806</v>
      </c>
      <c r="B3116" s="9" t="s">
        <v>41</v>
      </c>
      <c r="C3116" s="9" t="s">
        <v>13</v>
      </c>
      <c r="D3116" s="7" t="s">
        <v>14</v>
      </c>
      <c r="E3116" s="9" t="s">
        <v>97</v>
      </c>
      <c r="F3116" s="10">
        <v>4879.92</v>
      </c>
      <c r="I3116" s="11">
        <v>0</v>
      </c>
      <c r="J3116" s="12" t="str">
        <f>LEFT(tblRVN[[#This Row],[Rate Desc]],10)</f>
        <v>02LNX00312</v>
      </c>
      <c r="K3116" s="11">
        <v>0</v>
      </c>
      <c r="L3116" s="19"/>
    </row>
    <row r="3117" spans="1:12" hidden="1">
      <c r="A3117" s="8">
        <v>201806</v>
      </c>
      <c r="B3117" s="9" t="s">
        <v>41</v>
      </c>
      <c r="C3117" s="9" t="s">
        <v>13</v>
      </c>
      <c r="D3117" s="7" t="s">
        <v>14</v>
      </c>
      <c r="E3117" s="9" t="s">
        <v>62</v>
      </c>
      <c r="F3117" s="10">
        <v>20803.55</v>
      </c>
      <c r="G3117" s="11">
        <v>0</v>
      </c>
      <c r="H3117" s="11">
        <v>96</v>
      </c>
      <c r="I3117" s="11">
        <v>197796</v>
      </c>
      <c r="J3117" s="12" t="str">
        <f>LEFT(tblRVN[[#This Row],[Rate Desc]],10)</f>
        <v>02NMT24135</v>
      </c>
      <c r="K3117" s="11">
        <v>197796</v>
      </c>
      <c r="L3117" s="19"/>
    </row>
    <row r="3118" spans="1:12" hidden="1">
      <c r="A3118" s="8">
        <v>201806</v>
      </c>
      <c r="B3118" s="9" t="s">
        <v>41</v>
      </c>
      <c r="C3118" s="9" t="s">
        <v>13</v>
      </c>
      <c r="D3118" s="7" t="s">
        <v>14</v>
      </c>
      <c r="E3118" s="9" t="s">
        <v>63</v>
      </c>
      <c r="F3118" s="10">
        <v>69893.460000000006</v>
      </c>
      <c r="G3118" s="11">
        <v>0</v>
      </c>
      <c r="H3118" s="11">
        <v>13</v>
      </c>
      <c r="I3118" s="11">
        <v>792640</v>
      </c>
      <c r="J3118" s="12" t="str">
        <f>LEFT(tblRVN[[#This Row],[Rate Desc]],10)</f>
        <v>02NMT36135</v>
      </c>
      <c r="K3118" s="11">
        <v>792640</v>
      </c>
      <c r="L3118" s="19"/>
    </row>
    <row r="3119" spans="1:12" hidden="1">
      <c r="A3119" s="8">
        <v>201806</v>
      </c>
      <c r="B3119" s="9" t="s">
        <v>41</v>
      </c>
      <c r="C3119" s="9" t="s">
        <v>13</v>
      </c>
      <c r="D3119" s="7" t="s">
        <v>14</v>
      </c>
      <c r="E3119" s="9" t="s">
        <v>64</v>
      </c>
      <c r="F3119" s="10">
        <v>68981.929999999993</v>
      </c>
      <c r="G3119" s="11">
        <v>0</v>
      </c>
      <c r="H3119" s="11">
        <v>2</v>
      </c>
      <c r="I3119" s="11">
        <v>902400</v>
      </c>
      <c r="J3119" s="12" t="str">
        <f>LEFT(tblRVN[[#This Row],[Rate Desc]],10)</f>
        <v>02NMT48135</v>
      </c>
      <c r="K3119" s="11">
        <v>902400</v>
      </c>
      <c r="L3119" s="19"/>
    </row>
    <row r="3120" spans="1:12" hidden="1">
      <c r="A3120" s="8">
        <v>201806</v>
      </c>
      <c r="B3120" s="9" t="s">
        <v>41</v>
      </c>
      <c r="C3120" s="9" t="s">
        <v>13</v>
      </c>
      <c r="D3120" s="7" t="s">
        <v>14</v>
      </c>
      <c r="E3120" s="9" t="s">
        <v>65</v>
      </c>
      <c r="F3120" s="10">
        <v>18129.64</v>
      </c>
      <c r="G3120" s="11">
        <v>0</v>
      </c>
      <c r="H3120" s="11">
        <v>772</v>
      </c>
      <c r="I3120" s="11">
        <v>122421</v>
      </c>
      <c r="J3120" s="12" t="str">
        <f>LEFT(tblRVN[[#This Row],[Rate Desc]],10)</f>
        <v>02OALT015N</v>
      </c>
      <c r="K3120" s="11">
        <v>122421</v>
      </c>
      <c r="L3120" s="19"/>
    </row>
    <row r="3121" spans="1:12" hidden="1">
      <c r="A3121" s="8">
        <v>201806</v>
      </c>
      <c r="B3121" s="9" t="s">
        <v>41</v>
      </c>
      <c r="C3121" s="9" t="s">
        <v>13</v>
      </c>
      <c r="D3121" s="7" t="s">
        <v>14</v>
      </c>
      <c r="E3121" s="9" t="s">
        <v>66</v>
      </c>
      <c r="F3121" s="10">
        <v>6899.32</v>
      </c>
      <c r="G3121" s="11">
        <v>0</v>
      </c>
      <c r="H3121" s="11">
        <v>467</v>
      </c>
      <c r="I3121" s="11">
        <v>42491</v>
      </c>
      <c r="J3121" s="12" t="str">
        <f>LEFT(tblRVN[[#This Row],[Rate Desc]],10)</f>
        <v>02OALTB15N</v>
      </c>
      <c r="K3121" s="11">
        <v>42491</v>
      </c>
      <c r="L3121" s="19"/>
    </row>
    <row r="3122" spans="1:12" hidden="1">
      <c r="A3122" s="8">
        <v>201806</v>
      </c>
      <c r="B3122" s="9" t="s">
        <v>41</v>
      </c>
      <c r="C3122" s="9" t="s">
        <v>13</v>
      </c>
      <c r="D3122" s="7" t="s">
        <v>14</v>
      </c>
      <c r="E3122" s="9" t="s">
        <v>67</v>
      </c>
      <c r="F3122" s="10">
        <v>1473.21</v>
      </c>
      <c r="G3122" s="11">
        <v>0</v>
      </c>
      <c r="H3122" s="11">
        <v>27</v>
      </c>
      <c r="I3122" s="11">
        <v>14603</v>
      </c>
      <c r="J3122" s="12" t="str">
        <f>LEFT(tblRVN[[#This Row],[Rate Desc]],10)</f>
        <v>02RCFL0054</v>
      </c>
      <c r="K3122" s="11">
        <v>14603</v>
      </c>
      <c r="L3122" s="19"/>
    </row>
    <row r="3123" spans="1:12" hidden="1">
      <c r="A3123" s="8">
        <v>201806</v>
      </c>
      <c r="B3123" s="9" t="s">
        <v>41</v>
      </c>
      <c r="C3123" s="9" t="s">
        <v>13</v>
      </c>
      <c r="D3123" s="7" t="s">
        <v>14</v>
      </c>
      <c r="E3123" s="9" t="s">
        <v>15</v>
      </c>
      <c r="F3123" s="10">
        <v>408592.89</v>
      </c>
      <c r="G3123" s="11">
        <v>0</v>
      </c>
      <c r="H3123" s="11">
        <v>0</v>
      </c>
      <c r="I3123" s="11">
        <v>0</v>
      </c>
      <c r="J3123" s="12" t="str">
        <f>LEFT(tblRVN[[#This Row],[Rate Desc]],10)</f>
        <v>301270-DSM</v>
      </c>
      <c r="K3123" s="11">
        <v>0</v>
      </c>
      <c r="L3123" s="19"/>
    </row>
    <row r="3124" spans="1:12" hidden="1">
      <c r="A3124" s="8">
        <v>201806</v>
      </c>
      <c r="B3124" s="9" t="s">
        <v>41</v>
      </c>
      <c r="C3124" s="9" t="s">
        <v>13</v>
      </c>
      <c r="D3124" s="7" t="s">
        <v>14</v>
      </c>
      <c r="E3124" s="9" t="s">
        <v>16</v>
      </c>
      <c r="F3124" s="10">
        <v>2304.16</v>
      </c>
      <c r="G3124" s="11">
        <v>0</v>
      </c>
      <c r="H3124" s="11">
        <v>1</v>
      </c>
      <c r="I3124" s="11">
        <v>0</v>
      </c>
      <c r="J3124" s="12" t="str">
        <f>LEFT(tblRVN[[#This Row],[Rate Desc]],10)</f>
        <v>301280-BLU</v>
      </c>
      <c r="K3124" s="11">
        <v>0</v>
      </c>
      <c r="L3124" s="19"/>
    </row>
    <row r="3125" spans="1:12" hidden="1">
      <c r="A3125" s="8">
        <v>201806</v>
      </c>
      <c r="B3125" s="9" t="s">
        <v>41</v>
      </c>
      <c r="C3125" s="9" t="s">
        <v>13</v>
      </c>
      <c r="D3125" s="7" t="s">
        <v>14</v>
      </c>
      <c r="E3125" s="9" t="s">
        <v>17</v>
      </c>
      <c r="G3125" s="11">
        <v>16175</v>
      </c>
      <c r="H3125" s="11">
        <v>0</v>
      </c>
      <c r="J3125" s="12" t="str">
        <f>LEFT(tblRVN[[#This Row],[Rate Desc]],10)</f>
        <v>CUSTOMER C</v>
      </c>
      <c r="L3125" s="19"/>
    </row>
    <row r="3126" spans="1:12" hidden="1">
      <c r="A3126" s="8">
        <v>201806</v>
      </c>
      <c r="B3126" s="9" t="s">
        <v>41</v>
      </c>
      <c r="C3126" s="9" t="s">
        <v>13</v>
      </c>
      <c r="D3126" s="7" t="s">
        <v>14</v>
      </c>
      <c r="E3126" s="9" t="s">
        <v>481</v>
      </c>
      <c r="F3126" s="10">
        <v>-524894</v>
      </c>
      <c r="G3126" s="11">
        <v>0</v>
      </c>
      <c r="H3126" s="11">
        <v>0</v>
      </c>
      <c r="I3126" s="11">
        <v>0</v>
      </c>
      <c r="J3126" s="12" t="str">
        <f>LEFT(tblRVN[[#This Row],[Rate Desc]],10)</f>
        <v>INCOME TAX</v>
      </c>
      <c r="K3126" s="11">
        <v>0</v>
      </c>
      <c r="L3126" s="19"/>
    </row>
    <row r="3127" spans="1:12" hidden="1">
      <c r="A3127" s="8">
        <v>201806</v>
      </c>
      <c r="B3127" s="9" t="s">
        <v>41</v>
      </c>
      <c r="C3127" s="9" t="s">
        <v>13</v>
      </c>
      <c r="D3127" s="7" t="s">
        <v>14</v>
      </c>
      <c r="E3127" s="9" t="s">
        <v>18</v>
      </c>
      <c r="F3127" s="10">
        <v>-795453.13</v>
      </c>
      <c r="G3127" s="11">
        <v>0</v>
      </c>
      <c r="H3127" s="11">
        <v>0</v>
      </c>
      <c r="I3127" s="11">
        <v>0</v>
      </c>
      <c r="J3127" s="12" t="str">
        <f>LEFT(tblRVN[[#This Row],[Rate Desc]],10)</f>
        <v>REVENUE_AC</v>
      </c>
      <c r="K3127" s="11">
        <v>0</v>
      </c>
      <c r="L3127" s="19"/>
    </row>
    <row r="3128" spans="1:12" hidden="1">
      <c r="A3128" s="8">
        <v>201806</v>
      </c>
      <c r="B3128" s="9" t="s">
        <v>41</v>
      </c>
      <c r="C3128" s="9" t="s">
        <v>21</v>
      </c>
      <c r="D3128" s="7" t="s">
        <v>35</v>
      </c>
      <c r="E3128" s="9" t="s">
        <v>42</v>
      </c>
      <c r="F3128" s="10">
        <v>-624.09</v>
      </c>
      <c r="G3128" s="11">
        <v>0</v>
      </c>
      <c r="H3128" s="11">
        <v>43</v>
      </c>
      <c r="I3128" s="11">
        <v>76577</v>
      </c>
      <c r="J3128" s="12" t="str">
        <f>LEFT(tblRVN[[#This Row],[Rate Desc]],10)</f>
        <v>02GNSB0024</v>
      </c>
      <c r="K3128" s="11">
        <v>76577</v>
      </c>
      <c r="L3128" s="19"/>
    </row>
    <row r="3129" spans="1:12" hidden="1">
      <c r="A3129" s="8">
        <v>201806</v>
      </c>
      <c r="B3129" s="9" t="s">
        <v>41</v>
      </c>
      <c r="C3129" s="9" t="s">
        <v>21</v>
      </c>
      <c r="D3129" s="7" t="s">
        <v>35</v>
      </c>
      <c r="E3129" s="9" t="s">
        <v>44</v>
      </c>
      <c r="F3129" s="10">
        <v>-7.29</v>
      </c>
      <c r="G3129" s="11">
        <v>0</v>
      </c>
      <c r="H3129" s="11">
        <v>1</v>
      </c>
      <c r="I3129" s="11">
        <v>894</v>
      </c>
      <c r="J3129" s="12" t="str">
        <f>LEFT(tblRVN[[#This Row],[Rate Desc]],10)</f>
        <v>02GNSB24FP</v>
      </c>
      <c r="K3129" s="11">
        <v>894</v>
      </c>
      <c r="L3129" s="19"/>
    </row>
    <row r="3130" spans="1:12" hidden="1">
      <c r="A3130" s="8">
        <v>201806</v>
      </c>
      <c r="B3130" s="9" t="s">
        <v>41</v>
      </c>
      <c r="C3130" s="9" t="s">
        <v>21</v>
      </c>
      <c r="D3130" s="7" t="s">
        <v>35</v>
      </c>
      <c r="E3130" s="9" t="s">
        <v>45</v>
      </c>
      <c r="F3130" s="10">
        <v>-558.45000000000005</v>
      </c>
      <c r="G3130" s="11">
        <v>0</v>
      </c>
      <c r="H3130" s="11">
        <v>9</v>
      </c>
      <c r="I3130" s="11">
        <v>68520</v>
      </c>
      <c r="J3130" s="12" t="str">
        <f>LEFT(tblRVN[[#This Row],[Rate Desc]],10)</f>
        <v>02LGSB0036</v>
      </c>
      <c r="K3130" s="11">
        <v>68520</v>
      </c>
      <c r="L3130" s="19"/>
    </row>
    <row r="3131" spans="1:12" hidden="1">
      <c r="A3131" s="8">
        <v>201806</v>
      </c>
      <c r="B3131" s="9" t="s">
        <v>41</v>
      </c>
      <c r="C3131" s="9" t="s">
        <v>21</v>
      </c>
      <c r="D3131" s="7" t="s">
        <v>35</v>
      </c>
      <c r="E3131" s="9" t="s">
        <v>47</v>
      </c>
      <c r="F3131" s="10">
        <v>-18.149999999999999</v>
      </c>
      <c r="I3131" s="11">
        <v>2228</v>
      </c>
      <c r="J3131" s="12" t="str">
        <f>LEFT(tblRVN[[#This Row],[Rate Desc]],10)</f>
        <v>02OALTB15N</v>
      </c>
      <c r="K3131" s="11">
        <v>2228</v>
      </c>
      <c r="L3131" s="19"/>
    </row>
    <row r="3132" spans="1:12" hidden="1">
      <c r="A3132" s="8">
        <v>201806</v>
      </c>
      <c r="B3132" s="9" t="s">
        <v>41</v>
      </c>
      <c r="C3132" s="9" t="s">
        <v>21</v>
      </c>
      <c r="D3132" s="7" t="s">
        <v>35</v>
      </c>
      <c r="E3132" s="9" t="s">
        <v>37</v>
      </c>
      <c r="G3132" s="11">
        <v>52</v>
      </c>
      <c r="H3132" s="11">
        <v>0</v>
      </c>
      <c r="J3132" s="12" t="str">
        <f>LEFT(tblRVN[[#This Row],[Rate Desc]],10)</f>
        <v>CUSTOMER C</v>
      </c>
      <c r="L3132" s="19"/>
    </row>
    <row r="3133" spans="1:12" hidden="1">
      <c r="A3133" s="8">
        <v>201806</v>
      </c>
      <c r="B3133" s="9" t="s">
        <v>41</v>
      </c>
      <c r="C3133" s="9" t="s">
        <v>21</v>
      </c>
      <c r="D3133" s="7" t="s">
        <v>14</v>
      </c>
      <c r="E3133" s="9" t="s">
        <v>48</v>
      </c>
      <c r="F3133" s="10">
        <v>8526.31</v>
      </c>
      <c r="G3133" s="11">
        <v>0</v>
      </c>
      <c r="H3133" s="11">
        <v>43</v>
      </c>
      <c r="I3133" s="11">
        <v>76577</v>
      </c>
      <c r="J3133" s="12" t="str">
        <f>LEFT(tblRVN[[#This Row],[Rate Desc]],10)</f>
        <v>02GNSB0024</v>
      </c>
      <c r="K3133" s="11">
        <v>76577</v>
      </c>
      <c r="L3133" s="19"/>
    </row>
    <row r="3134" spans="1:12" hidden="1">
      <c r="A3134" s="8">
        <v>201806</v>
      </c>
      <c r="B3134" s="9" t="s">
        <v>41</v>
      </c>
      <c r="C3134" s="9" t="s">
        <v>21</v>
      </c>
      <c r="D3134" s="7" t="s">
        <v>14</v>
      </c>
      <c r="E3134" s="9" t="s">
        <v>50</v>
      </c>
      <c r="F3134" s="10">
        <v>101.19</v>
      </c>
      <c r="G3134" s="11">
        <v>0</v>
      </c>
      <c r="H3134" s="11">
        <v>1</v>
      </c>
      <c r="I3134" s="11">
        <v>894</v>
      </c>
      <c r="J3134" s="12" t="str">
        <f>LEFT(tblRVN[[#This Row],[Rate Desc]],10)</f>
        <v>02GNSB24FP</v>
      </c>
      <c r="K3134" s="11">
        <v>894</v>
      </c>
      <c r="L3134" s="19"/>
    </row>
    <row r="3135" spans="1:12" hidden="1">
      <c r="A3135" s="8">
        <v>201806</v>
      </c>
      <c r="B3135" s="9" t="s">
        <v>41</v>
      </c>
      <c r="C3135" s="9" t="s">
        <v>21</v>
      </c>
      <c r="D3135" s="7" t="s">
        <v>14</v>
      </c>
      <c r="E3135" s="9" t="s">
        <v>51</v>
      </c>
      <c r="F3135" s="10">
        <v>113573.27</v>
      </c>
      <c r="G3135" s="11">
        <v>0</v>
      </c>
      <c r="H3135" s="11">
        <v>325</v>
      </c>
      <c r="I3135" s="11">
        <v>1149330</v>
      </c>
      <c r="J3135" s="12" t="str">
        <f>LEFT(tblRVN[[#This Row],[Rate Desc]],10)</f>
        <v>02GNSV0024</v>
      </c>
      <c r="K3135" s="11">
        <v>1149330</v>
      </c>
      <c r="L3135" s="19"/>
    </row>
    <row r="3136" spans="1:12" hidden="1">
      <c r="A3136" s="8">
        <v>201806</v>
      </c>
      <c r="B3136" s="9" t="s">
        <v>41</v>
      </c>
      <c r="C3136" s="9" t="s">
        <v>21</v>
      </c>
      <c r="D3136" s="7" t="s">
        <v>14</v>
      </c>
      <c r="E3136" s="9" t="s">
        <v>52</v>
      </c>
      <c r="F3136" s="10">
        <v>741.85</v>
      </c>
      <c r="G3136" s="11">
        <v>0</v>
      </c>
      <c r="H3136" s="11">
        <v>4</v>
      </c>
      <c r="I3136" s="11">
        <v>2776</v>
      </c>
      <c r="J3136" s="12" t="str">
        <f>LEFT(tblRVN[[#This Row],[Rate Desc]],10)</f>
        <v>02GNSV024F</v>
      </c>
      <c r="K3136" s="11">
        <v>2776</v>
      </c>
      <c r="L3136" s="19"/>
    </row>
    <row r="3137" spans="1:12" hidden="1">
      <c r="A3137" s="8">
        <v>201806</v>
      </c>
      <c r="B3137" s="9" t="s">
        <v>41</v>
      </c>
      <c r="C3137" s="9" t="s">
        <v>21</v>
      </c>
      <c r="D3137" s="7" t="s">
        <v>14</v>
      </c>
      <c r="E3137" s="9" t="s">
        <v>53</v>
      </c>
      <c r="F3137" s="10">
        <v>10834.44</v>
      </c>
      <c r="G3137" s="11">
        <v>0</v>
      </c>
      <c r="H3137" s="11">
        <v>9</v>
      </c>
      <c r="I3137" s="11">
        <v>68520</v>
      </c>
      <c r="J3137" s="12" t="str">
        <f>LEFT(tblRVN[[#This Row],[Rate Desc]],10)</f>
        <v>02LGSB0036</v>
      </c>
      <c r="K3137" s="11">
        <v>68520</v>
      </c>
      <c r="L3137" s="19"/>
    </row>
    <row r="3138" spans="1:12" hidden="1">
      <c r="A3138" s="8">
        <v>201806</v>
      </c>
      <c r="B3138" s="9" t="s">
        <v>41</v>
      </c>
      <c r="C3138" s="9" t="s">
        <v>21</v>
      </c>
      <c r="D3138" s="7" t="s">
        <v>14</v>
      </c>
      <c r="E3138" s="9" t="s">
        <v>54</v>
      </c>
      <c r="F3138" s="10">
        <v>644634.15</v>
      </c>
      <c r="G3138" s="11">
        <v>0</v>
      </c>
      <c r="H3138" s="11">
        <v>97</v>
      </c>
      <c r="I3138" s="11">
        <v>7214660</v>
      </c>
      <c r="J3138" s="12" t="str">
        <f>LEFT(tblRVN[[#This Row],[Rate Desc]],10)</f>
        <v>02LGSV0036</v>
      </c>
      <c r="K3138" s="11">
        <v>7214660</v>
      </c>
      <c r="L3138" s="19"/>
    </row>
    <row r="3139" spans="1:12" hidden="1">
      <c r="A3139" s="8">
        <v>201806</v>
      </c>
      <c r="B3139" s="9" t="s">
        <v>41</v>
      </c>
      <c r="C3139" s="9" t="s">
        <v>21</v>
      </c>
      <c r="D3139" s="7" t="s">
        <v>14</v>
      </c>
      <c r="E3139" s="9" t="s">
        <v>55</v>
      </c>
      <c r="F3139" s="10">
        <v>2385822.7999999998</v>
      </c>
      <c r="G3139" s="11">
        <v>0</v>
      </c>
      <c r="H3139" s="11">
        <v>30</v>
      </c>
      <c r="I3139" s="11">
        <v>32160100</v>
      </c>
      <c r="J3139" s="12" t="str">
        <f>LEFT(tblRVN[[#This Row],[Rate Desc]],10)</f>
        <v>02LGSV048T</v>
      </c>
      <c r="K3139" s="11">
        <v>32160100</v>
      </c>
      <c r="L3139" s="19"/>
    </row>
    <row r="3140" spans="1:12" hidden="1">
      <c r="A3140" s="8">
        <v>201806</v>
      </c>
      <c r="B3140" s="9" t="s">
        <v>41</v>
      </c>
      <c r="C3140" s="9" t="s">
        <v>21</v>
      </c>
      <c r="D3140" s="7" t="s">
        <v>14</v>
      </c>
      <c r="E3140" s="9" t="s">
        <v>65</v>
      </c>
      <c r="F3140" s="10">
        <v>1087.5</v>
      </c>
      <c r="G3140" s="11">
        <v>0</v>
      </c>
      <c r="H3140" s="11">
        <v>37</v>
      </c>
      <c r="I3140" s="11">
        <v>7946</v>
      </c>
      <c r="J3140" s="12" t="str">
        <f>LEFT(tblRVN[[#This Row],[Rate Desc]],10)</f>
        <v>02OALT015N</v>
      </c>
      <c r="K3140" s="11">
        <v>7946</v>
      </c>
      <c r="L3140" s="19"/>
    </row>
    <row r="3141" spans="1:12" hidden="1">
      <c r="A3141" s="8">
        <v>201806</v>
      </c>
      <c r="B3141" s="9" t="s">
        <v>41</v>
      </c>
      <c r="C3141" s="9" t="s">
        <v>21</v>
      </c>
      <c r="D3141" s="7" t="s">
        <v>14</v>
      </c>
      <c r="E3141" s="9" t="s">
        <v>66</v>
      </c>
      <c r="F3141" s="10">
        <v>350.28</v>
      </c>
      <c r="G3141" s="11">
        <v>0</v>
      </c>
      <c r="H3141" s="11">
        <v>14</v>
      </c>
      <c r="I3141" s="11">
        <v>2228</v>
      </c>
      <c r="J3141" s="12" t="str">
        <f>LEFT(tblRVN[[#This Row],[Rate Desc]],10)</f>
        <v>02OALTB15N</v>
      </c>
      <c r="K3141" s="11">
        <v>2228</v>
      </c>
      <c r="L3141" s="19"/>
    </row>
    <row r="3142" spans="1:12" hidden="1">
      <c r="A3142" s="8">
        <v>201806</v>
      </c>
      <c r="B3142" s="9" t="s">
        <v>41</v>
      </c>
      <c r="C3142" s="9" t="s">
        <v>21</v>
      </c>
      <c r="D3142" s="7" t="s">
        <v>14</v>
      </c>
      <c r="E3142" s="9" t="s">
        <v>68</v>
      </c>
      <c r="F3142" s="10">
        <v>26309.93</v>
      </c>
      <c r="G3142" s="11">
        <v>0</v>
      </c>
      <c r="H3142" s="11">
        <v>1</v>
      </c>
      <c r="I3142" s="11">
        <v>156000</v>
      </c>
      <c r="J3142" s="12" t="str">
        <f>LEFT(tblRVN[[#This Row],[Rate Desc]],10)</f>
        <v>02PRSV47TM</v>
      </c>
      <c r="K3142" s="11">
        <v>156000</v>
      </c>
      <c r="L3142" s="19"/>
    </row>
    <row r="3143" spans="1:12" hidden="1">
      <c r="A3143" s="8">
        <v>201806</v>
      </c>
      <c r="B3143" s="9" t="s">
        <v>41</v>
      </c>
      <c r="C3143" s="9" t="s">
        <v>21</v>
      </c>
      <c r="D3143" s="7" t="s">
        <v>14</v>
      </c>
      <c r="E3143" s="9" t="s">
        <v>22</v>
      </c>
      <c r="F3143" s="10">
        <v>190003.91</v>
      </c>
      <c r="G3143" s="11">
        <v>0</v>
      </c>
      <c r="H3143" s="11">
        <v>0</v>
      </c>
      <c r="I3143" s="11">
        <v>0</v>
      </c>
      <c r="J3143" s="12" t="str">
        <f>LEFT(tblRVN[[#This Row],[Rate Desc]],10)</f>
        <v>301370-DSM</v>
      </c>
      <c r="K3143" s="11">
        <v>0</v>
      </c>
      <c r="L3143" s="19"/>
    </row>
    <row r="3144" spans="1:12" hidden="1">
      <c r="A3144" s="8">
        <v>201806</v>
      </c>
      <c r="B3144" s="9" t="s">
        <v>41</v>
      </c>
      <c r="C3144" s="9" t="s">
        <v>21</v>
      </c>
      <c r="D3144" s="7" t="s">
        <v>14</v>
      </c>
      <c r="E3144" s="9" t="s">
        <v>287</v>
      </c>
      <c r="F3144" s="10">
        <v>3.9</v>
      </c>
      <c r="G3144" s="11">
        <v>0</v>
      </c>
      <c r="H3144" s="11">
        <v>2</v>
      </c>
      <c r="I3144" s="11">
        <v>0</v>
      </c>
      <c r="J3144" s="12" t="str">
        <f>LEFT(tblRVN[[#This Row],[Rate Desc]],10)</f>
        <v>301380-BLU</v>
      </c>
      <c r="K3144" s="11">
        <v>0</v>
      </c>
      <c r="L3144" s="19"/>
    </row>
    <row r="3145" spans="1:12" hidden="1">
      <c r="A3145" s="8">
        <v>201806</v>
      </c>
      <c r="B3145" s="9" t="s">
        <v>41</v>
      </c>
      <c r="C3145" s="9" t="s">
        <v>21</v>
      </c>
      <c r="D3145" s="7" t="s">
        <v>14</v>
      </c>
      <c r="E3145" s="9" t="s">
        <v>17</v>
      </c>
      <c r="G3145" s="11">
        <v>481</v>
      </c>
      <c r="H3145" s="11">
        <v>0</v>
      </c>
      <c r="J3145" s="12" t="str">
        <f>LEFT(tblRVN[[#This Row],[Rate Desc]],10)</f>
        <v>CUSTOMER C</v>
      </c>
      <c r="L3145" s="19"/>
    </row>
    <row r="3146" spans="1:12" hidden="1">
      <c r="A3146" s="8">
        <v>201806</v>
      </c>
      <c r="B3146" s="9" t="s">
        <v>41</v>
      </c>
      <c r="C3146" s="9" t="s">
        <v>21</v>
      </c>
      <c r="D3146" s="7" t="s">
        <v>14</v>
      </c>
      <c r="E3146" s="9" t="s">
        <v>481</v>
      </c>
      <c r="F3146" s="10">
        <v>-275017.55</v>
      </c>
      <c r="G3146" s="11">
        <v>0</v>
      </c>
      <c r="H3146" s="11">
        <v>0</v>
      </c>
      <c r="I3146" s="11">
        <v>0</v>
      </c>
      <c r="J3146" s="12" t="str">
        <f>LEFT(tblRVN[[#This Row],[Rate Desc]],10)</f>
        <v>INCOME TAX</v>
      </c>
      <c r="K3146" s="11">
        <v>0</v>
      </c>
      <c r="L3146" s="19"/>
    </row>
    <row r="3147" spans="1:12" hidden="1">
      <c r="A3147" s="8">
        <v>201806</v>
      </c>
      <c r="B3147" s="9" t="s">
        <v>41</v>
      </c>
      <c r="C3147" s="9" t="s">
        <v>21</v>
      </c>
      <c r="D3147" s="7" t="s">
        <v>14</v>
      </c>
      <c r="E3147" s="9" t="s">
        <v>18</v>
      </c>
      <c r="F3147" s="10">
        <v>-392735.07</v>
      </c>
      <c r="G3147" s="11">
        <v>0</v>
      </c>
      <c r="H3147" s="11">
        <v>0</v>
      </c>
      <c r="I3147" s="11">
        <v>0</v>
      </c>
      <c r="J3147" s="12" t="str">
        <f>LEFT(tblRVN[[#This Row],[Rate Desc]],10)</f>
        <v>REVENUE_AC</v>
      </c>
      <c r="K3147" s="11">
        <v>0</v>
      </c>
      <c r="L3147" s="19"/>
    </row>
    <row r="3148" spans="1:12" hidden="1">
      <c r="A3148" s="8">
        <v>201806</v>
      </c>
      <c r="B3148" s="9" t="s">
        <v>41</v>
      </c>
      <c r="C3148" s="9" t="s">
        <v>23</v>
      </c>
      <c r="D3148" s="7" t="s">
        <v>35</v>
      </c>
      <c r="E3148" s="9" t="s">
        <v>69</v>
      </c>
      <c r="F3148" s="10">
        <v>-128371.2</v>
      </c>
      <c r="G3148" s="11">
        <v>0</v>
      </c>
      <c r="H3148" s="11">
        <v>2947</v>
      </c>
      <c r="I3148" s="11">
        <v>15751072</v>
      </c>
      <c r="J3148" s="12" t="str">
        <f>LEFT(tblRVN[[#This Row],[Rate Desc]],10)</f>
        <v>02APSV0040</v>
      </c>
      <c r="K3148" s="11">
        <v>15751072</v>
      </c>
      <c r="L3148" s="19"/>
    </row>
    <row r="3149" spans="1:12" hidden="1">
      <c r="A3149" s="8">
        <v>201806</v>
      </c>
      <c r="B3149" s="9" t="s">
        <v>41</v>
      </c>
      <c r="C3149" s="9" t="s">
        <v>23</v>
      </c>
      <c r="D3149" s="7" t="s">
        <v>35</v>
      </c>
      <c r="E3149" s="9" t="s">
        <v>98</v>
      </c>
      <c r="F3149" s="10">
        <v>9610.7000000000007</v>
      </c>
      <c r="I3149" s="11">
        <v>-1179229</v>
      </c>
      <c r="J3149" s="12" t="str">
        <f>LEFT(tblRVN[[#This Row],[Rate Desc]],10)</f>
        <v>02BPADEBIT</v>
      </c>
      <c r="K3149" s="11">
        <v>-1179229</v>
      </c>
      <c r="L3149" s="19"/>
    </row>
    <row r="3150" spans="1:12" hidden="1">
      <c r="A3150" s="8">
        <v>201806</v>
      </c>
      <c r="B3150" s="9" t="s">
        <v>41</v>
      </c>
      <c r="C3150" s="9" t="s">
        <v>23</v>
      </c>
      <c r="D3150" s="7" t="s">
        <v>35</v>
      </c>
      <c r="E3150" s="9" t="s">
        <v>70</v>
      </c>
      <c r="F3150" s="10">
        <v>-297.35000000000002</v>
      </c>
      <c r="G3150" s="11">
        <v>0</v>
      </c>
      <c r="H3150" s="11">
        <v>9</v>
      </c>
      <c r="I3150" s="11">
        <v>36485</v>
      </c>
      <c r="J3150" s="12" t="str">
        <f>LEFT(tblRVN[[#This Row],[Rate Desc]],10)</f>
        <v>02NMT40135</v>
      </c>
      <c r="K3150" s="11">
        <v>36485</v>
      </c>
      <c r="L3150" s="19"/>
    </row>
    <row r="3151" spans="1:12" hidden="1">
      <c r="A3151" s="8">
        <v>201806</v>
      </c>
      <c r="B3151" s="9" t="s">
        <v>41</v>
      </c>
      <c r="C3151" s="9" t="s">
        <v>23</v>
      </c>
      <c r="D3151" s="7" t="s">
        <v>35</v>
      </c>
      <c r="E3151" s="9" t="s">
        <v>38</v>
      </c>
      <c r="G3151" s="11">
        <v>2900</v>
      </c>
      <c r="H3151" s="11">
        <v>0</v>
      </c>
      <c r="J3151" s="12" t="str">
        <f>LEFT(tblRVN[[#This Row],[Rate Desc]],10)</f>
        <v>CUSTOMER C</v>
      </c>
      <c r="L3151" s="19"/>
    </row>
    <row r="3152" spans="1:12" hidden="1">
      <c r="A3152" s="8">
        <v>201806</v>
      </c>
      <c r="B3152" s="9" t="s">
        <v>41</v>
      </c>
      <c r="C3152" s="9" t="s">
        <v>23</v>
      </c>
      <c r="D3152" s="7" t="s">
        <v>14</v>
      </c>
      <c r="E3152" s="9" t="s">
        <v>69</v>
      </c>
      <c r="F3152" s="10">
        <v>1254282.07</v>
      </c>
      <c r="G3152" s="11">
        <v>0</v>
      </c>
      <c r="H3152" s="11">
        <v>2947</v>
      </c>
      <c r="I3152" s="11">
        <v>15751072</v>
      </c>
      <c r="J3152" s="12" t="str">
        <f>LEFT(tblRVN[[#This Row],[Rate Desc]],10)</f>
        <v>02APSV0040</v>
      </c>
      <c r="K3152" s="11">
        <v>15751072</v>
      </c>
      <c r="L3152" s="19"/>
    </row>
    <row r="3153" spans="1:12" hidden="1">
      <c r="A3153" s="8">
        <v>201806</v>
      </c>
      <c r="B3153" s="9" t="s">
        <v>41</v>
      </c>
      <c r="C3153" s="9" t="s">
        <v>23</v>
      </c>
      <c r="D3153" s="7" t="s">
        <v>14</v>
      </c>
      <c r="E3153" s="9" t="s">
        <v>71</v>
      </c>
      <c r="F3153" s="10">
        <v>687965.52</v>
      </c>
      <c r="G3153" s="11">
        <v>0</v>
      </c>
      <c r="H3153" s="11">
        <v>2226</v>
      </c>
      <c r="I3153" s="11">
        <v>8674235</v>
      </c>
      <c r="J3153" s="12" t="str">
        <f>LEFT(tblRVN[[#This Row],[Rate Desc]],10)</f>
        <v>02APSV040X</v>
      </c>
      <c r="K3153" s="11">
        <v>8674235</v>
      </c>
      <c r="L3153" s="19"/>
    </row>
    <row r="3154" spans="1:12" hidden="1">
      <c r="A3154" s="8">
        <v>201806</v>
      </c>
      <c r="B3154" s="9" t="s">
        <v>41</v>
      </c>
      <c r="C3154" s="9" t="s">
        <v>23</v>
      </c>
      <c r="D3154" s="7" t="s">
        <v>14</v>
      </c>
      <c r="E3154" s="9" t="s">
        <v>56</v>
      </c>
      <c r="F3154" s="10">
        <v>201.2</v>
      </c>
      <c r="I3154" s="11">
        <v>0</v>
      </c>
      <c r="J3154" s="12" t="str">
        <f>LEFT(tblRVN[[#This Row],[Rate Desc]],10)</f>
        <v>02LNX00102</v>
      </c>
      <c r="K3154" s="11">
        <v>0</v>
      </c>
      <c r="L3154" s="19"/>
    </row>
    <row r="3155" spans="1:12" hidden="1">
      <c r="A3155" s="8">
        <v>201806</v>
      </c>
      <c r="B3155" s="9" t="s">
        <v>41</v>
      </c>
      <c r="C3155" s="9" t="s">
        <v>23</v>
      </c>
      <c r="D3155" s="7" t="s">
        <v>14</v>
      </c>
      <c r="E3155" s="9" t="s">
        <v>57</v>
      </c>
      <c r="F3155" s="10">
        <v>6.86</v>
      </c>
      <c r="I3155" s="11">
        <v>0</v>
      </c>
      <c r="J3155" s="12" t="str">
        <f>LEFT(tblRVN[[#This Row],[Rate Desc]],10)</f>
        <v>02LNX00105</v>
      </c>
      <c r="K3155" s="11">
        <v>0</v>
      </c>
      <c r="L3155" s="19"/>
    </row>
    <row r="3156" spans="1:12" hidden="1">
      <c r="A3156" s="8">
        <v>201806</v>
      </c>
      <c r="B3156" s="9" t="s">
        <v>41</v>
      </c>
      <c r="C3156" s="9" t="s">
        <v>23</v>
      </c>
      <c r="D3156" s="7" t="s">
        <v>14</v>
      </c>
      <c r="E3156" s="9" t="s">
        <v>58</v>
      </c>
      <c r="F3156" s="10">
        <v>2538.88</v>
      </c>
      <c r="I3156" s="11">
        <v>0</v>
      </c>
      <c r="J3156" s="12" t="str">
        <f>LEFT(tblRVN[[#This Row],[Rate Desc]],10)</f>
        <v>02LNX00109</v>
      </c>
      <c r="K3156" s="11">
        <v>0</v>
      </c>
      <c r="L3156" s="19"/>
    </row>
    <row r="3157" spans="1:12" hidden="1">
      <c r="A3157" s="8">
        <v>201806</v>
      </c>
      <c r="B3157" s="9" t="s">
        <v>41</v>
      </c>
      <c r="C3157" s="9" t="s">
        <v>23</v>
      </c>
      <c r="D3157" s="7" t="s">
        <v>14</v>
      </c>
      <c r="E3157" s="9" t="s">
        <v>75</v>
      </c>
      <c r="F3157" s="10">
        <v>2902.09</v>
      </c>
      <c r="G3157" s="11">
        <v>0</v>
      </c>
      <c r="H3157" s="11">
        <v>9</v>
      </c>
      <c r="I3157" s="11">
        <v>36485</v>
      </c>
      <c r="J3157" s="12" t="str">
        <f>LEFT(tblRVN[[#This Row],[Rate Desc]],10)</f>
        <v>02NMT40135</v>
      </c>
      <c r="K3157" s="11">
        <v>36485</v>
      </c>
      <c r="L3157" s="19"/>
    </row>
    <row r="3158" spans="1:12" hidden="1">
      <c r="A3158" s="8">
        <v>201806</v>
      </c>
      <c r="B3158" s="9" t="s">
        <v>41</v>
      </c>
      <c r="C3158" s="9" t="s">
        <v>23</v>
      </c>
      <c r="D3158" s="7" t="s">
        <v>14</v>
      </c>
      <c r="E3158" s="9" t="s">
        <v>280</v>
      </c>
      <c r="G3158" s="11">
        <v>0</v>
      </c>
      <c r="H3158" s="11">
        <v>2</v>
      </c>
      <c r="J3158" s="12" t="str">
        <f>LEFT(tblRVN[[#This Row],[Rate Desc]],10)</f>
        <v>02NMX40135</v>
      </c>
      <c r="L3158" s="19"/>
    </row>
    <row r="3159" spans="1:12" hidden="1">
      <c r="A3159" s="8">
        <v>201806</v>
      </c>
      <c r="B3159" s="9" t="s">
        <v>41</v>
      </c>
      <c r="C3159" s="9" t="s">
        <v>23</v>
      </c>
      <c r="D3159" s="7" t="s">
        <v>14</v>
      </c>
      <c r="E3159" s="9" t="s">
        <v>24</v>
      </c>
      <c r="F3159" s="10">
        <v>419000</v>
      </c>
      <c r="G3159" s="11">
        <v>0</v>
      </c>
      <c r="H3159" s="11">
        <v>0</v>
      </c>
      <c r="I3159" s="11">
        <v>0</v>
      </c>
      <c r="J3159" s="12" t="str">
        <f>LEFT(tblRVN[[#This Row],[Rate Desc]],10)</f>
        <v>301461-IRR</v>
      </c>
      <c r="K3159" s="11">
        <v>0</v>
      </c>
      <c r="L3159" s="19"/>
    </row>
    <row r="3160" spans="1:12" hidden="1">
      <c r="A3160" s="8">
        <v>201806</v>
      </c>
      <c r="B3160" s="9" t="s">
        <v>41</v>
      </c>
      <c r="C3160" s="9" t="s">
        <v>23</v>
      </c>
      <c r="D3160" s="7" t="s">
        <v>14</v>
      </c>
      <c r="E3160" s="9" t="s">
        <v>25</v>
      </c>
      <c r="F3160" s="10">
        <v>44289.82</v>
      </c>
      <c r="G3160" s="11">
        <v>0</v>
      </c>
      <c r="H3160" s="11">
        <v>0</v>
      </c>
      <c r="I3160" s="11">
        <v>0</v>
      </c>
      <c r="J3160" s="12" t="str">
        <f>LEFT(tblRVN[[#This Row],[Rate Desc]],10)</f>
        <v>301470-DSM</v>
      </c>
      <c r="K3160" s="11">
        <v>0</v>
      </c>
      <c r="L3160" s="19"/>
    </row>
    <row r="3161" spans="1:12" hidden="1">
      <c r="A3161" s="8">
        <v>201806</v>
      </c>
      <c r="B3161" s="9" t="s">
        <v>41</v>
      </c>
      <c r="C3161" s="9" t="s">
        <v>23</v>
      </c>
      <c r="D3161" s="7" t="s">
        <v>14</v>
      </c>
      <c r="E3161" s="9" t="s">
        <v>26</v>
      </c>
      <c r="F3161" s="10">
        <v>33.229999999999997</v>
      </c>
      <c r="I3161" s="11">
        <v>0</v>
      </c>
      <c r="J3161" s="12" t="str">
        <f>LEFT(tblRVN[[#This Row],[Rate Desc]],10)</f>
        <v>301480-BLU</v>
      </c>
      <c r="K3161" s="11">
        <v>0</v>
      </c>
      <c r="L3161" s="19"/>
    </row>
    <row r="3162" spans="1:12" hidden="1">
      <c r="A3162" s="8">
        <v>201806</v>
      </c>
      <c r="B3162" s="9" t="s">
        <v>41</v>
      </c>
      <c r="C3162" s="9" t="s">
        <v>23</v>
      </c>
      <c r="D3162" s="7" t="s">
        <v>14</v>
      </c>
      <c r="E3162" s="9" t="s">
        <v>27</v>
      </c>
      <c r="G3162" s="11">
        <v>5065</v>
      </c>
      <c r="H3162" s="11">
        <v>0</v>
      </c>
      <c r="J3162" s="12" t="str">
        <f>LEFT(tblRVN[[#This Row],[Rate Desc]],10)</f>
        <v>CUSTOMER C</v>
      </c>
      <c r="L3162" s="19"/>
    </row>
    <row r="3163" spans="1:12" hidden="1">
      <c r="A3163" s="8">
        <v>201806</v>
      </c>
      <c r="B3163" s="9" t="s">
        <v>41</v>
      </c>
      <c r="C3163" s="9" t="s">
        <v>23</v>
      </c>
      <c r="D3163" s="7" t="s">
        <v>14</v>
      </c>
      <c r="E3163" s="9" t="s">
        <v>481</v>
      </c>
      <c r="F3163" s="10">
        <v>-48047.91</v>
      </c>
      <c r="G3163" s="11">
        <v>0</v>
      </c>
      <c r="H3163" s="11">
        <v>0</v>
      </c>
      <c r="I3163" s="11">
        <v>0</v>
      </c>
      <c r="J3163" s="12" t="str">
        <f>LEFT(tblRVN[[#This Row],[Rate Desc]],10)</f>
        <v>INCOME TAX</v>
      </c>
      <c r="K3163" s="11">
        <v>0</v>
      </c>
      <c r="L3163" s="19"/>
    </row>
    <row r="3164" spans="1:12" hidden="1">
      <c r="A3164" s="8">
        <v>201806</v>
      </c>
      <c r="B3164" s="9" t="s">
        <v>41</v>
      </c>
      <c r="C3164" s="9" t="s">
        <v>23</v>
      </c>
      <c r="D3164" s="7" t="s">
        <v>14</v>
      </c>
      <c r="E3164" s="9" t="s">
        <v>18</v>
      </c>
      <c r="F3164" s="10">
        <v>-79707.34</v>
      </c>
      <c r="G3164" s="11">
        <v>0</v>
      </c>
      <c r="H3164" s="11">
        <v>0</v>
      </c>
      <c r="I3164" s="11">
        <v>0</v>
      </c>
      <c r="J3164" s="12" t="str">
        <f>LEFT(tblRVN[[#This Row],[Rate Desc]],10)</f>
        <v>REVENUE_AC</v>
      </c>
      <c r="K3164" s="11">
        <v>0</v>
      </c>
      <c r="L3164" s="19"/>
    </row>
    <row r="3165" spans="1:12" hidden="1">
      <c r="A3165" s="8">
        <v>201806</v>
      </c>
      <c r="B3165" s="9" t="s">
        <v>41</v>
      </c>
      <c r="C3165" s="9" t="s">
        <v>29</v>
      </c>
      <c r="D3165" s="7" t="s">
        <v>14</v>
      </c>
      <c r="E3165" s="9" t="s">
        <v>76</v>
      </c>
      <c r="F3165" s="10">
        <v>7.57</v>
      </c>
      <c r="I3165" s="11">
        <v>0</v>
      </c>
      <c r="J3165" s="12" t="str">
        <f>LEFT(tblRVN[[#This Row],[Rate Desc]],10)</f>
        <v>02CFR00012</v>
      </c>
      <c r="K3165" s="11">
        <v>0</v>
      </c>
      <c r="L3165" s="19"/>
    </row>
    <row r="3166" spans="1:12" hidden="1">
      <c r="A3166" s="8">
        <v>201806</v>
      </c>
      <c r="B3166" s="9" t="s">
        <v>41</v>
      </c>
      <c r="C3166" s="9" t="s">
        <v>29</v>
      </c>
      <c r="D3166" s="7" t="s">
        <v>14</v>
      </c>
      <c r="E3166" s="9" t="s">
        <v>77</v>
      </c>
      <c r="F3166" s="10">
        <v>2563.3000000000002</v>
      </c>
      <c r="G3166" s="11">
        <v>0</v>
      </c>
      <c r="H3166" s="11">
        <v>14</v>
      </c>
      <c r="I3166" s="11">
        <v>11765</v>
      </c>
      <c r="J3166" s="12" t="str">
        <f>LEFT(tblRVN[[#This Row],[Rate Desc]],10)</f>
        <v>02COSL0052</v>
      </c>
      <c r="K3166" s="11">
        <v>11765</v>
      </c>
      <c r="L3166" s="19"/>
    </row>
    <row r="3167" spans="1:12" hidden="1">
      <c r="A3167" s="8">
        <v>201806</v>
      </c>
      <c r="B3167" s="9" t="s">
        <v>41</v>
      </c>
      <c r="C3167" s="9" t="s">
        <v>29</v>
      </c>
      <c r="D3167" s="7" t="s">
        <v>14</v>
      </c>
      <c r="E3167" s="9" t="s">
        <v>78</v>
      </c>
      <c r="F3167" s="10">
        <v>18633.41</v>
      </c>
      <c r="G3167" s="11">
        <v>0</v>
      </c>
      <c r="H3167" s="11">
        <v>120</v>
      </c>
      <c r="I3167" s="11">
        <v>244145</v>
      </c>
      <c r="J3167" s="12" t="str">
        <f>LEFT(tblRVN[[#This Row],[Rate Desc]],10)</f>
        <v>02CUSL053F</v>
      </c>
      <c r="K3167" s="11">
        <v>244145</v>
      </c>
      <c r="L3167" s="19"/>
    </row>
    <row r="3168" spans="1:12" hidden="1">
      <c r="A3168" s="8">
        <v>201806</v>
      </c>
      <c r="B3168" s="9" t="s">
        <v>41</v>
      </c>
      <c r="C3168" s="9" t="s">
        <v>29</v>
      </c>
      <c r="D3168" s="7" t="s">
        <v>14</v>
      </c>
      <c r="E3168" s="9" t="s">
        <v>79</v>
      </c>
      <c r="F3168" s="10">
        <v>3440.43</v>
      </c>
      <c r="G3168" s="11">
        <v>0</v>
      </c>
      <c r="H3168" s="11">
        <v>113</v>
      </c>
      <c r="I3168" s="11">
        <v>45538</v>
      </c>
      <c r="J3168" s="12" t="str">
        <f>LEFT(tblRVN[[#This Row],[Rate Desc]],10)</f>
        <v>02CUSL053M</v>
      </c>
      <c r="K3168" s="11">
        <v>45538</v>
      </c>
      <c r="L3168" s="19"/>
    </row>
    <row r="3169" spans="1:12" hidden="1">
      <c r="A3169" s="8">
        <v>201806</v>
      </c>
      <c r="B3169" s="9" t="s">
        <v>41</v>
      </c>
      <c r="C3169" s="9" t="s">
        <v>29</v>
      </c>
      <c r="D3169" s="7" t="s">
        <v>14</v>
      </c>
      <c r="E3169" s="9" t="s">
        <v>80</v>
      </c>
      <c r="F3169" s="10">
        <v>17657.34</v>
      </c>
      <c r="G3169" s="11">
        <v>0</v>
      </c>
      <c r="H3169" s="11">
        <v>40</v>
      </c>
      <c r="I3169" s="11">
        <v>132171</v>
      </c>
      <c r="J3169" s="12" t="str">
        <f>LEFT(tblRVN[[#This Row],[Rate Desc]],10)</f>
        <v>02MVSL0057</v>
      </c>
      <c r="K3169" s="11">
        <v>132171</v>
      </c>
      <c r="L3169" s="19"/>
    </row>
    <row r="3170" spans="1:12" hidden="1">
      <c r="A3170" s="8">
        <v>201806</v>
      </c>
      <c r="B3170" s="9" t="s">
        <v>41</v>
      </c>
      <c r="C3170" s="9" t="s">
        <v>29</v>
      </c>
      <c r="D3170" s="7" t="s">
        <v>14</v>
      </c>
      <c r="E3170" s="9" t="s">
        <v>81</v>
      </c>
      <c r="F3170" s="10">
        <v>73306.94</v>
      </c>
      <c r="G3170" s="11">
        <v>0</v>
      </c>
      <c r="H3170" s="11">
        <v>209</v>
      </c>
      <c r="I3170" s="11">
        <v>336311</v>
      </c>
      <c r="J3170" s="12" t="str">
        <f>LEFT(tblRVN[[#This Row],[Rate Desc]],10)</f>
        <v>02SLCO0051</v>
      </c>
      <c r="K3170" s="11">
        <v>336311</v>
      </c>
      <c r="L3170" s="19"/>
    </row>
    <row r="3171" spans="1:12" hidden="1">
      <c r="A3171" s="8">
        <v>201806</v>
      </c>
      <c r="B3171" s="9" t="s">
        <v>41</v>
      </c>
      <c r="C3171" s="9" t="s">
        <v>29</v>
      </c>
      <c r="D3171" s="7" t="s">
        <v>14</v>
      </c>
      <c r="E3171" s="9" t="s">
        <v>30</v>
      </c>
      <c r="F3171" s="10">
        <v>2681.8</v>
      </c>
      <c r="G3171" s="11">
        <v>0</v>
      </c>
      <c r="H3171" s="11">
        <v>0</v>
      </c>
      <c r="I3171" s="11">
        <v>0</v>
      </c>
      <c r="J3171" s="12" t="str">
        <f>LEFT(tblRVN[[#This Row],[Rate Desc]],10)</f>
        <v>301670-DSM</v>
      </c>
      <c r="K3171" s="11">
        <v>0</v>
      </c>
      <c r="L3171" s="19"/>
    </row>
    <row r="3172" spans="1:12" hidden="1">
      <c r="A3172" s="8">
        <v>201806</v>
      </c>
      <c r="B3172" s="9" t="s">
        <v>41</v>
      </c>
      <c r="C3172" s="9" t="s">
        <v>29</v>
      </c>
      <c r="D3172" s="7" t="s">
        <v>14</v>
      </c>
      <c r="E3172" s="9" t="s">
        <v>17</v>
      </c>
      <c r="G3172" s="11">
        <v>247</v>
      </c>
      <c r="H3172" s="11">
        <v>0</v>
      </c>
      <c r="J3172" s="12" t="str">
        <f>LEFT(tblRVN[[#This Row],[Rate Desc]],10)</f>
        <v>CUSTOMER C</v>
      </c>
      <c r="L3172" s="19"/>
    </row>
    <row r="3173" spans="1:12" hidden="1">
      <c r="A3173" s="8">
        <v>201806</v>
      </c>
      <c r="B3173" s="9" t="s">
        <v>41</v>
      </c>
      <c r="C3173" s="9" t="s">
        <v>29</v>
      </c>
      <c r="D3173" s="7" t="s">
        <v>14</v>
      </c>
      <c r="E3173" s="9" t="s">
        <v>481</v>
      </c>
      <c r="F3173" s="10">
        <v>-3980.7</v>
      </c>
      <c r="G3173" s="11">
        <v>0</v>
      </c>
      <c r="H3173" s="11">
        <v>0</v>
      </c>
      <c r="I3173" s="11">
        <v>0</v>
      </c>
      <c r="J3173" s="12" t="str">
        <f>LEFT(tblRVN[[#This Row],[Rate Desc]],10)</f>
        <v>INCOME TAX</v>
      </c>
      <c r="K3173" s="11">
        <v>0</v>
      </c>
      <c r="L3173" s="19"/>
    </row>
    <row r="3174" spans="1:12" hidden="1">
      <c r="A3174" s="8">
        <v>201806</v>
      </c>
      <c r="B3174" s="9" t="s">
        <v>41</v>
      </c>
      <c r="C3174" s="9" t="s">
        <v>29</v>
      </c>
      <c r="D3174" s="7" t="s">
        <v>14</v>
      </c>
      <c r="E3174" s="9" t="s">
        <v>18</v>
      </c>
      <c r="F3174" s="10">
        <v>-5624.5</v>
      </c>
      <c r="G3174" s="11">
        <v>0</v>
      </c>
      <c r="H3174" s="11">
        <v>0</v>
      </c>
      <c r="I3174" s="11">
        <v>0</v>
      </c>
      <c r="J3174" s="12" t="str">
        <f>LEFT(tblRVN[[#This Row],[Rate Desc]],10)</f>
        <v>REVENUE_AC</v>
      </c>
      <c r="K3174" s="11">
        <v>0</v>
      </c>
      <c r="L3174" s="19"/>
    </row>
    <row r="3175" spans="1:12" hidden="1">
      <c r="A3175" s="8">
        <v>201806</v>
      </c>
      <c r="B3175" s="9" t="s">
        <v>41</v>
      </c>
      <c r="C3175" s="9" t="s">
        <v>31</v>
      </c>
      <c r="D3175" s="7" t="s">
        <v>35</v>
      </c>
      <c r="E3175" s="9" t="s">
        <v>82</v>
      </c>
      <c r="F3175" s="10">
        <v>-2258.96</v>
      </c>
      <c r="G3175" s="11">
        <v>0</v>
      </c>
      <c r="H3175" s="11">
        <v>944</v>
      </c>
      <c r="I3175" s="11">
        <v>277176</v>
      </c>
      <c r="J3175" s="12" t="str">
        <f>LEFT(tblRVN[[#This Row],[Rate Desc]],10)</f>
        <v>02NETMT135</v>
      </c>
      <c r="K3175" s="11">
        <v>277176</v>
      </c>
      <c r="L3175" s="19"/>
    </row>
    <row r="3176" spans="1:12" hidden="1">
      <c r="A3176" s="8">
        <v>201806</v>
      </c>
      <c r="B3176" s="9" t="s">
        <v>41</v>
      </c>
      <c r="C3176" s="9" t="s">
        <v>31</v>
      </c>
      <c r="D3176" s="7" t="s">
        <v>35</v>
      </c>
      <c r="E3176" s="9" t="s">
        <v>83</v>
      </c>
      <c r="F3176" s="10">
        <v>-655.77</v>
      </c>
      <c r="I3176" s="11">
        <v>80422</v>
      </c>
      <c r="J3176" s="12" t="str">
        <f>LEFT(tblRVN[[#This Row],[Rate Desc]],10)</f>
        <v>02OALTB15R</v>
      </c>
      <c r="K3176" s="11">
        <v>80422</v>
      </c>
      <c r="L3176" s="19"/>
    </row>
    <row r="3177" spans="1:12" hidden="1">
      <c r="A3177" s="8">
        <v>201806</v>
      </c>
      <c r="B3177" s="9" t="s">
        <v>41</v>
      </c>
      <c r="C3177" s="9" t="s">
        <v>31</v>
      </c>
      <c r="D3177" s="7" t="s">
        <v>35</v>
      </c>
      <c r="E3177" s="9" t="s">
        <v>84</v>
      </c>
      <c r="F3177" s="10">
        <v>-735483.48</v>
      </c>
      <c r="G3177" s="11">
        <v>0</v>
      </c>
      <c r="H3177" s="11">
        <v>101945</v>
      </c>
      <c r="I3177" s="11">
        <v>90243045</v>
      </c>
      <c r="J3177" s="12" t="str">
        <f>LEFT(tblRVN[[#This Row],[Rate Desc]],10)</f>
        <v>02RESD0016</v>
      </c>
      <c r="K3177" s="11">
        <v>90243045</v>
      </c>
      <c r="L3177" s="19"/>
    </row>
    <row r="3178" spans="1:12" hidden="1">
      <c r="A3178" s="8">
        <v>201806</v>
      </c>
      <c r="B3178" s="9" t="s">
        <v>41</v>
      </c>
      <c r="C3178" s="9" t="s">
        <v>31</v>
      </c>
      <c r="D3178" s="7" t="s">
        <v>35</v>
      </c>
      <c r="E3178" s="9" t="s">
        <v>85</v>
      </c>
      <c r="F3178" s="10">
        <v>-30209.23</v>
      </c>
      <c r="G3178" s="11">
        <v>0</v>
      </c>
      <c r="H3178" s="11">
        <v>4599</v>
      </c>
      <c r="I3178" s="11">
        <v>3706677</v>
      </c>
      <c r="J3178" s="12" t="str">
        <f>LEFT(tblRVN[[#This Row],[Rate Desc]],10)</f>
        <v>02RESD0017</v>
      </c>
      <c r="K3178" s="11">
        <v>3706677</v>
      </c>
      <c r="L3178" s="19"/>
    </row>
    <row r="3179" spans="1:12" hidden="1">
      <c r="A3179" s="8">
        <v>201806</v>
      </c>
      <c r="B3179" s="9" t="s">
        <v>41</v>
      </c>
      <c r="C3179" s="9" t="s">
        <v>31</v>
      </c>
      <c r="D3179" s="7" t="s">
        <v>35</v>
      </c>
      <c r="E3179" s="9" t="s">
        <v>86</v>
      </c>
      <c r="F3179" s="10">
        <v>-1177.5</v>
      </c>
      <c r="G3179" s="11">
        <v>0</v>
      </c>
      <c r="H3179" s="11">
        <v>79</v>
      </c>
      <c r="I3179" s="11">
        <v>144481</v>
      </c>
      <c r="J3179" s="12" t="str">
        <f>LEFT(tblRVN[[#This Row],[Rate Desc]],10)</f>
        <v>02RESD0018</v>
      </c>
      <c r="K3179" s="11">
        <v>144481</v>
      </c>
      <c r="L3179" s="19"/>
    </row>
    <row r="3180" spans="1:12" hidden="1">
      <c r="A3180" s="8">
        <v>201806</v>
      </c>
      <c r="B3180" s="9" t="s">
        <v>41</v>
      </c>
      <c r="C3180" s="9" t="s">
        <v>31</v>
      </c>
      <c r="D3180" s="7" t="s">
        <v>35</v>
      </c>
      <c r="E3180" s="9" t="s">
        <v>87</v>
      </c>
      <c r="F3180" s="10">
        <v>-203.71</v>
      </c>
      <c r="G3180" s="11">
        <v>0</v>
      </c>
      <c r="H3180" s="11">
        <v>14</v>
      </c>
      <c r="I3180" s="11">
        <v>24995</v>
      </c>
      <c r="J3180" s="12" t="str">
        <f>LEFT(tblRVN[[#This Row],[Rate Desc]],10)</f>
        <v>02RESD018X</v>
      </c>
      <c r="K3180" s="11">
        <v>24995</v>
      </c>
      <c r="L3180" s="19"/>
    </row>
    <row r="3181" spans="1:12" hidden="1">
      <c r="A3181" s="8">
        <v>201806</v>
      </c>
      <c r="B3181" s="9" t="s">
        <v>41</v>
      </c>
      <c r="C3181" s="9" t="s">
        <v>31</v>
      </c>
      <c r="D3181" s="7" t="s">
        <v>35</v>
      </c>
      <c r="E3181" s="9" t="s">
        <v>88</v>
      </c>
      <c r="F3181" s="10">
        <v>-12814.15</v>
      </c>
      <c r="G3181" s="11">
        <v>0</v>
      </c>
      <c r="H3181" s="11">
        <v>3425</v>
      </c>
      <c r="I3181" s="11">
        <v>1572258</v>
      </c>
      <c r="J3181" s="12" t="str">
        <f>LEFT(tblRVN[[#This Row],[Rate Desc]],10)</f>
        <v>02RGNSB024</v>
      </c>
      <c r="K3181" s="11">
        <v>1572258</v>
      </c>
      <c r="L3181" s="19"/>
    </row>
    <row r="3182" spans="1:12" hidden="1">
      <c r="A3182" s="8">
        <v>201806</v>
      </c>
      <c r="B3182" s="9" t="s">
        <v>41</v>
      </c>
      <c r="C3182" s="9" t="s">
        <v>31</v>
      </c>
      <c r="D3182" s="7" t="s">
        <v>35</v>
      </c>
      <c r="E3182" s="9" t="s">
        <v>284</v>
      </c>
      <c r="F3182" s="10">
        <v>-498.78</v>
      </c>
      <c r="G3182" s="11">
        <v>0</v>
      </c>
      <c r="H3182" s="11">
        <v>1</v>
      </c>
      <c r="I3182" s="11">
        <v>61200</v>
      </c>
      <c r="J3182" s="12" t="str">
        <f>LEFT(tblRVN[[#This Row],[Rate Desc]],10)</f>
        <v>02RGNSB036</v>
      </c>
      <c r="K3182" s="11">
        <v>61200</v>
      </c>
      <c r="L3182" s="19"/>
    </row>
    <row r="3183" spans="1:12" hidden="1">
      <c r="A3183" s="8">
        <v>201806</v>
      </c>
      <c r="B3183" s="9" t="s">
        <v>41</v>
      </c>
      <c r="C3183" s="9" t="s">
        <v>31</v>
      </c>
      <c r="D3183" s="7" t="s">
        <v>35</v>
      </c>
      <c r="E3183" s="9" t="s">
        <v>281</v>
      </c>
      <c r="F3183" s="10">
        <v>-3.57</v>
      </c>
      <c r="G3183" s="11">
        <v>0</v>
      </c>
      <c r="H3183" s="11">
        <v>14</v>
      </c>
      <c r="I3183" s="11">
        <v>438</v>
      </c>
      <c r="J3183" s="12" t="str">
        <f>LEFT(tblRVN[[#This Row],[Rate Desc]],10)</f>
        <v>02RNM24135</v>
      </c>
      <c r="K3183" s="11">
        <v>438</v>
      </c>
      <c r="L3183" s="19"/>
    </row>
    <row r="3184" spans="1:12" hidden="1">
      <c r="A3184" s="8">
        <v>201806</v>
      </c>
      <c r="B3184" s="9" t="s">
        <v>41</v>
      </c>
      <c r="C3184" s="9" t="s">
        <v>31</v>
      </c>
      <c r="D3184" s="7" t="s">
        <v>35</v>
      </c>
      <c r="E3184" s="9" t="s">
        <v>37</v>
      </c>
      <c r="G3184" s="11">
        <v>109299</v>
      </c>
      <c r="H3184" s="11">
        <v>0</v>
      </c>
      <c r="J3184" s="12" t="str">
        <f>LEFT(tblRVN[[#This Row],[Rate Desc]],10)</f>
        <v>CUSTOMER C</v>
      </c>
      <c r="L3184" s="19"/>
    </row>
    <row r="3185" spans="1:12" hidden="1">
      <c r="A3185" s="8">
        <v>201806</v>
      </c>
      <c r="B3185" s="9" t="s">
        <v>41</v>
      </c>
      <c r="C3185" s="9" t="s">
        <v>31</v>
      </c>
      <c r="D3185" s="7" t="s">
        <v>14</v>
      </c>
      <c r="E3185" s="9" t="s">
        <v>99</v>
      </c>
      <c r="F3185" s="10">
        <v>-0.41</v>
      </c>
      <c r="I3185" s="11">
        <v>0</v>
      </c>
      <c r="J3185" s="12" t="str">
        <f>LEFT(tblRVN[[#This Row],[Rate Desc]],10)</f>
        <v>02BLSKY01R</v>
      </c>
      <c r="K3185" s="11">
        <v>0</v>
      </c>
      <c r="L3185" s="19"/>
    </row>
    <row r="3186" spans="1:12" hidden="1">
      <c r="A3186" s="8">
        <v>201806</v>
      </c>
      <c r="B3186" s="9" t="s">
        <v>41</v>
      </c>
      <c r="C3186" s="9" t="s">
        <v>31</v>
      </c>
      <c r="D3186" s="7" t="s">
        <v>14</v>
      </c>
      <c r="E3186" s="9" t="s">
        <v>58</v>
      </c>
      <c r="F3186" s="10">
        <v>152.46</v>
      </c>
      <c r="I3186" s="11">
        <v>0</v>
      </c>
      <c r="J3186" s="12" t="str">
        <f>LEFT(tblRVN[[#This Row],[Rate Desc]],10)</f>
        <v>02LNX00109</v>
      </c>
      <c r="K3186" s="11">
        <v>0</v>
      </c>
      <c r="L3186" s="19"/>
    </row>
    <row r="3187" spans="1:12" hidden="1">
      <c r="A3187" s="8">
        <v>201806</v>
      </c>
      <c r="B3187" s="9" t="s">
        <v>41</v>
      </c>
      <c r="C3187" s="9" t="s">
        <v>31</v>
      </c>
      <c r="D3187" s="7" t="s">
        <v>14</v>
      </c>
      <c r="E3187" s="9" t="s">
        <v>89</v>
      </c>
      <c r="F3187" s="10">
        <v>31966.85</v>
      </c>
      <c r="G3187" s="11">
        <v>0</v>
      </c>
      <c r="H3187" s="11">
        <v>944</v>
      </c>
      <c r="I3187" s="11">
        <v>283275</v>
      </c>
      <c r="J3187" s="12" t="str">
        <f>LEFT(tblRVN[[#This Row],[Rate Desc]],10)</f>
        <v>02NETMT135</v>
      </c>
      <c r="K3187" s="11">
        <v>283275</v>
      </c>
      <c r="L3187" s="19"/>
    </row>
    <row r="3188" spans="1:12" hidden="1">
      <c r="A3188" s="8">
        <v>201806</v>
      </c>
      <c r="B3188" s="9" t="s">
        <v>41</v>
      </c>
      <c r="C3188" s="9" t="s">
        <v>31</v>
      </c>
      <c r="D3188" s="7" t="s">
        <v>14</v>
      </c>
      <c r="E3188" s="9" t="s">
        <v>90</v>
      </c>
      <c r="F3188" s="10">
        <v>12810.51</v>
      </c>
      <c r="G3188" s="11">
        <v>0</v>
      </c>
      <c r="H3188" s="11">
        <v>1051</v>
      </c>
      <c r="I3188" s="11">
        <v>80422</v>
      </c>
      <c r="J3188" s="12" t="str">
        <f>LEFT(tblRVN[[#This Row],[Rate Desc]],10)</f>
        <v>02OALTB15R</v>
      </c>
      <c r="K3188" s="11">
        <v>80422</v>
      </c>
      <c r="L3188" s="19"/>
    </row>
    <row r="3189" spans="1:12" hidden="1">
      <c r="A3189" s="8">
        <v>201806</v>
      </c>
      <c r="B3189" s="9" t="s">
        <v>41</v>
      </c>
      <c r="C3189" s="9" t="s">
        <v>31</v>
      </c>
      <c r="D3189" s="7" t="s">
        <v>14</v>
      </c>
      <c r="E3189" s="9" t="s">
        <v>91</v>
      </c>
      <c r="F3189" s="10">
        <v>8448787.0700000003</v>
      </c>
      <c r="G3189" s="11">
        <v>0</v>
      </c>
      <c r="H3189" s="11">
        <v>101945</v>
      </c>
      <c r="I3189" s="11">
        <v>90336177</v>
      </c>
      <c r="J3189" s="12" t="str">
        <f>LEFT(tblRVN[[#This Row],[Rate Desc]],10)</f>
        <v>02RESD0016</v>
      </c>
      <c r="K3189" s="11">
        <v>90336177</v>
      </c>
      <c r="L3189" s="19"/>
    </row>
    <row r="3190" spans="1:12" hidden="1">
      <c r="A3190" s="8">
        <v>201806</v>
      </c>
      <c r="B3190" s="9" t="s">
        <v>41</v>
      </c>
      <c r="C3190" s="9" t="s">
        <v>31</v>
      </c>
      <c r="D3190" s="7" t="s">
        <v>14</v>
      </c>
      <c r="E3190" s="9" t="s">
        <v>92</v>
      </c>
      <c r="F3190" s="10">
        <v>339562.02</v>
      </c>
      <c r="G3190" s="11">
        <v>0</v>
      </c>
      <c r="H3190" s="11">
        <v>4599</v>
      </c>
      <c r="I3190" s="11">
        <v>3706676</v>
      </c>
      <c r="J3190" s="12" t="str">
        <f>LEFT(tblRVN[[#This Row],[Rate Desc]],10)</f>
        <v>02RESD0017</v>
      </c>
      <c r="K3190" s="11">
        <v>3706676</v>
      </c>
      <c r="L3190" s="19"/>
    </row>
    <row r="3191" spans="1:12" hidden="1">
      <c r="A3191" s="8">
        <v>201806</v>
      </c>
      <c r="B3191" s="9" t="s">
        <v>41</v>
      </c>
      <c r="C3191" s="9" t="s">
        <v>31</v>
      </c>
      <c r="D3191" s="7" t="s">
        <v>14</v>
      </c>
      <c r="E3191" s="9" t="s">
        <v>93</v>
      </c>
      <c r="F3191" s="10">
        <v>15335.2</v>
      </c>
      <c r="G3191" s="11">
        <v>0</v>
      </c>
      <c r="H3191" s="11">
        <v>79</v>
      </c>
      <c r="I3191" s="11">
        <v>144481</v>
      </c>
      <c r="J3191" s="12" t="str">
        <f>LEFT(tblRVN[[#This Row],[Rate Desc]],10)</f>
        <v>02RESD0018</v>
      </c>
      <c r="K3191" s="11">
        <v>144481</v>
      </c>
      <c r="L3191" s="19"/>
    </row>
    <row r="3192" spans="1:12" hidden="1">
      <c r="A3192" s="8">
        <v>201806</v>
      </c>
      <c r="B3192" s="9" t="s">
        <v>41</v>
      </c>
      <c r="C3192" s="9" t="s">
        <v>31</v>
      </c>
      <c r="D3192" s="7" t="s">
        <v>14</v>
      </c>
      <c r="E3192" s="9" t="s">
        <v>94</v>
      </c>
      <c r="F3192" s="10">
        <v>2579.69</v>
      </c>
      <c r="G3192" s="11">
        <v>0</v>
      </c>
      <c r="H3192" s="11">
        <v>14</v>
      </c>
      <c r="I3192" s="11">
        <v>24995</v>
      </c>
      <c r="J3192" s="12" t="str">
        <f>LEFT(tblRVN[[#This Row],[Rate Desc]],10)</f>
        <v>02RESD018X</v>
      </c>
      <c r="K3192" s="11">
        <v>24995</v>
      </c>
      <c r="L3192" s="19"/>
    </row>
    <row r="3193" spans="1:12" hidden="1">
      <c r="A3193" s="8">
        <v>201806</v>
      </c>
      <c r="B3193" s="9" t="s">
        <v>41</v>
      </c>
      <c r="C3193" s="9" t="s">
        <v>31</v>
      </c>
      <c r="D3193" s="7" t="s">
        <v>14</v>
      </c>
      <c r="E3193" s="9" t="s">
        <v>95</v>
      </c>
      <c r="F3193" s="10">
        <v>201936.6</v>
      </c>
      <c r="G3193" s="11">
        <v>0</v>
      </c>
      <c r="H3193" s="11">
        <v>3425</v>
      </c>
      <c r="I3193" s="11">
        <v>1602479</v>
      </c>
      <c r="J3193" s="12" t="str">
        <f>LEFT(tblRVN[[#This Row],[Rate Desc]],10)</f>
        <v>02RGNSB024</v>
      </c>
      <c r="K3193" s="11">
        <v>1602479</v>
      </c>
      <c r="L3193" s="19"/>
    </row>
    <row r="3194" spans="1:12" hidden="1">
      <c r="A3194" s="8">
        <v>201806</v>
      </c>
      <c r="B3194" s="9" t="s">
        <v>41</v>
      </c>
      <c r="C3194" s="9" t="s">
        <v>31</v>
      </c>
      <c r="D3194" s="7" t="s">
        <v>14</v>
      </c>
      <c r="E3194" s="9" t="s">
        <v>282</v>
      </c>
      <c r="F3194" s="10">
        <v>8056.74</v>
      </c>
      <c r="G3194" s="11">
        <v>0</v>
      </c>
      <c r="H3194" s="11">
        <v>2</v>
      </c>
      <c r="I3194" s="11">
        <v>95680</v>
      </c>
      <c r="J3194" s="12" t="str">
        <f>LEFT(tblRVN[[#This Row],[Rate Desc]],10)</f>
        <v>02RGNSB036</v>
      </c>
      <c r="K3194" s="11">
        <v>95680</v>
      </c>
      <c r="L3194" s="19"/>
    </row>
    <row r="3195" spans="1:12" hidden="1">
      <c r="A3195" s="8">
        <v>201806</v>
      </c>
      <c r="B3195" s="9" t="s">
        <v>41</v>
      </c>
      <c r="C3195" s="9" t="s">
        <v>31</v>
      </c>
      <c r="D3195" s="7" t="s">
        <v>14</v>
      </c>
      <c r="E3195" s="9" t="s">
        <v>283</v>
      </c>
      <c r="F3195" s="10">
        <v>257.93</v>
      </c>
      <c r="G3195" s="11">
        <v>0</v>
      </c>
      <c r="H3195" s="11">
        <v>14</v>
      </c>
      <c r="I3195" s="11">
        <v>438</v>
      </c>
      <c r="J3195" s="12" t="str">
        <f>LEFT(tblRVN[[#This Row],[Rate Desc]],10)</f>
        <v>02RNM24135</v>
      </c>
      <c r="K3195" s="11">
        <v>438</v>
      </c>
      <c r="L3195" s="19"/>
    </row>
    <row r="3196" spans="1:12" hidden="1">
      <c r="A3196" s="8">
        <v>201806</v>
      </c>
      <c r="B3196" s="9" t="s">
        <v>41</v>
      </c>
      <c r="C3196" s="9" t="s">
        <v>31</v>
      </c>
      <c r="D3196" s="7" t="s">
        <v>14</v>
      </c>
      <c r="E3196" s="9" t="s">
        <v>32</v>
      </c>
      <c r="F3196" s="10">
        <v>381598.18</v>
      </c>
      <c r="G3196" s="11">
        <v>0</v>
      </c>
      <c r="H3196" s="11">
        <v>0</v>
      </c>
      <c r="I3196" s="11">
        <v>0</v>
      </c>
      <c r="J3196" s="12" t="str">
        <f>LEFT(tblRVN[[#This Row],[Rate Desc]],10)</f>
        <v>301170-DSM</v>
      </c>
      <c r="K3196" s="11">
        <v>0</v>
      </c>
      <c r="L3196" s="19"/>
    </row>
    <row r="3197" spans="1:12" hidden="1">
      <c r="A3197" s="8">
        <v>201806</v>
      </c>
      <c r="B3197" s="9" t="s">
        <v>41</v>
      </c>
      <c r="C3197" s="9" t="s">
        <v>31</v>
      </c>
      <c r="D3197" s="7" t="s">
        <v>14</v>
      </c>
      <c r="E3197" s="9" t="s">
        <v>33</v>
      </c>
      <c r="F3197" s="10">
        <v>20118.02</v>
      </c>
      <c r="I3197" s="11">
        <v>0</v>
      </c>
      <c r="J3197" s="12" t="str">
        <f>LEFT(tblRVN[[#This Row],[Rate Desc]],10)</f>
        <v>301180-BLU</v>
      </c>
      <c r="K3197" s="11">
        <v>0</v>
      </c>
      <c r="L3197" s="19"/>
    </row>
    <row r="3198" spans="1:12" hidden="1">
      <c r="A3198" s="8">
        <v>201806</v>
      </c>
      <c r="B3198" s="9" t="s">
        <v>41</v>
      </c>
      <c r="C3198" s="9" t="s">
        <v>31</v>
      </c>
      <c r="D3198" s="7" t="s">
        <v>14</v>
      </c>
      <c r="E3198" s="9" t="s">
        <v>17</v>
      </c>
      <c r="G3198" s="11">
        <v>109328</v>
      </c>
      <c r="H3198" s="11">
        <v>0</v>
      </c>
      <c r="J3198" s="12" t="str">
        <f>LEFT(tblRVN[[#This Row],[Rate Desc]],10)</f>
        <v>CUSTOMER C</v>
      </c>
      <c r="L3198" s="19"/>
    </row>
    <row r="3199" spans="1:12" hidden="1">
      <c r="A3199" s="8">
        <v>201806</v>
      </c>
      <c r="B3199" s="9" t="s">
        <v>41</v>
      </c>
      <c r="C3199" s="9" t="s">
        <v>31</v>
      </c>
      <c r="D3199" s="7" t="s">
        <v>14</v>
      </c>
      <c r="E3199" s="9" t="s">
        <v>481</v>
      </c>
      <c r="F3199" s="10">
        <v>-574087.13</v>
      </c>
      <c r="G3199" s="11">
        <v>0</v>
      </c>
      <c r="H3199" s="11">
        <v>0</v>
      </c>
      <c r="I3199" s="11">
        <v>0</v>
      </c>
      <c r="J3199" s="12" t="str">
        <f>LEFT(tblRVN[[#This Row],[Rate Desc]],10)</f>
        <v>INCOME TAX</v>
      </c>
      <c r="K3199" s="11">
        <v>0</v>
      </c>
      <c r="L3199" s="19"/>
    </row>
    <row r="3200" spans="1:12" hidden="1">
      <c r="A3200" s="8">
        <v>201806</v>
      </c>
      <c r="B3200" s="9" t="s">
        <v>41</v>
      </c>
      <c r="C3200" s="9" t="s">
        <v>31</v>
      </c>
      <c r="D3200" s="7" t="s">
        <v>14</v>
      </c>
      <c r="E3200" s="9" t="s">
        <v>18</v>
      </c>
      <c r="F3200" s="10">
        <v>-804611.62</v>
      </c>
      <c r="G3200" s="11">
        <v>0</v>
      </c>
      <c r="H3200" s="11">
        <v>0</v>
      </c>
      <c r="I3200" s="11">
        <v>0</v>
      </c>
      <c r="J3200" s="12" t="str">
        <f>LEFT(tblRVN[[#This Row],[Rate Desc]],10)</f>
        <v>REVENUE_AC</v>
      </c>
      <c r="K3200" s="11">
        <v>0</v>
      </c>
      <c r="L3200" s="19"/>
    </row>
    <row r="3201" spans="1:12" hidden="1">
      <c r="A3201" s="8" t="s">
        <v>542</v>
      </c>
      <c r="B3201" s="9" t="s">
        <v>41</v>
      </c>
      <c r="C3201" s="9" t="s">
        <v>13</v>
      </c>
      <c r="D3201" s="7" t="s">
        <v>35</v>
      </c>
      <c r="E3201" s="9" t="s">
        <v>42</v>
      </c>
      <c r="F3201" s="10">
        <v>-20493.16</v>
      </c>
      <c r="G3201" s="11">
        <v>0</v>
      </c>
      <c r="H3201" s="11">
        <v>1516</v>
      </c>
      <c r="I3201" s="11">
        <v>2514493</v>
      </c>
      <c r="J3201" s="12" t="str">
        <f>LEFT(tblRVN[[#This Row],[Rate Desc]],10)</f>
        <v>02GNSB0024</v>
      </c>
      <c r="K3201" s="11">
        <v>2514493</v>
      </c>
      <c r="L3201" s="19"/>
    </row>
    <row r="3202" spans="1:12" hidden="1">
      <c r="A3202" s="8" t="s">
        <v>542</v>
      </c>
      <c r="B3202" s="9" t="s">
        <v>41</v>
      </c>
      <c r="C3202" s="9" t="s">
        <v>13</v>
      </c>
      <c r="D3202" s="7" t="s">
        <v>35</v>
      </c>
      <c r="E3202" s="9" t="s">
        <v>43</v>
      </c>
      <c r="F3202" s="10">
        <v>-0.59</v>
      </c>
      <c r="G3202" s="11">
        <v>0</v>
      </c>
      <c r="H3202" s="11">
        <v>1</v>
      </c>
      <c r="I3202" s="11">
        <v>72</v>
      </c>
      <c r="J3202" s="12" t="str">
        <f>LEFT(tblRVN[[#This Row],[Rate Desc]],10)</f>
        <v>02GNSB024F</v>
      </c>
      <c r="K3202" s="11">
        <v>72</v>
      </c>
      <c r="L3202" s="19"/>
    </row>
    <row r="3203" spans="1:12" hidden="1">
      <c r="A3203" s="8" t="s">
        <v>542</v>
      </c>
      <c r="B3203" s="9" t="s">
        <v>41</v>
      </c>
      <c r="C3203" s="9" t="s">
        <v>13</v>
      </c>
      <c r="D3203" s="7" t="s">
        <v>35</v>
      </c>
      <c r="E3203" s="9" t="s">
        <v>44</v>
      </c>
      <c r="F3203" s="10">
        <v>-69.55</v>
      </c>
      <c r="G3203" s="11">
        <v>0</v>
      </c>
      <c r="H3203" s="11">
        <v>77</v>
      </c>
      <c r="I3203" s="11">
        <v>8535</v>
      </c>
      <c r="J3203" s="12" t="str">
        <f>LEFT(tblRVN[[#This Row],[Rate Desc]],10)</f>
        <v>02GNSB24FP</v>
      </c>
      <c r="K3203" s="11">
        <v>8535</v>
      </c>
      <c r="L3203" s="19"/>
    </row>
    <row r="3204" spans="1:12" hidden="1">
      <c r="A3204" s="8" t="s">
        <v>542</v>
      </c>
      <c r="B3204" s="9" t="s">
        <v>41</v>
      </c>
      <c r="C3204" s="9" t="s">
        <v>13</v>
      </c>
      <c r="D3204" s="7" t="s">
        <v>35</v>
      </c>
      <c r="E3204" s="9" t="s">
        <v>45</v>
      </c>
      <c r="F3204" s="10">
        <v>-38581.94</v>
      </c>
      <c r="G3204" s="11">
        <v>0</v>
      </c>
      <c r="H3204" s="11">
        <v>95</v>
      </c>
      <c r="I3204" s="11">
        <v>4733979</v>
      </c>
      <c r="J3204" s="12" t="str">
        <f>LEFT(tblRVN[[#This Row],[Rate Desc]],10)</f>
        <v>02LGSB0036</v>
      </c>
      <c r="K3204" s="11">
        <v>4733979</v>
      </c>
      <c r="L3204" s="19"/>
    </row>
    <row r="3205" spans="1:12" hidden="1">
      <c r="A3205" s="8" t="s">
        <v>542</v>
      </c>
      <c r="B3205" s="9" t="s">
        <v>41</v>
      </c>
      <c r="C3205" s="9" t="s">
        <v>13</v>
      </c>
      <c r="D3205" s="7" t="s">
        <v>35</v>
      </c>
      <c r="E3205" s="9" t="s">
        <v>46</v>
      </c>
      <c r="F3205" s="10">
        <v>-94.09</v>
      </c>
      <c r="G3205" s="11">
        <v>0</v>
      </c>
      <c r="H3205" s="11">
        <v>25</v>
      </c>
      <c r="I3205" s="11">
        <v>11544</v>
      </c>
      <c r="J3205" s="12" t="str">
        <f>LEFT(tblRVN[[#This Row],[Rate Desc]],10)</f>
        <v>02NMT24135</v>
      </c>
      <c r="K3205" s="11">
        <v>11544</v>
      </c>
      <c r="L3205" s="19"/>
    </row>
    <row r="3206" spans="1:12" hidden="1">
      <c r="A3206" s="8" t="s">
        <v>542</v>
      </c>
      <c r="B3206" s="9" t="s">
        <v>41</v>
      </c>
      <c r="C3206" s="9" t="s">
        <v>13</v>
      </c>
      <c r="D3206" s="7" t="s">
        <v>35</v>
      </c>
      <c r="E3206" s="9" t="s">
        <v>47</v>
      </c>
      <c r="F3206" s="10">
        <v>-350.92</v>
      </c>
      <c r="I3206" s="11">
        <v>43041</v>
      </c>
      <c r="J3206" s="12" t="str">
        <f>LEFT(tblRVN[[#This Row],[Rate Desc]],10)</f>
        <v>02OALTB15N</v>
      </c>
      <c r="K3206" s="11">
        <v>43041</v>
      </c>
      <c r="L3206" s="19"/>
    </row>
    <row r="3207" spans="1:12" hidden="1">
      <c r="A3207" s="8" t="s">
        <v>542</v>
      </c>
      <c r="B3207" s="9" t="s">
        <v>41</v>
      </c>
      <c r="C3207" s="9" t="s">
        <v>13</v>
      </c>
      <c r="D3207" s="7" t="s">
        <v>35</v>
      </c>
      <c r="E3207" s="9" t="s">
        <v>37</v>
      </c>
      <c r="G3207" s="11">
        <v>1639</v>
      </c>
      <c r="H3207" s="11">
        <v>0</v>
      </c>
      <c r="J3207" s="12" t="str">
        <f>LEFT(tblRVN[[#This Row],[Rate Desc]],10)</f>
        <v>CUSTOMER C</v>
      </c>
      <c r="L3207" s="19"/>
    </row>
    <row r="3208" spans="1:12" hidden="1">
      <c r="A3208" s="8" t="s">
        <v>542</v>
      </c>
      <c r="B3208" s="9" t="s">
        <v>41</v>
      </c>
      <c r="C3208" s="9" t="s">
        <v>13</v>
      </c>
      <c r="D3208" s="7" t="s">
        <v>14</v>
      </c>
      <c r="E3208" s="9" t="s">
        <v>48</v>
      </c>
      <c r="F3208" s="10">
        <v>251543.58</v>
      </c>
      <c r="G3208" s="11">
        <v>0</v>
      </c>
      <c r="H3208" s="11">
        <v>1516</v>
      </c>
      <c r="I3208" s="11">
        <v>2514493</v>
      </c>
      <c r="J3208" s="12" t="str">
        <f>LEFT(tblRVN[[#This Row],[Rate Desc]],10)</f>
        <v>02GNSB0024</v>
      </c>
      <c r="K3208" s="11">
        <v>2514493</v>
      </c>
      <c r="L3208" s="19"/>
    </row>
    <row r="3209" spans="1:12" hidden="1">
      <c r="A3209" s="8" t="s">
        <v>542</v>
      </c>
      <c r="B3209" s="9" t="s">
        <v>41</v>
      </c>
      <c r="C3209" s="9" t="s">
        <v>13</v>
      </c>
      <c r="D3209" s="7" t="s">
        <v>14</v>
      </c>
      <c r="E3209" s="9" t="s">
        <v>49</v>
      </c>
      <c r="F3209" s="10">
        <v>1716.48</v>
      </c>
      <c r="G3209" s="11">
        <v>0</v>
      </c>
      <c r="H3209" s="11">
        <v>6</v>
      </c>
      <c r="I3209" s="11">
        <v>12857</v>
      </c>
      <c r="J3209" s="12" t="str">
        <f>LEFT(tblRVN[[#This Row],[Rate Desc]],10)</f>
        <v>02GNSB024F</v>
      </c>
      <c r="K3209" s="11">
        <v>12857</v>
      </c>
      <c r="L3209" s="19"/>
    </row>
    <row r="3210" spans="1:12" hidden="1">
      <c r="A3210" s="8" t="s">
        <v>542</v>
      </c>
      <c r="B3210" s="9" t="s">
        <v>41</v>
      </c>
      <c r="C3210" s="9" t="s">
        <v>13</v>
      </c>
      <c r="D3210" s="7" t="s">
        <v>14</v>
      </c>
      <c r="E3210" s="9" t="s">
        <v>50</v>
      </c>
      <c r="F3210" s="10">
        <v>1766.7</v>
      </c>
      <c r="G3210" s="11">
        <v>0</v>
      </c>
      <c r="H3210" s="11">
        <v>77</v>
      </c>
      <c r="I3210" s="11">
        <v>8535</v>
      </c>
      <c r="J3210" s="12" t="str">
        <f>LEFT(tblRVN[[#This Row],[Rate Desc]],10)</f>
        <v>02GNSB24FP</v>
      </c>
      <c r="K3210" s="11">
        <v>8535</v>
      </c>
      <c r="L3210" s="19"/>
    </row>
    <row r="3211" spans="1:12" hidden="1">
      <c r="A3211" s="8" t="s">
        <v>542</v>
      </c>
      <c r="B3211" s="9" t="s">
        <v>41</v>
      </c>
      <c r="C3211" s="9" t="s">
        <v>13</v>
      </c>
      <c r="D3211" s="7" t="s">
        <v>14</v>
      </c>
      <c r="E3211" s="9" t="s">
        <v>51</v>
      </c>
      <c r="F3211" s="10">
        <v>3964435.11</v>
      </c>
      <c r="G3211" s="11">
        <v>0</v>
      </c>
      <c r="H3211" s="11">
        <v>14265</v>
      </c>
      <c r="I3211" s="11">
        <v>41597324</v>
      </c>
      <c r="J3211" s="12" t="str">
        <f>LEFT(tblRVN[[#This Row],[Rate Desc]],10)</f>
        <v>02GNSV0024</v>
      </c>
      <c r="K3211" s="11">
        <v>41597324</v>
      </c>
      <c r="L3211" s="19"/>
    </row>
    <row r="3212" spans="1:12" hidden="1">
      <c r="A3212" s="8" t="s">
        <v>542</v>
      </c>
      <c r="B3212" s="9" t="s">
        <v>41</v>
      </c>
      <c r="C3212" s="9" t="s">
        <v>13</v>
      </c>
      <c r="D3212" s="7" t="s">
        <v>14</v>
      </c>
      <c r="E3212" s="9" t="s">
        <v>52</v>
      </c>
      <c r="F3212" s="10">
        <v>12905.03</v>
      </c>
      <c r="G3212" s="11">
        <v>0</v>
      </c>
      <c r="H3212" s="11">
        <v>104</v>
      </c>
      <c r="I3212" s="11">
        <v>89323</v>
      </c>
      <c r="J3212" s="12" t="str">
        <f>LEFT(tblRVN[[#This Row],[Rate Desc]],10)</f>
        <v>02GNSV024F</v>
      </c>
      <c r="K3212" s="11">
        <v>89323</v>
      </c>
      <c r="L3212" s="19"/>
    </row>
    <row r="3213" spans="1:12" hidden="1">
      <c r="A3213" s="8" t="s">
        <v>542</v>
      </c>
      <c r="B3213" s="9" t="s">
        <v>41</v>
      </c>
      <c r="C3213" s="9" t="s">
        <v>13</v>
      </c>
      <c r="D3213" s="7" t="s">
        <v>14</v>
      </c>
      <c r="E3213" s="9" t="s">
        <v>53</v>
      </c>
      <c r="F3213" s="10">
        <v>403441.7</v>
      </c>
      <c r="G3213" s="11">
        <v>0</v>
      </c>
      <c r="H3213" s="11">
        <v>95</v>
      </c>
      <c r="I3213" s="11">
        <v>4733979</v>
      </c>
      <c r="J3213" s="12" t="str">
        <f>LEFT(tblRVN[[#This Row],[Rate Desc]],10)</f>
        <v>02LGSB0036</v>
      </c>
      <c r="K3213" s="11">
        <v>4733979</v>
      </c>
      <c r="L3213" s="19"/>
    </row>
    <row r="3214" spans="1:12" hidden="1">
      <c r="A3214" s="8" t="s">
        <v>542</v>
      </c>
      <c r="B3214" s="9" t="s">
        <v>41</v>
      </c>
      <c r="C3214" s="9" t="s">
        <v>13</v>
      </c>
      <c r="D3214" s="7" t="s">
        <v>14</v>
      </c>
      <c r="E3214" s="9" t="s">
        <v>54</v>
      </c>
      <c r="F3214" s="10">
        <v>5282979</v>
      </c>
      <c r="G3214" s="11">
        <v>0</v>
      </c>
      <c r="H3214" s="11">
        <v>857</v>
      </c>
      <c r="I3214" s="11">
        <v>63851120</v>
      </c>
      <c r="J3214" s="12" t="str">
        <f>LEFT(tblRVN[[#This Row],[Rate Desc]],10)</f>
        <v>02LGSV0036</v>
      </c>
      <c r="K3214" s="11">
        <v>63851120</v>
      </c>
      <c r="L3214" s="19"/>
    </row>
    <row r="3215" spans="1:12" hidden="1">
      <c r="A3215" s="8" t="s">
        <v>542</v>
      </c>
      <c r="B3215" s="9" t="s">
        <v>41</v>
      </c>
      <c r="C3215" s="9" t="s">
        <v>13</v>
      </c>
      <c r="D3215" s="7" t="s">
        <v>14</v>
      </c>
      <c r="E3215" s="9" t="s">
        <v>55</v>
      </c>
      <c r="F3215" s="10">
        <v>1296022.1399999999</v>
      </c>
      <c r="G3215" s="11">
        <v>0</v>
      </c>
      <c r="H3215" s="11">
        <v>35</v>
      </c>
      <c r="I3215" s="11">
        <v>16997540</v>
      </c>
      <c r="J3215" s="12" t="str">
        <f>LEFT(tblRVN[[#This Row],[Rate Desc]],10)</f>
        <v>02LGSV048T</v>
      </c>
      <c r="K3215" s="11">
        <v>16997540</v>
      </c>
      <c r="L3215" s="19"/>
    </row>
    <row r="3216" spans="1:12" hidden="1">
      <c r="A3216" s="8" t="s">
        <v>542</v>
      </c>
      <c r="B3216" s="9" t="s">
        <v>41</v>
      </c>
      <c r="C3216" s="9" t="s">
        <v>13</v>
      </c>
      <c r="D3216" s="7" t="s">
        <v>14</v>
      </c>
      <c r="E3216" s="9" t="s">
        <v>56</v>
      </c>
      <c r="F3216" s="10">
        <v>5392.16</v>
      </c>
      <c r="I3216" s="11">
        <v>0</v>
      </c>
      <c r="J3216" s="12" t="str">
        <f>LEFT(tblRVN[[#This Row],[Rate Desc]],10)</f>
        <v>02LNX00102</v>
      </c>
      <c r="K3216" s="11">
        <v>0</v>
      </c>
      <c r="L3216" s="19"/>
    </row>
    <row r="3217" spans="1:12" hidden="1">
      <c r="A3217" s="8" t="s">
        <v>542</v>
      </c>
      <c r="B3217" s="9" t="s">
        <v>41</v>
      </c>
      <c r="C3217" s="9" t="s">
        <v>13</v>
      </c>
      <c r="D3217" s="7" t="s">
        <v>14</v>
      </c>
      <c r="E3217" s="9" t="s">
        <v>57</v>
      </c>
      <c r="F3217" s="10">
        <v>143.63999999999999</v>
      </c>
      <c r="I3217" s="11">
        <v>0</v>
      </c>
      <c r="J3217" s="12" t="str">
        <f>LEFT(tblRVN[[#This Row],[Rate Desc]],10)</f>
        <v>02LNX00105</v>
      </c>
      <c r="K3217" s="11">
        <v>0</v>
      </c>
      <c r="L3217" s="19"/>
    </row>
    <row r="3218" spans="1:12" hidden="1">
      <c r="A3218" s="8" t="s">
        <v>542</v>
      </c>
      <c r="B3218" s="9" t="s">
        <v>41</v>
      </c>
      <c r="C3218" s="9" t="s">
        <v>13</v>
      </c>
      <c r="D3218" s="7" t="s">
        <v>14</v>
      </c>
      <c r="E3218" s="9" t="s">
        <v>58</v>
      </c>
      <c r="F3218" s="10">
        <v>24725.32</v>
      </c>
      <c r="I3218" s="11">
        <v>0</v>
      </c>
      <c r="J3218" s="12" t="str">
        <f>LEFT(tblRVN[[#This Row],[Rate Desc]],10)</f>
        <v>02LNX00109</v>
      </c>
      <c r="K3218" s="11">
        <v>0</v>
      </c>
      <c r="L3218" s="19"/>
    </row>
    <row r="3219" spans="1:12" hidden="1">
      <c r="A3219" s="8" t="s">
        <v>542</v>
      </c>
      <c r="B3219" s="9" t="s">
        <v>41</v>
      </c>
      <c r="C3219" s="9" t="s">
        <v>13</v>
      </c>
      <c r="D3219" s="7" t="s">
        <v>14</v>
      </c>
      <c r="E3219" s="9" t="s">
        <v>73</v>
      </c>
      <c r="F3219" s="10">
        <v>5625.47</v>
      </c>
      <c r="I3219" s="11">
        <v>0</v>
      </c>
      <c r="J3219" s="12" t="str">
        <f>LEFT(tblRVN[[#This Row],[Rate Desc]],10)</f>
        <v>02LNX00110</v>
      </c>
      <c r="K3219" s="11">
        <v>0</v>
      </c>
      <c r="L3219" s="19"/>
    </row>
    <row r="3220" spans="1:12" hidden="1">
      <c r="A3220" s="8" t="s">
        <v>542</v>
      </c>
      <c r="B3220" s="9" t="s">
        <v>41</v>
      </c>
      <c r="C3220" s="9" t="s">
        <v>13</v>
      </c>
      <c r="D3220" s="7" t="s">
        <v>14</v>
      </c>
      <c r="E3220" s="9" t="s">
        <v>59</v>
      </c>
      <c r="F3220" s="10">
        <v>55.73</v>
      </c>
      <c r="I3220" s="11">
        <v>0</v>
      </c>
      <c r="J3220" s="12" t="str">
        <f>LEFT(tblRVN[[#This Row],[Rate Desc]],10)</f>
        <v>02LNX00112</v>
      </c>
      <c r="K3220" s="11">
        <v>0</v>
      </c>
      <c r="L3220" s="19"/>
    </row>
    <row r="3221" spans="1:12" hidden="1">
      <c r="A3221" s="8" t="s">
        <v>542</v>
      </c>
      <c r="B3221" s="9" t="s">
        <v>41</v>
      </c>
      <c r="C3221" s="9" t="s">
        <v>13</v>
      </c>
      <c r="D3221" s="7" t="s">
        <v>14</v>
      </c>
      <c r="E3221" s="9" t="s">
        <v>61</v>
      </c>
      <c r="F3221" s="10">
        <v>3855.41</v>
      </c>
      <c r="I3221" s="11">
        <v>0</v>
      </c>
      <c r="J3221" s="12" t="str">
        <f>LEFT(tblRVN[[#This Row],[Rate Desc]],10)</f>
        <v>02LNX00311</v>
      </c>
      <c r="K3221" s="11">
        <v>0</v>
      </c>
      <c r="L3221" s="19"/>
    </row>
    <row r="3222" spans="1:12" hidden="1">
      <c r="A3222" s="8" t="s">
        <v>542</v>
      </c>
      <c r="B3222" s="9" t="s">
        <v>41</v>
      </c>
      <c r="C3222" s="9" t="s">
        <v>13</v>
      </c>
      <c r="D3222" s="7" t="s">
        <v>14</v>
      </c>
      <c r="E3222" s="9" t="s">
        <v>97</v>
      </c>
      <c r="F3222" s="10">
        <v>1712.4</v>
      </c>
      <c r="I3222" s="11">
        <v>0</v>
      </c>
      <c r="J3222" s="12" t="str">
        <f>LEFT(tblRVN[[#This Row],[Rate Desc]],10)</f>
        <v>02LNX00312</v>
      </c>
      <c r="K3222" s="11">
        <v>0</v>
      </c>
      <c r="L3222" s="19"/>
    </row>
    <row r="3223" spans="1:12" hidden="1">
      <c r="A3223" s="8" t="s">
        <v>542</v>
      </c>
      <c r="B3223" s="9" t="s">
        <v>41</v>
      </c>
      <c r="C3223" s="9" t="s">
        <v>13</v>
      </c>
      <c r="D3223" s="7" t="s">
        <v>14</v>
      </c>
      <c r="E3223" s="9" t="s">
        <v>62</v>
      </c>
      <c r="F3223" s="10">
        <v>19353.18</v>
      </c>
      <c r="G3223" s="11">
        <v>0</v>
      </c>
      <c r="H3223" s="11">
        <v>99</v>
      </c>
      <c r="I3223" s="11">
        <v>182233</v>
      </c>
      <c r="J3223" s="12" t="str">
        <f>LEFT(tblRVN[[#This Row],[Rate Desc]],10)</f>
        <v>02NMT24135</v>
      </c>
      <c r="K3223" s="11">
        <v>182233</v>
      </c>
      <c r="L3223" s="19"/>
    </row>
    <row r="3224" spans="1:12" hidden="1">
      <c r="A3224" s="8" t="s">
        <v>542</v>
      </c>
      <c r="B3224" s="9" t="s">
        <v>41</v>
      </c>
      <c r="C3224" s="9" t="s">
        <v>13</v>
      </c>
      <c r="D3224" s="7" t="s">
        <v>14</v>
      </c>
      <c r="E3224" s="9" t="s">
        <v>63</v>
      </c>
      <c r="F3224" s="10">
        <v>72200.25</v>
      </c>
      <c r="G3224" s="11">
        <v>0</v>
      </c>
      <c r="H3224" s="11">
        <v>13</v>
      </c>
      <c r="I3224" s="11">
        <v>827940</v>
      </c>
      <c r="J3224" s="12" t="str">
        <f>LEFT(tblRVN[[#This Row],[Rate Desc]],10)</f>
        <v>02NMT36135</v>
      </c>
      <c r="K3224" s="11">
        <v>827940</v>
      </c>
      <c r="L3224" s="19"/>
    </row>
    <row r="3225" spans="1:12" hidden="1">
      <c r="A3225" s="8" t="s">
        <v>542</v>
      </c>
      <c r="B3225" s="9" t="s">
        <v>41</v>
      </c>
      <c r="C3225" s="9" t="s">
        <v>13</v>
      </c>
      <c r="D3225" s="7" t="s">
        <v>14</v>
      </c>
      <c r="E3225" s="9" t="s">
        <v>64</v>
      </c>
      <c r="F3225" s="10">
        <v>68453.83</v>
      </c>
      <c r="G3225" s="11">
        <v>0</v>
      </c>
      <c r="H3225" s="11">
        <v>2</v>
      </c>
      <c r="I3225" s="11">
        <v>897600</v>
      </c>
      <c r="J3225" s="12" t="str">
        <f>LEFT(tblRVN[[#This Row],[Rate Desc]],10)</f>
        <v>02NMT48135</v>
      </c>
      <c r="K3225" s="11">
        <v>897600</v>
      </c>
      <c r="L3225" s="19"/>
    </row>
    <row r="3226" spans="1:12" hidden="1">
      <c r="A3226" s="8" t="s">
        <v>542</v>
      </c>
      <c r="B3226" s="9" t="s">
        <v>41</v>
      </c>
      <c r="C3226" s="9" t="s">
        <v>13</v>
      </c>
      <c r="D3226" s="7" t="s">
        <v>14</v>
      </c>
      <c r="E3226" s="9" t="s">
        <v>65</v>
      </c>
      <c r="F3226" s="10">
        <v>18116.599999999999</v>
      </c>
      <c r="G3226" s="11">
        <v>0</v>
      </c>
      <c r="H3226" s="11">
        <v>773</v>
      </c>
      <c r="I3226" s="11">
        <v>121855</v>
      </c>
      <c r="J3226" s="12" t="str">
        <f>LEFT(tblRVN[[#This Row],[Rate Desc]],10)</f>
        <v>02OALT015N</v>
      </c>
      <c r="K3226" s="11">
        <v>121855</v>
      </c>
      <c r="L3226" s="19"/>
    </row>
    <row r="3227" spans="1:12" hidden="1">
      <c r="A3227" s="8" t="s">
        <v>542</v>
      </c>
      <c r="B3227" s="9" t="s">
        <v>41</v>
      </c>
      <c r="C3227" s="9" t="s">
        <v>13</v>
      </c>
      <c r="D3227" s="7" t="s">
        <v>14</v>
      </c>
      <c r="E3227" s="9" t="s">
        <v>66</v>
      </c>
      <c r="F3227" s="10">
        <v>6999.47</v>
      </c>
      <c r="G3227" s="11">
        <v>0</v>
      </c>
      <c r="H3227" s="11">
        <v>466</v>
      </c>
      <c r="I3227" s="11">
        <v>43041</v>
      </c>
      <c r="J3227" s="12" t="str">
        <f>LEFT(tblRVN[[#This Row],[Rate Desc]],10)</f>
        <v>02OALTB15N</v>
      </c>
      <c r="K3227" s="11">
        <v>43041</v>
      </c>
      <c r="L3227" s="19"/>
    </row>
    <row r="3228" spans="1:12" hidden="1">
      <c r="A3228" s="8" t="s">
        <v>542</v>
      </c>
      <c r="B3228" s="9" t="s">
        <v>41</v>
      </c>
      <c r="C3228" s="9" t="s">
        <v>13</v>
      </c>
      <c r="D3228" s="7" t="s">
        <v>14</v>
      </c>
      <c r="E3228" s="9" t="s">
        <v>67</v>
      </c>
      <c r="F3228" s="10">
        <v>2527.3200000000002</v>
      </c>
      <c r="G3228" s="11">
        <v>0</v>
      </c>
      <c r="H3228" s="11">
        <v>27</v>
      </c>
      <c r="I3228" s="11">
        <v>26577</v>
      </c>
      <c r="J3228" s="12" t="str">
        <f>LEFT(tblRVN[[#This Row],[Rate Desc]],10)</f>
        <v>02RCFL0054</v>
      </c>
      <c r="K3228" s="11">
        <v>26577</v>
      </c>
      <c r="L3228" s="19"/>
    </row>
    <row r="3229" spans="1:12" hidden="1">
      <c r="A3229" s="8" t="s">
        <v>542</v>
      </c>
      <c r="B3229" s="9" t="s">
        <v>41</v>
      </c>
      <c r="C3229" s="9" t="s">
        <v>13</v>
      </c>
      <c r="D3229" s="7" t="s">
        <v>14</v>
      </c>
      <c r="E3229" s="9" t="s">
        <v>543</v>
      </c>
      <c r="F3229" s="10">
        <v>-0.06</v>
      </c>
      <c r="I3229" s="11">
        <v>0</v>
      </c>
      <c r="J3229" s="12" t="str">
        <f>LEFT(tblRVN[[#This Row],[Rate Desc]],10)</f>
        <v>02ZZMERGCR</v>
      </c>
      <c r="K3229" s="11">
        <v>0</v>
      </c>
      <c r="L3229" s="19"/>
    </row>
    <row r="3230" spans="1:12" hidden="1">
      <c r="A3230" s="8" t="s">
        <v>542</v>
      </c>
      <c r="B3230" s="9" t="s">
        <v>41</v>
      </c>
      <c r="C3230" s="9" t="s">
        <v>13</v>
      </c>
      <c r="D3230" s="7" t="s">
        <v>14</v>
      </c>
      <c r="E3230" s="9" t="s">
        <v>15</v>
      </c>
      <c r="F3230" s="10">
        <v>447025.09</v>
      </c>
      <c r="G3230" s="11">
        <v>0</v>
      </c>
      <c r="H3230" s="11">
        <v>0</v>
      </c>
      <c r="I3230" s="11">
        <v>0</v>
      </c>
      <c r="J3230" s="12" t="str">
        <f>LEFT(tblRVN[[#This Row],[Rate Desc]],10)</f>
        <v>301270-DSM</v>
      </c>
      <c r="K3230" s="11">
        <v>0</v>
      </c>
      <c r="L3230" s="19"/>
    </row>
    <row r="3231" spans="1:12" hidden="1">
      <c r="A3231" s="8" t="s">
        <v>542</v>
      </c>
      <c r="B3231" s="9" t="s">
        <v>41</v>
      </c>
      <c r="C3231" s="9" t="s">
        <v>13</v>
      </c>
      <c r="D3231" s="7" t="s">
        <v>14</v>
      </c>
      <c r="E3231" s="9" t="s">
        <v>16</v>
      </c>
      <c r="F3231" s="10">
        <v>2074.44</v>
      </c>
      <c r="G3231" s="11">
        <v>0</v>
      </c>
      <c r="H3231" s="11">
        <v>1</v>
      </c>
      <c r="I3231" s="11">
        <v>0</v>
      </c>
      <c r="J3231" s="12" t="str">
        <f>LEFT(tblRVN[[#This Row],[Rate Desc]],10)</f>
        <v>301280-BLU</v>
      </c>
      <c r="K3231" s="11">
        <v>0</v>
      </c>
      <c r="L3231" s="19"/>
    </row>
    <row r="3232" spans="1:12" hidden="1">
      <c r="A3232" s="8" t="s">
        <v>542</v>
      </c>
      <c r="B3232" s="9" t="s">
        <v>41</v>
      </c>
      <c r="C3232" s="9" t="s">
        <v>13</v>
      </c>
      <c r="D3232" s="7" t="s">
        <v>14</v>
      </c>
      <c r="E3232" s="9" t="s">
        <v>17</v>
      </c>
      <c r="G3232" s="11">
        <v>16195</v>
      </c>
      <c r="H3232" s="11">
        <v>0</v>
      </c>
      <c r="J3232" s="12" t="str">
        <f>LEFT(tblRVN[[#This Row],[Rate Desc]],10)</f>
        <v>CUSTOMER C</v>
      </c>
      <c r="L3232" s="19"/>
    </row>
    <row r="3233" spans="1:12" hidden="1">
      <c r="A3233" s="8" t="s">
        <v>542</v>
      </c>
      <c r="B3233" s="9" t="s">
        <v>41</v>
      </c>
      <c r="C3233" s="9" t="s">
        <v>13</v>
      </c>
      <c r="D3233" s="7" t="s">
        <v>14</v>
      </c>
      <c r="E3233" s="9" t="s">
        <v>481</v>
      </c>
      <c r="F3233" s="10">
        <v>-524894</v>
      </c>
      <c r="G3233" s="11">
        <v>0</v>
      </c>
      <c r="H3233" s="11">
        <v>0</v>
      </c>
      <c r="I3233" s="11">
        <v>0</v>
      </c>
      <c r="J3233" s="12" t="str">
        <f>LEFT(tblRVN[[#This Row],[Rate Desc]],10)</f>
        <v>INCOME TAX</v>
      </c>
      <c r="K3233" s="11">
        <v>0</v>
      </c>
      <c r="L3233" s="19"/>
    </row>
    <row r="3234" spans="1:12" hidden="1">
      <c r="A3234" s="8" t="s">
        <v>542</v>
      </c>
      <c r="B3234" s="9" t="s">
        <v>41</v>
      </c>
      <c r="C3234" s="9" t="s">
        <v>13</v>
      </c>
      <c r="D3234" s="7" t="s">
        <v>14</v>
      </c>
      <c r="E3234" s="9" t="s">
        <v>18</v>
      </c>
      <c r="F3234" s="10">
        <v>-833885.33</v>
      </c>
      <c r="G3234" s="11">
        <v>0</v>
      </c>
      <c r="H3234" s="11">
        <v>0</v>
      </c>
      <c r="I3234" s="11">
        <v>0</v>
      </c>
      <c r="J3234" s="12" t="str">
        <f>LEFT(tblRVN[[#This Row],[Rate Desc]],10)</f>
        <v>REVENUE_AC</v>
      </c>
      <c r="K3234" s="11">
        <v>0</v>
      </c>
      <c r="L3234" s="19"/>
    </row>
    <row r="3235" spans="1:12" hidden="1">
      <c r="A3235" s="8" t="s">
        <v>542</v>
      </c>
      <c r="B3235" s="9" t="s">
        <v>41</v>
      </c>
      <c r="C3235" s="9" t="s">
        <v>21</v>
      </c>
      <c r="D3235" s="7" t="s">
        <v>35</v>
      </c>
      <c r="E3235" s="9" t="s">
        <v>42</v>
      </c>
      <c r="F3235" s="10">
        <v>-717.24</v>
      </c>
      <c r="G3235" s="11">
        <v>0</v>
      </c>
      <c r="H3235" s="11">
        <v>43</v>
      </c>
      <c r="I3235" s="11">
        <v>88003</v>
      </c>
      <c r="J3235" s="12" t="str">
        <f>LEFT(tblRVN[[#This Row],[Rate Desc]],10)</f>
        <v>02GNSB0024</v>
      </c>
      <c r="K3235" s="11">
        <v>88003</v>
      </c>
      <c r="L3235" s="19"/>
    </row>
    <row r="3236" spans="1:12" hidden="1">
      <c r="A3236" s="8" t="s">
        <v>542</v>
      </c>
      <c r="B3236" s="9" t="s">
        <v>41</v>
      </c>
      <c r="C3236" s="9" t="s">
        <v>21</v>
      </c>
      <c r="D3236" s="7" t="s">
        <v>35</v>
      </c>
      <c r="E3236" s="9" t="s">
        <v>44</v>
      </c>
      <c r="F3236" s="10">
        <v>-9.06</v>
      </c>
      <c r="G3236" s="11">
        <v>0</v>
      </c>
      <c r="H3236" s="11">
        <v>1</v>
      </c>
      <c r="I3236" s="11">
        <v>1112</v>
      </c>
      <c r="J3236" s="12" t="str">
        <f>LEFT(tblRVN[[#This Row],[Rate Desc]],10)</f>
        <v>02GNSB24FP</v>
      </c>
      <c r="K3236" s="11">
        <v>1112</v>
      </c>
      <c r="L3236" s="19"/>
    </row>
    <row r="3237" spans="1:12" hidden="1">
      <c r="A3237" s="8" t="s">
        <v>542</v>
      </c>
      <c r="B3237" s="9" t="s">
        <v>41</v>
      </c>
      <c r="C3237" s="9" t="s">
        <v>21</v>
      </c>
      <c r="D3237" s="7" t="s">
        <v>35</v>
      </c>
      <c r="E3237" s="9" t="s">
        <v>45</v>
      </c>
      <c r="F3237" s="10">
        <v>-644.83000000000004</v>
      </c>
      <c r="G3237" s="11">
        <v>0</v>
      </c>
      <c r="H3237" s="11">
        <v>9</v>
      </c>
      <c r="I3237" s="11">
        <v>79120</v>
      </c>
      <c r="J3237" s="12" t="str">
        <f>LEFT(tblRVN[[#This Row],[Rate Desc]],10)</f>
        <v>02LGSB0036</v>
      </c>
      <c r="K3237" s="11">
        <v>79120</v>
      </c>
      <c r="L3237" s="19"/>
    </row>
    <row r="3238" spans="1:12" hidden="1">
      <c r="A3238" s="8" t="s">
        <v>542</v>
      </c>
      <c r="B3238" s="9" t="s">
        <v>41</v>
      </c>
      <c r="C3238" s="9" t="s">
        <v>21</v>
      </c>
      <c r="D3238" s="7" t="s">
        <v>35</v>
      </c>
      <c r="E3238" s="9" t="s">
        <v>47</v>
      </c>
      <c r="F3238" s="10">
        <v>-18.149999999999999</v>
      </c>
      <c r="I3238" s="11">
        <v>2228</v>
      </c>
      <c r="J3238" s="12" t="str">
        <f>LEFT(tblRVN[[#This Row],[Rate Desc]],10)</f>
        <v>02OALTB15N</v>
      </c>
      <c r="K3238" s="11">
        <v>2228</v>
      </c>
      <c r="L3238" s="19"/>
    </row>
    <row r="3239" spans="1:12" hidden="1">
      <c r="A3239" s="8" t="s">
        <v>542</v>
      </c>
      <c r="B3239" s="9" t="s">
        <v>41</v>
      </c>
      <c r="C3239" s="9" t="s">
        <v>21</v>
      </c>
      <c r="D3239" s="7" t="s">
        <v>35</v>
      </c>
      <c r="E3239" s="9" t="s">
        <v>37</v>
      </c>
      <c r="G3239" s="11">
        <v>52</v>
      </c>
      <c r="H3239" s="11">
        <v>0</v>
      </c>
      <c r="J3239" s="12" t="str">
        <f>LEFT(tblRVN[[#This Row],[Rate Desc]],10)</f>
        <v>CUSTOMER C</v>
      </c>
      <c r="L3239" s="19"/>
    </row>
    <row r="3240" spans="1:12" hidden="1">
      <c r="A3240" s="8" t="s">
        <v>542</v>
      </c>
      <c r="B3240" s="9" t="s">
        <v>41</v>
      </c>
      <c r="C3240" s="9" t="s">
        <v>21</v>
      </c>
      <c r="D3240" s="7" t="s">
        <v>14</v>
      </c>
      <c r="E3240" s="9" t="s">
        <v>48</v>
      </c>
      <c r="F3240" s="10">
        <v>9556.7900000000009</v>
      </c>
      <c r="G3240" s="11">
        <v>0</v>
      </c>
      <c r="H3240" s="11">
        <v>43</v>
      </c>
      <c r="I3240" s="11">
        <v>88003</v>
      </c>
      <c r="J3240" s="12" t="str">
        <f>LEFT(tblRVN[[#This Row],[Rate Desc]],10)</f>
        <v>02GNSB0024</v>
      </c>
      <c r="K3240" s="11">
        <v>88003</v>
      </c>
      <c r="L3240" s="19"/>
    </row>
    <row r="3241" spans="1:12" hidden="1">
      <c r="A3241" s="8" t="s">
        <v>542</v>
      </c>
      <c r="B3241" s="9" t="s">
        <v>41</v>
      </c>
      <c r="C3241" s="9" t="s">
        <v>21</v>
      </c>
      <c r="D3241" s="7" t="s">
        <v>14</v>
      </c>
      <c r="E3241" s="9" t="s">
        <v>50</v>
      </c>
      <c r="F3241" s="10">
        <v>121.96</v>
      </c>
      <c r="G3241" s="11">
        <v>0</v>
      </c>
      <c r="H3241" s="11">
        <v>1</v>
      </c>
      <c r="I3241" s="11">
        <v>1112</v>
      </c>
      <c r="J3241" s="12" t="str">
        <f>LEFT(tblRVN[[#This Row],[Rate Desc]],10)</f>
        <v>02GNSB24FP</v>
      </c>
      <c r="K3241" s="11">
        <v>1112</v>
      </c>
      <c r="L3241" s="19"/>
    </row>
    <row r="3242" spans="1:12" hidden="1">
      <c r="A3242" s="8" t="s">
        <v>542</v>
      </c>
      <c r="B3242" s="9" t="s">
        <v>41</v>
      </c>
      <c r="C3242" s="9" t="s">
        <v>21</v>
      </c>
      <c r="D3242" s="7" t="s">
        <v>14</v>
      </c>
      <c r="E3242" s="9" t="s">
        <v>51</v>
      </c>
      <c r="F3242" s="10">
        <v>118537.86</v>
      </c>
      <c r="G3242" s="11">
        <v>0</v>
      </c>
      <c r="H3242" s="11">
        <v>327</v>
      </c>
      <c r="I3242" s="11">
        <v>1211406</v>
      </c>
      <c r="J3242" s="12" t="str">
        <f>LEFT(tblRVN[[#This Row],[Rate Desc]],10)</f>
        <v>02GNSV0024</v>
      </c>
      <c r="K3242" s="11">
        <v>1211406</v>
      </c>
      <c r="L3242" s="19"/>
    </row>
    <row r="3243" spans="1:12" hidden="1">
      <c r="A3243" s="8" t="s">
        <v>542</v>
      </c>
      <c r="B3243" s="9" t="s">
        <v>41</v>
      </c>
      <c r="C3243" s="9" t="s">
        <v>21</v>
      </c>
      <c r="D3243" s="7" t="s">
        <v>14</v>
      </c>
      <c r="E3243" s="9" t="s">
        <v>52</v>
      </c>
      <c r="F3243" s="10">
        <v>741.85</v>
      </c>
      <c r="G3243" s="11">
        <v>0</v>
      </c>
      <c r="H3243" s="11">
        <v>4</v>
      </c>
      <c r="I3243" s="11">
        <v>2776</v>
      </c>
      <c r="J3243" s="12" t="str">
        <f>LEFT(tblRVN[[#This Row],[Rate Desc]],10)</f>
        <v>02GNSV024F</v>
      </c>
      <c r="K3243" s="11">
        <v>2776</v>
      </c>
      <c r="L3243" s="19"/>
    </row>
    <row r="3244" spans="1:12" hidden="1">
      <c r="A3244" s="8" t="s">
        <v>542</v>
      </c>
      <c r="B3244" s="9" t="s">
        <v>41</v>
      </c>
      <c r="C3244" s="9" t="s">
        <v>21</v>
      </c>
      <c r="D3244" s="7" t="s">
        <v>14</v>
      </c>
      <c r="E3244" s="9" t="s">
        <v>53</v>
      </c>
      <c r="F3244" s="10">
        <v>12097.85</v>
      </c>
      <c r="G3244" s="11">
        <v>0</v>
      </c>
      <c r="H3244" s="11">
        <v>9</v>
      </c>
      <c r="I3244" s="11">
        <v>79120</v>
      </c>
      <c r="J3244" s="12" t="str">
        <f>LEFT(tblRVN[[#This Row],[Rate Desc]],10)</f>
        <v>02LGSB0036</v>
      </c>
      <c r="K3244" s="11">
        <v>79120</v>
      </c>
      <c r="L3244" s="19"/>
    </row>
    <row r="3245" spans="1:12" hidden="1">
      <c r="A3245" s="8" t="s">
        <v>542</v>
      </c>
      <c r="B3245" s="9" t="s">
        <v>41</v>
      </c>
      <c r="C3245" s="9" t="s">
        <v>21</v>
      </c>
      <c r="D3245" s="7" t="s">
        <v>14</v>
      </c>
      <c r="E3245" s="9" t="s">
        <v>54</v>
      </c>
      <c r="F3245" s="10">
        <v>665642.38</v>
      </c>
      <c r="G3245" s="11">
        <v>0</v>
      </c>
      <c r="H3245" s="11">
        <v>96</v>
      </c>
      <c r="I3245" s="11">
        <v>7674180</v>
      </c>
      <c r="J3245" s="12" t="str">
        <f>LEFT(tblRVN[[#This Row],[Rate Desc]],10)</f>
        <v>02LGSV0036</v>
      </c>
      <c r="K3245" s="11">
        <v>7674180</v>
      </c>
      <c r="L3245" s="19"/>
    </row>
    <row r="3246" spans="1:12" hidden="1">
      <c r="A3246" s="8" t="s">
        <v>542</v>
      </c>
      <c r="B3246" s="9" t="s">
        <v>41</v>
      </c>
      <c r="C3246" s="9" t="s">
        <v>21</v>
      </c>
      <c r="D3246" s="7" t="s">
        <v>14</v>
      </c>
      <c r="E3246" s="9" t="s">
        <v>55</v>
      </c>
      <c r="F3246" s="10">
        <v>3536111.5</v>
      </c>
      <c r="G3246" s="11">
        <v>0</v>
      </c>
      <c r="H3246" s="11">
        <v>30</v>
      </c>
      <c r="I3246" s="11">
        <v>52617900</v>
      </c>
      <c r="J3246" s="12" t="str">
        <f>LEFT(tblRVN[[#This Row],[Rate Desc]],10)</f>
        <v>02LGSV048T</v>
      </c>
      <c r="K3246" s="11">
        <v>52617900</v>
      </c>
      <c r="L3246" s="19"/>
    </row>
    <row r="3247" spans="1:12" hidden="1">
      <c r="A3247" s="8" t="s">
        <v>542</v>
      </c>
      <c r="B3247" s="9" t="s">
        <v>41</v>
      </c>
      <c r="C3247" s="9" t="s">
        <v>21</v>
      </c>
      <c r="D3247" s="7" t="s">
        <v>14</v>
      </c>
      <c r="E3247" s="9" t="s">
        <v>65</v>
      </c>
      <c r="F3247" s="10">
        <v>1084.5899999999999</v>
      </c>
      <c r="G3247" s="11">
        <v>0</v>
      </c>
      <c r="H3247" s="11">
        <v>37</v>
      </c>
      <c r="I3247" s="11">
        <v>7859</v>
      </c>
      <c r="J3247" s="12" t="str">
        <f>LEFT(tblRVN[[#This Row],[Rate Desc]],10)</f>
        <v>02OALT015N</v>
      </c>
      <c r="K3247" s="11">
        <v>7859</v>
      </c>
      <c r="L3247" s="19"/>
    </row>
    <row r="3248" spans="1:12" hidden="1">
      <c r="A3248" s="8" t="s">
        <v>542</v>
      </c>
      <c r="B3248" s="9" t="s">
        <v>41</v>
      </c>
      <c r="C3248" s="9" t="s">
        <v>21</v>
      </c>
      <c r="D3248" s="7" t="s">
        <v>14</v>
      </c>
      <c r="E3248" s="9" t="s">
        <v>66</v>
      </c>
      <c r="F3248" s="10">
        <v>350.28</v>
      </c>
      <c r="G3248" s="11">
        <v>0</v>
      </c>
      <c r="H3248" s="11">
        <v>14</v>
      </c>
      <c r="I3248" s="11">
        <v>2228</v>
      </c>
      <c r="J3248" s="12" t="str">
        <f>LEFT(tblRVN[[#This Row],[Rate Desc]],10)</f>
        <v>02OALTB15N</v>
      </c>
      <c r="K3248" s="11">
        <v>2228</v>
      </c>
      <c r="L3248" s="19"/>
    </row>
    <row r="3249" spans="1:12" hidden="1">
      <c r="A3249" s="8" t="s">
        <v>542</v>
      </c>
      <c r="B3249" s="9" t="s">
        <v>41</v>
      </c>
      <c r="C3249" s="9" t="s">
        <v>21</v>
      </c>
      <c r="D3249" s="7" t="s">
        <v>14</v>
      </c>
      <c r="E3249" s="9" t="s">
        <v>68</v>
      </c>
      <c r="F3249" s="10">
        <v>22765.43</v>
      </c>
      <c r="G3249" s="11">
        <v>0</v>
      </c>
      <c r="H3249" s="11">
        <v>1</v>
      </c>
      <c r="I3249" s="11">
        <v>90000</v>
      </c>
      <c r="J3249" s="12" t="str">
        <f>LEFT(tblRVN[[#This Row],[Rate Desc]],10)</f>
        <v>02PRSV47TM</v>
      </c>
      <c r="K3249" s="11">
        <v>90000</v>
      </c>
      <c r="L3249" s="19"/>
    </row>
    <row r="3250" spans="1:12" hidden="1">
      <c r="A3250" s="8" t="s">
        <v>542</v>
      </c>
      <c r="B3250" s="9" t="s">
        <v>41</v>
      </c>
      <c r="C3250" s="9" t="s">
        <v>21</v>
      </c>
      <c r="D3250" s="7" t="s">
        <v>14</v>
      </c>
      <c r="E3250" s="9" t="s">
        <v>22</v>
      </c>
      <c r="F3250" s="10">
        <v>126174.83</v>
      </c>
      <c r="G3250" s="11">
        <v>0</v>
      </c>
      <c r="H3250" s="11">
        <v>0</v>
      </c>
      <c r="I3250" s="11">
        <v>0</v>
      </c>
      <c r="J3250" s="12" t="str">
        <f>LEFT(tblRVN[[#This Row],[Rate Desc]],10)</f>
        <v>301370-DSM</v>
      </c>
      <c r="K3250" s="11">
        <v>0</v>
      </c>
      <c r="L3250" s="19"/>
    </row>
    <row r="3251" spans="1:12" hidden="1">
      <c r="A3251" s="8" t="s">
        <v>542</v>
      </c>
      <c r="B3251" s="9" t="s">
        <v>41</v>
      </c>
      <c r="C3251" s="9" t="s">
        <v>21</v>
      </c>
      <c r="D3251" s="7" t="s">
        <v>14</v>
      </c>
      <c r="E3251" s="9" t="s">
        <v>287</v>
      </c>
      <c r="F3251" s="10">
        <v>3.9</v>
      </c>
      <c r="G3251" s="11">
        <v>0</v>
      </c>
      <c r="H3251" s="11">
        <v>2</v>
      </c>
      <c r="I3251" s="11">
        <v>0</v>
      </c>
      <c r="J3251" s="12" t="str">
        <f>LEFT(tblRVN[[#This Row],[Rate Desc]],10)</f>
        <v>301380-BLU</v>
      </c>
      <c r="K3251" s="11">
        <v>0</v>
      </c>
      <c r="L3251" s="19"/>
    </row>
    <row r="3252" spans="1:12" hidden="1">
      <c r="A3252" s="8" t="s">
        <v>542</v>
      </c>
      <c r="B3252" s="9" t="s">
        <v>41</v>
      </c>
      <c r="C3252" s="9" t="s">
        <v>21</v>
      </c>
      <c r="D3252" s="7" t="s">
        <v>14</v>
      </c>
      <c r="E3252" s="9" t="s">
        <v>17</v>
      </c>
      <c r="G3252" s="11">
        <v>481</v>
      </c>
      <c r="H3252" s="11">
        <v>0</v>
      </c>
      <c r="J3252" s="12" t="str">
        <f>LEFT(tblRVN[[#This Row],[Rate Desc]],10)</f>
        <v>CUSTOMER C</v>
      </c>
      <c r="L3252" s="19"/>
    </row>
    <row r="3253" spans="1:12" hidden="1">
      <c r="A3253" s="8" t="s">
        <v>542</v>
      </c>
      <c r="B3253" s="9" t="s">
        <v>41</v>
      </c>
      <c r="C3253" s="9" t="s">
        <v>21</v>
      </c>
      <c r="D3253" s="7" t="s">
        <v>14</v>
      </c>
      <c r="E3253" s="9" t="s">
        <v>481</v>
      </c>
      <c r="F3253" s="10">
        <v>-275017.55</v>
      </c>
      <c r="G3253" s="11">
        <v>0</v>
      </c>
      <c r="H3253" s="11">
        <v>0</v>
      </c>
      <c r="I3253" s="11">
        <v>0</v>
      </c>
      <c r="J3253" s="12" t="str">
        <f>LEFT(tblRVN[[#This Row],[Rate Desc]],10)</f>
        <v>INCOME TAX</v>
      </c>
      <c r="K3253" s="11">
        <v>0</v>
      </c>
      <c r="L3253" s="19"/>
    </row>
    <row r="3254" spans="1:12" hidden="1">
      <c r="A3254" s="8" t="s">
        <v>542</v>
      </c>
      <c r="B3254" s="9" t="s">
        <v>41</v>
      </c>
      <c r="C3254" s="9" t="s">
        <v>21</v>
      </c>
      <c r="D3254" s="7" t="s">
        <v>14</v>
      </c>
      <c r="E3254" s="9" t="s">
        <v>18</v>
      </c>
      <c r="F3254" s="10">
        <v>-328905.99</v>
      </c>
      <c r="G3254" s="11">
        <v>0</v>
      </c>
      <c r="H3254" s="11">
        <v>0</v>
      </c>
      <c r="I3254" s="11">
        <v>0</v>
      </c>
      <c r="J3254" s="12" t="str">
        <f>LEFT(tblRVN[[#This Row],[Rate Desc]],10)</f>
        <v>REVENUE_AC</v>
      </c>
      <c r="K3254" s="11">
        <v>0</v>
      </c>
      <c r="L3254" s="19"/>
    </row>
    <row r="3255" spans="1:12" hidden="1">
      <c r="A3255" s="8" t="s">
        <v>542</v>
      </c>
      <c r="B3255" s="9" t="s">
        <v>41</v>
      </c>
      <c r="C3255" s="9" t="s">
        <v>23</v>
      </c>
      <c r="D3255" s="7" t="s">
        <v>35</v>
      </c>
      <c r="E3255" s="9" t="s">
        <v>69</v>
      </c>
      <c r="F3255" s="10">
        <v>-173146.33</v>
      </c>
      <c r="G3255" s="11">
        <v>0</v>
      </c>
      <c r="H3255" s="11">
        <v>2935</v>
      </c>
      <c r="I3255" s="11">
        <v>21244977</v>
      </c>
      <c r="J3255" s="12" t="str">
        <f>LEFT(tblRVN[[#This Row],[Rate Desc]],10)</f>
        <v>02APSV0040</v>
      </c>
      <c r="K3255" s="11">
        <v>21244977</v>
      </c>
      <c r="L3255" s="19"/>
    </row>
    <row r="3256" spans="1:12" hidden="1">
      <c r="A3256" s="8" t="s">
        <v>542</v>
      </c>
      <c r="B3256" s="9" t="s">
        <v>41</v>
      </c>
      <c r="C3256" s="9" t="s">
        <v>23</v>
      </c>
      <c r="D3256" s="7" t="s">
        <v>35</v>
      </c>
      <c r="E3256" s="9" t="s">
        <v>98</v>
      </c>
      <c r="F3256" s="10">
        <v>31338.91</v>
      </c>
      <c r="I3256" s="11">
        <v>-3845264</v>
      </c>
      <c r="J3256" s="12" t="str">
        <f>LEFT(tblRVN[[#This Row],[Rate Desc]],10)</f>
        <v>02BPADEBIT</v>
      </c>
      <c r="K3256" s="11">
        <v>-3845264</v>
      </c>
      <c r="L3256" s="19"/>
    </row>
    <row r="3257" spans="1:12" hidden="1">
      <c r="A3257" s="8" t="s">
        <v>542</v>
      </c>
      <c r="B3257" s="9" t="s">
        <v>41</v>
      </c>
      <c r="C3257" s="9" t="s">
        <v>23</v>
      </c>
      <c r="D3257" s="7" t="s">
        <v>35</v>
      </c>
      <c r="E3257" s="9" t="s">
        <v>70</v>
      </c>
      <c r="F3257" s="10">
        <v>-408.85</v>
      </c>
      <c r="G3257" s="11">
        <v>0</v>
      </c>
      <c r="H3257" s="11">
        <v>9</v>
      </c>
      <c r="I3257" s="11">
        <v>50165</v>
      </c>
      <c r="J3257" s="12" t="str">
        <f>LEFT(tblRVN[[#This Row],[Rate Desc]],10)</f>
        <v>02NMT40135</v>
      </c>
      <c r="K3257" s="11">
        <v>50165</v>
      </c>
      <c r="L3257" s="19"/>
    </row>
    <row r="3258" spans="1:12" hidden="1">
      <c r="A3258" s="8" t="s">
        <v>542</v>
      </c>
      <c r="B3258" s="9" t="s">
        <v>41</v>
      </c>
      <c r="C3258" s="9" t="s">
        <v>23</v>
      </c>
      <c r="D3258" s="7" t="s">
        <v>35</v>
      </c>
      <c r="E3258" s="9" t="s">
        <v>38</v>
      </c>
      <c r="G3258" s="11">
        <v>2888</v>
      </c>
      <c r="H3258" s="11">
        <v>0</v>
      </c>
      <c r="J3258" s="12" t="str">
        <f>LEFT(tblRVN[[#This Row],[Rate Desc]],10)</f>
        <v>CUSTOMER C</v>
      </c>
      <c r="L3258" s="19"/>
    </row>
    <row r="3259" spans="1:12" hidden="1">
      <c r="A3259" s="8" t="s">
        <v>542</v>
      </c>
      <c r="B3259" s="9" t="s">
        <v>41</v>
      </c>
      <c r="C3259" s="9" t="s">
        <v>23</v>
      </c>
      <c r="D3259" s="7" t="s">
        <v>14</v>
      </c>
      <c r="E3259" s="9" t="s">
        <v>69</v>
      </c>
      <c r="F3259" s="10">
        <v>1682427.67</v>
      </c>
      <c r="G3259" s="11">
        <v>0</v>
      </c>
      <c r="H3259" s="11">
        <v>2935</v>
      </c>
      <c r="I3259" s="11">
        <v>21244977</v>
      </c>
      <c r="J3259" s="12" t="str">
        <f>LEFT(tblRVN[[#This Row],[Rate Desc]],10)</f>
        <v>02APSV0040</v>
      </c>
      <c r="K3259" s="11">
        <v>21244977</v>
      </c>
      <c r="L3259" s="19"/>
    </row>
    <row r="3260" spans="1:12" hidden="1">
      <c r="A3260" s="8" t="s">
        <v>542</v>
      </c>
      <c r="B3260" s="9" t="s">
        <v>41</v>
      </c>
      <c r="C3260" s="9" t="s">
        <v>23</v>
      </c>
      <c r="D3260" s="7" t="s">
        <v>14</v>
      </c>
      <c r="E3260" s="9" t="s">
        <v>71</v>
      </c>
      <c r="F3260" s="10">
        <v>920663.91</v>
      </c>
      <c r="G3260" s="11">
        <v>0</v>
      </c>
      <c r="H3260" s="11">
        <v>2244</v>
      </c>
      <c r="I3260" s="11">
        <v>11618223</v>
      </c>
      <c r="J3260" s="12" t="str">
        <f>LEFT(tblRVN[[#This Row],[Rate Desc]],10)</f>
        <v>02APSV040X</v>
      </c>
      <c r="K3260" s="11">
        <v>11618223</v>
      </c>
      <c r="L3260" s="19"/>
    </row>
    <row r="3261" spans="1:12" hidden="1">
      <c r="A3261" s="8" t="s">
        <v>542</v>
      </c>
      <c r="B3261" s="9" t="s">
        <v>41</v>
      </c>
      <c r="C3261" s="9" t="s">
        <v>23</v>
      </c>
      <c r="D3261" s="7" t="s">
        <v>14</v>
      </c>
      <c r="E3261" s="9" t="s">
        <v>56</v>
      </c>
      <c r="F3261" s="10">
        <v>197.52</v>
      </c>
      <c r="I3261" s="11">
        <v>0</v>
      </c>
      <c r="J3261" s="12" t="str">
        <f>LEFT(tblRVN[[#This Row],[Rate Desc]],10)</f>
        <v>02LNX00102</v>
      </c>
      <c r="K3261" s="11">
        <v>0</v>
      </c>
      <c r="L3261" s="19"/>
    </row>
    <row r="3262" spans="1:12" hidden="1">
      <c r="A3262" s="8" t="s">
        <v>542</v>
      </c>
      <c r="B3262" s="9" t="s">
        <v>41</v>
      </c>
      <c r="C3262" s="9" t="s">
        <v>23</v>
      </c>
      <c r="D3262" s="7" t="s">
        <v>14</v>
      </c>
      <c r="E3262" s="9" t="s">
        <v>57</v>
      </c>
      <c r="F3262" s="10">
        <v>5.3</v>
      </c>
      <c r="I3262" s="11">
        <v>0</v>
      </c>
      <c r="J3262" s="12" t="str">
        <f>LEFT(tblRVN[[#This Row],[Rate Desc]],10)</f>
        <v>02LNX00105</v>
      </c>
      <c r="K3262" s="11">
        <v>0</v>
      </c>
      <c r="L3262" s="19"/>
    </row>
    <row r="3263" spans="1:12" hidden="1">
      <c r="A3263" s="8" t="s">
        <v>542</v>
      </c>
      <c r="B3263" s="9" t="s">
        <v>41</v>
      </c>
      <c r="C3263" s="9" t="s">
        <v>23</v>
      </c>
      <c r="D3263" s="7" t="s">
        <v>14</v>
      </c>
      <c r="E3263" s="9" t="s">
        <v>58</v>
      </c>
      <c r="F3263" s="10">
        <v>-4256.8100000000004</v>
      </c>
      <c r="I3263" s="11">
        <v>0</v>
      </c>
      <c r="J3263" s="12" t="str">
        <f>LEFT(tblRVN[[#This Row],[Rate Desc]],10)</f>
        <v>02LNX00109</v>
      </c>
      <c r="K3263" s="11">
        <v>0</v>
      </c>
      <c r="L3263" s="19"/>
    </row>
    <row r="3264" spans="1:12" hidden="1">
      <c r="A3264" s="8" t="s">
        <v>542</v>
      </c>
      <c r="B3264" s="9" t="s">
        <v>41</v>
      </c>
      <c r="C3264" s="9" t="s">
        <v>23</v>
      </c>
      <c r="D3264" s="7" t="s">
        <v>14</v>
      </c>
      <c r="E3264" s="9" t="s">
        <v>75</v>
      </c>
      <c r="F3264" s="10">
        <v>3977.82</v>
      </c>
      <c r="G3264" s="11">
        <v>0</v>
      </c>
      <c r="H3264" s="11">
        <v>9</v>
      </c>
      <c r="I3264" s="11">
        <v>50165</v>
      </c>
      <c r="J3264" s="12" t="str">
        <f>LEFT(tblRVN[[#This Row],[Rate Desc]],10)</f>
        <v>02NMT40135</v>
      </c>
      <c r="K3264" s="11">
        <v>50165</v>
      </c>
      <c r="L3264" s="19"/>
    </row>
    <row r="3265" spans="1:12" hidden="1">
      <c r="A3265" s="8" t="s">
        <v>542</v>
      </c>
      <c r="B3265" s="9" t="s">
        <v>41</v>
      </c>
      <c r="C3265" s="9" t="s">
        <v>23</v>
      </c>
      <c r="D3265" s="7" t="s">
        <v>14</v>
      </c>
      <c r="E3265" s="9" t="s">
        <v>280</v>
      </c>
      <c r="G3265" s="11">
        <v>0</v>
      </c>
      <c r="H3265" s="11">
        <v>2</v>
      </c>
      <c r="J3265" s="12" t="str">
        <f>LEFT(tblRVN[[#This Row],[Rate Desc]],10)</f>
        <v>02NMX40135</v>
      </c>
      <c r="L3265" s="19"/>
    </row>
    <row r="3266" spans="1:12" hidden="1">
      <c r="A3266" s="8" t="s">
        <v>542</v>
      </c>
      <c r="B3266" s="9" t="s">
        <v>41</v>
      </c>
      <c r="C3266" s="9" t="s">
        <v>23</v>
      </c>
      <c r="D3266" s="7" t="s">
        <v>14</v>
      </c>
      <c r="E3266" s="9" t="s">
        <v>24</v>
      </c>
      <c r="F3266" s="10">
        <v>545000</v>
      </c>
      <c r="G3266" s="11">
        <v>0</v>
      </c>
      <c r="H3266" s="11">
        <v>0</v>
      </c>
      <c r="I3266" s="11">
        <v>0</v>
      </c>
      <c r="J3266" s="12" t="str">
        <f>LEFT(tblRVN[[#This Row],[Rate Desc]],10)</f>
        <v>301461-IRR</v>
      </c>
      <c r="K3266" s="11">
        <v>0</v>
      </c>
      <c r="L3266" s="19"/>
    </row>
    <row r="3267" spans="1:12" hidden="1">
      <c r="A3267" s="8" t="s">
        <v>542</v>
      </c>
      <c r="B3267" s="9" t="s">
        <v>41</v>
      </c>
      <c r="C3267" s="9" t="s">
        <v>23</v>
      </c>
      <c r="D3267" s="7" t="s">
        <v>14</v>
      </c>
      <c r="E3267" s="9" t="s">
        <v>25</v>
      </c>
      <c r="F3267" s="10">
        <v>88799.14</v>
      </c>
      <c r="G3267" s="11">
        <v>0</v>
      </c>
      <c r="H3267" s="11">
        <v>0</v>
      </c>
      <c r="I3267" s="11">
        <v>0</v>
      </c>
      <c r="J3267" s="12" t="str">
        <f>LEFT(tblRVN[[#This Row],[Rate Desc]],10)</f>
        <v>301470-DSM</v>
      </c>
      <c r="K3267" s="11">
        <v>0</v>
      </c>
      <c r="L3267" s="19"/>
    </row>
    <row r="3268" spans="1:12" hidden="1">
      <c r="A3268" s="8" t="s">
        <v>542</v>
      </c>
      <c r="B3268" s="9" t="s">
        <v>41</v>
      </c>
      <c r="C3268" s="9" t="s">
        <v>23</v>
      </c>
      <c r="D3268" s="7" t="s">
        <v>14</v>
      </c>
      <c r="E3268" s="9" t="s">
        <v>26</v>
      </c>
      <c r="F3268" s="10">
        <v>37.049999999999997</v>
      </c>
      <c r="I3268" s="11">
        <v>0</v>
      </c>
      <c r="J3268" s="12" t="str">
        <f>LEFT(tblRVN[[#This Row],[Rate Desc]],10)</f>
        <v>301480-BLU</v>
      </c>
      <c r="K3268" s="11">
        <v>0</v>
      </c>
      <c r="L3268" s="19"/>
    </row>
    <row r="3269" spans="1:12" hidden="1">
      <c r="A3269" s="8" t="s">
        <v>542</v>
      </c>
      <c r="B3269" s="9" t="s">
        <v>41</v>
      </c>
      <c r="C3269" s="9" t="s">
        <v>23</v>
      </c>
      <c r="D3269" s="7" t="s">
        <v>14</v>
      </c>
      <c r="E3269" s="9" t="s">
        <v>27</v>
      </c>
      <c r="G3269" s="11">
        <v>5071</v>
      </c>
      <c r="H3269" s="11">
        <v>0</v>
      </c>
      <c r="J3269" s="12" t="str">
        <f>LEFT(tblRVN[[#This Row],[Rate Desc]],10)</f>
        <v>CUSTOMER C</v>
      </c>
      <c r="L3269" s="19"/>
    </row>
    <row r="3270" spans="1:12" hidden="1">
      <c r="A3270" s="8" t="s">
        <v>542</v>
      </c>
      <c r="B3270" s="9" t="s">
        <v>41</v>
      </c>
      <c r="C3270" s="9" t="s">
        <v>23</v>
      </c>
      <c r="D3270" s="7" t="s">
        <v>14</v>
      </c>
      <c r="E3270" s="9" t="s">
        <v>481</v>
      </c>
      <c r="F3270" s="10">
        <v>-48047.91</v>
      </c>
      <c r="G3270" s="11">
        <v>0</v>
      </c>
      <c r="H3270" s="11">
        <v>0</v>
      </c>
      <c r="I3270" s="11">
        <v>0</v>
      </c>
      <c r="J3270" s="12" t="str">
        <f>LEFT(tblRVN[[#This Row],[Rate Desc]],10)</f>
        <v>INCOME TAX</v>
      </c>
      <c r="K3270" s="11">
        <v>0</v>
      </c>
      <c r="L3270" s="19"/>
    </row>
    <row r="3271" spans="1:12" hidden="1">
      <c r="A3271" s="8" t="s">
        <v>542</v>
      </c>
      <c r="B3271" s="9" t="s">
        <v>41</v>
      </c>
      <c r="C3271" s="9" t="s">
        <v>23</v>
      </c>
      <c r="D3271" s="7" t="s">
        <v>14</v>
      </c>
      <c r="E3271" s="9" t="s">
        <v>18</v>
      </c>
      <c r="F3271" s="10">
        <v>-124216.66</v>
      </c>
      <c r="G3271" s="11">
        <v>0</v>
      </c>
      <c r="H3271" s="11">
        <v>0</v>
      </c>
      <c r="I3271" s="11">
        <v>0</v>
      </c>
      <c r="J3271" s="12" t="str">
        <f>LEFT(tblRVN[[#This Row],[Rate Desc]],10)</f>
        <v>REVENUE_AC</v>
      </c>
      <c r="K3271" s="11">
        <v>0</v>
      </c>
      <c r="L3271" s="19"/>
    </row>
    <row r="3272" spans="1:12" hidden="1">
      <c r="A3272" s="8" t="s">
        <v>542</v>
      </c>
      <c r="B3272" s="9" t="s">
        <v>41</v>
      </c>
      <c r="C3272" s="9" t="s">
        <v>29</v>
      </c>
      <c r="D3272" s="7" t="s">
        <v>14</v>
      </c>
      <c r="E3272" s="9" t="s">
        <v>76</v>
      </c>
      <c r="F3272" s="10">
        <v>7.57</v>
      </c>
      <c r="I3272" s="11">
        <v>0</v>
      </c>
      <c r="J3272" s="12" t="str">
        <f>LEFT(tblRVN[[#This Row],[Rate Desc]],10)</f>
        <v>02CFR00012</v>
      </c>
      <c r="K3272" s="11">
        <v>0</v>
      </c>
      <c r="L3272" s="19"/>
    </row>
    <row r="3273" spans="1:12" hidden="1">
      <c r="A3273" s="8" t="s">
        <v>542</v>
      </c>
      <c r="B3273" s="9" t="s">
        <v>41</v>
      </c>
      <c r="C3273" s="9" t="s">
        <v>29</v>
      </c>
      <c r="D3273" s="7" t="s">
        <v>14</v>
      </c>
      <c r="E3273" s="9" t="s">
        <v>77</v>
      </c>
      <c r="F3273" s="10">
        <v>2587.08</v>
      </c>
      <c r="G3273" s="11">
        <v>0</v>
      </c>
      <c r="H3273" s="11">
        <v>14</v>
      </c>
      <c r="I3273" s="11">
        <v>11853</v>
      </c>
      <c r="J3273" s="12" t="str">
        <f>LEFT(tblRVN[[#This Row],[Rate Desc]],10)</f>
        <v>02COSL0052</v>
      </c>
      <c r="K3273" s="11">
        <v>11853</v>
      </c>
      <c r="L3273" s="19"/>
    </row>
    <row r="3274" spans="1:12" hidden="1">
      <c r="A3274" s="8" t="s">
        <v>542</v>
      </c>
      <c r="B3274" s="9" t="s">
        <v>41</v>
      </c>
      <c r="C3274" s="9" t="s">
        <v>29</v>
      </c>
      <c r="D3274" s="7" t="s">
        <v>14</v>
      </c>
      <c r="E3274" s="9" t="s">
        <v>78</v>
      </c>
      <c r="F3274" s="10">
        <v>18887.87</v>
      </c>
      <c r="G3274" s="11">
        <v>0</v>
      </c>
      <c r="H3274" s="11">
        <v>120</v>
      </c>
      <c r="I3274" s="11">
        <v>247514</v>
      </c>
      <c r="J3274" s="12" t="str">
        <f>LEFT(tblRVN[[#This Row],[Rate Desc]],10)</f>
        <v>02CUSL053F</v>
      </c>
      <c r="K3274" s="11">
        <v>247514</v>
      </c>
      <c r="L3274" s="19"/>
    </row>
    <row r="3275" spans="1:12" hidden="1">
      <c r="A3275" s="8" t="s">
        <v>542</v>
      </c>
      <c r="B3275" s="9" t="s">
        <v>41</v>
      </c>
      <c r="C3275" s="9" t="s">
        <v>29</v>
      </c>
      <c r="D3275" s="7" t="s">
        <v>14</v>
      </c>
      <c r="E3275" s="9" t="s">
        <v>79</v>
      </c>
      <c r="F3275" s="10">
        <v>3248.5</v>
      </c>
      <c r="G3275" s="11">
        <v>0</v>
      </c>
      <c r="H3275" s="11">
        <v>113</v>
      </c>
      <c r="I3275" s="11">
        <v>42998</v>
      </c>
      <c r="J3275" s="12" t="str">
        <f>LEFT(tblRVN[[#This Row],[Rate Desc]],10)</f>
        <v>02CUSL053M</v>
      </c>
      <c r="K3275" s="11">
        <v>42998</v>
      </c>
      <c r="L3275" s="19"/>
    </row>
    <row r="3276" spans="1:12" hidden="1">
      <c r="A3276" s="8" t="s">
        <v>542</v>
      </c>
      <c r="B3276" s="9" t="s">
        <v>41</v>
      </c>
      <c r="C3276" s="9" t="s">
        <v>29</v>
      </c>
      <c r="D3276" s="7" t="s">
        <v>14</v>
      </c>
      <c r="E3276" s="9" t="s">
        <v>80</v>
      </c>
      <c r="F3276" s="10">
        <v>17615.87</v>
      </c>
      <c r="G3276" s="11">
        <v>0</v>
      </c>
      <c r="H3276" s="11">
        <v>40</v>
      </c>
      <c r="I3276" s="11">
        <v>131872</v>
      </c>
      <c r="J3276" s="12" t="str">
        <f>LEFT(tblRVN[[#This Row],[Rate Desc]],10)</f>
        <v>02MVSL0057</v>
      </c>
      <c r="K3276" s="11">
        <v>131872</v>
      </c>
      <c r="L3276" s="19"/>
    </row>
    <row r="3277" spans="1:12" hidden="1">
      <c r="A3277" s="8" t="s">
        <v>542</v>
      </c>
      <c r="B3277" s="9" t="s">
        <v>41</v>
      </c>
      <c r="C3277" s="9" t="s">
        <v>29</v>
      </c>
      <c r="D3277" s="7" t="s">
        <v>14</v>
      </c>
      <c r="E3277" s="9" t="s">
        <v>81</v>
      </c>
      <c r="F3277" s="10">
        <v>69063.539999999994</v>
      </c>
      <c r="G3277" s="11">
        <v>0</v>
      </c>
      <c r="H3277" s="11">
        <v>210</v>
      </c>
      <c r="I3277" s="11">
        <v>318733</v>
      </c>
      <c r="J3277" s="12" t="str">
        <f>LEFT(tblRVN[[#This Row],[Rate Desc]],10)</f>
        <v>02SLCO0051</v>
      </c>
      <c r="K3277" s="11">
        <v>318733</v>
      </c>
      <c r="L3277" s="19"/>
    </row>
    <row r="3278" spans="1:12" hidden="1">
      <c r="A3278" s="8" t="s">
        <v>542</v>
      </c>
      <c r="B3278" s="9" t="s">
        <v>41</v>
      </c>
      <c r="C3278" s="9" t="s">
        <v>29</v>
      </c>
      <c r="D3278" s="7" t="s">
        <v>14</v>
      </c>
      <c r="E3278" s="9" t="s">
        <v>30</v>
      </c>
      <c r="F3278" s="10">
        <v>2820.72</v>
      </c>
      <c r="G3278" s="11">
        <v>0</v>
      </c>
      <c r="H3278" s="11">
        <v>0</v>
      </c>
      <c r="I3278" s="11">
        <v>0</v>
      </c>
      <c r="J3278" s="12" t="str">
        <f>LEFT(tblRVN[[#This Row],[Rate Desc]],10)</f>
        <v>301670-DSM</v>
      </c>
      <c r="K3278" s="11">
        <v>0</v>
      </c>
      <c r="L3278" s="19"/>
    </row>
    <row r="3279" spans="1:12" hidden="1">
      <c r="A3279" s="8" t="s">
        <v>542</v>
      </c>
      <c r="B3279" s="9" t="s">
        <v>41</v>
      </c>
      <c r="C3279" s="9" t="s">
        <v>29</v>
      </c>
      <c r="D3279" s="7" t="s">
        <v>14</v>
      </c>
      <c r="E3279" s="9" t="s">
        <v>17</v>
      </c>
      <c r="G3279" s="11">
        <v>247</v>
      </c>
      <c r="H3279" s="11">
        <v>0</v>
      </c>
      <c r="J3279" s="12" t="str">
        <f>LEFT(tblRVN[[#This Row],[Rate Desc]],10)</f>
        <v>CUSTOMER C</v>
      </c>
      <c r="L3279" s="19"/>
    </row>
    <row r="3280" spans="1:12" hidden="1">
      <c r="A3280" s="8" t="s">
        <v>542</v>
      </c>
      <c r="B3280" s="9" t="s">
        <v>41</v>
      </c>
      <c r="C3280" s="9" t="s">
        <v>29</v>
      </c>
      <c r="D3280" s="7" t="s">
        <v>14</v>
      </c>
      <c r="E3280" s="9" t="s">
        <v>481</v>
      </c>
      <c r="F3280" s="10">
        <v>-3980.7</v>
      </c>
      <c r="G3280" s="11">
        <v>0</v>
      </c>
      <c r="H3280" s="11">
        <v>0</v>
      </c>
      <c r="I3280" s="11">
        <v>0</v>
      </c>
      <c r="J3280" s="12" t="str">
        <f>LEFT(tblRVN[[#This Row],[Rate Desc]],10)</f>
        <v>INCOME TAX</v>
      </c>
      <c r="K3280" s="11">
        <v>0</v>
      </c>
      <c r="L3280" s="19"/>
    </row>
    <row r="3281" spans="1:12" hidden="1">
      <c r="A3281" s="8" t="s">
        <v>542</v>
      </c>
      <c r="B3281" s="9" t="s">
        <v>41</v>
      </c>
      <c r="C3281" s="9" t="s">
        <v>29</v>
      </c>
      <c r="D3281" s="7" t="s">
        <v>14</v>
      </c>
      <c r="E3281" s="9" t="s">
        <v>18</v>
      </c>
      <c r="F3281" s="10">
        <v>-5763.42</v>
      </c>
      <c r="G3281" s="11">
        <v>0</v>
      </c>
      <c r="H3281" s="11">
        <v>0</v>
      </c>
      <c r="I3281" s="11">
        <v>0</v>
      </c>
      <c r="J3281" s="12" t="str">
        <f>LEFT(tblRVN[[#This Row],[Rate Desc]],10)</f>
        <v>REVENUE_AC</v>
      </c>
      <c r="K3281" s="11">
        <v>0</v>
      </c>
      <c r="L3281" s="19"/>
    </row>
    <row r="3282" spans="1:12" hidden="1">
      <c r="A3282" s="8" t="s">
        <v>542</v>
      </c>
      <c r="B3282" s="9" t="s">
        <v>41</v>
      </c>
      <c r="C3282" s="9" t="s">
        <v>31</v>
      </c>
      <c r="D3282" s="7" t="s">
        <v>35</v>
      </c>
      <c r="E3282" s="9" t="s">
        <v>82</v>
      </c>
      <c r="F3282" s="10">
        <v>-3110.51</v>
      </c>
      <c r="G3282" s="11">
        <v>0</v>
      </c>
      <c r="H3282" s="11">
        <v>978</v>
      </c>
      <c r="I3282" s="11">
        <v>381663</v>
      </c>
      <c r="J3282" s="12" t="str">
        <f>LEFT(tblRVN[[#This Row],[Rate Desc]],10)</f>
        <v>02NETMT135</v>
      </c>
      <c r="K3282" s="11">
        <v>381663</v>
      </c>
      <c r="L3282" s="19"/>
    </row>
    <row r="3283" spans="1:12" hidden="1">
      <c r="A3283" s="8" t="s">
        <v>542</v>
      </c>
      <c r="B3283" s="9" t="s">
        <v>41</v>
      </c>
      <c r="C3283" s="9" t="s">
        <v>31</v>
      </c>
      <c r="D3283" s="7" t="s">
        <v>35</v>
      </c>
      <c r="E3283" s="9" t="s">
        <v>83</v>
      </c>
      <c r="F3283" s="10">
        <v>-651.08000000000004</v>
      </c>
      <c r="I3283" s="11">
        <v>79850</v>
      </c>
      <c r="J3283" s="12" t="str">
        <f>LEFT(tblRVN[[#This Row],[Rate Desc]],10)</f>
        <v>02OALTB15R</v>
      </c>
      <c r="K3283" s="11">
        <v>79850</v>
      </c>
      <c r="L3283" s="19"/>
    </row>
    <row r="3284" spans="1:12" hidden="1">
      <c r="A3284" s="8" t="s">
        <v>542</v>
      </c>
      <c r="B3284" s="9" t="s">
        <v>41</v>
      </c>
      <c r="C3284" s="9" t="s">
        <v>31</v>
      </c>
      <c r="D3284" s="7" t="s">
        <v>35</v>
      </c>
      <c r="E3284" s="9" t="s">
        <v>84</v>
      </c>
      <c r="F3284" s="10">
        <v>-869608.08</v>
      </c>
      <c r="G3284" s="11">
        <v>0</v>
      </c>
      <c r="H3284" s="11">
        <v>102122</v>
      </c>
      <c r="I3284" s="11">
        <v>106699784</v>
      </c>
      <c r="J3284" s="12" t="str">
        <f>LEFT(tblRVN[[#This Row],[Rate Desc]],10)</f>
        <v>02RESD0016</v>
      </c>
      <c r="K3284" s="11">
        <v>106699784</v>
      </c>
      <c r="L3284" s="19"/>
    </row>
    <row r="3285" spans="1:12" hidden="1">
      <c r="A3285" s="8" t="s">
        <v>542</v>
      </c>
      <c r="B3285" s="9" t="s">
        <v>41</v>
      </c>
      <c r="C3285" s="9" t="s">
        <v>31</v>
      </c>
      <c r="D3285" s="7" t="s">
        <v>35</v>
      </c>
      <c r="E3285" s="9" t="s">
        <v>85</v>
      </c>
      <c r="F3285" s="10">
        <v>-33709.14</v>
      </c>
      <c r="G3285" s="11">
        <v>0</v>
      </c>
      <c r="H3285" s="11">
        <v>4451</v>
      </c>
      <c r="I3285" s="11">
        <v>4136103</v>
      </c>
      <c r="J3285" s="12" t="str">
        <f>LEFT(tblRVN[[#This Row],[Rate Desc]],10)</f>
        <v>02RESD0017</v>
      </c>
      <c r="K3285" s="11">
        <v>4136103</v>
      </c>
      <c r="L3285" s="19"/>
    </row>
    <row r="3286" spans="1:12" hidden="1">
      <c r="A3286" s="8" t="s">
        <v>542</v>
      </c>
      <c r="B3286" s="9" t="s">
        <v>41</v>
      </c>
      <c r="C3286" s="9" t="s">
        <v>31</v>
      </c>
      <c r="D3286" s="7" t="s">
        <v>35</v>
      </c>
      <c r="E3286" s="9" t="s">
        <v>86</v>
      </c>
      <c r="F3286" s="10">
        <v>-1473.25</v>
      </c>
      <c r="G3286" s="11">
        <v>0</v>
      </c>
      <c r="H3286" s="11">
        <v>78</v>
      </c>
      <c r="I3286" s="11">
        <v>180763</v>
      </c>
      <c r="J3286" s="12" t="str">
        <f>LEFT(tblRVN[[#This Row],[Rate Desc]],10)</f>
        <v>02RESD0018</v>
      </c>
      <c r="K3286" s="11">
        <v>180763</v>
      </c>
      <c r="L3286" s="19"/>
    </row>
    <row r="3287" spans="1:12" hidden="1">
      <c r="A3287" s="8" t="s">
        <v>542</v>
      </c>
      <c r="B3287" s="9" t="s">
        <v>41</v>
      </c>
      <c r="C3287" s="9" t="s">
        <v>31</v>
      </c>
      <c r="D3287" s="7" t="s">
        <v>35</v>
      </c>
      <c r="E3287" s="9" t="s">
        <v>87</v>
      </c>
      <c r="F3287" s="10">
        <v>-280.91000000000003</v>
      </c>
      <c r="G3287" s="11">
        <v>0</v>
      </c>
      <c r="H3287" s="11">
        <v>13</v>
      </c>
      <c r="I3287" s="11">
        <v>34467</v>
      </c>
      <c r="J3287" s="12" t="str">
        <f>LEFT(tblRVN[[#This Row],[Rate Desc]],10)</f>
        <v>02RESD018X</v>
      </c>
      <c r="K3287" s="11">
        <v>34467</v>
      </c>
      <c r="L3287" s="19"/>
    </row>
    <row r="3288" spans="1:12" hidden="1">
      <c r="A3288" s="8" t="s">
        <v>542</v>
      </c>
      <c r="B3288" s="9" t="s">
        <v>41</v>
      </c>
      <c r="C3288" s="9" t="s">
        <v>31</v>
      </c>
      <c r="D3288" s="7" t="s">
        <v>35</v>
      </c>
      <c r="E3288" s="9" t="s">
        <v>88</v>
      </c>
      <c r="F3288" s="10">
        <v>-13907.54</v>
      </c>
      <c r="G3288" s="11">
        <v>0</v>
      </c>
      <c r="H3288" s="11">
        <v>3419</v>
      </c>
      <c r="I3288" s="11">
        <v>1706448</v>
      </c>
      <c r="J3288" s="12" t="str">
        <f>LEFT(tblRVN[[#This Row],[Rate Desc]],10)</f>
        <v>02RGNSB024</v>
      </c>
      <c r="K3288" s="11">
        <v>1706448</v>
      </c>
      <c r="L3288" s="19"/>
    </row>
    <row r="3289" spans="1:12" hidden="1">
      <c r="A3289" s="8" t="s">
        <v>542</v>
      </c>
      <c r="B3289" s="9" t="s">
        <v>41</v>
      </c>
      <c r="C3289" s="9" t="s">
        <v>31</v>
      </c>
      <c r="D3289" s="7" t="s">
        <v>35</v>
      </c>
      <c r="E3289" s="9" t="s">
        <v>284</v>
      </c>
      <c r="F3289" s="10">
        <v>-559.91</v>
      </c>
      <c r="G3289" s="11">
        <v>0</v>
      </c>
      <c r="H3289" s="11">
        <v>1</v>
      </c>
      <c r="I3289" s="11">
        <v>68700</v>
      </c>
      <c r="J3289" s="12" t="str">
        <f>LEFT(tblRVN[[#This Row],[Rate Desc]],10)</f>
        <v>02RGNSB036</v>
      </c>
      <c r="K3289" s="11">
        <v>68700</v>
      </c>
      <c r="L3289" s="19"/>
    </row>
    <row r="3290" spans="1:12" hidden="1">
      <c r="A3290" s="8" t="s">
        <v>542</v>
      </c>
      <c r="B3290" s="9" t="s">
        <v>41</v>
      </c>
      <c r="C3290" s="9" t="s">
        <v>31</v>
      </c>
      <c r="D3290" s="7" t="s">
        <v>35</v>
      </c>
      <c r="E3290" s="9" t="s">
        <v>281</v>
      </c>
      <c r="F3290" s="10">
        <v>-4.8600000000000003</v>
      </c>
      <c r="G3290" s="11">
        <v>0</v>
      </c>
      <c r="H3290" s="11">
        <v>15</v>
      </c>
      <c r="I3290" s="11">
        <v>596</v>
      </c>
      <c r="J3290" s="12" t="str">
        <f>LEFT(tblRVN[[#This Row],[Rate Desc]],10)</f>
        <v>02RNM24135</v>
      </c>
      <c r="K3290" s="11">
        <v>596</v>
      </c>
      <c r="L3290" s="19"/>
    </row>
    <row r="3291" spans="1:12" hidden="1">
      <c r="A3291" s="8" t="s">
        <v>542</v>
      </c>
      <c r="B3291" s="9" t="s">
        <v>41</v>
      </c>
      <c r="C3291" s="9" t="s">
        <v>31</v>
      </c>
      <c r="D3291" s="7" t="s">
        <v>35</v>
      </c>
      <c r="E3291" s="9" t="s">
        <v>37</v>
      </c>
      <c r="G3291" s="11">
        <v>109356</v>
      </c>
      <c r="H3291" s="11">
        <v>0</v>
      </c>
      <c r="J3291" s="12" t="str">
        <f>LEFT(tblRVN[[#This Row],[Rate Desc]],10)</f>
        <v>CUSTOMER C</v>
      </c>
      <c r="L3291" s="19"/>
    </row>
    <row r="3292" spans="1:12" hidden="1">
      <c r="A3292" s="8" t="s">
        <v>542</v>
      </c>
      <c r="B3292" s="9" t="s">
        <v>41</v>
      </c>
      <c r="C3292" s="9" t="s">
        <v>31</v>
      </c>
      <c r="D3292" s="7" t="s">
        <v>14</v>
      </c>
      <c r="E3292" s="9" t="s">
        <v>58</v>
      </c>
      <c r="F3292" s="10">
        <v>149.74</v>
      </c>
      <c r="I3292" s="11">
        <v>0</v>
      </c>
      <c r="J3292" s="12" t="str">
        <f>LEFT(tblRVN[[#This Row],[Rate Desc]],10)</f>
        <v>02LNX00109</v>
      </c>
      <c r="K3292" s="11">
        <v>0</v>
      </c>
      <c r="L3292" s="19"/>
    </row>
    <row r="3293" spans="1:12" hidden="1">
      <c r="A3293" s="8" t="s">
        <v>542</v>
      </c>
      <c r="B3293" s="9" t="s">
        <v>41</v>
      </c>
      <c r="C3293" s="9" t="s">
        <v>31</v>
      </c>
      <c r="D3293" s="7" t="s">
        <v>14</v>
      </c>
      <c r="E3293" s="9" t="s">
        <v>89</v>
      </c>
      <c r="F3293" s="10">
        <v>41560.879999999997</v>
      </c>
      <c r="G3293" s="11">
        <v>0</v>
      </c>
      <c r="H3293" s="11">
        <v>978</v>
      </c>
      <c r="I3293" s="11">
        <v>384556</v>
      </c>
      <c r="J3293" s="12" t="str">
        <f>LEFT(tblRVN[[#This Row],[Rate Desc]],10)</f>
        <v>02NETMT135</v>
      </c>
      <c r="K3293" s="11">
        <v>384556</v>
      </c>
      <c r="L3293" s="19"/>
    </row>
    <row r="3294" spans="1:12" hidden="1">
      <c r="A3294" s="8" t="s">
        <v>542</v>
      </c>
      <c r="B3294" s="9" t="s">
        <v>41</v>
      </c>
      <c r="C3294" s="9" t="s">
        <v>31</v>
      </c>
      <c r="D3294" s="7" t="s">
        <v>14</v>
      </c>
      <c r="E3294" s="9" t="s">
        <v>90</v>
      </c>
      <c r="F3294" s="10">
        <v>12712.95</v>
      </c>
      <c r="G3294" s="11">
        <v>0</v>
      </c>
      <c r="H3294" s="11">
        <v>1045</v>
      </c>
      <c r="I3294" s="11">
        <v>79851</v>
      </c>
      <c r="J3294" s="12" t="str">
        <f>LEFT(tblRVN[[#This Row],[Rate Desc]],10)</f>
        <v>02OALTB15R</v>
      </c>
      <c r="K3294" s="11">
        <v>79851</v>
      </c>
      <c r="L3294" s="19"/>
    </row>
    <row r="3295" spans="1:12" hidden="1">
      <c r="A3295" s="8" t="s">
        <v>542</v>
      </c>
      <c r="B3295" s="9" t="s">
        <v>41</v>
      </c>
      <c r="C3295" s="9" t="s">
        <v>31</v>
      </c>
      <c r="D3295" s="7" t="s">
        <v>14</v>
      </c>
      <c r="E3295" s="9" t="s">
        <v>91</v>
      </c>
      <c r="F3295" s="10">
        <v>10157770.109999999</v>
      </c>
      <c r="G3295" s="11">
        <v>0</v>
      </c>
      <c r="H3295" s="11">
        <v>102122</v>
      </c>
      <c r="I3295" s="11">
        <v>106800368</v>
      </c>
      <c r="J3295" s="12" t="str">
        <f>LEFT(tblRVN[[#This Row],[Rate Desc]],10)</f>
        <v>02RESD0016</v>
      </c>
      <c r="K3295" s="11">
        <v>106800368</v>
      </c>
      <c r="L3295" s="19"/>
    </row>
    <row r="3296" spans="1:12" hidden="1">
      <c r="A3296" s="8" t="s">
        <v>542</v>
      </c>
      <c r="B3296" s="9" t="s">
        <v>41</v>
      </c>
      <c r="C3296" s="9" t="s">
        <v>31</v>
      </c>
      <c r="D3296" s="7" t="s">
        <v>14</v>
      </c>
      <c r="E3296" s="9" t="s">
        <v>92</v>
      </c>
      <c r="F3296" s="10">
        <v>384911.48</v>
      </c>
      <c r="G3296" s="11">
        <v>0</v>
      </c>
      <c r="H3296" s="11">
        <v>4451</v>
      </c>
      <c r="I3296" s="11">
        <v>4136103</v>
      </c>
      <c r="J3296" s="12" t="str">
        <f>LEFT(tblRVN[[#This Row],[Rate Desc]],10)</f>
        <v>02RESD0017</v>
      </c>
      <c r="K3296" s="11">
        <v>4136103</v>
      </c>
      <c r="L3296" s="19"/>
    </row>
    <row r="3297" spans="1:12" hidden="1">
      <c r="A3297" s="8" t="s">
        <v>542</v>
      </c>
      <c r="B3297" s="9" t="s">
        <v>41</v>
      </c>
      <c r="C3297" s="9" t="s">
        <v>31</v>
      </c>
      <c r="D3297" s="7" t="s">
        <v>14</v>
      </c>
      <c r="E3297" s="9" t="s">
        <v>93</v>
      </c>
      <c r="F3297" s="10">
        <v>19183.41</v>
      </c>
      <c r="G3297" s="11">
        <v>0</v>
      </c>
      <c r="H3297" s="11">
        <v>78</v>
      </c>
      <c r="I3297" s="11">
        <v>180763</v>
      </c>
      <c r="J3297" s="12" t="str">
        <f>LEFT(tblRVN[[#This Row],[Rate Desc]],10)</f>
        <v>02RESD0018</v>
      </c>
      <c r="K3297" s="11">
        <v>180763</v>
      </c>
      <c r="L3297" s="19"/>
    </row>
    <row r="3298" spans="1:12" hidden="1">
      <c r="A3298" s="8" t="s">
        <v>542</v>
      </c>
      <c r="B3298" s="9" t="s">
        <v>41</v>
      </c>
      <c r="C3298" s="9" t="s">
        <v>31</v>
      </c>
      <c r="D3298" s="7" t="s">
        <v>14</v>
      </c>
      <c r="E3298" s="9" t="s">
        <v>94</v>
      </c>
      <c r="F3298" s="10">
        <v>3665.21</v>
      </c>
      <c r="G3298" s="11">
        <v>0</v>
      </c>
      <c r="H3298" s="11">
        <v>13</v>
      </c>
      <c r="I3298" s="11">
        <v>34467</v>
      </c>
      <c r="J3298" s="12" t="str">
        <f>LEFT(tblRVN[[#This Row],[Rate Desc]],10)</f>
        <v>02RESD018X</v>
      </c>
      <c r="K3298" s="11">
        <v>34467</v>
      </c>
      <c r="L3298" s="19"/>
    </row>
    <row r="3299" spans="1:12" hidden="1">
      <c r="A3299" s="8" t="s">
        <v>542</v>
      </c>
      <c r="B3299" s="9" t="s">
        <v>41</v>
      </c>
      <c r="C3299" s="9" t="s">
        <v>31</v>
      </c>
      <c r="D3299" s="7" t="s">
        <v>14</v>
      </c>
      <c r="E3299" s="9" t="s">
        <v>95</v>
      </c>
      <c r="F3299" s="10">
        <v>214715.59</v>
      </c>
      <c r="G3299" s="11">
        <v>0</v>
      </c>
      <c r="H3299" s="11">
        <v>3419</v>
      </c>
      <c r="I3299" s="11">
        <v>1738626</v>
      </c>
      <c r="J3299" s="12" t="str">
        <f>LEFT(tblRVN[[#This Row],[Rate Desc]],10)</f>
        <v>02RGNSB024</v>
      </c>
      <c r="K3299" s="11">
        <v>1738626</v>
      </c>
      <c r="L3299" s="19"/>
    </row>
    <row r="3300" spans="1:12" hidden="1">
      <c r="A3300" s="8" t="s">
        <v>542</v>
      </c>
      <c r="B3300" s="9" t="s">
        <v>41</v>
      </c>
      <c r="C3300" s="9" t="s">
        <v>31</v>
      </c>
      <c r="D3300" s="7" t="s">
        <v>14</v>
      </c>
      <c r="E3300" s="9" t="s">
        <v>282</v>
      </c>
      <c r="F3300" s="10">
        <v>8825.6</v>
      </c>
      <c r="G3300" s="11">
        <v>0</v>
      </c>
      <c r="H3300" s="11">
        <v>2</v>
      </c>
      <c r="I3300" s="11">
        <v>107180</v>
      </c>
      <c r="J3300" s="12" t="str">
        <f>LEFT(tblRVN[[#This Row],[Rate Desc]],10)</f>
        <v>02RGNSB036</v>
      </c>
      <c r="K3300" s="11">
        <v>107180</v>
      </c>
      <c r="L3300" s="19"/>
    </row>
    <row r="3301" spans="1:12" hidden="1">
      <c r="A3301" s="8" t="s">
        <v>542</v>
      </c>
      <c r="B3301" s="9" t="s">
        <v>41</v>
      </c>
      <c r="C3301" s="9" t="s">
        <v>31</v>
      </c>
      <c r="D3301" s="7" t="s">
        <v>14</v>
      </c>
      <c r="E3301" s="9" t="s">
        <v>283</v>
      </c>
      <c r="F3301" s="10">
        <v>277.89999999999998</v>
      </c>
      <c r="G3301" s="11">
        <v>0</v>
      </c>
      <c r="H3301" s="11">
        <v>15</v>
      </c>
      <c r="I3301" s="11">
        <v>596</v>
      </c>
      <c r="J3301" s="12" t="str">
        <f>LEFT(tblRVN[[#This Row],[Rate Desc]],10)</f>
        <v>02RNM24135</v>
      </c>
      <c r="K3301" s="11">
        <v>596</v>
      </c>
      <c r="L3301" s="19"/>
    </row>
    <row r="3302" spans="1:12" hidden="1">
      <c r="A3302" s="8" t="s">
        <v>542</v>
      </c>
      <c r="B3302" s="9" t="s">
        <v>41</v>
      </c>
      <c r="C3302" s="9" t="s">
        <v>31</v>
      </c>
      <c r="D3302" s="7" t="s">
        <v>14</v>
      </c>
      <c r="E3302" s="9" t="s">
        <v>543</v>
      </c>
      <c r="F3302" s="10">
        <v>-3.56</v>
      </c>
      <c r="I3302" s="11">
        <v>0</v>
      </c>
      <c r="J3302" s="12" t="str">
        <f>LEFT(tblRVN[[#This Row],[Rate Desc]],10)</f>
        <v>02ZZMERGCR</v>
      </c>
      <c r="K3302" s="11">
        <v>0</v>
      </c>
      <c r="L3302" s="19"/>
    </row>
    <row r="3303" spans="1:12" hidden="1">
      <c r="A3303" s="8" t="s">
        <v>542</v>
      </c>
      <c r="B3303" s="9" t="s">
        <v>41</v>
      </c>
      <c r="C3303" s="9" t="s">
        <v>31</v>
      </c>
      <c r="D3303" s="7" t="s">
        <v>14</v>
      </c>
      <c r="E3303" s="9" t="s">
        <v>32</v>
      </c>
      <c r="F3303" s="10">
        <v>402955.66</v>
      </c>
      <c r="G3303" s="11">
        <v>0</v>
      </c>
      <c r="H3303" s="11">
        <v>0</v>
      </c>
      <c r="I3303" s="11">
        <v>0</v>
      </c>
      <c r="J3303" s="12" t="str">
        <f>LEFT(tblRVN[[#This Row],[Rate Desc]],10)</f>
        <v>301170-DSM</v>
      </c>
      <c r="K3303" s="11">
        <v>0</v>
      </c>
      <c r="L3303" s="19"/>
    </row>
    <row r="3304" spans="1:12" hidden="1">
      <c r="A3304" s="8" t="s">
        <v>542</v>
      </c>
      <c r="B3304" s="9" t="s">
        <v>41</v>
      </c>
      <c r="C3304" s="9" t="s">
        <v>31</v>
      </c>
      <c r="D3304" s="7" t="s">
        <v>14</v>
      </c>
      <c r="E3304" s="9" t="s">
        <v>33</v>
      </c>
      <c r="F3304" s="10">
        <v>20264.150000000001</v>
      </c>
      <c r="I3304" s="11">
        <v>0</v>
      </c>
      <c r="J3304" s="12" t="str">
        <f>LEFT(tblRVN[[#This Row],[Rate Desc]],10)</f>
        <v>301180-BLU</v>
      </c>
      <c r="K3304" s="11">
        <v>0</v>
      </c>
      <c r="L3304" s="19"/>
    </row>
    <row r="3305" spans="1:12" hidden="1">
      <c r="A3305" s="8" t="s">
        <v>542</v>
      </c>
      <c r="B3305" s="9" t="s">
        <v>41</v>
      </c>
      <c r="C3305" s="9" t="s">
        <v>31</v>
      </c>
      <c r="D3305" s="7" t="s">
        <v>14</v>
      </c>
      <c r="E3305" s="9" t="s">
        <v>17</v>
      </c>
      <c r="G3305" s="11">
        <v>109384</v>
      </c>
      <c r="H3305" s="11">
        <v>0</v>
      </c>
      <c r="J3305" s="12" t="str">
        <f>LEFT(tblRVN[[#This Row],[Rate Desc]],10)</f>
        <v>CUSTOMER C</v>
      </c>
      <c r="L3305" s="19"/>
    </row>
    <row r="3306" spans="1:12" hidden="1">
      <c r="A3306" s="8" t="s">
        <v>542</v>
      </c>
      <c r="B3306" s="9" t="s">
        <v>41</v>
      </c>
      <c r="C3306" s="9" t="s">
        <v>31</v>
      </c>
      <c r="D3306" s="7" t="s">
        <v>14</v>
      </c>
      <c r="E3306" s="9" t="s">
        <v>481</v>
      </c>
      <c r="F3306" s="10">
        <v>-574087.13</v>
      </c>
      <c r="G3306" s="11">
        <v>0</v>
      </c>
      <c r="H3306" s="11">
        <v>0</v>
      </c>
      <c r="I3306" s="11">
        <v>0</v>
      </c>
      <c r="J3306" s="12" t="str">
        <f>LEFT(tblRVN[[#This Row],[Rate Desc]],10)</f>
        <v>INCOME TAX</v>
      </c>
      <c r="K3306" s="11">
        <v>0</v>
      </c>
      <c r="L3306" s="19"/>
    </row>
    <row r="3307" spans="1:12" hidden="1">
      <c r="A3307" s="8" t="s">
        <v>542</v>
      </c>
      <c r="B3307" s="9" t="s">
        <v>41</v>
      </c>
      <c r="C3307" s="9" t="s">
        <v>31</v>
      </c>
      <c r="D3307" s="7" t="s">
        <v>14</v>
      </c>
      <c r="E3307" s="9" t="s">
        <v>18</v>
      </c>
      <c r="F3307" s="10">
        <v>-825969.1</v>
      </c>
      <c r="G3307" s="11">
        <v>0</v>
      </c>
      <c r="H3307" s="11">
        <v>0</v>
      </c>
      <c r="I3307" s="11">
        <v>0</v>
      </c>
      <c r="J3307" s="12" t="str">
        <f>LEFT(tblRVN[[#This Row],[Rate Desc]],10)</f>
        <v>REVENUE_AC</v>
      </c>
      <c r="K3307" s="11">
        <v>0</v>
      </c>
      <c r="L3307" s="19"/>
    </row>
    <row r="3308" spans="1:12">
      <c r="A3308" s="8">
        <v>201808</v>
      </c>
      <c r="B3308" s="9" t="s">
        <v>41</v>
      </c>
      <c r="C3308" s="9" t="s">
        <v>13</v>
      </c>
      <c r="D3308" s="7" t="s">
        <v>35</v>
      </c>
      <c r="E3308" s="9" t="s">
        <v>42</v>
      </c>
      <c r="F3308" s="10">
        <v>-21053.4</v>
      </c>
      <c r="G3308" s="11">
        <v>0</v>
      </c>
      <c r="H3308" s="11">
        <v>1530</v>
      </c>
      <c r="I3308" s="11">
        <v>2583256</v>
      </c>
      <c r="J3308" s="12" t="str">
        <f>LEFT(tblRVN[[#This Row],[Rate Desc]],10)</f>
        <v>02GNSB0024</v>
      </c>
      <c r="K3308" s="11">
        <v>2583256</v>
      </c>
      <c r="L3308" s="19"/>
    </row>
    <row r="3309" spans="1:12">
      <c r="A3309" s="8">
        <v>201808</v>
      </c>
      <c r="B3309" s="9" t="s">
        <v>41</v>
      </c>
      <c r="C3309" s="9" t="s">
        <v>13</v>
      </c>
      <c r="D3309" s="7" t="s">
        <v>35</v>
      </c>
      <c r="E3309" s="9" t="s">
        <v>43</v>
      </c>
      <c r="F3309" s="10">
        <v>-0.59</v>
      </c>
      <c r="G3309" s="11">
        <v>0</v>
      </c>
      <c r="H3309" s="11">
        <v>1</v>
      </c>
      <c r="I3309" s="11">
        <v>72</v>
      </c>
      <c r="J3309" s="12" t="str">
        <f>LEFT(tblRVN[[#This Row],[Rate Desc]],10)</f>
        <v>02GNSB024F</v>
      </c>
      <c r="K3309" s="11">
        <v>72</v>
      </c>
      <c r="L3309" s="19"/>
    </row>
    <row r="3310" spans="1:12">
      <c r="A3310" s="8">
        <v>201808</v>
      </c>
      <c r="B3310" s="9" t="s">
        <v>41</v>
      </c>
      <c r="C3310" s="9" t="s">
        <v>13</v>
      </c>
      <c r="D3310" s="7" t="s">
        <v>35</v>
      </c>
      <c r="E3310" s="9" t="s">
        <v>44</v>
      </c>
      <c r="F3310" s="10">
        <v>-121.64</v>
      </c>
      <c r="G3310" s="11">
        <v>0</v>
      </c>
      <c r="H3310" s="11">
        <v>77</v>
      </c>
      <c r="I3310" s="11">
        <v>14921</v>
      </c>
      <c r="J3310" s="12" t="str">
        <f>LEFT(tblRVN[[#This Row],[Rate Desc]],10)</f>
        <v>02GNSB24FP</v>
      </c>
      <c r="K3310" s="11">
        <v>14921</v>
      </c>
      <c r="L3310" s="19"/>
    </row>
    <row r="3311" spans="1:12">
      <c r="A3311" s="8">
        <v>201808</v>
      </c>
      <c r="B3311" s="9" t="s">
        <v>41</v>
      </c>
      <c r="C3311" s="9" t="s">
        <v>13</v>
      </c>
      <c r="D3311" s="7" t="s">
        <v>35</v>
      </c>
      <c r="E3311" s="9" t="s">
        <v>45</v>
      </c>
      <c r="F3311" s="10">
        <v>-36082.03</v>
      </c>
      <c r="G3311" s="11">
        <v>0</v>
      </c>
      <c r="H3311" s="11">
        <v>92</v>
      </c>
      <c r="I3311" s="11">
        <v>4427236</v>
      </c>
      <c r="J3311" s="12" t="str">
        <f>LEFT(tblRVN[[#This Row],[Rate Desc]],10)</f>
        <v>02LGSB0036</v>
      </c>
      <c r="K3311" s="11">
        <v>4427236</v>
      </c>
      <c r="L3311" s="19"/>
    </row>
    <row r="3312" spans="1:12">
      <c r="A3312" s="8">
        <v>201808</v>
      </c>
      <c r="B3312" s="9" t="s">
        <v>41</v>
      </c>
      <c r="C3312" s="9" t="s">
        <v>13</v>
      </c>
      <c r="D3312" s="7" t="s">
        <v>35</v>
      </c>
      <c r="E3312" s="9" t="s">
        <v>46</v>
      </c>
      <c r="F3312" s="10">
        <v>-96.34</v>
      </c>
      <c r="G3312" s="11">
        <v>0</v>
      </c>
      <c r="H3312" s="11">
        <v>24</v>
      </c>
      <c r="I3312" s="11">
        <v>11821</v>
      </c>
      <c r="J3312" s="12" t="str">
        <f>LEFT(tblRVN[[#This Row],[Rate Desc]],10)</f>
        <v>02NMT24135</v>
      </c>
      <c r="K3312" s="11">
        <v>11821</v>
      </c>
      <c r="L3312" s="19"/>
    </row>
    <row r="3313" spans="1:12">
      <c r="A3313" s="8">
        <v>201808</v>
      </c>
      <c r="B3313" s="9" t="s">
        <v>41</v>
      </c>
      <c r="C3313" s="9" t="s">
        <v>13</v>
      </c>
      <c r="D3313" s="7" t="s">
        <v>35</v>
      </c>
      <c r="E3313" s="9" t="s">
        <v>47</v>
      </c>
      <c r="F3313" s="10">
        <v>-346.65</v>
      </c>
      <c r="I3313" s="11">
        <v>42519</v>
      </c>
      <c r="J3313" s="12" t="str">
        <f>LEFT(tblRVN[[#This Row],[Rate Desc]],10)</f>
        <v>02OALTB15N</v>
      </c>
      <c r="K3313" s="11">
        <v>42519</v>
      </c>
      <c r="L3313" s="19"/>
    </row>
    <row r="3314" spans="1:12">
      <c r="A3314" s="8">
        <v>201808</v>
      </c>
      <c r="B3314" s="9" t="s">
        <v>41</v>
      </c>
      <c r="C3314" s="9" t="s">
        <v>13</v>
      </c>
      <c r="D3314" s="7" t="s">
        <v>35</v>
      </c>
      <c r="E3314" s="9" t="s">
        <v>37</v>
      </c>
      <c r="G3314" s="11">
        <v>1643</v>
      </c>
      <c r="H3314" s="11">
        <v>0</v>
      </c>
      <c r="J3314" s="12" t="str">
        <f>LEFT(tblRVN[[#This Row],[Rate Desc]],10)</f>
        <v>CUSTOMER C</v>
      </c>
      <c r="L3314" s="19"/>
    </row>
    <row r="3315" spans="1:12">
      <c r="A3315" s="8">
        <v>201808</v>
      </c>
      <c r="B3315" s="9" t="s">
        <v>41</v>
      </c>
      <c r="C3315" s="9" t="s">
        <v>13</v>
      </c>
      <c r="D3315" s="7" t="s">
        <v>14</v>
      </c>
      <c r="E3315" s="9" t="s">
        <v>48</v>
      </c>
      <c r="F3315" s="10">
        <v>254714.27</v>
      </c>
      <c r="G3315" s="11">
        <v>0</v>
      </c>
      <c r="H3315" s="11">
        <v>1530</v>
      </c>
      <c r="I3315" s="11">
        <v>2583330</v>
      </c>
      <c r="J3315" s="12" t="str">
        <f>LEFT(tblRVN[[#This Row],[Rate Desc]],10)</f>
        <v>02GNSB0024</v>
      </c>
      <c r="K3315" s="11">
        <v>2583330</v>
      </c>
      <c r="L3315" s="19"/>
    </row>
    <row r="3316" spans="1:12">
      <c r="A3316" s="8">
        <v>201808</v>
      </c>
      <c r="B3316" s="9" t="s">
        <v>41</v>
      </c>
      <c r="C3316" s="9" t="s">
        <v>13</v>
      </c>
      <c r="D3316" s="7" t="s">
        <v>14</v>
      </c>
      <c r="E3316" s="9" t="s">
        <v>49</v>
      </c>
      <c r="F3316" s="10">
        <v>1710.63</v>
      </c>
      <c r="G3316" s="11">
        <v>0</v>
      </c>
      <c r="H3316" s="11">
        <v>6</v>
      </c>
      <c r="I3316" s="11">
        <v>12857</v>
      </c>
      <c r="J3316" s="12" t="str">
        <f>LEFT(tblRVN[[#This Row],[Rate Desc]],10)</f>
        <v>02GNSB024F</v>
      </c>
      <c r="K3316" s="11">
        <v>12857</v>
      </c>
      <c r="L3316" s="19"/>
    </row>
    <row r="3317" spans="1:12">
      <c r="A3317" s="8">
        <v>201808</v>
      </c>
      <c r="B3317" s="9" t="s">
        <v>41</v>
      </c>
      <c r="C3317" s="9" t="s">
        <v>13</v>
      </c>
      <c r="D3317" s="7" t="s">
        <v>14</v>
      </c>
      <c r="E3317" s="9" t="s">
        <v>50</v>
      </c>
      <c r="F3317" s="10">
        <v>1524.49</v>
      </c>
      <c r="G3317" s="11">
        <v>0</v>
      </c>
      <c r="H3317" s="11">
        <v>77</v>
      </c>
      <c r="I3317" s="11">
        <v>14923</v>
      </c>
      <c r="J3317" s="12" t="str">
        <f>LEFT(tblRVN[[#This Row],[Rate Desc]],10)</f>
        <v>02GNSB24FP</v>
      </c>
      <c r="K3317" s="11">
        <v>14923</v>
      </c>
      <c r="L3317" s="19"/>
    </row>
    <row r="3318" spans="1:12">
      <c r="A3318" s="8">
        <v>201808</v>
      </c>
      <c r="B3318" s="9" t="s">
        <v>41</v>
      </c>
      <c r="C3318" s="9" t="s">
        <v>13</v>
      </c>
      <c r="D3318" s="7" t="s">
        <v>14</v>
      </c>
      <c r="E3318" s="9" t="s">
        <v>51</v>
      </c>
      <c r="F3318" s="10">
        <v>4501643.5199999996</v>
      </c>
      <c r="G3318" s="11">
        <v>0</v>
      </c>
      <c r="H3318" s="11">
        <v>14261</v>
      </c>
      <c r="I3318" s="11">
        <v>48373787</v>
      </c>
      <c r="J3318" s="12" t="str">
        <f>LEFT(tblRVN[[#This Row],[Rate Desc]],10)</f>
        <v>02GNSV0024</v>
      </c>
      <c r="K3318" s="11">
        <v>48373787</v>
      </c>
      <c r="L3318" s="19"/>
    </row>
    <row r="3319" spans="1:12">
      <c r="A3319" s="8">
        <v>201808</v>
      </c>
      <c r="B3319" s="9" t="s">
        <v>41</v>
      </c>
      <c r="C3319" s="9" t="s">
        <v>13</v>
      </c>
      <c r="D3319" s="7" t="s">
        <v>14</v>
      </c>
      <c r="E3319" s="9" t="s">
        <v>52</v>
      </c>
      <c r="F3319" s="10">
        <v>12827.31</v>
      </c>
      <c r="G3319" s="11">
        <v>0</v>
      </c>
      <c r="H3319" s="11">
        <v>104</v>
      </c>
      <c r="I3319" s="11">
        <v>88937</v>
      </c>
      <c r="J3319" s="12" t="str">
        <f>LEFT(tblRVN[[#This Row],[Rate Desc]],10)</f>
        <v>02GNSV024F</v>
      </c>
      <c r="K3319" s="11">
        <v>88937</v>
      </c>
      <c r="L3319" s="19"/>
    </row>
    <row r="3320" spans="1:12">
      <c r="A3320" s="8">
        <v>201808</v>
      </c>
      <c r="B3320" s="9" t="s">
        <v>41</v>
      </c>
      <c r="C3320" s="9" t="s">
        <v>13</v>
      </c>
      <c r="D3320" s="7" t="s">
        <v>14</v>
      </c>
      <c r="E3320" s="9" t="s">
        <v>53</v>
      </c>
      <c r="F3320" s="10">
        <v>378650.66</v>
      </c>
      <c r="G3320" s="11">
        <v>0</v>
      </c>
      <c r="H3320" s="11">
        <v>92</v>
      </c>
      <c r="I3320" s="11">
        <v>4427244</v>
      </c>
      <c r="J3320" s="12" t="str">
        <f>LEFT(tblRVN[[#This Row],[Rate Desc]],10)</f>
        <v>02LGSB0036</v>
      </c>
      <c r="K3320" s="11">
        <v>4427244</v>
      </c>
      <c r="L3320" s="19"/>
    </row>
    <row r="3321" spans="1:12">
      <c r="A3321" s="8">
        <v>201808</v>
      </c>
      <c r="B3321" s="9" t="s">
        <v>41</v>
      </c>
      <c r="C3321" s="9" t="s">
        <v>13</v>
      </c>
      <c r="D3321" s="7" t="s">
        <v>14</v>
      </c>
      <c r="E3321" s="9" t="s">
        <v>54</v>
      </c>
      <c r="F3321" s="10">
        <v>5634646.0899999999</v>
      </c>
      <c r="G3321" s="11">
        <v>0</v>
      </c>
      <c r="H3321" s="11">
        <v>861</v>
      </c>
      <c r="I3321" s="11">
        <v>68927824</v>
      </c>
      <c r="J3321" s="12" t="str">
        <f>LEFT(tblRVN[[#This Row],[Rate Desc]],10)</f>
        <v>02LGSV0036</v>
      </c>
      <c r="K3321" s="11">
        <v>68927824</v>
      </c>
      <c r="L3321" s="19"/>
    </row>
    <row r="3322" spans="1:12">
      <c r="A3322" s="8">
        <v>201808</v>
      </c>
      <c r="B3322" s="9" t="s">
        <v>41</v>
      </c>
      <c r="C3322" s="9" t="s">
        <v>13</v>
      </c>
      <c r="D3322" s="7" t="s">
        <v>14</v>
      </c>
      <c r="E3322" s="9" t="s">
        <v>55</v>
      </c>
      <c r="F3322" s="10">
        <v>1312115.93</v>
      </c>
      <c r="G3322" s="11">
        <v>0</v>
      </c>
      <c r="H3322" s="11">
        <v>36</v>
      </c>
      <c r="I3322" s="11">
        <v>17027581</v>
      </c>
      <c r="J3322" s="12" t="str">
        <f>LEFT(tblRVN[[#This Row],[Rate Desc]],10)</f>
        <v>02LGSV048T</v>
      </c>
      <c r="K3322" s="11">
        <v>17027581</v>
      </c>
      <c r="L3322" s="19"/>
    </row>
    <row r="3323" spans="1:12">
      <c r="A3323" s="8">
        <v>201808</v>
      </c>
      <c r="B3323" s="9" t="s">
        <v>41</v>
      </c>
      <c r="C3323" s="9" t="s">
        <v>13</v>
      </c>
      <c r="D3323" s="7" t="s">
        <v>14</v>
      </c>
      <c r="E3323" s="9" t="s">
        <v>56</v>
      </c>
      <c r="F3323" s="10">
        <v>982.16</v>
      </c>
      <c r="I3323" s="11">
        <v>0</v>
      </c>
      <c r="J3323" s="12" t="str">
        <f>LEFT(tblRVN[[#This Row],[Rate Desc]],10)</f>
        <v>02LNX00102</v>
      </c>
      <c r="K3323" s="11">
        <v>0</v>
      </c>
      <c r="L3323" s="19"/>
    </row>
    <row r="3324" spans="1:12">
      <c r="A3324" s="8">
        <v>201808</v>
      </c>
      <c r="B3324" s="9" t="s">
        <v>41</v>
      </c>
      <c r="C3324" s="9" t="s">
        <v>13</v>
      </c>
      <c r="D3324" s="7" t="s">
        <v>14</v>
      </c>
      <c r="E3324" s="9" t="s">
        <v>57</v>
      </c>
      <c r="F3324" s="10">
        <v>205.96</v>
      </c>
      <c r="I3324" s="11">
        <v>0</v>
      </c>
      <c r="J3324" s="12" t="str">
        <f>LEFT(tblRVN[[#This Row],[Rate Desc]],10)</f>
        <v>02LNX00105</v>
      </c>
      <c r="K3324" s="11">
        <v>0</v>
      </c>
      <c r="L3324" s="19"/>
    </row>
    <row r="3325" spans="1:12">
      <c r="A3325" s="8">
        <v>201808</v>
      </c>
      <c r="B3325" s="9" t="s">
        <v>41</v>
      </c>
      <c r="C3325" s="9" t="s">
        <v>13</v>
      </c>
      <c r="D3325" s="7" t="s">
        <v>14</v>
      </c>
      <c r="E3325" s="9" t="s">
        <v>58</v>
      </c>
      <c r="F3325" s="10">
        <v>22069.45</v>
      </c>
      <c r="I3325" s="11">
        <v>0</v>
      </c>
      <c r="J3325" s="12" t="str">
        <f>LEFT(tblRVN[[#This Row],[Rate Desc]],10)</f>
        <v>02LNX00109</v>
      </c>
      <c r="K3325" s="11">
        <v>0</v>
      </c>
      <c r="L3325" s="19"/>
    </row>
    <row r="3326" spans="1:12">
      <c r="A3326" s="8">
        <v>201808</v>
      </c>
      <c r="B3326" s="9" t="s">
        <v>41</v>
      </c>
      <c r="C3326" s="9" t="s">
        <v>13</v>
      </c>
      <c r="D3326" s="7" t="s">
        <v>14</v>
      </c>
      <c r="E3326" s="9" t="s">
        <v>73</v>
      </c>
      <c r="F3326" s="10">
        <v>3437.47</v>
      </c>
      <c r="I3326" s="11">
        <v>0</v>
      </c>
      <c r="J3326" s="12" t="str">
        <f>LEFT(tblRVN[[#This Row],[Rate Desc]],10)</f>
        <v>02LNX00110</v>
      </c>
      <c r="K3326" s="11">
        <v>0</v>
      </c>
      <c r="L3326" s="19"/>
    </row>
    <row r="3327" spans="1:12">
      <c r="A3327" s="8">
        <v>201808</v>
      </c>
      <c r="B3327" s="9" t="s">
        <v>41</v>
      </c>
      <c r="C3327" s="9" t="s">
        <v>13</v>
      </c>
      <c r="D3327" s="7" t="s">
        <v>14</v>
      </c>
      <c r="E3327" s="9" t="s">
        <v>59</v>
      </c>
      <c r="F3327" s="10">
        <v>55.73</v>
      </c>
      <c r="I3327" s="11">
        <v>0</v>
      </c>
      <c r="J3327" s="12" t="str">
        <f>LEFT(tblRVN[[#This Row],[Rate Desc]],10)</f>
        <v>02LNX00112</v>
      </c>
      <c r="K3327" s="11">
        <v>0</v>
      </c>
      <c r="L3327" s="19"/>
    </row>
    <row r="3328" spans="1:12">
      <c r="A3328" s="8">
        <v>201808</v>
      </c>
      <c r="B3328" s="9" t="s">
        <v>41</v>
      </c>
      <c r="C3328" s="9" t="s">
        <v>13</v>
      </c>
      <c r="D3328" s="7" t="s">
        <v>14</v>
      </c>
      <c r="E3328" s="9" t="s">
        <v>60</v>
      </c>
      <c r="F3328" s="10">
        <v>725.4</v>
      </c>
      <c r="I3328" s="11">
        <v>0</v>
      </c>
      <c r="J3328" s="12" t="str">
        <f>LEFT(tblRVN[[#This Row],[Rate Desc]],10)</f>
        <v>02LNX00300</v>
      </c>
      <c r="K3328" s="11">
        <v>0</v>
      </c>
      <c r="L3328" s="19"/>
    </row>
    <row r="3329" spans="1:12">
      <c r="A3329" s="8">
        <v>201808</v>
      </c>
      <c r="B3329" s="9" t="s">
        <v>41</v>
      </c>
      <c r="C3329" s="9" t="s">
        <v>13</v>
      </c>
      <c r="D3329" s="7" t="s">
        <v>14</v>
      </c>
      <c r="E3329" s="9" t="s">
        <v>61</v>
      </c>
      <c r="F3329" s="10">
        <v>4092.17</v>
      </c>
      <c r="I3329" s="11">
        <v>0</v>
      </c>
      <c r="J3329" s="12" t="str">
        <f>LEFT(tblRVN[[#This Row],[Rate Desc]],10)</f>
        <v>02LNX00311</v>
      </c>
      <c r="K3329" s="11">
        <v>0</v>
      </c>
      <c r="L3329" s="19"/>
    </row>
    <row r="3330" spans="1:12">
      <c r="A3330" s="8">
        <v>201808</v>
      </c>
      <c r="B3330" s="9" t="s">
        <v>41</v>
      </c>
      <c r="C3330" s="9" t="s">
        <v>13</v>
      </c>
      <c r="D3330" s="7" t="s">
        <v>14</v>
      </c>
      <c r="E3330" s="9" t="s">
        <v>62</v>
      </c>
      <c r="F3330" s="10">
        <v>26689.73</v>
      </c>
      <c r="G3330" s="11">
        <v>0</v>
      </c>
      <c r="H3330" s="11">
        <v>102</v>
      </c>
      <c r="I3330" s="11">
        <v>261829</v>
      </c>
      <c r="J3330" s="12" t="str">
        <f>LEFT(tblRVN[[#This Row],[Rate Desc]],10)</f>
        <v>02NMT24135</v>
      </c>
      <c r="K3330" s="11">
        <v>261829</v>
      </c>
      <c r="L3330" s="19"/>
    </row>
    <row r="3331" spans="1:12">
      <c r="A3331" s="8">
        <v>201808</v>
      </c>
      <c r="B3331" s="9" t="s">
        <v>41</v>
      </c>
      <c r="C3331" s="9" t="s">
        <v>13</v>
      </c>
      <c r="D3331" s="7" t="s">
        <v>14</v>
      </c>
      <c r="E3331" s="9" t="s">
        <v>63</v>
      </c>
      <c r="F3331" s="10">
        <v>67027.210000000006</v>
      </c>
      <c r="G3331" s="11">
        <v>0</v>
      </c>
      <c r="H3331" s="11">
        <v>13</v>
      </c>
      <c r="I3331" s="11">
        <v>763501</v>
      </c>
      <c r="J3331" s="12" t="str">
        <f>LEFT(tblRVN[[#This Row],[Rate Desc]],10)</f>
        <v>02NMT36135</v>
      </c>
      <c r="K3331" s="11">
        <v>763501</v>
      </c>
      <c r="L3331" s="19"/>
    </row>
    <row r="3332" spans="1:12">
      <c r="A3332" s="8">
        <v>201808</v>
      </c>
      <c r="B3332" s="9" t="s">
        <v>41</v>
      </c>
      <c r="C3332" s="9" t="s">
        <v>13</v>
      </c>
      <c r="D3332" s="7" t="s">
        <v>14</v>
      </c>
      <c r="E3332" s="9" t="s">
        <v>64</v>
      </c>
      <c r="F3332" s="10">
        <v>81750.720000000001</v>
      </c>
      <c r="G3332" s="11">
        <v>0</v>
      </c>
      <c r="H3332" s="11">
        <v>2</v>
      </c>
      <c r="I3332" s="11">
        <v>1117200</v>
      </c>
      <c r="J3332" s="12" t="str">
        <f>LEFT(tblRVN[[#This Row],[Rate Desc]],10)</f>
        <v>02NMT48135</v>
      </c>
      <c r="K3332" s="11">
        <v>1117200</v>
      </c>
      <c r="L3332" s="19"/>
    </row>
    <row r="3333" spans="1:12">
      <c r="A3333" s="8">
        <v>201808</v>
      </c>
      <c r="B3333" s="9" t="s">
        <v>41</v>
      </c>
      <c r="C3333" s="9" t="s">
        <v>13</v>
      </c>
      <c r="D3333" s="7" t="s">
        <v>14</v>
      </c>
      <c r="E3333" s="9" t="s">
        <v>65</v>
      </c>
      <c r="F3333" s="10">
        <v>17896.61</v>
      </c>
      <c r="G3333" s="11">
        <v>0</v>
      </c>
      <c r="H3333" s="11">
        <v>777</v>
      </c>
      <c r="I3333" s="11">
        <v>120602</v>
      </c>
      <c r="J3333" s="12" t="str">
        <f>LEFT(tblRVN[[#This Row],[Rate Desc]],10)</f>
        <v>02OALT015N</v>
      </c>
      <c r="K3333" s="11">
        <v>120602</v>
      </c>
      <c r="L3333" s="19"/>
    </row>
    <row r="3334" spans="1:12">
      <c r="A3334" s="8">
        <v>201808</v>
      </c>
      <c r="B3334" s="9" t="s">
        <v>41</v>
      </c>
      <c r="C3334" s="9" t="s">
        <v>13</v>
      </c>
      <c r="D3334" s="7" t="s">
        <v>14</v>
      </c>
      <c r="E3334" s="9" t="s">
        <v>66</v>
      </c>
      <c r="F3334" s="10">
        <v>6906.76</v>
      </c>
      <c r="G3334" s="11">
        <v>0</v>
      </c>
      <c r="H3334" s="11">
        <v>467</v>
      </c>
      <c r="I3334" s="11">
        <v>42538</v>
      </c>
      <c r="J3334" s="12" t="str">
        <f>LEFT(tblRVN[[#This Row],[Rate Desc]],10)</f>
        <v>02OALTB15N</v>
      </c>
      <c r="K3334" s="11">
        <v>42538</v>
      </c>
      <c r="L3334" s="19"/>
    </row>
    <row r="3335" spans="1:12">
      <c r="A3335" s="8">
        <v>201808</v>
      </c>
      <c r="B3335" s="9" t="s">
        <v>41</v>
      </c>
      <c r="C3335" s="9" t="s">
        <v>13</v>
      </c>
      <c r="D3335" s="7" t="s">
        <v>14</v>
      </c>
      <c r="E3335" s="9" t="s">
        <v>67</v>
      </c>
      <c r="F3335" s="10">
        <v>1765.54</v>
      </c>
      <c r="G3335" s="11">
        <v>0</v>
      </c>
      <c r="H3335" s="11">
        <v>27</v>
      </c>
      <c r="I3335" s="11">
        <v>18010</v>
      </c>
      <c r="J3335" s="12" t="str">
        <f>LEFT(tblRVN[[#This Row],[Rate Desc]],10)</f>
        <v>02RCFL0054</v>
      </c>
      <c r="K3335" s="11">
        <v>18010</v>
      </c>
      <c r="L3335" s="19"/>
    </row>
    <row r="3336" spans="1:12">
      <c r="A3336" s="8">
        <v>201808</v>
      </c>
      <c r="B3336" s="9" t="s">
        <v>41</v>
      </c>
      <c r="C3336" s="9" t="s">
        <v>13</v>
      </c>
      <c r="D3336" s="7" t="s">
        <v>14</v>
      </c>
      <c r="E3336" s="9" t="s">
        <v>15</v>
      </c>
      <c r="F3336" s="10">
        <v>475495.94</v>
      </c>
      <c r="G3336" s="11">
        <v>0</v>
      </c>
      <c r="H3336" s="11">
        <v>0</v>
      </c>
      <c r="I3336" s="11">
        <v>0</v>
      </c>
      <c r="J3336" s="12" t="str">
        <f>LEFT(tblRVN[[#This Row],[Rate Desc]],10)</f>
        <v>301270-DSM</v>
      </c>
      <c r="K3336" s="11">
        <v>0</v>
      </c>
      <c r="L3336" s="19"/>
    </row>
    <row r="3337" spans="1:12">
      <c r="A3337" s="8">
        <v>201808</v>
      </c>
      <c r="B3337" s="9" t="s">
        <v>41</v>
      </c>
      <c r="C3337" s="9" t="s">
        <v>13</v>
      </c>
      <c r="D3337" s="7" t="s">
        <v>14</v>
      </c>
      <c r="E3337" s="9" t="s">
        <v>16</v>
      </c>
      <c r="F3337" s="10">
        <v>2262.92</v>
      </c>
      <c r="G3337" s="11">
        <v>0</v>
      </c>
      <c r="H3337" s="11">
        <v>1</v>
      </c>
      <c r="I3337" s="11">
        <v>0</v>
      </c>
      <c r="J3337" s="12" t="str">
        <f>LEFT(tblRVN[[#This Row],[Rate Desc]],10)</f>
        <v>301280-BLU</v>
      </c>
      <c r="K3337" s="11">
        <v>0</v>
      </c>
      <c r="L3337" s="19"/>
    </row>
    <row r="3338" spans="1:12">
      <c r="A3338" s="8">
        <v>201808</v>
      </c>
      <c r="B3338" s="9" t="s">
        <v>41</v>
      </c>
      <c r="C3338" s="9" t="s">
        <v>13</v>
      </c>
      <c r="D3338" s="7" t="s">
        <v>14</v>
      </c>
      <c r="E3338" s="9" t="s">
        <v>17</v>
      </c>
      <c r="G3338" s="11">
        <v>16215</v>
      </c>
      <c r="H3338" s="11">
        <v>0</v>
      </c>
      <c r="J3338" s="12" t="str">
        <f>LEFT(tblRVN[[#This Row],[Rate Desc]],10)</f>
        <v>CUSTOMER C</v>
      </c>
      <c r="L3338" s="19"/>
    </row>
    <row r="3339" spans="1:12">
      <c r="A3339" s="8">
        <v>201808</v>
      </c>
      <c r="B3339" s="9" t="s">
        <v>41</v>
      </c>
      <c r="C3339" s="9" t="s">
        <v>13</v>
      </c>
      <c r="D3339" s="7" t="s">
        <v>14</v>
      </c>
      <c r="E3339" s="9" t="s">
        <v>18</v>
      </c>
      <c r="F3339" s="10">
        <v>-862356.18</v>
      </c>
      <c r="G3339" s="11">
        <v>0</v>
      </c>
      <c r="H3339" s="11">
        <v>0</v>
      </c>
      <c r="I3339" s="11">
        <v>0</v>
      </c>
      <c r="J3339" s="12" t="str">
        <f>LEFT(tblRVN[[#This Row],[Rate Desc]],10)</f>
        <v>REVENUE_AC</v>
      </c>
      <c r="K3339" s="11">
        <v>0</v>
      </c>
      <c r="L3339" s="19"/>
    </row>
    <row r="3340" spans="1:12" hidden="1">
      <c r="A3340" s="8">
        <v>201808</v>
      </c>
      <c r="B3340" s="9" t="s">
        <v>41</v>
      </c>
      <c r="C3340" s="9" t="s">
        <v>21</v>
      </c>
      <c r="D3340" s="7" t="s">
        <v>35</v>
      </c>
      <c r="E3340" s="9" t="s">
        <v>42</v>
      </c>
      <c r="F3340" s="10">
        <v>-754.23</v>
      </c>
      <c r="G3340" s="11">
        <v>0</v>
      </c>
      <c r="H3340" s="11">
        <v>43</v>
      </c>
      <c r="I3340" s="11">
        <v>92545</v>
      </c>
      <c r="J3340" s="12" t="str">
        <f>LEFT(tblRVN[[#This Row],[Rate Desc]],10)</f>
        <v>02GNSB0024</v>
      </c>
      <c r="K3340" s="11">
        <v>92545</v>
      </c>
      <c r="L3340" s="19"/>
    </row>
    <row r="3341" spans="1:12" hidden="1">
      <c r="A3341" s="8">
        <v>201808</v>
      </c>
      <c r="B3341" s="9" t="s">
        <v>41</v>
      </c>
      <c r="C3341" s="9" t="s">
        <v>21</v>
      </c>
      <c r="D3341" s="7" t="s">
        <v>35</v>
      </c>
      <c r="E3341" s="9" t="s">
        <v>44</v>
      </c>
      <c r="F3341" s="10">
        <v>-8.83</v>
      </c>
      <c r="G3341" s="11">
        <v>0</v>
      </c>
      <c r="H3341" s="11">
        <v>1</v>
      </c>
      <c r="I3341" s="11">
        <v>1084</v>
      </c>
      <c r="J3341" s="12" t="str">
        <f>LEFT(tblRVN[[#This Row],[Rate Desc]],10)</f>
        <v>02GNSB24FP</v>
      </c>
      <c r="K3341" s="11">
        <v>1084</v>
      </c>
      <c r="L3341" s="19"/>
    </row>
    <row r="3342" spans="1:12" hidden="1">
      <c r="A3342" s="8">
        <v>201808</v>
      </c>
      <c r="B3342" s="9" t="s">
        <v>41</v>
      </c>
      <c r="C3342" s="9" t="s">
        <v>21</v>
      </c>
      <c r="D3342" s="7" t="s">
        <v>35</v>
      </c>
      <c r="E3342" s="9" t="s">
        <v>45</v>
      </c>
      <c r="F3342" s="10">
        <v>-717.85</v>
      </c>
      <c r="G3342" s="11">
        <v>0</v>
      </c>
      <c r="H3342" s="11">
        <v>9</v>
      </c>
      <c r="I3342" s="11">
        <v>88080</v>
      </c>
      <c r="J3342" s="12" t="str">
        <f>LEFT(tblRVN[[#This Row],[Rate Desc]],10)</f>
        <v>02LGSB0036</v>
      </c>
      <c r="K3342" s="11">
        <v>88080</v>
      </c>
      <c r="L3342" s="19"/>
    </row>
    <row r="3343" spans="1:12" hidden="1">
      <c r="A3343" s="8">
        <v>201808</v>
      </c>
      <c r="B3343" s="9" t="s">
        <v>41</v>
      </c>
      <c r="C3343" s="9" t="s">
        <v>21</v>
      </c>
      <c r="D3343" s="7" t="s">
        <v>35</v>
      </c>
      <c r="E3343" s="9" t="s">
        <v>47</v>
      </c>
      <c r="F3343" s="10">
        <v>-18.150000000000002</v>
      </c>
      <c r="I3343" s="11">
        <v>2228</v>
      </c>
      <c r="J3343" s="12" t="str">
        <f>LEFT(tblRVN[[#This Row],[Rate Desc]],10)</f>
        <v>02OALTB15N</v>
      </c>
      <c r="K3343" s="11">
        <v>2228</v>
      </c>
      <c r="L3343" s="19"/>
    </row>
    <row r="3344" spans="1:12" hidden="1">
      <c r="A3344" s="8">
        <v>201808</v>
      </c>
      <c r="B3344" s="9" t="s">
        <v>41</v>
      </c>
      <c r="C3344" s="9" t="s">
        <v>21</v>
      </c>
      <c r="D3344" s="7" t="s">
        <v>35</v>
      </c>
      <c r="E3344" s="9" t="s">
        <v>37</v>
      </c>
      <c r="G3344" s="11">
        <v>52</v>
      </c>
      <c r="H3344" s="11">
        <v>0</v>
      </c>
      <c r="J3344" s="12" t="str">
        <f>LEFT(tblRVN[[#This Row],[Rate Desc]],10)</f>
        <v>CUSTOMER C</v>
      </c>
      <c r="L3344" s="19"/>
    </row>
    <row r="3345" spans="1:12" hidden="1">
      <c r="A3345" s="8">
        <v>201808</v>
      </c>
      <c r="B3345" s="9" t="s">
        <v>41</v>
      </c>
      <c r="C3345" s="9" t="s">
        <v>21</v>
      </c>
      <c r="D3345" s="7" t="s">
        <v>14</v>
      </c>
      <c r="E3345" s="9" t="s">
        <v>48</v>
      </c>
      <c r="F3345" s="10">
        <v>9719.8700000000008</v>
      </c>
      <c r="G3345" s="11">
        <v>0</v>
      </c>
      <c r="H3345" s="11">
        <v>43</v>
      </c>
      <c r="I3345" s="11">
        <v>92550</v>
      </c>
      <c r="J3345" s="12" t="str">
        <f>LEFT(tblRVN[[#This Row],[Rate Desc]],10)</f>
        <v>02GNSB0024</v>
      </c>
      <c r="K3345" s="11">
        <v>92550</v>
      </c>
      <c r="L3345" s="19"/>
    </row>
    <row r="3346" spans="1:12" hidden="1">
      <c r="A3346" s="8">
        <v>201808</v>
      </c>
      <c r="B3346" s="9" t="s">
        <v>41</v>
      </c>
      <c r="C3346" s="9" t="s">
        <v>21</v>
      </c>
      <c r="D3346" s="7" t="s">
        <v>14</v>
      </c>
      <c r="E3346" s="9" t="s">
        <v>50</v>
      </c>
      <c r="F3346" s="10">
        <v>119.38</v>
      </c>
      <c r="G3346" s="11">
        <v>0</v>
      </c>
      <c r="H3346" s="11">
        <v>1</v>
      </c>
      <c r="I3346" s="11">
        <v>1084</v>
      </c>
      <c r="J3346" s="12" t="str">
        <f>LEFT(tblRVN[[#This Row],[Rate Desc]],10)</f>
        <v>02GNSB24FP</v>
      </c>
      <c r="K3346" s="11">
        <v>1084</v>
      </c>
      <c r="L3346" s="19"/>
    </row>
    <row r="3347" spans="1:12" hidden="1">
      <c r="A3347" s="8">
        <v>201808</v>
      </c>
      <c r="B3347" s="9" t="s">
        <v>41</v>
      </c>
      <c r="C3347" s="9" t="s">
        <v>21</v>
      </c>
      <c r="D3347" s="7" t="s">
        <v>14</v>
      </c>
      <c r="E3347" s="9" t="s">
        <v>51</v>
      </c>
      <c r="F3347" s="10">
        <v>127140.65</v>
      </c>
      <c r="G3347" s="11">
        <v>0</v>
      </c>
      <c r="H3347" s="11">
        <v>326</v>
      </c>
      <c r="I3347" s="11">
        <v>1317300</v>
      </c>
      <c r="J3347" s="12" t="str">
        <f>LEFT(tblRVN[[#This Row],[Rate Desc]],10)</f>
        <v>02GNSV0024</v>
      </c>
      <c r="K3347" s="11">
        <v>1317300</v>
      </c>
      <c r="L3347" s="19"/>
    </row>
    <row r="3348" spans="1:12" hidden="1">
      <c r="A3348" s="8">
        <v>201808</v>
      </c>
      <c r="B3348" s="9" t="s">
        <v>41</v>
      </c>
      <c r="C3348" s="9" t="s">
        <v>21</v>
      </c>
      <c r="D3348" s="7" t="s">
        <v>14</v>
      </c>
      <c r="E3348" s="9" t="s">
        <v>52</v>
      </c>
      <c r="F3348" s="10">
        <v>741.25</v>
      </c>
      <c r="G3348" s="11">
        <v>0</v>
      </c>
      <c r="H3348" s="11">
        <v>4</v>
      </c>
      <c r="I3348" s="11">
        <v>2776</v>
      </c>
      <c r="J3348" s="12" t="str">
        <f>LEFT(tblRVN[[#This Row],[Rate Desc]],10)</f>
        <v>02GNSV024F</v>
      </c>
      <c r="K3348" s="11">
        <v>2776</v>
      </c>
      <c r="L3348" s="19"/>
    </row>
    <row r="3349" spans="1:12" hidden="1">
      <c r="A3349" s="8">
        <v>201808</v>
      </c>
      <c r="B3349" s="9" t="s">
        <v>41</v>
      </c>
      <c r="C3349" s="9" t="s">
        <v>21</v>
      </c>
      <c r="D3349" s="7" t="s">
        <v>14</v>
      </c>
      <c r="E3349" s="9" t="s">
        <v>53</v>
      </c>
      <c r="F3349" s="10">
        <v>13918.25</v>
      </c>
      <c r="G3349" s="11">
        <v>0</v>
      </c>
      <c r="H3349" s="11">
        <v>9</v>
      </c>
      <c r="I3349" s="11">
        <v>88082</v>
      </c>
      <c r="J3349" s="12" t="str">
        <f>LEFT(tblRVN[[#This Row],[Rate Desc]],10)</f>
        <v>02LGSB0036</v>
      </c>
      <c r="K3349" s="11">
        <v>88082</v>
      </c>
      <c r="L3349" s="19"/>
    </row>
    <row r="3350" spans="1:12" hidden="1">
      <c r="A3350" s="8">
        <v>201808</v>
      </c>
      <c r="B3350" s="9" t="s">
        <v>41</v>
      </c>
      <c r="C3350" s="9" t="s">
        <v>21</v>
      </c>
      <c r="D3350" s="7" t="s">
        <v>14</v>
      </c>
      <c r="E3350" s="9" t="s">
        <v>54</v>
      </c>
      <c r="F3350" s="10">
        <v>667149.22</v>
      </c>
      <c r="G3350" s="11">
        <v>0</v>
      </c>
      <c r="H3350" s="11">
        <v>96</v>
      </c>
      <c r="I3350" s="11">
        <v>7689283</v>
      </c>
      <c r="J3350" s="12" t="str">
        <f>LEFT(tblRVN[[#This Row],[Rate Desc]],10)</f>
        <v>02LGSV0036</v>
      </c>
      <c r="K3350" s="11">
        <v>7689283</v>
      </c>
      <c r="L3350" s="19"/>
    </row>
    <row r="3351" spans="1:12" hidden="1">
      <c r="A3351" s="8">
        <v>201808</v>
      </c>
      <c r="B3351" s="9" t="s">
        <v>41</v>
      </c>
      <c r="C3351" s="9" t="s">
        <v>21</v>
      </c>
      <c r="D3351" s="7" t="s">
        <v>14</v>
      </c>
      <c r="E3351" s="9" t="s">
        <v>55</v>
      </c>
      <c r="F3351" s="10">
        <v>3433775.45</v>
      </c>
      <c r="G3351" s="11">
        <v>0</v>
      </c>
      <c r="H3351" s="11">
        <v>30</v>
      </c>
      <c r="I3351" s="11">
        <v>52236200</v>
      </c>
      <c r="J3351" s="12" t="str">
        <f>LEFT(tblRVN[[#This Row],[Rate Desc]],10)</f>
        <v>02LGSV048T</v>
      </c>
      <c r="K3351" s="11">
        <v>52236200</v>
      </c>
      <c r="L3351" s="19"/>
    </row>
    <row r="3352" spans="1:12" hidden="1">
      <c r="A3352" s="8">
        <v>201808</v>
      </c>
      <c r="B3352" s="9" t="s">
        <v>41</v>
      </c>
      <c r="C3352" s="9" t="s">
        <v>21</v>
      </c>
      <c r="D3352" s="7" t="s">
        <v>14</v>
      </c>
      <c r="E3352" s="9" t="s">
        <v>65</v>
      </c>
      <c r="F3352" s="10">
        <v>1128.18</v>
      </c>
      <c r="G3352" s="11">
        <v>0</v>
      </c>
      <c r="H3352" s="11">
        <v>37</v>
      </c>
      <c r="I3352" s="11">
        <v>8186</v>
      </c>
      <c r="J3352" s="12" t="str">
        <f>LEFT(tblRVN[[#This Row],[Rate Desc]],10)</f>
        <v>02OALT015N</v>
      </c>
      <c r="K3352" s="11">
        <v>8186</v>
      </c>
      <c r="L3352" s="19"/>
    </row>
    <row r="3353" spans="1:12" hidden="1">
      <c r="A3353" s="8">
        <v>201808</v>
      </c>
      <c r="B3353" s="9" t="s">
        <v>41</v>
      </c>
      <c r="C3353" s="9" t="s">
        <v>21</v>
      </c>
      <c r="D3353" s="7" t="s">
        <v>14</v>
      </c>
      <c r="E3353" s="9" t="s">
        <v>66</v>
      </c>
      <c r="F3353" s="10">
        <v>350.02</v>
      </c>
      <c r="G3353" s="11">
        <v>0</v>
      </c>
      <c r="H3353" s="11">
        <v>14</v>
      </c>
      <c r="I3353" s="11">
        <v>2229</v>
      </c>
      <c r="J3353" s="12" t="str">
        <f>LEFT(tblRVN[[#This Row],[Rate Desc]],10)</f>
        <v>02OALTB15N</v>
      </c>
      <c r="K3353" s="11">
        <v>2229</v>
      </c>
      <c r="L3353" s="19"/>
    </row>
    <row r="3354" spans="1:12" hidden="1">
      <c r="A3354" s="8">
        <v>201808</v>
      </c>
      <c r="B3354" s="9" t="s">
        <v>41</v>
      </c>
      <c r="C3354" s="9" t="s">
        <v>21</v>
      </c>
      <c r="D3354" s="7" t="s">
        <v>14</v>
      </c>
      <c r="E3354" s="9" t="s">
        <v>68</v>
      </c>
      <c r="F3354" s="10">
        <v>28069.07</v>
      </c>
      <c r="G3354" s="11">
        <v>0</v>
      </c>
      <c r="H3354" s="11">
        <v>1</v>
      </c>
      <c r="I3354" s="11">
        <v>159000</v>
      </c>
      <c r="J3354" s="12" t="str">
        <f>LEFT(tblRVN[[#This Row],[Rate Desc]],10)</f>
        <v>02PRSV47TM</v>
      </c>
      <c r="K3354" s="11">
        <v>159000</v>
      </c>
      <c r="L3354" s="19"/>
    </row>
    <row r="3355" spans="1:12" hidden="1">
      <c r="A3355" s="8">
        <v>201808</v>
      </c>
      <c r="B3355" s="9" t="s">
        <v>41</v>
      </c>
      <c r="C3355" s="9" t="s">
        <v>21</v>
      </c>
      <c r="D3355" s="7" t="s">
        <v>14</v>
      </c>
      <c r="E3355" s="9" t="s">
        <v>22</v>
      </c>
      <c r="F3355" s="10">
        <v>184203.5</v>
      </c>
      <c r="G3355" s="11">
        <v>0</v>
      </c>
      <c r="H3355" s="11">
        <v>0</v>
      </c>
      <c r="I3355" s="11">
        <v>0</v>
      </c>
      <c r="J3355" s="12" t="str">
        <f>LEFT(tblRVN[[#This Row],[Rate Desc]],10)</f>
        <v>301370-DSM</v>
      </c>
      <c r="K3355" s="11">
        <v>0</v>
      </c>
      <c r="L3355" s="19"/>
    </row>
    <row r="3356" spans="1:12" hidden="1">
      <c r="A3356" s="8">
        <v>201808</v>
      </c>
      <c r="B3356" s="9" t="s">
        <v>41</v>
      </c>
      <c r="C3356" s="9" t="s">
        <v>21</v>
      </c>
      <c r="D3356" s="7" t="s">
        <v>14</v>
      </c>
      <c r="E3356" s="9" t="s">
        <v>287</v>
      </c>
      <c r="F3356" s="10">
        <v>3.9</v>
      </c>
      <c r="G3356" s="11">
        <v>0</v>
      </c>
      <c r="H3356" s="11">
        <v>2</v>
      </c>
      <c r="I3356" s="11">
        <v>0</v>
      </c>
      <c r="J3356" s="12" t="str">
        <f>LEFT(tblRVN[[#This Row],[Rate Desc]],10)</f>
        <v>301380-BLU</v>
      </c>
      <c r="K3356" s="11">
        <v>0</v>
      </c>
      <c r="L3356" s="19"/>
    </row>
    <row r="3357" spans="1:12" hidden="1">
      <c r="A3357" s="8">
        <v>201808</v>
      </c>
      <c r="B3357" s="9" t="s">
        <v>41</v>
      </c>
      <c r="C3357" s="9" t="s">
        <v>21</v>
      </c>
      <c r="D3357" s="7" t="s">
        <v>14</v>
      </c>
      <c r="E3357" s="9" t="s">
        <v>17</v>
      </c>
      <c r="G3357" s="11">
        <v>481</v>
      </c>
      <c r="H3357" s="11">
        <v>0</v>
      </c>
      <c r="J3357" s="12" t="str">
        <f>LEFT(tblRVN[[#This Row],[Rate Desc]],10)</f>
        <v>CUSTOMER C</v>
      </c>
      <c r="L3357" s="19"/>
    </row>
    <row r="3358" spans="1:12" hidden="1">
      <c r="A3358" s="8">
        <v>201808</v>
      </c>
      <c r="B3358" s="9" t="s">
        <v>41</v>
      </c>
      <c r="C3358" s="9" t="s">
        <v>21</v>
      </c>
      <c r="D3358" s="7" t="s">
        <v>14</v>
      </c>
      <c r="E3358" s="9" t="s">
        <v>18</v>
      </c>
      <c r="F3358" s="10">
        <v>-386934.66</v>
      </c>
      <c r="G3358" s="11">
        <v>0</v>
      </c>
      <c r="H3358" s="11">
        <v>0</v>
      </c>
      <c r="I3358" s="11">
        <v>0</v>
      </c>
      <c r="J3358" s="12" t="str">
        <f>LEFT(tblRVN[[#This Row],[Rate Desc]],10)</f>
        <v>REVENUE_AC</v>
      </c>
      <c r="K3358" s="11">
        <v>0</v>
      </c>
      <c r="L3358" s="19"/>
    </row>
    <row r="3359" spans="1:12" hidden="1">
      <c r="A3359" s="8">
        <v>201808</v>
      </c>
      <c r="B3359" s="9" t="s">
        <v>41</v>
      </c>
      <c r="C3359" s="9" t="s">
        <v>23</v>
      </c>
      <c r="D3359" s="7" t="s">
        <v>35</v>
      </c>
      <c r="E3359" s="9" t="s">
        <v>69</v>
      </c>
      <c r="F3359" s="10">
        <v>-172106.46</v>
      </c>
      <c r="G3359" s="11">
        <v>0</v>
      </c>
      <c r="H3359" s="11">
        <v>2914</v>
      </c>
      <c r="I3359" s="11">
        <v>21117338</v>
      </c>
      <c r="J3359" s="12" t="str">
        <f>LEFT(tblRVN[[#This Row],[Rate Desc]],10)</f>
        <v>02APSV0040</v>
      </c>
      <c r="K3359" s="11">
        <v>21117338</v>
      </c>
      <c r="L3359" s="19"/>
    </row>
    <row r="3360" spans="1:12" hidden="1">
      <c r="A3360" s="8">
        <v>201808</v>
      </c>
      <c r="B3360" s="9" t="s">
        <v>41</v>
      </c>
      <c r="C3360" s="9" t="s">
        <v>23</v>
      </c>
      <c r="D3360" s="7" t="s">
        <v>35</v>
      </c>
      <c r="E3360" s="9" t="s">
        <v>98</v>
      </c>
      <c r="F3360" s="10">
        <v>23673.06</v>
      </c>
      <c r="I3360" s="11">
        <v>-2904668</v>
      </c>
      <c r="J3360" s="12" t="str">
        <f>LEFT(tblRVN[[#This Row],[Rate Desc]],10)</f>
        <v>02BPADEBIT</v>
      </c>
      <c r="K3360" s="11">
        <v>-2904668</v>
      </c>
      <c r="L3360" s="19"/>
    </row>
    <row r="3361" spans="1:12" hidden="1">
      <c r="A3361" s="8">
        <v>201808</v>
      </c>
      <c r="B3361" s="9" t="s">
        <v>41</v>
      </c>
      <c r="C3361" s="9" t="s">
        <v>23</v>
      </c>
      <c r="D3361" s="7" t="s">
        <v>35</v>
      </c>
      <c r="E3361" s="9" t="s">
        <v>70</v>
      </c>
      <c r="F3361" s="10">
        <v>-407.41</v>
      </c>
      <c r="G3361" s="11">
        <v>0</v>
      </c>
      <c r="H3361" s="11">
        <v>9</v>
      </c>
      <c r="I3361" s="11">
        <v>49989</v>
      </c>
      <c r="J3361" s="12" t="str">
        <f>LEFT(tblRVN[[#This Row],[Rate Desc]],10)</f>
        <v>02NMT40135</v>
      </c>
      <c r="K3361" s="11">
        <v>49989</v>
      </c>
      <c r="L3361" s="19"/>
    </row>
    <row r="3362" spans="1:12" hidden="1">
      <c r="A3362" s="8">
        <v>201808</v>
      </c>
      <c r="B3362" s="9" t="s">
        <v>41</v>
      </c>
      <c r="C3362" s="9" t="s">
        <v>23</v>
      </c>
      <c r="D3362" s="7" t="s">
        <v>35</v>
      </c>
      <c r="E3362" s="9" t="s">
        <v>38</v>
      </c>
      <c r="G3362" s="11">
        <v>2866</v>
      </c>
      <c r="H3362" s="11">
        <v>0</v>
      </c>
      <c r="J3362" s="12" t="str">
        <f>LEFT(tblRVN[[#This Row],[Rate Desc]],10)</f>
        <v>CUSTOMER C</v>
      </c>
      <c r="L3362" s="19"/>
    </row>
    <row r="3363" spans="1:12" hidden="1">
      <c r="A3363" s="8">
        <v>201808</v>
      </c>
      <c r="B3363" s="9" t="s">
        <v>41</v>
      </c>
      <c r="C3363" s="9" t="s">
        <v>23</v>
      </c>
      <c r="D3363" s="7" t="s">
        <v>14</v>
      </c>
      <c r="E3363" s="9" t="s">
        <v>69</v>
      </c>
      <c r="F3363" s="10">
        <v>1685135.04</v>
      </c>
      <c r="G3363" s="11">
        <v>0</v>
      </c>
      <c r="H3363" s="11">
        <v>2914</v>
      </c>
      <c r="I3363" s="11">
        <v>21117460</v>
      </c>
      <c r="J3363" s="12" t="str">
        <f>LEFT(tblRVN[[#This Row],[Rate Desc]],10)</f>
        <v>02APSV0040</v>
      </c>
      <c r="K3363" s="11">
        <v>21117460</v>
      </c>
      <c r="L3363" s="19"/>
    </row>
    <row r="3364" spans="1:12" hidden="1">
      <c r="A3364" s="8">
        <v>201808</v>
      </c>
      <c r="B3364" s="9" t="s">
        <v>41</v>
      </c>
      <c r="C3364" s="9" t="s">
        <v>23</v>
      </c>
      <c r="D3364" s="7" t="s">
        <v>14</v>
      </c>
      <c r="E3364" s="9" t="s">
        <v>71</v>
      </c>
      <c r="F3364" s="10">
        <v>1050395.8899999999</v>
      </c>
      <c r="G3364" s="11">
        <v>0</v>
      </c>
      <c r="H3364" s="11">
        <v>2266</v>
      </c>
      <c r="I3364" s="11">
        <v>13303807</v>
      </c>
      <c r="J3364" s="12" t="str">
        <f>LEFT(tblRVN[[#This Row],[Rate Desc]],10)</f>
        <v>02APSV040X</v>
      </c>
      <c r="K3364" s="11">
        <v>13303807</v>
      </c>
      <c r="L3364" s="19"/>
    </row>
    <row r="3365" spans="1:12" hidden="1">
      <c r="A3365" s="8">
        <v>201808</v>
      </c>
      <c r="B3365" s="9" t="s">
        <v>41</v>
      </c>
      <c r="C3365" s="9" t="s">
        <v>23</v>
      </c>
      <c r="D3365" s="7" t="s">
        <v>14</v>
      </c>
      <c r="E3365" s="9" t="s">
        <v>56</v>
      </c>
      <c r="F3365" s="10">
        <v>198.84</v>
      </c>
      <c r="I3365" s="11">
        <v>0</v>
      </c>
      <c r="J3365" s="12" t="str">
        <f>LEFT(tblRVN[[#This Row],[Rate Desc]],10)</f>
        <v>02LNX00102</v>
      </c>
      <c r="K3365" s="11">
        <v>0</v>
      </c>
      <c r="L3365" s="19"/>
    </row>
    <row r="3366" spans="1:12" hidden="1">
      <c r="A3366" s="8">
        <v>201808</v>
      </c>
      <c r="B3366" s="9" t="s">
        <v>41</v>
      </c>
      <c r="C3366" s="9" t="s">
        <v>23</v>
      </c>
      <c r="D3366" s="7" t="s">
        <v>14</v>
      </c>
      <c r="E3366" s="9" t="s">
        <v>57</v>
      </c>
      <c r="F3366" s="10">
        <v>5.45</v>
      </c>
      <c r="I3366" s="11">
        <v>0</v>
      </c>
      <c r="J3366" s="12" t="str">
        <f>LEFT(tblRVN[[#This Row],[Rate Desc]],10)</f>
        <v>02LNX00105</v>
      </c>
      <c r="K3366" s="11">
        <v>0</v>
      </c>
      <c r="L3366" s="19"/>
    </row>
    <row r="3367" spans="1:12" hidden="1">
      <c r="A3367" s="8">
        <v>201808</v>
      </c>
      <c r="B3367" s="9" t="s">
        <v>41</v>
      </c>
      <c r="C3367" s="9" t="s">
        <v>23</v>
      </c>
      <c r="D3367" s="7" t="s">
        <v>14</v>
      </c>
      <c r="E3367" s="9" t="s">
        <v>58</v>
      </c>
      <c r="F3367" s="10">
        <v>280.81</v>
      </c>
      <c r="I3367" s="11">
        <v>0</v>
      </c>
      <c r="J3367" s="12" t="str">
        <f>LEFT(tblRVN[[#This Row],[Rate Desc]],10)</f>
        <v>02LNX00109</v>
      </c>
      <c r="K3367" s="11">
        <v>0</v>
      </c>
      <c r="L3367" s="19"/>
    </row>
    <row r="3368" spans="1:12" hidden="1">
      <c r="A3368" s="8">
        <v>201808</v>
      </c>
      <c r="B3368" s="9" t="s">
        <v>41</v>
      </c>
      <c r="C3368" s="9" t="s">
        <v>23</v>
      </c>
      <c r="D3368" s="7" t="s">
        <v>14</v>
      </c>
      <c r="E3368" s="9" t="s">
        <v>73</v>
      </c>
      <c r="F3368" s="10">
        <v>0</v>
      </c>
      <c r="I3368" s="11">
        <v>0</v>
      </c>
      <c r="J3368" s="12" t="str">
        <f>LEFT(tblRVN[[#This Row],[Rate Desc]],10)</f>
        <v>02LNX00110</v>
      </c>
      <c r="K3368" s="11">
        <v>0</v>
      </c>
      <c r="L3368" s="19"/>
    </row>
    <row r="3369" spans="1:12" hidden="1">
      <c r="A3369" s="8">
        <v>201808</v>
      </c>
      <c r="B3369" s="9" t="s">
        <v>41</v>
      </c>
      <c r="C3369" s="9" t="s">
        <v>23</v>
      </c>
      <c r="D3369" s="7" t="s">
        <v>14</v>
      </c>
      <c r="E3369" s="9" t="s">
        <v>75</v>
      </c>
      <c r="F3369" s="10">
        <v>3955.68</v>
      </c>
      <c r="G3369" s="11">
        <v>0</v>
      </c>
      <c r="H3369" s="11">
        <v>9</v>
      </c>
      <c r="I3369" s="11">
        <v>49990</v>
      </c>
      <c r="J3369" s="12" t="str">
        <f>LEFT(tblRVN[[#This Row],[Rate Desc]],10)</f>
        <v>02NMT40135</v>
      </c>
      <c r="K3369" s="11">
        <v>49990</v>
      </c>
      <c r="L3369" s="19"/>
    </row>
    <row r="3370" spans="1:12" hidden="1">
      <c r="A3370" s="8">
        <v>201808</v>
      </c>
      <c r="B3370" s="9" t="s">
        <v>41</v>
      </c>
      <c r="C3370" s="9" t="s">
        <v>23</v>
      </c>
      <c r="D3370" s="7" t="s">
        <v>14</v>
      </c>
      <c r="E3370" s="9" t="s">
        <v>280</v>
      </c>
      <c r="F3370" s="10">
        <v>0</v>
      </c>
      <c r="G3370" s="11">
        <v>0</v>
      </c>
      <c r="H3370" s="11">
        <v>3</v>
      </c>
      <c r="I3370" s="11">
        <v>0</v>
      </c>
      <c r="J3370" s="12" t="str">
        <f>LEFT(tblRVN[[#This Row],[Rate Desc]],10)</f>
        <v>02NMX40135</v>
      </c>
      <c r="K3370" s="11">
        <v>0</v>
      </c>
      <c r="L3370" s="19"/>
    </row>
    <row r="3371" spans="1:12" hidden="1">
      <c r="A3371" s="8">
        <v>201808</v>
      </c>
      <c r="B3371" s="9" t="s">
        <v>41</v>
      </c>
      <c r="C3371" s="9" t="s">
        <v>23</v>
      </c>
      <c r="D3371" s="7" t="s">
        <v>14</v>
      </c>
      <c r="E3371" s="9" t="s">
        <v>24</v>
      </c>
      <c r="F3371" s="10">
        <v>526000</v>
      </c>
      <c r="G3371" s="11">
        <v>0</v>
      </c>
      <c r="H3371" s="11">
        <v>0</v>
      </c>
      <c r="I3371" s="11">
        <v>0</v>
      </c>
      <c r="J3371" s="12" t="str">
        <f>LEFT(tblRVN[[#This Row],[Rate Desc]],10)</f>
        <v>301461-IRR</v>
      </c>
      <c r="K3371" s="11">
        <v>0</v>
      </c>
      <c r="L3371" s="19"/>
    </row>
    <row r="3372" spans="1:12" hidden="1">
      <c r="A3372" s="8">
        <v>201808</v>
      </c>
      <c r="B3372" s="9" t="s">
        <v>41</v>
      </c>
      <c r="C3372" s="9" t="s">
        <v>23</v>
      </c>
      <c r="D3372" s="7" t="s">
        <v>14</v>
      </c>
      <c r="E3372" s="9" t="s">
        <v>25</v>
      </c>
      <c r="F3372" s="10">
        <v>120303.88</v>
      </c>
      <c r="G3372" s="11">
        <v>0</v>
      </c>
      <c r="H3372" s="11">
        <v>0</v>
      </c>
      <c r="I3372" s="11">
        <v>0</v>
      </c>
      <c r="J3372" s="12" t="str">
        <f>LEFT(tblRVN[[#This Row],[Rate Desc]],10)</f>
        <v>301470-DSM</v>
      </c>
      <c r="K3372" s="11">
        <v>0</v>
      </c>
      <c r="L3372" s="19"/>
    </row>
    <row r="3373" spans="1:12" hidden="1">
      <c r="A3373" s="8">
        <v>201808</v>
      </c>
      <c r="B3373" s="9" t="s">
        <v>41</v>
      </c>
      <c r="C3373" s="9" t="s">
        <v>23</v>
      </c>
      <c r="D3373" s="7" t="s">
        <v>14</v>
      </c>
      <c r="E3373" s="9" t="s">
        <v>26</v>
      </c>
      <c r="F3373" s="10">
        <v>38.81</v>
      </c>
      <c r="I3373" s="11">
        <v>0</v>
      </c>
      <c r="J3373" s="12" t="str">
        <f>LEFT(tblRVN[[#This Row],[Rate Desc]],10)</f>
        <v>301480-BLU</v>
      </c>
      <c r="K3373" s="11">
        <v>0</v>
      </c>
      <c r="L3373" s="19"/>
    </row>
    <row r="3374" spans="1:12" hidden="1">
      <c r="A3374" s="8">
        <v>201808</v>
      </c>
      <c r="B3374" s="9" t="s">
        <v>41</v>
      </c>
      <c r="C3374" s="9" t="s">
        <v>23</v>
      </c>
      <c r="D3374" s="7" t="s">
        <v>14</v>
      </c>
      <c r="E3374" s="9" t="s">
        <v>27</v>
      </c>
      <c r="G3374" s="11">
        <v>5068</v>
      </c>
      <c r="H3374" s="11">
        <v>0</v>
      </c>
      <c r="J3374" s="12" t="str">
        <f>LEFT(tblRVN[[#This Row],[Rate Desc]],10)</f>
        <v>CUSTOMER C</v>
      </c>
      <c r="L3374" s="19"/>
    </row>
    <row r="3375" spans="1:12" hidden="1">
      <c r="A3375" s="8">
        <v>201808</v>
      </c>
      <c r="B3375" s="9" t="s">
        <v>41</v>
      </c>
      <c r="C3375" s="9" t="s">
        <v>23</v>
      </c>
      <c r="D3375" s="7" t="s">
        <v>14</v>
      </c>
      <c r="E3375" s="9" t="s">
        <v>18</v>
      </c>
      <c r="F3375" s="10">
        <v>-155721.4</v>
      </c>
      <c r="G3375" s="11">
        <v>0</v>
      </c>
      <c r="H3375" s="11">
        <v>0</v>
      </c>
      <c r="I3375" s="11">
        <v>0</v>
      </c>
      <c r="J3375" s="12" t="str">
        <f>LEFT(tblRVN[[#This Row],[Rate Desc]],10)</f>
        <v>REVENUE_AC</v>
      </c>
      <c r="K3375" s="11">
        <v>0</v>
      </c>
      <c r="L3375" s="19"/>
    </row>
    <row r="3376" spans="1:12" hidden="1">
      <c r="A3376" s="8">
        <v>201808</v>
      </c>
      <c r="B3376" s="9" t="s">
        <v>41</v>
      </c>
      <c r="C3376" s="9" t="s">
        <v>29</v>
      </c>
      <c r="D3376" s="7" t="s">
        <v>14</v>
      </c>
      <c r="E3376" s="9" t="s">
        <v>76</v>
      </c>
      <c r="F3376" s="10">
        <v>7.57</v>
      </c>
      <c r="I3376" s="11">
        <v>0</v>
      </c>
      <c r="J3376" s="12" t="str">
        <f>LEFT(tblRVN[[#This Row],[Rate Desc]],10)</f>
        <v>02CFR00012</v>
      </c>
      <c r="K3376" s="11">
        <v>0</v>
      </c>
      <c r="L3376" s="19"/>
    </row>
    <row r="3377" spans="1:12" hidden="1">
      <c r="A3377" s="8">
        <v>201808</v>
      </c>
      <c r="B3377" s="9" t="s">
        <v>41</v>
      </c>
      <c r="C3377" s="9" t="s">
        <v>29</v>
      </c>
      <c r="D3377" s="7" t="s">
        <v>14</v>
      </c>
      <c r="E3377" s="9" t="s">
        <v>77</v>
      </c>
      <c r="F3377" s="10">
        <v>2610.4700000000003</v>
      </c>
      <c r="G3377" s="11">
        <v>0</v>
      </c>
      <c r="H3377" s="11">
        <v>14</v>
      </c>
      <c r="I3377" s="11">
        <v>12095</v>
      </c>
      <c r="J3377" s="12" t="str">
        <f>LEFT(tblRVN[[#This Row],[Rate Desc]],10)</f>
        <v>02COSL0052</v>
      </c>
      <c r="K3377" s="11">
        <v>12095</v>
      </c>
      <c r="L3377" s="19"/>
    </row>
    <row r="3378" spans="1:12" hidden="1">
      <c r="A3378" s="8">
        <v>201808</v>
      </c>
      <c r="B3378" s="9" t="s">
        <v>41</v>
      </c>
      <c r="C3378" s="9" t="s">
        <v>29</v>
      </c>
      <c r="D3378" s="7" t="s">
        <v>14</v>
      </c>
      <c r="E3378" s="9" t="s">
        <v>78</v>
      </c>
      <c r="F3378" s="10">
        <v>18799.68</v>
      </c>
      <c r="G3378" s="11">
        <v>0</v>
      </c>
      <c r="H3378" s="11">
        <v>120</v>
      </c>
      <c r="I3378" s="11">
        <v>247612</v>
      </c>
      <c r="J3378" s="12" t="str">
        <f>LEFT(tblRVN[[#This Row],[Rate Desc]],10)</f>
        <v>02CUSL053F</v>
      </c>
      <c r="K3378" s="11">
        <v>247612</v>
      </c>
      <c r="L3378" s="19"/>
    </row>
    <row r="3379" spans="1:12" hidden="1">
      <c r="A3379" s="8">
        <v>201808</v>
      </c>
      <c r="B3379" s="9" t="s">
        <v>41</v>
      </c>
      <c r="C3379" s="9" t="s">
        <v>29</v>
      </c>
      <c r="D3379" s="7" t="s">
        <v>14</v>
      </c>
      <c r="E3379" s="9" t="s">
        <v>79</v>
      </c>
      <c r="F3379" s="10">
        <v>3595.64</v>
      </c>
      <c r="G3379" s="11">
        <v>0</v>
      </c>
      <c r="H3379" s="11">
        <v>113</v>
      </c>
      <c r="I3379" s="11">
        <v>47704</v>
      </c>
      <c r="J3379" s="12" t="str">
        <f>LEFT(tblRVN[[#This Row],[Rate Desc]],10)</f>
        <v>02CUSL053M</v>
      </c>
      <c r="K3379" s="11">
        <v>47704</v>
      </c>
      <c r="L3379" s="19"/>
    </row>
    <row r="3380" spans="1:12" hidden="1">
      <c r="A3380" s="8">
        <v>201808</v>
      </c>
      <c r="B3380" s="9" t="s">
        <v>41</v>
      </c>
      <c r="C3380" s="9" t="s">
        <v>29</v>
      </c>
      <c r="D3380" s="7" t="s">
        <v>14</v>
      </c>
      <c r="E3380" s="9" t="s">
        <v>80</v>
      </c>
      <c r="F3380" s="10">
        <v>18504.37</v>
      </c>
      <c r="G3380" s="11">
        <v>0</v>
      </c>
      <c r="H3380" s="11">
        <v>40</v>
      </c>
      <c r="I3380" s="11">
        <v>138647</v>
      </c>
      <c r="J3380" s="12" t="str">
        <f>LEFT(tblRVN[[#This Row],[Rate Desc]],10)</f>
        <v>02MVSL0057</v>
      </c>
      <c r="K3380" s="11">
        <v>138647</v>
      </c>
      <c r="L3380" s="19"/>
    </row>
    <row r="3381" spans="1:12" hidden="1">
      <c r="A3381" s="8">
        <v>201808</v>
      </c>
      <c r="B3381" s="9" t="s">
        <v>41</v>
      </c>
      <c r="C3381" s="9" t="s">
        <v>29</v>
      </c>
      <c r="D3381" s="7" t="s">
        <v>14</v>
      </c>
      <c r="E3381" s="9" t="s">
        <v>81</v>
      </c>
      <c r="F3381" s="10">
        <v>71479.81</v>
      </c>
      <c r="G3381" s="11">
        <v>0</v>
      </c>
      <c r="H3381" s="11">
        <v>213</v>
      </c>
      <c r="I3381" s="11">
        <v>329449</v>
      </c>
      <c r="J3381" s="12" t="str">
        <f>LEFT(tblRVN[[#This Row],[Rate Desc]],10)</f>
        <v>02SLCO0051</v>
      </c>
      <c r="K3381" s="11">
        <v>329449</v>
      </c>
      <c r="L3381" s="19"/>
    </row>
    <row r="3382" spans="1:12" hidden="1">
      <c r="A3382" s="8">
        <v>201808</v>
      </c>
      <c r="B3382" s="9" t="s">
        <v>41</v>
      </c>
      <c r="C3382" s="9" t="s">
        <v>29</v>
      </c>
      <c r="D3382" s="7" t="s">
        <v>14</v>
      </c>
      <c r="E3382" s="9" t="s">
        <v>30</v>
      </c>
      <c r="F3382" s="10">
        <v>2795.81</v>
      </c>
      <c r="G3382" s="11">
        <v>0</v>
      </c>
      <c r="H3382" s="11">
        <v>0</v>
      </c>
      <c r="I3382" s="11">
        <v>0</v>
      </c>
      <c r="J3382" s="12" t="str">
        <f>LEFT(tblRVN[[#This Row],[Rate Desc]],10)</f>
        <v>301670-DSM</v>
      </c>
      <c r="K3382" s="11">
        <v>0</v>
      </c>
      <c r="L3382" s="19"/>
    </row>
    <row r="3383" spans="1:12" hidden="1">
      <c r="A3383" s="8">
        <v>201808</v>
      </c>
      <c r="B3383" s="9" t="s">
        <v>41</v>
      </c>
      <c r="C3383" s="9" t="s">
        <v>29</v>
      </c>
      <c r="D3383" s="7" t="s">
        <v>14</v>
      </c>
      <c r="E3383" s="9" t="s">
        <v>17</v>
      </c>
      <c r="G3383" s="11">
        <v>247</v>
      </c>
      <c r="H3383" s="11">
        <v>0</v>
      </c>
      <c r="J3383" s="12" t="str">
        <f>LEFT(tblRVN[[#This Row],[Rate Desc]],10)</f>
        <v>CUSTOMER C</v>
      </c>
      <c r="L3383" s="19"/>
    </row>
    <row r="3384" spans="1:12" hidden="1">
      <c r="A3384" s="8">
        <v>201808</v>
      </c>
      <c r="B3384" s="9" t="s">
        <v>41</v>
      </c>
      <c r="C3384" s="9" t="s">
        <v>29</v>
      </c>
      <c r="D3384" s="7" t="s">
        <v>14</v>
      </c>
      <c r="E3384" s="9" t="s">
        <v>18</v>
      </c>
      <c r="F3384" s="10">
        <v>-5738.51</v>
      </c>
      <c r="G3384" s="11">
        <v>0</v>
      </c>
      <c r="H3384" s="11">
        <v>0</v>
      </c>
      <c r="I3384" s="11">
        <v>0</v>
      </c>
      <c r="J3384" s="12" t="str">
        <f>LEFT(tblRVN[[#This Row],[Rate Desc]],10)</f>
        <v>REVENUE_AC</v>
      </c>
      <c r="K3384" s="11">
        <v>0</v>
      </c>
      <c r="L3384" s="19"/>
    </row>
    <row r="3385" spans="1:12" hidden="1">
      <c r="A3385" s="8">
        <v>201808</v>
      </c>
      <c r="B3385" s="9" t="s">
        <v>41</v>
      </c>
      <c r="C3385" s="9" t="s">
        <v>31</v>
      </c>
      <c r="D3385" s="7" t="s">
        <v>35</v>
      </c>
      <c r="E3385" s="9" t="s">
        <v>82</v>
      </c>
      <c r="F3385" s="10">
        <v>-4880</v>
      </c>
      <c r="G3385" s="11">
        <v>0</v>
      </c>
      <c r="H3385" s="11">
        <v>993</v>
      </c>
      <c r="I3385" s="11">
        <v>598771</v>
      </c>
      <c r="J3385" s="12" t="str">
        <f>LEFT(tblRVN[[#This Row],[Rate Desc]],10)</f>
        <v>02NETMT135</v>
      </c>
      <c r="K3385" s="11">
        <v>598771</v>
      </c>
      <c r="L3385" s="19"/>
    </row>
    <row r="3386" spans="1:12" hidden="1">
      <c r="A3386" s="8">
        <v>201808</v>
      </c>
      <c r="B3386" s="9" t="s">
        <v>41</v>
      </c>
      <c r="C3386" s="9" t="s">
        <v>31</v>
      </c>
      <c r="D3386" s="7" t="s">
        <v>35</v>
      </c>
      <c r="E3386" s="9" t="s">
        <v>83</v>
      </c>
      <c r="F3386" s="10">
        <v>-650.75</v>
      </c>
      <c r="I3386" s="11">
        <v>79811</v>
      </c>
      <c r="J3386" s="12" t="str">
        <f>LEFT(tblRVN[[#This Row],[Rate Desc]],10)</f>
        <v>02OALTB15R</v>
      </c>
      <c r="K3386" s="11">
        <v>79811</v>
      </c>
      <c r="L3386" s="19"/>
    </row>
    <row r="3387" spans="1:12" hidden="1">
      <c r="A3387" s="8">
        <v>201808</v>
      </c>
      <c r="B3387" s="9" t="s">
        <v>41</v>
      </c>
      <c r="C3387" s="9" t="s">
        <v>31</v>
      </c>
      <c r="D3387" s="7" t="s">
        <v>35</v>
      </c>
      <c r="E3387" s="9" t="s">
        <v>84</v>
      </c>
      <c r="F3387" s="10">
        <v>-1048051.28</v>
      </c>
      <c r="G3387" s="11">
        <v>0</v>
      </c>
      <c r="H3387" s="11">
        <v>102218</v>
      </c>
      <c r="I3387" s="11">
        <v>128595187</v>
      </c>
      <c r="J3387" s="12" t="str">
        <f>LEFT(tblRVN[[#This Row],[Rate Desc]],10)</f>
        <v>02RESD0016</v>
      </c>
      <c r="K3387" s="11">
        <v>128595187</v>
      </c>
      <c r="L3387" s="19"/>
    </row>
    <row r="3388" spans="1:12" hidden="1">
      <c r="A3388" s="8">
        <v>201808</v>
      </c>
      <c r="B3388" s="9" t="s">
        <v>41</v>
      </c>
      <c r="C3388" s="9" t="s">
        <v>31</v>
      </c>
      <c r="D3388" s="7" t="s">
        <v>35</v>
      </c>
      <c r="E3388" s="9" t="s">
        <v>85</v>
      </c>
      <c r="F3388" s="10">
        <v>-38844.89</v>
      </c>
      <c r="G3388" s="11">
        <v>0</v>
      </c>
      <c r="H3388" s="11">
        <v>4390</v>
      </c>
      <c r="I3388" s="11">
        <v>4766225</v>
      </c>
      <c r="J3388" s="12" t="str">
        <f>LEFT(tblRVN[[#This Row],[Rate Desc]],10)</f>
        <v>02RESD0017</v>
      </c>
      <c r="K3388" s="11">
        <v>4766225</v>
      </c>
      <c r="L3388" s="19"/>
    </row>
    <row r="3389" spans="1:12" hidden="1">
      <c r="A3389" s="8">
        <v>201808</v>
      </c>
      <c r="B3389" s="9" t="s">
        <v>41</v>
      </c>
      <c r="C3389" s="9" t="s">
        <v>31</v>
      </c>
      <c r="D3389" s="7" t="s">
        <v>35</v>
      </c>
      <c r="E3389" s="9" t="s">
        <v>86</v>
      </c>
      <c r="F3389" s="10">
        <v>-1528.72</v>
      </c>
      <c r="G3389" s="11">
        <v>0</v>
      </c>
      <c r="H3389" s="11">
        <v>79</v>
      </c>
      <c r="I3389" s="11">
        <v>187577</v>
      </c>
      <c r="J3389" s="12" t="str">
        <f>LEFT(tblRVN[[#This Row],[Rate Desc]],10)</f>
        <v>02RESD0018</v>
      </c>
      <c r="K3389" s="11">
        <v>187577</v>
      </c>
      <c r="L3389" s="19"/>
    </row>
    <row r="3390" spans="1:12" hidden="1">
      <c r="A3390" s="8">
        <v>201808</v>
      </c>
      <c r="B3390" s="9" t="s">
        <v>41</v>
      </c>
      <c r="C3390" s="9" t="s">
        <v>31</v>
      </c>
      <c r="D3390" s="7" t="s">
        <v>35</v>
      </c>
      <c r="E3390" s="9" t="s">
        <v>87</v>
      </c>
      <c r="F3390" s="10">
        <v>-299.34000000000003</v>
      </c>
      <c r="G3390" s="11">
        <v>0</v>
      </c>
      <c r="H3390" s="11">
        <v>13</v>
      </c>
      <c r="I3390" s="11">
        <v>36729</v>
      </c>
      <c r="J3390" s="12" t="str">
        <f>LEFT(tblRVN[[#This Row],[Rate Desc]],10)</f>
        <v>02RESD018X</v>
      </c>
      <c r="K3390" s="11">
        <v>36729</v>
      </c>
      <c r="L3390" s="19"/>
    </row>
    <row r="3391" spans="1:12" hidden="1">
      <c r="A3391" s="8">
        <v>201808</v>
      </c>
      <c r="B3391" s="9" t="s">
        <v>41</v>
      </c>
      <c r="C3391" s="9" t="s">
        <v>31</v>
      </c>
      <c r="D3391" s="7" t="s">
        <v>35</v>
      </c>
      <c r="E3391" s="9" t="s">
        <v>88</v>
      </c>
      <c r="F3391" s="10">
        <v>-15491.14</v>
      </c>
      <c r="G3391" s="11">
        <v>0</v>
      </c>
      <c r="H3391" s="11">
        <v>3439</v>
      </c>
      <c r="I3391" s="11">
        <v>1900746</v>
      </c>
      <c r="J3391" s="12" t="str">
        <f>LEFT(tblRVN[[#This Row],[Rate Desc]],10)</f>
        <v>02RGNSB024</v>
      </c>
      <c r="K3391" s="11">
        <v>1900746</v>
      </c>
      <c r="L3391" s="19"/>
    </row>
    <row r="3392" spans="1:12" hidden="1">
      <c r="A3392" s="8">
        <v>201808</v>
      </c>
      <c r="B3392" s="9" t="s">
        <v>41</v>
      </c>
      <c r="C3392" s="9" t="s">
        <v>31</v>
      </c>
      <c r="D3392" s="7" t="s">
        <v>35</v>
      </c>
      <c r="E3392" s="9" t="s">
        <v>284</v>
      </c>
      <c r="F3392" s="10">
        <v>-555.02</v>
      </c>
      <c r="G3392" s="11">
        <v>0</v>
      </c>
      <c r="H3392" s="11">
        <v>1</v>
      </c>
      <c r="I3392" s="11">
        <v>68100</v>
      </c>
      <c r="J3392" s="12" t="str">
        <f>LEFT(tblRVN[[#This Row],[Rate Desc]],10)</f>
        <v>02RGNSB036</v>
      </c>
      <c r="K3392" s="11">
        <v>68100</v>
      </c>
      <c r="L3392" s="19"/>
    </row>
    <row r="3393" spans="1:12" hidden="1">
      <c r="A3393" s="8">
        <v>201808</v>
      </c>
      <c r="B3393" s="9" t="s">
        <v>41</v>
      </c>
      <c r="C3393" s="9" t="s">
        <v>31</v>
      </c>
      <c r="D3393" s="7" t="s">
        <v>35</v>
      </c>
      <c r="E3393" s="9" t="s">
        <v>281</v>
      </c>
      <c r="F3393" s="10">
        <v>-8.42</v>
      </c>
      <c r="G3393" s="11">
        <v>0</v>
      </c>
      <c r="H3393" s="11">
        <v>15</v>
      </c>
      <c r="I3393" s="11">
        <v>1033</v>
      </c>
      <c r="J3393" s="12" t="str">
        <f>LEFT(tblRVN[[#This Row],[Rate Desc]],10)</f>
        <v>02RNM24135</v>
      </c>
      <c r="K3393" s="11">
        <v>1033</v>
      </c>
      <c r="L3393" s="19"/>
    </row>
    <row r="3394" spans="1:12" hidden="1">
      <c r="A3394" s="8">
        <v>201808</v>
      </c>
      <c r="B3394" s="9" t="s">
        <v>41</v>
      </c>
      <c r="C3394" s="9" t="s">
        <v>31</v>
      </c>
      <c r="D3394" s="7" t="s">
        <v>35</v>
      </c>
      <c r="E3394" s="9" t="s">
        <v>37</v>
      </c>
      <c r="G3394" s="11">
        <v>109487</v>
      </c>
      <c r="H3394" s="11">
        <v>0</v>
      </c>
      <c r="J3394" s="12" t="str">
        <f>LEFT(tblRVN[[#This Row],[Rate Desc]],10)</f>
        <v>CUSTOMER C</v>
      </c>
      <c r="L3394" s="19"/>
    </row>
    <row r="3395" spans="1:12" hidden="1">
      <c r="A3395" s="8">
        <v>201808</v>
      </c>
      <c r="B3395" s="9" t="s">
        <v>41</v>
      </c>
      <c r="C3395" s="9" t="s">
        <v>31</v>
      </c>
      <c r="D3395" s="7" t="s">
        <v>14</v>
      </c>
      <c r="E3395" s="9" t="s">
        <v>99</v>
      </c>
      <c r="F3395" s="10">
        <v>-0.83</v>
      </c>
      <c r="I3395" s="11">
        <v>0</v>
      </c>
      <c r="J3395" s="12" t="str">
        <f>LEFT(tblRVN[[#This Row],[Rate Desc]],10)</f>
        <v>02BLSKY01R</v>
      </c>
      <c r="K3395" s="11">
        <v>0</v>
      </c>
      <c r="L3395" s="19"/>
    </row>
    <row r="3396" spans="1:12" hidden="1">
      <c r="A3396" s="8">
        <v>201808</v>
      </c>
      <c r="B3396" s="9" t="s">
        <v>41</v>
      </c>
      <c r="C3396" s="9" t="s">
        <v>31</v>
      </c>
      <c r="D3396" s="7" t="s">
        <v>14</v>
      </c>
      <c r="E3396" s="9" t="s">
        <v>58</v>
      </c>
      <c r="F3396" s="10">
        <v>152.74</v>
      </c>
      <c r="I3396" s="11">
        <v>0</v>
      </c>
      <c r="J3396" s="12" t="str">
        <f>LEFT(tblRVN[[#This Row],[Rate Desc]],10)</f>
        <v>02LNX00109</v>
      </c>
      <c r="K3396" s="11">
        <v>0</v>
      </c>
      <c r="L3396" s="19"/>
    </row>
    <row r="3397" spans="1:12" hidden="1">
      <c r="A3397" s="8">
        <v>201808</v>
      </c>
      <c r="B3397" s="9" t="s">
        <v>41</v>
      </c>
      <c r="C3397" s="9" t="s">
        <v>31</v>
      </c>
      <c r="D3397" s="7" t="s">
        <v>14</v>
      </c>
      <c r="E3397" s="9" t="s">
        <v>89</v>
      </c>
      <c r="F3397" s="10">
        <v>62294.82</v>
      </c>
      <c r="G3397" s="11">
        <v>0</v>
      </c>
      <c r="H3397" s="11">
        <v>993</v>
      </c>
      <c r="I3397" s="11">
        <v>602266</v>
      </c>
      <c r="J3397" s="12" t="str">
        <f>LEFT(tblRVN[[#This Row],[Rate Desc]],10)</f>
        <v>02NETMT135</v>
      </c>
      <c r="K3397" s="11">
        <v>602266</v>
      </c>
      <c r="L3397" s="19"/>
    </row>
    <row r="3398" spans="1:12" hidden="1">
      <c r="A3398" s="8">
        <v>201808</v>
      </c>
      <c r="B3398" s="9" t="s">
        <v>41</v>
      </c>
      <c r="C3398" s="9" t="s">
        <v>31</v>
      </c>
      <c r="D3398" s="7" t="s">
        <v>14</v>
      </c>
      <c r="E3398" s="9" t="s">
        <v>90</v>
      </c>
      <c r="F3398" s="10">
        <v>12717.56</v>
      </c>
      <c r="G3398" s="11">
        <v>0</v>
      </c>
      <c r="H3398" s="11">
        <v>1044</v>
      </c>
      <c r="I3398" s="11">
        <v>79846</v>
      </c>
      <c r="J3398" s="12" t="str">
        <f>LEFT(tblRVN[[#This Row],[Rate Desc]],10)</f>
        <v>02OALTB15R</v>
      </c>
      <c r="K3398" s="11">
        <v>79846</v>
      </c>
      <c r="L3398" s="19"/>
    </row>
    <row r="3399" spans="1:12" hidden="1">
      <c r="A3399" s="8">
        <v>201808</v>
      </c>
      <c r="B3399" s="9" t="s">
        <v>41</v>
      </c>
      <c r="C3399" s="9" t="s">
        <v>31</v>
      </c>
      <c r="D3399" s="7" t="s">
        <v>14</v>
      </c>
      <c r="E3399" s="9" t="s">
        <v>91</v>
      </c>
      <c r="F3399" s="10">
        <v>12415221.029999999</v>
      </c>
      <c r="G3399" s="11">
        <v>0</v>
      </c>
      <c r="H3399" s="11">
        <v>102218</v>
      </c>
      <c r="I3399" s="11">
        <v>128706364</v>
      </c>
      <c r="J3399" s="12" t="str">
        <f>LEFT(tblRVN[[#This Row],[Rate Desc]],10)</f>
        <v>02RESD0016</v>
      </c>
      <c r="K3399" s="11">
        <v>128706364</v>
      </c>
      <c r="L3399" s="19"/>
    </row>
    <row r="3400" spans="1:12" hidden="1">
      <c r="A3400" s="8">
        <v>201808</v>
      </c>
      <c r="B3400" s="9" t="s">
        <v>41</v>
      </c>
      <c r="C3400" s="9" t="s">
        <v>31</v>
      </c>
      <c r="D3400" s="7" t="s">
        <v>14</v>
      </c>
      <c r="E3400" s="9" t="s">
        <v>92</v>
      </c>
      <c r="F3400" s="10">
        <v>449499.64</v>
      </c>
      <c r="G3400" s="11">
        <v>0</v>
      </c>
      <c r="H3400" s="11">
        <v>4390</v>
      </c>
      <c r="I3400" s="11">
        <v>4766373</v>
      </c>
      <c r="J3400" s="12" t="str">
        <f>LEFT(tblRVN[[#This Row],[Rate Desc]],10)</f>
        <v>02RESD0017</v>
      </c>
      <c r="K3400" s="11">
        <v>4766373</v>
      </c>
      <c r="L3400" s="19"/>
    </row>
    <row r="3401" spans="1:12" hidden="1">
      <c r="A3401" s="8">
        <v>201808</v>
      </c>
      <c r="B3401" s="9" t="s">
        <v>41</v>
      </c>
      <c r="C3401" s="9" t="s">
        <v>31</v>
      </c>
      <c r="D3401" s="7" t="s">
        <v>14</v>
      </c>
      <c r="E3401" s="9" t="s">
        <v>93</v>
      </c>
      <c r="F3401" s="10">
        <v>19936.240000000002</v>
      </c>
      <c r="G3401" s="11">
        <v>0</v>
      </c>
      <c r="H3401" s="11">
        <v>79</v>
      </c>
      <c r="I3401" s="11">
        <v>187581</v>
      </c>
      <c r="J3401" s="12" t="str">
        <f>LEFT(tblRVN[[#This Row],[Rate Desc]],10)</f>
        <v>02RESD0018</v>
      </c>
      <c r="K3401" s="11">
        <v>187581</v>
      </c>
      <c r="L3401" s="19"/>
    </row>
    <row r="3402" spans="1:12" hidden="1">
      <c r="A3402" s="8">
        <v>201808</v>
      </c>
      <c r="B3402" s="9" t="s">
        <v>41</v>
      </c>
      <c r="C3402" s="9" t="s">
        <v>31</v>
      </c>
      <c r="D3402" s="7" t="s">
        <v>14</v>
      </c>
      <c r="E3402" s="9" t="s">
        <v>94</v>
      </c>
      <c r="F3402" s="10">
        <v>3919.26</v>
      </c>
      <c r="G3402" s="11">
        <v>0</v>
      </c>
      <c r="H3402" s="11">
        <v>13</v>
      </c>
      <c r="I3402" s="11">
        <v>36730</v>
      </c>
      <c r="J3402" s="12" t="str">
        <f>LEFT(tblRVN[[#This Row],[Rate Desc]],10)</f>
        <v>02RESD018X</v>
      </c>
      <c r="K3402" s="11">
        <v>36730</v>
      </c>
      <c r="L3402" s="19"/>
    </row>
    <row r="3403" spans="1:12" hidden="1">
      <c r="A3403" s="8">
        <v>201808</v>
      </c>
      <c r="B3403" s="9" t="s">
        <v>41</v>
      </c>
      <c r="C3403" s="9" t="s">
        <v>31</v>
      </c>
      <c r="D3403" s="7" t="s">
        <v>14</v>
      </c>
      <c r="E3403" s="9" t="s">
        <v>95</v>
      </c>
      <c r="F3403" s="10">
        <v>231999.35</v>
      </c>
      <c r="G3403" s="11">
        <v>0</v>
      </c>
      <c r="H3403" s="11">
        <v>3439</v>
      </c>
      <c r="I3403" s="11">
        <v>1941135</v>
      </c>
      <c r="J3403" s="12" t="str">
        <f>LEFT(tblRVN[[#This Row],[Rate Desc]],10)</f>
        <v>02RGNSB024</v>
      </c>
      <c r="K3403" s="11">
        <v>1941135</v>
      </c>
      <c r="L3403" s="19"/>
    </row>
    <row r="3404" spans="1:12" hidden="1">
      <c r="A3404" s="8">
        <v>201808</v>
      </c>
      <c r="B3404" s="9" t="s">
        <v>41</v>
      </c>
      <c r="C3404" s="9" t="s">
        <v>31</v>
      </c>
      <c r="D3404" s="7" t="s">
        <v>14</v>
      </c>
      <c r="E3404" s="9" t="s">
        <v>282</v>
      </c>
      <c r="F3404" s="10">
        <v>9270.09</v>
      </c>
      <c r="G3404" s="11">
        <v>0</v>
      </c>
      <c r="H3404" s="11">
        <v>2</v>
      </c>
      <c r="I3404" s="11">
        <v>113380</v>
      </c>
      <c r="J3404" s="12" t="str">
        <f>LEFT(tblRVN[[#This Row],[Rate Desc]],10)</f>
        <v>02RGNSB036</v>
      </c>
      <c r="K3404" s="11">
        <v>113380</v>
      </c>
      <c r="L3404" s="19"/>
    </row>
    <row r="3405" spans="1:12" hidden="1">
      <c r="A3405" s="8">
        <v>201808</v>
      </c>
      <c r="B3405" s="9" t="s">
        <v>41</v>
      </c>
      <c r="C3405" s="9" t="s">
        <v>31</v>
      </c>
      <c r="D3405" s="7" t="s">
        <v>14</v>
      </c>
      <c r="E3405" s="9" t="s">
        <v>283</v>
      </c>
      <c r="F3405" s="10">
        <v>330.78</v>
      </c>
      <c r="G3405" s="11">
        <v>0</v>
      </c>
      <c r="H3405" s="11">
        <v>15</v>
      </c>
      <c r="I3405" s="11">
        <v>1033</v>
      </c>
      <c r="J3405" s="12" t="str">
        <f>LEFT(tblRVN[[#This Row],[Rate Desc]],10)</f>
        <v>02RNM24135</v>
      </c>
      <c r="K3405" s="11">
        <v>1033</v>
      </c>
      <c r="L3405" s="19"/>
    </row>
    <row r="3406" spans="1:12" hidden="1">
      <c r="A3406" s="8">
        <v>201808</v>
      </c>
      <c r="B3406" s="9" t="s">
        <v>41</v>
      </c>
      <c r="C3406" s="9" t="s">
        <v>31</v>
      </c>
      <c r="D3406" s="7" t="s">
        <v>14</v>
      </c>
      <c r="E3406" s="9" t="s">
        <v>32</v>
      </c>
      <c r="F3406" s="10">
        <v>473503.11</v>
      </c>
      <c r="G3406" s="11">
        <v>0</v>
      </c>
      <c r="H3406" s="11">
        <v>0</v>
      </c>
      <c r="I3406" s="11">
        <v>0</v>
      </c>
      <c r="J3406" s="12" t="str">
        <f>LEFT(tblRVN[[#This Row],[Rate Desc]],10)</f>
        <v>301170-DSM</v>
      </c>
      <c r="K3406" s="11">
        <v>0</v>
      </c>
      <c r="L3406" s="19"/>
    </row>
    <row r="3407" spans="1:12" hidden="1">
      <c r="A3407" s="8">
        <v>201808</v>
      </c>
      <c r="B3407" s="9" t="s">
        <v>41</v>
      </c>
      <c r="C3407" s="9" t="s">
        <v>31</v>
      </c>
      <c r="D3407" s="7" t="s">
        <v>14</v>
      </c>
      <c r="E3407" s="9" t="s">
        <v>33</v>
      </c>
      <c r="F3407" s="10">
        <v>20455.88</v>
      </c>
      <c r="I3407" s="11">
        <v>0</v>
      </c>
      <c r="J3407" s="12" t="str">
        <f>LEFT(tblRVN[[#This Row],[Rate Desc]],10)</f>
        <v>301180-BLU</v>
      </c>
      <c r="K3407" s="11">
        <v>0</v>
      </c>
      <c r="L3407" s="19"/>
    </row>
    <row r="3408" spans="1:12" hidden="1">
      <c r="A3408" s="8">
        <v>201808</v>
      </c>
      <c r="B3408" s="9" t="s">
        <v>41</v>
      </c>
      <c r="C3408" s="9" t="s">
        <v>31</v>
      </c>
      <c r="D3408" s="7" t="s">
        <v>14</v>
      </c>
      <c r="E3408" s="9" t="s">
        <v>17</v>
      </c>
      <c r="G3408" s="11">
        <v>109512</v>
      </c>
      <c r="H3408" s="11">
        <v>0</v>
      </c>
      <c r="J3408" s="12" t="str">
        <f>LEFT(tblRVN[[#This Row],[Rate Desc]],10)</f>
        <v>CUSTOMER C</v>
      </c>
      <c r="L3408" s="19"/>
    </row>
    <row r="3409" spans="1:13" hidden="1">
      <c r="A3409" s="8">
        <v>201808</v>
      </c>
      <c r="B3409" s="9" t="s">
        <v>41</v>
      </c>
      <c r="C3409" s="9" t="s">
        <v>31</v>
      </c>
      <c r="D3409" s="7" t="s">
        <v>14</v>
      </c>
      <c r="E3409" s="9" t="s">
        <v>18</v>
      </c>
      <c r="F3409" s="10">
        <v>-896516.55</v>
      </c>
      <c r="G3409" s="11">
        <v>0</v>
      </c>
      <c r="H3409" s="11">
        <v>0</v>
      </c>
      <c r="I3409" s="11">
        <v>0</v>
      </c>
      <c r="J3409" s="12" t="str">
        <f>LEFT(tblRVN[[#This Row],[Rate Desc]],10)</f>
        <v>REVENUE_AC</v>
      </c>
      <c r="K3409" s="11">
        <v>0</v>
      </c>
      <c r="L3409" s="19"/>
    </row>
    <row r="3410" spans="1:13">
      <c r="A3410" s="425" t="s">
        <v>101</v>
      </c>
      <c r="C3410" s="426"/>
      <c r="D3410" s="427"/>
      <c r="E3410" s="426"/>
      <c r="F3410" s="428">
        <f>SUBTOTAL(109,tblRVN[305 Revenue])</f>
        <v>11889139.840000002</v>
      </c>
      <c r="G3410" s="429">
        <f>SUBTOTAL(109,tblRVN[305 Avg Cust Count])</f>
        <v>17858</v>
      </c>
      <c r="H3410" s="429">
        <f>SUBTOTAL(109,tblRVN[305 Avg  Billing Count])</f>
        <v>20080</v>
      </c>
      <c r="I3410" s="429">
        <f>SUBTOTAL(109,tblRVN[305 kWh])</f>
        <v>150859988</v>
      </c>
      <c r="J3410" s="430"/>
      <c r="K3410" s="429">
        <f>SUBTOTAL(109,tblRVN[kWh])</f>
        <v>150859988</v>
      </c>
      <c r="L3410" s="431"/>
      <c r="M3410" s="431"/>
    </row>
    <row r="3416" spans="1:13">
      <c r="I3416" s="11" t="s">
        <v>105</v>
      </c>
    </row>
  </sheetData>
  <conditionalFormatting sqref="E3411:E1048576 E1:E1111 E1529:E1628">
    <cfRule type="containsText" dxfId="432" priority="214" operator="containsText" text="01GNSV07">
      <formula>NOT(ISERROR(SEARCH("01GNSV07",E1)))</formula>
    </cfRule>
  </conditionalFormatting>
  <conditionalFormatting sqref="F1">
    <cfRule type="containsText" dxfId="431" priority="213" operator="containsText" text="01GNSV07">
      <formula>NOT(ISERROR(SEARCH("01GNSV07",F1)))</formula>
    </cfRule>
  </conditionalFormatting>
  <conditionalFormatting sqref="D3411:D1048576 D1:D1111 D1529:D1628">
    <cfRule type="cellIs" dxfId="430" priority="211" operator="equal">
      <formula>"B"</formula>
    </cfRule>
    <cfRule type="cellIs" dxfId="429" priority="212" operator="equal">
      <formula>"U"</formula>
    </cfRule>
  </conditionalFormatting>
  <conditionalFormatting sqref="G3411:I1048576 K3411:K1048576 K1:K1111 G1:I1111 K1529:K1628 G1529:I1628">
    <cfRule type="cellIs" dxfId="428" priority="210" operator="lessThan">
      <formula>0</formula>
    </cfRule>
  </conditionalFormatting>
  <conditionalFormatting sqref="L1071:M1071">
    <cfRule type="cellIs" dxfId="427" priority="191" operator="lessThan">
      <formula>0</formula>
    </cfRule>
  </conditionalFormatting>
  <conditionalFormatting sqref="D1112:D1225">
    <cfRule type="cellIs" dxfId="426" priority="162" operator="equal">
      <formula>"B"</formula>
    </cfRule>
    <cfRule type="cellIs" dxfId="425" priority="163" operator="equal">
      <formula>"U"</formula>
    </cfRule>
  </conditionalFormatting>
  <conditionalFormatting sqref="D1112:D1225">
    <cfRule type="cellIs" dxfId="424" priority="160" operator="equal">
      <formula>"B"</formula>
    </cfRule>
    <cfRule type="cellIs" dxfId="423" priority="161" operator="equal">
      <formula>"U"</formula>
    </cfRule>
  </conditionalFormatting>
  <conditionalFormatting sqref="E1112:E1225">
    <cfRule type="containsText" dxfId="422" priority="159" operator="containsText" text="01GNSV07">
      <formula>NOT(ISERROR(SEARCH("01GNSV07",E1112)))</formula>
    </cfRule>
  </conditionalFormatting>
  <conditionalFormatting sqref="E1112:E1225">
    <cfRule type="containsText" dxfId="421" priority="158" operator="containsText" text="01GNSV07">
      <formula>NOT(ISERROR(SEARCH("01GNSV07",E1112)))</formula>
    </cfRule>
  </conditionalFormatting>
  <conditionalFormatting sqref="G1112:G1225">
    <cfRule type="cellIs" dxfId="420" priority="156" operator="lessThan">
      <formula>0</formula>
    </cfRule>
  </conditionalFormatting>
  <conditionalFormatting sqref="G1112:G1225">
    <cfRule type="cellIs" dxfId="419" priority="157" operator="lessThan">
      <formula>0</formula>
    </cfRule>
  </conditionalFormatting>
  <conditionalFormatting sqref="H1112:H1225">
    <cfRule type="cellIs" dxfId="418" priority="154" operator="lessThan">
      <formula>0</formula>
    </cfRule>
  </conditionalFormatting>
  <conditionalFormatting sqref="H1112:H1225">
    <cfRule type="cellIs" dxfId="417" priority="155" operator="lessThan">
      <formula>0</formula>
    </cfRule>
  </conditionalFormatting>
  <conditionalFormatting sqref="I1112:I1225">
    <cfRule type="cellIs" dxfId="416" priority="152" operator="lessThan">
      <formula>0</formula>
    </cfRule>
  </conditionalFormatting>
  <conditionalFormatting sqref="I1112:I1225">
    <cfRule type="cellIs" dxfId="415" priority="153" operator="lessThan">
      <formula>0</formula>
    </cfRule>
  </conditionalFormatting>
  <conditionalFormatting sqref="K1112:K1225">
    <cfRule type="cellIs" dxfId="414" priority="149" operator="lessThan">
      <formula>0</formula>
    </cfRule>
  </conditionalFormatting>
  <conditionalFormatting sqref="K1112:K1225">
    <cfRule type="cellIs" dxfId="413" priority="150" operator="lessThan">
      <formula>0</formula>
    </cfRule>
  </conditionalFormatting>
  <conditionalFormatting sqref="E1226:E1337">
    <cfRule type="containsText" dxfId="412" priority="148" operator="containsText" text="01GNSV07">
      <formula>NOT(ISERROR(SEARCH("01GNSV07",E1226)))</formula>
    </cfRule>
  </conditionalFormatting>
  <conditionalFormatting sqref="E1226:E1337">
    <cfRule type="containsText" dxfId="411" priority="147" operator="containsText" text="01GNSV07">
      <formula>NOT(ISERROR(SEARCH("01GNSV07",E1226)))</formula>
    </cfRule>
  </conditionalFormatting>
  <conditionalFormatting sqref="G1226:G1337">
    <cfRule type="cellIs" dxfId="410" priority="145" operator="lessThan">
      <formula>0</formula>
    </cfRule>
  </conditionalFormatting>
  <conditionalFormatting sqref="G1226:G1337">
    <cfRule type="cellIs" dxfId="409" priority="146" operator="lessThan">
      <formula>0</formula>
    </cfRule>
  </conditionalFormatting>
  <conditionalFormatting sqref="H1226:H1337">
    <cfRule type="cellIs" dxfId="408" priority="143" operator="lessThan">
      <formula>0</formula>
    </cfRule>
  </conditionalFormatting>
  <conditionalFormatting sqref="H1226:H1337">
    <cfRule type="cellIs" dxfId="407" priority="144" operator="lessThan">
      <formula>0</formula>
    </cfRule>
  </conditionalFormatting>
  <conditionalFormatting sqref="I1226:I1337">
    <cfRule type="cellIs" dxfId="406" priority="141" operator="lessThan">
      <formula>0</formula>
    </cfRule>
  </conditionalFormatting>
  <conditionalFormatting sqref="I1226:I1337">
    <cfRule type="cellIs" dxfId="405" priority="142" operator="lessThan">
      <formula>0</formula>
    </cfRule>
  </conditionalFormatting>
  <conditionalFormatting sqref="K1226:K1337">
    <cfRule type="cellIs" dxfId="404" priority="137" operator="lessThan">
      <formula>0</formula>
    </cfRule>
  </conditionalFormatting>
  <conditionalFormatting sqref="K1226:K1337">
    <cfRule type="cellIs" dxfId="403" priority="138" operator="lessThan">
      <formula>0</formula>
    </cfRule>
  </conditionalFormatting>
  <conditionalFormatting sqref="E1338:E1431">
    <cfRule type="containsText" dxfId="402" priority="135" operator="containsText" text="01GNSV07">
      <formula>NOT(ISERROR(SEARCH("01GNSV07",E1338)))</formula>
    </cfRule>
  </conditionalFormatting>
  <conditionalFormatting sqref="D1338:D1431">
    <cfRule type="cellIs" dxfId="401" priority="133" operator="equal">
      <formula>"B"</formula>
    </cfRule>
    <cfRule type="cellIs" dxfId="400" priority="134" operator="equal">
      <formula>"U"</formula>
    </cfRule>
  </conditionalFormatting>
  <conditionalFormatting sqref="G1338:I1431">
    <cfRule type="cellIs" dxfId="399" priority="132" operator="lessThan">
      <formula>0</formula>
    </cfRule>
  </conditionalFormatting>
  <conditionalFormatting sqref="K1338:K1430">
    <cfRule type="cellIs" dxfId="398" priority="131" operator="lessThan">
      <formula>0</formula>
    </cfRule>
  </conditionalFormatting>
  <conditionalFormatting sqref="K1431">
    <cfRule type="cellIs" dxfId="397" priority="124" operator="lessThan">
      <formula>0</formula>
    </cfRule>
  </conditionalFormatting>
  <conditionalFormatting sqref="E1432:E1528">
    <cfRule type="containsText" dxfId="396" priority="123" operator="containsText" text="01GNSV07">
      <formula>NOT(ISERROR(SEARCH("01GNSV07",E1432)))</formula>
    </cfRule>
  </conditionalFormatting>
  <conditionalFormatting sqref="D1432:D1528">
    <cfRule type="cellIs" dxfId="395" priority="121" operator="equal">
      <formula>"B"</formula>
    </cfRule>
    <cfRule type="cellIs" dxfId="394" priority="122" operator="equal">
      <formula>"U"</formula>
    </cfRule>
  </conditionalFormatting>
  <conditionalFormatting sqref="G1432:I1528">
    <cfRule type="cellIs" dxfId="393" priority="120" operator="lessThan">
      <formula>0</formula>
    </cfRule>
  </conditionalFormatting>
  <conditionalFormatting sqref="K1432:K1528">
    <cfRule type="cellIs" dxfId="392" priority="119" operator="lessThan">
      <formula>0</formula>
    </cfRule>
  </conditionalFormatting>
  <conditionalFormatting sqref="K1630:K1636">
    <cfRule type="cellIs" dxfId="391" priority="113" operator="lessThan">
      <formula>0</formula>
    </cfRule>
  </conditionalFormatting>
  <conditionalFormatting sqref="E1630:E1730">
    <cfRule type="containsText" dxfId="390" priority="112" operator="containsText" text="01GNSV07">
      <formula>NOT(ISERROR(SEARCH("01GNSV07",E1630)))</formula>
    </cfRule>
  </conditionalFormatting>
  <conditionalFormatting sqref="D1630:D1730">
    <cfRule type="cellIs" dxfId="389" priority="110" operator="equal">
      <formula>"B"</formula>
    </cfRule>
    <cfRule type="cellIs" dxfId="388" priority="111" operator="equal">
      <formula>"U"</formula>
    </cfRule>
  </conditionalFormatting>
  <conditionalFormatting sqref="G1630:I1730">
    <cfRule type="cellIs" dxfId="387" priority="109" operator="lessThan">
      <formula>0</formula>
    </cfRule>
  </conditionalFormatting>
  <conditionalFormatting sqref="K1637:K1730">
    <cfRule type="cellIs" dxfId="386" priority="108" operator="lessThan">
      <formula>0</formula>
    </cfRule>
  </conditionalFormatting>
  <conditionalFormatting sqref="E1731:E1829">
    <cfRule type="containsText" dxfId="385" priority="107" operator="containsText" text="01GNSV07">
      <formula>NOT(ISERROR(SEARCH("01GNSV07",E1731)))</formula>
    </cfRule>
  </conditionalFormatting>
  <conditionalFormatting sqref="D1731:D1829">
    <cfRule type="cellIs" dxfId="384" priority="105" operator="equal">
      <formula>"B"</formula>
    </cfRule>
    <cfRule type="cellIs" dxfId="383" priority="106" operator="equal">
      <formula>"U"</formula>
    </cfRule>
  </conditionalFormatting>
  <conditionalFormatting sqref="G1731:I1829">
    <cfRule type="cellIs" dxfId="382" priority="104" operator="lessThan">
      <formula>0</formula>
    </cfRule>
  </conditionalFormatting>
  <conditionalFormatting sqref="K1731">
    <cfRule type="cellIs" dxfId="381" priority="102" operator="lessThan">
      <formula>0</formula>
    </cfRule>
  </conditionalFormatting>
  <conditionalFormatting sqref="K1732:K1829">
    <cfRule type="cellIs" dxfId="380" priority="100" operator="lessThan">
      <formula>0</formula>
    </cfRule>
  </conditionalFormatting>
  <conditionalFormatting sqref="E1830:E1925">
    <cfRule type="containsText" dxfId="379" priority="99" operator="containsText" text="01GNSV07">
      <formula>NOT(ISERROR(SEARCH("01GNSV07",E1830)))</formula>
    </cfRule>
  </conditionalFormatting>
  <conditionalFormatting sqref="D1830:D1925">
    <cfRule type="cellIs" dxfId="378" priority="97" operator="equal">
      <formula>"B"</formula>
    </cfRule>
    <cfRule type="cellIs" dxfId="377" priority="98" operator="equal">
      <formula>"U"</formula>
    </cfRule>
  </conditionalFormatting>
  <conditionalFormatting sqref="G1830:I1925">
    <cfRule type="cellIs" dxfId="376" priority="96" operator="lessThan">
      <formula>0</formula>
    </cfRule>
  </conditionalFormatting>
  <conditionalFormatting sqref="K1830:K1925">
    <cfRule type="cellIs" dxfId="375" priority="94" operator="lessThan">
      <formula>0</formula>
    </cfRule>
  </conditionalFormatting>
  <conditionalFormatting sqref="E1926:E2029">
    <cfRule type="containsText" dxfId="374" priority="93" operator="containsText" text="01GNSV07">
      <formula>NOT(ISERROR(SEARCH("01GNSV07",E1926)))</formula>
    </cfRule>
  </conditionalFormatting>
  <conditionalFormatting sqref="D1926:D2029">
    <cfRule type="cellIs" dxfId="373" priority="91" operator="equal">
      <formula>"B"</formula>
    </cfRule>
    <cfRule type="cellIs" dxfId="372" priority="92" operator="equal">
      <formula>"U"</formula>
    </cfRule>
  </conditionalFormatting>
  <conditionalFormatting sqref="G1926:I2029">
    <cfRule type="cellIs" dxfId="371" priority="90" operator="lessThan">
      <formula>0</formula>
    </cfRule>
  </conditionalFormatting>
  <conditionalFormatting sqref="K1926:K2029">
    <cfRule type="cellIs" dxfId="370" priority="89" operator="lessThan">
      <formula>0</formula>
    </cfRule>
  </conditionalFormatting>
  <conditionalFormatting sqref="E2030:E2126">
    <cfRule type="containsText" dxfId="369" priority="88" operator="containsText" text="01GNSV07">
      <formula>NOT(ISERROR(SEARCH("01GNSV07",E2030)))</formula>
    </cfRule>
  </conditionalFormatting>
  <conditionalFormatting sqref="D2030:D2126">
    <cfRule type="cellIs" dxfId="368" priority="86" operator="equal">
      <formula>"B"</formula>
    </cfRule>
    <cfRule type="cellIs" dxfId="367" priority="87" operator="equal">
      <formula>"U"</formula>
    </cfRule>
  </conditionalFormatting>
  <conditionalFormatting sqref="G2030:I2126">
    <cfRule type="cellIs" dxfId="366" priority="85" operator="lessThan">
      <formula>0</formula>
    </cfRule>
  </conditionalFormatting>
  <conditionalFormatting sqref="K2030:K2126">
    <cfRule type="cellIs" dxfId="365" priority="83" operator="lessThan">
      <formula>0</formula>
    </cfRule>
  </conditionalFormatting>
  <conditionalFormatting sqref="G2127:I2238">
    <cfRule type="cellIs" dxfId="364" priority="79" operator="lessThan">
      <formula>0</formula>
    </cfRule>
  </conditionalFormatting>
  <conditionalFormatting sqref="K2127:K2238">
    <cfRule type="cellIs" dxfId="363" priority="77" operator="lessThan">
      <formula>0</formula>
    </cfRule>
  </conditionalFormatting>
  <conditionalFormatting sqref="E2127:E2238">
    <cfRule type="containsText" dxfId="362" priority="82" operator="containsText" text="01GNSV07">
      <formula>NOT(ISERROR(SEARCH("01GNSV07",E2127)))</formula>
    </cfRule>
  </conditionalFormatting>
  <conditionalFormatting sqref="D2127:D2238">
    <cfRule type="cellIs" dxfId="361" priority="80" operator="equal">
      <formula>"B"</formula>
    </cfRule>
    <cfRule type="cellIs" dxfId="360" priority="81" operator="equal">
      <formula>"U"</formula>
    </cfRule>
  </conditionalFormatting>
  <conditionalFormatting sqref="G2239:I2353">
    <cfRule type="cellIs" dxfId="359" priority="73" operator="lessThan">
      <formula>0</formula>
    </cfRule>
  </conditionalFormatting>
  <conditionalFormatting sqref="E2239:E2353">
    <cfRule type="containsText" dxfId="358" priority="76" operator="containsText" text="01GNSV07">
      <formula>NOT(ISERROR(SEARCH("01GNSV07",E2239)))</formula>
    </cfRule>
  </conditionalFormatting>
  <conditionalFormatting sqref="D2239:D2353">
    <cfRule type="cellIs" dxfId="357" priority="74" operator="equal">
      <formula>"B"</formula>
    </cfRule>
    <cfRule type="cellIs" dxfId="356" priority="75" operator="equal">
      <formula>"U"</formula>
    </cfRule>
  </conditionalFormatting>
  <conditionalFormatting sqref="G2354:I2458">
    <cfRule type="cellIs" dxfId="355" priority="67" operator="lessThan">
      <formula>0</formula>
    </cfRule>
  </conditionalFormatting>
  <conditionalFormatting sqref="E2354:E2458">
    <cfRule type="containsText" dxfId="354" priority="70" operator="containsText" text="01GNSV07">
      <formula>NOT(ISERROR(SEARCH("01GNSV07",E2354)))</formula>
    </cfRule>
  </conditionalFormatting>
  <conditionalFormatting sqref="D2354:D2458">
    <cfRule type="cellIs" dxfId="353" priority="68" operator="equal">
      <formula>"B"</formula>
    </cfRule>
    <cfRule type="cellIs" dxfId="352" priority="69" operator="equal">
      <formula>"U"</formula>
    </cfRule>
  </conditionalFormatting>
  <conditionalFormatting sqref="K2239:K2353">
    <cfRule type="cellIs" dxfId="351" priority="65" operator="lessThan">
      <formula>0</formula>
    </cfRule>
  </conditionalFormatting>
  <conditionalFormatting sqref="K2354:K2458">
    <cfRule type="cellIs" dxfId="350" priority="64" operator="lessThan">
      <formula>0</formula>
    </cfRule>
  </conditionalFormatting>
  <conditionalFormatting sqref="G2459:I2562">
    <cfRule type="cellIs" dxfId="349" priority="60" operator="lessThan">
      <formula>0</formula>
    </cfRule>
  </conditionalFormatting>
  <conditionalFormatting sqref="K2459:K2562">
    <cfRule type="cellIs" dxfId="348" priority="59" operator="lessThan">
      <formula>0</formula>
    </cfRule>
  </conditionalFormatting>
  <conditionalFormatting sqref="E2459:E2562">
    <cfRule type="containsText" dxfId="347" priority="63" operator="containsText" text="01GNSV07">
      <formula>NOT(ISERROR(SEARCH("01GNSV07",E2459)))</formula>
    </cfRule>
  </conditionalFormatting>
  <conditionalFormatting sqref="D2459:D2562">
    <cfRule type="cellIs" dxfId="346" priority="61" operator="equal">
      <formula>"B"</formula>
    </cfRule>
    <cfRule type="cellIs" dxfId="345" priority="62" operator="equal">
      <formula>"U"</formula>
    </cfRule>
  </conditionalFormatting>
  <conditionalFormatting sqref="K2563:K2663">
    <cfRule type="cellIs" dxfId="344" priority="58" operator="lessThan">
      <formula>0</formula>
    </cfRule>
  </conditionalFormatting>
  <conditionalFormatting sqref="E2563:E2663">
    <cfRule type="containsText" dxfId="343" priority="57" operator="containsText" text="01GNSV07">
      <formula>NOT(ISERROR(SEARCH("01GNSV07",E2563)))</formula>
    </cfRule>
  </conditionalFormatting>
  <conditionalFormatting sqref="D2563:D2663">
    <cfRule type="cellIs" dxfId="342" priority="55" operator="equal">
      <formula>"B"</formula>
    </cfRule>
    <cfRule type="cellIs" dxfId="341" priority="56" operator="equal">
      <formula>"U"</formula>
    </cfRule>
  </conditionalFormatting>
  <conditionalFormatting sqref="G2563:I2663">
    <cfRule type="cellIs" dxfId="340" priority="54" operator="lessThan">
      <formula>0</formula>
    </cfRule>
  </conditionalFormatting>
  <conditionalFormatting sqref="E2664:E2770">
    <cfRule type="containsText" dxfId="339" priority="52" operator="containsText" text="01GNSV07">
      <formula>NOT(ISERROR(SEARCH("01GNSV07",E2664)))</formula>
    </cfRule>
  </conditionalFormatting>
  <conditionalFormatting sqref="D2664:D2770">
    <cfRule type="cellIs" dxfId="338" priority="50" operator="equal">
      <formula>"B"</formula>
    </cfRule>
    <cfRule type="cellIs" dxfId="337" priority="51" operator="equal">
      <formula>"U"</formula>
    </cfRule>
  </conditionalFormatting>
  <conditionalFormatting sqref="G2664:I2770">
    <cfRule type="cellIs" dxfId="336" priority="49" operator="lessThan">
      <formula>0</formula>
    </cfRule>
  </conditionalFormatting>
  <conditionalFormatting sqref="K2664:K2770">
    <cfRule type="cellIs" dxfId="335" priority="48" operator="lessThan">
      <formula>0</formula>
    </cfRule>
  </conditionalFormatting>
  <conditionalFormatting sqref="K2771:K2875">
    <cfRule type="cellIs" dxfId="334" priority="47" operator="lessThan">
      <formula>0</formula>
    </cfRule>
  </conditionalFormatting>
  <conditionalFormatting sqref="E2771:E2875">
    <cfRule type="containsText" dxfId="333" priority="46" operator="containsText" text="01GNSV07">
      <formula>NOT(ISERROR(SEARCH("01GNSV07",E2771)))</formula>
    </cfRule>
  </conditionalFormatting>
  <conditionalFormatting sqref="D2771:D2875">
    <cfRule type="cellIs" dxfId="332" priority="44" operator="equal">
      <formula>"B"</formula>
    </cfRule>
    <cfRule type="cellIs" dxfId="331" priority="45" operator="equal">
      <formula>"U"</formula>
    </cfRule>
  </conditionalFormatting>
  <conditionalFormatting sqref="G2771:I2875">
    <cfRule type="cellIs" dxfId="330" priority="43" operator="lessThan">
      <formula>0</formula>
    </cfRule>
  </conditionalFormatting>
  <conditionalFormatting sqref="K2876:K2980">
    <cfRule type="cellIs" dxfId="329" priority="42" operator="lessThan">
      <formula>0</formula>
    </cfRule>
  </conditionalFormatting>
  <conditionalFormatting sqref="E2876:E2980">
    <cfRule type="containsText" dxfId="328" priority="41" operator="containsText" text="01GNSV07">
      <formula>NOT(ISERROR(SEARCH("01GNSV07",E2876)))</formula>
    </cfRule>
  </conditionalFormatting>
  <conditionalFormatting sqref="D2876:D2980">
    <cfRule type="cellIs" dxfId="327" priority="39" operator="equal">
      <formula>"B"</formula>
    </cfRule>
    <cfRule type="cellIs" dxfId="326" priority="40" operator="equal">
      <formula>"U"</formula>
    </cfRule>
  </conditionalFormatting>
  <conditionalFormatting sqref="G2876:I2980">
    <cfRule type="cellIs" dxfId="325" priority="38" operator="lessThan">
      <formula>0</formula>
    </cfRule>
  </conditionalFormatting>
  <conditionalFormatting sqref="E2981:E3093">
    <cfRule type="containsText" dxfId="324" priority="30" operator="containsText" text="01GNSV07">
      <formula>NOT(ISERROR(SEARCH("01GNSV07",E2981)))</formula>
    </cfRule>
  </conditionalFormatting>
  <conditionalFormatting sqref="D2981:D3093">
    <cfRule type="cellIs" dxfId="323" priority="28" operator="equal">
      <formula>"B"</formula>
    </cfRule>
    <cfRule type="cellIs" dxfId="322" priority="29" operator="equal">
      <formula>"U"</formula>
    </cfRule>
  </conditionalFormatting>
  <conditionalFormatting sqref="G2981:I3093">
    <cfRule type="cellIs" dxfId="321" priority="27" operator="lessThan">
      <formula>0</formula>
    </cfRule>
  </conditionalFormatting>
  <conditionalFormatting sqref="K2981:K3093">
    <cfRule type="cellIs" dxfId="320" priority="26" operator="lessThan">
      <formula>0</formula>
    </cfRule>
  </conditionalFormatting>
  <conditionalFormatting sqref="K3094:K3200">
    <cfRule type="cellIs" dxfId="319" priority="20" operator="lessThan">
      <formula>0</formula>
    </cfRule>
  </conditionalFormatting>
  <conditionalFormatting sqref="E3094:E3200">
    <cfRule type="containsText" dxfId="318" priority="19" operator="containsText" text="01GNSV07">
      <formula>NOT(ISERROR(SEARCH("01GNSV07",E3094)))</formula>
    </cfRule>
  </conditionalFormatting>
  <conditionalFormatting sqref="D3094:D3200">
    <cfRule type="cellIs" dxfId="317" priority="17" operator="equal">
      <formula>"B"</formula>
    </cfRule>
    <cfRule type="cellIs" dxfId="316" priority="18" operator="equal">
      <formula>"U"</formula>
    </cfRule>
  </conditionalFormatting>
  <conditionalFormatting sqref="G3094:I3200">
    <cfRule type="cellIs" dxfId="315" priority="16" operator="lessThan">
      <formula>0</formula>
    </cfRule>
  </conditionalFormatting>
  <conditionalFormatting sqref="D3201:D3307">
    <cfRule type="cellIs" dxfId="314" priority="9" operator="equal">
      <formula>"B"</formula>
    </cfRule>
    <cfRule type="cellIs" dxfId="313" priority="10" operator="equal">
      <formula>"U"</formula>
    </cfRule>
  </conditionalFormatting>
  <conditionalFormatting sqref="E3201:E3307">
    <cfRule type="containsText" dxfId="312" priority="8" operator="containsText" text="01GNSV07">
      <formula>NOT(ISERROR(SEARCH("01GNSV07",E3201)))</formula>
    </cfRule>
  </conditionalFormatting>
  <conditionalFormatting sqref="G3201:I3307">
    <cfRule type="cellIs" dxfId="311" priority="7" operator="lessThan">
      <formula>0</formula>
    </cfRule>
  </conditionalFormatting>
  <conditionalFormatting sqref="K3201:K3307">
    <cfRule type="cellIs" dxfId="310" priority="6" operator="lessThan">
      <formula>0</formula>
    </cfRule>
  </conditionalFormatting>
  <conditionalFormatting sqref="K3308:K3409">
    <cfRule type="cellIs" dxfId="309" priority="5" operator="lessThan">
      <formula>0</formula>
    </cfRule>
  </conditionalFormatting>
  <conditionalFormatting sqref="E3308:E3409">
    <cfRule type="containsText" dxfId="308" priority="4" operator="containsText" text="01GNSV07">
      <formula>NOT(ISERROR(SEARCH("01GNSV07",E3308)))</formula>
    </cfRule>
  </conditionalFormatting>
  <conditionalFormatting sqref="D3308:D3409">
    <cfRule type="cellIs" dxfId="307" priority="2" operator="equal">
      <formula>"B"</formula>
    </cfRule>
    <cfRule type="cellIs" dxfId="306" priority="3" operator="equal">
      <formula>"U"</formula>
    </cfRule>
  </conditionalFormatting>
  <conditionalFormatting sqref="G3308:I3409">
    <cfRule type="cellIs" dxfId="305" priority="1" operator="lessThan">
      <formula>0</formula>
    </cfRule>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4"/>
  <sheetViews>
    <sheetView workbookViewId="0"/>
  </sheetViews>
  <sheetFormatPr defaultRowHeight="12.75"/>
  <cols>
    <col min="1" max="1" width="13.85546875" style="179" customWidth="1"/>
    <col min="2" max="2" width="20.7109375" style="179" bestFit="1" customWidth="1"/>
    <col min="3" max="3" width="20.85546875" style="179" bestFit="1" customWidth="1"/>
    <col min="4" max="4" width="20.140625" style="179" bestFit="1" customWidth="1"/>
    <col min="5" max="5" width="20.28515625" style="179" bestFit="1" customWidth="1"/>
    <col min="6" max="16384" width="9.140625" style="179"/>
  </cols>
  <sheetData>
    <row r="3" spans="1:6">
      <c r="B3" s="190"/>
      <c r="C3" s="190"/>
      <c r="D3" s="190"/>
      <c r="E3" s="190"/>
      <c r="F3" s="190"/>
    </row>
    <row r="4" spans="1:6">
      <c r="B4" s="190"/>
      <c r="C4" s="190"/>
      <c r="D4" s="190"/>
      <c r="E4" s="190"/>
      <c r="F4" s="190"/>
    </row>
    <row r="5" spans="1:6">
      <c r="A5" s="179" t="s">
        <v>476</v>
      </c>
      <c r="B5" s="179" t="s">
        <v>309</v>
      </c>
      <c r="C5" s="179" t="s">
        <v>310</v>
      </c>
      <c r="D5" s="179" t="s">
        <v>311</v>
      </c>
      <c r="E5" s="179" t="s">
        <v>312</v>
      </c>
      <c r="F5" s="190"/>
    </row>
    <row r="6" spans="1:6">
      <c r="A6" s="391" t="s">
        <v>167</v>
      </c>
      <c r="B6" s="190">
        <v>12253.533333333333</v>
      </c>
      <c r="C6" s="190">
        <v>10359267.936744271</v>
      </c>
      <c r="D6" s="190">
        <v>89524.466666666674</v>
      </c>
      <c r="E6" s="190">
        <v>78121723.129769847</v>
      </c>
      <c r="F6" s="190"/>
    </row>
    <row r="7" spans="1:6">
      <c r="A7" s="391" t="s">
        <v>191</v>
      </c>
      <c r="B7" s="190">
        <v>722.66666666666674</v>
      </c>
      <c r="C7" s="190">
        <v>581576.74095899414</v>
      </c>
      <c r="D7" s="190">
        <v>4482.3333333333339</v>
      </c>
      <c r="E7" s="190">
        <v>3837433.7410188443</v>
      </c>
      <c r="F7" s="190"/>
    </row>
    <row r="8" spans="1:6">
      <c r="A8" s="391" t="s">
        <v>193</v>
      </c>
      <c r="B8" s="190">
        <v>10.066666666666665</v>
      </c>
      <c r="C8" s="190">
        <v>14892.795865233324</v>
      </c>
      <c r="D8" s="190">
        <v>86.933333333333323</v>
      </c>
      <c r="E8" s="190">
        <v>159158.13938044812</v>
      </c>
      <c r="F8" s="190"/>
    </row>
    <row r="9" spans="1:6">
      <c r="A9" s="391" t="s">
        <v>196</v>
      </c>
      <c r="B9" s="190">
        <v>2412.2999999999993</v>
      </c>
      <c r="C9" s="190">
        <v>6211617.5972157894</v>
      </c>
      <c r="D9" s="190">
        <v>17178.700000000004</v>
      </c>
      <c r="E9" s="190">
        <v>35661413.410618141</v>
      </c>
      <c r="F9" s="190"/>
    </row>
    <row r="10" spans="1:6">
      <c r="A10" s="391" t="s">
        <v>204</v>
      </c>
      <c r="B10" s="190">
        <v>129.43333333333331</v>
      </c>
      <c r="C10" s="190">
        <v>9462201.074414812</v>
      </c>
      <c r="D10" s="190">
        <v>963.56666666666672</v>
      </c>
      <c r="E10" s="190">
        <v>74260364.276773512</v>
      </c>
      <c r="F10" s="190"/>
    </row>
    <row r="11" spans="1:6">
      <c r="A11" s="391" t="s">
        <v>208</v>
      </c>
      <c r="B11" s="190">
        <v>488.23333333333335</v>
      </c>
      <c r="C11" s="190">
        <v>1124030.1128839722</v>
      </c>
      <c r="D11" s="190">
        <v>4689.7666666666673</v>
      </c>
      <c r="E11" s="190">
        <v>14032001.107915206</v>
      </c>
      <c r="F11" s="190"/>
    </row>
    <row r="12" spans="1:6">
      <c r="A12" s="391" t="s">
        <v>313</v>
      </c>
      <c r="B12" s="190">
        <v>16016.233333333332</v>
      </c>
      <c r="C12" s="190">
        <v>27753586.258083075</v>
      </c>
      <c r="D12" s="190">
        <v>116925.76666666668</v>
      </c>
      <c r="E12" s="190">
        <v>206072093.80547598</v>
      </c>
      <c r="F12" s="190"/>
    </row>
    <row r="13" spans="1:6">
      <c r="B13" s="190"/>
      <c r="C13" s="190"/>
      <c r="D13" s="190"/>
      <c r="E13" s="190"/>
      <c r="F13" s="190"/>
    </row>
    <row r="14" spans="1:6">
      <c r="B14" s="190"/>
      <c r="C14" s="190"/>
      <c r="D14" s="190"/>
      <c r="E14" s="190"/>
      <c r="F14" s="19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3"/>
  <sheetViews>
    <sheetView workbookViewId="0"/>
  </sheetViews>
  <sheetFormatPr defaultRowHeight="12.75"/>
  <cols>
    <col min="1" max="1" width="11.28515625" style="179" customWidth="1"/>
    <col min="2" max="5" width="19.5703125" style="179" bestFit="1" customWidth="1"/>
    <col min="6" max="256" width="9.140625" style="179"/>
    <col min="257" max="257" width="11.28515625" style="179" customWidth="1"/>
    <col min="258" max="261" width="19.5703125" style="179" bestFit="1" customWidth="1"/>
    <col min="262" max="512" width="9.140625" style="179"/>
    <col min="513" max="513" width="11.28515625" style="179" customWidth="1"/>
    <col min="514" max="517" width="19.5703125" style="179" bestFit="1" customWidth="1"/>
    <col min="518" max="768" width="9.140625" style="179"/>
    <col min="769" max="769" width="11.28515625" style="179" customWidth="1"/>
    <col min="770" max="773" width="19.5703125" style="179" bestFit="1" customWidth="1"/>
    <col min="774" max="1024" width="9.140625" style="179"/>
    <col min="1025" max="1025" width="11.28515625" style="179" customWidth="1"/>
    <col min="1026" max="1029" width="19.5703125" style="179" bestFit="1" customWidth="1"/>
    <col min="1030" max="1280" width="9.140625" style="179"/>
    <col min="1281" max="1281" width="11.28515625" style="179" customWidth="1"/>
    <col min="1282" max="1285" width="19.5703125" style="179" bestFit="1" customWidth="1"/>
    <col min="1286" max="1536" width="9.140625" style="179"/>
    <col min="1537" max="1537" width="11.28515625" style="179" customWidth="1"/>
    <col min="1538" max="1541" width="19.5703125" style="179" bestFit="1" customWidth="1"/>
    <col min="1542" max="1792" width="9.140625" style="179"/>
    <col min="1793" max="1793" width="11.28515625" style="179" customWidth="1"/>
    <col min="1794" max="1797" width="19.5703125" style="179" bestFit="1" customWidth="1"/>
    <col min="1798" max="2048" width="9.140625" style="179"/>
    <col min="2049" max="2049" width="11.28515625" style="179" customWidth="1"/>
    <col min="2050" max="2053" width="19.5703125" style="179" bestFit="1" customWidth="1"/>
    <col min="2054" max="2304" width="9.140625" style="179"/>
    <col min="2305" max="2305" width="11.28515625" style="179" customWidth="1"/>
    <col min="2306" max="2309" width="19.5703125" style="179" bestFit="1" customWidth="1"/>
    <col min="2310" max="2560" width="9.140625" style="179"/>
    <col min="2561" max="2561" width="11.28515625" style="179" customWidth="1"/>
    <col min="2562" max="2565" width="19.5703125" style="179" bestFit="1" customWidth="1"/>
    <col min="2566" max="2816" width="9.140625" style="179"/>
    <col min="2817" max="2817" width="11.28515625" style="179" customWidth="1"/>
    <col min="2818" max="2821" width="19.5703125" style="179" bestFit="1" customWidth="1"/>
    <col min="2822" max="3072" width="9.140625" style="179"/>
    <col min="3073" max="3073" width="11.28515625" style="179" customWidth="1"/>
    <col min="3074" max="3077" width="19.5703125" style="179" bestFit="1" customWidth="1"/>
    <col min="3078" max="3328" width="9.140625" style="179"/>
    <col min="3329" max="3329" width="11.28515625" style="179" customWidth="1"/>
    <col min="3330" max="3333" width="19.5703125" style="179" bestFit="1" customWidth="1"/>
    <col min="3334" max="3584" width="9.140625" style="179"/>
    <col min="3585" max="3585" width="11.28515625" style="179" customWidth="1"/>
    <col min="3586" max="3589" width="19.5703125" style="179" bestFit="1" customWidth="1"/>
    <col min="3590" max="3840" width="9.140625" style="179"/>
    <col min="3841" max="3841" width="11.28515625" style="179" customWidth="1"/>
    <col min="3842" max="3845" width="19.5703125" style="179" bestFit="1" customWidth="1"/>
    <col min="3846" max="4096" width="9.140625" style="179"/>
    <col min="4097" max="4097" width="11.28515625" style="179" customWidth="1"/>
    <col min="4098" max="4101" width="19.5703125" style="179" bestFit="1" customWidth="1"/>
    <col min="4102" max="4352" width="9.140625" style="179"/>
    <col min="4353" max="4353" width="11.28515625" style="179" customWidth="1"/>
    <col min="4354" max="4357" width="19.5703125" style="179" bestFit="1" customWidth="1"/>
    <col min="4358" max="4608" width="9.140625" style="179"/>
    <col min="4609" max="4609" width="11.28515625" style="179" customWidth="1"/>
    <col min="4610" max="4613" width="19.5703125" style="179" bestFit="1" customWidth="1"/>
    <col min="4614" max="4864" width="9.140625" style="179"/>
    <col min="4865" max="4865" width="11.28515625" style="179" customWidth="1"/>
    <col min="4866" max="4869" width="19.5703125" style="179" bestFit="1" customWidth="1"/>
    <col min="4870" max="5120" width="9.140625" style="179"/>
    <col min="5121" max="5121" width="11.28515625" style="179" customWidth="1"/>
    <col min="5122" max="5125" width="19.5703125" style="179" bestFit="1" customWidth="1"/>
    <col min="5126" max="5376" width="9.140625" style="179"/>
    <col min="5377" max="5377" width="11.28515625" style="179" customWidth="1"/>
    <col min="5378" max="5381" width="19.5703125" style="179" bestFit="1" customWidth="1"/>
    <col min="5382" max="5632" width="9.140625" style="179"/>
    <col min="5633" max="5633" width="11.28515625" style="179" customWidth="1"/>
    <col min="5634" max="5637" width="19.5703125" style="179" bestFit="1" customWidth="1"/>
    <col min="5638" max="5888" width="9.140625" style="179"/>
    <col min="5889" max="5889" width="11.28515625" style="179" customWidth="1"/>
    <col min="5890" max="5893" width="19.5703125" style="179" bestFit="1" customWidth="1"/>
    <col min="5894" max="6144" width="9.140625" style="179"/>
    <col min="6145" max="6145" width="11.28515625" style="179" customWidth="1"/>
    <col min="6146" max="6149" width="19.5703125" style="179" bestFit="1" customWidth="1"/>
    <col min="6150" max="6400" width="9.140625" style="179"/>
    <col min="6401" max="6401" width="11.28515625" style="179" customWidth="1"/>
    <col min="6402" max="6405" width="19.5703125" style="179" bestFit="1" customWidth="1"/>
    <col min="6406" max="6656" width="9.140625" style="179"/>
    <col min="6657" max="6657" width="11.28515625" style="179" customWidth="1"/>
    <col min="6658" max="6661" width="19.5703125" style="179" bestFit="1" customWidth="1"/>
    <col min="6662" max="6912" width="9.140625" style="179"/>
    <col min="6913" max="6913" width="11.28515625" style="179" customWidth="1"/>
    <col min="6914" max="6917" width="19.5703125" style="179" bestFit="1" customWidth="1"/>
    <col min="6918" max="7168" width="9.140625" style="179"/>
    <col min="7169" max="7169" width="11.28515625" style="179" customWidth="1"/>
    <col min="7170" max="7173" width="19.5703125" style="179" bestFit="1" customWidth="1"/>
    <col min="7174" max="7424" width="9.140625" style="179"/>
    <col min="7425" max="7425" width="11.28515625" style="179" customWidth="1"/>
    <col min="7426" max="7429" width="19.5703125" style="179" bestFit="1" customWidth="1"/>
    <col min="7430" max="7680" width="9.140625" style="179"/>
    <col min="7681" max="7681" width="11.28515625" style="179" customWidth="1"/>
    <col min="7682" max="7685" width="19.5703125" style="179" bestFit="1" customWidth="1"/>
    <col min="7686" max="7936" width="9.140625" style="179"/>
    <col min="7937" max="7937" width="11.28515625" style="179" customWidth="1"/>
    <col min="7938" max="7941" width="19.5703125" style="179" bestFit="1" customWidth="1"/>
    <col min="7942" max="8192" width="9.140625" style="179"/>
    <col min="8193" max="8193" width="11.28515625" style="179" customWidth="1"/>
    <col min="8194" max="8197" width="19.5703125" style="179" bestFit="1" customWidth="1"/>
    <col min="8198" max="8448" width="9.140625" style="179"/>
    <col min="8449" max="8449" width="11.28515625" style="179" customWidth="1"/>
    <col min="8450" max="8453" width="19.5703125" style="179" bestFit="1" customWidth="1"/>
    <col min="8454" max="8704" width="9.140625" style="179"/>
    <col min="8705" max="8705" width="11.28515625" style="179" customWidth="1"/>
    <col min="8706" max="8709" width="19.5703125" style="179" bestFit="1" customWidth="1"/>
    <col min="8710" max="8960" width="9.140625" style="179"/>
    <col min="8961" max="8961" width="11.28515625" style="179" customWidth="1"/>
    <col min="8962" max="8965" width="19.5703125" style="179" bestFit="1" customWidth="1"/>
    <col min="8966" max="9216" width="9.140625" style="179"/>
    <col min="9217" max="9217" width="11.28515625" style="179" customWidth="1"/>
    <col min="9218" max="9221" width="19.5703125" style="179" bestFit="1" customWidth="1"/>
    <col min="9222" max="9472" width="9.140625" style="179"/>
    <col min="9473" max="9473" width="11.28515625" style="179" customWidth="1"/>
    <col min="9474" max="9477" width="19.5703125" style="179" bestFit="1" customWidth="1"/>
    <col min="9478" max="9728" width="9.140625" style="179"/>
    <col min="9729" max="9729" width="11.28515625" style="179" customWidth="1"/>
    <col min="9730" max="9733" width="19.5703125" style="179" bestFit="1" customWidth="1"/>
    <col min="9734" max="9984" width="9.140625" style="179"/>
    <col min="9985" max="9985" width="11.28515625" style="179" customWidth="1"/>
    <col min="9986" max="9989" width="19.5703125" style="179" bestFit="1" customWidth="1"/>
    <col min="9990" max="10240" width="9.140625" style="179"/>
    <col min="10241" max="10241" width="11.28515625" style="179" customWidth="1"/>
    <col min="10242" max="10245" width="19.5703125" style="179" bestFit="1" customWidth="1"/>
    <col min="10246" max="10496" width="9.140625" style="179"/>
    <col min="10497" max="10497" width="11.28515625" style="179" customWidth="1"/>
    <col min="10498" max="10501" width="19.5703125" style="179" bestFit="1" customWidth="1"/>
    <col min="10502" max="10752" width="9.140625" style="179"/>
    <col min="10753" max="10753" width="11.28515625" style="179" customWidth="1"/>
    <col min="10754" max="10757" width="19.5703125" style="179" bestFit="1" customWidth="1"/>
    <col min="10758" max="11008" width="9.140625" style="179"/>
    <col min="11009" max="11009" width="11.28515625" style="179" customWidth="1"/>
    <col min="11010" max="11013" width="19.5703125" style="179" bestFit="1" customWidth="1"/>
    <col min="11014" max="11264" width="9.140625" style="179"/>
    <col min="11265" max="11265" width="11.28515625" style="179" customWidth="1"/>
    <col min="11266" max="11269" width="19.5703125" style="179" bestFit="1" customWidth="1"/>
    <col min="11270" max="11520" width="9.140625" style="179"/>
    <col min="11521" max="11521" width="11.28515625" style="179" customWidth="1"/>
    <col min="11522" max="11525" width="19.5703125" style="179" bestFit="1" customWidth="1"/>
    <col min="11526" max="11776" width="9.140625" style="179"/>
    <col min="11777" max="11777" width="11.28515625" style="179" customWidth="1"/>
    <col min="11778" max="11781" width="19.5703125" style="179" bestFit="1" customWidth="1"/>
    <col min="11782" max="12032" width="9.140625" style="179"/>
    <col min="12033" max="12033" width="11.28515625" style="179" customWidth="1"/>
    <col min="12034" max="12037" width="19.5703125" style="179" bestFit="1" customWidth="1"/>
    <col min="12038" max="12288" width="9.140625" style="179"/>
    <col min="12289" max="12289" width="11.28515625" style="179" customWidth="1"/>
    <col min="12290" max="12293" width="19.5703125" style="179" bestFit="1" customWidth="1"/>
    <col min="12294" max="12544" width="9.140625" style="179"/>
    <col min="12545" max="12545" width="11.28515625" style="179" customWidth="1"/>
    <col min="12546" max="12549" width="19.5703125" style="179" bestFit="1" customWidth="1"/>
    <col min="12550" max="12800" width="9.140625" style="179"/>
    <col min="12801" max="12801" width="11.28515625" style="179" customWidth="1"/>
    <col min="12802" max="12805" width="19.5703125" style="179" bestFit="1" customWidth="1"/>
    <col min="12806" max="13056" width="9.140625" style="179"/>
    <col min="13057" max="13057" width="11.28515625" style="179" customWidth="1"/>
    <col min="13058" max="13061" width="19.5703125" style="179" bestFit="1" customWidth="1"/>
    <col min="13062" max="13312" width="9.140625" style="179"/>
    <col min="13313" max="13313" width="11.28515625" style="179" customWidth="1"/>
    <col min="13314" max="13317" width="19.5703125" style="179" bestFit="1" customWidth="1"/>
    <col min="13318" max="13568" width="9.140625" style="179"/>
    <col min="13569" max="13569" width="11.28515625" style="179" customWidth="1"/>
    <col min="13570" max="13573" width="19.5703125" style="179" bestFit="1" customWidth="1"/>
    <col min="13574" max="13824" width="9.140625" style="179"/>
    <col min="13825" max="13825" width="11.28515625" style="179" customWidth="1"/>
    <col min="13826" max="13829" width="19.5703125" style="179" bestFit="1" customWidth="1"/>
    <col min="13830" max="14080" width="9.140625" style="179"/>
    <col min="14081" max="14081" width="11.28515625" style="179" customWidth="1"/>
    <col min="14082" max="14085" width="19.5703125" style="179" bestFit="1" customWidth="1"/>
    <col min="14086" max="14336" width="9.140625" style="179"/>
    <col min="14337" max="14337" width="11.28515625" style="179" customWidth="1"/>
    <col min="14338" max="14341" width="19.5703125" style="179" bestFit="1" customWidth="1"/>
    <col min="14342" max="14592" width="9.140625" style="179"/>
    <col min="14593" max="14593" width="11.28515625" style="179" customWidth="1"/>
    <col min="14594" max="14597" width="19.5703125" style="179" bestFit="1" customWidth="1"/>
    <col min="14598" max="14848" width="9.140625" style="179"/>
    <col min="14849" max="14849" width="11.28515625" style="179" customWidth="1"/>
    <col min="14850" max="14853" width="19.5703125" style="179" bestFit="1" customWidth="1"/>
    <col min="14854" max="15104" width="9.140625" style="179"/>
    <col min="15105" max="15105" width="11.28515625" style="179" customWidth="1"/>
    <col min="15106" max="15109" width="19.5703125" style="179" bestFit="1" customWidth="1"/>
    <col min="15110" max="15360" width="9.140625" style="179"/>
    <col min="15361" max="15361" width="11.28515625" style="179" customWidth="1"/>
    <col min="15362" max="15365" width="19.5703125" style="179" bestFit="1" customWidth="1"/>
    <col min="15366" max="15616" width="9.140625" style="179"/>
    <col min="15617" max="15617" width="11.28515625" style="179" customWidth="1"/>
    <col min="15618" max="15621" width="19.5703125" style="179" bestFit="1" customWidth="1"/>
    <col min="15622" max="15872" width="9.140625" style="179"/>
    <col min="15873" max="15873" width="11.28515625" style="179" customWidth="1"/>
    <col min="15874" max="15877" width="19.5703125" style="179" bestFit="1" customWidth="1"/>
    <col min="15878" max="16128" width="9.140625" style="179"/>
    <col min="16129" max="16129" width="11.28515625" style="179" customWidth="1"/>
    <col min="16130" max="16133" width="19.5703125" style="179" bestFit="1" customWidth="1"/>
    <col min="16134" max="16384" width="9.140625" style="179"/>
  </cols>
  <sheetData>
    <row r="5" spans="1:5">
      <c r="A5" s="180"/>
      <c r="B5" s="180" t="s">
        <v>308</v>
      </c>
      <c r="C5" s="181"/>
      <c r="D5" s="181"/>
      <c r="E5" s="182"/>
    </row>
    <row r="6" spans="1:5">
      <c r="A6" s="180" t="s">
        <v>157</v>
      </c>
      <c r="B6" s="180" t="s">
        <v>309</v>
      </c>
      <c r="C6" s="183" t="s">
        <v>310</v>
      </c>
      <c r="D6" s="183" t="s">
        <v>311</v>
      </c>
      <c r="E6" s="184" t="s">
        <v>312</v>
      </c>
    </row>
    <row r="7" spans="1:5">
      <c r="A7" s="180" t="s">
        <v>167</v>
      </c>
      <c r="B7" s="185">
        <v>87637.56666666668</v>
      </c>
      <c r="C7" s="186">
        <v>94420038.698665738</v>
      </c>
      <c r="D7" s="186">
        <v>14114.433333333332</v>
      </c>
      <c r="E7" s="187">
        <v>14193823.67374452</v>
      </c>
    </row>
    <row r="8" spans="1:5">
      <c r="A8" s="188" t="s">
        <v>191</v>
      </c>
      <c r="B8" s="189">
        <v>4461.3999999999996</v>
      </c>
      <c r="C8" s="190">
        <v>4217917.6758764982</v>
      </c>
      <c r="D8" s="190">
        <v>661.59999999999991</v>
      </c>
      <c r="E8" s="191">
        <v>594646.13558417163</v>
      </c>
    </row>
    <row r="9" spans="1:5">
      <c r="A9" s="188" t="s">
        <v>193</v>
      </c>
      <c r="B9" s="189">
        <v>86.233333333333348</v>
      </c>
      <c r="C9" s="190">
        <v>194805.72625360428</v>
      </c>
      <c r="D9" s="190">
        <v>11.766666666666667</v>
      </c>
      <c r="E9" s="191">
        <v>26564.145988846984</v>
      </c>
    </row>
    <row r="10" spans="1:5">
      <c r="A10" s="188" t="s">
        <v>196</v>
      </c>
      <c r="B10" s="189">
        <v>16829.666666666664</v>
      </c>
      <c r="C10" s="190">
        <v>43351284.158187643</v>
      </c>
      <c r="D10" s="190">
        <v>2713.3333333333326</v>
      </c>
      <c r="E10" s="191">
        <v>6260232.3308359226</v>
      </c>
    </row>
    <row r="11" spans="1:5">
      <c r="A11" s="188" t="s">
        <v>204</v>
      </c>
      <c r="B11" s="189">
        <v>925.39999999999986</v>
      </c>
      <c r="C11" s="190">
        <v>70356838.33841601</v>
      </c>
      <c r="D11" s="190">
        <v>169.59999999999997</v>
      </c>
      <c r="E11" s="191">
        <v>15224479.950571535</v>
      </c>
    </row>
    <row r="12" spans="1:5">
      <c r="A12" s="188" t="s">
        <v>208</v>
      </c>
      <c r="B12" s="189">
        <v>4265.7000000000016</v>
      </c>
      <c r="C12" s="190">
        <v>23267490.850545812</v>
      </c>
      <c r="D12" s="190">
        <v>914.30000000000007</v>
      </c>
      <c r="E12" s="191">
        <v>7205570.8793226173</v>
      </c>
    </row>
    <row r="13" spans="1:5">
      <c r="A13" s="192" t="s">
        <v>313</v>
      </c>
      <c r="B13" s="193">
        <v>114205.96666666666</v>
      </c>
      <c r="C13" s="194">
        <v>235808375.44794533</v>
      </c>
      <c r="D13" s="194">
        <v>18585.033333333329</v>
      </c>
      <c r="E13" s="195">
        <v>43505317.116047613</v>
      </c>
    </row>
  </sheetData>
  <pageMargins left="0.7" right="0.7" top="0.75" bottom="0.75" header="0.3" footer="0.3"/>
  <pageSetup paperSize="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9"/>
  <sheetViews>
    <sheetView showGridLines="0" zoomScale="85" zoomScaleNormal="85" workbookViewId="0"/>
  </sheetViews>
  <sheetFormatPr defaultRowHeight="12.75"/>
  <cols>
    <col min="1" max="1" width="22.28515625" style="86" customWidth="1"/>
    <col min="2" max="2" width="11.7109375" style="86" customWidth="1"/>
    <col min="3" max="3" width="19.7109375" style="86" customWidth="1"/>
    <col min="4" max="4" width="18.5703125" style="86" customWidth="1"/>
    <col min="5" max="5" width="12.5703125" style="86" bestFit="1" customWidth="1"/>
    <col min="6" max="6" width="21" style="86" customWidth="1"/>
    <col min="7" max="7" width="27.140625" style="86" customWidth="1"/>
    <col min="8" max="8" width="16.140625" style="86" customWidth="1"/>
    <col min="9" max="9" width="19.85546875" style="136" customWidth="1"/>
    <col min="10" max="10" width="17" style="86" customWidth="1"/>
    <col min="11" max="11" width="14.140625" style="136" customWidth="1"/>
    <col min="12" max="12" width="11.140625" style="86" customWidth="1"/>
    <col min="13" max="13" width="24.5703125" style="86" customWidth="1"/>
    <col min="14" max="16384" width="9.140625" style="86"/>
  </cols>
  <sheetData>
    <row r="1" spans="1:13" ht="13.5" customHeight="1">
      <c r="A1" s="127" t="s">
        <v>0</v>
      </c>
      <c r="B1" s="127" t="s">
        <v>157</v>
      </c>
      <c r="C1" s="127" t="s">
        <v>9</v>
      </c>
      <c r="D1" s="127" t="s">
        <v>158</v>
      </c>
      <c r="E1" s="128" t="s">
        <v>159</v>
      </c>
      <c r="F1" s="127" t="s">
        <v>160</v>
      </c>
      <c r="G1" s="127" t="s">
        <v>161</v>
      </c>
      <c r="H1" s="127" t="s">
        <v>162</v>
      </c>
      <c r="I1" s="129" t="s">
        <v>234</v>
      </c>
      <c r="J1" s="128" t="s">
        <v>163</v>
      </c>
      <c r="K1" s="129" t="s">
        <v>10</v>
      </c>
      <c r="L1" s="128" t="s">
        <v>164</v>
      </c>
      <c r="M1" s="127" t="s">
        <v>165</v>
      </c>
    </row>
    <row r="2" spans="1:13" ht="15" customHeight="1">
      <c r="A2" s="145" t="s">
        <v>166</v>
      </c>
      <c r="B2" s="87" t="s">
        <v>167</v>
      </c>
      <c r="C2" s="87" t="s">
        <v>168</v>
      </c>
      <c r="D2" s="88">
        <v>20160901</v>
      </c>
      <c r="E2" s="89" t="s">
        <v>169</v>
      </c>
      <c r="F2" s="88">
        <v>12</v>
      </c>
      <c r="G2" s="90">
        <v>513</v>
      </c>
      <c r="H2" s="88">
        <f t="shared" ref="H2:H65" si="0">F2/G2*L2</f>
        <v>11.766081871345028</v>
      </c>
      <c r="I2" s="130"/>
      <c r="J2" s="90">
        <v>8126</v>
      </c>
      <c r="K2" s="137"/>
      <c r="L2" s="91">
        <v>503</v>
      </c>
      <c r="M2" s="90">
        <v>258774</v>
      </c>
    </row>
    <row r="3" spans="1:13" ht="15" customHeight="1">
      <c r="A3" s="146" t="s">
        <v>166</v>
      </c>
      <c r="B3" s="92" t="s">
        <v>167</v>
      </c>
      <c r="C3" s="92" t="s">
        <v>168</v>
      </c>
      <c r="D3" s="88">
        <v>20160902</v>
      </c>
      <c r="E3" s="89" t="s">
        <v>170</v>
      </c>
      <c r="F3" s="88">
        <v>2</v>
      </c>
      <c r="G3" s="93">
        <v>513</v>
      </c>
      <c r="H3" s="88">
        <f t="shared" si="0"/>
        <v>1.9610136452241713</v>
      </c>
      <c r="I3" s="130"/>
      <c r="J3" s="90">
        <v>225</v>
      </c>
      <c r="K3" s="138"/>
      <c r="L3" s="94">
        <v>503</v>
      </c>
      <c r="M3" s="122">
        <v>258774</v>
      </c>
    </row>
    <row r="4" spans="1:13" ht="15" customHeight="1">
      <c r="A4" s="146" t="s">
        <v>166</v>
      </c>
      <c r="B4" s="92" t="s">
        <v>167</v>
      </c>
      <c r="C4" s="92" t="s">
        <v>168</v>
      </c>
      <c r="D4" s="88">
        <v>20160903</v>
      </c>
      <c r="E4" s="89" t="s">
        <v>171</v>
      </c>
      <c r="F4" s="88">
        <v>16</v>
      </c>
      <c r="G4" s="93">
        <v>513</v>
      </c>
      <c r="H4" s="88">
        <f t="shared" si="0"/>
        <v>15.688109161793371</v>
      </c>
      <c r="I4" s="130"/>
      <c r="J4" s="90">
        <v>12177</v>
      </c>
      <c r="K4" s="138"/>
      <c r="L4" s="94">
        <v>503</v>
      </c>
      <c r="M4" s="122">
        <v>258774</v>
      </c>
    </row>
    <row r="5" spans="1:13" ht="15" customHeight="1">
      <c r="A5" s="146" t="s">
        <v>166</v>
      </c>
      <c r="B5" s="92" t="s">
        <v>167</v>
      </c>
      <c r="C5" s="92" t="s">
        <v>168</v>
      </c>
      <c r="D5" s="88">
        <v>20160904</v>
      </c>
      <c r="E5" s="89" t="s">
        <v>172</v>
      </c>
      <c r="F5" s="88">
        <v>18</v>
      </c>
      <c r="G5" s="93">
        <v>513</v>
      </c>
      <c r="H5" s="88">
        <f t="shared" si="0"/>
        <v>17.649122807017545</v>
      </c>
      <c r="I5" s="130"/>
      <c r="J5" s="90">
        <v>15667</v>
      </c>
      <c r="K5" s="138"/>
      <c r="L5" s="94">
        <v>503</v>
      </c>
      <c r="M5" s="122">
        <v>258774</v>
      </c>
    </row>
    <row r="6" spans="1:13" ht="15" customHeight="1">
      <c r="A6" s="146" t="s">
        <v>166</v>
      </c>
      <c r="B6" s="92" t="s">
        <v>167</v>
      </c>
      <c r="C6" s="92" t="s">
        <v>168</v>
      </c>
      <c r="D6" s="88">
        <v>20160905</v>
      </c>
      <c r="E6" s="89" t="s">
        <v>173</v>
      </c>
      <c r="F6" s="88">
        <v>34</v>
      </c>
      <c r="G6" s="93">
        <v>513</v>
      </c>
      <c r="H6" s="88">
        <f t="shared" si="0"/>
        <v>33.337231968810912</v>
      </c>
      <c r="I6" s="130"/>
      <c r="J6" s="90">
        <v>36258</v>
      </c>
      <c r="K6" s="138"/>
      <c r="L6" s="94">
        <v>503</v>
      </c>
      <c r="M6" s="122">
        <v>258774</v>
      </c>
    </row>
    <row r="7" spans="1:13" ht="15" customHeight="1">
      <c r="A7" s="146" t="s">
        <v>166</v>
      </c>
      <c r="B7" s="92" t="s">
        <v>167</v>
      </c>
      <c r="C7" s="92" t="s">
        <v>168</v>
      </c>
      <c r="D7" s="88">
        <v>20160906</v>
      </c>
      <c r="E7" s="89" t="s">
        <v>174</v>
      </c>
      <c r="F7" s="88">
        <v>32</v>
      </c>
      <c r="G7" s="93">
        <v>513</v>
      </c>
      <c r="H7" s="88">
        <f t="shared" si="0"/>
        <v>31.376218323586741</v>
      </c>
      <c r="I7" s="130"/>
      <c r="J7" s="90">
        <v>17913</v>
      </c>
      <c r="K7" s="138"/>
      <c r="L7" s="94">
        <v>503</v>
      </c>
      <c r="M7" s="122">
        <v>258774</v>
      </c>
    </row>
    <row r="8" spans="1:13" ht="15" customHeight="1">
      <c r="A8" s="146" t="s">
        <v>166</v>
      </c>
      <c r="B8" s="92" t="s">
        <v>167</v>
      </c>
      <c r="C8" s="92" t="s">
        <v>168</v>
      </c>
      <c r="D8" s="88">
        <v>20160907</v>
      </c>
      <c r="E8" s="89" t="s">
        <v>175</v>
      </c>
      <c r="F8" s="88">
        <v>28</v>
      </c>
      <c r="G8" s="93">
        <v>513</v>
      </c>
      <c r="H8" s="88">
        <f t="shared" si="0"/>
        <v>27.4541910331384</v>
      </c>
      <c r="I8" s="130"/>
      <c r="J8" s="90">
        <v>15722</v>
      </c>
      <c r="K8" s="138"/>
      <c r="L8" s="94">
        <v>503</v>
      </c>
      <c r="M8" s="122">
        <v>258774</v>
      </c>
    </row>
    <row r="9" spans="1:13" ht="15" customHeight="1">
      <c r="A9" s="146" t="s">
        <v>166</v>
      </c>
      <c r="B9" s="92" t="s">
        <v>167</v>
      </c>
      <c r="C9" s="92" t="s">
        <v>168</v>
      </c>
      <c r="D9" s="88">
        <v>20160908</v>
      </c>
      <c r="E9" s="89" t="s">
        <v>176</v>
      </c>
      <c r="F9" s="88">
        <v>46</v>
      </c>
      <c r="G9" s="93">
        <v>513</v>
      </c>
      <c r="H9" s="88">
        <f t="shared" si="0"/>
        <v>45.103313840155941</v>
      </c>
      <c r="I9" s="130"/>
      <c r="J9" s="90">
        <v>27178</v>
      </c>
      <c r="K9" s="138"/>
      <c r="L9" s="94">
        <v>503</v>
      </c>
      <c r="M9" s="122">
        <v>258774</v>
      </c>
    </row>
    <row r="10" spans="1:13" ht="15" customHeight="1">
      <c r="A10" s="146" t="s">
        <v>166</v>
      </c>
      <c r="B10" s="92" t="s">
        <v>167</v>
      </c>
      <c r="C10" s="92" t="s">
        <v>168</v>
      </c>
      <c r="D10" s="88">
        <v>20160909</v>
      </c>
      <c r="E10" s="89" t="s">
        <v>177</v>
      </c>
      <c r="F10" s="88">
        <v>21</v>
      </c>
      <c r="G10" s="93">
        <v>513</v>
      </c>
      <c r="H10" s="88">
        <f t="shared" si="0"/>
        <v>20.5906432748538</v>
      </c>
      <c r="I10" s="130"/>
      <c r="J10" s="90">
        <v>12439</v>
      </c>
      <c r="K10" s="138"/>
      <c r="L10" s="94">
        <v>503</v>
      </c>
      <c r="M10" s="122">
        <v>258774</v>
      </c>
    </row>
    <row r="11" spans="1:13" ht="15" customHeight="1">
      <c r="A11" s="146" t="s">
        <v>166</v>
      </c>
      <c r="B11" s="92" t="s">
        <v>167</v>
      </c>
      <c r="C11" s="92" t="s">
        <v>168</v>
      </c>
      <c r="D11" s="88">
        <v>20160910</v>
      </c>
      <c r="E11" s="89" t="s">
        <v>178</v>
      </c>
      <c r="F11" s="88">
        <v>28</v>
      </c>
      <c r="G11" s="93">
        <v>513</v>
      </c>
      <c r="H11" s="88">
        <f t="shared" si="0"/>
        <v>27.4541910331384</v>
      </c>
      <c r="I11" s="130"/>
      <c r="J11" s="90">
        <v>15293</v>
      </c>
      <c r="K11" s="138"/>
      <c r="L11" s="94">
        <v>503</v>
      </c>
      <c r="M11" s="122">
        <v>258774</v>
      </c>
    </row>
    <row r="12" spans="1:13" ht="15" customHeight="1">
      <c r="A12" s="146" t="s">
        <v>166</v>
      </c>
      <c r="B12" s="92" t="s">
        <v>167</v>
      </c>
      <c r="C12" s="92" t="s">
        <v>168</v>
      </c>
      <c r="D12" s="88">
        <v>20160911</v>
      </c>
      <c r="E12" s="89" t="s">
        <v>179</v>
      </c>
      <c r="F12" s="88">
        <v>57</v>
      </c>
      <c r="G12" s="93">
        <v>513</v>
      </c>
      <c r="H12" s="88">
        <f t="shared" si="0"/>
        <v>55.888888888888886</v>
      </c>
      <c r="I12" s="131">
        <f>H12*1/30</f>
        <v>1.8629629629629629</v>
      </c>
      <c r="J12" s="90">
        <v>20617</v>
      </c>
      <c r="K12" s="131">
        <f>J12*1/30</f>
        <v>687.23333333333335</v>
      </c>
      <c r="L12" s="94">
        <v>503</v>
      </c>
      <c r="M12" s="122">
        <v>258774</v>
      </c>
    </row>
    <row r="13" spans="1:13" ht="15" customHeight="1">
      <c r="A13" s="146" t="s">
        <v>166</v>
      </c>
      <c r="B13" s="92" t="s">
        <v>167</v>
      </c>
      <c r="C13" s="92" t="s">
        <v>168</v>
      </c>
      <c r="D13" s="88">
        <v>20160912</v>
      </c>
      <c r="E13" s="89" t="s">
        <v>180</v>
      </c>
      <c r="F13" s="88">
        <v>9</v>
      </c>
      <c r="G13" s="93">
        <v>513</v>
      </c>
      <c r="H13" s="88">
        <f t="shared" si="0"/>
        <v>8.8245614035087723</v>
      </c>
      <c r="I13" s="131">
        <f>H13*2/30</f>
        <v>0.58830409356725144</v>
      </c>
      <c r="J13" s="90">
        <v>463</v>
      </c>
      <c r="K13" s="131">
        <f>J13*2/30</f>
        <v>30.866666666666667</v>
      </c>
      <c r="L13" s="94">
        <v>503</v>
      </c>
      <c r="M13" s="122">
        <v>258774</v>
      </c>
    </row>
    <row r="14" spans="1:13" ht="15" customHeight="1">
      <c r="A14" s="146" t="s">
        <v>166</v>
      </c>
      <c r="B14" s="92" t="s">
        <v>167</v>
      </c>
      <c r="C14" s="92" t="s">
        <v>168</v>
      </c>
      <c r="D14" s="88">
        <v>20160913</v>
      </c>
      <c r="E14" s="89" t="s">
        <v>181</v>
      </c>
      <c r="F14" s="88">
        <v>22</v>
      </c>
      <c r="G14" s="93">
        <v>513</v>
      </c>
      <c r="H14" s="88">
        <f t="shared" si="0"/>
        <v>21.571150097465885</v>
      </c>
      <c r="I14" s="131">
        <f>H14*5/30</f>
        <v>3.5951916829109809</v>
      </c>
      <c r="J14" s="90">
        <v>12638</v>
      </c>
      <c r="K14" s="131">
        <f>J14*5/30</f>
        <v>2106.3333333333335</v>
      </c>
      <c r="L14" s="94">
        <v>503</v>
      </c>
      <c r="M14" s="122">
        <v>258774</v>
      </c>
    </row>
    <row r="15" spans="1:13" ht="15" customHeight="1">
      <c r="A15" s="146" t="s">
        <v>166</v>
      </c>
      <c r="B15" s="92" t="s">
        <v>167</v>
      </c>
      <c r="C15" s="92" t="s">
        <v>168</v>
      </c>
      <c r="D15" s="88">
        <v>20160914</v>
      </c>
      <c r="E15" s="89" t="s">
        <v>182</v>
      </c>
      <c r="F15" s="88">
        <v>25</v>
      </c>
      <c r="G15" s="93">
        <v>513</v>
      </c>
      <c r="H15" s="88">
        <f t="shared" si="0"/>
        <v>24.512670565302145</v>
      </c>
      <c r="I15" s="131">
        <f>H15*6/30</f>
        <v>4.9025341130604287</v>
      </c>
      <c r="J15" s="90">
        <v>7058</v>
      </c>
      <c r="K15" s="131">
        <f>J15*6/30</f>
        <v>1411.6</v>
      </c>
      <c r="L15" s="94">
        <v>503</v>
      </c>
      <c r="M15" s="122">
        <v>258774</v>
      </c>
    </row>
    <row r="16" spans="1:13" ht="15" customHeight="1">
      <c r="A16" s="146" t="s">
        <v>166</v>
      </c>
      <c r="B16" s="92" t="s">
        <v>167</v>
      </c>
      <c r="C16" s="92" t="s">
        <v>168</v>
      </c>
      <c r="D16" s="88">
        <v>20160915</v>
      </c>
      <c r="E16" s="89" t="s">
        <v>183</v>
      </c>
      <c r="F16" s="88">
        <v>9</v>
      </c>
      <c r="G16" s="93">
        <v>513</v>
      </c>
      <c r="H16" s="88">
        <f t="shared" si="0"/>
        <v>8.8245614035087723</v>
      </c>
      <c r="I16" s="131">
        <f>H16*7/30</f>
        <v>2.0590643274853799</v>
      </c>
      <c r="J16" s="90">
        <v>4360</v>
      </c>
      <c r="K16" s="131">
        <f>J16*7/30</f>
        <v>1017.3333333333334</v>
      </c>
      <c r="L16" s="94">
        <v>503</v>
      </c>
      <c r="M16" s="122">
        <v>258774</v>
      </c>
    </row>
    <row r="17" spans="1:13" ht="15" customHeight="1">
      <c r="A17" s="146" t="s">
        <v>166</v>
      </c>
      <c r="B17" s="92" t="s">
        <v>167</v>
      </c>
      <c r="C17" s="92" t="s">
        <v>168</v>
      </c>
      <c r="D17" s="88">
        <v>20160916</v>
      </c>
      <c r="E17" s="89" t="s">
        <v>184</v>
      </c>
      <c r="F17" s="88">
        <v>11</v>
      </c>
      <c r="G17" s="93">
        <v>513</v>
      </c>
      <c r="H17" s="88">
        <f t="shared" si="0"/>
        <v>10.785575048732943</v>
      </c>
      <c r="I17" s="131">
        <f>H17*8/30</f>
        <v>2.8761533463287847</v>
      </c>
      <c r="J17" s="90">
        <v>7232</v>
      </c>
      <c r="K17" s="131">
        <f>J17*8/30</f>
        <v>1928.5333333333333</v>
      </c>
      <c r="L17" s="94">
        <v>503</v>
      </c>
      <c r="M17" s="122">
        <v>258774</v>
      </c>
    </row>
    <row r="18" spans="1:13" ht="15" customHeight="1">
      <c r="A18" s="146" t="s">
        <v>166</v>
      </c>
      <c r="B18" s="92" t="s">
        <v>167</v>
      </c>
      <c r="C18" s="92" t="s">
        <v>168</v>
      </c>
      <c r="D18" s="88">
        <v>20160917</v>
      </c>
      <c r="E18" s="89" t="s">
        <v>185</v>
      </c>
      <c r="F18" s="88">
        <v>45</v>
      </c>
      <c r="G18" s="93">
        <v>513</v>
      </c>
      <c r="H18" s="88">
        <f t="shared" si="0"/>
        <v>44.122807017543856</v>
      </c>
      <c r="I18" s="131">
        <f>H18*9/30</f>
        <v>13.236842105263156</v>
      </c>
      <c r="J18" s="90">
        <v>17597</v>
      </c>
      <c r="K18" s="131">
        <f>J18*9/30</f>
        <v>5279.1</v>
      </c>
      <c r="L18" s="94">
        <v>503</v>
      </c>
      <c r="M18" s="122">
        <v>258774</v>
      </c>
    </row>
    <row r="19" spans="1:13" ht="15" customHeight="1">
      <c r="A19" s="146" t="s">
        <v>166</v>
      </c>
      <c r="B19" s="92" t="s">
        <v>167</v>
      </c>
      <c r="C19" s="92" t="s">
        <v>168</v>
      </c>
      <c r="D19" s="88">
        <v>20160918</v>
      </c>
      <c r="E19" s="89" t="s">
        <v>186</v>
      </c>
      <c r="F19" s="88">
        <v>46</v>
      </c>
      <c r="G19" s="93">
        <v>513</v>
      </c>
      <c r="H19" s="88">
        <f t="shared" si="0"/>
        <v>45.103313840155941</v>
      </c>
      <c r="I19" s="131">
        <f>H19*12/30</f>
        <v>18.041325536062377</v>
      </c>
      <c r="J19" s="90">
        <v>24725</v>
      </c>
      <c r="K19" s="131">
        <f>J19*12/30</f>
        <v>9890</v>
      </c>
      <c r="L19" s="94">
        <v>503</v>
      </c>
      <c r="M19" s="122">
        <v>258774</v>
      </c>
    </row>
    <row r="20" spans="1:13" ht="15" customHeight="1">
      <c r="A20" s="146" t="s">
        <v>166</v>
      </c>
      <c r="B20" s="92" t="s">
        <v>167</v>
      </c>
      <c r="C20" s="92" t="s">
        <v>168</v>
      </c>
      <c r="D20" s="88">
        <v>20160919</v>
      </c>
      <c r="E20" s="89" t="s">
        <v>187</v>
      </c>
      <c r="F20" s="88">
        <v>32</v>
      </c>
      <c r="G20" s="93">
        <v>513</v>
      </c>
      <c r="H20" s="88">
        <f t="shared" si="0"/>
        <v>31.376218323586741</v>
      </c>
      <c r="I20" s="131">
        <f>H20*13/30</f>
        <v>13.596361273554255</v>
      </c>
      <c r="J20" s="90">
        <v>-6531</v>
      </c>
      <c r="K20" s="131">
        <f>J20*13/30</f>
        <v>-2830.1</v>
      </c>
      <c r="L20" s="94">
        <v>503</v>
      </c>
      <c r="M20" s="122">
        <v>258774</v>
      </c>
    </row>
    <row r="21" spans="1:13" ht="15" customHeight="1">
      <c r="A21" s="146" t="s">
        <v>166</v>
      </c>
      <c r="B21" s="92" t="s">
        <v>167</v>
      </c>
      <c r="C21" s="92" t="s">
        <v>168</v>
      </c>
      <c r="D21" s="88">
        <v>20160920</v>
      </c>
      <c r="E21" s="89" t="s">
        <v>188</v>
      </c>
      <c r="F21" s="88">
        <v>14</v>
      </c>
      <c r="G21" s="93">
        <v>513</v>
      </c>
      <c r="H21" s="88">
        <f t="shared" si="0"/>
        <v>13.7270955165692</v>
      </c>
      <c r="I21" s="131">
        <f>H21*14/30</f>
        <v>6.4059779077322938</v>
      </c>
      <c r="J21" s="90">
        <v>5917</v>
      </c>
      <c r="K21" s="131">
        <f>J21*14/30</f>
        <v>2761.2666666666669</v>
      </c>
      <c r="L21" s="94">
        <v>503</v>
      </c>
      <c r="M21" s="122">
        <v>258774</v>
      </c>
    </row>
    <row r="22" spans="1:13" ht="15" customHeight="1">
      <c r="A22" s="146" t="s">
        <v>166</v>
      </c>
      <c r="B22" s="92" t="s">
        <v>167</v>
      </c>
      <c r="C22" s="92" t="s">
        <v>168</v>
      </c>
      <c r="D22" s="88">
        <v>20160921</v>
      </c>
      <c r="E22" s="89" t="s">
        <v>189</v>
      </c>
      <c r="F22" s="88">
        <v>6</v>
      </c>
      <c r="G22" s="93">
        <v>513</v>
      </c>
      <c r="H22" s="88">
        <f t="shared" si="0"/>
        <v>5.883040935672514</v>
      </c>
      <c r="I22" s="132">
        <f>H22*15/30</f>
        <v>2.941520467836257</v>
      </c>
      <c r="J22" s="90">
        <v>3700</v>
      </c>
      <c r="K22" s="132">
        <f>J22*15/30</f>
        <v>1850</v>
      </c>
      <c r="L22" s="94">
        <v>503</v>
      </c>
      <c r="M22" s="122">
        <v>258774</v>
      </c>
    </row>
    <row r="23" spans="1:13" ht="15" customHeight="1">
      <c r="A23" s="146" t="s">
        <v>166</v>
      </c>
      <c r="B23" s="87" t="s">
        <v>167</v>
      </c>
      <c r="C23" s="87" t="s">
        <v>190</v>
      </c>
      <c r="D23" s="88">
        <v>20160901</v>
      </c>
      <c r="E23" s="89" t="s">
        <v>169</v>
      </c>
      <c r="F23" s="88">
        <v>7020</v>
      </c>
      <c r="G23" s="90">
        <v>103182</v>
      </c>
      <c r="H23" s="88">
        <f t="shared" si="0"/>
        <v>6890.1889864511249</v>
      </c>
      <c r="I23" s="130"/>
      <c r="J23" s="90">
        <v>6029388</v>
      </c>
      <c r="K23" s="137"/>
      <c r="L23" s="91">
        <v>101274</v>
      </c>
      <c r="M23" s="121">
        <v>100754766</v>
      </c>
    </row>
    <row r="24" spans="1:13" ht="15" customHeight="1">
      <c r="A24" s="146" t="s">
        <v>166</v>
      </c>
      <c r="B24" s="92" t="s">
        <v>167</v>
      </c>
      <c r="C24" s="92" t="s">
        <v>190</v>
      </c>
      <c r="D24" s="88">
        <v>20160902</v>
      </c>
      <c r="E24" s="89" t="s">
        <v>170</v>
      </c>
      <c r="F24" s="88">
        <v>5025</v>
      </c>
      <c r="G24" s="93">
        <v>103182</v>
      </c>
      <c r="H24" s="88">
        <f t="shared" si="0"/>
        <v>4932.0797232075365</v>
      </c>
      <c r="I24" s="130"/>
      <c r="J24" s="90">
        <v>4213693</v>
      </c>
      <c r="K24" s="138"/>
      <c r="L24" s="94">
        <v>101274</v>
      </c>
      <c r="M24" s="122">
        <v>100754766</v>
      </c>
    </row>
    <row r="25" spans="1:13" ht="15" customHeight="1">
      <c r="A25" s="146" t="s">
        <v>166</v>
      </c>
      <c r="B25" s="92" t="s">
        <v>167</v>
      </c>
      <c r="C25" s="92" t="s">
        <v>190</v>
      </c>
      <c r="D25" s="88">
        <v>20160903</v>
      </c>
      <c r="E25" s="89" t="s">
        <v>171</v>
      </c>
      <c r="F25" s="88">
        <v>4448</v>
      </c>
      <c r="G25" s="93">
        <v>103182</v>
      </c>
      <c r="H25" s="88">
        <f t="shared" si="0"/>
        <v>4365.7493748909692</v>
      </c>
      <c r="I25" s="130"/>
      <c r="J25" s="90">
        <v>4775367</v>
      </c>
      <c r="K25" s="138"/>
      <c r="L25" s="94">
        <v>101274</v>
      </c>
      <c r="M25" s="122">
        <v>100754766</v>
      </c>
    </row>
    <row r="26" spans="1:13" ht="15" customHeight="1">
      <c r="A26" s="146" t="s">
        <v>166</v>
      </c>
      <c r="B26" s="92" t="s">
        <v>167</v>
      </c>
      <c r="C26" s="92" t="s">
        <v>190</v>
      </c>
      <c r="D26" s="88">
        <v>20160904</v>
      </c>
      <c r="E26" s="89" t="s">
        <v>172</v>
      </c>
      <c r="F26" s="88">
        <v>3570</v>
      </c>
      <c r="G26" s="93">
        <v>103182</v>
      </c>
      <c r="H26" s="88">
        <f t="shared" si="0"/>
        <v>3503.9849973832647</v>
      </c>
      <c r="I26" s="130"/>
      <c r="J26" s="90">
        <v>4268394</v>
      </c>
      <c r="K26" s="138"/>
      <c r="L26" s="94">
        <v>101274</v>
      </c>
      <c r="M26" s="122">
        <v>100754766</v>
      </c>
    </row>
    <row r="27" spans="1:13" ht="15" customHeight="1">
      <c r="A27" s="146" t="s">
        <v>166</v>
      </c>
      <c r="B27" s="92" t="s">
        <v>167</v>
      </c>
      <c r="C27" s="92" t="s">
        <v>190</v>
      </c>
      <c r="D27" s="88">
        <v>20160905</v>
      </c>
      <c r="E27" s="89" t="s">
        <v>173</v>
      </c>
      <c r="F27" s="88">
        <v>9038</v>
      </c>
      <c r="G27" s="93">
        <v>103182</v>
      </c>
      <c r="H27" s="88">
        <f t="shared" si="0"/>
        <v>8870.8729429551659</v>
      </c>
      <c r="I27" s="130"/>
      <c r="J27" s="90">
        <v>10181149</v>
      </c>
      <c r="K27" s="138"/>
      <c r="L27" s="94">
        <v>101274</v>
      </c>
      <c r="M27" s="122">
        <v>100754766</v>
      </c>
    </row>
    <row r="28" spans="1:13" ht="15" customHeight="1">
      <c r="A28" s="146" t="s">
        <v>166</v>
      </c>
      <c r="B28" s="92" t="s">
        <v>167</v>
      </c>
      <c r="C28" s="92" t="s">
        <v>190</v>
      </c>
      <c r="D28" s="88">
        <v>20160906</v>
      </c>
      <c r="E28" s="89" t="s">
        <v>174</v>
      </c>
      <c r="F28" s="88">
        <v>3392</v>
      </c>
      <c r="G28" s="93">
        <v>103182</v>
      </c>
      <c r="H28" s="88">
        <f t="shared" si="0"/>
        <v>3329.2765017154156</v>
      </c>
      <c r="I28" s="130"/>
      <c r="J28" s="90">
        <v>4335457</v>
      </c>
      <c r="K28" s="138"/>
      <c r="L28" s="94">
        <v>101274</v>
      </c>
      <c r="M28" s="122">
        <v>100754766</v>
      </c>
    </row>
    <row r="29" spans="1:13" ht="15" customHeight="1">
      <c r="A29" s="146" t="s">
        <v>166</v>
      </c>
      <c r="B29" s="92" t="s">
        <v>167</v>
      </c>
      <c r="C29" s="92" t="s">
        <v>190</v>
      </c>
      <c r="D29" s="88">
        <v>20160907</v>
      </c>
      <c r="E29" s="89" t="s">
        <v>175</v>
      </c>
      <c r="F29" s="88">
        <v>8417</v>
      </c>
      <c r="G29" s="93">
        <v>103182</v>
      </c>
      <c r="H29" s="88">
        <f t="shared" si="0"/>
        <v>8261.3562249229508</v>
      </c>
      <c r="I29" s="130"/>
      <c r="J29" s="90">
        <v>8945182</v>
      </c>
      <c r="K29" s="138"/>
      <c r="L29" s="94">
        <v>101274</v>
      </c>
      <c r="M29" s="122">
        <v>100754766</v>
      </c>
    </row>
    <row r="30" spans="1:13" ht="15" customHeight="1">
      <c r="A30" s="146" t="s">
        <v>166</v>
      </c>
      <c r="B30" s="92" t="s">
        <v>167</v>
      </c>
      <c r="C30" s="92" t="s">
        <v>190</v>
      </c>
      <c r="D30" s="88">
        <v>20160908</v>
      </c>
      <c r="E30" s="89" t="s">
        <v>176</v>
      </c>
      <c r="F30" s="88">
        <v>4249</v>
      </c>
      <c r="G30" s="93">
        <v>103182</v>
      </c>
      <c r="H30" s="88">
        <f t="shared" si="0"/>
        <v>4170.4292027679248</v>
      </c>
      <c r="I30" s="130"/>
      <c r="J30" s="90">
        <v>5232769</v>
      </c>
      <c r="K30" s="138"/>
      <c r="L30" s="94">
        <v>101274</v>
      </c>
      <c r="M30" s="122">
        <v>100754766</v>
      </c>
    </row>
    <row r="31" spans="1:13" ht="15" customHeight="1">
      <c r="A31" s="146" t="s">
        <v>166</v>
      </c>
      <c r="B31" s="92" t="s">
        <v>167</v>
      </c>
      <c r="C31" s="92" t="s">
        <v>190</v>
      </c>
      <c r="D31" s="88">
        <v>20160909</v>
      </c>
      <c r="E31" s="89" t="s">
        <v>177</v>
      </c>
      <c r="F31" s="88">
        <v>4746</v>
      </c>
      <c r="G31" s="93">
        <v>103182</v>
      </c>
      <c r="H31" s="88">
        <f t="shared" si="0"/>
        <v>4658.2388788742228</v>
      </c>
      <c r="I31" s="130"/>
      <c r="J31" s="90">
        <v>4632441</v>
      </c>
      <c r="K31" s="138"/>
      <c r="L31" s="94">
        <v>101274</v>
      </c>
      <c r="M31" s="122">
        <v>100754766</v>
      </c>
    </row>
    <row r="32" spans="1:13" ht="15" customHeight="1">
      <c r="A32" s="146" t="s">
        <v>166</v>
      </c>
      <c r="B32" s="92" t="s">
        <v>167</v>
      </c>
      <c r="C32" s="92" t="s">
        <v>190</v>
      </c>
      <c r="D32" s="88">
        <v>20160910</v>
      </c>
      <c r="E32" s="89" t="s">
        <v>178</v>
      </c>
      <c r="F32" s="88">
        <v>4030</v>
      </c>
      <c r="G32" s="93">
        <v>103182</v>
      </c>
      <c r="H32" s="88">
        <f t="shared" si="0"/>
        <v>3955.4788625923125</v>
      </c>
      <c r="I32" s="130"/>
      <c r="J32" s="90">
        <v>4142516</v>
      </c>
      <c r="K32" s="138"/>
      <c r="L32" s="94">
        <v>101274</v>
      </c>
      <c r="M32" s="122">
        <v>100754766</v>
      </c>
    </row>
    <row r="33" spans="1:13" ht="15" customHeight="1">
      <c r="A33" s="146" t="s">
        <v>166</v>
      </c>
      <c r="B33" s="92" t="s">
        <v>167</v>
      </c>
      <c r="C33" s="92" t="s">
        <v>190</v>
      </c>
      <c r="D33" s="88">
        <v>20160911</v>
      </c>
      <c r="E33" s="89" t="s">
        <v>179</v>
      </c>
      <c r="F33" s="88">
        <v>4842</v>
      </c>
      <c r="G33" s="93">
        <v>103182</v>
      </c>
      <c r="H33" s="88">
        <f t="shared" si="0"/>
        <v>4752.4636855265453</v>
      </c>
      <c r="I33" s="131">
        <f>H33*1/30</f>
        <v>158.41545618421819</v>
      </c>
      <c r="J33" s="90">
        <v>5011111</v>
      </c>
      <c r="K33" s="131">
        <f>J33*1/30</f>
        <v>167037.03333333333</v>
      </c>
      <c r="L33" s="94">
        <v>101274</v>
      </c>
      <c r="M33" s="122">
        <v>100754766</v>
      </c>
    </row>
    <row r="34" spans="1:13" ht="15" customHeight="1">
      <c r="A34" s="146" t="s">
        <v>166</v>
      </c>
      <c r="B34" s="92" t="s">
        <v>167</v>
      </c>
      <c r="C34" s="92" t="s">
        <v>190</v>
      </c>
      <c r="D34" s="88">
        <v>20160912</v>
      </c>
      <c r="E34" s="89" t="s">
        <v>180</v>
      </c>
      <c r="F34" s="88">
        <v>4700</v>
      </c>
      <c r="G34" s="93">
        <v>103182</v>
      </c>
      <c r="H34" s="88">
        <f t="shared" si="0"/>
        <v>4613.0894923533178</v>
      </c>
      <c r="I34" s="131">
        <f>H34*2/30</f>
        <v>307.5392994902212</v>
      </c>
      <c r="J34" s="90">
        <v>3534206</v>
      </c>
      <c r="K34" s="131">
        <f>J34*2/30</f>
        <v>235613.73333333334</v>
      </c>
      <c r="L34" s="94">
        <v>101274</v>
      </c>
      <c r="M34" s="122">
        <v>100754766</v>
      </c>
    </row>
    <row r="35" spans="1:13" ht="15" customHeight="1">
      <c r="A35" s="146" t="s">
        <v>166</v>
      </c>
      <c r="B35" s="92" t="s">
        <v>167</v>
      </c>
      <c r="C35" s="92" t="s">
        <v>190</v>
      </c>
      <c r="D35" s="88">
        <v>20160913</v>
      </c>
      <c r="E35" s="89" t="s">
        <v>181</v>
      </c>
      <c r="F35" s="88">
        <v>4863</v>
      </c>
      <c r="G35" s="93">
        <v>103182</v>
      </c>
      <c r="H35" s="88">
        <f t="shared" si="0"/>
        <v>4773.0753619817406</v>
      </c>
      <c r="I35" s="131">
        <f>H35*5/30</f>
        <v>795.51256033029006</v>
      </c>
      <c r="J35" s="90">
        <v>4386605</v>
      </c>
      <c r="K35" s="131">
        <f>J35*5/30</f>
        <v>731100.83333333337</v>
      </c>
      <c r="L35" s="94">
        <v>101274</v>
      </c>
      <c r="M35" s="122">
        <v>100754766</v>
      </c>
    </row>
    <row r="36" spans="1:13" ht="15" customHeight="1">
      <c r="A36" s="146" t="s">
        <v>166</v>
      </c>
      <c r="B36" s="92" t="s">
        <v>167</v>
      </c>
      <c r="C36" s="92" t="s">
        <v>190</v>
      </c>
      <c r="D36" s="88">
        <v>20160914</v>
      </c>
      <c r="E36" s="89" t="s">
        <v>182</v>
      </c>
      <c r="F36" s="88">
        <v>3450</v>
      </c>
      <c r="G36" s="93">
        <v>103182</v>
      </c>
      <c r="H36" s="88">
        <f t="shared" si="0"/>
        <v>3386.2039890678607</v>
      </c>
      <c r="I36" s="131">
        <f>H36*6/30</f>
        <v>677.24079781357216</v>
      </c>
      <c r="J36" s="90">
        <v>3291427</v>
      </c>
      <c r="K36" s="131">
        <f>J36*6/30</f>
        <v>658285.4</v>
      </c>
      <c r="L36" s="94">
        <v>101274</v>
      </c>
      <c r="M36" s="122">
        <v>100754766</v>
      </c>
    </row>
    <row r="37" spans="1:13" ht="15" customHeight="1">
      <c r="A37" s="146" t="s">
        <v>166</v>
      </c>
      <c r="B37" s="92" t="s">
        <v>167</v>
      </c>
      <c r="C37" s="92" t="s">
        <v>190</v>
      </c>
      <c r="D37" s="88">
        <v>20160915</v>
      </c>
      <c r="E37" s="89" t="s">
        <v>183</v>
      </c>
      <c r="F37" s="88">
        <v>4072</v>
      </c>
      <c r="G37" s="93">
        <v>103182</v>
      </c>
      <c r="H37" s="88">
        <f t="shared" si="0"/>
        <v>3996.7022155027039</v>
      </c>
      <c r="I37" s="131">
        <f>H37*7/30</f>
        <v>932.56385028396426</v>
      </c>
      <c r="J37" s="90">
        <v>3598369</v>
      </c>
      <c r="K37" s="131">
        <f>J37*7/30</f>
        <v>839619.43333333335</v>
      </c>
      <c r="L37" s="94">
        <v>101274</v>
      </c>
      <c r="M37" s="122">
        <v>100754766</v>
      </c>
    </row>
    <row r="38" spans="1:13" ht="15" customHeight="1">
      <c r="A38" s="146" t="s">
        <v>166</v>
      </c>
      <c r="B38" s="92" t="s">
        <v>167</v>
      </c>
      <c r="C38" s="92" t="s">
        <v>190</v>
      </c>
      <c r="D38" s="88">
        <v>20160916</v>
      </c>
      <c r="E38" s="89" t="s">
        <v>184</v>
      </c>
      <c r="F38" s="88">
        <v>5063</v>
      </c>
      <c r="G38" s="93">
        <v>103182</v>
      </c>
      <c r="H38" s="88">
        <f t="shared" si="0"/>
        <v>4969.3770425074144</v>
      </c>
      <c r="I38" s="131">
        <f>H38*8/30</f>
        <v>1325.1672113353104</v>
      </c>
      <c r="J38" s="90">
        <v>3964849</v>
      </c>
      <c r="K38" s="131">
        <f>J38*8/30</f>
        <v>1057293.0666666667</v>
      </c>
      <c r="L38" s="94">
        <v>101274</v>
      </c>
      <c r="M38" s="122">
        <v>100754766</v>
      </c>
    </row>
    <row r="39" spans="1:13" ht="15" customHeight="1">
      <c r="A39" s="146" t="s">
        <v>166</v>
      </c>
      <c r="B39" s="92" t="s">
        <v>167</v>
      </c>
      <c r="C39" s="92" t="s">
        <v>190</v>
      </c>
      <c r="D39" s="88">
        <v>20160917</v>
      </c>
      <c r="E39" s="89" t="s">
        <v>185</v>
      </c>
      <c r="F39" s="88">
        <v>3797</v>
      </c>
      <c r="G39" s="93">
        <v>103182</v>
      </c>
      <c r="H39" s="88">
        <f t="shared" si="0"/>
        <v>3726.7874047799032</v>
      </c>
      <c r="I39" s="131">
        <f>H39*9/30</f>
        <v>1118.0362214339709</v>
      </c>
      <c r="J39" s="90">
        <v>3652003</v>
      </c>
      <c r="K39" s="131">
        <f>J39*9/30</f>
        <v>1095600.8999999999</v>
      </c>
      <c r="L39" s="94">
        <v>101274</v>
      </c>
      <c r="M39" s="122">
        <v>100754766</v>
      </c>
    </row>
    <row r="40" spans="1:13" ht="15" customHeight="1">
      <c r="A40" s="146" t="s">
        <v>166</v>
      </c>
      <c r="B40" s="92" t="s">
        <v>167</v>
      </c>
      <c r="C40" s="92" t="s">
        <v>190</v>
      </c>
      <c r="D40" s="88">
        <v>20160918</v>
      </c>
      <c r="E40" s="89" t="s">
        <v>186</v>
      </c>
      <c r="F40" s="88">
        <v>3967</v>
      </c>
      <c r="G40" s="93">
        <v>103182</v>
      </c>
      <c r="H40" s="88">
        <f t="shared" si="0"/>
        <v>3893.6438332267253</v>
      </c>
      <c r="I40" s="131">
        <f>H40*12/30</f>
        <v>1557.4575332906902</v>
      </c>
      <c r="J40" s="90">
        <v>3985476</v>
      </c>
      <c r="K40" s="131">
        <f>J40*12/30</f>
        <v>1594190.4</v>
      </c>
      <c r="L40" s="94">
        <v>101274</v>
      </c>
      <c r="M40" s="122">
        <v>100754766</v>
      </c>
    </row>
    <row r="41" spans="1:13" ht="15" customHeight="1">
      <c r="A41" s="146" t="s">
        <v>166</v>
      </c>
      <c r="B41" s="92" t="s">
        <v>167</v>
      </c>
      <c r="C41" s="92" t="s">
        <v>190</v>
      </c>
      <c r="D41" s="88">
        <v>20160919</v>
      </c>
      <c r="E41" s="89" t="s">
        <v>187</v>
      </c>
      <c r="F41" s="88">
        <v>5380</v>
      </c>
      <c r="G41" s="93">
        <v>103182</v>
      </c>
      <c r="H41" s="88">
        <f t="shared" si="0"/>
        <v>5280.5152061406061</v>
      </c>
      <c r="I41" s="131">
        <f>H41*13/30</f>
        <v>2288.2232559942627</v>
      </c>
      <c r="J41" s="90">
        <v>5382845</v>
      </c>
      <c r="K41" s="131">
        <f>J41*13/30</f>
        <v>2332566.1666666665</v>
      </c>
      <c r="L41" s="94">
        <v>101274</v>
      </c>
      <c r="M41" s="122">
        <v>100754766</v>
      </c>
    </row>
    <row r="42" spans="1:13" ht="15" customHeight="1">
      <c r="A42" s="146" t="s">
        <v>166</v>
      </c>
      <c r="B42" s="92" t="s">
        <v>167</v>
      </c>
      <c r="C42" s="92" t="s">
        <v>190</v>
      </c>
      <c r="D42" s="88">
        <v>20160920</v>
      </c>
      <c r="E42" s="89" t="s">
        <v>188</v>
      </c>
      <c r="F42" s="88">
        <v>5038</v>
      </c>
      <c r="G42" s="93">
        <v>103182</v>
      </c>
      <c r="H42" s="88">
        <f t="shared" si="0"/>
        <v>4944.8393324417048</v>
      </c>
      <c r="I42" s="131">
        <f>H42*14/30</f>
        <v>2307.5916884727953</v>
      </c>
      <c r="J42" s="90">
        <v>4159615</v>
      </c>
      <c r="K42" s="131">
        <f>J42*14/30</f>
        <v>1941153.6666666667</v>
      </c>
      <c r="L42" s="94">
        <v>101274</v>
      </c>
      <c r="M42" s="122">
        <v>100754766</v>
      </c>
    </row>
    <row r="43" spans="1:13" ht="15" customHeight="1">
      <c r="A43" s="146" t="s">
        <v>166</v>
      </c>
      <c r="B43" s="92" t="s">
        <v>167</v>
      </c>
      <c r="C43" s="92" t="s">
        <v>190</v>
      </c>
      <c r="D43" s="88">
        <v>20160921</v>
      </c>
      <c r="E43" s="89" t="s">
        <v>189</v>
      </c>
      <c r="F43" s="88">
        <v>4075</v>
      </c>
      <c r="G43" s="93">
        <v>103182</v>
      </c>
      <c r="H43" s="88">
        <f t="shared" si="0"/>
        <v>3999.6467407105893</v>
      </c>
      <c r="I43" s="132">
        <f>H43*15/30</f>
        <v>1999.8233703552946</v>
      </c>
      <c r="J43" s="90">
        <v>3031904</v>
      </c>
      <c r="K43" s="132">
        <f>J43*15/30</f>
        <v>1515952</v>
      </c>
      <c r="L43" s="94">
        <v>101274</v>
      </c>
      <c r="M43" s="122">
        <v>100754766</v>
      </c>
    </row>
    <row r="44" spans="1:13" ht="15" customHeight="1">
      <c r="A44" s="146" t="s">
        <v>166</v>
      </c>
      <c r="B44" s="87" t="s">
        <v>191</v>
      </c>
      <c r="C44" s="87" t="s">
        <v>192</v>
      </c>
      <c r="D44" s="88">
        <v>20160901</v>
      </c>
      <c r="E44" s="89" t="s">
        <v>169</v>
      </c>
      <c r="F44" s="88">
        <v>521</v>
      </c>
      <c r="G44" s="90">
        <v>4692</v>
      </c>
      <c r="H44" s="88">
        <f t="shared" si="0"/>
        <v>501.23486786018759</v>
      </c>
      <c r="I44" s="130"/>
      <c r="J44" s="90">
        <v>414666</v>
      </c>
      <c r="K44" s="137"/>
      <c r="L44" s="91">
        <v>4514</v>
      </c>
      <c r="M44" s="121">
        <v>3924086</v>
      </c>
    </row>
    <row r="45" spans="1:13" ht="15" customHeight="1">
      <c r="A45" s="146" t="s">
        <v>166</v>
      </c>
      <c r="B45" s="92" t="s">
        <v>191</v>
      </c>
      <c r="C45" s="92" t="s">
        <v>192</v>
      </c>
      <c r="D45" s="88">
        <v>20160902</v>
      </c>
      <c r="E45" s="89" t="s">
        <v>170</v>
      </c>
      <c r="F45" s="88">
        <v>400</v>
      </c>
      <c r="G45" s="93">
        <v>4692</v>
      </c>
      <c r="H45" s="88">
        <f t="shared" si="0"/>
        <v>384.82523444160273</v>
      </c>
      <c r="I45" s="130"/>
      <c r="J45" s="90">
        <v>310114</v>
      </c>
      <c r="K45" s="138"/>
      <c r="L45" s="94">
        <v>4514</v>
      </c>
      <c r="M45" s="122">
        <v>3924086</v>
      </c>
    </row>
    <row r="46" spans="1:13" ht="15" customHeight="1">
      <c r="A46" s="146" t="s">
        <v>166</v>
      </c>
      <c r="B46" s="92" t="s">
        <v>191</v>
      </c>
      <c r="C46" s="92" t="s">
        <v>192</v>
      </c>
      <c r="D46" s="88">
        <v>20160903</v>
      </c>
      <c r="E46" s="89" t="s">
        <v>171</v>
      </c>
      <c r="F46" s="88">
        <v>283</v>
      </c>
      <c r="G46" s="93">
        <v>4692</v>
      </c>
      <c r="H46" s="88">
        <f t="shared" si="0"/>
        <v>272.26385336743391</v>
      </c>
      <c r="I46" s="130"/>
      <c r="J46" s="90">
        <v>241618</v>
      </c>
      <c r="K46" s="138"/>
      <c r="L46" s="94">
        <v>4514</v>
      </c>
      <c r="M46" s="122">
        <v>3924086</v>
      </c>
    </row>
    <row r="47" spans="1:13" ht="15" customHeight="1">
      <c r="A47" s="146" t="s">
        <v>166</v>
      </c>
      <c r="B47" s="92" t="s">
        <v>191</v>
      </c>
      <c r="C47" s="92" t="s">
        <v>192</v>
      </c>
      <c r="D47" s="88">
        <v>20160904</v>
      </c>
      <c r="E47" s="89" t="s">
        <v>172</v>
      </c>
      <c r="F47" s="88">
        <v>89</v>
      </c>
      <c r="G47" s="93">
        <v>4692</v>
      </c>
      <c r="H47" s="88">
        <f t="shared" si="0"/>
        <v>85.623614663256603</v>
      </c>
      <c r="I47" s="130"/>
      <c r="J47" s="90">
        <v>82001</v>
      </c>
      <c r="K47" s="138"/>
      <c r="L47" s="94">
        <v>4514</v>
      </c>
      <c r="M47" s="122">
        <v>3924086</v>
      </c>
    </row>
    <row r="48" spans="1:13" ht="15" customHeight="1">
      <c r="A48" s="146" t="s">
        <v>166</v>
      </c>
      <c r="B48" s="92" t="s">
        <v>191</v>
      </c>
      <c r="C48" s="92" t="s">
        <v>192</v>
      </c>
      <c r="D48" s="88">
        <v>20160905</v>
      </c>
      <c r="E48" s="89" t="s">
        <v>173</v>
      </c>
      <c r="F48" s="88">
        <v>359</v>
      </c>
      <c r="G48" s="93">
        <v>4692</v>
      </c>
      <c r="H48" s="88">
        <f t="shared" si="0"/>
        <v>345.38064791133843</v>
      </c>
      <c r="I48" s="130"/>
      <c r="J48" s="90">
        <v>343024</v>
      </c>
      <c r="K48" s="138"/>
      <c r="L48" s="94">
        <v>4514</v>
      </c>
      <c r="M48" s="122">
        <v>3924086</v>
      </c>
    </row>
    <row r="49" spans="1:13" ht="15" customHeight="1">
      <c r="A49" s="146" t="s">
        <v>166</v>
      </c>
      <c r="B49" s="92" t="s">
        <v>191</v>
      </c>
      <c r="C49" s="92" t="s">
        <v>192</v>
      </c>
      <c r="D49" s="88">
        <v>20160906</v>
      </c>
      <c r="E49" s="89" t="s">
        <v>174</v>
      </c>
      <c r="F49" s="88">
        <v>94</v>
      </c>
      <c r="G49" s="93">
        <v>4692</v>
      </c>
      <c r="H49" s="88">
        <f t="shared" si="0"/>
        <v>90.433930093776638</v>
      </c>
      <c r="I49" s="130"/>
      <c r="J49" s="90">
        <v>93265</v>
      </c>
      <c r="K49" s="138"/>
      <c r="L49" s="94">
        <v>4514</v>
      </c>
      <c r="M49" s="122">
        <v>3924086</v>
      </c>
    </row>
    <row r="50" spans="1:13" ht="15" customHeight="1">
      <c r="A50" s="146" t="s">
        <v>166</v>
      </c>
      <c r="B50" s="92" t="s">
        <v>191</v>
      </c>
      <c r="C50" s="92" t="s">
        <v>192</v>
      </c>
      <c r="D50" s="88">
        <v>20160907</v>
      </c>
      <c r="E50" s="89" t="s">
        <v>175</v>
      </c>
      <c r="F50" s="88">
        <v>275</v>
      </c>
      <c r="G50" s="93">
        <v>4692</v>
      </c>
      <c r="H50" s="88">
        <f t="shared" si="0"/>
        <v>264.56734867860189</v>
      </c>
      <c r="I50" s="130"/>
      <c r="J50" s="90">
        <v>249108</v>
      </c>
      <c r="K50" s="138"/>
      <c r="L50" s="94">
        <v>4514</v>
      </c>
      <c r="M50" s="122">
        <v>3924086</v>
      </c>
    </row>
    <row r="51" spans="1:13" ht="15" customHeight="1">
      <c r="A51" s="146" t="s">
        <v>166</v>
      </c>
      <c r="B51" s="92" t="s">
        <v>191</v>
      </c>
      <c r="C51" s="92" t="s">
        <v>192</v>
      </c>
      <c r="D51" s="88">
        <v>20160908</v>
      </c>
      <c r="E51" s="89" t="s">
        <v>176</v>
      </c>
      <c r="F51" s="88">
        <v>91</v>
      </c>
      <c r="G51" s="93">
        <v>4692</v>
      </c>
      <c r="H51" s="88">
        <f t="shared" si="0"/>
        <v>87.547740835464609</v>
      </c>
      <c r="I51" s="130"/>
      <c r="J51" s="90">
        <v>88590</v>
      </c>
      <c r="K51" s="138"/>
      <c r="L51" s="94">
        <v>4514</v>
      </c>
      <c r="M51" s="122">
        <v>3924086</v>
      </c>
    </row>
    <row r="52" spans="1:13" ht="15" customHeight="1">
      <c r="A52" s="146" t="s">
        <v>166</v>
      </c>
      <c r="B52" s="92" t="s">
        <v>191</v>
      </c>
      <c r="C52" s="92" t="s">
        <v>192</v>
      </c>
      <c r="D52" s="88">
        <v>20160909</v>
      </c>
      <c r="E52" s="89" t="s">
        <v>177</v>
      </c>
      <c r="F52" s="88">
        <v>220</v>
      </c>
      <c r="G52" s="93">
        <v>4692</v>
      </c>
      <c r="H52" s="88">
        <f t="shared" si="0"/>
        <v>211.65387894288151</v>
      </c>
      <c r="I52" s="130"/>
      <c r="J52" s="90">
        <v>201863</v>
      </c>
      <c r="K52" s="138"/>
      <c r="L52" s="94">
        <v>4514</v>
      </c>
      <c r="M52" s="122">
        <v>3924086</v>
      </c>
    </row>
    <row r="53" spans="1:13" ht="15" customHeight="1">
      <c r="A53" s="146" t="s">
        <v>166</v>
      </c>
      <c r="B53" s="92" t="s">
        <v>191</v>
      </c>
      <c r="C53" s="92" t="s">
        <v>192</v>
      </c>
      <c r="D53" s="88">
        <v>20160910</v>
      </c>
      <c r="E53" s="89" t="s">
        <v>178</v>
      </c>
      <c r="F53" s="88">
        <v>302</v>
      </c>
      <c r="G53" s="93">
        <v>4692</v>
      </c>
      <c r="H53" s="88">
        <f t="shared" si="0"/>
        <v>290.54305200341008</v>
      </c>
      <c r="I53" s="130"/>
      <c r="J53" s="90">
        <v>284075</v>
      </c>
      <c r="K53" s="138"/>
      <c r="L53" s="94">
        <v>4514</v>
      </c>
      <c r="M53" s="122">
        <v>3924086</v>
      </c>
    </row>
    <row r="54" spans="1:13" ht="15" customHeight="1">
      <c r="A54" s="146" t="s">
        <v>166</v>
      </c>
      <c r="B54" s="92" t="s">
        <v>191</v>
      </c>
      <c r="C54" s="92" t="s">
        <v>192</v>
      </c>
      <c r="D54" s="88">
        <v>20160911</v>
      </c>
      <c r="E54" s="89" t="s">
        <v>179</v>
      </c>
      <c r="F54" s="88">
        <v>164</v>
      </c>
      <c r="G54" s="93">
        <v>4692</v>
      </c>
      <c r="H54" s="88">
        <f t="shared" si="0"/>
        <v>157.77834612105713</v>
      </c>
      <c r="I54" s="131">
        <f>H54*1/30</f>
        <v>5.2592782040352377</v>
      </c>
      <c r="J54" s="90">
        <v>123211</v>
      </c>
      <c r="K54" s="131">
        <f>J54*1/30</f>
        <v>4107.0333333333338</v>
      </c>
      <c r="L54" s="94">
        <v>4514</v>
      </c>
      <c r="M54" s="122">
        <v>3924086</v>
      </c>
    </row>
    <row r="55" spans="1:13" ht="15" customHeight="1">
      <c r="A55" s="146" t="s">
        <v>166</v>
      </c>
      <c r="B55" s="92" t="s">
        <v>191</v>
      </c>
      <c r="C55" s="92" t="s">
        <v>192</v>
      </c>
      <c r="D55" s="88">
        <v>20160912</v>
      </c>
      <c r="E55" s="89" t="s">
        <v>180</v>
      </c>
      <c r="F55" s="88">
        <v>415</v>
      </c>
      <c r="G55" s="93">
        <v>4692</v>
      </c>
      <c r="H55" s="88">
        <f t="shared" si="0"/>
        <v>399.25618073316281</v>
      </c>
      <c r="I55" s="131">
        <f>H55*2/30</f>
        <v>26.617078715544189</v>
      </c>
      <c r="J55" s="90">
        <v>316743</v>
      </c>
      <c r="K55" s="131">
        <f>J55*2/30</f>
        <v>21116.2</v>
      </c>
      <c r="L55" s="94">
        <v>4514</v>
      </c>
      <c r="M55" s="122">
        <v>3924086</v>
      </c>
    </row>
    <row r="56" spans="1:13" ht="15" customHeight="1">
      <c r="A56" s="146" t="s">
        <v>166</v>
      </c>
      <c r="B56" s="92" t="s">
        <v>191</v>
      </c>
      <c r="C56" s="92" t="s">
        <v>192</v>
      </c>
      <c r="D56" s="88">
        <v>20160913</v>
      </c>
      <c r="E56" s="89" t="s">
        <v>181</v>
      </c>
      <c r="F56" s="88">
        <v>223</v>
      </c>
      <c r="G56" s="93">
        <v>4692</v>
      </c>
      <c r="H56" s="88">
        <f t="shared" si="0"/>
        <v>214.54006820119352</v>
      </c>
      <c r="I56" s="131">
        <f>H56*5/30</f>
        <v>35.756678033532253</v>
      </c>
      <c r="J56" s="90">
        <v>178166</v>
      </c>
      <c r="K56" s="131">
        <f>J56*5/30</f>
        <v>29694.333333333332</v>
      </c>
      <c r="L56" s="94">
        <v>4514</v>
      </c>
      <c r="M56" s="122">
        <v>3924086</v>
      </c>
    </row>
    <row r="57" spans="1:13" ht="15" customHeight="1">
      <c r="A57" s="146" t="s">
        <v>166</v>
      </c>
      <c r="B57" s="92" t="s">
        <v>191</v>
      </c>
      <c r="C57" s="92" t="s">
        <v>192</v>
      </c>
      <c r="D57" s="88">
        <v>20160914</v>
      </c>
      <c r="E57" s="89" t="s">
        <v>182</v>
      </c>
      <c r="F57" s="88">
        <v>58</v>
      </c>
      <c r="G57" s="93">
        <v>4692</v>
      </c>
      <c r="H57" s="88">
        <f t="shared" si="0"/>
        <v>55.799658994032399</v>
      </c>
      <c r="I57" s="131">
        <f>H57*6/30</f>
        <v>11.159931798806479</v>
      </c>
      <c r="J57" s="90">
        <v>46392</v>
      </c>
      <c r="K57" s="131">
        <f>J57*6/30</f>
        <v>9278.4</v>
      </c>
      <c r="L57" s="94">
        <v>4514</v>
      </c>
      <c r="M57" s="122">
        <v>3924086</v>
      </c>
    </row>
    <row r="58" spans="1:13" ht="15" customHeight="1">
      <c r="A58" s="146" t="s">
        <v>166</v>
      </c>
      <c r="B58" s="92" t="s">
        <v>191</v>
      </c>
      <c r="C58" s="92" t="s">
        <v>192</v>
      </c>
      <c r="D58" s="88">
        <v>20160915</v>
      </c>
      <c r="E58" s="89" t="s">
        <v>183</v>
      </c>
      <c r="F58" s="88">
        <v>253</v>
      </c>
      <c r="G58" s="93">
        <v>4692</v>
      </c>
      <c r="H58" s="88">
        <f t="shared" si="0"/>
        <v>243.40196078431373</v>
      </c>
      <c r="I58" s="131">
        <f>H58*7/30</f>
        <v>56.793790849673201</v>
      </c>
      <c r="J58" s="90">
        <v>215124</v>
      </c>
      <c r="K58" s="131">
        <f>J58*7/30</f>
        <v>50195.6</v>
      </c>
      <c r="L58" s="94">
        <v>4514</v>
      </c>
      <c r="M58" s="122">
        <v>3924086</v>
      </c>
    </row>
    <row r="59" spans="1:13" ht="15" customHeight="1">
      <c r="A59" s="146" t="s">
        <v>166</v>
      </c>
      <c r="B59" s="92" t="s">
        <v>191</v>
      </c>
      <c r="C59" s="92" t="s">
        <v>192</v>
      </c>
      <c r="D59" s="88">
        <v>20160916</v>
      </c>
      <c r="E59" s="89" t="s">
        <v>184</v>
      </c>
      <c r="F59" s="88">
        <v>61</v>
      </c>
      <c r="G59" s="93">
        <v>4692</v>
      </c>
      <c r="H59" s="88">
        <f t="shared" si="0"/>
        <v>58.685848252344414</v>
      </c>
      <c r="I59" s="131">
        <f>H59*8/30</f>
        <v>15.649559533958511</v>
      </c>
      <c r="J59" s="90">
        <v>37201</v>
      </c>
      <c r="K59" s="131">
        <f>J59*8/30</f>
        <v>9920.2666666666664</v>
      </c>
      <c r="L59" s="94">
        <v>4514</v>
      </c>
      <c r="M59" s="122">
        <v>3924086</v>
      </c>
    </row>
    <row r="60" spans="1:13" ht="15" customHeight="1">
      <c r="A60" s="146" t="s">
        <v>166</v>
      </c>
      <c r="B60" s="92" t="s">
        <v>191</v>
      </c>
      <c r="C60" s="92" t="s">
        <v>192</v>
      </c>
      <c r="D60" s="88">
        <v>20160917</v>
      </c>
      <c r="E60" s="89" t="s">
        <v>185</v>
      </c>
      <c r="F60" s="88">
        <v>102</v>
      </c>
      <c r="G60" s="93">
        <v>4692</v>
      </c>
      <c r="H60" s="88">
        <f t="shared" si="0"/>
        <v>98.130434782608688</v>
      </c>
      <c r="I60" s="131">
        <f>H60*9/30</f>
        <v>29.439130434782609</v>
      </c>
      <c r="J60" s="90">
        <v>77022</v>
      </c>
      <c r="K60" s="131">
        <f>J60*9/30</f>
        <v>23106.6</v>
      </c>
      <c r="L60" s="94">
        <v>4514</v>
      </c>
      <c r="M60" s="122">
        <v>3924086</v>
      </c>
    </row>
    <row r="61" spans="1:13" ht="15" customHeight="1">
      <c r="A61" s="146" t="s">
        <v>166</v>
      </c>
      <c r="B61" s="92" t="s">
        <v>191</v>
      </c>
      <c r="C61" s="92" t="s">
        <v>192</v>
      </c>
      <c r="D61" s="88">
        <v>20160918</v>
      </c>
      <c r="E61" s="89" t="s">
        <v>186</v>
      </c>
      <c r="F61" s="88">
        <v>80</v>
      </c>
      <c r="G61" s="93">
        <v>4692</v>
      </c>
      <c r="H61" s="88">
        <f t="shared" si="0"/>
        <v>76.965046888320543</v>
      </c>
      <c r="I61" s="131">
        <f>H61*12/30</f>
        <v>30.786018755328215</v>
      </c>
      <c r="J61" s="90">
        <v>69339</v>
      </c>
      <c r="K61" s="131">
        <f>J61*12/30</f>
        <v>27735.599999999999</v>
      </c>
      <c r="L61" s="94">
        <v>4514</v>
      </c>
      <c r="M61" s="122">
        <v>3924086</v>
      </c>
    </row>
    <row r="62" spans="1:13" ht="15" customHeight="1">
      <c r="A62" s="146" t="s">
        <v>166</v>
      </c>
      <c r="B62" s="92" t="s">
        <v>191</v>
      </c>
      <c r="C62" s="92" t="s">
        <v>192</v>
      </c>
      <c r="D62" s="88">
        <v>20160919</v>
      </c>
      <c r="E62" s="89" t="s">
        <v>187</v>
      </c>
      <c r="F62" s="88">
        <v>195</v>
      </c>
      <c r="G62" s="93">
        <v>4692</v>
      </c>
      <c r="H62" s="88">
        <f t="shared" si="0"/>
        <v>187.60230179028133</v>
      </c>
      <c r="I62" s="131">
        <f>H62*13/30</f>
        <v>81.294330775788566</v>
      </c>
      <c r="J62" s="90">
        <v>169296</v>
      </c>
      <c r="K62" s="131">
        <f>J62*13/30</f>
        <v>73361.600000000006</v>
      </c>
      <c r="L62" s="94">
        <v>4514</v>
      </c>
      <c r="M62" s="122">
        <v>3924086</v>
      </c>
    </row>
    <row r="63" spans="1:13" ht="15" customHeight="1">
      <c r="A63" s="146" t="s">
        <v>166</v>
      </c>
      <c r="B63" s="92" t="s">
        <v>191</v>
      </c>
      <c r="C63" s="92" t="s">
        <v>192</v>
      </c>
      <c r="D63" s="88">
        <v>20160920</v>
      </c>
      <c r="E63" s="89" t="s">
        <v>188</v>
      </c>
      <c r="F63" s="88">
        <v>215</v>
      </c>
      <c r="G63" s="93">
        <v>4692</v>
      </c>
      <c r="H63" s="88">
        <f t="shared" si="0"/>
        <v>206.84356351236147</v>
      </c>
      <c r="I63" s="131">
        <f>H63*14/30</f>
        <v>96.526996305768691</v>
      </c>
      <c r="J63" s="90">
        <v>174871</v>
      </c>
      <c r="K63" s="131">
        <f>J63*14/30</f>
        <v>81606.46666666666</v>
      </c>
      <c r="L63" s="94">
        <v>4514</v>
      </c>
      <c r="M63" s="122">
        <v>3924086</v>
      </c>
    </row>
    <row r="64" spans="1:13" ht="15" customHeight="1">
      <c r="A64" s="146" t="s">
        <v>166</v>
      </c>
      <c r="B64" s="92" t="s">
        <v>191</v>
      </c>
      <c r="C64" s="92" t="s">
        <v>192</v>
      </c>
      <c r="D64" s="88">
        <v>20160921</v>
      </c>
      <c r="E64" s="89" t="s">
        <v>189</v>
      </c>
      <c r="F64" s="88">
        <v>292</v>
      </c>
      <c r="G64" s="93">
        <v>4692</v>
      </c>
      <c r="H64" s="88">
        <f t="shared" si="0"/>
        <v>280.92242114237001</v>
      </c>
      <c r="I64" s="132">
        <f>H64*15/30</f>
        <v>140.46121057118501</v>
      </c>
      <c r="J64" s="90">
        <v>208397</v>
      </c>
      <c r="K64" s="132">
        <f>J64*15/30</f>
        <v>104198.5</v>
      </c>
      <c r="L64" s="94">
        <v>4514</v>
      </c>
      <c r="M64" s="122">
        <v>3924086</v>
      </c>
    </row>
    <row r="65" spans="1:13" ht="15" customHeight="1">
      <c r="A65" s="146" t="s">
        <v>166</v>
      </c>
      <c r="B65" s="87" t="s">
        <v>193</v>
      </c>
      <c r="C65" s="87" t="s">
        <v>194</v>
      </c>
      <c r="D65" s="88">
        <v>20160901</v>
      </c>
      <c r="E65" s="89" t="s">
        <v>169</v>
      </c>
      <c r="F65" s="88">
        <v>3</v>
      </c>
      <c r="G65" s="90">
        <v>86</v>
      </c>
      <c r="H65" s="88">
        <f t="shared" si="0"/>
        <v>2.9302325581395348</v>
      </c>
      <c r="I65" s="130"/>
      <c r="J65" s="90">
        <v>6859</v>
      </c>
      <c r="K65" s="137"/>
      <c r="L65" s="91">
        <v>84</v>
      </c>
      <c r="M65" s="121">
        <v>177145</v>
      </c>
    </row>
    <row r="66" spans="1:13" ht="15" customHeight="1">
      <c r="A66" s="146" t="s">
        <v>166</v>
      </c>
      <c r="B66" s="92" t="s">
        <v>193</v>
      </c>
      <c r="C66" s="92" t="s">
        <v>194</v>
      </c>
      <c r="D66" s="88">
        <v>20160903</v>
      </c>
      <c r="E66" s="89" t="s">
        <v>171</v>
      </c>
      <c r="F66" s="88">
        <v>1</v>
      </c>
      <c r="G66" s="93">
        <v>86</v>
      </c>
      <c r="H66" s="88">
        <f t="shared" ref="H66:H129" si="1">F66/G66*L66</f>
        <v>0.97674418604651159</v>
      </c>
      <c r="I66" s="130"/>
      <c r="J66" s="90">
        <v>1417</v>
      </c>
      <c r="K66" s="138"/>
      <c r="L66" s="94">
        <v>84</v>
      </c>
      <c r="M66" s="122">
        <v>177145</v>
      </c>
    </row>
    <row r="67" spans="1:13" ht="15" customHeight="1">
      <c r="A67" s="146" t="s">
        <v>166</v>
      </c>
      <c r="B67" s="92" t="s">
        <v>193</v>
      </c>
      <c r="C67" s="92" t="s">
        <v>194</v>
      </c>
      <c r="D67" s="88">
        <v>20160904</v>
      </c>
      <c r="E67" s="89" t="s">
        <v>172</v>
      </c>
      <c r="F67" s="88">
        <v>7</v>
      </c>
      <c r="G67" s="93">
        <v>86</v>
      </c>
      <c r="H67" s="88">
        <f t="shared" si="1"/>
        <v>6.837209302325582</v>
      </c>
      <c r="I67" s="130"/>
      <c r="J67" s="90">
        <v>11671</v>
      </c>
      <c r="K67" s="138"/>
      <c r="L67" s="94">
        <v>84</v>
      </c>
      <c r="M67" s="122">
        <v>177145</v>
      </c>
    </row>
    <row r="68" spans="1:13" ht="15" customHeight="1">
      <c r="A68" s="146" t="s">
        <v>166</v>
      </c>
      <c r="B68" s="92" t="s">
        <v>193</v>
      </c>
      <c r="C68" s="92" t="s">
        <v>194</v>
      </c>
      <c r="D68" s="88">
        <v>20160905</v>
      </c>
      <c r="E68" s="89" t="s">
        <v>173</v>
      </c>
      <c r="F68" s="88">
        <v>3</v>
      </c>
      <c r="G68" s="93">
        <v>86</v>
      </c>
      <c r="H68" s="88">
        <f t="shared" si="1"/>
        <v>2.9302325581395348</v>
      </c>
      <c r="I68" s="130"/>
      <c r="J68" s="90">
        <v>10389</v>
      </c>
      <c r="K68" s="138"/>
      <c r="L68" s="94">
        <v>84</v>
      </c>
      <c r="M68" s="122">
        <v>177145</v>
      </c>
    </row>
    <row r="69" spans="1:13" ht="15" customHeight="1">
      <c r="A69" s="146" t="s">
        <v>166</v>
      </c>
      <c r="B69" s="92" t="s">
        <v>193</v>
      </c>
      <c r="C69" s="92" t="s">
        <v>194</v>
      </c>
      <c r="D69" s="88">
        <v>20160906</v>
      </c>
      <c r="E69" s="89" t="s">
        <v>174</v>
      </c>
      <c r="F69" s="88">
        <v>7</v>
      </c>
      <c r="G69" s="93">
        <v>86</v>
      </c>
      <c r="H69" s="88">
        <f t="shared" si="1"/>
        <v>6.837209302325582</v>
      </c>
      <c r="I69" s="130"/>
      <c r="J69" s="90">
        <v>12909</v>
      </c>
      <c r="K69" s="138"/>
      <c r="L69" s="94">
        <v>84</v>
      </c>
      <c r="M69" s="122">
        <v>177145</v>
      </c>
    </row>
    <row r="70" spans="1:13" ht="15" customHeight="1">
      <c r="A70" s="146" t="s">
        <v>166</v>
      </c>
      <c r="B70" s="92" t="s">
        <v>193</v>
      </c>
      <c r="C70" s="92" t="s">
        <v>194</v>
      </c>
      <c r="D70" s="88">
        <v>20160907</v>
      </c>
      <c r="E70" s="89" t="s">
        <v>175</v>
      </c>
      <c r="F70" s="88">
        <v>7</v>
      </c>
      <c r="G70" s="93">
        <v>86</v>
      </c>
      <c r="H70" s="88">
        <f t="shared" si="1"/>
        <v>6.837209302325582</v>
      </c>
      <c r="I70" s="130"/>
      <c r="J70" s="90">
        <v>12397</v>
      </c>
      <c r="K70" s="138"/>
      <c r="L70" s="94">
        <v>84</v>
      </c>
      <c r="M70" s="122">
        <v>177145</v>
      </c>
    </row>
    <row r="71" spans="1:13" ht="15" customHeight="1">
      <c r="A71" s="146" t="s">
        <v>166</v>
      </c>
      <c r="B71" s="92" t="s">
        <v>193</v>
      </c>
      <c r="C71" s="92" t="s">
        <v>194</v>
      </c>
      <c r="D71" s="88">
        <v>20160908</v>
      </c>
      <c r="E71" s="89" t="s">
        <v>176</v>
      </c>
      <c r="F71" s="88">
        <v>9</v>
      </c>
      <c r="G71" s="93">
        <v>86</v>
      </c>
      <c r="H71" s="88">
        <f t="shared" si="1"/>
        <v>8.7906976744186043</v>
      </c>
      <c r="I71" s="130"/>
      <c r="J71" s="90">
        <v>9488</v>
      </c>
      <c r="K71" s="138"/>
      <c r="L71" s="94">
        <v>84</v>
      </c>
      <c r="M71" s="122">
        <v>177145</v>
      </c>
    </row>
    <row r="72" spans="1:13" ht="15" customHeight="1">
      <c r="A72" s="146" t="s">
        <v>166</v>
      </c>
      <c r="B72" s="92" t="s">
        <v>193</v>
      </c>
      <c r="C72" s="92" t="s">
        <v>194</v>
      </c>
      <c r="D72" s="88">
        <v>20160909</v>
      </c>
      <c r="E72" s="89" t="s">
        <v>177</v>
      </c>
      <c r="F72" s="88">
        <v>5</v>
      </c>
      <c r="G72" s="93">
        <v>86</v>
      </c>
      <c r="H72" s="88">
        <f t="shared" si="1"/>
        <v>4.8837209302325579</v>
      </c>
      <c r="I72" s="130"/>
      <c r="J72" s="90">
        <v>10231</v>
      </c>
      <c r="K72" s="138"/>
      <c r="L72" s="94">
        <v>84</v>
      </c>
      <c r="M72" s="122">
        <v>177145</v>
      </c>
    </row>
    <row r="73" spans="1:13" ht="15" customHeight="1">
      <c r="A73" s="146" t="s">
        <v>166</v>
      </c>
      <c r="B73" s="92" t="s">
        <v>193</v>
      </c>
      <c r="C73" s="92" t="s">
        <v>194</v>
      </c>
      <c r="D73" s="88">
        <v>20160910</v>
      </c>
      <c r="E73" s="89" t="s">
        <v>178</v>
      </c>
      <c r="F73" s="88">
        <v>6</v>
      </c>
      <c r="G73" s="93">
        <v>86</v>
      </c>
      <c r="H73" s="88">
        <f t="shared" si="1"/>
        <v>5.8604651162790695</v>
      </c>
      <c r="I73" s="130"/>
      <c r="J73" s="90">
        <v>9149</v>
      </c>
      <c r="K73" s="138"/>
      <c r="L73" s="94">
        <v>84</v>
      </c>
      <c r="M73" s="122">
        <v>177145</v>
      </c>
    </row>
    <row r="74" spans="1:13" ht="15" customHeight="1">
      <c r="A74" s="146" t="s">
        <v>166</v>
      </c>
      <c r="B74" s="92" t="s">
        <v>193</v>
      </c>
      <c r="C74" s="92" t="s">
        <v>194</v>
      </c>
      <c r="D74" s="88">
        <v>20160911</v>
      </c>
      <c r="E74" s="89" t="s">
        <v>179</v>
      </c>
      <c r="F74" s="88">
        <v>10</v>
      </c>
      <c r="G74" s="93">
        <v>86</v>
      </c>
      <c r="H74" s="88">
        <f t="shared" si="1"/>
        <v>9.7674418604651159</v>
      </c>
      <c r="I74" s="131">
        <f>H74*1/30</f>
        <v>0.32558139534883718</v>
      </c>
      <c r="J74" s="90">
        <v>11862</v>
      </c>
      <c r="K74" s="131">
        <f>J74*1/30</f>
        <v>395.4</v>
      </c>
      <c r="L74" s="94">
        <v>84</v>
      </c>
      <c r="M74" s="122">
        <v>177145</v>
      </c>
    </row>
    <row r="75" spans="1:13" ht="15" customHeight="1">
      <c r="A75" s="146" t="s">
        <v>166</v>
      </c>
      <c r="B75" s="92" t="s">
        <v>193</v>
      </c>
      <c r="C75" s="92" t="s">
        <v>194</v>
      </c>
      <c r="D75" s="88">
        <v>20160913</v>
      </c>
      <c r="E75" s="89" t="s">
        <v>181</v>
      </c>
      <c r="F75" s="88">
        <v>2</v>
      </c>
      <c r="G75" s="93">
        <v>86</v>
      </c>
      <c r="H75" s="88">
        <f t="shared" si="1"/>
        <v>1.9534883720930232</v>
      </c>
      <c r="I75" s="131">
        <f>H75*5/30</f>
        <v>0.32558139534883718</v>
      </c>
      <c r="J75" s="90">
        <v>40585</v>
      </c>
      <c r="K75" s="131">
        <f>J75*5/30</f>
        <v>6764.166666666667</v>
      </c>
      <c r="L75" s="94">
        <v>84</v>
      </c>
      <c r="M75" s="122">
        <v>177145</v>
      </c>
    </row>
    <row r="76" spans="1:13" ht="15" customHeight="1">
      <c r="A76" s="146" t="s">
        <v>166</v>
      </c>
      <c r="B76" s="92" t="s">
        <v>193</v>
      </c>
      <c r="C76" s="92" t="s">
        <v>194</v>
      </c>
      <c r="D76" s="88">
        <v>20160914</v>
      </c>
      <c r="E76" s="89" t="s">
        <v>182</v>
      </c>
      <c r="F76" s="88">
        <v>3</v>
      </c>
      <c r="G76" s="93">
        <v>86</v>
      </c>
      <c r="H76" s="88">
        <f t="shared" si="1"/>
        <v>2.9302325581395348</v>
      </c>
      <c r="I76" s="131">
        <f>H76*6/30</f>
        <v>0.586046511627907</v>
      </c>
      <c r="J76" s="90">
        <v>7359</v>
      </c>
      <c r="K76" s="131">
        <f>J76*6/30</f>
        <v>1471.8</v>
      </c>
      <c r="L76" s="94">
        <v>84</v>
      </c>
      <c r="M76" s="122">
        <v>177145</v>
      </c>
    </row>
    <row r="77" spans="1:13" ht="15" customHeight="1">
      <c r="A77" s="146" t="s">
        <v>166</v>
      </c>
      <c r="B77" s="92" t="s">
        <v>193</v>
      </c>
      <c r="C77" s="92" t="s">
        <v>194</v>
      </c>
      <c r="D77" s="88">
        <v>20160915</v>
      </c>
      <c r="E77" s="89" t="s">
        <v>183</v>
      </c>
      <c r="F77" s="88">
        <v>1</v>
      </c>
      <c r="G77" s="93">
        <v>86</v>
      </c>
      <c r="H77" s="88">
        <f t="shared" si="1"/>
        <v>0.97674418604651159</v>
      </c>
      <c r="I77" s="131">
        <f>H77*7/30</f>
        <v>0.22790697674418603</v>
      </c>
      <c r="J77" s="90">
        <v>1741</v>
      </c>
      <c r="K77" s="131">
        <f>J77*7/30</f>
        <v>406.23333333333335</v>
      </c>
      <c r="L77" s="94">
        <v>84</v>
      </c>
      <c r="M77" s="122">
        <v>177145</v>
      </c>
    </row>
    <row r="78" spans="1:13" ht="15" customHeight="1">
      <c r="A78" s="146" t="s">
        <v>166</v>
      </c>
      <c r="B78" s="92" t="s">
        <v>193</v>
      </c>
      <c r="C78" s="92" t="s">
        <v>194</v>
      </c>
      <c r="D78" s="88">
        <v>20160917</v>
      </c>
      <c r="E78" s="89" t="s">
        <v>185</v>
      </c>
      <c r="F78" s="88">
        <v>4</v>
      </c>
      <c r="G78" s="93">
        <v>86</v>
      </c>
      <c r="H78" s="88">
        <f t="shared" si="1"/>
        <v>3.9069767441860463</v>
      </c>
      <c r="I78" s="131">
        <f>H78*9/30</f>
        <v>1.172093023255814</v>
      </c>
      <c r="J78" s="90">
        <v>4994</v>
      </c>
      <c r="K78" s="131">
        <f>J78*9/30</f>
        <v>1498.2</v>
      </c>
      <c r="L78" s="94">
        <v>84</v>
      </c>
      <c r="M78" s="122">
        <v>177145</v>
      </c>
    </row>
    <row r="79" spans="1:13" ht="15" customHeight="1">
      <c r="A79" s="146" t="s">
        <v>166</v>
      </c>
      <c r="B79" s="92" t="s">
        <v>193</v>
      </c>
      <c r="C79" s="92" t="s">
        <v>194</v>
      </c>
      <c r="D79" s="88">
        <v>20160918</v>
      </c>
      <c r="E79" s="89" t="s">
        <v>186</v>
      </c>
      <c r="F79" s="88">
        <v>4</v>
      </c>
      <c r="G79" s="93">
        <v>86</v>
      </c>
      <c r="H79" s="88">
        <f t="shared" si="1"/>
        <v>3.9069767441860463</v>
      </c>
      <c r="I79" s="131">
        <f>H79*12/30</f>
        <v>1.5627906976744186</v>
      </c>
      <c r="J79" s="90">
        <v>7040</v>
      </c>
      <c r="K79" s="131">
        <f>J79*12/30</f>
        <v>2816</v>
      </c>
      <c r="L79" s="94">
        <v>84</v>
      </c>
      <c r="M79" s="122">
        <v>177145</v>
      </c>
    </row>
    <row r="80" spans="1:13" ht="15" customHeight="1">
      <c r="A80" s="146" t="s">
        <v>166</v>
      </c>
      <c r="B80" s="92" t="s">
        <v>193</v>
      </c>
      <c r="C80" s="92" t="s">
        <v>194</v>
      </c>
      <c r="D80" s="88">
        <v>20160919</v>
      </c>
      <c r="E80" s="89" t="s">
        <v>187</v>
      </c>
      <c r="F80" s="88">
        <v>2</v>
      </c>
      <c r="G80" s="93">
        <v>86</v>
      </c>
      <c r="H80" s="88">
        <f t="shared" si="1"/>
        <v>1.9534883720930232</v>
      </c>
      <c r="I80" s="131">
        <f>H80*13/30</f>
        <v>0.84651162790697676</v>
      </c>
      <c r="J80" s="90">
        <v>4720</v>
      </c>
      <c r="K80" s="131">
        <f>J80*13/30</f>
        <v>2045.3333333333333</v>
      </c>
      <c r="L80" s="94">
        <v>84</v>
      </c>
      <c r="M80" s="122">
        <v>177145</v>
      </c>
    </row>
    <row r="81" spans="1:13" ht="15" customHeight="1">
      <c r="A81" s="146" t="s">
        <v>166</v>
      </c>
      <c r="B81" s="92" t="s">
        <v>193</v>
      </c>
      <c r="C81" s="92" t="s">
        <v>194</v>
      </c>
      <c r="D81" s="88">
        <v>20160920</v>
      </c>
      <c r="E81" s="89" t="s">
        <v>188</v>
      </c>
      <c r="F81" s="88">
        <v>8</v>
      </c>
      <c r="G81" s="93">
        <v>86</v>
      </c>
      <c r="H81" s="88">
        <f t="shared" si="1"/>
        <v>7.8139534883720927</v>
      </c>
      <c r="I81" s="131">
        <f>H81*14/30</f>
        <v>3.6465116279069765</v>
      </c>
      <c r="J81" s="90">
        <v>7473</v>
      </c>
      <c r="K81" s="131">
        <f>J81*14/30</f>
        <v>3487.4</v>
      </c>
      <c r="L81" s="94">
        <v>84</v>
      </c>
      <c r="M81" s="122">
        <v>177145</v>
      </c>
    </row>
    <row r="82" spans="1:13" ht="15" customHeight="1">
      <c r="A82" s="146" t="s">
        <v>166</v>
      </c>
      <c r="B82" s="92" t="s">
        <v>193</v>
      </c>
      <c r="C82" s="92" t="s">
        <v>194</v>
      </c>
      <c r="D82" s="88">
        <v>20160921</v>
      </c>
      <c r="E82" s="89" t="s">
        <v>189</v>
      </c>
      <c r="F82" s="88">
        <v>4</v>
      </c>
      <c r="G82" s="93">
        <v>86</v>
      </c>
      <c r="H82" s="88">
        <f t="shared" si="1"/>
        <v>3.9069767441860463</v>
      </c>
      <c r="I82" s="132">
        <f>H82*15/30</f>
        <v>1.9534883720930232</v>
      </c>
      <c r="J82" s="90">
        <v>6861</v>
      </c>
      <c r="K82" s="132">
        <f>J82*15/30</f>
        <v>3430.5</v>
      </c>
      <c r="L82" s="94">
        <v>84</v>
      </c>
      <c r="M82" s="122">
        <v>177145</v>
      </c>
    </row>
    <row r="83" spans="1:13" ht="15" customHeight="1">
      <c r="A83" s="146" t="s">
        <v>166</v>
      </c>
      <c r="B83" s="92" t="s">
        <v>193</v>
      </c>
      <c r="C83" s="87" t="s">
        <v>195</v>
      </c>
      <c r="D83" s="88">
        <v>20160901</v>
      </c>
      <c r="E83" s="89" t="s">
        <v>169</v>
      </c>
      <c r="F83" s="88">
        <v>1</v>
      </c>
      <c r="G83" s="90">
        <v>16</v>
      </c>
      <c r="H83" s="88">
        <f t="shared" si="1"/>
        <v>0.9375</v>
      </c>
      <c r="I83" s="130"/>
      <c r="J83" s="90">
        <v>772</v>
      </c>
      <c r="K83" s="137"/>
      <c r="L83" s="91">
        <v>15</v>
      </c>
      <c r="M83" s="121">
        <v>30678</v>
      </c>
    </row>
    <row r="84" spans="1:13" ht="15" customHeight="1">
      <c r="A84" s="146" t="s">
        <v>166</v>
      </c>
      <c r="B84" s="92" t="s">
        <v>193</v>
      </c>
      <c r="C84" s="92" t="s">
        <v>195</v>
      </c>
      <c r="D84" s="88">
        <v>20160904</v>
      </c>
      <c r="E84" s="89" t="s">
        <v>172</v>
      </c>
      <c r="F84" s="88">
        <v>3</v>
      </c>
      <c r="G84" s="93">
        <v>16</v>
      </c>
      <c r="H84" s="88">
        <f t="shared" si="1"/>
        <v>2.8125</v>
      </c>
      <c r="I84" s="130"/>
      <c r="J84" s="90">
        <v>4702</v>
      </c>
      <c r="K84" s="138"/>
      <c r="L84" s="94">
        <v>15</v>
      </c>
      <c r="M84" s="122">
        <v>30678</v>
      </c>
    </row>
    <row r="85" spans="1:13" ht="15" customHeight="1">
      <c r="A85" s="146" t="s">
        <v>166</v>
      </c>
      <c r="B85" s="92" t="s">
        <v>193</v>
      </c>
      <c r="C85" s="92" t="s">
        <v>195</v>
      </c>
      <c r="D85" s="88">
        <v>20160905</v>
      </c>
      <c r="E85" s="89" t="s">
        <v>173</v>
      </c>
      <c r="F85" s="88">
        <v>1</v>
      </c>
      <c r="G85" s="93">
        <v>16</v>
      </c>
      <c r="H85" s="88">
        <f t="shared" si="1"/>
        <v>0.9375</v>
      </c>
      <c r="I85" s="130"/>
      <c r="J85" s="90">
        <v>5280</v>
      </c>
      <c r="K85" s="138"/>
      <c r="L85" s="94">
        <v>15</v>
      </c>
      <c r="M85" s="122">
        <v>30678</v>
      </c>
    </row>
    <row r="86" spans="1:13" ht="15" customHeight="1">
      <c r="A86" s="146" t="s">
        <v>166</v>
      </c>
      <c r="B86" s="92" t="s">
        <v>193</v>
      </c>
      <c r="C86" s="92" t="s">
        <v>195</v>
      </c>
      <c r="D86" s="88">
        <v>20160906</v>
      </c>
      <c r="E86" s="89" t="s">
        <v>174</v>
      </c>
      <c r="F86" s="88">
        <v>2</v>
      </c>
      <c r="G86" s="93">
        <v>16</v>
      </c>
      <c r="H86" s="88">
        <f t="shared" si="1"/>
        <v>1.875</v>
      </c>
      <c r="I86" s="130"/>
      <c r="J86" s="90">
        <v>2913</v>
      </c>
      <c r="K86" s="138"/>
      <c r="L86" s="94">
        <v>15</v>
      </c>
      <c r="M86" s="122">
        <v>30678</v>
      </c>
    </row>
    <row r="87" spans="1:13" ht="15" customHeight="1">
      <c r="A87" s="146" t="s">
        <v>166</v>
      </c>
      <c r="B87" s="92" t="s">
        <v>193</v>
      </c>
      <c r="C87" s="92" t="s">
        <v>195</v>
      </c>
      <c r="D87" s="88">
        <v>20160907</v>
      </c>
      <c r="E87" s="89" t="s">
        <v>175</v>
      </c>
      <c r="F87" s="88">
        <v>2</v>
      </c>
      <c r="G87" s="93">
        <v>16</v>
      </c>
      <c r="H87" s="88">
        <f t="shared" si="1"/>
        <v>1.875</v>
      </c>
      <c r="I87" s="130"/>
      <c r="J87" s="90">
        <v>5277</v>
      </c>
      <c r="K87" s="138"/>
      <c r="L87" s="94">
        <v>15</v>
      </c>
      <c r="M87" s="122">
        <v>30678</v>
      </c>
    </row>
    <row r="88" spans="1:13" ht="15" customHeight="1">
      <c r="A88" s="146" t="s">
        <v>166</v>
      </c>
      <c r="B88" s="92" t="s">
        <v>193</v>
      </c>
      <c r="C88" s="92" t="s">
        <v>195</v>
      </c>
      <c r="D88" s="88">
        <v>20160908</v>
      </c>
      <c r="E88" s="89" t="s">
        <v>176</v>
      </c>
      <c r="F88" s="88">
        <v>1</v>
      </c>
      <c r="G88" s="93">
        <v>16</v>
      </c>
      <c r="H88" s="88">
        <f t="shared" si="1"/>
        <v>0.9375</v>
      </c>
      <c r="I88" s="130"/>
      <c r="J88" s="90">
        <v>1133</v>
      </c>
      <c r="K88" s="138"/>
      <c r="L88" s="94">
        <v>15</v>
      </c>
      <c r="M88" s="122">
        <v>30678</v>
      </c>
    </row>
    <row r="89" spans="1:13" ht="15" customHeight="1">
      <c r="A89" s="146" t="s">
        <v>166</v>
      </c>
      <c r="B89" s="92" t="s">
        <v>193</v>
      </c>
      <c r="C89" s="92" t="s">
        <v>195</v>
      </c>
      <c r="D89" s="88">
        <v>20160911</v>
      </c>
      <c r="E89" s="89" t="s">
        <v>179</v>
      </c>
      <c r="F89" s="88">
        <v>1</v>
      </c>
      <c r="G89" s="93">
        <v>16</v>
      </c>
      <c r="H89" s="88">
        <f t="shared" si="1"/>
        <v>0.9375</v>
      </c>
      <c r="I89" s="131">
        <f>H89*1/30</f>
        <v>3.125E-2</v>
      </c>
      <c r="J89" s="90">
        <v>1052</v>
      </c>
      <c r="K89" s="131">
        <f>J89*1/30</f>
        <v>35.06666666666667</v>
      </c>
      <c r="L89" s="94">
        <v>15</v>
      </c>
      <c r="M89" s="122">
        <v>30678</v>
      </c>
    </row>
    <row r="90" spans="1:13" ht="15" customHeight="1">
      <c r="A90" s="146" t="s">
        <v>166</v>
      </c>
      <c r="B90" s="92" t="s">
        <v>193</v>
      </c>
      <c r="C90" s="92" t="s">
        <v>195</v>
      </c>
      <c r="D90" s="88">
        <v>20160912</v>
      </c>
      <c r="E90" s="89" t="s">
        <v>180</v>
      </c>
      <c r="F90" s="88">
        <v>1</v>
      </c>
      <c r="G90" s="93">
        <v>16</v>
      </c>
      <c r="H90" s="88">
        <f t="shared" si="1"/>
        <v>0.9375</v>
      </c>
      <c r="I90" s="131">
        <f>H90*2/30</f>
        <v>6.25E-2</v>
      </c>
      <c r="J90" s="90">
        <v>1212</v>
      </c>
      <c r="K90" s="131">
        <f>J90*2/30</f>
        <v>80.8</v>
      </c>
      <c r="L90" s="94">
        <v>15</v>
      </c>
      <c r="M90" s="122">
        <v>30678</v>
      </c>
    </row>
    <row r="91" spans="1:13" ht="15" customHeight="1">
      <c r="A91" s="146" t="s">
        <v>166</v>
      </c>
      <c r="B91" s="92" t="s">
        <v>193</v>
      </c>
      <c r="C91" s="92" t="s">
        <v>195</v>
      </c>
      <c r="D91" s="88">
        <v>20160915</v>
      </c>
      <c r="E91" s="89" t="s">
        <v>183</v>
      </c>
      <c r="F91" s="88">
        <v>1</v>
      </c>
      <c r="G91" s="93">
        <v>16</v>
      </c>
      <c r="H91" s="88">
        <f t="shared" si="1"/>
        <v>0.9375</v>
      </c>
      <c r="I91" s="131">
        <f>H91*7/30</f>
        <v>0.21875</v>
      </c>
      <c r="J91" s="90">
        <v>2981</v>
      </c>
      <c r="K91" s="131">
        <f>J91*7/30</f>
        <v>695.56666666666672</v>
      </c>
      <c r="L91" s="94">
        <v>15</v>
      </c>
      <c r="M91" s="122">
        <v>30678</v>
      </c>
    </row>
    <row r="92" spans="1:13" ht="15" customHeight="1">
      <c r="A92" s="146" t="s">
        <v>166</v>
      </c>
      <c r="B92" s="92" t="s">
        <v>193</v>
      </c>
      <c r="C92" s="92" t="s">
        <v>195</v>
      </c>
      <c r="D92" s="88">
        <v>20160917</v>
      </c>
      <c r="E92" s="89" t="s">
        <v>185</v>
      </c>
      <c r="F92" s="88">
        <v>1</v>
      </c>
      <c r="G92" s="93">
        <v>16</v>
      </c>
      <c r="H92" s="88">
        <f t="shared" si="1"/>
        <v>0.9375</v>
      </c>
      <c r="I92" s="131">
        <f>H92*9/30</f>
        <v>0.28125</v>
      </c>
      <c r="J92" s="90">
        <v>3801</v>
      </c>
      <c r="K92" s="131">
        <f>J92*9/30</f>
        <v>1140.3</v>
      </c>
      <c r="L92" s="94">
        <v>15</v>
      </c>
      <c r="M92" s="122">
        <v>30678</v>
      </c>
    </row>
    <row r="93" spans="1:13" ht="15" customHeight="1">
      <c r="A93" s="146" t="s">
        <v>166</v>
      </c>
      <c r="B93" s="92" t="s">
        <v>193</v>
      </c>
      <c r="C93" s="92" t="s">
        <v>195</v>
      </c>
      <c r="D93" s="88">
        <v>20160919</v>
      </c>
      <c r="E93" s="89" t="s">
        <v>187</v>
      </c>
      <c r="F93" s="88">
        <v>2</v>
      </c>
      <c r="G93" s="93">
        <v>16</v>
      </c>
      <c r="H93" s="88">
        <f t="shared" si="1"/>
        <v>1.875</v>
      </c>
      <c r="I93" s="131">
        <f>H93*13/30</f>
        <v>0.8125</v>
      </c>
      <c r="J93" s="90">
        <v>1555</v>
      </c>
      <c r="K93" s="131">
        <f>J93*13/30</f>
        <v>673.83333333333337</v>
      </c>
      <c r="L93" s="94">
        <v>15</v>
      </c>
      <c r="M93" s="122">
        <v>30678</v>
      </c>
    </row>
    <row r="94" spans="1:13" ht="15" customHeight="1">
      <c r="A94" s="146" t="s">
        <v>166</v>
      </c>
      <c r="B94" s="87" t="s">
        <v>196</v>
      </c>
      <c r="C94" s="87" t="s">
        <v>197</v>
      </c>
      <c r="D94" s="88">
        <v>20160901</v>
      </c>
      <c r="E94" s="89" t="s">
        <v>169</v>
      </c>
      <c r="F94" s="88">
        <v>50</v>
      </c>
      <c r="G94" s="90">
        <v>1497</v>
      </c>
      <c r="H94" s="88">
        <f t="shared" si="1"/>
        <v>51.169004676018709</v>
      </c>
      <c r="I94" s="130"/>
      <c r="J94" s="90">
        <v>58440</v>
      </c>
      <c r="K94" s="137"/>
      <c r="L94" s="91">
        <v>1532</v>
      </c>
      <c r="M94" s="121">
        <v>2787047</v>
      </c>
    </row>
    <row r="95" spans="1:13" ht="15" customHeight="1">
      <c r="A95" s="146" t="s">
        <v>166</v>
      </c>
      <c r="B95" s="92" t="s">
        <v>196</v>
      </c>
      <c r="C95" s="92" t="s">
        <v>197</v>
      </c>
      <c r="D95" s="88">
        <v>20160902</v>
      </c>
      <c r="E95" s="89" t="s">
        <v>170</v>
      </c>
      <c r="F95" s="88">
        <v>13</v>
      </c>
      <c r="G95" s="93">
        <v>1497</v>
      </c>
      <c r="H95" s="88">
        <f t="shared" si="1"/>
        <v>13.303941215764864</v>
      </c>
      <c r="I95" s="130"/>
      <c r="J95" s="90">
        <v>8366</v>
      </c>
      <c r="K95" s="138"/>
      <c r="L95" s="94">
        <v>1532</v>
      </c>
      <c r="M95" s="122">
        <v>2787047</v>
      </c>
    </row>
    <row r="96" spans="1:13" ht="15" customHeight="1">
      <c r="A96" s="146" t="s">
        <v>166</v>
      </c>
      <c r="B96" s="92" t="s">
        <v>196</v>
      </c>
      <c r="C96" s="92" t="s">
        <v>197</v>
      </c>
      <c r="D96" s="88">
        <v>20160903</v>
      </c>
      <c r="E96" s="89" t="s">
        <v>171</v>
      </c>
      <c r="F96" s="88">
        <v>92</v>
      </c>
      <c r="G96" s="93">
        <v>1497</v>
      </c>
      <c r="H96" s="88">
        <f t="shared" si="1"/>
        <v>94.150968603874404</v>
      </c>
      <c r="I96" s="130"/>
      <c r="J96" s="90">
        <v>128739</v>
      </c>
      <c r="K96" s="138"/>
      <c r="L96" s="94">
        <v>1532</v>
      </c>
      <c r="M96" s="122">
        <v>2787047</v>
      </c>
    </row>
    <row r="97" spans="1:13" ht="15" customHeight="1">
      <c r="A97" s="146" t="s">
        <v>166</v>
      </c>
      <c r="B97" s="92" t="s">
        <v>196</v>
      </c>
      <c r="C97" s="92" t="s">
        <v>197</v>
      </c>
      <c r="D97" s="88">
        <v>20160904</v>
      </c>
      <c r="E97" s="89" t="s">
        <v>172</v>
      </c>
      <c r="F97" s="88">
        <v>49</v>
      </c>
      <c r="G97" s="93">
        <v>1497</v>
      </c>
      <c r="H97" s="88">
        <f t="shared" si="1"/>
        <v>50.145624582498328</v>
      </c>
      <c r="I97" s="130"/>
      <c r="J97" s="90">
        <v>197861</v>
      </c>
      <c r="K97" s="138"/>
      <c r="L97" s="94">
        <v>1532</v>
      </c>
      <c r="M97" s="122">
        <v>2787047</v>
      </c>
    </row>
    <row r="98" spans="1:13" ht="15" customHeight="1">
      <c r="A98" s="146" t="s">
        <v>166</v>
      </c>
      <c r="B98" s="92" t="s">
        <v>196</v>
      </c>
      <c r="C98" s="92" t="s">
        <v>197</v>
      </c>
      <c r="D98" s="88">
        <v>20160905</v>
      </c>
      <c r="E98" s="89" t="s">
        <v>173</v>
      </c>
      <c r="F98" s="88">
        <v>72</v>
      </c>
      <c r="G98" s="93">
        <v>1497</v>
      </c>
      <c r="H98" s="88">
        <f t="shared" si="1"/>
        <v>73.68336673346694</v>
      </c>
      <c r="I98" s="130"/>
      <c r="J98" s="90">
        <v>88426</v>
      </c>
      <c r="K98" s="138"/>
      <c r="L98" s="94">
        <v>1532</v>
      </c>
      <c r="M98" s="122">
        <v>2787047</v>
      </c>
    </row>
    <row r="99" spans="1:13" ht="15" customHeight="1">
      <c r="A99" s="146" t="s">
        <v>166</v>
      </c>
      <c r="B99" s="92" t="s">
        <v>196</v>
      </c>
      <c r="C99" s="92" t="s">
        <v>197</v>
      </c>
      <c r="D99" s="88">
        <v>20160906</v>
      </c>
      <c r="E99" s="89" t="s">
        <v>174</v>
      </c>
      <c r="F99" s="88">
        <v>87</v>
      </c>
      <c r="G99" s="93">
        <v>1497</v>
      </c>
      <c r="H99" s="88">
        <f t="shared" si="1"/>
        <v>89.034068136272552</v>
      </c>
      <c r="I99" s="130"/>
      <c r="J99" s="90">
        <v>154096</v>
      </c>
      <c r="K99" s="138"/>
      <c r="L99" s="94">
        <v>1532</v>
      </c>
      <c r="M99" s="122">
        <v>2787047</v>
      </c>
    </row>
    <row r="100" spans="1:13" ht="15" customHeight="1">
      <c r="A100" s="146" t="s">
        <v>166</v>
      </c>
      <c r="B100" s="92" t="s">
        <v>196</v>
      </c>
      <c r="C100" s="92" t="s">
        <v>197</v>
      </c>
      <c r="D100" s="88">
        <v>20160907</v>
      </c>
      <c r="E100" s="89" t="s">
        <v>175</v>
      </c>
      <c r="F100" s="88">
        <v>73</v>
      </c>
      <c r="G100" s="93">
        <v>1497</v>
      </c>
      <c r="H100" s="88">
        <f t="shared" si="1"/>
        <v>74.706746826987313</v>
      </c>
      <c r="I100" s="130"/>
      <c r="J100" s="90">
        <v>138916</v>
      </c>
      <c r="K100" s="138"/>
      <c r="L100" s="94">
        <v>1532</v>
      </c>
      <c r="M100" s="122">
        <v>2787047</v>
      </c>
    </row>
    <row r="101" spans="1:13" ht="15" customHeight="1">
      <c r="A101" s="146" t="s">
        <v>166</v>
      </c>
      <c r="B101" s="92" t="s">
        <v>196</v>
      </c>
      <c r="C101" s="92" t="s">
        <v>197</v>
      </c>
      <c r="D101" s="88">
        <v>20160908</v>
      </c>
      <c r="E101" s="89" t="s">
        <v>176</v>
      </c>
      <c r="F101" s="88">
        <v>108</v>
      </c>
      <c r="G101" s="93">
        <v>1497</v>
      </c>
      <c r="H101" s="88">
        <f t="shared" si="1"/>
        <v>110.5250501002004</v>
      </c>
      <c r="I101" s="130"/>
      <c r="J101" s="90">
        <v>140423</v>
      </c>
      <c r="K101" s="138"/>
      <c r="L101" s="94">
        <v>1532</v>
      </c>
      <c r="M101" s="122">
        <v>2787047</v>
      </c>
    </row>
    <row r="102" spans="1:13" ht="15" customHeight="1">
      <c r="A102" s="146" t="s">
        <v>166</v>
      </c>
      <c r="B102" s="92" t="s">
        <v>196</v>
      </c>
      <c r="C102" s="92" t="s">
        <v>197</v>
      </c>
      <c r="D102" s="88">
        <v>20160909</v>
      </c>
      <c r="E102" s="89" t="s">
        <v>177</v>
      </c>
      <c r="F102" s="88">
        <v>90</v>
      </c>
      <c r="G102" s="93">
        <v>1497</v>
      </c>
      <c r="H102" s="88">
        <f t="shared" si="1"/>
        <v>92.104208416833657</v>
      </c>
      <c r="I102" s="130"/>
      <c r="J102" s="90">
        <v>121769</v>
      </c>
      <c r="K102" s="138"/>
      <c r="L102" s="94">
        <v>1532</v>
      </c>
      <c r="M102" s="122">
        <v>2787047</v>
      </c>
    </row>
    <row r="103" spans="1:13" ht="15" customHeight="1">
      <c r="A103" s="146" t="s">
        <v>166</v>
      </c>
      <c r="B103" s="92" t="s">
        <v>196</v>
      </c>
      <c r="C103" s="92" t="s">
        <v>197</v>
      </c>
      <c r="D103" s="88">
        <v>20160910</v>
      </c>
      <c r="E103" s="89" t="s">
        <v>178</v>
      </c>
      <c r="F103" s="88">
        <v>89</v>
      </c>
      <c r="G103" s="93">
        <v>1497</v>
      </c>
      <c r="H103" s="88">
        <f t="shared" si="1"/>
        <v>91.080828323313298</v>
      </c>
      <c r="I103" s="130"/>
      <c r="J103" s="90">
        <v>89439</v>
      </c>
      <c r="K103" s="138"/>
      <c r="L103" s="94">
        <v>1532</v>
      </c>
      <c r="M103" s="122">
        <v>2787047</v>
      </c>
    </row>
    <row r="104" spans="1:13" ht="15" customHeight="1">
      <c r="A104" s="146" t="s">
        <v>166</v>
      </c>
      <c r="B104" s="92" t="s">
        <v>196</v>
      </c>
      <c r="C104" s="92" t="s">
        <v>197</v>
      </c>
      <c r="D104" s="88">
        <v>20160911</v>
      </c>
      <c r="E104" s="89" t="s">
        <v>179</v>
      </c>
      <c r="F104" s="88">
        <v>59</v>
      </c>
      <c r="G104" s="93">
        <v>1497</v>
      </c>
      <c r="H104" s="88">
        <f t="shared" si="1"/>
        <v>60.379425517702074</v>
      </c>
      <c r="I104" s="131">
        <f>H104*1/30</f>
        <v>2.012647517256736</v>
      </c>
      <c r="J104" s="90">
        <v>148957</v>
      </c>
      <c r="K104" s="131">
        <f>J104*1/30</f>
        <v>4965.2333333333336</v>
      </c>
      <c r="L104" s="94">
        <v>1532</v>
      </c>
      <c r="M104" s="122">
        <v>2787047</v>
      </c>
    </row>
    <row r="105" spans="1:13" ht="15" customHeight="1">
      <c r="A105" s="146" t="s">
        <v>166</v>
      </c>
      <c r="B105" s="92" t="s">
        <v>196</v>
      </c>
      <c r="C105" s="92" t="s">
        <v>197</v>
      </c>
      <c r="D105" s="88">
        <v>20160912</v>
      </c>
      <c r="E105" s="89" t="s">
        <v>180</v>
      </c>
      <c r="F105" s="88">
        <v>55</v>
      </c>
      <c r="G105" s="93">
        <v>1497</v>
      </c>
      <c r="H105" s="88">
        <f t="shared" si="1"/>
        <v>56.285905143620568</v>
      </c>
      <c r="I105" s="131">
        <f>H105*2/30</f>
        <v>3.752393676241371</v>
      </c>
      <c r="J105" s="90">
        <v>124125</v>
      </c>
      <c r="K105" s="131">
        <f>J105*2/30</f>
        <v>8275</v>
      </c>
      <c r="L105" s="94">
        <v>1532</v>
      </c>
      <c r="M105" s="122">
        <v>2787047</v>
      </c>
    </row>
    <row r="106" spans="1:13" ht="15" customHeight="1">
      <c r="A106" s="146" t="s">
        <v>166</v>
      </c>
      <c r="B106" s="92" t="s">
        <v>196</v>
      </c>
      <c r="C106" s="92" t="s">
        <v>197</v>
      </c>
      <c r="D106" s="88">
        <v>20160913</v>
      </c>
      <c r="E106" s="89" t="s">
        <v>181</v>
      </c>
      <c r="F106" s="88">
        <v>47</v>
      </c>
      <c r="G106" s="93">
        <v>1497</v>
      </c>
      <c r="H106" s="88">
        <f t="shared" si="1"/>
        <v>48.098864395457582</v>
      </c>
      <c r="I106" s="131">
        <f>H106*5/30</f>
        <v>8.0164773992429303</v>
      </c>
      <c r="J106" s="90">
        <v>222525</v>
      </c>
      <c r="K106" s="131">
        <f>J106*5/30</f>
        <v>37087.5</v>
      </c>
      <c r="L106" s="94">
        <v>1532</v>
      </c>
      <c r="M106" s="122">
        <v>2787047</v>
      </c>
    </row>
    <row r="107" spans="1:13" ht="15" customHeight="1">
      <c r="A107" s="146" t="s">
        <v>166</v>
      </c>
      <c r="B107" s="92" t="s">
        <v>196</v>
      </c>
      <c r="C107" s="92" t="s">
        <v>197</v>
      </c>
      <c r="D107" s="88">
        <v>20160914</v>
      </c>
      <c r="E107" s="89" t="s">
        <v>182</v>
      </c>
      <c r="F107" s="88">
        <v>52</v>
      </c>
      <c r="G107" s="93">
        <v>1497</v>
      </c>
      <c r="H107" s="88">
        <f t="shared" si="1"/>
        <v>53.215764863059455</v>
      </c>
      <c r="I107" s="131">
        <f>H107*6/30</f>
        <v>10.64315297261189</v>
      </c>
      <c r="J107" s="90">
        <v>86269</v>
      </c>
      <c r="K107" s="131">
        <f>J107*6/30</f>
        <v>17253.8</v>
      </c>
      <c r="L107" s="94">
        <v>1532</v>
      </c>
      <c r="M107" s="122">
        <v>2787047</v>
      </c>
    </row>
    <row r="108" spans="1:13" ht="15" customHeight="1">
      <c r="A108" s="146" t="s">
        <v>166</v>
      </c>
      <c r="B108" s="92" t="s">
        <v>196</v>
      </c>
      <c r="C108" s="92" t="s">
        <v>197</v>
      </c>
      <c r="D108" s="88">
        <v>20160915</v>
      </c>
      <c r="E108" s="89" t="s">
        <v>183</v>
      </c>
      <c r="F108" s="88">
        <v>60</v>
      </c>
      <c r="G108" s="93">
        <v>1497</v>
      </c>
      <c r="H108" s="88">
        <f t="shared" si="1"/>
        <v>61.402805611222441</v>
      </c>
      <c r="I108" s="131">
        <f>H108*7/30</f>
        <v>14.327321309285235</v>
      </c>
      <c r="J108" s="90">
        <v>130002</v>
      </c>
      <c r="K108" s="131">
        <f>J108*7/30</f>
        <v>30333.8</v>
      </c>
      <c r="L108" s="94">
        <v>1532</v>
      </c>
      <c r="M108" s="122">
        <v>2787047</v>
      </c>
    </row>
    <row r="109" spans="1:13" ht="15" customHeight="1">
      <c r="A109" s="146" t="s">
        <v>166</v>
      </c>
      <c r="B109" s="92" t="s">
        <v>196</v>
      </c>
      <c r="C109" s="92" t="s">
        <v>197</v>
      </c>
      <c r="D109" s="88">
        <v>20160916</v>
      </c>
      <c r="E109" s="89" t="s">
        <v>184</v>
      </c>
      <c r="F109" s="88">
        <v>61</v>
      </c>
      <c r="G109" s="93">
        <v>1497</v>
      </c>
      <c r="H109" s="88">
        <f t="shared" si="1"/>
        <v>62.426185704742821</v>
      </c>
      <c r="I109" s="131">
        <f>H109*8/30</f>
        <v>16.646982854598086</v>
      </c>
      <c r="J109" s="90">
        <v>81254</v>
      </c>
      <c r="K109" s="131">
        <f>J109*8/30</f>
        <v>21667.733333333334</v>
      </c>
      <c r="L109" s="94">
        <v>1532</v>
      </c>
      <c r="M109" s="122">
        <v>2787047</v>
      </c>
    </row>
    <row r="110" spans="1:13" ht="15" customHeight="1">
      <c r="A110" s="146" t="s">
        <v>166</v>
      </c>
      <c r="B110" s="92" t="s">
        <v>196</v>
      </c>
      <c r="C110" s="92" t="s">
        <v>197</v>
      </c>
      <c r="D110" s="88">
        <v>20160917</v>
      </c>
      <c r="E110" s="89" t="s">
        <v>185</v>
      </c>
      <c r="F110" s="88">
        <v>64</v>
      </c>
      <c r="G110" s="93">
        <v>1497</v>
      </c>
      <c r="H110" s="88">
        <f t="shared" si="1"/>
        <v>65.49632598530394</v>
      </c>
      <c r="I110" s="131">
        <f>H110*9/30</f>
        <v>19.648897795591179</v>
      </c>
      <c r="J110" s="90">
        <v>36127</v>
      </c>
      <c r="K110" s="131">
        <f>J110*9/30</f>
        <v>10838.1</v>
      </c>
      <c r="L110" s="94">
        <v>1532</v>
      </c>
      <c r="M110" s="122">
        <v>2787047</v>
      </c>
    </row>
    <row r="111" spans="1:13" ht="15" customHeight="1">
      <c r="A111" s="146" t="s">
        <v>166</v>
      </c>
      <c r="B111" s="92" t="s">
        <v>196</v>
      </c>
      <c r="C111" s="92" t="s">
        <v>197</v>
      </c>
      <c r="D111" s="88">
        <v>20160918</v>
      </c>
      <c r="E111" s="89" t="s">
        <v>186</v>
      </c>
      <c r="F111" s="88">
        <v>108</v>
      </c>
      <c r="G111" s="93">
        <v>1497</v>
      </c>
      <c r="H111" s="88">
        <f t="shared" si="1"/>
        <v>110.5250501002004</v>
      </c>
      <c r="I111" s="131">
        <f>H111*12/30</f>
        <v>44.21002004008016</v>
      </c>
      <c r="J111" s="90">
        <v>146464</v>
      </c>
      <c r="K111" s="131">
        <f>J111*12/30</f>
        <v>58585.599999999999</v>
      </c>
      <c r="L111" s="94">
        <v>1532</v>
      </c>
      <c r="M111" s="122">
        <v>2787047</v>
      </c>
    </row>
    <row r="112" spans="1:13" ht="15" customHeight="1">
      <c r="A112" s="146" t="s">
        <v>166</v>
      </c>
      <c r="B112" s="92" t="s">
        <v>196</v>
      </c>
      <c r="C112" s="92" t="s">
        <v>197</v>
      </c>
      <c r="D112" s="88">
        <v>20160919</v>
      </c>
      <c r="E112" s="89" t="s">
        <v>187</v>
      </c>
      <c r="F112" s="88">
        <v>75</v>
      </c>
      <c r="G112" s="93">
        <v>1497</v>
      </c>
      <c r="H112" s="88">
        <f t="shared" si="1"/>
        <v>76.75350701402806</v>
      </c>
      <c r="I112" s="131">
        <f>H112*13/30</f>
        <v>33.259853039412157</v>
      </c>
      <c r="J112" s="90">
        <v>108123</v>
      </c>
      <c r="K112" s="131">
        <f>J112*13/30</f>
        <v>46853.3</v>
      </c>
      <c r="L112" s="94">
        <v>1532</v>
      </c>
      <c r="M112" s="122">
        <v>2787047</v>
      </c>
    </row>
    <row r="113" spans="1:13" ht="15" customHeight="1">
      <c r="A113" s="146" t="s">
        <v>166</v>
      </c>
      <c r="B113" s="92" t="s">
        <v>196</v>
      </c>
      <c r="C113" s="92" t="s">
        <v>197</v>
      </c>
      <c r="D113" s="88">
        <v>20160920</v>
      </c>
      <c r="E113" s="89" t="s">
        <v>188</v>
      </c>
      <c r="F113" s="88">
        <v>116</v>
      </c>
      <c r="G113" s="93">
        <v>1497</v>
      </c>
      <c r="H113" s="88">
        <f t="shared" si="1"/>
        <v>118.71209084836339</v>
      </c>
      <c r="I113" s="131">
        <f>H113*14/30</f>
        <v>55.398975729236248</v>
      </c>
      <c r="J113" s="90">
        <v>326623</v>
      </c>
      <c r="K113" s="131">
        <f>J113*14/30</f>
        <v>152424.06666666668</v>
      </c>
      <c r="L113" s="94">
        <v>1532</v>
      </c>
      <c r="M113" s="122">
        <v>2787047</v>
      </c>
    </row>
    <row r="114" spans="1:13" ht="15" customHeight="1">
      <c r="A114" s="146" t="s">
        <v>166</v>
      </c>
      <c r="B114" s="92" t="s">
        <v>196</v>
      </c>
      <c r="C114" s="92" t="s">
        <v>197</v>
      </c>
      <c r="D114" s="88">
        <v>20160921</v>
      </c>
      <c r="E114" s="89" t="s">
        <v>189</v>
      </c>
      <c r="F114" s="88">
        <v>77</v>
      </c>
      <c r="G114" s="93">
        <v>1497</v>
      </c>
      <c r="H114" s="88">
        <f t="shared" si="1"/>
        <v>78.800267201068806</v>
      </c>
      <c r="I114" s="132">
        <f>H114*15/30</f>
        <v>39.400133600534403</v>
      </c>
      <c r="J114" s="90">
        <v>250103</v>
      </c>
      <c r="K114" s="132">
        <f>J114*15/30</f>
        <v>125051.5</v>
      </c>
      <c r="L114" s="94">
        <v>1532</v>
      </c>
      <c r="M114" s="122">
        <v>2787047</v>
      </c>
    </row>
    <row r="115" spans="1:13" ht="15" customHeight="1">
      <c r="A115" s="146" t="s">
        <v>166</v>
      </c>
      <c r="B115" s="92" t="s">
        <v>196</v>
      </c>
      <c r="C115" s="87" t="s">
        <v>198</v>
      </c>
      <c r="D115" s="88">
        <v>20160907</v>
      </c>
      <c r="E115" s="89" t="s">
        <v>175</v>
      </c>
      <c r="F115" s="88">
        <v>1</v>
      </c>
      <c r="G115" s="90">
        <v>6</v>
      </c>
      <c r="H115" s="88">
        <f t="shared" si="1"/>
        <v>1</v>
      </c>
      <c r="I115" s="130"/>
      <c r="J115" s="90">
        <v>72</v>
      </c>
      <c r="K115" s="137"/>
      <c r="L115" s="91">
        <v>6</v>
      </c>
      <c r="M115" s="121">
        <v>12857</v>
      </c>
    </row>
    <row r="116" spans="1:13" ht="15" customHeight="1">
      <c r="A116" s="146" t="s">
        <v>166</v>
      </c>
      <c r="B116" s="92" t="s">
        <v>196</v>
      </c>
      <c r="C116" s="92" t="s">
        <v>198</v>
      </c>
      <c r="D116" s="88">
        <v>20160921</v>
      </c>
      <c r="E116" s="89" t="s">
        <v>189</v>
      </c>
      <c r="F116" s="88">
        <v>5</v>
      </c>
      <c r="G116" s="93">
        <v>6</v>
      </c>
      <c r="H116" s="88">
        <f t="shared" si="1"/>
        <v>5</v>
      </c>
      <c r="I116" s="132">
        <f>H116*15/30</f>
        <v>2.5</v>
      </c>
      <c r="J116" s="90">
        <v>12785</v>
      </c>
      <c r="K116" s="132">
        <f>J116*15/30</f>
        <v>6392.5</v>
      </c>
      <c r="L116" s="94">
        <v>6</v>
      </c>
      <c r="M116" s="122">
        <v>12857</v>
      </c>
    </row>
    <row r="117" spans="1:13" ht="15" customHeight="1">
      <c r="A117" s="146" t="s">
        <v>166</v>
      </c>
      <c r="B117" s="92" t="s">
        <v>196</v>
      </c>
      <c r="C117" s="87" t="s">
        <v>199</v>
      </c>
      <c r="D117" s="88">
        <v>20160901</v>
      </c>
      <c r="E117" s="89" t="s">
        <v>169</v>
      </c>
      <c r="F117" s="95">
        <v>6</v>
      </c>
      <c r="G117" s="90">
        <v>72</v>
      </c>
      <c r="H117" s="88">
        <f t="shared" si="1"/>
        <v>6.833333333333333</v>
      </c>
      <c r="I117" s="130"/>
      <c r="J117" s="96">
        <v>0</v>
      </c>
      <c r="K117" s="137"/>
      <c r="L117" s="91">
        <v>82</v>
      </c>
      <c r="M117" s="121">
        <v>22014</v>
      </c>
    </row>
    <row r="118" spans="1:13" ht="15" customHeight="1">
      <c r="A118" s="146" t="s">
        <v>166</v>
      </c>
      <c r="B118" s="92" t="s">
        <v>196</v>
      </c>
      <c r="C118" s="92" t="s">
        <v>199</v>
      </c>
      <c r="D118" s="88">
        <v>20160903</v>
      </c>
      <c r="E118" s="89" t="s">
        <v>171</v>
      </c>
      <c r="F118" s="88">
        <v>5</v>
      </c>
      <c r="G118" s="93">
        <v>72</v>
      </c>
      <c r="H118" s="88">
        <f t="shared" si="1"/>
        <v>5.6944444444444446</v>
      </c>
      <c r="I118" s="130"/>
      <c r="J118" s="96">
        <v>1</v>
      </c>
      <c r="K118" s="138"/>
      <c r="L118" s="94">
        <v>82</v>
      </c>
      <c r="M118" s="122">
        <v>22014</v>
      </c>
    </row>
    <row r="119" spans="1:13" ht="15" customHeight="1">
      <c r="A119" s="146" t="s">
        <v>166</v>
      </c>
      <c r="B119" s="92" t="s">
        <v>196</v>
      </c>
      <c r="C119" s="92" t="s">
        <v>199</v>
      </c>
      <c r="D119" s="88">
        <v>20160904</v>
      </c>
      <c r="E119" s="89" t="s">
        <v>172</v>
      </c>
      <c r="F119" s="88">
        <v>1</v>
      </c>
      <c r="G119" s="93">
        <v>72</v>
      </c>
      <c r="H119" s="88">
        <f t="shared" si="1"/>
        <v>1.1388888888888888</v>
      </c>
      <c r="I119" s="130"/>
      <c r="J119" s="90">
        <v>2645</v>
      </c>
      <c r="K119" s="138"/>
      <c r="L119" s="94">
        <v>82</v>
      </c>
      <c r="M119" s="122">
        <v>22014</v>
      </c>
    </row>
    <row r="120" spans="1:13" ht="15" customHeight="1">
      <c r="A120" s="146" t="s">
        <v>166</v>
      </c>
      <c r="B120" s="92" t="s">
        <v>196</v>
      </c>
      <c r="C120" s="92" t="s">
        <v>199</v>
      </c>
      <c r="D120" s="88">
        <v>20160905</v>
      </c>
      <c r="E120" s="89" t="s">
        <v>173</v>
      </c>
      <c r="F120" s="88">
        <v>2</v>
      </c>
      <c r="G120" s="93">
        <v>72</v>
      </c>
      <c r="H120" s="88">
        <f t="shared" si="1"/>
        <v>2.2777777777777777</v>
      </c>
      <c r="I120" s="130"/>
      <c r="J120" s="90">
        <v>1398</v>
      </c>
      <c r="K120" s="138"/>
      <c r="L120" s="94">
        <v>82</v>
      </c>
      <c r="M120" s="122">
        <v>22014</v>
      </c>
    </row>
    <row r="121" spans="1:13" ht="15" customHeight="1">
      <c r="A121" s="146" t="s">
        <v>166</v>
      </c>
      <c r="B121" s="92" t="s">
        <v>196</v>
      </c>
      <c r="C121" s="92" t="s">
        <v>199</v>
      </c>
      <c r="D121" s="88">
        <v>20160907</v>
      </c>
      <c r="E121" s="89" t="s">
        <v>175</v>
      </c>
      <c r="F121" s="88">
        <v>2</v>
      </c>
      <c r="G121" s="93">
        <v>72</v>
      </c>
      <c r="H121" s="88">
        <f t="shared" si="1"/>
        <v>2.2777777777777777</v>
      </c>
      <c r="I121" s="130"/>
      <c r="J121" s="90">
        <v>0</v>
      </c>
      <c r="K121" s="138"/>
      <c r="L121" s="94">
        <v>82</v>
      </c>
      <c r="M121" s="122">
        <v>22014</v>
      </c>
    </row>
    <row r="122" spans="1:13" ht="15" customHeight="1">
      <c r="A122" s="146" t="s">
        <v>166</v>
      </c>
      <c r="B122" s="92" t="s">
        <v>196</v>
      </c>
      <c r="C122" s="92" t="s">
        <v>199</v>
      </c>
      <c r="D122" s="88">
        <v>20160908</v>
      </c>
      <c r="E122" s="89" t="s">
        <v>176</v>
      </c>
      <c r="F122" s="88">
        <v>9</v>
      </c>
      <c r="G122" s="93">
        <v>72</v>
      </c>
      <c r="H122" s="88">
        <f t="shared" si="1"/>
        <v>10.25</v>
      </c>
      <c r="I122" s="130"/>
      <c r="J122" s="90">
        <v>3897</v>
      </c>
      <c r="K122" s="138"/>
      <c r="L122" s="94">
        <v>82</v>
      </c>
      <c r="M122" s="122">
        <v>22014</v>
      </c>
    </row>
    <row r="123" spans="1:13" ht="15" customHeight="1">
      <c r="A123" s="146" t="s">
        <v>166</v>
      </c>
      <c r="B123" s="92" t="s">
        <v>196</v>
      </c>
      <c r="C123" s="92" t="s">
        <v>199</v>
      </c>
      <c r="D123" s="88">
        <v>20160909</v>
      </c>
      <c r="E123" s="89" t="s">
        <v>177</v>
      </c>
      <c r="F123" s="88">
        <v>1</v>
      </c>
      <c r="G123" s="93">
        <v>72</v>
      </c>
      <c r="H123" s="88">
        <f t="shared" si="1"/>
        <v>1.1388888888888888</v>
      </c>
      <c r="I123" s="130"/>
      <c r="J123" s="90">
        <v>1160</v>
      </c>
      <c r="K123" s="138"/>
      <c r="L123" s="94">
        <v>82</v>
      </c>
      <c r="M123" s="122">
        <v>22014</v>
      </c>
    </row>
    <row r="124" spans="1:13" ht="15" customHeight="1">
      <c r="A124" s="146" t="s">
        <v>166</v>
      </c>
      <c r="B124" s="92" t="s">
        <v>196</v>
      </c>
      <c r="C124" s="92" t="s">
        <v>199</v>
      </c>
      <c r="D124" s="88">
        <v>20160910</v>
      </c>
      <c r="E124" s="89" t="s">
        <v>178</v>
      </c>
      <c r="F124" s="97">
        <v>7</v>
      </c>
      <c r="G124" s="93">
        <v>72</v>
      </c>
      <c r="H124" s="88">
        <f t="shared" si="1"/>
        <v>7.9722222222222223</v>
      </c>
      <c r="I124" s="130"/>
      <c r="J124" s="96">
        <v>0</v>
      </c>
      <c r="K124" s="138"/>
      <c r="L124" s="94">
        <v>82</v>
      </c>
      <c r="M124" s="122">
        <v>22014</v>
      </c>
    </row>
    <row r="125" spans="1:13" ht="15" customHeight="1">
      <c r="A125" s="146" t="s">
        <v>166</v>
      </c>
      <c r="B125" s="92" t="s">
        <v>196</v>
      </c>
      <c r="C125" s="92" t="s">
        <v>199</v>
      </c>
      <c r="D125" s="88">
        <v>20160911</v>
      </c>
      <c r="E125" s="89" t="s">
        <v>179</v>
      </c>
      <c r="F125" s="88">
        <v>1</v>
      </c>
      <c r="G125" s="93">
        <v>72</v>
      </c>
      <c r="H125" s="88">
        <f t="shared" si="1"/>
        <v>1.1388888888888888</v>
      </c>
      <c r="I125" s="131">
        <f>H125*1/30</f>
        <v>3.7962962962962962E-2</v>
      </c>
      <c r="J125" s="90">
        <v>8400</v>
      </c>
      <c r="K125" s="131">
        <f>J125*1/30</f>
        <v>280</v>
      </c>
      <c r="L125" s="94">
        <v>82</v>
      </c>
      <c r="M125" s="122">
        <v>22014</v>
      </c>
    </row>
    <row r="126" spans="1:13" ht="15" customHeight="1">
      <c r="A126" s="146" t="s">
        <v>166</v>
      </c>
      <c r="B126" s="92" t="s">
        <v>196</v>
      </c>
      <c r="C126" s="92" t="s">
        <v>199</v>
      </c>
      <c r="D126" s="97">
        <v>20160912</v>
      </c>
      <c r="E126" s="89" t="s">
        <v>180</v>
      </c>
      <c r="F126" s="88">
        <v>1</v>
      </c>
      <c r="G126" s="93">
        <v>72</v>
      </c>
      <c r="H126" s="88">
        <f t="shared" si="1"/>
        <v>1.1388888888888888</v>
      </c>
      <c r="I126" s="131">
        <f>H126*2/30</f>
        <v>7.5925925925925924E-2</v>
      </c>
      <c r="J126" s="90">
        <v>0</v>
      </c>
      <c r="K126" s="131">
        <f>J126*2/30</f>
        <v>0</v>
      </c>
      <c r="L126" s="94">
        <v>82</v>
      </c>
      <c r="M126" s="122">
        <v>22014</v>
      </c>
    </row>
    <row r="127" spans="1:13" ht="15" customHeight="1">
      <c r="A127" s="146" t="s">
        <v>166</v>
      </c>
      <c r="B127" s="92" t="s">
        <v>196</v>
      </c>
      <c r="C127" s="92" t="s">
        <v>199</v>
      </c>
      <c r="D127" s="88">
        <v>20160914</v>
      </c>
      <c r="E127" s="89" t="s">
        <v>182</v>
      </c>
      <c r="F127" s="88">
        <v>7</v>
      </c>
      <c r="G127" s="93">
        <v>72</v>
      </c>
      <c r="H127" s="88">
        <f t="shared" si="1"/>
        <v>7.9722222222222223</v>
      </c>
      <c r="I127" s="131">
        <f>H127*6/30</f>
        <v>1.5944444444444446</v>
      </c>
      <c r="J127" s="90">
        <v>366</v>
      </c>
      <c r="K127" s="131">
        <f>J127*6/30</f>
        <v>73.2</v>
      </c>
      <c r="L127" s="94">
        <v>82</v>
      </c>
      <c r="M127" s="122">
        <v>22014</v>
      </c>
    </row>
    <row r="128" spans="1:13" ht="15" customHeight="1">
      <c r="A128" s="146" t="s">
        <v>166</v>
      </c>
      <c r="B128" s="92" t="s">
        <v>196</v>
      </c>
      <c r="C128" s="92" t="s">
        <v>199</v>
      </c>
      <c r="D128" s="97">
        <v>20160915</v>
      </c>
      <c r="E128" s="89" t="s">
        <v>183</v>
      </c>
      <c r="F128" s="88">
        <v>1</v>
      </c>
      <c r="G128" s="93">
        <v>72</v>
      </c>
      <c r="H128" s="88">
        <f t="shared" si="1"/>
        <v>1.1388888888888888</v>
      </c>
      <c r="I128" s="131">
        <f>H128*7/30</f>
        <v>0.26574074074074072</v>
      </c>
      <c r="J128" s="90">
        <v>0</v>
      </c>
      <c r="K128" s="131">
        <f>J128*7/30</f>
        <v>0</v>
      </c>
      <c r="L128" s="94">
        <v>82</v>
      </c>
      <c r="M128" s="122">
        <v>22014</v>
      </c>
    </row>
    <row r="129" spans="1:13" ht="15" customHeight="1">
      <c r="A129" s="146" t="s">
        <v>166</v>
      </c>
      <c r="B129" s="92" t="s">
        <v>196</v>
      </c>
      <c r="C129" s="92" t="s">
        <v>199</v>
      </c>
      <c r="D129" s="88">
        <v>20160916</v>
      </c>
      <c r="E129" s="89" t="s">
        <v>184</v>
      </c>
      <c r="F129" s="88">
        <v>2</v>
      </c>
      <c r="G129" s="93">
        <v>72</v>
      </c>
      <c r="H129" s="88">
        <f t="shared" si="1"/>
        <v>2.2777777777777777</v>
      </c>
      <c r="I129" s="131">
        <f>H129*8/30</f>
        <v>0.6074074074074074</v>
      </c>
      <c r="J129" s="90">
        <v>0</v>
      </c>
      <c r="K129" s="131">
        <f>J129*8/30</f>
        <v>0</v>
      </c>
      <c r="L129" s="94">
        <v>82</v>
      </c>
      <c r="M129" s="122">
        <v>22014</v>
      </c>
    </row>
    <row r="130" spans="1:13" ht="15" customHeight="1">
      <c r="A130" s="146" t="s">
        <v>166</v>
      </c>
      <c r="B130" s="92" t="s">
        <v>196</v>
      </c>
      <c r="C130" s="92" t="s">
        <v>199</v>
      </c>
      <c r="D130" s="88">
        <v>20160917</v>
      </c>
      <c r="E130" s="89" t="s">
        <v>185</v>
      </c>
      <c r="F130" s="88">
        <v>4</v>
      </c>
      <c r="G130" s="93">
        <v>72</v>
      </c>
      <c r="H130" s="88">
        <f t="shared" ref="H130:H193" si="2">F130/G130*L130</f>
        <v>4.5555555555555554</v>
      </c>
      <c r="I130" s="131">
        <f>H130*9/30</f>
        <v>1.3666666666666667</v>
      </c>
      <c r="J130" s="96">
        <v>1</v>
      </c>
      <c r="K130" s="131">
        <f>J130*9/30</f>
        <v>0.3</v>
      </c>
      <c r="L130" s="94">
        <v>82</v>
      </c>
      <c r="M130" s="122">
        <v>22014</v>
      </c>
    </row>
    <row r="131" spans="1:13" ht="15" customHeight="1">
      <c r="A131" s="146" t="s">
        <v>166</v>
      </c>
      <c r="B131" s="92" t="s">
        <v>196</v>
      </c>
      <c r="C131" s="92" t="s">
        <v>199</v>
      </c>
      <c r="D131" s="88">
        <v>20160918</v>
      </c>
      <c r="E131" s="89" t="s">
        <v>186</v>
      </c>
      <c r="F131" s="88">
        <v>7</v>
      </c>
      <c r="G131" s="93">
        <v>72</v>
      </c>
      <c r="H131" s="88">
        <f t="shared" si="2"/>
        <v>7.9722222222222223</v>
      </c>
      <c r="I131" s="131">
        <f>H131*12/30</f>
        <v>3.1888888888888891</v>
      </c>
      <c r="J131" s="90">
        <v>240</v>
      </c>
      <c r="K131" s="131">
        <f>J131*12/30</f>
        <v>96</v>
      </c>
      <c r="L131" s="94">
        <v>82</v>
      </c>
      <c r="M131" s="122">
        <v>22014</v>
      </c>
    </row>
    <row r="132" spans="1:13" ht="15" customHeight="1">
      <c r="A132" s="146" t="s">
        <v>166</v>
      </c>
      <c r="B132" s="92" t="s">
        <v>196</v>
      </c>
      <c r="C132" s="92" t="s">
        <v>199</v>
      </c>
      <c r="D132" s="88">
        <v>20160919</v>
      </c>
      <c r="E132" s="89" t="s">
        <v>187</v>
      </c>
      <c r="F132" s="88">
        <v>3</v>
      </c>
      <c r="G132" s="93">
        <v>72</v>
      </c>
      <c r="H132" s="88">
        <f t="shared" si="2"/>
        <v>3.4166666666666665</v>
      </c>
      <c r="I132" s="131">
        <f>H132*13/30</f>
        <v>1.4805555555555554</v>
      </c>
      <c r="J132" s="90">
        <v>1806</v>
      </c>
      <c r="K132" s="131">
        <f>J132*13/30</f>
        <v>782.6</v>
      </c>
      <c r="L132" s="94">
        <v>82</v>
      </c>
      <c r="M132" s="122">
        <v>22014</v>
      </c>
    </row>
    <row r="133" spans="1:13" ht="15" customHeight="1">
      <c r="A133" s="146" t="s">
        <v>166</v>
      </c>
      <c r="B133" s="92" t="s">
        <v>196</v>
      </c>
      <c r="C133" s="92" t="s">
        <v>199</v>
      </c>
      <c r="D133" s="88">
        <v>20160920</v>
      </c>
      <c r="E133" s="89" t="s">
        <v>188</v>
      </c>
      <c r="F133" s="88">
        <v>8</v>
      </c>
      <c r="G133" s="93">
        <v>72</v>
      </c>
      <c r="H133" s="88">
        <f t="shared" si="2"/>
        <v>9.1111111111111107</v>
      </c>
      <c r="I133" s="131">
        <f>H133*14/30</f>
        <v>4.2518518518518515</v>
      </c>
      <c r="J133" s="90">
        <v>39</v>
      </c>
      <c r="K133" s="131">
        <f>J133*14/30</f>
        <v>18.2</v>
      </c>
      <c r="L133" s="94">
        <v>82</v>
      </c>
      <c r="M133" s="122">
        <v>22014</v>
      </c>
    </row>
    <row r="134" spans="1:13" ht="15" customHeight="1">
      <c r="A134" s="146" t="s">
        <v>166</v>
      </c>
      <c r="B134" s="92" t="s">
        <v>196</v>
      </c>
      <c r="C134" s="92" t="s">
        <v>199</v>
      </c>
      <c r="D134" s="88">
        <v>20160921</v>
      </c>
      <c r="E134" s="89" t="s">
        <v>189</v>
      </c>
      <c r="F134" s="88">
        <v>5</v>
      </c>
      <c r="G134" s="93">
        <v>72</v>
      </c>
      <c r="H134" s="88">
        <f t="shared" si="2"/>
        <v>5.6944444444444446</v>
      </c>
      <c r="I134" s="132">
        <f>H134*15/30</f>
        <v>2.8472222222222223</v>
      </c>
      <c r="J134" s="90">
        <v>2061</v>
      </c>
      <c r="K134" s="132">
        <f>J134*15/30</f>
        <v>1030.5</v>
      </c>
      <c r="L134" s="94">
        <v>82</v>
      </c>
      <c r="M134" s="122">
        <v>22014</v>
      </c>
    </row>
    <row r="135" spans="1:13" ht="15" customHeight="1">
      <c r="A135" s="146" t="s">
        <v>166</v>
      </c>
      <c r="B135" s="92" t="s">
        <v>196</v>
      </c>
      <c r="C135" s="87" t="s">
        <v>200</v>
      </c>
      <c r="D135" s="88">
        <v>20160901</v>
      </c>
      <c r="E135" s="89" t="s">
        <v>169</v>
      </c>
      <c r="F135" s="88">
        <v>1380</v>
      </c>
      <c r="G135" s="90">
        <v>14231</v>
      </c>
      <c r="H135" s="88">
        <f t="shared" si="2"/>
        <v>1374.2786873726373</v>
      </c>
      <c r="I135" s="130"/>
      <c r="J135" s="90">
        <v>5093046</v>
      </c>
      <c r="K135" s="137"/>
      <c r="L135" s="91">
        <v>14172</v>
      </c>
      <c r="M135" s="121">
        <v>43312741</v>
      </c>
    </row>
    <row r="136" spans="1:13" ht="15" customHeight="1">
      <c r="A136" s="146" t="s">
        <v>166</v>
      </c>
      <c r="B136" s="92" t="s">
        <v>196</v>
      </c>
      <c r="C136" s="92" t="s">
        <v>200</v>
      </c>
      <c r="D136" s="88">
        <v>20160902</v>
      </c>
      <c r="E136" s="89" t="s">
        <v>170</v>
      </c>
      <c r="F136" s="88">
        <v>790</v>
      </c>
      <c r="G136" s="93">
        <v>14231</v>
      </c>
      <c r="H136" s="88">
        <f t="shared" si="2"/>
        <v>786.72475581477056</v>
      </c>
      <c r="I136" s="130"/>
      <c r="J136" s="90">
        <v>3208855</v>
      </c>
      <c r="K136" s="138"/>
      <c r="L136" s="94">
        <v>14172</v>
      </c>
      <c r="M136" s="122">
        <v>43312741</v>
      </c>
    </row>
    <row r="137" spans="1:13" ht="15" customHeight="1">
      <c r="A137" s="146" t="s">
        <v>166</v>
      </c>
      <c r="B137" s="92" t="s">
        <v>196</v>
      </c>
      <c r="C137" s="92" t="s">
        <v>200</v>
      </c>
      <c r="D137" s="88">
        <v>20160903</v>
      </c>
      <c r="E137" s="89" t="s">
        <v>171</v>
      </c>
      <c r="F137" s="88">
        <v>589</v>
      </c>
      <c r="G137" s="93">
        <v>14231</v>
      </c>
      <c r="H137" s="88">
        <f t="shared" si="2"/>
        <v>586.55807743658204</v>
      </c>
      <c r="I137" s="130"/>
      <c r="J137" s="90">
        <v>2345722</v>
      </c>
      <c r="K137" s="138"/>
      <c r="L137" s="94">
        <v>14172</v>
      </c>
      <c r="M137" s="122">
        <v>43312741</v>
      </c>
    </row>
    <row r="138" spans="1:13" ht="15" customHeight="1">
      <c r="A138" s="146" t="s">
        <v>166</v>
      </c>
      <c r="B138" s="92" t="s">
        <v>196</v>
      </c>
      <c r="C138" s="92" t="s">
        <v>200</v>
      </c>
      <c r="D138" s="88">
        <v>20160904</v>
      </c>
      <c r="E138" s="89" t="s">
        <v>172</v>
      </c>
      <c r="F138" s="88">
        <v>332</v>
      </c>
      <c r="G138" s="93">
        <v>14231</v>
      </c>
      <c r="H138" s="88">
        <f t="shared" si="2"/>
        <v>330.62356826646055</v>
      </c>
      <c r="I138" s="130"/>
      <c r="J138" s="90">
        <v>1069271</v>
      </c>
      <c r="K138" s="138"/>
      <c r="L138" s="94">
        <v>14172</v>
      </c>
      <c r="M138" s="122">
        <v>43312741</v>
      </c>
    </row>
    <row r="139" spans="1:13" ht="15" customHeight="1">
      <c r="A139" s="146" t="s">
        <v>166</v>
      </c>
      <c r="B139" s="92" t="s">
        <v>196</v>
      </c>
      <c r="C139" s="92" t="s">
        <v>200</v>
      </c>
      <c r="D139" s="88">
        <v>20160905</v>
      </c>
      <c r="E139" s="89" t="s">
        <v>173</v>
      </c>
      <c r="F139" s="88">
        <v>1241</v>
      </c>
      <c r="G139" s="93">
        <v>14231</v>
      </c>
      <c r="H139" s="88">
        <f t="shared" si="2"/>
        <v>1235.854964514089</v>
      </c>
      <c r="I139" s="130"/>
      <c r="J139" s="90">
        <v>4368820</v>
      </c>
      <c r="K139" s="138"/>
      <c r="L139" s="94">
        <v>14172</v>
      </c>
      <c r="M139" s="122">
        <v>43312741</v>
      </c>
    </row>
    <row r="140" spans="1:13" ht="15" customHeight="1">
      <c r="A140" s="146" t="s">
        <v>166</v>
      </c>
      <c r="B140" s="92" t="s">
        <v>196</v>
      </c>
      <c r="C140" s="92" t="s">
        <v>200</v>
      </c>
      <c r="D140" s="88">
        <v>20160906</v>
      </c>
      <c r="E140" s="89" t="s">
        <v>174</v>
      </c>
      <c r="F140" s="88">
        <v>415</v>
      </c>
      <c r="G140" s="93">
        <v>14231</v>
      </c>
      <c r="H140" s="88">
        <f t="shared" si="2"/>
        <v>413.27946033307569</v>
      </c>
      <c r="I140" s="130"/>
      <c r="J140" s="90">
        <v>1007236</v>
      </c>
      <c r="K140" s="138"/>
      <c r="L140" s="94">
        <v>14172</v>
      </c>
      <c r="M140" s="122">
        <v>43312741</v>
      </c>
    </row>
    <row r="141" spans="1:13" ht="15" customHeight="1">
      <c r="A141" s="146" t="s">
        <v>166</v>
      </c>
      <c r="B141" s="92" t="s">
        <v>196</v>
      </c>
      <c r="C141" s="92" t="s">
        <v>200</v>
      </c>
      <c r="D141" s="88">
        <v>20160907</v>
      </c>
      <c r="E141" s="89" t="s">
        <v>175</v>
      </c>
      <c r="F141" s="88">
        <v>781</v>
      </c>
      <c r="G141" s="93">
        <v>14231</v>
      </c>
      <c r="H141" s="88">
        <f t="shared" si="2"/>
        <v>777.76206872320984</v>
      </c>
      <c r="I141" s="130"/>
      <c r="J141" s="90">
        <v>2469761</v>
      </c>
      <c r="K141" s="138"/>
      <c r="L141" s="94">
        <v>14172</v>
      </c>
      <c r="M141" s="122">
        <v>43312741</v>
      </c>
    </row>
    <row r="142" spans="1:13" ht="15" customHeight="1">
      <c r="A142" s="146" t="s">
        <v>166</v>
      </c>
      <c r="B142" s="92" t="s">
        <v>196</v>
      </c>
      <c r="C142" s="92" t="s">
        <v>200</v>
      </c>
      <c r="D142" s="88">
        <v>20160908</v>
      </c>
      <c r="E142" s="89" t="s">
        <v>176</v>
      </c>
      <c r="F142" s="88">
        <v>640</v>
      </c>
      <c r="G142" s="93">
        <v>14231</v>
      </c>
      <c r="H142" s="88">
        <f t="shared" si="2"/>
        <v>637.34663762209266</v>
      </c>
      <c r="I142" s="130"/>
      <c r="J142" s="90">
        <v>1689934</v>
      </c>
      <c r="K142" s="138"/>
      <c r="L142" s="94">
        <v>14172</v>
      </c>
      <c r="M142" s="122">
        <v>43312741</v>
      </c>
    </row>
    <row r="143" spans="1:13" ht="15" customHeight="1">
      <c r="A143" s="146" t="s">
        <v>166</v>
      </c>
      <c r="B143" s="92" t="s">
        <v>196</v>
      </c>
      <c r="C143" s="92" t="s">
        <v>200</v>
      </c>
      <c r="D143" s="88">
        <v>20160909</v>
      </c>
      <c r="E143" s="89" t="s">
        <v>177</v>
      </c>
      <c r="F143" s="88">
        <v>810</v>
      </c>
      <c r="G143" s="93">
        <v>14231</v>
      </c>
      <c r="H143" s="88">
        <f t="shared" si="2"/>
        <v>806.64183824046097</v>
      </c>
      <c r="I143" s="130"/>
      <c r="J143" s="90">
        <v>1987575</v>
      </c>
      <c r="K143" s="138"/>
      <c r="L143" s="94">
        <v>14172</v>
      </c>
      <c r="M143" s="122">
        <v>43312741</v>
      </c>
    </row>
    <row r="144" spans="1:13" ht="15" customHeight="1">
      <c r="A144" s="146" t="s">
        <v>166</v>
      </c>
      <c r="B144" s="92" t="s">
        <v>196</v>
      </c>
      <c r="C144" s="92" t="s">
        <v>200</v>
      </c>
      <c r="D144" s="88">
        <v>20160910</v>
      </c>
      <c r="E144" s="89" t="s">
        <v>178</v>
      </c>
      <c r="F144" s="88">
        <v>735</v>
      </c>
      <c r="G144" s="93">
        <v>14231</v>
      </c>
      <c r="H144" s="88">
        <f t="shared" si="2"/>
        <v>731.95277914412202</v>
      </c>
      <c r="I144" s="130"/>
      <c r="J144" s="90">
        <v>1966140</v>
      </c>
      <c r="K144" s="138"/>
      <c r="L144" s="94">
        <v>14172</v>
      </c>
      <c r="M144" s="122">
        <v>43312741</v>
      </c>
    </row>
    <row r="145" spans="1:13" ht="15" customHeight="1">
      <c r="A145" s="146" t="s">
        <v>166</v>
      </c>
      <c r="B145" s="92" t="s">
        <v>196</v>
      </c>
      <c r="C145" s="92" t="s">
        <v>200</v>
      </c>
      <c r="D145" s="88">
        <v>20160911</v>
      </c>
      <c r="E145" s="89" t="s">
        <v>179</v>
      </c>
      <c r="F145" s="88">
        <v>537</v>
      </c>
      <c r="G145" s="93">
        <v>14231</v>
      </c>
      <c r="H145" s="88">
        <f t="shared" si="2"/>
        <v>534.77366312978711</v>
      </c>
      <c r="I145" s="131">
        <f>H145*1/30</f>
        <v>17.825788770992904</v>
      </c>
      <c r="J145" s="90">
        <v>1656736</v>
      </c>
      <c r="K145" s="131">
        <f>J145*1/30</f>
        <v>55224.533333333333</v>
      </c>
      <c r="L145" s="94">
        <v>14172</v>
      </c>
      <c r="M145" s="122">
        <v>43312741</v>
      </c>
    </row>
    <row r="146" spans="1:13" ht="15" customHeight="1">
      <c r="A146" s="146" t="s">
        <v>166</v>
      </c>
      <c r="B146" s="92" t="s">
        <v>196</v>
      </c>
      <c r="C146" s="92" t="s">
        <v>200</v>
      </c>
      <c r="D146" s="88">
        <v>20160912</v>
      </c>
      <c r="E146" s="89" t="s">
        <v>180</v>
      </c>
      <c r="F146" s="88">
        <v>1028</v>
      </c>
      <c r="G146" s="93">
        <v>14231</v>
      </c>
      <c r="H146" s="88">
        <f t="shared" si="2"/>
        <v>1023.7380366804863</v>
      </c>
      <c r="I146" s="131">
        <f>H146*2/30</f>
        <v>68.249202445365754</v>
      </c>
      <c r="J146" s="90">
        <v>3027078</v>
      </c>
      <c r="K146" s="131">
        <f>J146*2/30</f>
        <v>201805.2</v>
      </c>
      <c r="L146" s="94">
        <v>14172</v>
      </c>
      <c r="M146" s="122">
        <v>43312741</v>
      </c>
    </row>
    <row r="147" spans="1:13" ht="15" customHeight="1">
      <c r="A147" s="146" t="s">
        <v>166</v>
      </c>
      <c r="B147" s="92" t="s">
        <v>196</v>
      </c>
      <c r="C147" s="92" t="s">
        <v>200</v>
      </c>
      <c r="D147" s="88">
        <v>20160913</v>
      </c>
      <c r="E147" s="89" t="s">
        <v>181</v>
      </c>
      <c r="F147" s="88">
        <v>534</v>
      </c>
      <c r="G147" s="93">
        <v>14231</v>
      </c>
      <c r="H147" s="88">
        <f t="shared" si="2"/>
        <v>531.7861007659335</v>
      </c>
      <c r="I147" s="131">
        <f>H147*5/30</f>
        <v>88.63101679432225</v>
      </c>
      <c r="J147" s="90">
        <v>1484376</v>
      </c>
      <c r="K147" s="131">
        <f>J147*5/30</f>
        <v>247396</v>
      </c>
      <c r="L147" s="94">
        <v>14172</v>
      </c>
      <c r="M147" s="122">
        <v>43312741</v>
      </c>
    </row>
    <row r="148" spans="1:13" ht="15" customHeight="1">
      <c r="A148" s="146" t="s">
        <v>166</v>
      </c>
      <c r="B148" s="92" t="s">
        <v>196</v>
      </c>
      <c r="C148" s="92" t="s">
        <v>200</v>
      </c>
      <c r="D148" s="88">
        <v>20160914</v>
      </c>
      <c r="E148" s="89" t="s">
        <v>182</v>
      </c>
      <c r="F148" s="88">
        <v>497</v>
      </c>
      <c r="G148" s="93">
        <v>14231</v>
      </c>
      <c r="H148" s="88">
        <f t="shared" si="2"/>
        <v>494.93949827840629</v>
      </c>
      <c r="I148" s="131">
        <f>H148*6/30</f>
        <v>98.987899655681261</v>
      </c>
      <c r="J148" s="90">
        <v>1756774</v>
      </c>
      <c r="K148" s="131">
        <f>J148*6/30</f>
        <v>351354.8</v>
      </c>
      <c r="L148" s="94">
        <v>14172</v>
      </c>
      <c r="M148" s="122">
        <v>43312741</v>
      </c>
    </row>
    <row r="149" spans="1:13" ht="15" customHeight="1">
      <c r="A149" s="146" t="s">
        <v>166</v>
      </c>
      <c r="B149" s="92" t="s">
        <v>196</v>
      </c>
      <c r="C149" s="92" t="s">
        <v>200</v>
      </c>
      <c r="D149" s="88">
        <v>20160915</v>
      </c>
      <c r="E149" s="89" t="s">
        <v>183</v>
      </c>
      <c r="F149" s="88">
        <v>311</v>
      </c>
      <c r="G149" s="93">
        <v>14231</v>
      </c>
      <c r="H149" s="88">
        <f t="shared" si="2"/>
        <v>309.7106317194856</v>
      </c>
      <c r="I149" s="131">
        <f>H149*7/30</f>
        <v>72.265814067879973</v>
      </c>
      <c r="J149" s="90">
        <v>1209872</v>
      </c>
      <c r="K149" s="131">
        <f>J149*7/30</f>
        <v>282303.46666666667</v>
      </c>
      <c r="L149" s="94">
        <v>14172</v>
      </c>
      <c r="M149" s="122">
        <v>43312741</v>
      </c>
    </row>
    <row r="150" spans="1:13" ht="15" customHeight="1">
      <c r="A150" s="146" t="s">
        <v>166</v>
      </c>
      <c r="B150" s="92" t="s">
        <v>196</v>
      </c>
      <c r="C150" s="92" t="s">
        <v>200</v>
      </c>
      <c r="D150" s="88">
        <v>20160916</v>
      </c>
      <c r="E150" s="89" t="s">
        <v>184</v>
      </c>
      <c r="F150" s="88">
        <v>368</v>
      </c>
      <c r="G150" s="93">
        <v>14231</v>
      </c>
      <c r="H150" s="88">
        <f t="shared" si="2"/>
        <v>366.47431663270328</v>
      </c>
      <c r="I150" s="131">
        <f>H150*8/30</f>
        <v>97.726484435387547</v>
      </c>
      <c r="J150" s="90">
        <v>929806</v>
      </c>
      <c r="K150" s="131">
        <f>J150*8/30</f>
        <v>247948.26666666666</v>
      </c>
      <c r="L150" s="94">
        <v>14172</v>
      </c>
      <c r="M150" s="122">
        <v>43312741</v>
      </c>
    </row>
    <row r="151" spans="1:13" ht="15" customHeight="1">
      <c r="A151" s="146" t="s">
        <v>166</v>
      </c>
      <c r="B151" s="92" t="s">
        <v>196</v>
      </c>
      <c r="C151" s="92" t="s">
        <v>200</v>
      </c>
      <c r="D151" s="88">
        <v>20160917</v>
      </c>
      <c r="E151" s="89" t="s">
        <v>185</v>
      </c>
      <c r="F151" s="88">
        <v>509</v>
      </c>
      <c r="G151" s="93">
        <v>14231</v>
      </c>
      <c r="H151" s="88">
        <f t="shared" si="2"/>
        <v>506.88974773382057</v>
      </c>
      <c r="I151" s="131">
        <f>H151*9/30</f>
        <v>152.06692432014617</v>
      </c>
      <c r="J151" s="90">
        <v>1036034</v>
      </c>
      <c r="K151" s="131">
        <f>J151*9/30</f>
        <v>310810.2</v>
      </c>
      <c r="L151" s="94">
        <v>14172</v>
      </c>
      <c r="M151" s="122">
        <v>43312741</v>
      </c>
    </row>
    <row r="152" spans="1:13" ht="15" customHeight="1">
      <c r="A152" s="146" t="s">
        <v>166</v>
      </c>
      <c r="B152" s="92" t="s">
        <v>196</v>
      </c>
      <c r="C152" s="92" t="s">
        <v>200</v>
      </c>
      <c r="D152" s="88">
        <v>20160918</v>
      </c>
      <c r="E152" s="89" t="s">
        <v>186</v>
      </c>
      <c r="F152" s="88">
        <v>413</v>
      </c>
      <c r="G152" s="93">
        <v>14231</v>
      </c>
      <c r="H152" s="88">
        <f t="shared" si="2"/>
        <v>411.28775209050661</v>
      </c>
      <c r="I152" s="131">
        <f>H152*12/30</f>
        <v>164.51510083620263</v>
      </c>
      <c r="J152" s="90">
        <v>1025153</v>
      </c>
      <c r="K152" s="131">
        <f>J152*12/30</f>
        <v>410061.2</v>
      </c>
      <c r="L152" s="94">
        <v>14172</v>
      </c>
      <c r="M152" s="122">
        <v>43312741</v>
      </c>
    </row>
    <row r="153" spans="1:13" ht="15" customHeight="1">
      <c r="A153" s="146" t="s">
        <v>166</v>
      </c>
      <c r="B153" s="92" t="s">
        <v>196</v>
      </c>
      <c r="C153" s="92" t="s">
        <v>200</v>
      </c>
      <c r="D153" s="88">
        <v>20160919</v>
      </c>
      <c r="E153" s="89" t="s">
        <v>187</v>
      </c>
      <c r="F153" s="88">
        <v>472</v>
      </c>
      <c r="G153" s="93">
        <v>14231</v>
      </c>
      <c r="H153" s="88">
        <f t="shared" si="2"/>
        <v>470.04314524629325</v>
      </c>
      <c r="I153" s="131">
        <f>H153*13/30</f>
        <v>203.6853629400604</v>
      </c>
      <c r="J153" s="90">
        <v>1248727</v>
      </c>
      <c r="K153" s="131">
        <f>J153*13/30</f>
        <v>541115.03333333333</v>
      </c>
      <c r="L153" s="94">
        <v>14172</v>
      </c>
      <c r="M153" s="122">
        <v>43312741</v>
      </c>
    </row>
    <row r="154" spans="1:13" ht="15" customHeight="1">
      <c r="A154" s="146" t="s">
        <v>166</v>
      </c>
      <c r="B154" s="92" t="s">
        <v>196</v>
      </c>
      <c r="C154" s="92" t="s">
        <v>200</v>
      </c>
      <c r="D154" s="88">
        <v>20160920</v>
      </c>
      <c r="E154" s="89" t="s">
        <v>188</v>
      </c>
      <c r="F154" s="88">
        <v>895</v>
      </c>
      <c r="G154" s="93">
        <v>14231</v>
      </c>
      <c r="H154" s="88">
        <f t="shared" si="2"/>
        <v>891.28943854964507</v>
      </c>
      <c r="I154" s="131">
        <f>H154*14/30</f>
        <v>415.93507132316773</v>
      </c>
      <c r="J154" s="90">
        <v>2775104</v>
      </c>
      <c r="K154" s="131">
        <f>J154*14/30</f>
        <v>1295048.5333333334</v>
      </c>
      <c r="L154" s="94">
        <v>14172</v>
      </c>
      <c r="M154" s="122">
        <v>43312741</v>
      </c>
    </row>
    <row r="155" spans="1:13" ht="15" customHeight="1">
      <c r="A155" s="146" t="s">
        <v>166</v>
      </c>
      <c r="B155" s="92" t="s">
        <v>196</v>
      </c>
      <c r="C155" s="92" t="s">
        <v>200</v>
      </c>
      <c r="D155" s="88">
        <v>20160921</v>
      </c>
      <c r="E155" s="89" t="s">
        <v>189</v>
      </c>
      <c r="F155" s="88">
        <v>954</v>
      </c>
      <c r="G155" s="93">
        <v>14231</v>
      </c>
      <c r="H155" s="88">
        <f t="shared" si="2"/>
        <v>950.04483170543187</v>
      </c>
      <c r="I155" s="132">
        <f>H155*15/30</f>
        <v>475.02241585271594</v>
      </c>
      <c r="J155" s="90">
        <v>1956721</v>
      </c>
      <c r="K155" s="132">
        <f>J155*15/30</f>
        <v>978360.5</v>
      </c>
      <c r="L155" s="94">
        <v>14172</v>
      </c>
      <c r="M155" s="122">
        <v>43312741</v>
      </c>
    </row>
    <row r="156" spans="1:13" ht="15" customHeight="1">
      <c r="A156" s="146" t="s">
        <v>166</v>
      </c>
      <c r="B156" s="92" t="s">
        <v>196</v>
      </c>
      <c r="C156" s="87" t="s">
        <v>201</v>
      </c>
      <c r="D156" s="88">
        <v>20160901</v>
      </c>
      <c r="E156" s="89" t="s">
        <v>169</v>
      </c>
      <c r="F156" s="88">
        <v>8</v>
      </c>
      <c r="G156" s="90">
        <v>114</v>
      </c>
      <c r="H156" s="88">
        <f t="shared" si="2"/>
        <v>7.7894736842105257</v>
      </c>
      <c r="I156" s="130"/>
      <c r="J156" s="90">
        <v>2588</v>
      </c>
      <c r="K156" s="137"/>
      <c r="L156" s="91">
        <v>111</v>
      </c>
      <c r="M156" s="121">
        <v>92941</v>
      </c>
    </row>
    <row r="157" spans="1:13" ht="15" customHeight="1">
      <c r="A157" s="146" t="s">
        <v>166</v>
      </c>
      <c r="B157" s="92" t="s">
        <v>196</v>
      </c>
      <c r="C157" s="92" t="s">
        <v>201</v>
      </c>
      <c r="D157" s="88">
        <v>20160902</v>
      </c>
      <c r="E157" s="89" t="s">
        <v>170</v>
      </c>
      <c r="F157" s="88">
        <v>39</v>
      </c>
      <c r="G157" s="93">
        <v>114</v>
      </c>
      <c r="H157" s="88">
        <f t="shared" si="2"/>
        <v>37.973684210526315</v>
      </c>
      <c r="I157" s="130"/>
      <c r="J157" s="90">
        <v>25801</v>
      </c>
      <c r="K157" s="138"/>
      <c r="L157" s="94">
        <v>111</v>
      </c>
      <c r="M157" s="122">
        <v>92941</v>
      </c>
    </row>
    <row r="158" spans="1:13" ht="15" customHeight="1">
      <c r="A158" s="146" t="s">
        <v>166</v>
      </c>
      <c r="B158" s="92" t="s">
        <v>196</v>
      </c>
      <c r="C158" s="92" t="s">
        <v>201</v>
      </c>
      <c r="D158" s="88">
        <v>20160904</v>
      </c>
      <c r="E158" s="89" t="s">
        <v>172</v>
      </c>
      <c r="F158" s="88">
        <v>1</v>
      </c>
      <c r="G158" s="93">
        <v>114</v>
      </c>
      <c r="H158" s="88">
        <f t="shared" si="2"/>
        <v>0.97368421052631571</v>
      </c>
      <c r="I158" s="130"/>
      <c r="J158" s="90">
        <v>140</v>
      </c>
      <c r="K158" s="138"/>
      <c r="L158" s="94">
        <v>111</v>
      </c>
      <c r="M158" s="122">
        <v>92941</v>
      </c>
    </row>
    <row r="159" spans="1:13" ht="15" customHeight="1">
      <c r="A159" s="146" t="s">
        <v>166</v>
      </c>
      <c r="B159" s="92" t="s">
        <v>196</v>
      </c>
      <c r="C159" s="92" t="s">
        <v>201</v>
      </c>
      <c r="D159" s="88">
        <v>20160905</v>
      </c>
      <c r="E159" s="89" t="s">
        <v>173</v>
      </c>
      <c r="F159" s="88">
        <v>8</v>
      </c>
      <c r="G159" s="93">
        <v>114</v>
      </c>
      <c r="H159" s="88">
        <f t="shared" si="2"/>
        <v>7.7894736842105257</v>
      </c>
      <c r="I159" s="130"/>
      <c r="J159" s="90">
        <v>876</v>
      </c>
      <c r="K159" s="138"/>
      <c r="L159" s="94">
        <v>111</v>
      </c>
      <c r="M159" s="122">
        <v>92941</v>
      </c>
    </row>
    <row r="160" spans="1:13" ht="15" customHeight="1">
      <c r="A160" s="146" t="s">
        <v>166</v>
      </c>
      <c r="B160" s="92" t="s">
        <v>196</v>
      </c>
      <c r="C160" s="92" t="s">
        <v>201</v>
      </c>
      <c r="D160" s="88">
        <v>20160906</v>
      </c>
      <c r="E160" s="89" t="s">
        <v>174</v>
      </c>
      <c r="F160" s="88">
        <v>7</v>
      </c>
      <c r="G160" s="93">
        <v>114</v>
      </c>
      <c r="H160" s="88">
        <f t="shared" si="2"/>
        <v>6.8157894736842097</v>
      </c>
      <c r="I160" s="130"/>
      <c r="J160" s="90">
        <v>43393</v>
      </c>
      <c r="K160" s="138"/>
      <c r="L160" s="94">
        <v>111</v>
      </c>
      <c r="M160" s="122">
        <v>92941</v>
      </c>
    </row>
    <row r="161" spans="1:13" ht="15" customHeight="1">
      <c r="A161" s="146" t="s">
        <v>166</v>
      </c>
      <c r="B161" s="92" t="s">
        <v>196</v>
      </c>
      <c r="C161" s="92" t="s">
        <v>201</v>
      </c>
      <c r="D161" s="88">
        <v>20160907</v>
      </c>
      <c r="E161" s="89" t="s">
        <v>175</v>
      </c>
      <c r="F161" s="88">
        <v>4</v>
      </c>
      <c r="G161" s="93">
        <v>114</v>
      </c>
      <c r="H161" s="88">
        <f t="shared" si="2"/>
        <v>3.8947368421052628</v>
      </c>
      <c r="I161" s="130"/>
      <c r="J161" s="90">
        <v>770</v>
      </c>
      <c r="K161" s="138"/>
      <c r="L161" s="94">
        <v>111</v>
      </c>
      <c r="M161" s="122">
        <v>92941</v>
      </c>
    </row>
    <row r="162" spans="1:13" ht="15" customHeight="1">
      <c r="A162" s="146" t="s">
        <v>166</v>
      </c>
      <c r="B162" s="92" t="s">
        <v>196</v>
      </c>
      <c r="C162" s="92" t="s">
        <v>201</v>
      </c>
      <c r="D162" s="88">
        <v>20160908</v>
      </c>
      <c r="E162" s="89" t="s">
        <v>176</v>
      </c>
      <c r="F162" s="88">
        <v>1</v>
      </c>
      <c r="G162" s="93">
        <v>114</v>
      </c>
      <c r="H162" s="88">
        <f t="shared" si="2"/>
        <v>0.97368421052631571</v>
      </c>
      <c r="I162" s="130"/>
      <c r="J162" s="90">
        <v>30</v>
      </c>
      <c r="K162" s="138"/>
      <c r="L162" s="94">
        <v>111</v>
      </c>
      <c r="M162" s="122">
        <v>92941</v>
      </c>
    </row>
    <row r="163" spans="1:13" ht="15" customHeight="1">
      <c r="A163" s="146" t="s">
        <v>166</v>
      </c>
      <c r="B163" s="92" t="s">
        <v>196</v>
      </c>
      <c r="C163" s="92" t="s">
        <v>201</v>
      </c>
      <c r="D163" s="88">
        <v>20160909</v>
      </c>
      <c r="E163" s="89" t="s">
        <v>177</v>
      </c>
      <c r="F163" s="88">
        <v>3</v>
      </c>
      <c r="G163" s="93">
        <v>114</v>
      </c>
      <c r="H163" s="88">
        <f t="shared" si="2"/>
        <v>2.9210526315789473</v>
      </c>
      <c r="I163" s="130"/>
      <c r="J163" s="90">
        <v>668</v>
      </c>
      <c r="K163" s="138"/>
      <c r="L163" s="94">
        <v>111</v>
      </c>
      <c r="M163" s="122">
        <v>92941</v>
      </c>
    </row>
    <row r="164" spans="1:13" ht="15" customHeight="1">
      <c r="A164" s="146" t="s">
        <v>166</v>
      </c>
      <c r="B164" s="92" t="s">
        <v>196</v>
      </c>
      <c r="C164" s="92" t="s">
        <v>201</v>
      </c>
      <c r="D164" s="88">
        <v>20160910</v>
      </c>
      <c r="E164" s="89" t="s">
        <v>178</v>
      </c>
      <c r="F164" s="88">
        <v>6</v>
      </c>
      <c r="G164" s="93">
        <v>114</v>
      </c>
      <c r="H164" s="88">
        <f t="shared" si="2"/>
        <v>5.8421052631578947</v>
      </c>
      <c r="I164" s="130"/>
      <c r="J164" s="90">
        <v>1228</v>
      </c>
      <c r="K164" s="138"/>
      <c r="L164" s="94">
        <v>111</v>
      </c>
      <c r="M164" s="122">
        <v>92941</v>
      </c>
    </row>
    <row r="165" spans="1:13" ht="15" customHeight="1">
      <c r="A165" s="146" t="s">
        <v>166</v>
      </c>
      <c r="B165" s="92" t="s">
        <v>196</v>
      </c>
      <c r="C165" s="92" t="s">
        <v>201</v>
      </c>
      <c r="D165" s="88">
        <v>20160912</v>
      </c>
      <c r="E165" s="89" t="s">
        <v>180</v>
      </c>
      <c r="F165" s="88">
        <v>9</v>
      </c>
      <c r="G165" s="93">
        <v>114</v>
      </c>
      <c r="H165" s="88">
        <f t="shared" si="2"/>
        <v>8.7631578947368425</v>
      </c>
      <c r="I165" s="131">
        <f>H165*2/30</f>
        <v>0.58421052631578951</v>
      </c>
      <c r="J165" s="90">
        <v>8626</v>
      </c>
      <c r="K165" s="131">
        <f>J165*2/30</f>
        <v>575.06666666666672</v>
      </c>
      <c r="L165" s="94">
        <v>111</v>
      </c>
      <c r="M165" s="122">
        <v>92941</v>
      </c>
    </row>
    <row r="166" spans="1:13" ht="15" customHeight="1">
      <c r="A166" s="146" t="s">
        <v>166</v>
      </c>
      <c r="B166" s="92" t="s">
        <v>196</v>
      </c>
      <c r="C166" s="92" t="s">
        <v>201</v>
      </c>
      <c r="D166" s="88">
        <v>20160914</v>
      </c>
      <c r="E166" s="89" t="s">
        <v>182</v>
      </c>
      <c r="F166" s="88">
        <v>2</v>
      </c>
      <c r="G166" s="93">
        <v>114</v>
      </c>
      <c r="H166" s="88">
        <f t="shared" si="2"/>
        <v>1.9473684210526314</v>
      </c>
      <c r="I166" s="131">
        <f>H166*6/30</f>
        <v>0.38947368421052625</v>
      </c>
      <c r="J166" s="90">
        <v>403</v>
      </c>
      <c r="K166" s="131">
        <f>J166*6/30</f>
        <v>80.599999999999994</v>
      </c>
      <c r="L166" s="94">
        <v>111</v>
      </c>
      <c r="M166" s="122">
        <v>92941</v>
      </c>
    </row>
    <row r="167" spans="1:13" ht="15" customHeight="1">
      <c r="A167" s="146" t="s">
        <v>166</v>
      </c>
      <c r="B167" s="92" t="s">
        <v>196</v>
      </c>
      <c r="C167" s="92" t="s">
        <v>201</v>
      </c>
      <c r="D167" s="88">
        <v>20160915</v>
      </c>
      <c r="E167" s="89" t="s">
        <v>183</v>
      </c>
      <c r="F167" s="88">
        <v>1</v>
      </c>
      <c r="G167" s="93">
        <v>114</v>
      </c>
      <c r="H167" s="88">
        <f t="shared" si="2"/>
        <v>0.97368421052631571</v>
      </c>
      <c r="I167" s="131">
        <f>H167*7/30</f>
        <v>0.22719298245614034</v>
      </c>
      <c r="J167" s="90">
        <v>40</v>
      </c>
      <c r="K167" s="131">
        <f>J167*7/30</f>
        <v>9.3333333333333339</v>
      </c>
      <c r="L167" s="94">
        <v>111</v>
      </c>
      <c r="M167" s="122">
        <v>92941</v>
      </c>
    </row>
    <row r="168" spans="1:13" ht="15" customHeight="1">
      <c r="A168" s="146" t="s">
        <v>166</v>
      </c>
      <c r="B168" s="92" t="s">
        <v>196</v>
      </c>
      <c r="C168" s="92" t="s">
        <v>201</v>
      </c>
      <c r="D168" s="88">
        <v>20160916</v>
      </c>
      <c r="E168" s="89" t="s">
        <v>184</v>
      </c>
      <c r="F168" s="88">
        <v>1</v>
      </c>
      <c r="G168" s="93">
        <v>114</v>
      </c>
      <c r="H168" s="88">
        <f t="shared" si="2"/>
        <v>0.97368421052631571</v>
      </c>
      <c r="I168" s="131">
        <f>H168*8/30</f>
        <v>0.25964912280701752</v>
      </c>
      <c r="J168" s="90">
        <v>140</v>
      </c>
      <c r="K168" s="131">
        <f>J168*8/30</f>
        <v>37.333333333333336</v>
      </c>
      <c r="L168" s="94">
        <v>111</v>
      </c>
      <c r="M168" s="122">
        <v>92941</v>
      </c>
    </row>
    <row r="169" spans="1:13" ht="15" customHeight="1">
      <c r="A169" s="146" t="s">
        <v>166</v>
      </c>
      <c r="B169" s="92" t="s">
        <v>196</v>
      </c>
      <c r="C169" s="92" t="s">
        <v>201</v>
      </c>
      <c r="D169" s="88">
        <v>20160917</v>
      </c>
      <c r="E169" s="89" t="s">
        <v>185</v>
      </c>
      <c r="F169" s="88">
        <v>9</v>
      </c>
      <c r="G169" s="93">
        <v>114</v>
      </c>
      <c r="H169" s="88">
        <f t="shared" si="2"/>
        <v>8.7631578947368425</v>
      </c>
      <c r="I169" s="131">
        <f>H169*9/30</f>
        <v>2.6289473684210529</v>
      </c>
      <c r="J169" s="90">
        <v>3020</v>
      </c>
      <c r="K169" s="131">
        <f>J169*9/30</f>
        <v>906</v>
      </c>
      <c r="L169" s="94">
        <v>111</v>
      </c>
      <c r="M169" s="122">
        <v>92941</v>
      </c>
    </row>
    <row r="170" spans="1:13" ht="15" customHeight="1">
      <c r="A170" s="146" t="s">
        <v>166</v>
      </c>
      <c r="B170" s="92" t="s">
        <v>196</v>
      </c>
      <c r="C170" s="92" t="s">
        <v>201</v>
      </c>
      <c r="D170" s="88">
        <v>20160918</v>
      </c>
      <c r="E170" s="89" t="s">
        <v>186</v>
      </c>
      <c r="F170" s="88">
        <v>3</v>
      </c>
      <c r="G170" s="93">
        <v>114</v>
      </c>
      <c r="H170" s="88">
        <f t="shared" si="2"/>
        <v>2.9210526315789473</v>
      </c>
      <c r="I170" s="131">
        <f>H170*12/30</f>
        <v>1.168421052631579</v>
      </c>
      <c r="J170" s="90">
        <v>2497</v>
      </c>
      <c r="K170" s="131">
        <f>J170*12/30</f>
        <v>998.8</v>
      </c>
      <c r="L170" s="94">
        <v>111</v>
      </c>
      <c r="M170" s="122">
        <v>92941</v>
      </c>
    </row>
    <row r="171" spans="1:13" ht="15" customHeight="1">
      <c r="A171" s="146" t="s">
        <v>166</v>
      </c>
      <c r="B171" s="92" t="s">
        <v>196</v>
      </c>
      <c r="C171" s="92" t="s">
        <v>201</v>
      </c>
      <c r="D171" s="88">
        <v>20160919</v>
      </c>
      <c r="E171" s="89" t="s">
        <v>187</v>
      </c>
      <c r="F171" s="88">
        <v>1</v>
      </c>
      <c r="G171" s="93">
        <v>114</v>
      </c>
      <c r="H171" s="88">
        <f t="shared" si="2"/>
        <v>0.97368421052631571</v>
      </c>
      <c r="I171" s="131">
        <f>H171*13/30</f>
        <v>0.42192982456140349</v>
      </c>
      <c r="J171" s="90">
        <v>788</v>
      </c>
      <c r="K171" s="131">
        <f>J171*13/30</f>
        <v>341.46666666666664</v>
      </c>
      <c r="L171" s="94">
        <v>111</v>
      </c>
      <c r="M171" s="122">
        <v>92941</v>
      </c>
    </row>
    <row r="172" spans="1:13" ht="15" customHeight="1">
      <c r="A172" s="146" t="s">
        <v>166</v>
      </c>
      <c r="B172" s="92" t="s">
        <v>196</v>
      </c>
      <c r="C172" s="92" t="s">
        <v>201</v>
      </c>
      <c r="D172" s="88">
        <v>20160920</v>
      </c>
      <c r="E172" s="89" t="s">
        <v>188</v>
      </c>
      <c r="F172" s="88">
        <v>2</v>
      </c>
      <c r="G172" s="93">
        <v>114</v>
      </c>
      <c r="H172" s="88">
        <f t="shared" si="2"/>
        <v>1.9473684210526314</v>
      </c>
      <c r="I172" s="131">
        <f>H172*14/30</f>
        <v>0.90877192982456134</v>
      </c>
      <c r="J172" s="90">
        <v>164</v>
      </c>
      <c r="K172" s="131">
        <f>J172*14/30</f>
        <v>76.533333333333331</v>
      </c>
      <c r="L172" s="94">
        <v>111</v>
      </c>
      <c r="M172" s="122">
        <v>92941</v>
      </c>
    </row>
    <row r="173" spans="1:13" ht="15" customHeight="1">
      <c r="A173" s="146" t="s">
        <v>166</v>
      </c>
      <c r="B173" s="92" t="s">
        <v>196</v>
      </c>
      <c r="C173" s="92" t="s">
        <v>201</v>
      </c>
      <c r="D173" s="88">
        <v>20160921</v>
      </c>
      <c r="E173" s="89" t="s">
        <v>189</v>
      </c>
      <c r="F173" s="88">
        <v>9</v>
      </c>
      <c r="G173" s="93">
        <v>114</v>
      </c>
      <c r="H173" s="88">
        <f t="shared" si="2"/>
        <v>8.7631578947368425</v>
      </c>
      <c r="I173" s="132">
        <f>H173*15/30</f>
        <v>4.3815789473684212</v>
      </c>
      <c r="J173" s="90">
        <v>1769</v>
      </c>
      <c r="K173" s="132">
        <f>J173*15/30</f>
        <v>884.5</v>
      </c>
      <c r="L173" s="94">
        <v>111</v>
      </c>
      <c r="M173" s="122">
        <v>92941</v>
      </c>
    </row>
    <row r="174" spans="1:13" ht="15" customHeight="1">
      <c r="A174" s="146" t="s">
        <v>166</v>
      </c>
      <c r="B174" s="92" t="s">
        <v>196</v>
      </c>
      <c r="C174" s="87" t="s">
        <v>202</v>
      </c>
      <c r="D174" s="88">
        <v>20160901</v>
      </c>
      <c r="E174" s="89" t="s">
        <v>169</v>
      </c>
      <c r="F174" s="88">
        <v>3</v>
      </c>
      <c r="G174" s="90">
        <v>67</v>
      </c>
      <c r="H174" s="88">
        <f t="shared" si="2"/>
        <v>2.8208955223880596</v>
      </c>
      <c r="I174" s="130"/>
      <c r="J174" s="90">
        <v>21760</v>
      </c>
      <c r="K174" s="137"/>
      <c r="L174" s="91">
        <v>63</v>
      </c>
      <c r="M174" s="121">
        <v>153122</v>
      </c>
    </row>
    <row r="175" spans="1:13" ht="15" customHeight="1">
      <c r="A175" s="146" t="s">
        <v>166</v>
      </c>
      <c r="B175" s="92" t="s">
        <v>196</v>
      </c>
      <c r="C175" s="92" t="s">
        <v>202</v>
      </c>
      <c r="D175" s="88">
        <v>20160902</v>
      </c>
      <c r="E175" s="89" t="s">
        <v>170</v>
      </c>
      <c r="F175" s="88">
        <v>3</v>
      </c>
      <c r="G175" s="93">
        <v>67</v>
      </c>
      <c r="H175" s="88">
        <f t="shared" si="2"/>
        <v>2.8208955223880596</v>
      </c>
      <c r="I175" s="130"/>
      <c r="J175" s="90">
        <v>7860</v>
      </c>
      <c r="K175" s="138"/>
      <c r="L175" s="94">
        <v>63</v>
      </c>
      <c r="M175" s="122">
        <v>153122</v>
      </c>
    </row>
    <row r="176" spans="1:13" ht="15" customHeight="1">
      <c r="A176" s="146" t="s">
        <v>166</v>
      </c>
      <c r="B176" s="92" t="s">
        <v>196</v>
      </c>
      <c r="C176" s="92" t="s">
        <v>202</v>
      </c>
      <c r="D176" s="97">
        <v>20160903</v>
      </c>
      <c r="E176" s="89" t="s">
        <v>171</v>
      </c>
      <c r="F176" s="97">
        <v>1</v>
      </c>
      <c r="G176" s="93">
        <v>67</v>
      </c>
      <c r="H176" s="88">
        <f t="shared" si="2"/>
        <v>0.94029850746268651</v>
      </c>
      <c r="I176" s="95"/>
      <c r="J176" s="96"/>
      <c r="K176" s="138"/>
      <c r="L176" s="94">
        <v>63</v>
      </c>
      <c r="M176" s="122">
        <v>153122</v>
      </c>
    </row>
    <row r="177" spans="1:13" ht="15" customHeight="1">
      <c r="A177" s="146" t="s">
        <v>166</v>
      </c>
      <c r="B177" s="92" t="s">
        <v>196</v>
      </c>
      <c r="C177" s="92" t="s">
        <v>202</v>
      </c>
      <c r="D177" s="97">
        <v>20160904</v>
      </c>
      <c r="E177" s="89" t="s">
        <v>172</v>
      </c>
      <c r="F177" s="97">
        <v>1</v>
      </c>
      <c r="G177" s="93">
        <v>67</v>
      </c>
      <c r="H177" s="88">
        <f t="shared" si="2"/>
        <v>0.94029850746268651</v>
      </c>
      <c r="I177" s="95"/>
      <c r="J177" s="96"/>
      <c r="K177" s="138"/>
      <c r="L177" s="94">
        <v>63</v>
      </c>
      <c r="M177" s="122">
        <v>153122</v>
      </c>
    </row>
    <row r="178" spans="1:13" ht="15" customHeight="1">
      <c r="A178" s="146" t="s">
        <v>166</v>
      </c>
      <c r="B178" s="92" t="s">
        <v>196</v>
      </c>
      <c r="C178" s="92" t="s">
        <v>202</v>
      </c>
      <c r="D178" s="88">
        <v>20160905</v>
      </c>
      <c r="E178" s="89" t="s">
        <v>173</v>
      </c>
      <c r="F178" s="88">
        <v>5</v>
      </c>
      <c r="G178" s="93">
        <v>67</v>
      </c>
      <c r="H178" s="88">
        <f t="shared" si="2"/>
        <v>4.7014925373134329</v>
      </c>
      <c r="I178" s="130"/>
      <c r="J178" s="90">
        <v>51062</v>
      </c>
      <c r="K178" s="138"/>
      <c r="L178" s="94">
        <v>63</v>
      </c>
      <c r="M178" s="122">
        <v>153122</v>
      </c>
    </row>
    <row r="179" spans="1:13" ht="15" customHeight="1">
      <c r="A179" s="146" t="s">
        <v>166</v>
      </c>
      <c r="B179" s="92" t="s">
        <v>196</v>
      </c>
      <c r="C179" s="92" t="s">
        <v>202</v>
      </c>
      <c r="D179" s="88">
        <v>20160907</v>
      </c>
      <c r="E179" s="89" t="s">
        <v>175</v>
      </c>
      <c r="F179" s="88">
        <v>6</v>
      </c>
      <c r="G179" s="93">
        <v>67</v>
      </c>
      <c r="H179" s="88">
        <f t="shared" si="2"/>
        <v>5.6417910447761193</v>
      </c>
      <c r="I179" s="130"/>
      <c r="J179" s="90">
        <v>17440</v>
      </c>
      <c r="K179" s="138"/>
      <c r="L179" s="94">
        <v>63</v>
      </c>
      <c r="M179" s="122">
        <v>153122</v>
      </c>
    </row>
    <row r="180" spans="1:13" ht="15" customHeight="1">
      <c r="A180" s="146" t="s">
        <v>166</v>
      </c>
      <c r="B180" s="92" t="s">
        <v>196</v>
      </c>
      <c r="C180" s="92" t="s">
        <v>202</v>
      </c>
      <c r="D180" s="88">
        <v>20160908</v>
      </c>
      <c r="E180" s="89" t="s">
        <v>176</v>
      </c>
      <c r="F180" s="88">
        <v>3</v>
      </c>
      <c r="G180" s="93">
        <v>67</v>
      </c>
      <c r="H180" s="88">
        <f t="shared" si="2"/>
        <v>2.8208955223880596</v>
      </c>
      <c r="I180" s="130"/>
      <c r="J180" s="90">
        <v>7523</v>
      </c>
      <c r="K180" s="138"/>
      <c r="L180" s="94">
        <v>63</v>
      </c>
      <c r="M180" s="122">
        <v>153122</v>
      </c>
    </row>
    <row r="181" spans="1:13" ht="15" customHeight="1">
      <c r="A181" s="146" t="s">
        <v>166</v>
      </c>
      <c r="B181" s="92" t="s">
        <v>196</v>
      </c>
      <c r="C181" s="92" t="s">
        <v>202</v>
      </c>
      <c r="D181" s="88">
        <v>20160909</v>
      </c>
      <c r="E181" s="89" t="s">
        <v>177</v>
      </c>
      <c r="F181" s="88">
        <v>6</v>
      </c>
      <c r="G181" s="93">
        <v>67</v>
      </c>
      <c r="H181" s="88">
        <f t="shared" si="2"/>
        <v>5.6417910447761193</v>
      </c>
      <c r="I181" s="130"/>
      <c r="J181" s="90"/>
      <c r="K181" s="138"/>
      <c r="L181" s="94">
        <v>63</v>
      </c>
      <c r="M181" s="122">
        <v>153122</v>
      </c>
    </row>
    <row r="182" spans="1:13" ht="15" customHeight="1">
      <c r="A182" s="146" t="s">
        <v>166</v>
      </c>
      <c r="B182" s="92" t="s">
        <v>196</v>
      </c>
      <c r="C182" s="92" t="s">
        <v>202</v>
      </c>
      <c r="D182" s="88">
        <v>20160910</v>
      </c>
      <c r="E182" s="89" t="s">
        <v>178</v>
      </c>
      <c r="F182" s="88">
        <v>5</v>
      </c>
      <c r="G182" s="93">
        <v>67</v>
      </c>
      <c r="H182" s="88">
        <f t="shared" si="2"/>
        <v>4.7014925373134329</v>
      </c>
      <c r="I182" s="130"/>
      <c r="J182" s="90">
        <v>2670</v>
      </c>
      <c r="K182" s="138"/>
      <c r="L182" s="94">
        <v>63</v>
      </c>
      <c r="M182" s="122">
        <v>153122</v>
      </c>
    </row>
    <row r="183" spans="1:13" ht="15" customHeight="1">
      <c r="A183" s="146" t="s">
        <v>166</v>
      </c>
      <c r="B183" s="92" t="s">
        <v>196</v>
      </c>
      <c r="C183" s="92" t="s">
        <v>202</v>
      </c>
      <c r="D183" s="88">
        <v>20160911</v>
      </c>
      <c r="E183" s="89" t="s">
        <v>179</v>
      </c>
      <c r="F183" s="88">
        <v>3</v>
      </c>
      <c r="G183" s="93">
        <v>67</v>
      </c>
      <c r="H183" s="88">
        <f t="shared" si="2"/>
        <v>2.8208955223880596</v>
      </c>
      <c r="I183" s="131">
        <f>H183*1/30</f>
        <v>9.4029850746268656E-2</v>
      </c>
      <c r="J183" s="90"/>
      <c r="K183" s="131">
        <f>J183*1/30</f>
        <v>0</v>
      </c>
      <c r="L183" s="94">
        <v>63</v>
      </c>
      <c r="M183" s="122">
        <v>153122</v>
      </c>
    </row>
    <row r="184" spans="1:13" ht="15" customHeight="1">
      <c r="A184" s="146" t="s">
        <v>166</v>
      </c>
      <c r="B184" s="92" t="s">
        <v>196</v>
      </c>
      <c r="C184" s="92" t="s">
        <v>202</v>
      </c>
      <c r="D184" s="97">
        <v>20160912</v>
      </c>
      <c r="E184" s="89" t="s">
        <v>180</v>
      </c>
      <c r="F184" s="97">
        <v>1</v>
      </c>
      <c r="G184" s="93">
        <v>67</v>
      </c>
      <c r="H184" s="88">
        <f t="shared" si="2"/>
        <v>0.94029850746268651</v>
      </c>
      <c r="I184" s="131">
        <f>H184*2/30</f>
        <v>6.2686567164179099E-2</v>
      </c>
      <c r="J184" s="96"/>
      <c r="K184" s="131">
        <f>J184*2/30</f>
        <v>0</v>
      </c>
      <c r="L184" s="94">
        <v>63</v>
      </c>
      <c r="M184" s="122">
        <v>153122</v>
      </c>
    </row>
    <row r="185" spans="1:13" ht="15" customHeight="1">
      <c r="A185" s="146" t="s">
        <v>166</v>
      </c>
      <c r="B185" s="92" t="s">
        <v>196</v>
      </c>
      <c r="C185" s="92" t="s">
        <v>202</v>
      </c>
      <c r="D185" s="88">
        <v>20160913</v>
      </c>
      <c r="E185" s="89" t="s">
        <v>181</v>
      </c>
      <c r="F185" s="88">
        <v>4</v>
      </c>
      <c r="G185" s="93">
        <v>67</v>
      </c>
      <c r="H185" s="88">
        <f t="shared" si="2"/>
        <v>3.761194029850746</v>
      </c>
      <c r="I185" s="131">
        <f>H185*5/30</f>
        <v>0.62686567164179108</v>
      </c>
      <c r="J185" s="90">
        <v>441</v>
      </c>
      <c r="K185" s="131">
        <f>J185*5/30</f>
        <v>73.5</v>
      </c>
      <c r="L185" s="94">
        <v>63</v>
      </c>
      <c r="M185" s="122">
        <v>153122</v>
      </c>
    </row>
    <row r="186" spans="1:13" ht="15" customHeight="1">
      <c r="A186" s="146" t="s">
        <v>166</v>
      </c>
      <c r="B186" s="92" t="s">
        <v>196</v>
      </c>
      <c r="C186" s="92" t="s">
        <v>202</v>
      </c>
      <c r="D186" s="88">
        <v>20160914</v>
      </c>
      <c r="E186" s="89" t="s">
        <v>182</v>
      </c>
      <c r="F186" s="88">
        <v>3</v>
      </c>
      <c r="G186" s="93">
        <v>67</v>
      </c>
      <c r="H186" s="88">
        <f t="shared" si="2"/>
        <v>2.8208955223880596</v>
      </c>
      <c r="I186" s="131">
        <f>H186*6/30</f>
        <v>0.56417910447761188</v>
      </c>
      <c r="J186" s="90">
        <v>3360</v>
      </c>
      <c r="K186" s="131">
        <f>J186*6/30</f>
        <v>672</v>
      </c>
      <c r="L186" s="94">
        <v>63</v>
      </c>
      <c r="M186" s="122">
        <v>153122</v>
      </c>
    </row>
    <row r="187" spans="1:13" ht="15" customHeight="1">
      <c r="A187" s="146" t="s">
        <v>166</v>
      </c>
      <c r="B187" s="92" t="s">
        <v>196</v>
      </c>
      <c r="C187" s="92" t="s">
        <v>202</v>
      </c>
      <c r="D187" s="88">
        <v>20160915</v>
      </c>
      <c r="E187" s="89" t="s">
        <v>183</v>
      </c>
      <c r="F187" s="88">
        <v>5</v>
      </c>
      <c r="G187" s="93">
        <v>67</v>
      </c>
      <c r="H187" s="88">
        <f t="shared" si="2"/>
        <v>4.7014925373134329</v>
      </c>
      <c r="I187" s="131">
        <f>H187*7/30</f>
        <v>1.0970149253731343</v>
      </c>
      <c r="J187" s="90">
        <v>3705</v>
      </c>
      <c r="K187" s="131">
        <f>J187*7/30</f>
        <v>864.5</v>
      </c>
      <c r="L187" s="94">
        <v>63</v>
      </c>
      <c r="M187" s="122">
        <v>153122</v>
      </c>
    </row>
    <row r="188" spans="1:13" ht="15" customHeight="1">
      <c r="A188" s="146" t="s">
        <v>166</v>
      </c>
      <c r="B188" s="92" t="s">
        <v>196</v>
      </c>
      <c r="C188" s="92" t="s">
        <v>202</v>
      </c>
      <c r="D188" s="88">
        <v>20160917</v>
      </c>
      <c r="E188" s="89" t="s">
        <v>185</v>
      </c>
      <c r="F188" s="88">
        <v>1</v>
      </c>
      <c r="G188" s="93">
        <v>67</v>
      </c>
      <c r="H188" s="88">
        <f t="shared" si="2"/>
        <v>0.94029850746268651</v>
      </c>
      <c r="I188" s="131">
        <f>H188*9/30</f>
        <v>0.28208955223880594</v>
      </c>
      <c r="J188" s="90">
        <v>425</v>
      </c>
      <c r="K188" s="131">
        <f>J188*9/30</f>
        <v>127.5</v>
      </c>
      <c r="L188" s="94">
        <v>63</v>
      </c>
      <c r="M188" s="122">
        <v>153122</v>
      </c>
    </row>
    <row r="189" spans="1:13" ht="15" customHeight="1">
      <c r="A189" s="146" t="s">
        <v>166</v>
      </c>
      <c r="B189" s="92" t="s">
        <v>196</v>
      </c>
      <c r="C189" s="92" t="s">
        <v>202</v>
      </c>
      <c r="D189" s="88">
        <v>20160918</v>
      </c>
      <c r="E189" s="89" t="s">
        <v>186</v>
      </c>
      <c r="F189" s="88">
        <v>4</v>
      </c>
      <c r="G189" s="93">
        <v>67</v>
      </c>
      <c r="H189" s="88">
        <f t="shared" si="2"/>
        <v>3.761194029850746</v>
      </c>
      <c r="I189" s="131">
        <f>H189*12/30</f>
        <v>1.5044776119402985</v>
      </c>
      <c r="J189" s="90">
        <v>2889</v>
      </c>
      <c r="K189" s="131">
        <f>J189*12/30</f>
        <v>1155.5999999999999</v>
      </c>
      <c r="L189" s="94">
        <v>63</v>
      </c>
      <c r="M189" s="122">
        <v>153122</v>
      </c>
    </row>
    <row r="190" spans="1:13" ht="15" customHeight="1">
      <c r="A190" s="146" t="s">
        <v>166</v>
      </c>
      <c r="B190" s="92" t="s">
        <v>196</v>
      </c>
      <c r="C190" s="92" t="s">
        <v>202</v>
      </c>
      <c r="D190" s="88">
        <v>20160919</v>
      </c>
      <c r="E190" s="89" t="s">
        <v>187</v>
      </c>
      <c r="F190" s="88">
        <v>3</v>
      </c>
      <c r="G190" s="93">
        <v>67</v>
      </c>
      <c r="H190" s="88">
        <f t="shared" si="2"/>
        <v>2.8208955223880596</v>
      </c>
      <c r="I190" s="131">
        <f>H190*13/30</f>
        <v>1.2223880597014927</v>
      </c>
      <c r="J190" s="90">
        <v>-4941</v>
      </c>
      <c r="K190" s="139">
        <f>J190*13/30</f>
        <v>-2141.1</v>
      </c>
      <c r="L190" s="94">
        <v>63</v>
      </c>
      <c r="M190" s="122">
        <v>153122</v>
      </c>
    </row>
    <row r="191" spans="1:13" ht="15" customHeight="1">
      <c r="A191" s="146" t="s">
        <v>166</v>
      </c>
      <c r="B191" s="92" t="s">
        <v>196</v>
      </c>
      <c r="C191" s="92" t="s">
        <v>202</v>
      </c>
      <c r="D191" s="88">
        <v>20160920</v>
      </c>
      <c r="E191" s="89" t="s">
        <v>188</v>
      </c>
      <c r="F191" s="88">
        <v>5</v>
      </c>
      <c r="G191" s="93">
        <v>67</v>
      </c>
      <c r="H191" s="88">
        <f t="shared" si="2"/>
        <v>4.7014925373134329</v>
      </c>
      <c r="I191" s="131">
        <f>H191*14/30</f>
        <v>2.1940298507462686</v>
      </c>
      <c r="J191" s="90">
        <v>768</v>
      </c>
      <c r="K191" s="131">
        <f>J191*14/30</f>
        <v>358.4</v>
      </c>
      <c r="L191" s="94">
        <v>63</v>
      </c>
      <c r="M191" s="122">
        <v>153122</v>
      </c>
    </row>
    <row r="192" spans="1:13" ht="15" customHeight="1">
      <c r="A192" s="146" t="s">
        <v>166</v>
      </c>
      <c r="B192" s="92" t="s">
        <v>196</v>
      </c>
      <c r="C192" s="92" t="s">
        <v>202</v>
      </c>
      <c r="D192" s="88">
        <v>20160921</v>
      </c>
      <c r="E192" s="89" t="s">
        <v>189</v>
      </c>
      <c r="F192" s="88">
        <v>5</v>
      </c>
      <c r="G192" s="93">
        <v>67</v>
      </c>
      <c r="H192" s="88">
        <f t="shared" si="2"/>
        <v>4.7014925373134329</v>
      </c>
      <c r="I192" s="132">
        <f>H192*15/30</f>
        <v>2.3507462686567164</v>
      </c>
      <c r="J192" s="90">
        <v>38160</v>
      </c>
      <c r="K192" s="132">
        <f>J192*15/30</f>
        <v>19080</v>
      </c>
      <c r="L192" s="94">
        <v>63</v>
      </c>
      <c r="M192" s="122">
        <v>153122</v>
      </c>
    </row>
    <row r="193" spans="1:13" ht="15" customHeight="1">
      <c r="A193" s="146" t="s">
        <v>166</v>
      </c>
      <c r="B193" s="92" t="s">
        <v>196</v>
      </c>
      <c r="C193" s="87" t="s">
        <v>203</v>
      </c>
      <c r="D193" s="88">
        <v>20160901</v>
      </c>
      <c r="E193" s="89" t="s">
        <v>169</v>
      </c>
      <c r="F193" s="88">
        <v>167</v>
      </c>
      <c r="G193" s="90">
        <v>3513</v>
      </c>
      <c r="H193" s="88">
        <f t="shared" si="2"/>
        <v>165.38371762026759</v>
      </c>
      <c r="I193" s="130"/>
      <c r="J193" s="90">
        <v>80164</v>
      </c>
      <c r="K193" s="137"/>
      <c r="L193" s="91">
        <v>3479</v>
      </c>
      <c r="M193" s="121">
        <v>1887400</v>
      </c>
    </row>
    <row r="194" spans="1:13" ht="15" customHeight="1">
      <c r="A194" s="146" t="s">
        <v>166</v>
      </c>
      <c r="B194" s="92" t="s">
        <v>196</v>
      </c>
      <c r="C194" s="92" t="s">
        <v>203</v>
      </c>
      <c r="D194" s="88">
        <v>20160902</v>
      </c>
      <c r="E194" s="89" t="s">
        <v>170</v>
      </c>
      <c r="F194" s="88">
        <v>153</v>
      </c>
      <c r="G194" s="93">
        <v>3513</v>
      </c>
      <c r="H194" s="88">
        <f t="shared" ref="H194:H257" si="3">F194/G194*L194</f>
        <v>151.5192143467122</v>
      </c>
      <c r="I194" s="130"/>
      <c r="J194" s="90">
        <v>68147</v>
      </c>
      <c r="K194" s="138"/>
      <c r="L194" s="94">
        <v>3479</v>
      </c>
      <c r="M194" s="122">
        <v>1887400</v>
      </c>
    </row>
    <row r="195" spans="1:13" ht="15" customHeight="1">
      <c r="A195" s="146" t="s">
        <v>166</v>
      </c>
      <c r="B195" s="92" t="s">
        <v>196</v>
      </c>
      <c r="C195" s="92" t="s">
        <v>203</v>
      </c>
      <c r="D195" s="88">
        <v>20160903</v>
      </c>
      <c r="E195" s="89" t="s">
        <v>171</v>
      </c>
      <c r="F195" s="88">
        <v>114</v>
      </c>
      <c r="G195" s="93">
        <v>3513</v>
      </c>
      <c r="H195" s="88">
        <f t="shared" si="3"/>
        <v>112.89666951323655</v>
      </c>
      <c r="I195" s="130"/>
      <c r="J195" s="90">
        <v>70027</v>
      </c>
      <c r="K195" s="138"/>
      <c r="L195" s="94">
        <v>3479</v>
      </c>
      <c r="M195" s="122">
        <v>1887400</v>
      </c>
    </row>
    <row r="196" spans="1:13" ht="15" customHeight="1">
      <c r="A196" s="146" t="s">
        <v>166</v>
      </c>
      <c r="B196" s="92" t="s">
        <v>196</v>
      </c>
      <c r="C196" s="92" t="s">
        <v>203</v>
      </c>
      <c r="D196" s="88">
        <v>20160904</v>
      </c>
      <c r="E196" s="89" t="s">
        <v>172</v>
      </c>
      <c r="F196" s="88">
        <v>87</v>
      </c>
      <c r="G196" s="93">
        <v>3513</v>
      </c>
      <c r="H196" s="88">
        <f t="shared" si="3"/>
        <v>86.157984628522641</v>
      </c>
      <c r="I196" s="130"/>
      <c r="J196" s="90">
        <v>60317</v>
      </c>
      <c r="K196" s="138"/>
      <c r="L196" s="94">
        <v>3479</v>
      </c>
      <c r="M196" s="122">
        <v>1887400</v>
      </c>
    </row>
    <row r="197" spans="1:13" ht="15" customHeight="1">
      <c r="A197" s="146" t="s">
        <v>166</v>
      </c>
      <c r="B197" s="92" t="s">
        <v>196</v>
      </c>
      <c r="C197" s="92" t="s">
        <v>203</v>
      </c>
      <c r="D197" s="88">
        <v>20160905</v>
      </c>
      <c r="E197" s="89" t="s">
        <v>173</v>
      </c>
      <c r="F197" s="88">
        <v>327</v>
      </c>
      <c r="G197" s="93">
        <v>3513</v>
      </c>
      <c r="H197" s="88">
        <f t="shared" si="3"/>
        <v>323.83518360375746</v>
      </c>
      <c r="I197" s="130"/>
      <c r="J197" s="90">
        <v>212425</v>
      </c>
      <c r="K197" s="138"/>
      <c r="L197" s="94">
        <v>3479</v>
      </c>
      <c r="M197" s="122">
        <v>1887400</v>
      </c>
    </row>
    <row r="198" spans="1:13" ht="15" customHeight="1">
      <c r="A198" s="146" t="s">
        <v>166</v>
      </c>
      <c r="B198" s="92" t="s">
        <v>196</v>
      </c>
      <c r="C198" s="92" t="s">
        <v>203</v>
      </c>
      <c r="D198" s="88">
        <v>20160906</v>
      </c>
      <c r="E198" s="89" t="s">
        <v>174</v>
      </c>
      <c r="F198" s="88">
        <v>228</v>
      </c>
      <c r="G198" s="93">
        <v>3513</v>
      </c>
      <c r="H198" s="88">
        <f t="shared" si="3"/>
        <v>225.79333902647309</v>
      </c>
      <c r="I198" s="130"/>
      <c r="J198" s="90">
        <v>127895</v>
      </c>
      <c r="K198" s="138"/>
      <c r="L198" s="94">
        <v>3479</v>
      </c>
      <c r="M198" s="122">
        <v>1887400</v>
      </c>
    </row>
    <row r="199" spans="1:13" ht="15" customHeight="1">
      <c r="A199" s="146" t="s">
        <v>166</v>
      </c>
      <c r="B199" s="92" t="s">
        <v>196</v>
      </c>
      <c r="C199" s="92" t="s">
        <v>203</v>
      </c>
      <c r="D199" s="88">
        <v>20160907</v>
      </c>
      <c r="E199" s="89" t="s">
        <v>175</v>
      </c>
      <c r="F199" s="88">
        <v>306</v>
      </c>
      <c r="G199" s="93">
        <v>3513</v>
      </c>
      <c r="H199" s="88">
        <f t="shared" si="3"/>
        <v>303.03842869342441</v>
      </c>
      <c r="I199" s="130"/>
      <c r="J199" s="90">
        <v>178705</v>
      </c>
      <c r="K199" s="138"/>
      <c r="L199" s="94">
        <v>3479</v>
      </c>
      <c r="M199" s="122">
        <v>1887400</v>
      </c>
    </row>
    <row r="200" spans="1:13" ht="15" customHeight="1">
      <c r="A200" s="146" t="s">
        <v>166</v>
      </c>
      <c r="B200" s="92" t="s">
        <v>196</v>
      </c>
      <c r="C200" s="92" t="s">
        <v>203</v>
      </c>
      <c r="D200" s="88">
        <v>20160908</v>
      </c>
      <c r="E200" s="89" t="s">
        <v>176</v>
      </c>
      <c r="F200" s="88">
        <v>261</v>
      </c>
      <c r="G200" s="93">
        <v>3513</v>
      </c>
      <c r="H200" s="88">
        <f t="shared" si="3"/>
        <v>258.47395388556788</v>
      </c>
      <c r="I200" s="130"/>
      <c r="J200" s="90">
        <v>145893</v>
      </c>
      <c r="K200" s="138"/>
      <c r="L200" s="94">
        <v>3479</v>
      </c>
      <c r="M200" s="122">
        <v>1887400</v>
      </c>
    </row>
    <row r="201" spans="1:13" ht="15" customHeight="1">
      <c r="A201" s="146" t="s">
        <v>166</v>
      </c>
      <c r="B201" s="92" t="s">
        <v>196</v>
      </c>
      <c r="C201" s="92" t="s">
        <v>203</v>
      </c>
      <c r="D201" s="88">
        <v>20160909</v>
      </c>
      <c r="E201" s="89" t="s">
        <v>177</v>
      </c>
      <c r="F201" s="88">
        <v>177</v>
      </c>
      <c r="G201" s="93">
        <v>3513</v>
      </c>
      <c r="H201" s="88">
        <f t="shared" si="3"/>
        <v>175.28693424423571</v>
      </c>
      <c r="I201" s="130"/>
      <c r="J201" s="90">
        <v>72136</v>
      </c>
      <c r="K201" s="138"/>
      <c r="L201" s="94">
        <v>3479</v>
      </c>
      <c r="M201" s="122">
        <v>1887400</v>
      </c>
    </row>
    <row r="202" spans="1:13" ht="15" customHeight="1">
      <c r="A202" s="146" t="s">
        <v>166</v>
      </c>
      <c r="B202" s="92" t="s">
        <v>196</v>
      </c>
      <c r="C202" s="92" t="s">
        <v>203</v>
      </c>
      <c r="D202" s="88">
        <v>20160910</v>
      </c>
      <c r="E202" s="89" t="s">
        <v>178</v>
      </c>
      <c r="F202" s="88">
        <v>146</v>
      </c>
      <c r="G202" s="93">
        <v>3513</v>
      </c>
      <c r="H202" s="88">
        <f t="shared" si="3"/>
        <v>144.58696270993451</v>
      </c>
      <c r="I202" s="130"/>
      <c r="J202" s="90">
        <v>68120</v>
      </c>
      <c r="K202" s="138"/>
      <c r="L202" s="94">
        <v>3479</v>
      </c>
      <c r="M202" s="122">
        <v>1887400</v>
      </c>
    </row>
    <row r="203" spans="1:13" ht="15" customHeight="1">
      <c r="A203" s="146" t="s">
        <v>166</v>
      </c>
      <c r="B203" s="92" t="s">
        <v>196</v>
      </c>
      <c r="C203" s="92" t="s">
        <v>203</v>
      </c>
      <c r="D203" s="88">
        <v>20160911</v>
      </c>
      <c r="E203" s="89" t="s">
        <v>179</v>
      </c>
      <c r="F203" s="88">
        <v>172</v>
      </c>
      <c r="G203" s="93">
        <v>3513</v>
      </c>
      <c r="H203" s="88">
        <f t="shared" si="3"/>
        <v>170.33532593225164</v>
      </c>
      <c r="I203" s="131">
        <f>H203*1/30</f>
        <v>5.6778441977417211</v>
      </c>
      <c r="J203" s="90">
        <v>117949</v>
      </c>
      <c r="K203" s="131">
        <f>J203*1/30</f>
        <v>3931.6333333333332</v>
      </c>
      <c r="L203" s="94">
        <v>3479</v>
      </c>
      <c r="M203" s="122">
        <v>1887400</v>
      </c>
    </row>
    <row r="204" spans="1:13" ht="15" customHeight="1">
      <c r="A204" s="146" t="s">
        <v>166</v>
      </c>
      <c r="B204" s="92" t="s">
        <v>196</v>
      </c>
      <c r="C204" s="92" t="s">
        <v>203</v>
      </c>
      <c r="D204" s="88">
        <v>20160912</v>
      </c>
      <c r="E204" s="89" t="s">
        <v>180</v>
      </c>
      <c r="F204" s="88">
        <v>216</v>
      </c>
      <c r="G204" s="93">
        <v>3513</v>
      </c>
      <c r="H204" s="88">
        <f t="shared" si="3"/>
        <v>213.90947907771135</v>
      </c>
      <c r="I204" s="131">
        <f>H204*2/30</f>
        <v>14.26063193851409</v>
      </c>
      <c r="J204" s="90">
        <v>141839</v>
      </c>
      <c r="K204" s="131">
        <f>J204*2/30</f>
        <v>9455.9333333333325</v>
      </c>
      <c r="L204" s="94">
        <v>3479</v>
      </c>
      <c r="M204" s="122">
        <v>1887400</v>
      </c>
    </row>
    <row r="205" spans="1:13" ht="15" customHeight="1">
      <c r="A205" s="146" t="s">
        <v>166</v>
      </c>
      <c r="B205" s="92" t="s">
        <v>196</v>
      </c>
      <c r="C205" s="92" t="s">
        <v>203</v>
      </c>
      <c r="D205" s="88">
        <v>20160913</v>
      </c>
      <c r="E205" s="89" t="s">
        <v>181</v>
      </c>
      <c r="F205" s="88">
        <v>111</v>
      </c>
      <c r="G205" s="93">
        <v>3513</v>
      </c>
      <c r="H205" s="88">
        <f t="shared" si="3"/>
        <v>109.92570452604612</v>
      </c>
      <c r="I205" s="131">
        <f>H205*5/30</f>
        <v>18.32095075434102</v>
      </c>
      <c r="J205" s="90">
        <v>89732</v>
      </c>
      <c r="K205" s="131">
        <f>J205*5/30</f>
        <v>14955.333333333334</v>
      </c>
      <c r="L205" s="94">
        <v>3479</v>
      </c>
      <c r="M205" s="122">
        <v>1887400</v>
      </c>
    </row>
    <row r="206" spans="1:13" ht="15" customHeight="1">
      <c r="A206" s="146" t="s">
        <v>166</v>
      </c>
      <c r="B206" s="92" t="s">
        <v>196</v>
      </c>
      <c r="C206" s="92" t="s">
        <v>203</v>
      </c>
      <c r="D206" s="88">
        <v>20160914</v>
      </c>
      <c r="E206" s="89" t="s">
        <v>182</v>
      </c>
      <c r="F206" s="88">
        <v>87</v>
      </c>
      <c r="G206" s="93">
        <v>3513</v>
      </c>
      <c r="H206" s="88">
        <f t="shared" si="3"/>
        <v>86.157984628522641</v>
      </c>
      <c r="I206" s="131">
        <f>H206*6/30</f>
        <v>17.23159692570453</v>
      </c>
      <c r="J206" s="90">
        <v>87221</v>
      </c>
      <c r="K206" s="131">
        <f>J206*6/30</f>
        <v>17444.2</v>
      </c>
      <c r="L206" s="94">
        <v>3479</v>
      </c>
      <c r="M206" s="122">
        <v>1887400</v>
      </c>
    </row>
    <row r="207" spans="1:13" ht="15" customHeight="1">
      <c r="A207" s="146" t="s">
        <v>166</v>
      </c>
      <c r="B207" s="92" t="s">
        <v>196</v>
      </c>
      <c r="C207" s="92" t="s">
        <v>203</v>
      </c>
      <c r="D207" s="88">
        <v>20160915</v>
      </c>
      <c r="E207" s="89" t="s">
        <v>183</v>
      </c>
      <c r="F207" s="88">
        <v>80</v>
      </c>
      <c r="G207" s="93">
        <v>3513</v>
      </c>
      <c r="H207" s="88">
        <f t="shared" si="3"/>
        <v>79.225732991744948</v>
      </c>
      <c r="I207" s="131">
        <f>H207*7/30</f>
        <v>18.486004364740488</v>
      </c>
      <c r="J207" s="90">
        <v>36828</v>
      </c>
      <c r="K207" s="131">
        <f>J207*7/30</f>
        <v>8593.2000000000007</v>
      </c>
      <c r="L207" s="94">
        <v>3479</v>
      </c>
      <c r="M207" s="122">
        <v>1887400</v>
      </c>
    </row>
    <row r="208" spans="1:13" ht="15" customHeight="1">
      <c r="A208" s="146" t="s">
        <v>166</v>
      </c>
      <c r="B208" s="92" t="s">
        <v>196</v>
      </c>
      <c r="C208" s="92" t="s">
        <v>203</v>
      </c>
      <c r="D208" s="88">
        <v>20160916</v>
      </c>
      <c r="E208" s="89" t="s">
        <v>184</v>
      </c>
      <c r="F208" s="88">
        <v>127</v>
      </c>
      <c r="G208" s="93">
        <v>3513</v>
      </c>
      <c r="H208" s="88">
        <f t="shared" si="3"/>
        <v>125.77085112439511</v>
      </c>
      <c r="I208" s="131">
        <f>H208*8/30</f>
        <v>33.53889363317203</v>
      </c>
      <c r="J208" s="90">
        <v>52098</v>
      </c>
      <c r="K208" s="131">
        <f>J208*8/30</f>
        <v>13892.8</v>
      </c>
      <c r="L208" s="94">
        <v>3479</v>
      </c>
      <c r="M208" s="122">
        <v>1887400</v>
      </c>
    </row>
    <row r="209" spans="1:13" ht="15" customHeight="1">
      <c r="A209" s="146" t="s">
        <v>166</v>
      </c>
      <c r="B209" s="92" t="s">
        <v>196</v>
      </c>
      <c r="C209" s="92" t="s">
        <v>203</v>
      </c>
      <c r="D209" s="88">
        <v>20160917</v>
      </c>
      <c r="E209" s="89" t="s">
        <v>185</v>
      </c>
      <c r="F209" s="88">
        <v>190</v>
      </c>
      <c r="G209" s="93">
        <v>3513</v>
      </c>
      <c r="H209" s="88">
        <f t="shared" si="3"/>
        <v>188.16111585539426</v>
      </c>
      <c r="I209" s="131">
        <f>H209*9/30</f>
        <v>56.448334756618273</v>
      </c>
      <c r="J209" s="90">
        <v>46936</v>
      </c>
      <c r="K209" s="131">
        <f>J209*9/30</f>
        <v>14080.8</v>
      </c>
      <c r="L209" s="94">
        <v>3479</v>
      </c>
      <c r="M209" s="122">
        <v>1887400</v>
      </c>
    </row>
    <row r="210" spans="1:13" ht="15" customHeight="1">
      <c r="A210" s="146" t="s">
        <v>166</v>
      </c>
      <c r="B210" s="92" t="s">
        <v>196</v>
      </c>
      <c r="C210" s="92" t="s">
        <v>203</v>
      </c>
      <c r="D210" s="88">
        <v>20160918</v>
      </c>
      <c r="E210" s="89" t="s">
        <v>186</v>
      </c>
      <c r="F210" s="88">
        <v>187</v>
      </c>
      <c r="G210" s="93">
        <v>3513</v>
      </c>
      <c r="H210" s="88">
        <f t="shared" si="3"/>
        <v>185.19015086820383</v>
      </c>
      <c r="I210" s="131">
        <f>H210*12/30</f>
        <v>74.07606034728154</v>
      </c>
      <c r="J210" s="90">
        <v>62308</v>
      </c>
      <c r="K210" s="131">
        <f>J210*12/30</f>
        <v>24923.200000000001</v>
      </c>
      <c r="L210" s="94">
        <v>3479</v>
      </c>
      <c r="M210" s="122">
        <v>1887400</v>
      </c>
    </row>
    <row r="211" spans="1:13" ht="15" customHeight="1">
      <c r="A211" s="146" t="s">
        <v>166</v>
      </c>
      <c r="B211" s="92" t="s">
        <v>196</v>
      </c>
      <c r="C211" s="92" t="s">
        <v>203</v>
      </c>
      <c r="D211" s="88">
        <v>20160919</v>
      </c>
      <c r="E211" s="89" t="s">
        <v>187</v>
      </c>
      <c r="F211" s="88">
        <v>175</v>
      </c>
      <c r="G211" s="93">
        <v>3513</v>
      </c>
      <c r="H211" s="88">
        <f t="shared" si="3"/>
        <v>173.30629091944206</v>
      </c>
      <c r="I211" s="131">
        <f>H211*13/30</f>
        <v>75.099392731758229</v>
      </c>
      <c r="J211" s="90">
        <v>96562</v>
      </c>
      <c r="K211" s="131">
        <f>J211*13/30</f>
        <v>41843.533333333333</v>
      </c>
      <c r="L211" s="94">
        <v>3479</v>
      </c>
      <c r="M211" s="122">
        <v>1887400</v>
      </c>
    </row>
    <row r="212" spans="1:13" ht="15" customHeight="1">
      <c r="A212" s="146" t="s">
        <v>166</v>
      </c>
      <c r="B212" s="92" t="s">
        <v>196</v>
      </c>
      <c r="C212" s="92" t="s">
        <v>203</v>
      </c>
      <c r="D212" s="88">
        <v>20160920</v>
      </c>
      <c r="E212" s="89" t="s">
        <v>188</v>
      </c>
      <c r="F212" s="88">
        <v>106</v>
      </c>
      <c r="G212" s="93">
        <v>3513</v>
      </c>
      <c r="H212" s="88">
        <f t="shared" si="3"/>
        <v>104.97409621406206</v>
      </c>
      <c r="I212" s="131">
        <f>H212*14/30</f>
        <v>48.987911566562296</v>
      </c>
      <c r="J212" s="90">
        <v>33866</v>
      </c>
      <c r="K212" s="131">
        <f>J212*14/30</f>
        <v>15804.133333333333</v>
      </c>
      <c r="L212" s="94">
        <v>3479</v>
      </c>
      <c r="M212" s="122">
        <v>1887400</v>
      </c>
    </row>
    <row r="213" spans="1:13" ht="15" customHeight="1">
      <c r="A213" s="146" t="s">
        <v>166</v>
      </c>
      <c r="B213" s="92" t="s">
        <v>196</v>
      </c>
      <c r="C213" s="92" t="s">
        <v>203</v>
      </c>
      <c r="D213" s="88">
        <v>20160921</v>
      </c>
      <c r="E213" s="89" t="s">
        <v>189</v>
      </c>
      <c r="F213" s="88">
        <v>96</v>
      </c>
      <c r="G213" s="93">
        <v>3513</v>
      </c>
      <c r="H213" s="88">
        <f t="shared" si="3"/>
        <v>95.070879590093938</v>
      </c>
      <c r="I213" s="132">
        <f>H213*15/30</f>
        <v>47.535439795046969</v>
      </c>
      <c r="J213" s="90">
        <v>38232</v>
      </c>
      <c r="K213" s="132">
        <f>J213*15/30</f>
        <v>19116</v>
      </c>
      <c r="L213" s="94">
        <v>3479</v>
      </c>
      <c r="M213" s="122">
        <v>1887400</v>
      </c>
    </row>
    <row r="214" spans="1:13" ht="15" customHeight="1">
      <c r="A214" s="146" t="s">
        <v>166</v>
      </c>
      <c r="B214" s="87" t="s">
        <v>204</v>
      </c>
      <c r="C214" s="87" t="s">
        <v>205</v>
      </c>
      <c r="D214" s="88">
        <v>20160901</v>
      </c>
      <c r="E214" s="89" t="s">
        <v>169</v>
      </c>
      <c r="F214" s="88">
        <v>4</v>
      </c>
      <c r="G214" s="90">
        <v>105</v>
      </c>
      <c r="H214" s="88">
        <f t="shared" si="3"/>
        <v>4.1523809523809527</v>
      </c>
      <c r="I214" s="130"/>
      <c r="J214" s="90">
        <v>210040</v>
      </c>
      <c r="K214" s="137"/>
      <c r="L214" s="91">
        <v>109</v>
      </c>
      <c r="M214" s="121">
        <v>6257775</v>
      </c>
    </row>
    <row r="215" spans="1:13" ht="15" customHeight="1">
      <c r="A215" s="146" t="s">
        <v>166</v>
      </c>
      <c r="B215" s="92" t="s">
        <v>204</v>
      </c>
      <c r="C215" s="92" t="s">
        <v>205</v>
      </c>
      <c r="D215" s="88">
        <v>20160903</v>
      </c>
      <c r="E215" s="89" t="s">
        <v>171</v>
      </c>
      <c r="F215" s="88">
        <v>6</v>
      </c>
      <c r="G215" s="93">
        <v>105</v>
      </c>
      <c r="H215" s="88">
        <f t="shared" si="3"/>
        <v>6.2285714285714286</v>
      </c>
      <c r="I215" s="130"/>
      <c r="J215" s="90">
        <v>99200</v>
      </c>
      <c r="K215" s="138"/>
      <c r="L215" s="94">
        <v>109</v>
      </c>
      <c r="M215" s="122">
        <v>6257775</v>
      </c>
    </row>
    <row r="216" spans="1:13" ht="15" customHeight="1">
      <c r="A216" s="146" t="s">
        <v>166</v>
      </c>
      <c r="B216" s="92" t="s">
        <v>204</v>
      </c>
      <c r="C216" s="92" t="s">
        <v>205</v>
      </c>
      <c r="D216" s="88">
        <v>20160904</v>
      </c>
      <c r="E216" s="89" t="s">
        <v>172</v>
      </c>
      <c r="F216" s="88">
        <v>10</v>
      </c>
      <c r="G216" s="93">
        <v>105</v>
      </c>
      <c r="H216" s="88">
        <f t="shared" si="3"/>
        <v>10.38095238095238</v>
      </c>
      <c r="I216" s="130"/>
      <c r="J216" s="90">
        <v>677840</v>
      </c>
      <c r="K216" s="138"/>
      <c r="L216" s="94">
        <v>109</v>
      </c>
      <c r="M216" s="122">
        <v>6257775</v>
      </c>
    </row>
    <row r="217" spans="1:13" ht="15" customHeight="1">
      <c r="A217" s="146" t="s">
        <v>166</v>
      </c>
      <c r="B217" s="92" t="s">
        <v>204</v>
      </c>
      <c r="C217" s="92" t="s">
        <v>205</v>
      </c>
      <c r="D217" s="88">
        <v>20160905</v>
      </c>
      <c r="E217" s="89" t="s">
        <v>173</v>
      </c>
      <c r="F217" s="88">
        <v>1</v>
      </c>
      <c r="G217" s="93">
        <v>105</v>
      </c>
      <c r="H217" s="88">
        <f t="shared" si="3"/>
        <v>1.0380952380952382</v>
      </c>
      <c r="I217" s="130"/>
      <c r="J217" s="90">
        <v>14160</v>
      </c>
      <c r="K217" s="138"/>
      <c r="L217" s="94">
        <v>109</v>
      </c>
      <c r="M217" s="122">
        <v>6257775</v>
      </c>
    </row>
    <row r="218" spans="1:13" ht="15" customHeight="1">
      <c r="A218" s="146" t="s">
        <v>166</v>
      </c>
      <c r="B218" s="92" t="s">
        <v>204</v>
      </c>
      <c r="C218" s="92" t="s">
        <v>205</v>
      </c>
      <c r="D218" s="88">
        <v>20160906</v>
      </c>
      <c r="E218" s="89" t="s">
        <v>174</v>
      </c>
      <c r="F218" s="88">
        <v>5</v>
      </c>
      <c r="G218" s="93">
        <v>105</v>
      </c>
      <c r="H218" s="88">
        <f t="shared" si="3"/>
        <v>5.1904761904761898</v>
      </c>
      <c r="I218" s="130"/>
      <c r="J218" s="90">
        <v>193200</v>
      </c>
      <c r="K218" s="138"/>
      <c r="L218" s="94">
        <v>109</v>
      </c>
      <c r="M218" s="122">
        <v>6257775</v>
      </c>
    </row>
    <row r="219" spans="1:13" ht="15" customHeight="1">
      <c r="A219" s="146" t="s">
        <v>166</v>
      </c>
      <c r="B219" s="92" t="s">
        <v>204</v>
      </c>
      <c r="C219" s="92" t="s">
        <v>205</v>
      </c>
      <c r="D219" s="88">
        <v>20160907</v>
      </c>
      <c r="E219" s="89" t="s">
        <v>175</v>
      </c>
      <c r="F219" s="88">
        <v>2</v>
      </c>
      <c r="G219" s="93">
        <v>105</v>
      </c>
      <c r="H219" s="88">
        <f t="shared" si="3"/>
        <v>2.0761904761904764</v>
      </c>
      <c r="I219" s="130"/>
      <c r="J219" s="90">
        <v>22320</v>
      </c>
      <c r="K219" s="138"/>
      <c r="L219" s="94">
        <v>109</v>
      </c>
      <c r="M219" s="122">
        <v>6257775</v>
      </c>
    </row>
    <row r="220" spans="1:13" ht="15" customHeight="1">
      <c r="A220" s="146" t="s">
        <v>166</v>
      </c>
      <c r="B220" s="92" t="s">
        <v>204</v>
      </c>
      <c r="C220" s="92" t="s">
        <v>205</v>
      </c>
      <c r="D220" s="88">
        <v>20160908</v>
      </c>
      <c r="E220" s="89" t="s">
        <v>176</v>
      </c>
      <c r="F220" s="88">
        <v>2</v>
      </c>
      <c r="G220" s="93">
        <v>105</v>
      </c>
      <c r="H220" s="88">
        <f t="shared" si="3"/>
        <v>2.0761904761904764</v>
      </c>
      <c r="I220" s="130"/>
      <c r="J220" s="90">
        <v>17520</v>
      </c>
      <c r="K220" s="138"/>
      <c r="L220" s="94">
        <v>109</v>
      </c>
      <c r="M220" s="122">
        <v>6257775</v>
      </c>
    </row>
    <row r="221" spans="1:13" ht="15" customHeight="1">
      <c r="A221" s="146" t="s">
        <v>166</v>
      </c>
      <c r="B221" s="92" t="s">
        <v>204</v>
      </c>
      <c r="C221" s="92" t="s">
        <v>205</v>
      </c>
      <c r="D221" s="88">
        <v>20160909</v>
      </c>
      <c r="E221" s="89" t="s">
        <v>177</v>
      </c>
      <c r="F221" s="88">
        <v>1</v>
      </c>
      <c r="G221" s="93">
        <v>105</v>
      </c>
      <c r="H221" s="88">
        <f t="shared" si="3"/>
        <v>1.0380952380952382</v>
      </c>
      <c r="I221" s="130"/>
      <c r="J221" s="90">
        <v>67120</v>
      </c>
      <c r="K221" s="138"/>
      <c r="L221" s="94">
        <v>109</v>
      </c>
      <c r="M221" s="122">
        <v>6257775</v>
      </c>
    </row>
    <row r="222" spans="1:13" ht="15" customHeight="1">
      <c r="A222" s="146" t="s">
        <v>166</v>
      </c>
      <c r="B222" s="92" t="s">
        <v>204</v>
      </c>
      <c r="C222" s="92" t="s">
        <v>205</v>
      </c>
      <c r="D222" s="88">
        <v>20160910</v>
      </c>
      <c r="E222" s="89" t="s">
        <v>178</v>
      </c>
      <c r="F222" s="88">
        <v>5</v>
      </c>
      <c r="G222" s="93">
        <v>105</v>
      </c>
      <c r="H222" s="88">
        <f t="shared" si="3"/>
        <v>5.1904761904761898</v>
      </c>
      <c r="I222" s="130"/>
      <c r="J222" s="90">
        <v>459820</v>
      </c>
      <c r="K222" s="138"/>
      <c r="L222" s="94">
        <v>109</v>
      </c>
      <c r="M222" s="122">
        <v>6257775</v>
      </c>
    </row>
    <row r="223" spans="1:13" ht="15" customHeight="1">
      <c r="A223" s="146" t="s">
        <v>166</v>
      </c>
      <c r="B223" s="92" t="s">
        <v>204</v>
      </c>
      <c r="C223" s="92" t="s">
        <v>205</v>
      </c>
      <c r="D223" s="88">
        <v>20160911</v>
      </c>
      <c r="E223" s="89" t="s">
        <v>179</v>
      </c>
      <c r="F223" s="88">
        <v>4</v>
      </c>
      <c r="G223" s="93">
        <v>105</v>
      </c>
      <c r="H223" s="88">
        <f t="shared" si="3"/>
        <v>4.1523809523809527</v>
      </c>
      <c r="I223" s="131">
        <f>H223*1/30</f>
        <v>0.13841269841269843</v>
      </c>
      <c r="J223" s="90">
        <v>161920</v>
      </c>
      <c r="K223" s="131">
        <f>J223*1/30</f>
        <v>5397.333333333333</v>
      </c>
      <c r="L223" s="94">
        <v>109</v>
      </c>
      <c r="M223" s="122">
        <v>6257775</v>
      </c>
    </row>
    <row r="224" spans="1:13" ht="15" customHeight="1">
      <c r="A224" s="146" t="s">
        <v>166</v>
      </c>
      <c r="B224" s="92" t="s">
        <v>204</v>
      </c>
      <c r="C224" s="92" t="s">
        <v>205</v>
      </c>
      <c r="D224" s="88">
        <v>20160912</v>
      </c>
      <c r="E224" s="89" t="s">
        <v>180</v>
      </c>
      <c r="F224" s="88">
        <v>5</v>
      </c>
      <c r="G224" s="93">
        <v>105</v>
      </c>
      <c r="H224" s="88">
        <f t="shared" si="3"/>
        <v>5.1904761904761898</v>
      </c>
      <c r="I224" s="131">
        <f>H224*2/30</f>
        <v>0.34603174603174597</v>
      </c>
      <c r="J224" s="90">
        <v>165440</v>
      </c>
      <c r="K224" s="131">
        <f>J224*2/30</f>
        <v>11029.333333333334</v>
      </c>
      <c r="L224" s="94">
        <v>109</v>
      </c>
      <c r="M224" s="122">
        <v>6257775</v>
      </c>
    </row>
    <row r="225" spans="1:13" ht="15" customHeight="1">
      <c r="A225" s="146" t="s">
        <v>166</v>
      </c>
      <c r="B225" s="92" t="s">
        <v>204</v>
      </c>
      <c r="C225" s="92" t="s">
        <v>205</v>
      </c>
      <c r="D225" s="88">
        <v>20160913</v>
      </c>
      <c r="E225" s="89" t="s">
        <v>181</v>
      </c>
      <c r="F225" s="88">
        <v>11</v>
      </c>
      <c r="G225" s="93">
        <v>105</v>
      </c>
      <c r="H225" s="88">
        <f t="shared" si="3"/>
        <v>11.419047619047619</v>
      </c>
      <c r="I225" s="131">
        <f>H225*5/30</f>
        <v>1.9031746031746031</v>
      </c>
      <c r="J225" s="90">
        <v>511520</v>
      </c>
      <c r="K225" s="131">
        <f>J225*5/30</f>
        <v>85253.333333333328</v>
      </c>
      <c r="L225" s="94">
        <v>109</v>
      </c>
      <c r="M225" s="122">
        <v>6257775</v>
      </c>
    </row>
    <row r="226" spans="1:13" ht="15" customHeight="1">
      <c r="A226" s="146" t="s">
        <v>166</v>
      </c>
      <c r="B226" s="92" t="s">
        <v>204</v>
      </c>
      <c r="C226" s="92" t="s">
        <v>205</v>
      </c>
      <c r="D226" s="88">
        <v>20160914</v>
      </c>
      <c r="E226" s="89" t="s">
        <v>182</v>
      </c>
      <c r="F226" s="88">
        <v>7</v>
      </c>
      <c r="G226" s="93">
        <v>105</v>
      </c>
      <c r="H226" s="88">
        <f t="shared" si="3"/>
        <v>7.2666666666666666</v>
      </c>
      <c r="I226" s="131">
        <f>H226*6/30</f>
        <v>1.4533333333333334</v>
      </c>
      <c r="J226" s="90">
        <v>554780</v>
      </c>
      <c r="K226" s="131">
        <f>J226*6/30</f>
        <v>110956</v>
      </c>
      <c r="L226" s="94">
        <v>109</v>
      </c>
      <c r="M226" s="122">
        <v>6257775</v>
      </c>
    </row>
    <row r="227" spans="1:13" ht="15" customHeight="1">
      <c r="A227" s="146" t="s">
        <v>166</v>
      </c>
      <c r="B227" s="92" t="s">
        <v>204</v>
      </c>
      <c r="C227" s="92" t="s">
        <v>205</v>
      </c>
      <c r="D227" s="88">
        <v>20160915</v>
      </c>
      <c r="E227" s="89" t="s">
        <v>183</v>
      </c>
      <c r="F227" s="88">
        <v>7</v>
      </c>
      <c r="G227" s="93">
        <v>105</v>
      </c>
      <c r="H227" s="88">
        <f t="shared" si="3"/>
        <v>7.2666666666666666</v>
      </c>
      <c r="I227" s="131">
        <f>H227*7/30</f>
        <v>1.6955555555555555</v>
      </c>
      <c r="J227" s="90">
        <v>394440</v>
      </c>
      <c r="K227" s="131">
        <f>J227*7/30</f>
        <v>92036</v>
      </c>
      <c r="L227" s="94">
        <v>109</v>
      </c>
      <c r="M227" s="122">
        <v>6257775</v>
      </c>
    </row>
    <row r="228" spans="1:13" ht="15" customHeight="1">
      <c r="A228" s="146" t="s">
        <v>166</v>
      </c>
      <c r="B228" s="92" t="s">
        <v>204</v>
      </c>
      <c r="C228" s="92" t="s">
        <v>205</v>
      </c>
      <c r="D228" s="88">
        <v>20160916</v>
      </c>
      <c r="E228" s="89" t="s">
        <v>184</v>
      </c>
      <c r="F228" s="88">
        <v>3</v>
      </c>
      <c r="G228" s="93">
        <v>105</v>
      </c>
      <c r="H228" s="88">
        <f t="shared" si="3"/>
        <v>3.1142857142857143</v>
      </c>
      <c r="I228" s="131">
        <f>H228*8/30</f>
        <v>0.83047619047619048</v>
      </c>
      <c r="J228" s="90">
        <v>139315</v>
      </c>
      <c r="K228" s="131">
        <f>J228*8/30</f>
        <v>37150.666666666664</v>
      </c>
      <c r="L228" s="94">
        <v>109</v>
      </c>
      <c r="M228" s="122">
        <v>6257775</v>
      </c>
    </row>
    <row r="229" spans="1:13" ht="15" customHeight="1">
      <c r="A229" s="146" t="s">
        <v>166</v>
      </c>
      <c r="B229" s="92" t="s">
        <v>204</v>
      </c>
      <c r="C229" s="92" t="s">
        <v>205</v>
      </c>
      <c r="D229" s="88">
        <v>20160917</v>
      </c>
      <c r="E229" s="89" t="s">
        <v>185</v>
      </c>
      <c r="F229" s="88">
        <v>1</v>
      </c>
      <c r="G229" s="93">
        <v>105</v>
      </c>
      <c r="H229" s="88">
        <f t="shared" si="3"/>
        <v>1.0380952380952382</v>
      </c>
      <c r="I229" s="131">
        <f>H229*9/30</f>
        <v>0.31142857142857144</v>
      </c>
      <c r="J229" s="90">
        <v>109200</v>
      </c>
      <c r="K229" s="131">
        <f>J229*9/30</f>
        <v>32760</v>
      </c>
      <c r="L229" s="94">
        <v>109</v>
      </c>
      <c r="M229" s="122">
        <v>6257775</v>
      </c>
    </row>
    <row r="230" spans="1:13" ht="15" customHeight="1">
      <c r="A230" s="146" t="s">
        <v>166</v>
      </c>
      <c r="B230" s="92" t="s">
        <v>204</v>
      </c>
      <c r="C230" s="92" t="s">
        <v>205</v>
      </c>
      <c r="D230" s="88">
        <v>20160918</v>
      </c>
      <c r="E230" s="89" t="s">
        <v>186</v>
      </c>
      <c r="F230" s="88">
        <v>8</v>
      </c>
      <c r="G230" s="93">
        <v>105</v>
      </c>
      <c r="H230" s="88">
        <f t="shared" si="3"/>
        <v>8.3047619047619055</v>
      </c>
      <c r="I230" s="131">
        <f>H230*12/30</f>
        <v>3.3219047619047624</v>
      </c>
      <c r="J230" s="90">
        <v>617960</v>
      </c>
      <c r="K230" s="131">
        <f>J230*12/30</f>
        <v>247184</v>
      </c>
      <c r="L230" s="94">
        <v>109</v>
      </c>
      <c r="M230" s="122">
        <v>6257775</v>
      </c>
    </row>
    <row r="231" spans="1:13" ht="15" customHeight="1">
      <c r="A231" s="146" t="s">
        <v>166</v>
      </c>
      <c r="B231" s="92" t="s">
        <v>204</v>
      </c>
      <c r="C231" s="92" t="s">
        <v>205</v>
      </c>
      <c r="D231" s="88">
        <v>20160919</v>
      </c>
      <c r="E231" s="89" t="s">
        <v>187</v>
      </c>
      <c r="F231" s="88">
        <v>4</v>
      </c>
      <c r="G231" s="93">
        <v>105</v>
      </c>
      <c r="H231" s="88">
        <f t="shared" si="3"/>
        <v>4.1523809523809527</v>
      </c>
      <c r="I231" s="131">
        <f>H231*13/30</f>
        <v>1.7993650793650795</v>
      </c>
      <c r="J231" s="90">
        <v>222080</v>
      </c>
      <c r="K231" s="131">
        <f>J231*13/30</f>
        <v>96234.666666666672</v>
      </c>
      <c r="L231" s="94">
        <v>109</v>
      </c>
      <c r="M231" s="122">
        <v>6257775</v>
      </c>
    </row>
    <row r="232" spans="1:13" ht="15" customHeight="1">
      <c r="A232" s="146" t="s">
        <v>166</v>
      </c>
      <c r="B232" s="92" t="s">
        <v>204</v>
      </c>
      <c r="C232" s="92" t="s">
        <v>205</v>
      </c>
      <c r="D232" s="88">
        <v>20160920</v>
      </c>
      <c r="E232" s="89" t="s">
        <v>188</v>
      </c>
      <c r="F232" s="88">
        <v>16</v>
      </c>
      <c r="G232" s="93">
        <v>105</v>
      </c>
      <c r="H232" s="88">
        <f t="shared" si="3"/>
        <v>16.609523809523811</v>
      </c>
      <c r="I232" s="131">
        <f>H232*14/30</f>
        <v>7.7511111111111122</v>
      </c>
      <c r="J232" s="90">
        <v>1384860</v>
      </c>
      <c r="K232" s="131">
        <f>J232*14/30</f>
        <v>646268</v>
      </c>
      <c r="L232" s="94">
        <v>109</v>
      </c>
      <c r="M232" s="122">
        <v>6257775</v>
      </c>
    </row>
    <row r="233" spans="1:13" ht="15" customHeight="1">
      <c r="A233" s="146" t="s">
        <v>166</v>
      </c>
      <c r="B233" s="92" t="s">
        <v>204</v>
      </c>
      <c r="C233" s="92" t="s">
        <v>205</v>
      </c>
      <c r="D233" s="88">
        <v>20160921</v>
      </c>
      <c r="E233" s="89" t="s">
        <v>189</v>
      </c>
      <c r="F233" s="88">
        <v>3</v>
      </c>
      <c r="G233" s="93">
        <v>105</v>
      </c>
      <c r="H233" s="88">
        <f t="shared" si="3"/>
        <v>3.1142857142857143</v>
      </c>
      <c r="I233" s="132">
        <f>H233*15/30</f>
        <v>1.5571428571428572</v>
      </c>
      <c r="J233" s="90">
        <v>235040</v>
      </c>
      <c r="K233" s="132">
        <f>J233*15/30</f>
        <v>117520</v>
      </c>
      <c r="L233" s="94">
        <v>109</v>
      </c>
      <c r="M233" s="122">
        <v>6257775</v>
      </c>
    </row>
    <row r="234" spans="1:13" ht="15" customHeight="1">
      <c r="A234" s="146" t="s">
        <v>166</v>
      </c>
      <c r="B234" s="92" t="s">
        <v>204</v>
      </c>
      <c r="C234" s="87" t="s">
        <v>206</v>
      </c>
      <c r="D234" s="88">
        <v>20160901</v>
      </c>
      <c r="E234" s="89" t="s">
        <v>169</v>
      </c>
      <c r="F234" s="88">
        <v>79</v>
      </c>
      <c r="G234" s="90">
        <v>946</v>
      </c>
      <c r="H234" s="88">
        <f t="shared" si="3"/>
        <v>80.08562367864694</v>
      </c>
      <c r="I234" s="130"/>
      <c r="J234" s="90">
        <v>5776457</v>
      </c>
      <c r="K234" s="137"/>
      <c r="L234" s="91">
        <v>959</v>
      </c>
      <c r="M234" s="121">
        <v>78481353</v>
      </c>
    </row>
    <row r="235" spans="1:13" ht="15" customHeight="1">
      <c r="A235" s="146" t="s">
        <v>166</v>
      </c>
      <c r="B235" s="92" t="s">
        <v>204</v>
      </c>
      <c r="C235" s="92" t="s">
        <v>206</v>
      </c>
      <c r="D235" s="88">
        <v>20160902</v>
      </c>
      <c r="E235" s="89" t="s">
        <v>170</v>
      </c>
      <c r="F235" s="88">
        <v>59</v>
      </c>
      <c r="G235" s="93">
        <v>946</v>
      </c>
      <c r="H235" s="88">
        <f t="shared" si="3"/>
        <v>59.810782241014799</v>
      </c>
      <c r="I235" s="130"/>
      <c r="J235" s="90">
        <v>3724961</v>
      </c>
      <c r="K235" s="138"/>
      <c r="L235" s="94">
        <v>959</v>
      </c>
      <c r="M235" s="122">
        <v>78481353</v>
      </c>
    </row>
    <row r="236" spans="1:13" ht="15" customHeight="1">
      <c r="A236" s="146" t="s">
        <v>166</v>
      </c>
      <c r="B236" s="92" t="s">
        <v>204</v>
      </c>
      <c r="C236" s="92" t="s">
        <v>206</v>
      </c>
      <c r="D236" s="88">
        <v>20160903</v>
      </c>
      <c r="E236" s="89" t="s">
        <v>171</v>
      </c>
      <c r="F236" s="88">
        <v>50</v>
      </c>
      <c r="G236" s="93">
        <v>946</v>
      </c>
      <c r="H236" s="88">
        <f t="shared" si="3"/>
        <v>50.687103594080341</v>
      </c>
      <c r="I236" s="130"/>
      <c r="J236" s="90">
        <v>3333479</v>
      </c>
      <c r="K236" s="138"/>
      <c r="L236" s="94">
        <v>959</v>
      </c>
      <c r="M236" s="122">
        <v>78481353</v>
      </c>
    </row>
    <row r="237" spans="1:13" ht="15" customHeight="1">
      <c r="A237" s="146" t="s">
        <v>166</v>
      </c>
      <c r="B237" s="92" t="s">
        <v>204</v>
      </c>
      <c r="C237" s="92" t="s">
        <v>206</v>
      </c>
      <c r="D237" s="88">
        <v>20160904</v>
      </c>
      <c r="E237" s="89" t="s">
        <v>172</v>
      </c>
      <c r="F237" s="88">
        <v>23</v>
      </c>
      <c r="G237" s="93">
        <v>946</v>
      </c>
      <c r="H237" s="88">
        <f t="shared" si="3"/>
        <v>23.316067653276956</v>
      </c>
      <c r="I237" s="130"/>
      <c r="J237" s="90">
        <v>2582259</v>
      </c>
      <c r="K237" s="138"/>
      <c r="L237" s="94">
        <v>959</v>
      </c>
      <c r="M237" s="122">
        <v>78481353</v>
      </c>
    </row>
    <row r="238" spans="1:13" ht="15" customHeight="1">
      <c r="A238" s="146" t="s">
        <v>166</v>
      </c>
      <c r="B238" s="92" t="s">
        <v>204</v>
      </c>
      <c r="C238" s="92" t="s">
        <v>206</v>
      </c>
      <c r="D238" s="88">
        <v>20160905</v>
      </c>
      <c r="E238" s="89" t="s">
        <v>173</v>
      </c>
      <c r="F238" s="88">
        <v>73</v>
      </c>
      <c r="G238" s="93">
        <v>946</v>
      </c>
      <c r="H238" s="88">
        <f t="shared" si="3"/>
        <v>74.003171247357287</v>
      </c>
      <c r="I238" s="130"/>
      <c r="J238" s="90">
        <v>6580800</v>
      </c>
      <c r="K238" s="138"/>
      <c r="L238" s="94">
        <v>959</v>
      </c>
      <c r="M238" s="122">
        <v>78481353</v>
      </c>
    </row>
    <row r="239" spans="1:13" ht="15" customHeight="1">
      <c r="A239" s="146" t="s">
        <v>166</v>
      </c>
      <c r="B239" s="92" t="s">
        <v>204</v>
      </c>
      <c r="C239" s="92" t="s">
        <v>206</v>
      </c>
      <c r="D239" s="88">
        <v>20160906</v>
      </c>
      <c r="E239" s="89" t="s">
        <v>174</v>
      </c>
      <c r="F239" s="88">
        <v>16</v>
      </c>
      <c r="G239" s="93">
        <v>946</v>
      </c>
      <c r="H239" s="88">
        <f t="shared" si="3"/>
        <v>16.219873150105709</v>
      </c>
      <c r="I239" s="130"/>
      <c r="J239" s="90">
        <v>908539</v>
      </c>
      <c r="K239" s="138"/>
      <c r="L239" s="94">
        <v>959</v>
      </c>
      <c r="M239" s="122">
        <v>78481353</v>
      </c>
    </row>
    <row r="240" spans="1:13" ht="15" customHeight="1">
      <c r="A240" s="146" t="s">
        <v>166</v>
      </c>
      <c r="B240" s="92" t="s">
        <v>204</v>
      </c>
      <c r="C240" s="92" t="s">
        <v>206</v>
      </c>
      <c r="D240" s="88">
        <v>20160907</v>
      </c>
      <c r="E240" s="89" t="s">
        <v>175</v>
      </c>
      <c r="F240" s="88">
        <v>55</v>
      </c>
      <c r="G240" s="93">
        <v>946</v>
      </c>
      <c r="H240" s="88">
        <f t="shared" si="3"/>
        <v>55.755813953488371</v>
      </c>
      <c r="I240" s="130"/>
      <c r="J240" s="90">
        <v>4249540</v>
      </c>
      <c r="K240" s="138"/>
      <c r="L240" s="94">
        <v>959</v>
      </c>
      <c r="M240" s="122">
        <v>78481353</v>
      </c>
    </row>
    <row r="241" spans="1:13" ht="15" customHeight="1">
      <c r="A241" s="146" t="s">
        <v>166</v>
      </c>
      <c r="B241" s="92" t="s">
        <v>204</v>
      </c>
      <c r="C241" s="92" t="s">
        <v>206</v>
      </c>
      <c r="D241" s="88">
        <v>20160908</v>
      </c>
      <c r="E241" s="89" t="s">
        <v>176</v>
      </c>
      <c r="F241" s="88">
        <v>40</v>
      </c>
      <c r="G241" s="93">
        <v>946</v>
      </c>
      <c r="H241" s="88">
        <f t="shared" si="3"/>
        <v>40.549682875264274</v>
      </c>
      <c r="I241" s="130"/>
      <c r="J241" s="90">
        <v>2427660</v>
      </c>
      <c r="K241" s="138"/>
      <c r="L241" s="94">
        <v>959</v>
      </c>
      <c r="M241" s="122">
        <v>78481353</v>
      </c>
    </row>
    <row r="242" spans="1:13" ht="15" customHeight="1">
      <c r="A242" s="146" t="s">
        <v>166</v>
      </c>
      <c r="B242" s="92" t="s">
        <v>204</v>
      </c>
      <c r="C242" s="92" t="s">
        <v>206</v>
      </c>
      <c r="D242" s="88">
        <v>20160909</v>
      </c>
      <c r="E242" s="89" t="s">
        <v>177</v>
      </c>
      <c r="F242" s="88">
        <v>45</v>
      </c>
      <c r="G242" s="93">
        <v>946</v>
      </c>
      <c r="H242" s="88">
        <f t="shared" si="3"/>
        <v>45.618393234672304</v>
      </c>
      <c r="I242" s="130"/>
      <c r="J242" s="90">
        <v>2230199</v>
      </c>
      <c r="K242" s="138"/>
      <c r="L242" s="94">
        <v>959</v>
      </c>
      <c r="M242" s="122">
        <v>78481353</v>
      </c>
    </row>
    <row r="243" spans="1:13" ht="15" customHeight="1">
      <c r="A243" s="146" t="s">
        <v>166</v>
      </c>
      <c r="B243" s="92" t="s">
        <v>204</v>
      </c>
      <c r="C243" s="92" t="s">
        <v>206</v>
      </c>
      <c r="D243" s="88">
        <v>20160910</v>
      </c>
      <c r="E243" s="89" t="s">
        <v>178</v>
      </c>
      <c r="F243" s="88">
        <v>36</v>
      </c>
      <c r="G243" s="93">
        <v>946</v>
      </c>
      <c r="H243" s="88">
        <f t="shared" si="3"/>
        <v>36.494714587737846</v>
      </c>
      <c r="I243" s="130"/>
      <c r="J243" s="90">
        <v>3260960</v>
      </c>
      <c r="K243" s="138"/>
      <c r="L243" s="94">
        <v>959</v>
      </c>
      <c r="M243" s="122">
        <v>78481353</v>
      </c>
    </row>
    <row r="244" spans="1:13" ht="15" customHeight="1">
      <c r="A244" s="146" t="s">
        <v>166</v>
      </c>
      <c r="B244" s="92" t="s">
        <v>204</v>
      </c>
      <c r="C244" s="92" t="s">
        <v>206</v>
      </c>
      <c r="D244" s="88">
        <v>20160911</v>
      </c>
      <c r="E244" s="89" t="s">
        <v>179</v>
      </c>
      <c r="F244" s="88">
        <v>58</v>
      </c>
      <c r="G244" s="93">
        <v>946</v>
      </c>
      <c r="H244" s="88">
        <f t="shared" si="3"/>
        <v>58.79704016913319</v>
      </c>
      <c r="I244" s="131">
        <f>H244*1/30</f>
        <v>1.9599013389711064</v>
      </c>
      <c r="J244" s="90">
        <v>6113800</v>
      </c>
      <c r="K244" s="131">
        <f>J244*1/30</f>
        <v>203793.33333333334</v>
      </c>
      <c r="L244" s="94">
        <v>959</v>
      </c>
      <c r="M244" s="122">
        <v>78481353</v>
      </c>
    </row>
    <row r="245" spans="1:13" ht="15" customHeight="1">
      <c r="A245" s="146" t="s">
        <v>166</v>
      </c>
      <c r="B245" s="92" t="s">
        <v>204</v>
      </c>
      <c r="C245" s="92" t="s">
        <v>206</v>
      </c>
      <c r="D245" s="88">
        <v>20160912</v>
      </c>
      <c r="E245" s="89" t="s">
        <v>180</v>
      </c>
      <c r="F245" s="88">
        <v>63</v>
      </c>
      <c r="G245" s="93">
        <v>946</v>
      </c>
      <c r="H245" s="88">
        <f t="shared" si="3"/>
        <v>63.865750528541234</v>
      </c>
      <c r="I245" s="131">
        <f>H245*2/30</f>
        <v>4.2577167019027486</v>
      </c>
      <c r="J245" s="90">
        <v>6164619</v>
      </c>
      <c r="K245" s="131">
        <f>J245*2/30</f>
        <v>410974.6</v>
      </c>
      <c r="L245" s="94">
        <v>959</v>
      </c>
      <c r="M245" s="122">
        <v>78481353</v>
      </c>
    </row>
    <row r="246" spans="1:13" ht="15" customHeight="1">
      <c r="A246" s="146" t="s">
        <v>166</v>
      </c>
      <c r="B246" s="92" t="s">
        <v>204</v>
      </c>
      <c r="C246" s="92" t="s">
        <v>206</v>
      </c>
      <c r="D246" s="88">
        <v>20160913</v>
      </c>
      <c r="E246" s="89" t="s">
        <v>181</v>
      </c>
      <c r="F246" s="88">
        <v>23</v>
      </c>
      <c r="G246" s="93">
        <v>946</v>
      </c>
      <c r="H246" s="88">
        <f t="shared" si="3"/>
        <v>23.316067653276956</v>
      </c>
      <c r="I246" s="131">
        <f>H246*5/30</f>
        <v>3.8860112755461595</v>
      </c>
      <c r="J246" s="90">
        <v>1238340</v>
      </c>
      <c r="K246" s="131">
        <f>J246*5/30</f>
        <v>206390</v>
      </c>
      <c r="L246" s="94">
        <v>959</v>
      </c>
      <c r="M246" s="122">
        <v>78481353</v>
      </c>
    </row>
    <row r="247" spans="1:13" ht="15" customHeight="1">
      <c r="A247" s="146" t="s">
        <v>166</v>
      </c>
      <c r="B247" s="92" t="s">
        <v>204</v>
      </c>
      <c r="C247" s="92" t="s">
        <v>206</v>
      </c>
      <c r="D247" s="88">
        <v>20160914</v>
      </c>
      <c r="E247" s="89" t="s">
        <v>182</v>
      </c>
      <c r="F247" s="88">
        <v>45</v>
      </c>
      <c r="G247" s="93">
        <v>946</v>
      </c>
      <c r="H247" s="88">
        <f t="shared" si="3"/>
        <v>45.618393234672304</v>
      </c>
      <c r="I247" s="131">
        <f>H247*6/30</f>
        <v>9.1236786469344597</v>
      </c>
      <c r="J247" s="90">
        <v>5097980</v>
      </c>
      <c r="K247" s="131">
        <f>J247*6/30</f>
        <v>1019596</v>
      </c>
      <c r="L247" s="94">
        <v>959</v>
      </c>
      <c r="M247" s="122">
        <v>78481353</v>
      </c>
    </row>
    <row r="248" spans="1:13" ht="15" customHeight="1">
      <c r="A248" s="146" t="s">
        <v>166</v>
      </c>
      <c r="B248" s="92" t="s">
        <v>204</v>
      </c>
      <c r="C248" s="92" t="s">
        <v>206</v>
      </c>
      <c r="D248" s="88">
        <v>20160915</v>
      </c>
      <c r="E248" s="89" t="s">
        <v>183</v>
      </c>
      <c r="F248" s="88">
        <v>31</v>
      </c>
      <c r="G248" s="93">
        <v>946</v>
      </c>
      <c r="H248" s="88">
        <f t="shared" si="3"/>
        <v>31.426004228329813</v>
      </c>
      <c r="I248" s="131">
        <f>H248*7/30</f>
        <v>7.332734319943623</v>
      </c>
      <c r="J248" s="90">
        <v>2614120</v>
      </c>
      <c r="K248" s="131">
        <f>J248*7/30</f>
        <v>609961.33333333337</v>
      </c>
      <c r="L248" s="94">
        <v>959</v>
      </c>
      <c r="M248" s="122">
        <v>78481353</v>
      </c>
    </row>
    <row r="249" spans="1:13" ht="15" customHeight="1">
      <c r="A249" s="146" t="s">
        <v>166</v>
      </c>
      <c r="B249" s="92" t="s">
        <v>204</v>
      </c>
      <c r="C249" s="92" t="s">
        <v>206</v>
      </c>
      <c r="D249" s="88">
        <v>20160916</v>
      </c>
      <c r="E249" s="89" t="s">
        <v>184</v>
      </c>
      <c r="F249" s="88">
        <v>17</v>
      </c>
      <c r="G249" s="93">
        <v>946</v>
      </c>
      <c r="H249" s="88">
        <f t="shared" si="3"/>
        <v>17.233615221987314</v>
      </c>
      <c r="I249" s="131">
        <f>H249*8/30</f>
        <v>4.595630725863284</v>
      </c>
      <c r="J249" s="90">
        <v>908660</v>
      </c>
      <c r="K249" s="131">
        <f>J249*8/30</f>
        <v>242309.33333333334</v>
      </c>
      <c r="L249" s="94">
        <v>959</v>
      </c>
      <c r="M249" s="122">
        <v>78481353</v>
      </c>
    </row>
    <row r="250" spans="1:13" ht="15" customHeight="1">
      <c r="A250" s="146" t="s">
        <v>166</v>
      </c>
      <c r="B250" s="92" t="s">
        <v>204</v>
      </c>
      <c r="C250" s="92" t="s">
        <v>206</v>
      </c>
      <c r="D250" s="88">
        <v>20160917</v>
      </c>
      <c r="E250" s="89" t="s">
        <v>185</v>
      </c>
      <c r="F250" s="88">
        <v>29</v>
      </c>
      <c r="G250" s="93">
        <v>946</v>
      </c>
      <c r="H250" s="88">
        <f t="shared" si="3"/>
        <v>29.398520084566595</v>
      </c>
      <c r="I250" s="131">
        <f>H250*9/30</f>
        <v>8.8195560253699785</v>
      </c>
      <c r="J250" s="90">
        <v>3258180</v>
      </c>
      <c r="K250" s="131">
        <f>J250*9/30</f>
        <v>977454</v>
      </c>
      <c r="L250" s="94">
        <v>959</v>
      </c>
      <c r="M250" s="122">
        <v>78481353</v>
      </c>
    </row>
    <row r="251" spans="1:13" ht="15" customHeight="1">
      <c r="A251" s="146" t="s">
        <v>166</v>
      </c>
      <c r="B251" s="92" t="s">
        <v>204</v>
      </c>
      <c r="C251" s="92" t="s">
        <v>206</v>
      </c>
      <c r="D251" s="88">
        <v>20160918</v>
      </c>
      <c r="E251" s="89" t="s">
        <v>186</v>
      </c>
      <c r="F251" s="88">
        <v>25</v>
      </c>
      <c r="G251" s="93">
        <v>946</v>
      </c>
      <c r="H251" s="88">
        <f t="shared" si="3"/>
        <v>25.34355179704017</v>
      </c>
      <c r="I251" s="131">
        <f>H251*12/30</f>
        <v>10.137420718816069</v>
      </c>
      <c r="J251" s="90">
        <v>3331940</v>
      </c>
      <c r="K251" s="131">
        <f>J251*12/30</f>
        <v>1332776</v>
      </c>
      <c r="L251" s="94">
        <v>959</v>
      </c>
      <c r="M251" s="122">
        <v>78481353</v>
      </c>
    </row>
    <row r="252" spans="1:13" ht="15" customHeight="1">
      <c r="A252" s="146" t="s">
        <v>166</v>
      </c>
      <c r="B252" s="92" t="s">
        <v>204</v>
      </c>
      <c r="C252" s="92" t="s">
        <v>206</v>
      </c>
      <c r="D252" s="88">
        <v>20160919</v>
      </c>
      <c r="E252" s="89" t="s">
        <v>187</v>
      </c>
      <c r="F252" s="88">
        <v>49</v>
      </c>
      <c r="G252" s="93">
        <v>946</v>
      </c>
      <c r="H252" s="88">
        <f t="shared" si="3"/>
        <v>49.673361522198725</v>
      </c>
      <c r="I252" s="131">
        <f>H252*13/30</f>
        <v>21.525123326286113</v>
      </c>
      <c r="J252" s="90">
        <v>3961280</v>
      </c>
      <c r="K252" s="131">
        <f>J252*13/30</f>
        <v>1716554.6666666667</v>
      </c>
      <c r="L252" s="94">
        <v>959</v>
      </c>
      <c r="M252" s="122">
        <v>78481353</v>
      </c>
    </row>
    <row r="253" spans="1:13" ht="15" customHeight="1">
      <c r="A253" s="146" t="s">
        <v>166</v>
      </c>
      <c r="B253" s="92" t="s">
        <v>204</v>
      </c>
      <c r="C253" s="92" t="s">
        <v>206</v>
      </c>
      <c r="D253" s="88">
        <v>20160920</v>
      </c>
      <c r="E253" s="89" t="s">
        <v>188</v>
      </c>
      <c r="F253" s="88">
        <v>58</v>
      </c>
      <c r="G253" s="93">
        <v>946</v>
      </c>
      <c r="H253" s="88">
        <f t="shared" si="3"/>
        <v>58.79704016913319</v>
      </c>
      <c r="I253" s="131">
        <f>H253*14/30</f>
        <v>27.438618745595488</v>
      </c>
      <c r="J253" s="90">
        <v>4700820</v>
      </c>
      <c r="K253" s="131">
        <f>J253*14/30</f>
        <v>2193716</v>
      </c>
      <c r="L253" s="94">
        <v>959</v>
      </c>
      <c r="M253" s="122">
        <v>78481353</v>
      </c>
    </row>
    <row r="254" spans="1:13" ht="15" customHeight="1">
      <c r="A254" s="146" t="s">
        <v>166</v>
      </c>
      <c r="B254" s="92" t="s">
        <v>204</v>
      </c>
      <c r="C254" s="92" t="s">
        <v>206</v>
      </c>
      <c r="D254" s="88">
        <v>20160921</v>
      </c>
      <c r="E254" s="89" t="s">
        <v>189</v>
      </c>
      <c r="F254" s="88">
        <v>72</v>
      </c>
      <c r="G254" s="93">
        <v>946</v>
      </c>
      <c r="H254" s="88">
        <f t="shared" si="3"/>
        <v>72.989429175475692</v>
      </c>
      <c r="I254" s="132">
        <f>H254*15/30</f>
        <v>36.494714587737846</v>
      </c>
      <c r="J254" s="90">
        <v>6016760</v>
      </c>
      <c r="K254" s="132">
        <f>J254*15/30</f>
        <v>3008380</v>
      </c>
      <c r="L254" s="94">
        <v>959</v>
      </c>
      <c r="M254" s="122">
        <v>78481353</v>
      </c>
    </row>
    <row r="255" spans="1:13" ht="15" customHeight="1">
      <c r="A255" s="146" t="s">
        <v>166</v>
      </c>
      <c r="B255" s="92" t="s">
        <v>204</v>
      </c>
      <c r="C255" s="87" t="s">
        <v>207</v>
      </c>
      <c r="D255" s="88">
        <v>20160902</v>
      </c>
      <c r="E255" s="89" t="s">
        <v>170</v>
      </c>
      <c r="F255" s="88">
        <v>1</v>
      </c>
      <c r="G255" s="90">
        <v>9</v>
      </c>
      <c r="H255" s="88">
        <f t="shared" si="3"/>
        <v>1.1111111111111112</v>
      </c>
      <c r="I255" s="130"/>
      <c r="J255" s="90">
        <v>5200</v>
      </c>
      <c r="K255" s="137"/>
      <c r="L255" s="91">
        <v>10</v>
      </c>
      <c r="M255" s="121">
        <v>746200</v>
      </c>
    </row>
    <row r="256" spans="1:13" ht="15" customHeight="1">
      <c r="A256" s="146" t="s">
        <v>166</v>
      </c>
      <c r="B256" s="92" t="s">
        <v>204</v>
      </c>
      <c r="C256" s="92" t="s">
        <v>207</v>
      </c>
      <c r="D256" s="88">
        <v>20160909</v>
      </c>
      <c r="E256" s="89" t="s">
        <v>177</v>
      </c>
      <c r="F256" s="88">
        <v>2</v>
      </c>
      <c r="G256" s="93">
        <v>9</v>
      </c>
      <c r="H256" s="88">
        <f t="shared" si="3"/>
        <v>2.2222222222222223</v>
      </c>
      <c r="I256" s="130"/>
      <c r="J256" s="90">
        <v>80760</v>
      </c>
      <c r="K256" s="138"/>
      <c r="L256" s="94">
        <v>10</v>
      </c>
      <c r="M256" s="122">
        <v>746200</v>
      </c>
    </row>
    <row r="257" spans="1:13" ht="15" customHeight="1">
      <c r="A257" s="146" t="s">
        <v>166</v>
      </c>
      <c r="B257" s="92" t="s">
        <v>204</v>
      </c>
      <c r="C257" s="92" t="s">
        <v>207</v>
      </c>
      <c r="D257" s="88">
        <v>20160913</v>
      </c>
      <c r="E257" s="89" t="s">
        <v>181</v>
      </c>
      <c r="F257" s="88">
        <v>1</v>
      </c>
      <c r="G257" s="93">
        <v>9</v>
      </c>
      <c r="H257" s="88">
        <f t="shared" si="3"/>
        <v>1.1111111111111112</v>
      </c>
      <c r="I257" s="131">
        <f>H257*5/30</f>
        <v>0.18518518518518517</v>
      </c>
      <c r="J257" s="90">
        <v>102640</v>
      </c>
      <c r="K257" s="131">
        <f>J257*5/30</f>
        <v>17106.666666666668</v>
      </c>
      <c r="L257" s="94">
        <v>10</v>
      </c>
      <c r="M257" s="122">
        <v>746200</v>
      </c>
    </row>
    <row r="258" spans="1:13" ht="15" customHeight="1">
      <c r="A258" s="146" t="s">
        <v>166</v>
      </c>
      <c r="B258" s="92" t="s">
        <v>204</v>
      </c>
      <c r="C258" s="92" t="s">
        <v>207</v>
      </c>
      <c r="D258" s="88">
        <v>20160915</v>
      </c>
      <c r="E258" s="89" t="s">
        <v>183</v>
      </c>
      <c r="F258" s="88">
        <v>1</v>
      </c>
      <c r="G258" s="93">
        <v>9</v>
      </c>
      <c r="H258" s="88">
        <f t="shared" ref="H258:H309" si="4">F258/G258*L258</f>
        <v>1.1111111111111112</v>
      </c>
      <c r="I258" s="131">
        <f>H258*7/30</f>
        <v>0.2592592592592593</v>
      </c>
      <c r="J258" s="90">
        <v>84900</v>
      </c>
      <c r="K258" s="131">
        <f>J258*7/30</f>
        <v>19810</v>
      </c>
      <c r="L258" s="94">
        <v>10</v>
      </c>
      <c r="M258" s="122">
        <v>746200</v>
      </c>
    </row>
    <row r="259" spans="1:13" ht="15" customHeight="1">
      <c r="A259" s="146" t="s">
        <v>166</v>
      </c>
      <c r="B259" s="92" t="s">
        <v>204</v>
      </c>
      <c r="C259" s="92" t="s">
        <v>207</v>
      </c>
      <c r="D259" s="88">
        <v>20160917</v>
      </c>
      <c r="E259" s="89" t="s">
        <v>185</v>
      </c>
      <c r="F259" s="88">
        <v>2</v>
      </c>
      <c r="G259" s="93">
        <v>9</v>
      </c>
      <c r="H259" s="88">
        <f t="shared" si="4"/>
        <v>2.2222222222222223</v>
      </c>
      <c r="I259" s="131">
        <f>H259*9/30</f>
        <v>0.66666666666666663</v>
      </c>
      <c r="J259" s="90">
        <v>344040</v>
      </c>
      <c r="K259" s="131">
        <f>J259*9/30</f>
        <v>103212</v>
      </c>
      <c r="L259" s="94">
        <v>10</v>
      </c>
      <c r="M259" s="122">
        <v>746200</v>
      </c>
    </row>
    <row r="260" spans="1:13" ht="15" customHeight="1">
      <c r="A260" s="146" t="s">
        <v>166</v>
      </c>
      <c r="B260" s="92" t="s">
        <v>204</v>
      </c>
      <c r="C260" s="92" t="s">
        <v>207</v>
      </c>
      <c r="D260" s="88">
        <v>20160918</v>
      </c>
      <c r="E260" s="89" t="s">
        <v>186</v>
      </c>
      <c r="F260" s="88">
        <v>1</v>
      </c>
      <c r="G260" s="93">
        <v>9</v>
      </c>
      <c r="H260" s="88">
        <f t="shared" si="4"/>
        <v>1.1111111111111112</v>
      </c>
      <c r="I260" s="131">
        <f>H260*12/30</f>
        <v>0.44444444444444448</v>
      </c>
      <c r="J260" s="90">
        <v>102900</v>
      </c>
      <c r="K260" s="131">
        <f>J260*12/30</f>
        <v>41160</v>
      </c>
      <c r="L260" s="94">
        <v>10</v>
      </c>
      <c r="M260" s="122">
        <v>746200</v>
      </c>
    </row>
    <row r="261" spans="1:13" ht="15" customHeight="1">
      <c r="A261" s="146" t="s">
        <v>166</v>
      </c>
      <c r="B261" s="92" t="s">
        <v>204</v>
      </c>
      <c r="C261" s="92" t="s">
        <v>207</v>
      </c>
      <c r="D261" s="88">
        <v>20160920</v>
      </c>
      <c r="E261" s="89" t="s">
        <v>188</v>
      </c>
      <c r="F261" s="88">
        <v>1</v>
      </c>
      <c r="G261" s="93">
        <v>9</v>
      </c>
      <c r="H261" s="88">
        <f t="shared" si="4"/>
        <v>1.1111111111111112</v>
      </c>
      <c r="I261" s="131">
        <f>H261*14/30</f>
        <v>0.5185185185185186</v>
      </c>
      <c r="J261" s="90">
        <v>25760</v>
      </c>
      <c r="K261" s="131">
        <f>J261*14/30</f>
        <v>12021.333333333334</v>
      </c>
      <c r="L261" s="94">
        <v>10</v>
      </c>
      <c r="M261" s="122">
        <v>746200</v>
      </c>
    </row>
    <row r="262" spans="1:13" ht="15" customHeight="1">
      <c r="A262" s="146" t="s">
        <v>166</v>
      </c>
      <c r="B262" s="87" t="s">
        <v>208</v>
      </c>
      <c r="C262" s="87" t="s">
        <v>209</v>
      </c>
      <c r="D262" s="88">
        <v>20160901</v>
      </c>
      <c r="E262" s="89" t="s">
        <v>169</v>
      </c>
      <c r="F262" s="88">
        <v>227</v>
      </c>
      <c r="G262" s="90">
        <v>3154</v>
      </c>
      <c r="H262" s="88">
        <f t="shared" si="4"/>
        <v>227.14394419784401</v>
      </c>
      <c r="I262" s="130"/>
      <c r="J262" s="90">
        <v>1699952</v>
      </c>
      <c r="K262" s="137"/>
      <c r="L262" s="91">
        <v>3156</v>
      </c>
      <c r="M262" s="121">
        <v>18407802</v>
      </c>
    </row>
    <row r="263" spans="1:13" ht="15" customHeight="1">
      <c r="A263" s="146" t="s">
        <v>166</v>
      </c>
      <c r="B263" s="92" t="s">
        <v>208</v>
      </c>
      <c r="C263" s="92" t="s">
        <v>209</v>
      </c>
      <c r="D263" s="88">
        <v>20160902</v>
      </c>
      <c r="E263" s="89" t="s">
        <v>170</v>
      </c>
      <c r="F263" s="88">
        <v>52</v>
      </c>
      <c r="G263" s="93">
        <v>3154</v>
      </c>
      <c r="H263" s="88">
        <f t="shared" si="4"/>
        <v>52.032974001268229</v>
      </c>
      <c r="I263" s="130"/>
      <c r="J263" s="90">
        <v>118064</v>
      </c>
      <c r="K263" s="138"/>
      <c r="L263" s="94">
        <v>3156</v>
      </c>
      <c r="M263" s="122">
        <v>18407802</v>
      </c>
    </row>
    <row r="264" spans="1:13" ht="15" customHeight="1">
      <c r="A264" s="146" t="s">
        <v>166</v>
      </c>
      <c r="B264" s="92" t="s">
        <v>208</v>
      </c>
      <c r="C264" s="92" t="s">
        <v>209</v>
      </c>
      <c r="D264" s="88">
        <v>20160903</v>
      </c>
      <c r="E264" s="89" t="s">
        <v>171</v>
      </c>
      <c r="F264" s="88">
        <v>415</v>
      </c>
      <c r="G264" s="93">
        <v>3154</v>
      </c>
      <c r="H264" s="88">
        <f t="shared" si="4"/>
        <v>415.26315789473682</v>
      </c>
      <c r="I264" s="130"/>
      <c r="J264" s="90">
        <v>2230303</v>
      </c>
      <c r="K264" s="138"/>
      <c r="L264" s="94">
        <v>3156</v>
      </c>
      <c r="M264" s="122">
        <v>18407802</v>
      </c>
    </row>
    <row r="265" spans="1:13" ht="15" customHeight="1">
      <c r="A265" s="146" t="s">
        <v>166</v>
      </c>
      <c r="B265" s="92" t="s">
        <v>208</v>
      </c>
      <c r="C265" s="92" t="s">
        <v>209</v>
      </c>
      <c r="D265" s="88">
        <v>20160904</v>
      </c>
      <c r="E265" s="89" t="s">
        <v>172</v>
      </c>
      <c r="F265" s="88">
        <v>161</v>
      </c>
      <c r="G265" s="93">
        <v>3154</v>
      </c>
      <c r="H265" s="88">
        <f t="shared" si="4"/>
        <v>161.10209258084973</v>
      </c>
      <c r="I265" s="130"/>
      <c r="J265" s="90">
        <v>693279</v>
      </c>
      <c r="K265" s="138"/>
      <c r="L265" s="94">
        <v>3156</v>
      </c>
      <c r="M265" s="122">
        <v>18407802</v>
      </c>
    </row>
    <row r="266" spans="1:13" ht="15" customHeight="1">
      <c r="A266" s="146" t="s">
        <v>166</v>
      </c>
      <c r="B266" s="92" t="s">
        <v>208</v>
      </c>
      <c r="C266" s="92" t="s">
        <v>209</v>
      </c>
      <c r="D266" s="88">
        <v>20160905</v>
      </c>
      <c r="E266" s="89" t="s">
        <v>173</v>
      </c>
      <c r="F266" s="88">
        <v>149</v>
      </c>
      <c r="G266" s="93">
        <v>3154</v>
      </c>
      <c r="H266" s="88">
        <f t="shared" si="4"/>
        <v>149.09448319594165</v>
      </c>
      <c r="I266" s="130"/>
      <c r="J266" s="90">
        <v>546501</v>
      </c>
      <c r="K266" s="138"/>
      <c r="L266" s="94">
        <v>3156</v>
      </c>
      <c r="M266" s="122">
        <v>18407802</v>
      </c>
    </row>
    <row r="267" spans="1:13" ht="15" customHeight="1">
      <c r="A267" s="146" t="s">
        <v>166</v>
      </c>
      <c r="B267" s="92" t="s">
        <v>208</v>
      </c>
      <c r="C267" s="92" t="s">
        <v>209</v>
      </c>
      <c r="D267" s="88">
        <v>20160906</v>
      </c>
      <c r="E267" s="89" t="s">
        <v>174</v>
      </c>
      <c r="F267" s="88">
        <v>257</v>
      </c>
      <c r="G267" s="93">
        <v>3154</v>
      </c>
      <c r="H267" s="88">
        <f t="shared" si="4"/>
        <v>257.16296766011413</v>
      </c>
      <c r="I267" s="130"/>
      <c r="J267" s="90">
        <v>1592048</v>
      </c>
      <c r="K267" s="138"/>
      <c r="L267" s="94">
        <v>3156</v>
      </c>
      <c r="M267" s="122">
        <v>18407802</v>
      </c>
    </row>
    <row r="268" spans="1:13" ht="15" customHeight="1">
      <c r="A268" s="146" t="s">
        <v>166</v>
      </c>
      <c r="B268" s="92" t="s">
        <v>208</v>
      </c>
      <c r="C268" s="92" t="s">
        <v>209</v>
      </c>
      <c r="D268" s="88">
        <v>20160907</v>
      </c>
      <c r="E268" s="89" t="s">
        <v>175</v>
      </c>
      <c r="F268" s="88">
        <v>71</v>
      </c>
      <c r="G268" s="93">
        <v>3154</v>
      </c>
      <c r="H268" s="88">
        <f t="shared" si="4"/>
        <v>71.045022194039319</v>
      </c>
      <c r="I268" s="130"/>
      <c r="J268" s="90">
        <v>289332</v>
      </c>
      <c r="K268" s="138"/>
      <c r="L268" s="94">
        <v>3156</v>
      </c>
      <c r="M268" s="122">
        <v>18407802</v>
      </c>
    </row>
    <row r="269" spans="1:13" ht="15" customHeight="1">
      <c r="A269" s="146" t="s">
        <v>166</v>
      </c>
      <c r="B269" s="92" t="s">
        <v>208</v>
      </c>
      <c r="C269" s="92" t="s">
        <v>209</v>
      </c>
      <c r="D269" s="88">
        <v>20160908</v>
      </c>
      <c r="E269" s="89" t="s">
        <v>176</v>
      </c>
      <c r="F269" s="88">
        <v>181</v>
      </c>
      <c r="G269" s="93">
        <v>3154</v>
      </c>
      <c r="H269" s="88">
        <f t="shared" si="4"/>
        <v>181.1147748890298</v>
      </c>
      <c r="I269" s="130"/>
      <c r="J269" s="90">
        <v>838327</v>
      </c>
      <c r="K269" s="138"/>
      <c r="L269" s="94">
        <v>3156</v>
      </c>
      <c r="M269" s="122">
        <v>18407802</v>
      </c>
    </row>
    <row r="270" spans="1:13" ht="15" customHeight="1">
      <c r="A270" s="146" t="s">
        <v>166</v>
      </c>
      <c r="B270" s="92" t="s">
        <v>208</v>
      </c>
      <c r="C270" s="92" t="s">
        <v>209</v>
      </c>
      <c r="D270" s="88">
        <v>20160909</v>
      </c>
      <c r="E270" s="89" t="s">
        <v>177</v>
      </c>
      <c r="F270" s="88">
        <v>177</v>
      </c>
      <c r="G270" s="93">
        <v>3154</v>
      </c>
      <c r="H270" s="88">
        <f t="shared" si="4"/>
        <v>177.11223842739381</v>
      </c>
      <c r="I270" s="130"/>
      <c r="J270" s="90">
        <v>809591</v>
      </c>
      <c r="K270" s="138"/>
      <c r="L270" s="94">
        <v>3156</v>
      </c>
      <c r="M270" s="122">
        <v>18407802</v>
      </c>
    </row>
    <row r="271" spans="1:13" ht="15" customHeight="1">
      <c r="A271" s="146" t="s">
        <v>166</v>
      </c>
      <c r="B271" s="92" t="s">
        <v>208</v>
      </c>
      <c r="C271" s="92" t="s">
        <v>209</v>
      </c>
      <c r="D271" s="88">
        <v>20160910</v>
      </c>
      <c r="E271" s="89" t="s">
        <v>178</v>
      </c>
      <c r="F271" s="88">
        <v>88</v>
      </c>
      <c r="G271" s="93">
        <v>3154</v>
      </c>
      <c r="H271" s="88">
        <f t="shared" si="4"/>
        <v>88.055802155992382</v>
      </c>
      <c r="I271" s="130"/>
      <c r="J271" s="90">
        <v>461493</v>
      </c>
      <c r="K271" s="138"/>
      <c r="L271" s="94">
        <v>3156</v>
      </c>
      <c r="M271" s="122">
        <v>18407802</v>
      </c>
    </row>
    <row r="272" spans="1:13" ht="15" customHeight="1">
      <c r="A272" s="146" t="s">
        <v>166</v>
      </c>
      <c r="B272" s="92" t="s">
        <v>208</v>
      </c>
      <c r="C272" s="92" t="s">
        <v>209</v>
      </c>
      <c r="D272" s="88">
        <v>20160911</v>
      </c>
      <c r="E272" s="89" t="s">
        <v>179</v>
      </c>
      <c r="F272" s="88">
        <v>135</v>
      </c>
      <c r="G272" s="93">
        <v>3154</v>
      </c>
      <c r="H272" s="88">
        <f t="shared" si="4"/>
        <v>135.0856055802156</v>
      </c>
      <c r="I272" s="131">
        <f>H272*1/30</f>
        <v>4.5028535193405199</v>
      </c>
      <c r="J272" s="90">
        <v>585027</v>
      </c>
      <c r="K272" s="131">
        <f>J272*1/30</f>
        <v>19500.900000000001</v>
      </c>
      <c r="L272" s="94">
        <v>3156</v>
      </c>
      <c r="M272" s="122">
        <v>18407802</v>
      </c>
    </row>
    <row r="273" spans="1:13" ht="15" customHeight="1">
      <c r="A273" s="146" t="s">
        <v>166</v>
      </c>
      <c r="B273" s="92" t="s">
        <v>208</v>
      </c>
      <c r="C273" s="92" t="s">
        <v>209</v>
      </c>
      <c r="D273" s="88">
        <v>20160912</v>
      </c>
      <c r="E273" s="89" t="s">
        <v>180</v>
      </c>
      <c r="F273" s="88">
        <v>105</v>
      </c>
      <c r="G273" s="93">
        <v>3154</v>
      </c>
      <c r="H273" s="88">
        <f t="shared" si="4"/>
        <v>105.06658211794547</v>
      </c>
      <c r="I273" s="131">
        <f>H273*2/30</f>
        <v>7.0044388078630311</v>
      </c>
      <c r="J273" s="90">
        <v>953654</v>
      </c>
      <c r="K273" s="131">
        <f>J273*2/30</f>
        <v>63576.933333333334</v>
      </c>
      <c r="L273" s="94">
        <v>3156</v>
      </c>
      <c r="M273" s="122">
        <v>18407802</v>
      </c>
    </row>
    <row r="274" spans="1:13" ht="15" customHeight="1">
      <c r="A274" s="146" t="s">
        <v>166</v>
      </c>
      <c r="B274" s="92" t="s">
        <v>208</v>
      </c>
      <c r="C274" s="92" t="s">
        <v>209</v>
      </c>
      <c r="D274" s="88">
        <v>20160913</v>
      </c>
      <c r="E274" s="89" t="s">
        <v>181</v>
      </c>
      <c r="F274" s="88">
        <v>56</v>
      </c>
      <c r="G274" s="93">
        <v>3154</v>
      </c>
      <c r="H274" s="88">
        <f t="shared" si="4"/>
        <v>56.035510462904249</v>
      </c>
      <c r="I274" s="131">
        <f>H274*5/30</f>
        <v>9.3392517438173748</v>
      </c>
      <c r="J274" s="90">
        <v>279072</v>
      </c>
      <c r="K274" s="131">
        <f>J274*5/30</f>
        <v>46512</v>
      </c>
      <c r="L274" s="94">
        <v>3156</v>
      </c>
      <c r="M274" s="122">
        <v>18407802</v>
      </c>
    </row>
    <row r="275" spans="1:13" ht="15" customHeight="1">
      <c r="A275" s="146" t="s">
        <v>166</v>
      </c>
      <c r="B275" s="92" t="s">
        <v>208</v>
      </c>
      <c r="C275" s="92" t="s">
        <v>209</v>
      </c>
      <c r="D275" s="88">
        <v>20160914</v>
      </c>
      <c r="E275" s="89" t="s">
        <v>182</v>
      </c>
      <c r="F275" s="88">
        <v>93</v>
      </c>
      <c r="G275" s="93">
        <v>3154</v>
      </c>
      <c r="H275" s="88">
        <f t="shared" si="4"/>
        <v>93.058972733037407</v>
      </c>
      <c r="I275" s="131">
        <f>H275*6/30</f>
        <v>18.611794546607481</v>
      </c>
      <c r="J275" s="90">
        <v>528252</v>
      </c>
      <c r="K275" s="131">
        <f>J275*6/30</f>
        <v>105650.4</v>
      </c>
      <c r="L275" s="94">
        <v>3156</v>
      </c>
      <c r="M275" s="122">
        <v>18407802</v>
      </c>
    </row>
    <row r="276" spans="1:13" ht="15" customHeight="1">
      <c r="A276" s="146" t="s">
        <v>166</v>
      </c>
      <c r="B276" s="92" t="s">
        <v>208</v>
      </c>
      <c r="C276" s="92" t="s">
        <v>209</v>
      </c>
      <c r="D276" s="88">
        <v>20160915</v>
      </c>
      <c r="E276" s="89" t="s">
        <v>183</v>
      </c>
      <c r="F276" s="88">
        <v>147</v>
      </c>
      <c r="G276" s="93">
        <v>3154</v>
      </c>
      <c r="H276" s="88">
        <f t="shared" si="4"/>
        <v>147.09321496512365</v>
      </c>
      <c r="I276" s="131">
        <f>H276*7/30</f>
        <v>34.32175015852885</v>
      </c>
      <c r="J276" s="90">
        <v>701166</v>
      </c>
      <c r="K276" s="131">
        <f>J276*7/30</f>
        <v>163605.4</v>
      </c>
      <c r="L276" s="94">
        <v>3156</v>
      </c>
      <c r="M276" s="122">
        <v>18407802</v>
      </c>
    </row>
    <row r="277" spans="1:13" ht="15" customHeight="1">
      <c r="A277" s="146" t="s">
        <v>166</v>
      </c>
      <c r="B277" s="92" t="s">
        <v>208</v>
      </c>
      <c r="C277" s="92" t="s">
        <v>209</v>
      </c>
      <c r="D277" s="88">
        <v>20160916</v>
      </c>
      <c r="E277" s="89" t="s">
        <v>184</v>
      </c>
      <c r="F277" s="88">
        <v>90</v>
      </c>
      <c r="G277" s="93">
        <v>3154</v>
      </c>
      <c r="H277" s="88">
        <f t="shared" si="4"/>
        <v>90.057070386810395</v>
      </c>
      <c r="I277" s="131">
        <f>H277*8/30</f>
        <v>24.015218769816105</v>
      </c>
      <c r="J277" s="90">
        <v>476288</v>
      </c>
      <c r="K277" s="131">
        <f>J277*8/30</f>
        <v>127010.13333333333</v>
      </c>
      <c r="L277" s="94">
        <v>3156</v>
      </c>
      <c r="M277" s="122">
        <v>18407802</v>
      </c>
    </row>
    <row r="278" spans="1:13" ht="15" customHeight="1">
      <c r="A278" s="146" t="s">
        <v>166</v>
      </c>
      <c r="B278" s="92" t="s">
        <v>208</v>
      </c>
      <c r="C278" s="92" t="s">
        <v>209</v>
      </c>
      <c r="D278" s="88">
        <v>20160917</v>
      </c>
      <c r="E278" s="89" t="s">
        <v>185</v>
      </c>
      <c r="F278" s="88">
        <v>53</v>
      </c>
      <c r="G278" s="93">
        <v>3154</v>
      </c>
      <c r="H278" s="88">
        <f t="shared" si="4"/>
        <v>53.033608116677229</v>
      </c>
      <c r="I278" s="131">
        <f>H278*9/30</f>
        <v>15.910082435003169</v>
      </c>
      <c r="J278" s="90">
        <v>163679</v>
      </c>
      <c r="K278" s="131">
        <f>J278*9/30</f>
        <v>49103.7</v>
      </c>
      <c r="L278" s="94">
        <v>3156</v>
      </c>
      <c r="M278" s="122">
        <v>18407802</v>
      </c>
    </row>
    <row r="279" spans="1:13" ht="15" customHeight="1">
      <c r="A279" s="146" t="s">
        <v>166</v>
      </c>
      <c r="B279" s="92" t="s">
        <v>208</v>
      </c>
      <c r="C279" s="92" t="s">
        <v>209</v>
      </c>
      <c r="D279" s="88">
        <v>20160918</v>
      </c>
      <c r="E279" s="89" t="s">
        <v>186</v>
      </c>
      <c r="F279" s="88">
        <v>174</v>
      </c>
      <c r="G279" s="93">
        <v>3154</v>
      </c>
      <c r="H279" s="88">
        <f t="shared" si="4"/>
        <v>174.11033608116676</v>
      </c>
      <c r="I279" s="131">
        <f>H279*12/30</f>
        <v>69.6441344324667</v>
      </c>
      <c r="J279" s="90">
        <v>1049344</v>
      </c>
      <c r="K279" s="131">
        <f>J279*12/30</f>
        <v>419737.59999999998</v>
      </c>
      <c r="L279" s="94">
        <v>3156</v>
      </c>
      <c r="M279" s="122">
        <v>18407802</v>
      </c>
    </row>
    <row r="280" spans="1:13" ht="15" customHeight="1">
      <c r="A280" s="146" t="s">
        <v>166</v>
      </c>
      <c r="B280" s="92" t="s">
        <v>208</v>
      </c>
      <c r="C280" s="92" t="s">
        <v>209</v>
      </c>
      <c r="D280" s="88">
        <v>20160919</v>
      </c>
      <c r="E280" s="89" t="s">
        <v>187</v>
      </c>
      <c r="F280" s="88">
        <v>130</v>
      </c>
      <c r="G280" s="93">
        <v>3154</v>
      </c>
      <c r="H280" s="88">
        <f t="shared" si="4"/>
        <v>130.08243500317059</v>
      </c>
      <c r="I280" s="131">
        <f>H280*13/30</f>
        <v>56.369055168040589</v>
      </c>
      <c r="J280" s="90">
        <v>894107</v>
      </c>
      <c r="K280" s="131">
        <f>J280*13/30</f>
        <v>387446.36666666664</v>
      </c>
      <c r="L280" s="94">
        <v>3156</v>
      </c>
      <c r="M280" s="122">
        <v>18407802</v>
      </c>
    </row>
    <row r="281" spans="1:13" ht="15" customHeight="1">
      <c r="A281" s="146" t="s">
        <v>166</v>
      </c>
      <c r="B281" s="92" t="s">
        <v>208</v>
      </c>
      <c r="C281" s="92" t="s">
        <v>209</v>
      </c>
      <c r="D281" s="88">
        <v>20160920</v>
      </c>
      <c r="E281" s="89" t="s">
        <v>188</v>
      </c>
      <c r="F281" s="88">
        <v>242</v>
      </c>
      <c r="G281" s="93">
        <v>3154</v>
      </c>
      <c r="H281" s="88">
        <f t="shared" si="4"/>
        <v>242.1534559289791</v>
      </c>
      <c r="I281" s="131">
        <f>H281*14/30</f>
        <v>113.00494610019024</v>
      </c>
      <c r="J281" s="90">
        <v>2370084</v>
      </c>
      <c r="K281" s="131">
        <f>J281*14/30</f>
        <v>1106039.2</v>
      </c>
      <c r="L281" s="94">
        <v>3156</v>
      </c>
      <c r="M281" s="122">
        <v>18407802</v>
      </c>
    </row>
    <row r="282" spans="1:13" ht="15" customHeight="1">
      <c r="A282" s="146" t="s">
        <v>166</v>
      </c>
      <c r="B282" s="92" t="s">
        <v>208</v>
      </c>
      <c r="C282" s="92" t="s">
        <v>209</v>
      </c>
      <c r="D282" s="88">
        <v>20160921</v>
      </c>
      <c r="E282" s="89" t="s">
        <v>189</v>
      </c>
      <c r="F282" s="88">
        <v>151</v>
      </c>
      <c r="G282" s="93">
        <v>3154</v>
      </c>
      <c r="H282" s="88">
        <f t="shared" si="4"/>
        <v>151.09575142675968</v>
      </c>
      <c r="I282" s="132">
        <f>H282*15/30</f>
        <v>75.547875713379838</v>
      </c>
      <c r="J282" s="90">
        <v>1128239</v>
      </c>
      <c r="K282" s="132">
        <f>J282*15/30</f>
        <v>564119.5</v>
      </c>
      <c r="L282" s="94">
        <v>3156</v>
      </c>
      <c r="M282" s="122">
        <v>18407802</v>
      </c>
    </row>
    <row r="283" spans="1:13" ht="15" customHeight="1">
      <c r="A283" s="146" t="s">
        <v>166</v>
      </c>
      <c r="B283" s="92" t="s">
        <v>208</v>
      </c>
      <c r="C283" s="87" t="s">
        <v>210</v>
      </c>
      <c r="D283" s="88">
        <v>20160901</v>
      </c>
      <c r="E283" s="89" t="s">
        <v>169</v>
      </c>
      <c r="F283" s="88">
        <v>112</v>
      </c>
      <c r="G283" s="90">
        <v>2040</v>
      </c>
      <c r="H283" s="88">
        <f t="shared" si="4"/>
        <v>110.95686274509804</v>
      </c>
      <c r="I283" s="130"/>
      <c r="J283" s="90">
        <v>248811</v>
      </c>
      <c r="K283" s="137"/>
      <c r="L283" s="91">
        <v>2021</v>
      </c>
      <c r="M283" s="121">
        <v>8887453</v>
      </c>
    </row>
    <row r="284" spans="1:13" ht="15" customHeight="1">
      <c r="A284" s="146" t="s">
        <v>166</v>
      </c>
      <c r="B284" s="92" t="s">
        <v>208</v>
      </c>
      <c r="C284" s="92" t="s">
        <v>210</v>
      </c>
      <c r="D284" s="88">
        <v>20160902</v>
      </c>
      <c r="E284" s="89" t="s">
        <v>170</v>
      </c>
      <c r="F284" s="88">
        <v>48</v>
      </c>
      <c r="G284" s="93">
        <v>2040</v>
      </c>
      <c r="H284" s="88">
        <f t="shared" si="4"/>
        <v>47.55294117647059</v>
      </c>
      <c r="I284" s="130"/>
      <c r="J284" s="90">
        <v>57659</v>
      </c>
      <c r="K284" s="138"/>
      <c r="L284" s="94">
        <v>2021</v>
      </c>
      <c r="M284" s="122">
        <v>8887453</v>
      </c>
    </row>
    <row r="285" spans="1:13" ht="15" customHeight="1">
      <c r="A285" s="146" t="s">
        <v>166</v>
      </c>
      <c r="B285" s="92" t="s">
        <v>208</v>
      </c>
      <c r="C285" s="92" t="s">
        <v>210</v>
      </c>
      <c r="D285" s="88">
        <v>20160903</v>
      </c>
      <c r="E285" s="89" t="s">
        <v>171</v>
      </c>
      <c r="F285" s="88">
        <v>167</v>
      </c>
      <c r="G285" s="93">
        <v>2040</v>
      </c>
      <c r="H285" s="88">
        <f t="shared" si="4"/>
        <v>165.44460784313725</v>
      </c>
      <c r="I285" s="130"/>
      <c r="J285" s="90">
        <v>474043</v>
      </c>
      <c r="K285" s="138"/>
      <c r="L285" s="94">
        <v>2021</v>
      </c>
      <c r="M285" s="122">
        <v>8887453</v>
      </c>
    </row>
    <row r="286" spans="1:13" ht="15" customHeight="1">
      <c r="A286" s="146" t="s">
        <v>166</v>
      </c>
      <c r="B286" s="92" t="s">
        <v>208</v>
      </c>
      <c r="C286" s="92" t="s">
        <v>210</v>
      </c>
      <c r="D286" s="88">
        <v>20160904</v>
      </c>
      <c r="E286" s="89" t="s">
        <v>172</v>
      </c>
      <c r="F286" s="88">
        <v>72</v>
      </c>
      <c r="G286" s="93">
        <v>2040</v>
      </c>
      <c r="H286" s="88">
        <f t="shared" si="4"/>
        <v>71.329411764705881</v>
      </c>
      <c r="I286" s="130"/>
      <c r="J286" s="90">
        <v>513512</v>
      </c>
      <c r="K286" s="138"/>
      <c r="L286" s="94">
        <v>2021</v>
      </c>
      <c r="M286" s="122">
        <v>8887453</v>
      </c>
    </row>
    <row r="287" spans="1:13" ht="15" customHeight="1">
      <c r="A287" s="146" t="s">
        <v>166</v>
      </c>
      <c r="B287" s="92" t="s">
        <v>208</v>
      </c>
      <c r="C287" s="92" t="s">
        <v>210</v>
      </c>
      <c r="D287" s="88">
        <v>20160905</v>
      </c>
      <c r="E287" s="89" t="s">
        <v>173</v>
      </c>
      <c r="F287" s="88">
        <v>129</v>
      </c>
      <c r="G287" s="93">
        <v>2040</v>
      </c>
      <c r="H287" s="88">
        <f t="shared" si="4"/>
        <v>127.7985294117647</v>
      </c>
      <c r="I287" s="130"/>
      <c r="J287" s="90">
        <v>430765</v>
      </c>
      <c r="K287" s="138"/>
      <c r="L287" s="94">
        <v>2021</v>
      </c>
      <c r="M287" s="122">
        <v>8887453</v>
      </c>
    </row>
    <row r="288" spans="1:13" ht="15" customHeight="1">
      <c r="A288" s="146" t="s">
        <v>166</v>
      </c>
      <c r="B288" s="92" t="s">
        <v>208</v>
      </c>
      <c r="C288" s="92" t="s">
        <v>210</v>
      </c>
      <c r="D288" s="88">
        <v>20160906</v>
      </c>
      <c r="E288" s="89" t="s">
        <v>174</v>
      </c>
      <c r="F288" s="88">
        <v>138</v>
      </c>
      <c r="G288" s="93">
        <v>2040</v>
      </c>
      <c r="H288" s="88">
        <f t="shared" si="4"/>
        <v>136.71470588235294</v>
      </c>
      <c r="I288" s="130"/>
      <c r="J288" s="90">
        <v>705440</v>
      </c>
      <c r="K288" s="138"/>
      <c r="L288" s="94">
        <v>2021</v>
      </c>
      <c r="M288" s="122">
        <v>8887453</v>
      </c>
    </row>
    <row r="289" spans="1:13" ht="15" customHeight="1">
      <c r="A289" s="146" t="s">
        <v>166</v>
      </c>
      <c r="B289" s="92" t="s">
        <v>208</v>
      </c>
      <c r="C289" s="92" t="s">
        <v>210</v>
      </c>
      <c r="D289" s="88">
        <v>20160907</v>
      </c>
      <c r="E289" s="89" t="s">
        <v>175</v>
      </c>
      <c r="F289" s="88">
        <v>136</v>
      </c>
      <c r="G289" s="93">
        <v>2040</v>
      </c>
      <c r="H289" s="88">
        <f t="shared" si="4"/>
        <v>134.73333333333332</v>
      </c>
      <c r="I289" s="130"/>
      <c r="J289" s="90">
        <v>413667</v>
      </c>
      <c r="K289" s="138"/>
      <c r="L289" s="94">
        <v>2021</v>
      </c>
      <c r="M289" s="122">
        <v>8887453</v>
      </c>
    </row>
    <row r="290" spans="1:13" ht="15" customHeight="1">
      <c r="A290" s="146" t="s">
        <v>166</v>
      </c>
      <c r="B290" s="92" t="s">
        <v>208</v>
      </c>
      <c r="C290" s="92" t="s">
        <v>210</v>
      </c>
      <c r="D290" s="88">
        <v>20160908</v>
      </c>
      <c r="E290" s="89" t="s">
        <v>176</v>
      </c>
      <c r="F290" s="88">
        <v>147</v>
      </c>
      <c r="G290" s="93">
        <v>2040</v>
      </c>
      <c r="H290" s="88">
        <f t="shared" si="4"/>
        <v>145.63088235294117</v>
      </c>
      <c r="I290" s="130"/>
      <c r="J290" s="90">
        <v>496006</v>
      </c>
      <c r="K290" s="138"/>
      <c r="L290" s="94">
        <v>2021</v>
      </c>
      <c r="M290" s="122">
        <v>8887453</v>
      </c>
    </row>
    <row r="291" spans="1:13" ht="15" customHeight="1">
      <c r="A291" s="146" t="s">
        <v>166</v>
      </c>
      <c r="B291" s="92" t="s">
        <v>208</v>
      </c>
      <c r="C291" s="92" t="s">
        <v>210</v>
      </c>
      <c r="D291" s="88">
        <v>20160909</v>
      </c>
      <c r="E291" s="89" t="s">
        <v>177</v>
      </c>
      <c r="F291" s="88">
        <v>167</v>
      </c>
      <c r="G291" s="93">
        <v>2040</v>
      </c>
      <c r="H291" s="88">
        <f t="shared" si="4"/>
        <v>165.44460784313725</v>
      </c>
      <c r="I291" s="130"/>
      <c r="J291" s="90">
        <v>899523</v>
      </c>
      <c r="K291" s="138"/>
      <c r="L291" s="94">
        <v>2021</v>
      </c>
      <c r="M291" s="122">
        <v>8887453</v>
      </c>
    </row>
    <row r="292" spans="1:13" ht="15" customHeight="1">
      <c r="A292" s="146" t="s">
        <v>166</v>
      </c>
      <c r="B292" s="92" t="s">
        <v>208</v>
      </c>
      <c r="C292" s="92" t="s">
        <v>210</v>
      </c>
      <c r="D292" s="88">
        <v>20160910</v>
      </c>
      <c r="E292" s="89" t="s">
        <v>178</v>
      </c>
      <c r="F292" s="88">
        <v>56</v>
      </c>
      <c r="G292" s="93">
        <v>2040</v>
      </c>
      <c r="H292" s="88">
        <f t="shared" si="4"/>
        <v>55.478431372549018</v>
      </c>
      <c r="I292" s="130"/>
      <c r="J292" s="90">
        <v>140437</v>
      </c>
      <c r="K292" s="138"/>
      <c r="L292" s="94">
        <v>2021</v>
      </c>
      <c r="M292" s="122">
        <v>8887453</v>
      </c>
    </row>
    <row r="293" spans="1:13" ht="15" customHeight="1">
      <c r="A293" s="146" t="s">
        <v>166</v>
      </c>
      <c r="B293" s="92" t="s">
        <v>208</v>
      </c>
      <c r="C293" s="92" t="s">
        <v>210</v>
      </c>
      <c r="D293" s="88">
        <v>20160911</v>
      </c>
      <c r="E293" s="89" t="s">
        <v>179</v>
      </c>
      <c r="F293" s="88">
        <v>87</v>
      </c>
      <c r="G293" s="93">
        <v>2040</v>
      </c>
      <c r="H293" s="88">
        <f t="shared" si="4"/>
        <v>86.189705882352939</v>
      </c>
      <c r="I293" s="131">
        <f>H293*1/30</f>
        <v>2.8729901960784314</v>
      </c>
      <c r="J293" s="90">
        <v>425101</v>
      </c>
      <c r="K293" s="131">
        <f>J293*1/30</f>
        <v>14170.033333333333</v>
      </c>
      <c r="L293" s="94">
        <v>2021</v>
      </c>
      <c r="M293" s="122">
        <v>8887453</v>
      </c>
    </row>
    <row r="294" spans="1:13" ht="15" customHeight="1">
      <c r="A294" s="146" t="s">
        <v>166</v>
      </c>
      <c r="B294" s="92" t="s">
        <v>208</v>
      </c>
      <c r="C294" s="92" t="s">
        <v>210</v>
      </c>
      <c r="D294" s="88">
        <v>20160912</v>
      </c>
      <c r="E294" s="89" t="s">
        <v>180</v>
      </c>
      <c r="F294" s="88">
        <v>44</v>
      </c>
      <c r="G294" s="93">
        <v>2040</v>
      </c>
      <c r="H294" s="88">
        <f t="shared" si="4"/>
        <v>43.590196078431369</v>
      </c>
      <c r="I294" s="131">
        <f>H294*2/30</f>
        <v>2.9060130718954245</v>
      </c>
      <c r="J294" s="90">
        <v>255308</v>
      </c>
      <c r="K294" s="131">
        <f>J294*2/30</f>
        <v>17020.533333333333</v>
      </c>
      <c r="L294" s="94">
        <v>2021</v>
      </c>
      <c r="M294" s="122">
        <v>8887453</v>
      </c>
    </row>
    <row r="295" spans="1:13" ht="15" customHeight="1">
      <c r="A295" s="146" t="s">
        <v>166</v>
      </c>
      <c r="B295" s="92" t="s">
        <v>208</v>
      </c>
      <c r="C295" s="92" t="s">
        <v>210</v>
      </c>
      <c r="D295" s="88">
        <v>20160913</v>
      </c>
      <c r="E295" s="89" t="s">
        <v>181</v>
      </c>
      <c r="F295" s="88">
        <v>46</v>
      </c>
      <c r="G295" s="93">
        <v>2040</v>
      </c>
      <c r="H295" s="88">
        <f t="shared" si="4"/>
        <v>45.571568627450979</v>
      </c>
      <c r="I295" s="131">
        <f>H295*5/30</f>
        <v>7.5952614379084959</v>
      </c>
      <c r="J295" s="90">
        <v>311022</v>
      </c>
      <c r="K295" s="131">
        <f>J295*5/30</f>
        <v>51837</v>
      </c>
      <c r="L295" s="94">
        <v>2021</v>
      </c>
      <c r="M295" s="122">
        <v>8887453</v>
      </c>
    </row>
    <row r="296" spans="1:13" ht="15" customHeight="1">
      <c r="A296" s="146" t="s">
        <v>166</v>
      </c>
      <c r="B296" s="92" t="s">
        <v>208</v>
      </c>
      <c r="C296" s="92" t="s">
        <v>210</v>
      </c>
      <c r="D296" s="88">
        <v>20160914</v>
      </c>
      <c r="E296" s="89" t="s">
        <v>182</v>
      </c>
      <c r="F296" s="88">
        <v>79</v>
      </c>
      <c r="G296" s="93">
        <v>2040</v>
      </c>
      <c r="H296" s="88">
        <f t="shared" si="4"/>
        <v>78.264215686274511</v>
      </c>
      <c r="I296" s="131">
        <f>H296*6/30</f>
        <v>15.652843137254903</v>
      </c>
      <c r="J296" s="90">
        <v>294213</v>
      </c>
      <c r="K296" s="131">
        <f>J296*6/30</f>
        <v>58842.6</v>
      </c>
      <c r="L296" s="94">
        <v>2021</v>
      </c>
      <c r="M296" s="122">
        <v>8887453</v>
      </c>
    </row>
    <row r="297" spans="1:13" ht="15" customHeight="1">
      <c r="A297" s="146" t="s">
        <v>166</v>
      </c>
      <c r="B297" s="92" t="s">
        <v>208</v>
      </c>
      <c r="C297" s="92" t="s">
        <v>210</v>
      </c>
      <c r="D297" s="88">
        <v>20160915</v>
      </c>
      <c r="E297" s="89" t="s">
        <v>183</v>
      </c>
      <c r="F297" s="88">
        <v>58</v>
      </c>
      <c r="G297" s="93">
        <v>2040</v>
      </c>
      <c r="H297" s="88">
        <f t="shared" si="4"/>
        <v>57.459803921568628</v>
      </c>
      <c r="I297" s="131">
        <f>H297*7/30</f>
        <v>13.407287581699347</v>
      </c>
      <c r="J297" s="90">
        <v>216934</v>
      </c>
      <c r="K297" s="131">
        <f>J297*7/30</f>
        <v>50617.933333333334</v>
      </c>
      <c r="L297" s="94">
        <v>2021</v>
      </c>
      <c r="M297" s="122">
        <v>8887453</v>
      </c>
    </row>
    <row r="298" spans="1:13" ht="15" customHeight="1">
      <c r="A298" s="146" t="s">
        <v>166</v>
      </c>
      <c r="B298" s="92" t="s">
        <v>208</v>
      </c>
      <c r="C298" s="92" t="s">
        <v>210</v>
      </c>
      <c r="D298" s="88">
        <v>20160916</v>
      </c>
      <c r="E298" s="89" t="s">
        <v>184</v>
      </c>
      <c r="F298" s="88">
        <v>82</v>
      </c>
      <c r="G298" s="93">
        <v>2040</v>
      </c>
      <c r="H298" s="88">
        <f t="shared" si="4"/>
        <v>81.236274509803934</v>
      </c>
      <c r="I298" s="131">
        <f>H298*8/30</f>
        <v>21.663006535947716</v>
      </c>
      <c r="J298" s="90">
        <v>487542</v>
      </c>
      <c r="K298" s="131">
        <f>J298*8/30</f>
        <v>130011.2</v>
      </c>
      <c r="L298" s="94">
        <v>2021</v>
      </c>
      <c r="M298" s="122">
        <v>8887453</v>
      </c>
    </row>
    <row r="299" spans="1:13" ht="15" customHeight="1">
      <c r="A299" s="146" t="s">
        <v>166</v>
      </c>
      <c r="B299" s="92" t="s">
        <v>208</v>
      </c>
      <c r="C299" s="92" t="s">
        <v>210</v>
      </c>
      <c r="D299" s="88">
        <v>20160917</v>
      </c>
      <c r="E299" s="89" t="s">
        <v>185</v>
      </c>
      <c r="F299" s="88">
        <v>43</v>
      </c>
      <c r="G299" s="93">
        <v>2040</v>
      </c>
      <c r="H299" s="88">
        <f t="shared" si="4"/>
        <v>42.59950980392157</v>
      </c>
      <c r="I299" s="131">
        <f>H299*9/30</f>
        <v>12.779852941176472</v>
      </c>
      <c r="J299" s="90">
        <v>88661</v>
      </c>
      <c r="K299" s="131">
        <f>J299*9/30</f>
        <v>26598.3</v>
      </c>
      <c r="L299" s="94">
        <v>2021</v>
      </c>
      <c r="M299" s="122">
        <v>8887453</v>
      </c>
    </row>
    <row r="300" spans="1:13" ht="15" customHeight="1">
      <c r="A300" s="146" t="s">
        <v>166</v>
      </c>
      <c r="B300" s="92" t="s">
        <v>208</v>
      </c>
      <c r="C300" s="92" t="s">
        <v>210</v>
      </c>
      <c r="D300" s="88">
        <v>20160918</v>
      </c>
      <c r="E300" s="89" t="s">
        <v>186</v>
      </c>
      <c r="F300" s="88">
        <v>146</v>
      </c>
      <c r="G300" s="93">
        <v>2040</v>
      </c>
      <c r="H300" s="88">
        <f t="shared" si="4"/>
        <v>144.64019607843136</v>
      </c>
      <c r="I300" s="131">
        <f>H300*12/30</f>
        <v>57.856078431372545</v>
      </c>
      <c r="J300" s="90">
        <v>604455</v>
      </c>
      <c r="K300" s="131">
        <f>J300*12/30</f>
        <v>241782</v>
      </c>
      <c r="L300" s="94">
        <v>2021</v>
      </c>
      <c r="M300" s="122">
        <v>8887453</v>
      </c>
    </row>
    <row r="301" spans="1:13" ht="15" customHeight="1">
      <c r="A301" s="146" t="s">
        <v>166</v>
      </c>
      <c r="B301" s="92" t="s">
        <v>208</v>
      </c>
      <c r="C301" s="92" t="s">
        <v>210</v>
      </c>
      <c r="D301" s="88">
        <v>20160919</v>
      </c>
      <c r="E301" s="89" t="s">
        <v>187</v>
      </c>
      <c r="F301" s="88">
        <v>85</v>
      </c>
      <c r="G301" s="93">
        <v>2040</v>
      </c>
      <c r="H301" s="88">
        <f t="shared" si="4"/>
        <v>84.208333333333329</v>
      </c>
      <c r="I301" s="131">
        <f>H301*13/30</f>
        <v>36.490277777777777</v>
      </c>
      <c r="J301" s="90">
        <v>459895</v>
      </c>
      <c r="K301" s="131">
        <f>J301*13/30</f>
        <v>199287.83333333334</v>
      </c>
      <c r="L301" s="94">
        <v>2021</v>
      </c>
      <c r="M301" s="122">
        <v>8887453</v>
      </c>
    </row>
    <row r="302" spans="1:13" ht="15" customHeight="1">
      <c r="A302" s="146" t="s">
        <v>166</v>
      </c>
      <c r="B302" s="92" t="s">
        <v>208</v>
      </c>
      <c r="C302" s="92" t="s">
        <v>210</v>
      </c>
      <c r="D302" s="88">
        <v>20160920</v>
      </c>
      <c r="E302" s="89" t="s">
        <v>188</v>
      </c>
      <c r="F302" s="88">
        <v>97</v>
      </c>
      <c r="G302" s="93">
        <v>2040</v>
      </c>
      <c r="H302" s="88">
        <f t="shared" si="4"/>
        <v>96.096568627450978</v>
      </c>
      <c r="I302" s="131">
        <f>H302*14/30</f>
        <v>44.845065359477118</v>
      </c>
      <c r="J302" s="90">
        <v>776176</v>
      </c>
      <c r="K302" s="131">
        <f>J302*14/30</f>
        <v>362215.46666666667</v>
      </c>
      <c r="L302" s="94">
        <v>2021</v>
      </c>
      <c r="M302" s="122">
        <v>8887453</v>
      </c>
    </row>
    <row r="303" spans="1:13" ht="15" customHeight="1">
      <c r="A303" s="146" t="s">
        <v>166</v>
      </c>
      <c r="B303" s="92" t="s">
        <v>208</v>
      </c>
      <c r="C303" s="92" t="s">
        <v>210</v>
      </c>
      <c r="D303" s="88">
        <v>20160921</v>
      </c>
      <c r="E303" s="89" t="s">
        <v>189</v>
      </c>
      <c r="F303" s="88">
        <v>101</v>
      </c>
      <c r="G303" s="93">
        <v>2040</v>
      </c>
      <c r="H303" s="88">
        <f t="shared" si="4"/>
        <v>100.05931372549018</v>
      </c>
      <c r="I303" s="132">
        <f>H303*15/30</f>
        <v>50.029656862745092</v>
      </c>
      <c r="J303" s="90">
        <v>588283</v>
      </c>
      <c r="K303" s="132">
        <f>J303*15/30</f>
        <v>294141.5</v>
      </c>
      <c r="L303" s="94">
        <v>2021</v>
      </c>
      <c r="M303" s="122">
        <v>8887453</v>
      </c>
    </row>
    <row r="304" spans="1:13" ht="15" customHeight="1">
      <c r="A304" s="146" t="s">
        <v>166</v>
      </c>
      <c r="B304" s="92" t="s">
        <v>208</v>
      </c>
      <c r="C304" s="87" t="s">
        <v>211</v>
      </c>
      <c r="D304" s="88">
        <v>20160904</v>
      </c>
      <c r="E304" s="89" t="s">
        <v>172</v>
      </c>
      <c r="F304" s="88">
        <v>2</v>
      </c>
      <c r="G304" s="90">
        <v>9</v>
      </c>
      <c r="H304" s="88">
        <f t="shared" si="4"/>
        <v>2</v>
      </c>
      <c r="I304" s="130"/>
      <c r="J304" s="90">
        <v>101</v>
      </c>
      <c r="K304" s="137"/>
      <c r="L304" s="91">
        <v>9</v>
      </c>
      <c r="M304" s="121">
        <v>16609</v>
      </c>
    </row>
    <row r="305" spans="1:13" ht="15" customHeight="1">
      <c r="A305" s="146" t="s">
        <v>166</v>
      </c>
      <c r="B305" s="92" t="s">
        <v>208</v>
      </c>
      <c r="C305" s="92" t="s">
        <v>211</v>
      </c>
      <c r="D305" s="97">
        <v>20160906</v>
      </c>
      <c r="E305" s="89" t="s">
        <v>174</v>
      </c>
      <c r="F305" s="97">
        <v>1</v>
      </c>
      <c r="G305" s="93">
        <v>9</v>
      </c>
      <c r="H305" s="88">
        <f t="shared" si="4"/>
        <v>1</v>
      </c>
      <c r="I305" s="95"/>
      <c r="J305" s="96">
        <v>2611</v>
      </c>
      <c r="K305" s="138"/>
      <c r="L305" s="94">
        <v>9</v>
      </c>
      <c r="M305" s="122">
        <v>16609</v>
      </c>
    </row>
    <row r="306" spans="1:13" ht="15" customHeight="1">
      <c r="A306" s="146" t="s">
        <v>166</v>
      </c>
      <c r="B306" s="92" t="s">
        <v>208</v>
      </c>
      <c r="C306" s="92" t="s">
        <v>211</v>
      </c>
      <c r="D306" s="88">
        <v>20160908</v>
      </c>
      <c r="E306" s="89" t="s">
        <v>176</v>
      </c>
      <c r="F306" s="88">
        <v>2</v>
      </c>
      <c r="G306" s="93">
        <v>9</v>
      </c>
      <c r="H306" s="88">
        <f t="shared" si="4"/>
        <v>2</v>
      </c>
      <c r="I306" s="130"/>
      <c r="J306" s="90">
        <v>12260</v>
      </c>
      <c r="K306" s="138"/>
      <c r="L306" s="94">
        <v>9</v>
      </c>
      <c r="M306" s="122">
        <v>16609</v>
      </c>
    </row>
    <row r="307" spans="1:13" ht="15" customHeight="1">
      <c r="A307" s="146" t="s">
        <v>166</v>
      </c>
      <c r="B307" s="92" t="s">
        <v>208</v>
      </c>
      <c r="C307" s="92" t="s">
        <v>211</v>
      </c>
      <c r="D307" s="88">
        <v>20160909</v>
      </c>
      <c r="E307" s="89" t="s">
        <v>177</v>
      </c>
      <c r="F307" s="88">
        <v>2</v>
      </c>
      <c r="G307" s="93">
        <v>9</v>
      </c>
      <c r="H307" s="88">
        <f t="shared" si="4"/>
        <v>2</v>
      </c>
      <c r="I307" s="130"/>
      <c r="J307" s="90">
        <v>-980</v>
      </c>
      <c r="K307" s="138"/>
      <c r="L307" s="94">
        <v>9</v>
      </c>
      <c r="M307" s="122">
        <v>16609</v>
      </c>
    </row>
    <row r="308" spans="1:13" ht="15" customHeight="1">
      <c r="A308" s="146" t="s">
        <v>166</v>
      </c>
      <c r="B308" s="92" t="s">
        <v>208</v>
      </c>
      <c r="C308" s="92" t="s">
        <v>211</v>
      </c>
      <c r="D308" s="97">
        <v>20160910</v>
      </c>
      <c r="E308" s="89" t="s">
        <v>178</v>
      </c>
      <c r="F308" s="97">
        <v>1</v>
      </c>
      <c r="G308" s="93">
        <v>9</v>
      </c>
      <c r="H308" s="88">
        <f t="shared" si="4"/>
        <v>1</v>
      </c>
      <c r="I308" s="95"/>
      <c r="J308" s="96">
        <v>779</v>
      </c>
      <c r="K308" s="138"/>
      <c r="L308" s="94">
        <v>9</v>
      </c>
      <c r="M308" s="122">
        <v>16609</v>
      </c>
    </row>
    <row r="309" spans="1:13" ht="15" customHeight="1">
      <c r="A309" s="146" t="s">
        <v>166</v>
      </c>
      <c r="B309" s="98" t="s">
        <v>208</v>
      </c>
      <c r="C309" s="98" t="s">
        <v>211</v>
      </c>
      <c r="D309" s="97">
        <v>20160911</v>
      </c>
      <c r="E309" s="99" t="s">
        <v>179</v>
      </c>
      <c r="F309" s="97">
        <v>1</v>
      </c>
      <c r="G309" s="100">
        <v>9</v>
      </c>
      <c r="H309" s="101">
        <f t="shared" si="4"/>
        <v>1</v>
      </c>
      <c r="I309" s="133">
        <f>H309*1/30</f>
        <v>3.3333333333333333E-2</v>
      </c>
      <c r="J309" s="96">
        <v>1838</v>
      </c>
      <c r="K309" s="133">
        <f>J309*1/30</f>
        <v>61.266666666666666</v>
      </c>
      <c r="L309" s="102">
        <v>9</v>
      </c>
      <c r="M309" s="123">
        <v>16609</v>
      </c>
    </row>
    <row r="310" spans="1:13" ht="15" customHeight="1">
      <c r="A310" s="146" t="s">
        <v>212</v>
      </c>
      <c r="B310" s="104" t="s">
        <v>167</v>
      </c>
      <c r="C310" s="104" t="s">
        <v>168</v>
      </c>
      <c r="D310" s="105">
        <v>20161001</v>
      </c>
      <c r="E310" s="106" t="s">
        <v>213</v>
      </c>
      <c r="F310" s="105">
        <v>10</v>
      </c>
      <c r="G310" s="105">
        <v>531</v>
      </c>
      <c r="H310" s="105">
        <f>F310/G310*L310</f>
        <v>9.9811676082862508</v>
      </c>
      <c r="I310" s="134">
        <f>H310*16/30</f>
        <v>5.3232893910860009</v>
      </c>
      <c r="J310" s="107">
        <v>3945</v>
      </c>
      <c r="K310" s="134">
        <f>J310*16/30</f>
        <v>2104</v>
      </c>
      <c r="L310" s="108">
        <v>530</v>
      </c>
      <c r="M310" s="124">
        <v>268158</v>
      </c>
    </row>
    <row r="311" spans="1:13" ht="15" customHeight="1">
      <c r="A311" s="146" t="s">
        <v>212</v>
      </c>
      <c r="B311" s="109" t="s">
        <v>167</v>
      </c>
      <c r="C311" s="109" t="s">
        <v>168</v>
      </c>
      <c r="D311" s="105">
        <v>20161002</v>
      </c>
      <c r="E311" s="106" t="s">
        <v>214</v>
      </c>
      <c r="F311" s="105">
        <v>6</v>
      </c>
      <c r="G311" s="105">
        <v>531</v>
      </c>
      <c r="H311" s="105">
        <f t="shared" ref="H311:H374" si="5">F311/G311*L311</f>
        <v>5.9887005649717517</v>
      </c>
      <c r="I311" s="134">
        <f>H311*19/30</f>
        <v>3.792843691148776</v>
      </c>
      <c r="J311" s="107">
        <v>786</v>
      </c>
      <c r="K311" s="134">
        <f>J311*19/30</f>
        <v>497.8</v>
      </c>
      <c r="L311" s="110">
        <v>530</v>
      </c>
      <c r="M311" s="125">
        <v>268158</v>
      </c>
    </row>
    <row r="312" spans="1:13" ht="15" customHeight="1">
      <c r="A312" s="146" t="s">
        <v>212</v>
      </c>
      <c r="B312" s="109" t="s">
        <v>167</v>
      </c>
      <c r="C312" s="109" t="s">
        <v>168</v>
      </c>
      <c r="D312" s="105">
        <v>20161003</v>
      </c>
      <c r="E312" s="106" t="s">
        <v>215</v>
      </c>
      <c r="F312" s="105">
        <v>12</v>
      </c>
      <c r="G312" s="105">
        <v>531</v>
      </c>
      <c r="H312" s="105">
        <f t="shared" si="5"/>
        <v>11.977401129943503</v>
      </c>
      <c r="I312" s="134">
        <f>H312*20/30</f>
        <v>7.9849340866290017</v>
      </c>
      <c r="J312" s="107">
        <v>10746</v>
      </c>
      <c r="K312" s="134">
        <f>J312*20/30</f>
        <v>7164</v>
      </c>
      <c r="L312" s="110">
        <v>530</v>
      </c>
      <c r="M312" s="125">
        <v>268158</v>
      </c>
    </row>
    <row r="313" spans="1:13" ht="15" customHeight="1">
      <c r="A313" s="146" t="s">
        <v>212</v>
      </c>
      <c r="B313" s="109" t="s">
        <v>167</v>
      </c>
      <c r="C313" s="109" t="s">
        <v>168</v>
      </c>
      <c r="D313" s="105">
        <v>20161004</v>
      </c>
      <c r="E313" s="106" t="s">
        <v>216</v>
      </c>
      <c r="F313" s="105">
        <v>44</v>
      </c>
      <c r="G313" s="105">
        <v>531</v>
      </c>
      <c r="H313" s="105">
        <f t="shared" si="5"/>
        <v>43.917137476459516</v>
      </c>
      <c r="I313" s="134">
        <f>H313*21/30</f>
        <v>30.741996233521661</v>
      </c>
      <c r="J313" s="107">
        <v>27601</v>
      </c>
      <c r="K313" s="134">
        <f>J313*21/30</f>
        <v>19320.7</v>
      </c>
      <c r="L313" s="110">
        <v>530</v>
      </c>
      <c r="M313" s="125">
        <v>268158</v>
      </c>
    </row>
    <row r="314" spans="1:13" ht="15" customHeight="1">
      <c r="A314" s="146" t="s">
        <v>212</v>
      </c>
      <c r="B314" s="109" t="s">
        <v>167</v>
      </c>
      <c r="C314" s="109" t="s">
        <v>168</v>
      </c>
      <c r="D314" s="105">
        <v>20161005</v>
      </c>
      <c r="E314" s="106" t="s">
        <v>217</v>
      </c>
      <c r="F314" s="105">
        <v>22</v>
      </c>
      <c r="G314" s="105">
        <v>531</v>
      </c>
      <c r="H314" s="105">
        <f t="shared" si="5"/>
        <v>21.958568738229758</v>
      </c>
      <c r="I314" s="134">
        <f>H314*22/30</f>
        <v>16.102950408035156</v>
      </c>
      <c r="J314" s="107">
        <v>12584</v>
      </c>
      <c r="K314" s="134">
        <f>J314*22/30</f>
        <v>9228.2666666666664</v>
      </c>
      <c r="L314" s="110">
        <v>530</v>
      </c>
      <c r="M314" s="125">
        <v>268158</v>
      </c>
    </row>
    <row r="315" spans="1:13" ht="15" customHeight="1">
      <c r="A315" s="146" t="s">
        <v>212</v>
      </c>
      <c r="B315" s="109" t="s">
        <v>167</v>
      </c>
      <c r="C315" s="109" t="s">
        <v>168</v>
      </c>
      <c r="D315" s="105">
        <v>20161006</v>
      </c>
      <c r="E315" s="106" t="s">
        <v>218</v>
      </c>
      <c r="F315" s="105">
        <v>30</v>
      </c>
      <c r="G315" s="105">
        <v>531</v>
      </c>
      <c r="H315" s="105">
        <f t="shared" si="5"/>
        <v>29.943502824858758</v>
      </c>
      <c r="I315" s="134">
        <f>H315*23/30</f>
        <v>22.956685499058381</v>
      </c>
      <c r="J315" s="107">
        <v>9862</v>
      </c>
      <c r="K315" s="134">
        <f>J315*23/30</f>
        <v>7560.8666666666668</v>
      </c>
      <c r="L315" s="110">
        <v>530</v>
      </c>
      <c r="M315" s="125">
        <v>268158</v>
      </c>
    </row>
    <row r="316" spans="1:13" ht="15" customHeight="1">
      <c r="A316" s="146" t="s">
        <v>212</v>
      </c>
      <c r="B316" s="109" t="s">
        <v>167</v>
      </c>
      <c r="C316" s="109" t="s">
        <v>168</v>
      </c>
      <c r="D316" s="105">
        <v>20161007</v>
      </c>
      <c r="E316" s="106" t="s">
        <v>219</v>
      </c>
      <c r="F316" s="105">
        <v>39</v>
      </c>
      <c r="G316" s="105">
        <v>531</v>
      </c>
      <c r="H316" s="105">
        <f t="shared" si="5"/>
        <v>38.926553672316388</v>
      </c>
      <c r="I316" s="134">
        <f>H316*26/30</f>
        <v>33.736346516007536</v>
      </c>
      <c r="J316" s="107">
        <v>16158</v>
      </c>
      <c r="K316" s="134">
        <f>J316*26/30</f>
        <v>14003.6</v>
      </c>
      <c r="L316" s="110">
        <v>530</v>
      </c>
      <c r="M316" s="125">
        <v>268158</v>
      </c>
    </row>
    <row r="317" spans="1:13" ht="15" customHeight="1">
      <c r="A317" s="146" t="s">
        <v>212</v>
      </c>
      <c r="B317" s="109" t="s">
        <v>167</v>
      </c>
      <c r="C317" s="109" t="s">
        <v>168</v>
      </c>
      <c r="D317" s="105">
        <v>20161008</v>
      </c>
      <c r="E317" s="106" t="s">
        <v>220</v>
      </c>
      <c r="F317" s="105">
        <v>43</v>
      </c>
      <c r="G317" s="105">
        <v>531</v>
      </c>
      <c r="H317" s="105">
        <f t="shared" si="5"/>
        <v>42.919020715630886</v>
      </c>
      <c r="I317" s="134">
        <f>H317*27/30</f>
        <v>38.627118644067792</v>
      </c>
      <c r="J317" s="107">
        <v>18162</v>
      </c>
      <c r="K317" s="134">
        <f>J317*27/30</f>
        <v>16345.8</v>
      </c>
      <c r="L317" s="110">
        <v>530</v>
      </c>
      <c r="M317" s="125">
        <v>268158</v>
      </c>
    </row>
    <row r="318" spans="1:13" ht="15" customHeight="1">
      <c r="A318" s="146" t="s">
        <v>212</v>
      </c>
      <c r="B318" s="109" t="s">
        <v>167</v>
      </c>
      <c r="C318" s="109" t="s">
        <v>168</v>
      </c>
      <c r="D318" s="105">
        <v>20161009</v>
      </c>
      <c r="E318" s="106" t="s">
        <v>221</v>
      </c>
      <c r="F318" s="105">
        <v>23</v>
      </c>
      <c r="G318" s="105">
        <v>531</v>
      </c>
      <c r="H318" s="105">
        <f t="shared" si="5"/>
        <v>22.956685499058381</v>
      </c>
      <c r="I318" s="134">
        <f>H318*28/30</f>
        <v>21.426239799121156</v>
      </c>
      <c r="J318" s="107">
        <v>13653</v>
      </c>
      <c r="K318" s="134">
        <f>J318*28/30</f>
        <v>12742.8</v>
      </c>
      <c r="L318" s="110">
        <v>530</v>
      </c>
      <c r="M318" s="125">
        <v>268158</v>
      </c>
    </row>
    <row r="319" spans="1:13" ht="15" customHeight="1">
      <c r="A319" s="146" t="s">
        <v>212</v>
      </c>
      <c r="B319" s="109" t="s">
        <v>167</v>
      </c>
      <c r="C319" s="109" t="s">
        <v>168</v>
      </c>
      <c r="D319" s="105">
        <v>20161010</v>
      </c>
      <c r="E319" s="106" t="s">
        <v>222</v>
      </c>
      <c r="F319" s="105">
        <v>30</v>
      </c>
      <c r="G319" s="105">
        <v>531</v>
      </c>
      <c r="H319" s="105">
        <f t="shared" si="5"/>
        <v>29.943502824858758</v>
      </c>
      <c r="I319" s="134">
        <f>H319*29/30</f>
        <v>28.945386064030131</v>
      </c>
      <c r="J319" s="107">
        <v>13994</v>
      </c>
      <c r="K319" s="134">
        <f>J319*29/30</f>
        <v>13527.533333333333</v>
      </c>
      <c r="L319" s="110">
        <v>530</v>
      </c>
      <c r="M319" s="125">
        <v>268158</v>
      </c>
    </row>
    <row r="320" spans="1:13" ht="15" customHeight="1">
      <c r="A320" s="146" t="s">
        <v>212</v>
      </c>
      <c r="B320" s="109" t="s">
        <v>167</v>
      </c>
      <c r="C320" s="109" t="s">
        <v>168</v>
      </c>
      <c r="D320" s="105">
        <v>20161011</v>
      </c>
      <c r="E320" s="106" t="s">
        <v>223</v>
      </c>
      <c r="F320" s="105">
        <v>44</v>
      </c>
      <c r="G320" s="105">
        <v>531</v>
      </c>
      <c r="H320" s="105">
        <f t="shared" si="5"/>
        <v>43.917137476459516</v>
      </c>
      <c r="I320" s="134">
        <f>H320*30/30</f>
        <v>43.917137476459516</v>
      </c>
      <c r="J320" s="107">
        <v>16859</v>
      </c>
      <c r="K320" s="134">
        <f>J320*30/30</f>
        <v>16859</v>
      </c>
      <c r="L320" s="110">
        <v>530</v>
      </c>
      <c r="M320" s="125">
        <v>268158</v>
      </c>
    </row>
    <row r="321" spans="1:13" ht="15" customHeight="1">
      <c r="A321" s="146" t="s">
        <v>212</v>
      </c>
      <c r="B321" s="109" t="s">
        <v>167</v>
      </c>
      <c r="C321" s="109" t="s">
        <v>168</v>
      </c>
      <c r="D321" s="105">
        <v>20161012</v>
      </c>
      <c r="E321" s="106" t="s">
        <v>224</v>
      </c>
      <c r="F321" s="105">
        <v>7</v>
      </c>
      <c r="G321" s="105">
        <v>531</v>
      </c>
      <c r="H321" s="105">
        <f t="shared" si="5"/>
        <v>6.9868173258003772</v>
      </c>
      <c r="I321" s="134">
        <f t="shared" ref="I321:K330" si="6">H321*30/30</f>
        <v>6.9868173258003772</v>
      </c>
      <c r="J321" s="107">
        <v>5554</v>
      </c>
      <c r="K321" s="134">
        <f t="shared" si="6"/>
        <v>5554</v>
      </c>
      <c r="L321" s="110">
        <v>530</v>
      </c>
      <c r="M321" s="125">
        <v>268158</v>
      </c>
    </row>
    <row r="322" spans="1:13" ht="15" customHeight="1">
      <c r="A322" s="146" t="s">
        <v>212</v>
      </c>
      <c r="B322" s="109" t="s">
        <v>167</v>
      </c>
      <c r="C322" s="109" t="s">
        <v>168</v>
      </c>
      <c r="D322" s="105">
        <v>20161013</v>
      </c>
      <c r="E322" s="106" t="s">
        <v>225</v>
      </c>
      <c r="F322" s="105">
        <v>19</v>
      </c>
      <c r="G322" s="105">
        <v>531</v>
      </c>
      <c r="H322" s="105">
        <f t="shared" si="5"/>
        <v>18.964218455743879</v>
      </c>
      <c r="I322" s="134">
        <f t="shared" si="6"/>
        <v>18.964218455743879</v>
      </c>
      <c r="J322" s="107">
        <v>12610</v>
      </c>
      <c r="K322" s="134">
        <f t="shared" si="6"/>
        <v>12610</v>
      </c>
      <c r="L322" s="110">
        <v>530</v>
      </c>
      <c r="M322" s="125">
        <v>268158</v>
      </c>
    </row>
    <row r="323" spans="1:13" ht="15" customHeight="1">
      <c r="A323" s="146" t="s">
        <v>212</v>
      </c>
      <c r="B323" s="109" t="s">
        <v>167</v>
      </c>
      <c r="C323" s="109" t="s">
        <v>168</v>
      </c>
      <c r="D323" s="105">
        <v>20161014</v>
      </c>
      <c r="E323" s="106" t="s">
        <v>226</v>
      </c>
      <c r="F323" s="105">
        <v>23</v>
      </c>
      <c r="G323" s="105">
        <v>531</v>
      </c>
      <c r="H323" s="105">
        <f t="shared" si="5"/>
        <v>22.956685499058381</v>
      </c>
      <c r="I323" s="134">
        <f t="shared" si="6"/>
        <v>22.956685499058381</v>
      </c>
      <c r="J323" s="107">
        <v>6221</v>
      </c>
      <c r="K323" s="134">
        <f t="shared" si="6"/>
        <v>6221</v>
      </c>
      <c r="L323" s="110">
        <v>530</v>
      </c>
      <c r="M323" s="125">
        <v>268158</v>
      </c>
    </row>
    <row r="324" spans="1:13" ht="15" customHeight="1">
      <c r="A324" s="146" t="s">
        <v>212</v>
      </c>
      <c r="B324" s="109" t="s">
        <v>167</v>
      </c>
      <c r="C324" s="109" t="s">
        <v>168</v>
      </c>
      <c r="D324" s="105">
        <v>20161015</v>
      </c>
      <c r="E324" s="106" t="s">
        <v>227</v>
      </c>
      <c r="F324" s="105">
        <v>15</v>
      </c>
      <c r="G324" s="105">
        <v>531</v>
      </c>
      <c r="H324" s="105">
        <f t="shared" si="5"/>
        <v>14.971751412429379</v>
      </c>
      <c r="I324" s="134">
        <f t="shared" si="6"/>
        <v>14.971751412429379</v>
      </c>
      <c r="J324" s="107">
        <v>3249</v>
      </c>
      <c r="K324" s="134">
        <f t="shared" si="6"/>
        <v>3249</v>
      </c>
      <c r="L324" s="110">
        <v>530</v>
      </c>
      <c r="M324" s="125">
        <v>268158</v>
      </c>
    </row>
    <row r="325" spans="1:13" ht="15" customHeight="1">
      <c r="A325" s="146" t="s">
        <v>212</v>
      </c>
      <c r="B325" s="109" t="s">
        <v>167</v>
      </c>
      <c r="C325" s="109" t="s">
        <v>168</v>
      </c>
      <c r="D325" s="105">
        <v>20161016</v>
      </c>
      <c r="E325" s="106" t="s">
        <v>228</v>
      </c>
      <c r="F325" s="105">
        <v>14</v>
      </c>
      <c r="G325" s="105">
        <v>531</v>
      </c>
      <c r="H325" s="105">
        <f t="shared" si="5"/>
        <v>13.973634651600754</v>
      </c>
      <c r="I325" s="134">
        <f t="shared" si="6"/>
        <v>13.973634651600754</v>
      </c>
      <c r="J325" s="107">
        <v>9503</v>
      </c>
      <c r="K325" s="134">
        <f t="shared" si="6"/>
        <v>9503</v>
      </c>
      <c r="L325" s="110">
        <v>530</v>
      </c>
      <c r="M325" s="125">
        <v>268158</v>
      </c>
    </row>
    <row r="326" spans="1:13" ht="15" customHeight="1">
      <c r="A326" s="146" t="s">
        <v>212</v>
      </c>
      <c r="B326" s="109" t="s">
        <v>167</v>
      </c>
      <c r="C326" s="109" t="s">
        <v>168</v>
      </c>
      <c r="D326" s="105">
        <v>20161017</v>
      </c>
      <c r="E326" s="106" t="s">
        <v>229</v>
      </c>
      <c r="F326" s="105">
        <v>50</v>
      </c>
      <c r="G326" s="105">
        <v>531</v>
      </c>
      <c r="H326" s="105">
        <f t="shared" si="5"/>
        <v>49.905838041431259</v>
      </c>
      <c r="I326" s="134">
        <f t="shared" si="6"/>
        <v>49.905838041431259</v>
      </c>
      <c r="J326" s="107">
        <v>33939</v>
      </c>
      <c r="K326" s="134">
        <f t="shared" si="6"/>
        <v>33939</v>
      </c>
      <c r="L326" s="110">
        <v>530</v>
      </c>
      <c r="M326" s="125">
        <v>268158</v>
      </c>
    </row>
    <row r="327" spans="1:13" ht="15" customHeight="1">
      <c r="A327" s="146" t="s">
        <v>212</v>
      </c>
      <c r="B327" s="109" t="s">
        <v>167</v>
      </c>
      <c r="C327" s="109" t="s">
        <v>168</v>
      </c>
      <c r="D327" s="105">
        <v>20161018</v>
      </c>
      <c r="E327" s="106" t="s">
        <v>230</v>
      </c>
      <c r="F327" s="105">
        <v>36</v>
      </c>
      <c r="G327" s="105">
        <v>531</v>
      </c>
      <c r="H327" s="105">
        <f t="shared" si="5"/>
        <v>35.932203389830505</v>
      </c>
      <c r="I327" s="134">
        <f t="shared" si="6"/>
        <v>35.932203389830505</v>
      </c>
      <c r="J327" s="107">
        <v>26665</v>
      </c>
      <c r="K327" s="134">
        <f t="shared" si="6"/>
        <v>26665</v>
      </c>
      <c r="L327" s="110">
        <v>530</v>
      </c>
      <c r="M327" s="125">
        <v>268158</v>
      </c>
    </row>
    <row r="328" spans="1:13" ht="15" customHeight="1">
      <c r="A328" s="146" t="s">
        <v>212</v>
      </c>
      <c r="B328" s="109" t="s">
        <v>167</v>
      </c>
      <c r="C328" s="109" t="s">
        <v>168</v>
      </c>
      <c r="D328" s="105">
        <v>20161019</v>
      </c>
      <c r="E328" s="106" t="s">
        <v>231</v>
      </c>
      <c r="F328" s="105">
        <v>45</v>
      </c>
      <c r="G328" s="105">
        <v>531</v>
      </c>
      <c r="H328" s="105">
        <f t="shared" si="5"/>
        <v>44.915254237288131</v>
      </c>
      <c r="I328" s="134">
        <f t="shared" si="6"/>
        <v>44.915254237288131</v>
      </c>
      <c r="J328" s="107">
        <v>26827</v>
      </c>
      <c r="K328" s="134">
        <f t="shared" si="6"/>
        <v>26827</v>
      </c>
      <c r="L328" s="110">
        <v>530</v>
      </c>
      <c r="M328" s="125">
        <v>268158</v>
      </c>
    </row>
    <row r="329" spans="1:13" ht="15" customHeight="1">
      <c r="A329" s="146" t="s">
        <v>212</v>
      </c>
      <c r="B329" s="109" t="s">
        <v>167</v>
      </c>
      <c r="C329" s="109" t="s">
        <v>168</v>
      </c>
      <c r="D329" s="105">
        <v>20161020</v>
      </c>
      <c r="E329" s="106" t="s">
        <v>232</v>
      </c>
      <c r="F329" s="105">
        <v>13</v>
      </c>
      <c r="G329" s="105">
        <v>531</v>
      </c>
      <c r="H329" s="105">
        <f t="shared" si="5"/>
        <v>12.975517890772128</v>
      </c>
      <c r="I329" s="134">
        <f t="shared" si="6"/>
        <v>12.975517890772128</v>
      </c>
      <c r="J329" s="107">
        <v>-4283</v>
      </c>
      <c r="K329" s="134">
        <f t="shared" si="6"/>
        <v>-4283</v>
      </c>
      <c r="L329" s="110">
        <v>530</v>
      </c>
      <c r="M329" s="125">
        <v>268158</v>
      </c>
    </row>
    <row r="330" spans="1:13" ht="15" customHeight="1">
      <c r="A330" s="146" t="s">
        <v>212</v>
      </c>
      <c r="B330" s="111" t="s">
        <v>167</v>
      </c>
      <c r="C330" s="109" t="s">
        <v>168</v>
      </c>
      <c r="D330" s="105">
        <v>20161021</v>
      </c>
      <c r="E330" s="106" t="s">
        <v>233</v>
      </c>
      <c r="F330" s="105">
        <v>6</v>
      </c>
      <c r="G330" s="105">
        <v>531</v>
      </c>
      <c r="H330" s="105">
        <f t="shared" si="5"/>
        <v>5.9887005649717517</v>
      </c>
      <c r="I330" s="134">
        <f t="shared" si="6"/>
        <v>5.9887005649717517</v>
      </c>
      <c r="J330" s="107">
        <v>3523</v>
      </c>
      <c r="K330" s="134">
        <f t="shared" si="6"/>
        <v>3523</v>
      </c>
      <c r="L330" s="110">
        <v>530</v>
      </c>
      <c r="M330" s="125">
        <v>268158</v>
      </c>
    </row>
    <row r="331" spans="1:13" ht="15" customHeight="1">
      <c r="A331" s="146" t="s">
        <v>212</v>
      </c>
      <c r="B331" s="109" t="s">
        <v>167</v>
      </c>
      <c r="C331" s="104" t="s">
        <v>190</v>
      </c>
      <c r="D331" s="105">
        <v>20161001</v>
      </c>
      <c r="E331" s="106" t="s">
        <v>213</v>
      </c>
      <c r="F331" s="105">
        <v>7039</v>
      </c>
      <c r="G331" s="105">
        <v>103216</v>
      </c>
      <c r="H331" s="105">
        <f>F331/G331*L331</f>
        <v>6900.0149395442568</v>
      </c>
      <c r="I331" s="134">
        <f>H331*16/30</f>
        <v>3680.007967756937</v>
      </c>
      <c r="J331" s="107">
        <v>4661214</v>
      </c>
      <c r="K331" s="134">
        <f>J331*16/30</f>
        <v>2485980.7999999998</v>
      </c>
      <c r="L331" s="108">
        <v>101178</v>
      </c>
      <c r="M331" s="124">
        <v>84155784</v>
      </c>
    </row>
    <row r="332" spans="1:13" ht="15" customHeight="1">
      <c r="A332" s="146" t="s">
        <v>212</v>
      </c>
      <c r="B332" s="109" t="s">
        <v>167</v>
      </c>
      <c r="C332" s="109" t="s">
        <v>190</v>
      </c>
      <c r="D332" s="105">
        <v>20161002</v>
      </c>
      <c r="E332" s="106" t="s">
        <v>214</v>
      </c>
      <c r="F332" s="105">
        <v>5049</v>
      </c>
      <c r="G332" s="105">
        <v>103216</v>
      </c>
      <c r="H332" s="105">
        <f t="shared" si="5"/>
        <v>4949.3074910866535</v>
      </c>
      <c r="I332" s="134">
        <f>H332*19/30</f>
        <v>3134.561411021547</v>
      </c>
      <c r="J332" s="107">
        <v>3257845</v>
      </c>
      <c r="K332" s="134">
        <f>J332*19/30</f>
        <v>2063301.8333333333</v>
      </c>
      <c r="L332" s="110">
        <v>101178</v>
      </c>
      <c r="M332" s="125">
        <v>84155784</v>
      </c>
    </row>
    <row r="333" spans="1:13" ht="15" customHeight="1">
      <c r="A333" s="146" t="s">
        <v>212</v>
      </c>
      <c r="B333" s="109" t="s">
        <v>167</v>
      </c>
      <c r="C333" s="109" t="s">
        <v>190</v>
      </c>
      <c r="D333" s="105">
        <v>20161003</v>
      </c>
      <c r="E333" s="106" t="s">
        <v>215</v>
      </c>
      <c r="F333" s="105">
        <v>5034</v>
      </c>
      <c r="G333" s="105">
        <v>103216</v>
      </c>
      <c r="H333" s="105">
        <f t="shared" si="5"/>
        <v>4934.60366609828</v>
      </c>
      <c r="I333" s="134">
        <f>H333*20/30</f>
        <v>3289.7357773988533</v>
      </c>
      <c r="J333" s="107">
        <v>4338735</v>
      </c>
      <c r="K333" s="134">
        <f>J333*20/30</f>
        <v>2892490</v>
      </c>
      <c r="L333" s="110">
        <v>101178</v>
      </c>
      <c r="M333" s="125">
        <v>84155784</v>
      </c>
    </row>
    <row r="334" spans="1:13" ht="15" customHeight="1">
      <c r="A334" s="146" t="s">
        <v>212</v>
      </c>
      <c r="B334" s="109" t="s">
        <v>167</v>
      </c>
      <c r="C334" s="109" t="s">
        <v>190</v>
      </c>
      <c r="D334" s="105">
        <v>20161004</v>
      </c>
      <c r="E334" s="106" t="s">
        <v>216</v>
      </c>
      <c r="F334" s="105">
        <v>6880</v>
      </c>
      <c r="G334" s="105">
        <v>103216</v>
      </c>
      <c r="H334" s="105">
        <f t="shared" si="5"/>
        <v>6744.1543946674929</v>
      </c>
      <c r="I334" s="134">
        <f>H334*21/30</f>
        <v>4720.9080762672447</v>
      </c>
      <c r="J334" s="107">
        <v>6024338</v>
      </c>
      <c r="K334" s="134">
        <f>J334*21/30</f>
        <v>4217036.5999999996</v>
      </c>
      <c r="L334" s="110">
        <v>101178</v>
      </c>
      <c r="M334" s="125">
        <v>84155784</v>
      </c>
    </row>
    <row r="335" spans="1:13" ht="15" customHeight="1">
      <c r="A335" s="146" t="s">
        <v>212</v>
      </c>
      <c r="B335" s="109" t="s">
        <v>167</v>
      </c>
      <c r="C335" s="109" t="s">
        <v>190</v>
      </c>
      <c r="D335" s="105">
        <v>20161005</v>
      </c>
      <c r="E335" s="106" t="s">
        <v>217</v>
      </c>
      <c r="F335" s="105">
        <v>6021</v>
      </c>
      <c r="G335" s="105">
        <v>103216</v>
      </c>
      <c r="H335" s="105">
        <f t="shared" si="5"/>
        <v>5902.1153503332816</v>
      </c>
      <c r="I335" s="134">
        <f>H335*22/30</f>
        <v>4328.2179235777403</v>
      </c>
      <c r="J335" s="107">
        <v>4474948</v>
      </c>
      <c r="K335" s="134">
        <f>J335*22/30</f>
        <v>3281628.5333333332</v>
      </c>
      <c r="L335" s="110">
        <v>101178</v>
      </c>
      <c r="M335" s="125">
        <v>84155784</v>
      </c>
    </row>
    <row r="336" spans="1:13" ht="15" customHeight="1">
      <c r="A336" s="146" t="s">
        <v>212</v>
      </c>
      <c r="B336" s="109" t="s">
        <v>167</v>
      </c>
      <c r="C336" s="109" t="s">
        <v>190</v>
      </c>
      <c r="D336" s="105">
        <v>20161006</v>
      </c>
      <c r="E336" s="106" t="s">
        <v>218</v>
      </c>
      <c r="F336" s="105">
        <v>3118</v>
      </c>
      <c r="G336" s="105">
        <v>103216</v>
      </c>
      <c r="H336" s="105">
        <f t="shared" si="5"/>
        <v>3056.4350875833202</v>
      </c>
      <c r="I336" s="134">
        <f>H336*23/30</f>
        <v>2343.2669004805452</v>
      </c>
      <c r="J336" s="107">
        <v>3069899</v>
      </c>
      <c r="K336" s="134">
        <f>J336*23/30</f>
        <v>2353589.2333333334</v>
      </c>
      <c r="L336" s="110">
        <v>101178</v>
      </c>
      <c r="M336" s="125">
        <v>84155784</v>
      </c>
    </row>
    <row r="337" spans="1:13" ht="15" customHeight="1">
      <c r="A337" s="146" t="s">
        <v>212</v>
      </c>
      <c r="B337" s="109" t="s">
        <v>167</v>
      </c>
      <c r="C337" s="109" t="s">
        <v>190</v>
      </c>
      <c r="D337" s="105">
        <v>20161007</v>
      </c>
      <c r="E337" s="106" t="s">
        <v>219</v>
      </c>
      <c r="F337" s="105">
        <v>7802</v>
      </c>
      <c r="G337" s="105">
        <v>103216</v>
      </c>
      <c r="H337" s="105">
        <f t="shared" si="5"/>
        <v>7647.9495039528756</v>
      </c>
      <c r="I337" s="134">
        <f>H337*26/30</f>
        <v>6628.2229034258253</v>
      </c>
      <c r="J337" s="107">
        <v>5837171</v>
      </c>
      <c r="K337" s="134">
        <f>J337*26/30</f>
        <v>5058881.5333333332</v>
      </c>
      <c r="L337" s="110">
        <v>101178</v>
      </c>
      <c r="M337" s="125">
        <v>84155784</v>
      </c>
    </row>
    <row r="338" spans="1:13" ht="15" customHeight="1">
      <c r="A338" s="146" t="s">
        <v>212</v>
      </c>
      <c r="B338" s="109" t="s">
        <v>167</v>
      </c>
      <c r="C338" s="109" t="s">
        <v>190</v>
      </c>
      <c r="D338" s="105">
        <v>20161008</v>
      </c>
      <c r="E338" s="106" t="s">
        <v>220</v>
      </c>
      <c r="F338" s="105">
        <v>4226</v>
      </c>
      <c r="G338" s="105">
        <v>103216</v>
      </c>
      <c r="H338" s="105">
        <f t="shared" si="5"/>
        <v>4142.5576267245387</v>
      </c>
      <c r="I338" s="134">
        <f>H338*27/30</f>
        <v>3728.3018640520845</v>
      </c>
      <c r="J338" s="107">
        <v>4498352</v>
      </c>
      <c r="K338" s="134">
        <f>J338*27/30</f>
        <v>4048516.8</v>
      </c>
      <c r="L338" s="110">
        <v>101178</v>
      </c>
      <c r="M338" s="125">
        <v>84155784</v>
      </c>
    </row>
    <row r="339" spans="1:13" ht="15" customHeight="1">
      <c r="A339" s="146" t="s">
        <v>212</v>
      </c>
      <c r="B339" s="109" t="s">
        <v>167</v>
      </c>
      <c r="C339" s="109" t="s">
        <v>190</v>
      </c>
      <c r="D339" s="105">
        <v>20161009</v>
      </c>
      <c r="E339" s="106" t="s">
        <v>221</v>
      </c>
      <c r="F339" s="105">
        <v>4834</v>
      </c>
      <c r="G339" s="105">
        <v>103216</v>
      </c>
      <c r="H339" s="105">
        <f t="shared" si="5"/>
        <v>4738.5526662532939</v>
      </c>
      <c r="I339" s="134">
        <f>H339*28/30</f>
        <v>4422.6491551697409</v>
      </c>
      <c r="J339" s="107">
        <v>3403603</v>
      </c>
      <c r="K339" s="134">
        <f>J339*28/30</f>
        <v>3176696.1333333333</v>
      </c>
      <c r="L339" s="110">
        <v>101178</v>
      </c>
      <c r="M339" s="125">
        <v>84155784</v>
      </c>
    </row>
    <row r="340" spans="1:13" ht="15" customHeight="1">
      <c r="A340" s="146" t="s">
        <v>212</v>
      </c>
      <c r="B340" s="109" t="s">
        <v>167</v>
      </c>
      <c r="C340" s="109" t="s">
        <v>190</v>
      </c>
      <c r="D340" s="105">
        <v>20161010</v>
      </c>
      <c r="E340" s="106" t="s">
        <v>222</v>
      </c>
      <c r="F340" s="105">
        <v>4047</v>
      </c>
      <c r="G340" s="105">
        <v>103216</v>
      </c>
      <c r="H340" s="105">
        <f t="shared" si="5"/>
        <v>3967.0919818632769</v>
      </c>
      <c r="I340" s="134">
        <f>H340*29/30</f>
        <v>3834.8555824678342</v>
      </c>
      <c r="J340" s="107">
        <v>3334014</v>
      </c>
      <c r="K340" s="134">
        <f>J340*29/30</f>
        <v>3222880.2</v>
      </c>
      <c r="L340" s="110">
        <v>101178</v>
      </c>
      <c r="M340" s="125">
        <v>84155784</v>
      </c>
    </row>
    <row r="341" spans="1:13" ht="15" customHeight="1">
      <c r="A341" s="146" t="s">
        <v>212</v>
      </c>
      <c r="B341" s="109" t="s">
        <v>167</v>
      </c>
      <c r="C341" s="109" t="s">
        <v>190</v>
      </c>
      <c r="D341" s="105">
        <v>20161011</v>
      </c>
      <c r="E341" s="106" t="s">
        <v>223</v>
      </c>
      <c r="F341" s="105">
        <v>4862</v>
      </c>
      <c r="G341" s="105">
        <v>103216</v>
      </c>
      <c r="H341" s="105">
        <f t="shared" si="5"/>
        <v>4765.9998062315917</v>
      </c>
      <c r="I341" s="134">
        <f>H341*30/30</f>
        <v>4765.9998062315917</v>
      </c>
      <c r="J341" s="107">
        <v>4051747</v>
      </c>
      <c r="K341" s="134">
        <f>J341*30/30</f>
        <v>4051747</v>
      </c>
      <c r="L341" s="110">
        <v>101178</v>
      </c>
      <c r="M341" s="125">
        <v>84155784</v>
      </c>
    </row>
    <row r="342" spans="1:13" ht="15" customHeight="1">
      <c r="A342" s="146" t="s">
        <v>212</v>
      </c>
      <c r="B342" s="109" t="s">
        <v>167</v>
      </c>
      <c r="C342" s="109" t="s">
        <v>190</v>
      </c>
      <c r="D342" s="105">
        <v>20161012</v>
      </c>
      <c r="E342" s="106" t="s">
        <v>224</v>
      </c>
      <c r="F342" s="105">
        <v>4241</v>
      </c>
      <c r="G342" s="105">
        <v>103216</v>
      </c>
      <c r="H342" s="105">
        <f t="shared" si="5"/>
        <v>4157.2614517129132</v>
      </c>
      <c r="I342" s="134">
        <f t="shared" ref="I342:I351" si="7">H342*30/30</f>
        <v>4157.2614517129132</v>
      </c>
      <c r="J342" s="107">
        <v>2686153</v>
      </c>
      <c r="K342" s="134">
        <f t="shared" ref="K342:K351" si="8">J342*30/30</f>
        <v>2686153</v>
      </c>
      <c r="L342" s="110">
        <v>101178</v>
      </c>
      <c r="M342" s="125">
        <v>84155784</v>
      </c>
    </row>
    <row r="343" spans="1:13" ht="15" customHeight="1">
      <c r="A343" s="146" t="s">
        <v>212</v>
      </c>
      <c r="B343" s="109" t="s">
        <v>167</v>
      </c>
      <c r="C343" s="109" t="s">
        <v>190</v>
      </c>
      <c r="D343" s="105">
        <v>20161013</v>
      </c>
      <c r="E343" s="106" t="s">
        <v>225</v>
      </c>
      <c r="F343" s="105">
        <v>5229</v>
      </c>
      <c r="G343" s="105">
        <v>103216</v>
      </c>
      <c r="H343" s="105">
        <f t="shared" si="5"/>
        <v>5125.7533909471395</v>
      </c>
      <c r="I343" s="134">
        <f t="shared" si="7"/>
        <v>5125.7533909471395</v>
      </c>
      <c r="J343" s="107">
        <v>4426642</v>
      </c>
      <c r="K343" s="134">
        <f t="shared" si="8"/>
        <v>4426642</v>
      </c>
      <c r="L343" s="110">
        <v>101178</v>
      </c>
      <c r="M343" s="125">
        <v>84155784</v>
      </c>
    </row>
    <row r="344" spans="1:13" ht="15" customHeight="1">
      <c r="A344" s="146" t="s">
        <v>212</v>
      </c>
      <c r="B344" s="109" t="s">
        <v>167</v>
      </c>
      <c r="C344" s="109" t="s">
        <v>190</v>
      </c>
      <c r="D344" s="105">
        <v>20161014</v>
      </c>
      <c r="E344" s="106" t="s">
        <v>226</v>
      </c>
      <c r="F344" s="105">
        <v>3387</v>
      </c>
      <c r="G344" s="105">
        <v>103216</v>
      </c>
      <c r="H344" s="105">
        <f t="shared" si="5"/>
        <v>3320.1236823748254</v>
      </c>
      <c r="I344" s="134">
        <f t="shared" si="7"/>
        <v>3320.1236823748254</v>
      </c>
      <c r="J344" s="107">
        <v>2619158</v>
      </c>
      <c r="K344" s="134">
        <f t="shared" si="8"/>
        <v>2619158</v>
      </c>
      <c r="L344" s="110">
        <v>101178</v>
      </c>
      <c r="M344" s="125">
        <v>84155784</v>
      </c>
    </row>
    <row r="345" spans="1:13" ht="15" customHeight="1">
      <c r="A345" s="146" t="s">
        <v>212</v>
      </c>
      <c r="B345" s="109" t="s">
        <v>167</v>
      </c>
      <c r="C345" s="109" t="s">
        <v>190</v>
      </c>
      <c r="D345" s="105">
        <v>20161015</v>
      </c>
      <c r="E345" s="106" t="s">
        <v>227</v>
      </c>
      <c r="F345" s="105">
        <v>3884</v>
      </c>
      <c r="G345" s="105">
        <v>103216</v>
      </c>
      <c r="H345" s="105">
        <f t="shared" si="5"/>
        <v>3807.3104169896142</v>
      </c>
      <c r="I345" s="134">
        <f t="shared" si="7"/>
        <v>3807.3104169896146</v>
      </c>
      <c r="J345" s="107">
        <v>2922808</v>
      </c>
      <c r="K345" s="134">
        <f t="shared" si="8"/>
        <v>2922808</v>
      </c>
      <c r="L345" s="110">
        <v>101178</v>
      </c>
      <c r="M345" s="125">
        <v>84155784</v>
      </c>
    </row>
    <row r="346" spans="1:13" ht="15" customHeight="1">
      <c r="A346" s="146" t="s">
        <v>212</v>
      </c>
      <c r="B346" s="109" t="s">
        <v>167</v>
      </c>
      <c r="C346" s="109" t="s">
        <v>190</v>
      </c>
      <c r="D346" s="105">
        <v>20161016</v>
      </c>
      <c r="E346" s="106" t="s">
        <v>228</v>
      </c>
      <c r="F346" s="105">
        <v>5298</v>
      </c>
      <c r="G346" s="105">
        <v>103216</v>
      </c>
      <c r="H346" s="105">
        <f t="shared" si="5"/>
        <v>5193.3909858936604</v>
      </c>
      <c r="I346" s="134">
        <f t="shared" si="7"/>
        <v>5193.3909858936595</v>
      </c>
      <c r="J346" s="107">
        <v>3922708</v>
      </c>
      <c r="K346" s="134">
        <f t="shared" si="8"/>
        <v>3922708</v>
      </c>
      <c r="L346" s="110">
        <v>101178</v>
      </c>
      <c r="M346" s="125">
        <v>84155784</v>
      </c>
    </row>
    <row r="347" spans="1:13" ht="15" customHeight="1">
      <c r="A347" s="146" t="s">
        <v>212</v>
      </c>
      <c r="B347" s="109" t="s">
        <v>167</v>
      </c>
      <c r="C347" s="109" t="s">
        <v>190</v>
      </c>
      <c r="D347" s="105">
        <v>20161017</v>
      </c>
      <c r="E347" s="106" t="s">
        <v>229</v>
      </c>
      <c r="F347" s="105">
        <v>4396</v>
      </c>
      <c r="G347" s="105">
        <v>103216</v>
      </c>
      <c r="H347" s="105">
        <f t="shared" si="5"/>
        <v>4309.200976592776</v>
      </c>
      <c r="I347" s="134">
        <f t="shared" si="7"/>
        <v>4309.200976592776</v>
      </c>
      <c r="J347" s="107">
        <v>4318170</v>
      </c>
      <c r="K347" s="134">
        <f t="shared" si="8"/>
        <v>4318170</v>
      </c>
      <c r="L347" s="110">
        <v>101178</v>
      </c>
      <c r="M347" s="125">
        <v>84155784</v>
      </c>
    </row>
    <row r="348" spans="1:13" ht="15" customHeight="1">
      <c r="A348" s="146" t="s">
        <v>212</v>
      </c>
      <c r="B348" s="109" t="s">
        <v>167</v>
      </c>
      <c r="C348" s="109" t="s">
        <v>190</v>
      </c>
      <c r="D348" s="105">
        <v>20161018</v>
      </c>
      <c r="E348" s="106" t="s">
        <v>230</v>
      </c>
      <c r="F348" s="105">
        <v>2284</v>
      </c>
      <c r="G348" s="105">
        <v>103216</v>
      </c>
      <c r="H348" s="105">
        <f t="shared" si="5"/>
        <v>2238.9024182297317</v>
      </c>
      <c r="I348" s="134">
        <f t="shared" si="7"/>
        <v>2238.9024182297317</v>
      </c>
      <c r="J348" s="107">
        <v>2592723</v>
      </c>
      <c r="K348" s="134">
        <f t="shared" si="8"/>
        <v>2592723</v>
      </c>
      <c r="L348" s="110">
        <v>101178</v>
      </c>
      <c r="M348" s="125">
        <v>84155784</v>
      </c>
    </row>
    <row r="349" spans="1:13" ht="15" customHeight="1">
      <c r="A349" s="146" t="s">
        <v>212</v>
      </c>
      <c r="B349" s="109" t="s">
        <v>167</v>
      </c>
      <c r="C349" s="109" t="s">
        <v>190</v>
      </c>
      <c r="D349" s="105">
        <v>20161019</v>
      </c>
      <c r="E349" s="106" t="s">
        <v>231</v>
      </c>
      <c r="F349" s="105">
        <v>6427</v>
      </c>
      <c r="G349" s="105">
        <v>103216</v>
      </c>
      <c r="H349" s="105">
        <f t="shared" si="5"/>
        <v>6300.0988800186014</v>
      </c>
      <c r="I349" s="134">
        <f t="shared" si="7"/>
        <v>6300.0988800186014</v>
      </c>
      <c r="J349" s="107">
        <v>6126938</v>
      </c>
      <c r="K349" s="134">
        <f t="shared" si="8"/>
        <v>6126938</v>
      </c>
      <c r="L349" s="110">
        <v>101178</v>
      </c>
      <c r="M349" s="125">
        <v>84155784</v>
      </c>
    </row>
    <row r="350" spans="1:13" ht="15" customHeight="1">
      <c r="A350" s="146" t="s">
        <v>212</v>
      </c>
      <c r="B350" s="109" t="s">
        <v>167</v>
      </c>
      <c r="C350" s="109" t="s">
        <v>190</v>
      </c>
      <c r="D350" s="105">
        <v>20161020</v>
      </c>
      <c r="E350" s="106" t="s">
        <v>232</v>
      </c>
      <c r="F350" s="105">
        <v>4853</v>
      </c>
      <c r="G350" s="105">
        <v>103216</v>
      </c>
      <c r="H350" s="105">
        <f t="shared" si="5"/>
        <v>4757.1775112385676</v>
      </c>
      <c r="I350" s="134">
        <f t="shared" si="7"/>
        <v>4757.1775112385676</v>
      </c>
      <c r="J350" s="107">
        <v>3861061</v>
      </c>
      <c r="K350" s="134">
        <f t="shared" si="8"/>
        <v>3861061</v>
      </c>
      <c r="L350" s="110">
        <v>101178</v>
      </c>
      <c r="M350" s="125">
        <v>84155784</v>
      </c>
    </row>
    <row r="351" spans="1:13" ht="15" customHeight="1">
      <c r="A351" s="146" t="s">
        <v>212</v>
      </c>
      <c r="B351" s="109" t="s">
        <v>167</v>
      </c>
      <c r="C351" s="109" t="s">
        <v>190</v>
      </c>
      <c r="D351" s="105">
        <v>20161021</v>
      </c>
      <c r="E351" s="106" t="s">
        <v>233</v>
      </c>
      <c r="F351" s="105">
        <v>4305</v>
      </c>
      <c r="G351" s="105">
        <v>103216</v>
      </c>
      <c r="H351" s="105">
        <f t="shared" si="5"/>
        <v>4219.9977716633075</v>
      </c>
      <c r="I351" s="134">
        <f t="shared" si="7"/>
        <v>4219.9977716633075</v>
      </c>
      <c r="J351" s="107">
        <v>3727557</v>
      </c>
      <c r="K351" s="134">
        <f t="shared" si="8"/>
        <v>3727557</v>
      </c>
      <c r="L351" s="110">
        <v>101178</v>
      </c>
      <c r="M351" s="125">
        <v>84155784</v>
      </c>
    </row>
    <row r="352" spans="1:13" ht="15" customHeight="1">
      <c r="A352" s="146" t="s">
        <v>212</v>
      </c>
      <c r="B352" s="104" t="s">
        <v>191</v>
      </c>
      <c r="C352" s="104" t="s">
        <v>192</v>
      </c>
      <c r="D352" s="105">
        <v>20161001</v>
      </c>
      <c r="E352" s="106" t="s">
        <v>213</v>
      </c>
      <c r="F352" s="105">
        <v>496</v>
      </c>
      <c r="G352" s="105">
        <v>4700</v>
      </c>
      <c r="H352" s="105">
        <f>F352/G352*L352</f>
        <v>496.63319148936171</v>
      </c>
      <c r="I352" s="134">
        <f>H352*16/30</f>
        <v>264.87103546099291</v>
      </c>
      <c r="J352" s="107">
        <v>328061</v>
      </c>
      <c r="K352" s="134">
        <f>J352*16/30</f>
        <v>174965.86666666667</v>
      </c>
      <c r="L352" s="108">
        <v>4706</v>
      </c>
      <c r="M352" s="124">
        <v>3515407</v>
      </c>
    </row>
    <row r="353" spans="1:13" ht="15" customHeight="1">
      <c r="A353" s="146" t="s">
        <v>212</v>
      </c>
      <c r="B353" s="109" t="s">
        <v>191</v>
      </c>
      <c r="C353" s="109" t="s">
        <v>192</v>
      </c>
      <c r="D353" s="105">
        <v>20161002</v>
      </c>
      <c r="E353" s="106" t="s">
        <v>214</v>
      </c>
      <c r="F353" s="105">
        <v>377</v>
      </c>
      <c r="G353" s="105">
        <v>4700</v>
      </c>
      <c r="H353" s="105">
        <f t="shared" si="5"/>
        <v>377.4812765957447</v>
      </c>
      <c r="I353" s="134">
        <f>H353*19/30</f>
        <v>239.07147517730496</v>
      </c>
      <c r="J353" s="107">
        <v>241295</v>
      </c>
      <c r="K353" s="134">
        <f>J353*19/30</f>
        <v>152820.16666666666</v>
      </c>
      <c r="L353" s="110">
        <v>4706</v>
      </c>
      <c r="M353" s="125">
        <v>3515407</v>
      </c>
    </row>
    <row r="354" spans="1:13" ht="15" customHeight="1">
      <c r="A354" s="146" t="s">
        <v>212</v>
      </c>
      <c r="B354" s="109" t="s">
        <v>191</v>
      </c>
      <c r="C354" s="109" t="s">
        <v>192</v>
      </c>
      <c r="D354" s="105">
        <v>20161003</v>
      </c>
      <c r="E354" s="106" t="s">
        <v>215</v>
      </c>
      <c r="F354" s="105">
        <v>326</v>
      </c>
      <c r="G354" s="105">
        <v>4700</v>
      </c>
      <c r="H354" s="105">
        <f t="shared" si="5"/>
        <v>326.41617021276596</v>
      </c>
      <c r="I354" s="134">
        <f>H354*20/30</f>
        <v>217.61078014184397</v>
      </c>
      <c r="J354" s="107">
        <v>250540</v>
      </c>
      <c r="K354" s="134">
        <f>J354*20/30</f>
        <v>167026.66666666666</v>
      </c>
      <c r="L354" s="110">
        <v>4706</v>
      </c>
      <c r="M354" s="125">
        <v>3515407</v>
      </c>
    </row>
    <row r="355" spans="1:13" ht="15" customHeight="1">
      <c r="A355" s="146" t="s">
        <v>212</v>
      </c>
      <c r="B355" s="109" t="s">
        <v>191</v>
      </c>
      <c r="C355" s="109" t="s">
        <v>192</v>
      </c>
      <c r="D355" s="105">
        <v>20161004</v>
      </c>
      <c r="E355" s="106" t="s">
        <v>216</v>
      </c>
      <c r="F355" s="105">
        <v>122</v>
      </c>
      <c r="G355" s="105">
        <v>4700</v>
      </c>
      <c r="H355" s="105">
        <f t="shared" si="5"/>
        <v>122.15574468085107</v>
      </c>
      <c r="I355" s="134">
        <f>H355*21/30</f>
        <v>85.50902127659576</v>
      </c>
      <c r="J355" s="107">
        <v>97492</v>
      </c>
      <c r="K355" s="134">
        <f>J355*21/30</f>
        <v>68244.399999999994</v>
      </c>
      <c r="L355" s="110">
        <v>4706</v>
      </c>
      <c r="M355" s="125">
        <v>3515407</v>
      </c>
    </row>
    <row r="356" spans="1:13" ht="15" customHeight="1">
      <c r="A356" s="146" t="s">
        <v>212</v>
      </c>
      <c r="B356" s="109" t="s">
        <v>191</v>
      </c>
      <c r="C356" s="109" t="s">
        <v>192</v>
      </c>
      <c r="D356" s="105">
        <v>20161005</v>
      </c>
      <c r="E356" s="106" t="s">
        <v>217</v>
      </c>
      <c r="F356" s="105">
        <v>329</v>
      </c>
      <c r="G356" s="105">
        <v>4700</v>
      </c>
      <c r="H356" s="105">
        <f t="shared" si="5"/>
        <v>329.42</v>
      </c>
      <c r="I356" s="134">
        <f>H356*22/30</f>
        <v>241.5746666666667</v>
      </c>
      <c r="J356" s="107">
        <v>228950</v>
      </c>
      <c r="K356" s="134">
        <f>J356*22/30</f>
        <v>167896.66666666666</v>
      </c>
      <c r="L356" s="110">
        <v>4706</v>
      </c>
      <c r="M356" s="125">
        <v>3515407</v>
      </c>
    </row>
    <row r="357" spans="1:13" ht="15" customHeight="1">
      <c r="A357" s="146" t="s">
        <v>212</v>
      </c>
      <c r="B357" s="109" t="s">
        <v>191</v>
      </c>
      <c r="C357" s="109" t="s">
        <v>192</v>
      </c>
      <c r="D357" s="105">
        <v>20161006</v>
      </c>
      <c r="E357" s="106" t="s">
        <v>218</v>
      </c>
      <c r="F357" s="105">
        <v>80</v>
      </c>
      <c r="G357" s="105">
        <v>4700</v>
      </c>
      <c r="H357" s="105">
        <f t="shared" si="5"/>
        <v>80.102127659574464</v>
      </c>
      <c r="I357" s="134">
        <f>H357*23/30</f>
        <v>61.411631205673757</v>
      </c>
      <c r="J357" s="107">
        <v>70971</v>
      </c>
      <c r="K357" s="134">
        <f>J357*23/30</f>
        <v>54411.1</v>
      </c>
      <c r="L357" s="110">
        <v>4706</v>
      </c>
      <c r="M357" s="125">
        <v>3515407</v>
      </c>
    </row>
    <row r="358" spans="1:13" ht="15" customHeight="1">
      <c r="A358" s="146" t="s">
        <v>212</v>
      </c>
      <c r="B358" s="109" t="s">
        <v>191</v>
      </c>
      <c r="C358" s="109" t="s">
        <v>192</v>
      </c>
      <c r="D358" s="105">
        <v>20161007</v>
      </c>
      <c r="E358" s="106" t="s">
        <v>219</v>
      </c>
      <c r="F358" s="105">
        <v>234</v>
      </c>
      <c r="G358" s="105">
        <v>4700</v>
      </c>
      <c r="H358" s="105">
        <f t="shared" si="5"/>
        <v>234.2987234042553</v>
      </c>
      <c r="I358" s="134">
        <f>H358*26/30</f>
        <v>203.05889361702125</v>
      </c>
      <c r="J358" s="107">
        <v>154184</v>
      </c>
      <c r="K358" s="134">
        <f>J358*26/30</f>
        <v>133626.13333333333</v>
      </c>
      <c r="L358" s="110">
        <v>4706</v>
      </c>
      <c r="M358" s="125">
        <v>3515407</v>
      </c>
    </row>
    <row r="359" spans="1:13" ht="15" customHeight="1">
      <c r="A359" s="146" t="s">
        <v>212</v>
      </c>
      <c r="B359" s="109" t="s">
        <v>191</v>
      </c>
      <c r="C359" s="109" t="s">
        <v>192</v>
      </c>
      <c r="D359" s="105">
        <v>20161008</v>
      </c>
      <c r="E359" s="106" t="s">
        <v>220</v>
      </c>
      <c r="F359" s="105">
        <v>94</v>
      </c>
      <c r="G359" s="105">
        <v>4700</v>
      </c>
      <c r="H359" s="105">
        <f t="shared" si="5"/>
        <v>94.12</v>
      </c>
      <c r="I359" s="134">
        <f>H359*27/30</f>
        <v>84.708000000000013</v>
      </c>
      <c r="J359" s="107">
        <v>85527</v>
      </c>
      <c r="K359" s="134">
        <f>J359*27/30</f>
        <v>76974.3</v>
      </c>
      <c r="L359" s="110">
        <v>4706</v>
      </c>
      <c r="M359" s="125">
        <v>3515407</v>
      </c>
    </row>
    <row r="360" spans="1:13" ht="15" customHeight="1">
      <c r="A360" s="146" t="s">
        <v>212</v>
      </c>
      <c r="B360" s="109" t="s">
        <v>191</v>
      </c>
      <c r="C360" s="109" t="s">
        <v>192</v>
      </c>
      <c r="D360" s="105">
        <v>20161009</v>
      </c>
      <c r="E360" s="106" t="s">
        <v>221</v>
      </c>
      <c r="F360" s="105">
        <v>220</v>
      </c>
      <c r="G360" s="105">
        <v>4700</v>
      </c>
      <c r="H360" s="105">
        <f t="shared" si="5"/>
        <v>220.28085106382977</v>
      </c>
      <c r="I360" s="134">
        <f>H360*28/30</f>
        <v>205.59546099290779</v>
      </c>
      <c r="J360" s="107">
        <v>157907</v>
      </c>
      <c r="K360" s="134">
        <f>J360*28/30</f>
        <v>147379.86666666667</v>
      </c>
      <c r="L360" s="110">
        <v>4706</v>
      </c>
      <c r="M360" s="125">
        <v>3515407</v>
      </c>
    </row>
    <row r="361" spans="1:13" ht="15" customHeight="1">
      <c r="A361" s="146" t="s">
        <v>212</v>
      </c>
      <c r="B361" s="109" t="s">
        <v>191</v>
      </c>
      <c r="C361" s="109" t="s">
        <v>192</v>
      </c>
      <c r="D361" s="105">
        <v>20161010</v>
      </c>
      <c r="E361" s="106" t="s">
        <v>222</v>
      </c>
      <c r="F361" s="105">
        <v>299</v>
      </c>
      <c r="G361" s="105">
        <v>4700</v>
      </c>
      <c r="H361" s="105">
        <f t="shared" si="5"/>
        <v>299.38170212765954</v>
      </c>
      <c r="I361" s="134">
        <f>H361*29/30</f>
        <v>289.40231205673751</v>
      </c>
      <c r="J361" s="107">
        <v>221138</v>
      </c>
      <c r="K361" s="134">
        <f>J361*29/30</f>
        <v>213766.73333333334</v>
      </c>
      <c r="L361" s="110">
        <v>4706</v>
      </c>
      <c r="M361" s="125">
        <v>3515407</v>
      </c>
    </row>
    <row r="362" spans="1:13" ht="15" customHeight="1">
      <c r="A362" s="146" t="s">
        <v>212</v>
      </c>
      <c r="B362" s="109" t="s">
        <v>191</v>
      </c>
      <c r="C362" s="109" t="s">
        <v>192</v>
      </c>
      <c r="D362" s="105">
        <v>20161011</v>
      </c>
      <c r="E362" s="106" t="s">
        <v>223</v>
      </c>
      <c r="F362" s="105">
        <v>165</v>
      </c>
      <c r="G362" s="105">
        <v>4700</v>
      </c>
      <c r="H362" s="105">
        <f t="shared" si="5"/>
        <v>165.21063829787235</v>
      </c>
      <c r="I362" s="134">
        <f>H362*30/30</f>
        <v>165.21063829787235</v>
      </c>
      <c r="J362" s="107">
        <v>117967</v>
      </c>
      <c r="K362" s="134">
        <f>J362*30/30</f>
        <v>117967</v>
      </c>
      <c r="L362" s="110">
        <v>4706</v>
      </c>
      <c r="M362" s="125">
        <v>3515407</v>
      </c>
    </row>
    <row r="363" spans="1:13" ht="15" customHeight="1">
      <c r="A363" s="146" t="s">
        <v>212</v>
      </c>
      <c r="B363" s="109" t="s">
        <v>191</v>
      </c>
      <c r="C363" s="109" t="s">
        <v>192</v>
      </c>
      <c r="D363" s="105">
        <v>20161012</v>
      </c>
      <c r="E363" s="106" t="s">
        <v>224</v>
      </c>
      <c r="F363" s="105">
        <v>378</v>
      </c>
      <c r="G363" s="105">
        <v>4700</v>
      </c>
      <c r="H363" s="105">
        <f t="shared" si="5"/>
        <v>378.48255319148933</v>
      </c>
      <c r="I363" s="134">
        <f t="shared" ref="I363:I372" si="9">H363*30/30</f>
        <v>378.48255319148933</v>
      </c>
      <c r="J363" s="107">
        <v>243047</v>
      </c>
      <c r="K363" s="134">
        <f t="shared" ref="K363:K372" si="10">J363*30/30</f>
        <v>243047</v>
      </c>
      <c r="L363" s="110">
        <v>4706</v>
      </c>
      <c r="M363" s="125">
        <v>3515407</v>
      </c>
    </row>
    <row r="364" spans="1:13" ht="15" customHeight="1">
      <c r="A364" s="146" t="s">
        <v>212</v>
      </c>
      <c r="B364" s="109" t="s">
        <v>191</v>
      </c>
      <c r="C364" s="109" t="s">
        <v>192</v>
      </c>
      <c r="D364" s="105">
        <v>20161013</v>
      </c>
      <c r="E364" s="106" t="s">
        <v>225</v>
      </c>
      <c r="F364" s="105">
        <v>270</v>
      </c>
      <c r="G364" s="105">
        <v>4700</v>
      </c>
      <c r="H364" s="105">
        <f t="shared" si="5"/>
        <v>270.34468085106386</v>
      </c>
      <c r="I364" s="134">
        <f t="shared" si="9"/>
        <v>270.34468085106386</v>
      </c>
      <c r="J364" s="107">
        <v>220398</v>
      </c>
      <c r="K364" s="134">
        <f t="shared" si="10"/>
        <v>220398</v>
      </c>
      <c r="L364" s="110">
        <v>4706</v>
      </c>
      <c r="M364" s="125">
        <v>3515407</v>
      </c>
    </row>
    <row r="365" spans="1:13" ht="15" customHeight="1">
      <c r="A365" s="146" t="s">
        <v>212</v>
      </c>
      <c r="B365" s="109" t="s">
        <v>191</v>
      </c>
      <c r="C365" s="109" t="s">
        <v>192</v>
      </c>
      <c r="D365" s="105">
        <v>20161014</v>
      </c>
      <c r="E365" s="106" t="s">
        <v>226</v>
      </c>
      <c r="F365" s="105">
        <v>61</v>
      </c>
      <c r="G365" s="105">
        <v>4700</v>
      </c>
      <c r="H365" s="105">
        <f t="shared" si="5"/>
        <v>61.077872340425536</v>
      </c>
      <c r="I365" s="134">
        <f t="shared" si="9"/>
        <v>61.077872340425536</v>
      </c>
      <c r="J365" s="107">
        <v>40385</v>
      </c>
      <c r="K365" s="134">
        <f t="shared" si="10"/>
        <v>40385</v>
      </c>
      <c r="L365" s="110">
        <v>4706</v>
      </c>
      <c r="M365" s="125">
        <v>3515407</v>
      </c>
    </row>
    <row r="366" spans="1:13" ht="15" customHeight="1">
      <c r="A366" s="146" t="s">
        <v>212</v>
      </c>
      <c r="B366" s="109" t="s">
        <v>191</v>
      </c>
      <c r="C366" s="109" t="s">
        <v>192</v>
      </c>
      <c r="D366" s="105">
        <v>20161015</v>
      </c>
      <c r="E366" s="106" t="s">
        <v>227</v>
      </c>
      <c r="F366" s="105">
        <v>251</v>
      </c>
      <c r="G366" s="105">
        <v>4700</v>
      </c>
      <c r="H366" s="105">
        <f t="shared" si="5"/>
        <v>251.32042553191488</v>
      </c>
      <c r="I366" s="134">
        <f t="shared" si="9"/>
        <v>251.32042553191488</v>
      </c>
      <c r="J366" s="107">
        <v>188988</v>
      </c>
      <c r="K366" s="134">
        <f t="shared" si="10"/>
        <v>188988</v>
      </c>
      <c r="L366" s="110">
        <v>4706</v>
      </c>
      <c r="M366" s="125">
        <v>3515407</v>
      </c>
    </row>
    <row r="367" spans="1:13" ht="15" customHeight="1">
      <c r="A367" s="146" t="s">
        <v>212</v>
      </c>
      <c r="B367" s="109" t="s">
        <v>191</v>
      </c>
      <c r="C367" s="109" t="s">
        <v>192</v>
      </c>
      <c r="D367" s="105">
        <v>20161016</v>
      </c>
      <c r="E367" s="106" t="s">
        <v>228</v>
      </c>
      <c r="F367" s="105">
        <v>66</v>
      </c>
      <c r="G367" s="105">
        <v>4700</v>
      </c>
      <c r="H367" s="105">
        <f t="shared" si="5"/>
        <v>66.084255319148937</v>
      </c>
      <c r="I367" s="134">
        <f t="shared" si="9"/>
        <v>66.084255319148937</v>
      </c>
      <c r="J367" s="107">
        <v>54561</v>
      </c>
      <c r="K367" s="134">
        <f t="shared" si="10"/>
        <v>54561</v>
      </c>
      <c r="L367" s="110">
        <v>4706</v>
      </c>
      <c r="M367" s="125">
        <v>3515407</v>
      </c>
    </row>
    <row r="368" spans="1:13" ht="15" customHeight="1">
      <c r="A368" s="146" t="s">
        <v>212</v>
      </c>
      <c r="B368" s="109" t="s">
        <v>191</v>
      </c>
      <c r="C368" s="109" t="s">
        <v>192</v>
      </c>
      <c r="D368" s="105">
        <v>20161017</v>
      </c>
      <c r="E368" s="106" t="s">
        <v>229</v>
      </c>
      <c r="F368" s="105">
        <v>129</v>
      </c>
      <c r="G368" s="105">
        <v>4700</v>
      </c>
      <c r="H368" s="105">
        <f t="shared" si="5"/>
        <v>129.16468085106382</v>
      </c>
      <c r="I368" s="134">
        <f t="shared" si="9"/>
        <v>129.16468085106382</v>
      </c>
      <c r="J368" s="107">
        <v>111635</v>
      </c>
      <c r="K368" s="134">
        <f t="shared" si="10"/>
        <v>111635</v>
      </c>
      <c r="L368" s="110">
        <v>4706</v>
      </c>
      <c r="M368" s="125">
        <v>3515407</v>
      </c>
    </row>
    <row r="369" spans="1:13" ht="15" customHeight="1">
      <c r="A369" s="146" t="s">
        <v>212</v>
      </c>
      <c r="B369" s="109" t="s">
        <v>191</v>
      </c>
      <c r="C369" s="109" t="s">
        <v>192</v>
      </c>
      <c r="D369" s="105">
        <v>20161018</v>
      </c>
      <c r="E369" s="106" t="s">
        <v>230</v>
      </c>
      <c r="F369" s="105">
        <v>37</v>
      </c>
      <c r="G369" s="105">
        <v>4700</v>
      </c>
      <c r="H369" s="105">
        <f t="shared" si="5"/>
        <v>37.047234042553193</v>
      </c>
      <c r="I369" s="134">
        <f t="shared" si="9"/>
        <v>37.047234042553193</v>
      </c>
      <c r="J369" s="107">
        <v>41723</v>
      </c>
      <c r="K369" s="134">
        <f t="shared" si="10"/>
        <v>41723</v>
      </c>
      <c r="L369" s="110">
        <v>4706</v>
      </c>
      <c r="M369" s="125">
        <v>3515407</v>
      </c>
    </row>
    <row r="370" spans="1:13" ht="15" customHeight="1">
      <c r="A370" s="146" t="s">
        <v>212</v>
      </c>
      <c r="B370" s="109" t="s">
        <v>191</v>
      </c>
      <c r="C370" s="109" t="s">
        <v>192</v>
      </c>
      <c r="D370" s="105">
        <v>20161019</v>
      </c>
      <c r="E370" s="106" t="s">
        <v>231</v>
      </c>
      <c r="F370" s="105">
        <v>235</v>
      </c>
      <c r="G370" s="105">
        <v>4700</v>
      </c>
      <c r="H370" s="105">
        <f t="shared" si="5"/>
        <v>235.3</v>
      </c>
      <c r="I370" s="134">
        <f t="shared" si="9"/>
        <v>235.3</v>
      </c>
      <c r="J370" s="107">
        <v>213771</v>
      </c>
      <c r="K370" s="134">
        <f t="shared" si="10"/>
        <v>213771</v>
      </c>
      <c r="L370" s="110">
        <v>4706</v>
      </c>
      <c r="M370" s="125">
        <v>3515407</v>
      </c>
    </row>
    <row r="371" spans="1:13" ht="15" customHeight="1">
      <c r="A371" s="146" t="s">
        <v>212</v>
      </c>
      <c r="B371" s="109" t="s">
        <v>191</v>
      </c>
      <c r="C371" s="109" t="s">
        <v>192</v>
      </c>
      <c r="D371" s="105">
        <v>20161020</v>
      </c>
      <c r="E371" s="106" t="s">
        <v>232</v>
      </c>
      <c r="F371" s="105">
        <v>218</v>
      </c>
      <c r="G371" s="105">
        <v>4700</v>
      </c>
      <c r="H371" s="105">
        <f t="shared" si="5"/>
        <v>218.27829787234043</v>
      </c>
      <c r="I371" s="134">
        <f t="shared" si="9"/>
        <v>218.27829787234043</v>
      </c>
      <c r="J371" s="107">
        <v>175989</v>
      </c>
      <c r="K371" s="134">
        <f t="shared" si="10"/>
        <v>175989</v>
      </c>
      <c r="L371" s="110">
        <v>4706</v>
      </c>
      <c r="M371" s="125">
        <v>3515407</v>
      </c>
    </row>
    <row r="372" spans="1:13" ht="15" customHeight="1">
      <c r="A372" s="146" t="s">
        <v>212</v>
      </c>
      <c r="B372" s="109" t="s">
        <v>191</v>
      </c>
      <c r="C372" s="109" t="s">
        <v>192</v>
      </c>
      <c r="D372" s="105">
        <v>20161021</v>
      </c>
      <c r="E372" s="106" t="s">
        <v>233</v>
      </c>
      <c r="F372" s="105">
        <v>313</v>
      </c>
      <c r="G372" s="105">
        <v>4700</v>
      </c>
      <c r="H372" s="105">
        <f t="shared" si="5"/>
        <v>313.39957446808512</v>
      </c>
      <c r="I372" s="134">
        <f t="shared" si="9"/>
        <v>313.39957446808512</v>
      </c>
      <c r="J372" s="107">
        <v>270878</v>
      </c>
      <c r="K372" s="134">
        <f t="shared" si="10"/>
        <v>270878</v>
      </c>
      <c r="L372" s="112">
        <v>4706</v>
      </c>
      <c r="M372" s="125">
        <v>3515407</v>
      </c>
    </row>
    <row r="373" spans="1:13" ht="15" customHeight="1">
      <c r="A373" s="146" t="s">
        <v>212</v>
      </c>
      <c r="B373" s="104" t="s">
        <v>193</v>
      </c>
      <c r="C373" s="104" t="s">
        <v>194</v>
      </c>
      <c r="D373" s="105">
        <v>20161001</v>
      </c>
      <c r="E373" s="106" t="s">
        <v>213</v>
      </c>
      <c r="F373" s="105">
        <v>1</v>
      </c>
      <c r="G373" s="105">
        <v>83</v>
      </c>
      <c r="H373" s="105">
        <f t="shared" si="5"/>
        <v>1.0120481927710845</v>
      </c>
      <c r="I373" s="134">
        <f>H373*16/30</f>
        <v>0.53975903614457843</v>
      </c>
      <c r="J373" s="107">
        <v>2040</v>
      </c>
      <c r="K373" s="134">
        <f>J373*16/30</f>
        <v>1088</v>
      </c>
      <c r="L373" s="110">
        <v>84</v>
      </c>
      <c r="M373" s="124">
        <v>148763</v>
      </c>
    </row>
    <row r="374" spans="1:13" ht="15" customHeight="1">
      <c r="A374" s="146" t="s">
        <v>212</v>
      </c>
      <c r="B374" s="109" t="s">
        <v>193</v>
      </c>
      <c r="C374" s="109" t="s">
        <v>194</v>
      </c>
      <c r="D374" s="105">
        <v>20161003</v>
      </c>
      <c r="E374" s="106" t="s">
        <v>215</v>
      </c>
      <c r="F374" s="105">
        <v>3</v>
      </c>
      <c r="G374" s="105">
        <v>83</v>
      </c>
      <c r="H374" s="105">
        <f t="shared" si="5"/>
        <v>3.036144578313253</v>
      </c>
      <c r="I374" s="134">
        <f>H374*20/30</f>
        <v>2.0240963855421685</v>
      </c>
      <c r="J374" s="107">
        <v>2198</v>
      </c>
      <c r="K374" s="134">
        <f>J374*20/30</f>
        <v>1465.3333333333333</v>
      </c>
      <c r="L374" s="110">
        <v>84</v>
      </c>
      <c r="M374" s="125">
        <v>148763</v>
      </c>
    </row>
    <row r="375" spans="1:13" ht="15" customHeight="1">
      <c r="A375" s="146" t="s">
        <v>212</v>
      </c>
      <c r="B375" s="109" t="s">
        <v>193</v>
      </c>
      <c r="C375" s="109" t="s">
        <v>194</v>
      </c>
      <c r="D375" s="105">
        <v>20161004</v>
      </c>
      <c r="E375" s="106" t="s">
        <v>216</v>
      </c>
      <c r="F375" s="105">
        <v>8</v>
      </c>
      <c r="G375" s="105">
        <v>83</v>
      </c>
      <c r="H375" s="105">
        <f t="shared" ref="H375:H438" si="11">F375/G375*L375</f>
        <v>8.0963855421686759</v>
      </c>
      <c r="I375" s="134">
        <f>H375*21/30</f>
        <v>5.6674698795180722</v>
      </c>
      <c r="J375" s="107">
        <v>12918</v>
      </c>
      <c r="K375" s="134">
        <f>J375*21/30</f>
        <v>9042.6</v>
      </c>
      <c r="L375" s="110">
        <v>84</v>
      </c>
      <c r="M375" s="125">
        <v>148763</v>
      </c>
    </row>
    <row r="376" spans="1:13" ht="15" customHeight="1">
      <c r="A376" s="146" t="s">
        <v>212</v>
      </c>
      <c r="B376" s="109" t="s">
        <v>193</v>
      </c>
      <c r="C376" s="109" t="s">
        <v>194</v>
      </c>
      <c r="D376" s="105">
        <v>20161005</v>
      </c>
      <c r="E376" s="106" t="s">
        <v>217</v>
      </c>
      <c r="F376" s="105">
        <v>3</v>
      </c>
      <c r="G376" s="105">
        <v>83</v>
      </c>
      <c r="H376" s="105">
        <f t="shared" si="11"/>
        <v>3.036144578313253</v>
      </c>
      <c r="I376" s="134">
        <f>H376*22/30</f>
        <v>2.2265060240963859</v>
      </c>
      <c r="J376" s="107">
        <v>4907</v>
      </c>
      <c r="K376" s="134">
        <f>J376*22/30</f>
        <v>3598.4666666666667</v>
      </c>
      <c r="L376" s="110">
        <v>84</v>
      </c>
      <c r="M376" s="125">
        <v>148763</v>
      </c>
    </row>
    <row r="377" spans="1:13" ht="15" customHeight="1">
      <c r="A377" s="146" t="s">
        <v>212</v>
      </c>
      <c r="B377" s="109" t="s">
        <v>193</v>
      </c>
      <c r="C377" s="109" t="s">
        <v>194</v>
      </c>
      <c r="D377" s="105">
        <v>20161006</v>
      </c>
      <c r="E377" s="106" t="s">
        <v>218</v>
      </c>
      <c r="F377" s="105">
        <v>7</v>
      </c>
      <c r="G377" s="105">
        <v>83</v>
      </c>
      <c r="H377" s="105">
        <f t="shared" si="11"/>
        <v>7.0843373493975896</v>
      </c>
      <c r="I377" s="134">
        <f>H377*23/30</f>
        <v>5.4313253012048186</v>
      </c>
      <c r="J377" s="107">
        <v>10558</v>
      </c>
      <c r="K377" s="134">
        <f>J377*23/30</f>
        <v>8094.4666666666662</v>
      </c>
      <c r="L377" s="110">
        <v>84</v>
      </c>
      <c r="M377" s="125">
        <v>148763</v>
      </c>
    </row>
    <row r="378" spans="1:13" ht="15" customHeight="1">
      <c r="A378" s="146" t="s">
        <v>212</v>
      </c>
      <c r="B378" s="109" t="s">
        <v>193</v>
      </c>
      <c r="C378" s="109" t="s">
        <v>194</v>
      </c>
      <c r="D378" s="105">
        <v>20161007</v>
      </c>
      <c r="E378" s="106" t="s">
        <v>219</v>
      </c>
      <c r="F378" s="105">
        <v>3</v>
      </c>
      <c r="G378" s="105">
        <v>83</v>
      </c>
      <c r="H378" s="105">
        <f t="shared" si="11"/>
        <v>3.036144578313253</v>
      </c>
      <c r="I378" s="134">
        <f>H378*26/30</f>
        <v>2.6313253012048192</v>
      </c>
      <c r="J378" s="107">
        <v>7232</v>
      </c>
      <c r="K378" s="134">
        <f>J378*26/30</f>
        <v>6267.7333333333336</v>
      </c>
      <c r="L378" s="110">
        <v>84</v>
      </c>
      <c r="M378" s="125">
        <v>148763</v>
      </c>
    </row>
    <row r="379" spans="1:13" ht="15" customHeight="1">
      <c r="A379" s="146" t="s">
        <v>212</v>
      </c>
      <c r="B379" s="109" t="s">
        <v>193</v>
      </c>
      <c r="C379" s="109" t="s">
        <v>194</v>
      </c>
      <c r="D379" s="105">
        <v>20161008</v>
      </c>
      <c r="E379" s="106" t="s">
        <v>220</v>
      </c>
      <c r="F379" s="105">
        <v>10</v>
      </c>
      <c r="G379" s="105">
        <v>83</v>
      </c>
      <c r="H379" s="105">
        <f t="shared" si="11"/>
        <v>10.120481927710843</v>
      </c>
      <c r="I379" s="134">
        <f>H379*27/30</f>
        <v>9.1084337349397586</v>
      </c>
      <c r="J379" s="107">
        <v>12736</v>
      </c>
      <c r="K379" s="134">
        <f>J379*27/30</f>
        <v>11462.4</v>
      </c>
      <c r="L379" s="110">
        <v>84</v>
      </c>
      <c r="M379" s="125">
        <v>148763</v>
      </c>
    </row>
    <row r="380" spans="1:13" ht="15" customHeight="1">
      <c r="A380" s="146" t="s">
        <v>212</v>
      </c>
      <c r="B380" s="109" t="s">
        <v>193</v>
      </c>
      <c r="C380" s="109" t="s">
        <v>194</v>
      </c>
      <c r="D380" s="105">
        <v>20161009</v>
      </c>
      <c r="E380" s="106" t="s">
        <v>221</v>
      </c>
      <c r="F380" s="105">
        <v>4</v>
      </c>
      <c r="G380" s="105">
        <v>83</v>
      </c>
      <c r="H380" s="105">
        <f t="shared" si="11"/>
        <v>4.0481927710843379</v>
      </c>
      <c r="I380" s="134">
        <f>H380*28/30</f>
        <v>3.7783132530120489</v>
      </c>
      <c r="J380" s="107">
        <v>7461</v>
      </c>
      <c r="K380" s="134">
        <f>J380*28/30</f>
        <v>6963.6</v>
      </c>
      <c r="L380" s="110">
        <v>84</v>
      </c>
      <c r="M380" s="125">
        <v>148763</v>
      </c>
    </row>
    <row r="381" spans="1:13" ht="15" customHeight="1">
      <c r="A381" s="146" t="s">
        <v>212</v>
      </c>
      <c r="B381" s="109" t="s">
        <v>193</v>
      </c>
      <c r="C381" s="109" t="s">
        <v>194</v>
      </c>
      <c r="D381" s="105">
        <v>20161010</v>
      </c>
      <c r="E381" s="106" t="s">
        <v>222</v>
      </c>
      <c r="F381" s="105">
        <v>7</v>
      </c>
      <c r="G381" s="105">
        <v>83</v>
      </c>
      <c r="H381" s="105">
        <f t="shared" si="11"/>
        <v>7.0843373493975896</v>
      </c>
      <c r="I381" s="134">
        <f>H381*29/30</f>
        <v>6.8481927710843369</v>
      </c>
      <c r="J381" s="107">
        <v>6520</v>
      </c>
      <c r="K381" s="134">
        <f>J381*29/30</f>
        <v>6302.666666666667</v>
      </c>
      <c r="L381" s="110">
        <v>84</v>
      </c>
      <c r="M381" s="125">
        <v>148763</v>
      </c>
    </row>
    <row r="382" spans="1:13" ht="15" customHeight="1">
      <c r="A382" s="146" t="s">
        <v>212</v>
      </c>
      <c r="B382" s="109" t="s">
        <v>193</v>
      </c>
      <c r="C382" s="109" t="s">
        <v>194</v>
      </c>
      <c r="D382" s="105">
        <v>20161011</v>
      </c>
      <c r="E382" s="106" t="s">
        <v>223</v>
      </c>
      <c r="F382" s="105">
        <v>9</v>
      </c>
      <c r="G382" s="105">
        <v>83</v>
      </c>
      <c r="H382" s="105">
        <f t="shared" si="11"/>
        <v>9.1084337349397586</v>
      </c>
      <c r="I382" s="134">
        <f>H382*30/30</f>
        <v>9.1084337349397586</v>
      </c>
      <c r="J382" s="107">
        <v>8269</v>
      </c>
      <c r="K382" s="134">
        <f>J382*30/30</f>
        <v>8269</v>
      </c>
      <c r="L382" s="110">
        <v>84</v>
      </c>
      <c r="M382" s="125">
        <v>148763</v>
      </c>
    </row>
    <row r="383" spans="1:13" ht="15" customHeight="1">
      <c r="A383" s="146" t="s">
        <v>212</v>
      </c>
      <c r="B383" s="109" t="s">
        <v>193</v>
      </c>
      <c r="C383" s="109" t="s">
        <v>194</v>
      </c>
      <c r="D383" s="105">
        <v>20161013</v>
      </c>
      <c r="E383" s="106" t="s">
        <v>225</v>
      </c>
      <c r="F383" s="105">
        <v>3</v>
      </c>
      <c r="G383" s="105">
        <v>83</v>
      </c>
      <c r="H383" s="105">
        <f t="shared" si="11"/>
        <v>3.036144578313253</v>
      </c>
      <c r="I383" s="134">
        <f t="shared" ref="I383:K389" si="12">H383*30/30</f>
        <v>3.036144578313253</v>
      </c>
      <c r="J383" s="107">
        <v>36674</v>
      </c>
      <c r="K383" s="134">
        <f t="shared" si="12"/>
        <v>36674</v>
      </c>
      <c r="L383" s="110">
        <v>84</v>
      </c>
      <c r="M383" s="125">
        <v>148763</v>
      </c>
    </row>
    <row r="384" spans="1:13" ht="15" customHeight="1">
      <c r="A384" s="146" t="s">
        <v>212</v>
      </c>
      <c r="B384" s="109" t="s">
        <v>193</v>
      </c>
      <c r="C384" s="109" t="s">
        <v>194</v>
      </c>
      <c r="D384" s="105">
        <v>20161014</v>
      </c>
      <c r="E384" s="106" t="s">
        <v>226</v>
      </c>
      <c r="F384" s="105">
        <v>3</v>
      </c>
      <c r="G384" s="105">
        <v>83</v>
      </c>
      <c r="H384" s="105">
        <f t="shared" si="11"/>
        <v>3.036144578313253</v>
      </c>
      <c r="I384" s="134">
        <f t="shared" si="12"/>
        <v>3.036144578313253</v>
      </c>
      <c r="J384" s="107">
        <v>6604</v>
      </c>
      <c r="K384" s="134">
        <f t="shared" si="12"/>
        <v>6604</v>
      </c>
      <c r="L384" s="110">
        <v>84</v>
      </c>
      <c r="M384" s="125">
        <v>148763</v>
      </c>
    </row>
    <row r="385" spans="1:13" ht="15" customHeight="1">
      <c r="A385" s="146" t="s">
        <v>212</v>
      </c>
      <c r="B385" s="109" t="s">
        <v>193</v>
      </c>
      <c r="C385" s="109" t="s">
        <v>194</v>
      </c>
      <c r="D385" s="105">
        <v>20161015</v>
      </c>
      <c r="E385" s="106" t="s">
        <v>227</v>
      </c>
      <c r="F385" s="105">
        <v>1</v>
      </c>
      <c r="G385" s="105">
        <v>83</v>
      </c>
      <c r="H385" s="105">
        <f t="shared" si="11"/>
        <v>1.0120481927710845</v>
      </c>
      <c r="I385" s="134">
        <f t="shared" si="12"/>
        <v>1.0120481927710845</v>
      </c>
      <c r="J385" s="107">
        <v>1463</v>
      </c>
      <c r="K385" s="134">
        <f t="shared" si="12"/>
        <v>1463</v>
      </c>
      <c r="L385" s="110">
        <v>84</v>
      </c>
      <c r="M385" s="125">
        <v>148763</v>
      </c>
    </row>
    <row r="386" spans="1:13" ht="15" customHeight="1">
      <c r="A386" s="146" t="s">
        <v>212</v>
      </c>
      <c r="B386" s="109" t="s">
        <v>193</v>
      </c>
      <c r="C386" s="109" t="s">
        <v>194</v>
      </c>
      <c r="D386" s="105">
        <v>20161017</v>
      </c>
      <c r="E386" s="106" t="s">
        <v>229</v>
      </c>
      <c r="F386" s="105">
        <v>7</v>
      </c>
      <c r="G386" s="105">
        <v>83</v>
      </c>
      <c r="H386" s="105">
        <f t="shared" si="11"/>
        <v>7.0843373493975896</v>
      </c>
      <c r="I386" s="134">
        <f t="shared" si="12"/>
        <v>7.0843373493975896</v>
      </c>
      <c r="J386" s="107">
        <v>10035</v>
      </c>
      <c r="K386" s="134">
        <f t="shared" si="12"/>
        <v>10035</v>
      </c>
      <c r="L386" s="110">
        <v>84</v>
      </c>
      <c r="M386" s="125">
        <v>148763</v>
      </c>
    </row>
    <row r="387" spans="1:13" ht="15" customHeight="1">
      <c r="A387" s="146" t="s">
        <v>212</v>
      </c>
      <c r="B387" s="109" t="s">
        <v>193</v>
      </c>
      <c r="C387" s="109" t="s">
        <v>194</v>
      </c>
      <c r="D387" s="105">
        <v>20161019</v>
      </c>
      <c r="E387" s="106" t="s">
        <v>231</v>
      </c>
      <c r="F387" s="105">
        <v>3</v>
      </c>
      <c r="G387" s="105">
        <v>83</v>
      </c>
      <c r="H387" s="105">
        <f t="shared" si="11"/>
        <v>3.036144578313253</v>
      </c>
      <c r="I387" s="134">
        <f t="shared" si="12"/>
        <v>3.036144578313253</v>
      </c>
      <c r="J387" s="107">
        <v>4419</v>
      </c>
      <c r="K387" s="134">
        <f t="shared" si="12"/>
        <v>4419</v>
      </c>
      <c r="L387" s="110">
        <v>84</v>
      </c>
      <c r="M387" s="125">
        <v>148763</v>
      </c>
    </row>
    <row r="388" spans="1:13" ht="15" customHeight="1">
      <c r="A388" s="146" t="s">
        <v>212</v>
      </c>
      <c r="B388" s="109" t="s">
        <v>193</v>
      </c>
      <c r="C388" s="109" t="s">
        <v>194</v>
      </c>
      <c r="D388" s="105">
        <v>20161020</v>
      </c>
      <c r="E388" s="106" t="s">
        <v>232</v>
      </c>
      <c r="F388" s="105">
        <v>6</v>
      </c>
      <c r="G388" s="105">
        <v>83</v>
      </c>
      <c r="H388" s="105">
        <f t="shared" si="11"/>
        <v>6.072289156626506</v>
      </c>
      <c r="I388" s="134">
        <f t="shared" si="12"/>
        <v>6.072289156626506</v>
      </c>
      <c r="J388" s="107">
        <v>5681</v>
      </c>
      <c r="K388" s="134">
        <f t="shared" si="12"/>
        <v>5681</v>
      </c>
      <c r="L388" s="110">
        <v>84</v>
      </c>
      <c r="M388" s="125">
        <v>148763</v>
      </c>
    </row>
    <row r="389" spans="1:13" ht="15" customHeight="1">
      <c r="A389" s="146" t="s">
        <v>212</v>
      </c>
      <c r="B389" s="109" t="s">
        <v>193</v>
      </c>
      <c r="C389" s="109" t="s">
        <v>194</v>
      </c>
      <c r="D389" s="105">
        <v>20161021</v>
      </c>
      <c r="E389" s="106" t="s">
        <v>233</v>
      </c>
      <c r="F389" s="105">
        <v>5</v>
      </c>
      <c r="G389" s="105">
        <v>83</v>
      </c>
      <c r="H389" s="105">
        <f t="shared" si="11"/>
        <v>5.0602409638554215</v>
      </c>
      <c r="I389" s="134">
        <f t="shared" si="12"/>
        <v>5.0602409638554215</v>
      </c>
      <c r="J389" s="107">
        <v>9048</v>
      </c>
      <c r="K389" s="134">
        <f t="shared" si="12"/>
        <v>9048</v>
      </c>
      <c r="L389" s="112">
        <v>84</v>
      </c>
      <c r="M389" s="125">
        <v>148763</v>
      </c>
    </row>
    <row r="390" spans="1:13" ht="15" customHeight="1">
      <c r="A390" s="146" t="s">
        <v>212</v>
      </c>
      <c r="B390" s="109" t="s">
        <v>193</v>
      </c>
      <c r="C390" s="104" t="s">
        <v>195</v>
      </c>
      <c r="D390" s="105">
        <v>20161004</v>
      </c>
      <c r="E390" s="106" t="s">
        <v>216</v>
      </c>
      <c r="F390" s="105">
        <v>4</v>
      </c>
      <c r="G390" s="105">
        <v>14</v>
      </c>
      <c r="H390" s="105">
        <f t="shared" si="11"/>
        <v>4.2857142857142856</v>
      </c>
      <c r="I390" s="134">
        <f>H390*21/30</f>
        <v>3</v>
      </c>
      <c r="J390" s="107">
        <v>5130</v>
      </c>
      <c r="K390" s="134">
        <f>J390*21/30</f>
        <v>3591</v>
      </c>
      <c r="L390" s="110">
        <v>15</v>
      </c>
      <c r="M390" s="124">
        <v>20080</v>
      </c>
    </row>
    <row r="391" spans="1:13" ht="15" customHeight="1">
      <c r="A391" s="146" t="s">
        <v>212</v>
      </c>
      <c r="B391" s="109" t="s">
        <v>193</v>
      </c>
      <c r="C391" s="109" t="s">
        <v>195</v>
      </c>
      <c r="D391" s="105">
        <v>20161005</v>
      </c>
      <c r="E391" s="106" t="s">
        <v>217</v>
      </c>
      <c r="F391" s="105">
        <v>1</v>
      </c>
      <c r="G391" s="105">
        <v>14</v>
      </c>
      <c r="H391" s="105">
        <f t="shared" si="11"/>
        <v>1.0714285714285714</v>
      </c>
      <c r="I391" s="134">
        <f>H391*22/30</f>
        <v>0.7857142857142857</v>
      </c>
      <c r="J391" s="107">
        <v>2840</v>
      </c>
      <c r="K391" s="134">
        <f>J391*22/30</f>
        <v>2082.6666666666665</v>
      </c>
      <c r="L391" s="110">
        <v>15</v>
      </c>
      <c r="M391" s="125">
        <v>20080</v>
      </c>
    </row>
    <row r="392" spans="1:13" ht="15" customHeight="1">
      <c r="A392" s="146" t="s">
        <v>212</v>
      </c>
      <c r="B392" s="109" t="s">
        <v>193</v>
      </c>
      <c r="C392" s="109" t="s">
        <v>195</v>
      </c>
      <c r="D392" s="105">
        <v>20161006</v>
      </c>
      <c r="E392" s="106" t="s">
        <v>218</v>
      </c>
      <c r="F392" s="105">
        <v>1</v>
      </c>
      <c r="G392" s="105">
        <v>14</v>
      </c>
      <c r="H392" s="105">
        <f t="shared" si="11"/>
        <v>1.0714285714285714</v>
      </c>
      <c r="I392" s="134">
        <f>H392*23/30</f>
        <v>0.8214285714285714</v>
      </c>
      <c r="J392" s="107">
        <v>1123</v>
      </c>
      <c r="K392" s="134">
        <f>J392*23/30</f>
        <v>860.9666666666667</v>
      </c>
      <c r="L392" s="110">
        <v>15</v>
      </c>
      <c r="M392" s="125">
        <v>20080</v>
      </c>
    </row>
    <row r="393" spans="1:13" ht="15" customHeight="1">
      <c r="A393" s="146" t="s">
        <v>212</v>
      </c>
      <c r="B393" s="109" t="s">
        <v>193</v>
      </c>
      <c r="C393" s="109" t="s">
        <v>195</v>
      </c>
      <c r="D393" s="105">
        <v>20161007</v>
      </c>
      <c r="E393" s="106" t="s">
        <v>219</v>
      </c>
      <c r="F393" s="105">
        <v>1</v>
      </c>
      <c r="G393" s="105">
        <v>14</v>
      </c>
      <c r="H393" s="105">
        <f t="shared" si="11"/>
        <v>1.0714285714285714</v>
      </c>
      <c r="I393" s="134">
        <f>H393*26/30</f>
        <v>0.9285714285714286</v>
      </c>
      <c r="J393" s="107">
        <v>1360</v>
      </c>
      <c r="K393" s="134">
        <f>J393*26/30</f>
        <v>1178.6666666666667</v>
      </c>
      <c r="L393" s="110">
        <v>15</v>
      </c>
      <c r="M393" s="125">
        <v>20080</v>
      </c>
    </row>
    <row r="394" spans="1:13" ht="15" customHeight="1">
      <c r="A394" s="146" t="s">
        <v>212</v>
      </c>
      <c r="B394" s="109" t="s">
        <v>193</v>
      </c>
      <c r="C394" s="109" t="s">
        <v>195</v>
      </c>
      <c r="D394" s="105">
        <v>20161008</v>
      </c>
      <c r="E394" s="106" t="s">
        <v>220</v>
      </c>
      <c r="F394" s="105">
        <v>2</v>
      </c>
      <c r="G394" s="105">
        <v>14</v>
      </c>
      <c r="H394" s="105">
        <f t="shared" si="11"/>
        <v>2.1428571428571428</v>
      </c>
      <c r="I394" s="134">
        <f>H394*27/30</f>
        <v>1.9285714285714284</v>
      </c>
      <c r="J394" s="107">
        <v>2015</v>
      </c>
      <c r="K394" s="134">
        <f>J394*27/30</f>
        <v>1813.5</v>
      </c>
      <c r="L394" s="110">
        <v>15</v>
      </c>
      <c r="M394" s="125">
        <v>20080</v>
      </c>
    </row>
    <row r="395" spans="1:13" ht="15" customHeight="1">
      <c r="A395" s="146" t="s">
        <v>212</v>
      </c>
      <c r="B395" s="109" t="s">
        <v>193</v>
      </c>
      <c r="C395" s="109" t="s">
        <v>195</v>
      </c>
      <c r="D395" s="105">
        <v>20161011</v>
      </c>
      <c r="E395" s="106" t="s">
        <v>223</v>
      </c>
      <c r="F395" s="105">
        <v>2</v>
      </c>
      <c r="G395" s="105">
        <v>14</v>
      </c>
      <c r="H395" s="105">
        <f t="shared" si="11"/>
        <v>2.1428571428571428</v>
      </c>
      <c r="I395" s="134">
        <f>H395*30/30</f>
        <v>2.1428571428571428</v>
      </c>
      <c r="J395" s="107">
        <v>1757</v>
      </c>
      <c r="K395" s="134">
        <f>J395*30/30</f>
        <v>1757</v>
      </c>
      <c r="L395" s="110">
        <v>15</v>
      </c>
      <c r="M395" s="125">
        <v>20080</v>
      </c>
    </row>
    <row r="396" spans="1:13" ht="15" customHeight="1">
      <c r="A396" s="146" t="s">
        <v>212</v>
      </c>
      <c r="B396" s="109" t="s">
        <v>193</v>
      </c>
      <c r="C396" s="109" t="s">
        <v>195</v>
      </c>
      <c r="D396" s="105">
        <v>20161015</v>
      </c>
      <c r="E396" s="106" t="s">
        <v>227</v>
      </c>
      <c r="F396" s="105">
        <v>1</v>
      </c>
      <c r="G396" s="105">
        <v>14</v>
      </c>
      <c r="H396" s="105">
        <f t="shared" si="11"/>
        <v>1.0714285714285714</v>
      </c>
      <c r="I396" s="134">
        <f t="shared" ref="I396:K398" si="13">H396*30/30</f>
        <v>1.0714285714285714</v>
      </c>
      <c r="J396" s="107">
        <v>2255</v>
      </c>
      <c r="K396" s="134">
        <f t="shared" si="13"/>
        <v>2255</v>
      </c>
      <c r="L396" s="110">
        <v>15</v>
      </c>
      <c r="M396" s="125">
        <v>20080</v>
      </c>
    </row>
    <row r="397" spans="1:13" ht="15" customHeight="1">
      <c r="A397" s="146" t="s">
        <v>212</v>
      </c>
      <c r="B397" s="109" t="s">
        <v>193</v>
      </c>
      <c r="C397" s="109" t="s">
        <v>195</v>
      </c>
      <c r="D397" s="105">
        <v>20161017</v>
      </c>
      <c r="E397" s="106" t="s">
        <v>229</v>
      </c>
      <c r="F397" s="105">
        <v>1</v>
      </c>
      <c r="G397" s="105">
        <v>14</v>
      </c>
      <c r="H397" s="105">
        <f t="shared" si="11"/>
        <v>1.0714285714285714</v>
      </c>
      <c r="I397" s="134">
        <f t="shared" si="13"/>
        <v>1.0714285714285714</v>
      </c>
      <c r="J397" s="107">
        <v>3055</v>
      </c>
      <c r="K397" s="134">
        <f t="shared" si="13"/>
        <v>3055</v>
      </c>
      <c r="L397" s="110">
        <v>15</v>
      </c>
      <c r="M397" s="125">
        <v>20080</v>
      </c>
    </row>
    <row r="398" spans="1:13" ht="15" customHeight="1">
      <c r="A398" s="146" t="s">
        <v>212</v>
      </c>
      <c r="B398" s="109" t="s">
        <v>193</v>
      </c>
      <c r="C398" s="109" t="s">
        <v>195</v>
      </c>
      <c r="D398" s="105">
        <v>20161018</v>
      </c>
      <c r="E398" s="106" t="s">
        <v>230</v>
      </c>
      <c r="F398" s="105">
        <v>1</v>
      </c>
      <c r="G398" s="105">
        <v>14</v>
      </c>
      <c r="H398" s="105">
        <f t="shared" si="11"/>
        <v>1.0714285714285714</v>
      </c>
      <c r="I398" s="134">
        <f t="shared" si="13"/>
        <v>1.0714285714285714</v>
      </c>
      <c r="J398" s="107">
        <v>545</v>
      </c>
      <c r="K398" s="134">
        <f t="shared" si="13"/>
        <v>545</v>
      </c>
      <c r="L398" s="110">
        <v>15</v>
      </c>
      <c r="M398" s="125">
        <v>20080</v>
      </c>
    </row>
    <row r="399" spans="1:13" ht="15" customHeight="1">
      <c r="A399" s="146" t="s">
        <v>212</v>
      </c>
      <c r="B399" s="104" t="s">
        <v>196</v>
      </c>
      <c r="C399" s="104" t="s">
        <v>197</v>
      </c>
      <c r="D399" s="105">
        <v>20161001</v>
      </c>
      <c r="E399" s="106" t="s">
        <v>213</v>
      </c>
      <c r="F399" s="105">
        <v>58</v>
      </c>
      <c r="G399" s="105">
        <v>1530</v>
      </c>
      <c r="H399" s="105">
        <f t="shared" si="11"/>
        <v>57.734640522875814</v>
      </c>
      <c r="I399" s="134">
        <f>H399*16/30</f>
        <v>30.791808278867101</v>
      </c>
      <c r="J399" s="107">
        <v>61084</v>
      </c>
      <c r="K399" s="134">
        <f>J399*16/30</f>
        <v>32578.133333333335</v>
      </c>
      <c r="L399" s="113">
        <v>1523</v>
      </c>
      <c r="M399" s="124">
        <v>2825581</v>
      </c>
    </row>
    <row r="400" spans="1:13" ht="15" customHeight="1">
      <c r="A400" s="146" t="s">
        <v>212</v>
      </c>
      <c r="B400" s="109" t="s">
        <v>196</v>
      </c>
      <c r="C400" s="109" t="s">
        <v>197</v>
      </c>
      <c r="D400" s="105">
        <v>20161002</v>
      </c>
      <c r="E400" s="106" t="s">
        <v>214</v>
      </c>
      <c r="F400" s="105">
        <v>19</v>
      </c>
      <c r="G400" s="105">
        <v>1530</v>
      </c>
      <c r="H400" s="105">
        <f t="shared" si="11"/>
        <v>18.913071895424835</v>
      </c>
      <c r="I400" s="134">
        <f>H400*19/30</f>
        <v>11.978278867102397</v>
      </c>
      <c r="J400" s="107">
        <v>8860</v>
      </c>
      <c r="K400" s="134">
        <f>J400*19/30</f>
        <v>5611.333333333333</v>
      </c>
      <c r="L400" s="110">
        <v>1523</v>
      </c>
      <c r="M400" s="125">
        <v>2825581</v>
      </c>
    </row>
    <row r="401" spans="1:13" ht="15" customHeight="1">
      <c r="A401" s="146" t="s">
        <v>212</v>
      </c>
      <c r="B401" s="109" t="s">
        <v>196</v>
      </c>
      <c r="C401" s="109" t="s">
        <v>197</v>
      </c>
      <c r="D401" s="105">
        <v>20161003</v>
      </c>
      <c r="E401" s="106" t="s">
        <v>215</v>
      </c>
      <c r="F401" s="105">
        <v>104</v>
      </c>
      <c r="G401" s="105">
        <v>1530</v>
      </c>
      <c r="H401" s="105">
        <f t="shared" si="11"/>
        <v>103.52418300653594</v>
      </c>
      <c r="I401" s="134">
        <f>H401*20/30</f>
        <v>69.0161220043573</v>
      </c>
      <c r="J401" s="107">
        <v>140818</v>
      </c>
      <c r="K401" s="134">
        <f>J401*20/30</f>
        <v>93878.666666666672</v>
      </c>
      <c r="L401" s="110">
        <v>1523</v>
      </c>
      <c r="M401" s="125">
        <v>2825581</v>
      </c>
    </row>
    <row r="402" spans="1:13" ht="15" customHeight="1">
      <c r="A402" s="146" t="s">
        <v>212</v>
      </c>
      <c r="B402" s="109" t="s">
        <v>196</v>
      </c>
      <c r="C402" s="109" t="s">
        <v>197</v>
      </c>
      <c r="D402" s="105">
        <v>20161004</v>
      </c>
      <c r="E402" s="106" t="s">
        <v>216</v>
      </c>
      <c r="F402" s="105">
        <v>78</v>
      </c>
      <c r="G402" s="105">
        <v>1530</v>
      </c>
      <c r="H402" s="105">
        <f t="shared" si="11"/>
        <v>77.643137254901958</v>
      </c>
      <c r="I402" s="134">
        <f>H402*21/30</f>
        <v>54.350196078431374</v>
      </c>
      <c r="J402" s="107">
        <v>195002</v>
      </c>
      <c r="K402" s="134">
        <f>J402*21/30</f>
        <v>136501.4</v>
      </c>
      <c r="L402" s="110">
        <v>1523</v>
      </c>
      <c r="M402" s="125">
        <v>2825581</v>
      </c>
    </row>
    <row r="403" spans="1:13" ht="15" customHeight="1">
      <c r="A403" s="146" t="s">
        <v>212</v>
      </c>
      <c r="B403" s="109" t="s">
        <v>196</v>
      </c>
      <c r="C403" s="109" t="s">
        <v>197</v>
      </c>
      <c r="D403" s="105">
        <v>20161005</v>
      </c>
      <c r="E403" s="106" t="s">
        <v>217</v>
      </c>
      <c r="F403" s="105">
        <v>82</v>
      </c>
      <c r="G403" s="105">
        <v>1530</v>
      </c>
      <c r="H403" s="105">
        <f t="shared" si="11"/>
        <v>81.62483660130718</v>
      </c>
      <c r="I403" s="134">
        <f>H403*22/30</f>
        <v>59.858213507625265</v>
      </c>
      <c r="J403" s="107">
        <v>206843</v>
      </c>
      <c r="K403" s="134">
        <f>J403*22/30</f>
        <v>151684.86666666667</v>
      </c>
      <c r="L403" s="110">
        <v>1523</v>
      </c>
      <c r="M403" s="125">
        <v>2825581</v>
      </c>
    </row>
    <row r="404" spans="1:13" ht="15" customHeight="1">
      <c r="A404" s="146" t="s">
        <v>212</v>
      </c>
      <c r="B404" s="109" t="s">
        <v>196</v>
      </c>
      <c r="C404" s="109" t="s">
        <v>197</v>
      </c>
      <c r="D404" s="105">
        <v>20161006</v>
      </c>
      <c r="E404" s="106" t="s">
        <v>218</v>
      </c>
      <c r="F404" s="105">
        <v>76</v>
      </c>
      <c r="G404" s="105">
        <v>1530</v>
      </c>
      <c r="H404" s="105">
        <f t="shared" si="11"/>
        <v>75.652287581699341</v>
      </c>
      <c r="I404" s="134">
        <f>H404*23/30</f>
        <v>58.000087145969495</v>
      </c>
      <c r="J404" s="107">
        <v>211827</v>
      </c>
      <c r="K404" s="134">
        <f>J404*23/30</f>
        <v>162400.70000000001</v>
      </c>
      <c r="L404" s="110">
        <v>1523</v>
      </c>
      <c r="M404" s="125">
        <v>2825581</v>
      </c>
    </row>
    <row r="405" spans="1:13" ht="15" customHeight="1">
      <c r="A405" s="146" t="s">
        <v>212</v>
      </c>
      <c r="B405" s="109" t="s">
        <v>196</v>
      </c>
      <c r="C405" s="109" t="s">
        <v>197</v>
      </c>
      <c r="D405" s="105">
        <v>20161007</v>
      </c>
      <c r="E405" s="106" t="s">
        <v>219</v>
      </c>
      <c r="F405" s="105">
        <v>45</v>
      </c>
      <c r="G405" s="105">
        <v>1530</v>
      </c>
      <c r="H405" s="105">
        <f t="shared" si="11"/>
        <v>44.794117647058826</v>
      </c>
      <c r="I405" s="134">
        <f>H405*26/30</f>
        <v>38.821568627450986</v>
      </c>
      <c r="J405" s="107">
        <v>107846</v>
      </c>
      <c r="K405" s="134">
        <f>J405*26/30</f>
        <v>93466.53333333334</v>
      </c>
      <c r="L405" s="110">
        <v>1523</v>
      </c>
      <c r="M405" s="125">
        <v>2825581</v>
      </c>
    </row>
    <row r="406" spans="1:13" ht="15" customHeight="1">
      <c r="A406" s="146" t="s">
        <v>212</v>
      </c>
      <c r="B406" s="109" t="s">
        <v>196</v>
      </c>
      <c r="C406" s="109" t="s">
        <v>197</v>
      </c>
      <c r="D406" s="105">
        <v>20161008</v>
      </c>
      <c r="E406" s="106" t="s">
        <v>220</v>
      </c>
      <c r="F406" s="105">
        <v>126</v>
      </c>
      <c r="G406" s="105">
        <v>1530</v>
      </c>
      <c r="H406" s="105">
        <f t="shared" si="11"/>
        <v>125.4235294117647</v>
      </c>
      <c r="I406" s="134">
        <f>H406*27/30</f>
        <v>112.88117647058824</v>
      </c>
      <c r="J406" s="107">
        <v>373548</v>
      </c>
      <c r="K406" s="134">
        <f>J406*27/30</f>
        <v>336193.2</v>
      </c>
      <c r="L406" s="110">
        <v>1523</v>
      </c>
      <c r="M406" s="125">
        <v>2825581</v>
      </c>
    </row>
    <row r="407" spans="1:13" ht="15" customHeight="1">
      <c r="A407" s="146" t="s">
        <v>212</v>
      </c>
      <c r="B407" s="109" t="s">
        <v>196</v>
      </c>
      <c r="C407" s="109" t="s">
        <v>197</v>
      </c>
      <c r="D407" s="105">
        <v>20161009</v>
      </c>
      <c r="E407" s="106" t="s">
        <v>221</v>
      </c>
      <c r="F407" s="105">
        <v>81</v>
      </c>
      <c r="G407" s="105">
        <v>1530</v>
      </c>
      <c r="H407" s="105">
        <f t="shared" si="11"/>
        <v>80.629411764705878</v>
      </c>
      <c r="I407" s="134">
        <f>H407*28/30</f>
        <v>75.25411764705882</v>
      </c>
      <c r="J407" s="107">
        <v>66389</v>
      </c>
      <c r="K407" s="134">
        <f>J407*28/30</f>
        <v>61963.066666666666</v>
      </c>
      <c r="L407" s="110">
        <v>1523</v>
      </c>
      <c r="M407" s="125">
        <v>2825581</v>
      </c>
    </row>
    <row r="408" spans="1:13" ht="15" customHeight="1">
      <c r="A408" s="146" t="s">
        <v>212</v>
      </c>
      <c r="B408" s="109" t="s">
        <v>196</v>
      </c>
      <c r="C408" s="109" t="s">
        <v>197</v>
      </c>
      <c r="D408" s="105">
        <v>20161010</v>
      </c>
      <c r="E408" s="106" t="s">
        <v>222</v>
      </c>
      <c r="F408" s="105">
        <v>79</v>
      </c>
      <c r="G408" s="105">
        <v>1530</v>
      </c>
      <c r="H408" s="105">
        <f t="shared" si="11"/>
        <v>78.63856209150326</v>
      </c>
      <c r="I408" s="134">
        <f>H408*29/30</f>
        <v>76.017276688453151</v>
      </c>
      <c r="J408" s="107">
        <v>35647</v>
      </c>
      <c r="K408" s="134">
        <f>J408*29/30</f>
        <v>34458.76666666667</v>
      </c>
      <c r="L408" s="110">
        <v>1523</v>
      </c>
      <c r="M408" s="125">
        <v>2825581</v>
      </c>
    </row>
    <row r="409" spans="1:13" ht="15" customHeight="1">
      <c r="A409" s="146" t="s">
        <v>212</v>
      </c>
      <c r="B409" s="109" t="s">
        <v>196</v>
      </c>
      <c r="C409" s="109" t="s">
        <v>197</v>
      </c>
      <c r="D409" s="105">
        <v>20161011</v>
      </c>
      <c r="E409" s="106" t="s">
        <v>223</v>
      </c>
      <c r="F409" s="105">
        <v>80</v>
      </c>
      <c r="G409" s="105">
        <v>1530</v>
      </c>
      <c r="H409" s="105">
        <f t="shared" si="11"/>
        <v>79.633986928104576</v>
      </c>
      <c r="I409" s="134">
        <f>H409*30/30</f>
        <v>79.633986928104576</v>
      </c>
      <c r="J409" s="107">
        <v>221552</v>
      </c>
      <c r="K409" s="134">
        <f>J409*30/30</f>
        <v>221552</v>
      </c>
      <c r="L409" s="110">
        <v>1523</v>
      </c>
      <c r="M409" s="125">
        <v>2825581</v>
      </c>
    </row>
    <row r="410" spans="1:13" ht="15" customHeight="1">
      <c r="A410" s="146" t="s">
        <v>212</v>
      </c>
      <c r="B410" s="109" t="s">
        <v>196</v>
      </c>
      <c r="C410" s="109" t="s">
        <v>197</v>
      </c>
      <c r="D410" s="105">
        <v>20161012</v>
      </c>
      <c r="E410" s="106" t="s">
        <v>224</v>
      </c>
      <c r="F410" s="105">
        <v>44</v>
      </c>
      <c r="G410" s="105">
        <v>1530</v>
      </c>
      <c r="H410" s="105">
        <f t="shared" si="11"/>
        <v>43.798692810457517</v>
      </c>
      <c r="I410" s="134">
        <f t="shared" ref="I410:K421" si="14">H410*30/30</f>
        <v>43.798692810457517</v>
      </c>
      <c r="J410" s="107">
        <v>103526</v>
      </c>
      <c r="K410" s="134">
        <f t="shared" si="14"/>
        <v>103526</v>
      </c>
      <c r="L410" s="110">
        <v>1523</v>
      </c>
      <c r="M410" s="125">
        <v>2825581</v>
      </c>
    </row>
    <row r="411" spans="1:13" ht="15" customHeight="1">
      <c r="A411" s="146" t="s">
        <v>212</v>
      </c>
      <c r="B411" s="109" t="s">
        <v>196</v>
      </c>
      <c r="C411" s="109" t="s">
        <v>197</v>
      </c>
      <c r="D411" s="105">
        <v>20161013</v>
      </c>
      <c r="E411" s="106" t="s">
        <v>225</v>
      </c>
      <c r="F411" s="105">
        <v>38</v>
      </c>
      <c r="G411" s="105">
        <v>1530</v>
      </c>
      <c r="H411" s="105">
        <f t="shared" si="11"/>
        <v>37.82614379084967</v>
      </c>
      <c r="I411" s="134">
        <f t="shared" si="14"/>
        <v>37.82614379084967</v>
      </c>
      <c r="J411" s="107">
        <v>121551</v>
      </c>
      <c r="K411" s="134">
        <f t="shared" si="14"/>
        <v>121551</v>
      </c>
      <c r="L411" s="110">
        <v>1523</v>
      </c>
      <c r="M411" s="125">
        <v>2825581</v>
      </c>
    </row>
    <row r="412" spans="1:13" ht="15" customHeight="1">
      <c r="A412" s="146" t="s">
        <v>212</v>
      </c>
      <c r="B412" s="109" t="s">
        <v>196</v>
      </c>
      <c r="C412" s="109" t="s">
        <v>197</v>
      </c>
      <c r="D412" s="105">
        <v>20161014</v>
      </c>
      <c r="E412" s="106" t="s">
        <v>226</v>
      </c>
      <c r="F412" s="105">
        <v>48</v>
      </c>
      <c r="G412" s="105">
        <v>1530</v>
      </c>
      <c r="H412" s="105">
        <f t="shared" si="11"/>
        <v>47.780392156862746</v>
      </c>
      <c r="I412" s="134">
        <f t="shared" si="14"/>
        <v>47.780392156862746</v>
      </c>
      <c r="J412" s="107">
        <v>61862</v>
      </c>
      <c r="K412" s="134">
        <f t="shared" si="14"/>
        <v>61862</v>
      </c>
      <c r="L412" s="110">
        <v>1523</v>
      </c>
      <c r="M412" s="125">
        <v>2825581</v>
      </c>
    </row>
    <row r="413" spans="1:13" ht="15" customHeight="1">
      <c r="A413" s="146" t="s">
        <v>212</v>
      </c>
      <c r="B413" s="109" t="s">
        <v>196</v>
      </c>
      <c r="C413" s="109" t="s">
        <v>197</v>
      </c>
      <c r="D413" s="105">
        <v>20161015</v>
      </c>
      <c r="E413" s="106" t="s">
        <v>227</v>
      </c>
      <c r="F413" s="105">
        <v>38</v>
      </c>
      <c r="G413" s="105">
        <v>1530</v>
      </c>
      <c r="H413" s="105">
        <f t="shared" si="11"/>
        <v>37.82614379084967</v>
      </c>
      <c r="I413" s="134">
        <f t="shared" si="14"/>
        <v>37.82614379084967</v>
      </c>
      <c r="J413" s="107">
        <v>67728</v>
      </c>
      <c r="K413" s="134">
        <f t="shared" si="14"/>
        <v>67728</v>
      </c>
      <c r="L413" s="110">
        <v>1523</v>
      </c>
      <c r="M413" s="125">
        <v>2825581</v>
      </c>
    </row>
    <row r="414" spans="1:13" ht="15" customHeight="1">
      <c r="A414" s="146" t="s">
        <v>212</v>
      </c>
      <c r="B414" s="109" t="s">
        <v>196</v>
      </c>
      <c r="C414" s="109" t="s">
        <v>197</v>
      </c>
      <c r="D414" s="105">
        <v>20161016</v>
      </c>
      <c r="E414" s="106" t="s">
        <v>228</v>
      </c>
      <c r="F414" s="105">
        <v>90</v>
      </c>
      <c r="G414" s="105">
        <v>1530</v>
      </c>
      <c r="H414" s="105">
        <f t="shared" si="11"/>
        <v>89.588235294117652</v>
      </c>
      <c r="I414" s="134">
        <f t="shared" si="14"/>
        <v>89.588235294117652</v>
      </c>
      <c r="J414" s="107">
        <v>129258</v>
      </c>
      <c r="K414" s="134">
        <f t="shared" si="14"/>
        <v>129258</v>
      </c>
      <c r="L414" s="110">
        <v>1523</v>
      </c>
      <c r="M414" s="125">
        <v>2825581</v>
      </c>
    </row>
    <row r="415" spans="1:13" ht="15" customHeight="1">
      <c r="A415" s="146" t="s">
        <v>212</v>
      </c>
      <c r="B415" s="109" t="s">
        <v>196</v>
      </c>
      <c r="C415" s="109" t="s">
        <v>197</v>
      </c>
      <c r="D415" s="105">
        <v>20161017</v>
      </c>
      <c r="E415" s="106" t="s">
        <v>229</v>
      </c>
      <c r="F415" s="105">
        <v>107</v>
      </c>
      <c r="G415" s="105">
        <v>1530</v>
      </c>
      <c r="H415" s="105">
        <f t="shared" si="11"/>
        <v>106.51045751633987</v>
      </c>
      <c r="I415" s="134">
        <f t="shared" si="14"/>
        <v>106.51045751633987</v>
      </c>
      <c r="J415" s="107">
        <v>65114</v>
      </c>
      <c r="K415" s="134">
        <f t="shared" si="14"/>
        <v>65114</v>
      </c>
      <c r="L415" s="110">
        <v>1523</v>
      </c>
      <c r="M415" s="125">
        <v>2825581</v>
      </c>
    </row>
    <row r="416" spans="1:13" ht="15" customHeight="1">
      <c r="A416" s="146" t="s">
        <v>212</v>
      </c>
      <c r="B416" s="109" t="s">
        <v>196</v>
      </c>
      <c r="C416" s="109" t="s">
        <v>197</v>
      </c>
      <c r="D416" s="105">
        <v>20161018</v>
      </c>
      <c r="E416" s="106" t="s">
        <v>230</v>
      </c>
      <c r="F416" s="105">
        <v>55</v>
      </c>
      <c r="G416" s="105">
        <v>1530</v>
      </c>
      <c r="H416" s="105">
        <f t="shared" si="11"/>
        <v>54.748366013071895</v>
      </c>
      <c r="I416" s="134">
        <f t="shared" si="14"/>
        <v>54.748366013071895</v>
      </c>
      <c r="J416" s="107">
        <v>60031</v>
      </c>
      <c r="K416" s="134">
        <f t="shared" si="14"/>
        <v>60031</v>
      </c>
      <c r="L416" s="110">
        <v>1523</v>
      </c>
      <c r="M416" s="125">
        <v>2825581</v>
      </c>
    </row>
    <row r="417" spans="1:13" ht="15" customHeight="1">
      <c r="A417" s="146" t="s">
        <v>212</v>
      </c>
      <c r="B417" s="109" t="s">
        <v>196</v>
      </c>
      <c r="C417" s="109" t="s">
        <v>197</v>
      </c>
      <c r="D417" s="105">
        <v>20161019</v>
      </c>
      <c r="E417" s="106" t="s">
        <v>231</v>
      </c>
      <c r="F417" s="105">
        <v>116</v>
      </c>
      <c r="G417" s="105">
        <v>1530</v>
      </c>
      <c r="H417" s="105">
        <f t="shared" si="11"/>
        <v>115.46928104575163</v>
      </c>
      <c r="I417" s="134">
        <f t="shared" si="14"/>
        <v>115.46928104575163</v>
      </c>
      <c r="J417" s="107">
        <v>198416</v>
      </c>
      <c r="K417" s="134">
        <f t="shared" si="14"/>
        <v>198416</v>
      </c>
      <c r="L417" s="110">
        <v>1523</v>
      </c>
      <c r="M417" s="125">
        <v>2825581</v>
      </c>
    </row>
    <row r="418" spans="1:13" ht="15" customHeight="1">
      <c r="A418" s="146" t="s">
        <v>212</v>
      </c>
      <c r="B418" s="109" t="s">
        <v>196</v>
      </c>
      <c r="C418" s="109" t="s">
        <v>197</v>
      </c>
      <c r="D418" s="105">
        <v>20161020</v>
      </c>
      <c r="E418" s="106" t="s">
        <v>232</v>
      </c>
      <c r="F418" s="105">
        <v>63</v>
      </c>
      <c r="G418" s="105">
        <v>1530</v>
      </c>
      <c r="H418" s="105">
        <f t="shared" si="11"/>
        <v>62.711764705882352</v>
      </c>
      <c r="I418" s="134">
        <f t="shared" si="14"/>
        <v>62.711764705882352</v>
      </c>
      <c r="J418" s="107">
        <v>161096</v>
      </c>
      <c r="K418" s="134">
        <f t="shared" si="14"/>
        <v>161096</v>
      </c>
      <c r="L418" s="110">
        <v>1523</v>
      </c>
      <c r="M418" s="125">
        <v>2825581</v>
      </c>
    </row>
    <row r="419" spans="1:13" ht="15" customHeight="1">
      <c r="A419" s="146" t="s">
        <v>212</v>
      </c>
      <c r="B419" s="109" t="s">
        <v>196</v>
      </c>
      <c r="C419" s="109" t="s">
        <v>197</v>
      </c>
      <c r="D419" s="105">
        <v>20161021</v>
      </c>
      <c r="E419" s="106" t="s">
        <v>233</v>
      </c>
      <c r="F419" s="105">
        <v>103</v>
      </c>
      <c r="G419" s="105">
        <v>1530</v>
      </c>
      <c r="H419" s="105">
        <f t="shared" si="11"/>
        <v>102.52875816993463</v>
      </c>
      <c r="I419" s="134">
        <f t="shared" si="14"/>
        <v>102.52875816993463</v>
      </c>
      <c r="J419" s="107">
        <v>227583</v>
      </c>
      <c r="K419" s="134">
        <f t="shared" si="14"/>
        <v>227583</v>
      </c>
      <c r="L419" s="110">
        <v>1523</v>
      </c>
      <c r="M419" s="125">
        <v>2825581</v>
      </c>
    </row>
    <row r="420" spans="1:13" ht="15" customHeight="1">
      <c r="A420" s="146" t="s">
        <v>212</v>
      </c>
      <c r="B420" s="109" t="s">
        <v>196</v>
      </c>
      <c r="C420" s="104" t="s">
        <v>198</v>
      </c>
      <c r="D420" s="105">
        <v>20161007</v>
      </c>
      <c r="E420" s="106" t="s">
        <v>219</v>
      </c>
      <c r="F420" s="105">
        <v>1</v>
      </c>
      <c r="G420" s="105">
        <v>6</v>
      </c>
      <c r="H420" s="105">
        <f t="shared" si="11"/>
        <v>1</v>
      </c>
      <c r="I420" s="134">
        <f>H420*26/30</f>
        <v>0.8666666666666667</v>
      </c>
      <c r="J420" s="107">
        <v>72</v>
      </c>
      <c r="K420" s="134">
        <f>J420*26/30</f>
        <v>62.4</v>
      </c>
      <c r="L420" s="113">
        <v>6</v>
      </c>
      <c r="M420" s="124">
        <v>12857</v>
      </c>
    </row>
    <row r="421" spans="1:13" ht="15" customHeight="1">
      <c r="A421" s="146" t="s">
        <v>212</v>
      </c>
      <c r="B421" s="109" t="s">
        <v>196</v>
      </c>
      <c r="C421" s="109" t="s">
        <v>198</v>
      </c>
      <c r="D421" s="105">
        <v>20161021</v>
      </c>
      <c r="E421" s="106" t="s">
        <v>233</v>
      </c>
      <c r="F421" s="105">
        <v>5</v>
      </c>
      <c r="G421" s="105">
        <v>6</v>
      </c>
      <c r="H421" s="105">
        <f t="shared" si="11"/>
        <v>5</v>
      </c>
      <c r="I421" s="134">
        <f t="shared" si="14"/>
        <v>5</v>
      </c>
      <c r="J421" s="107">
        <v>12785</v>
      </c>
      <c r="K421" s="134">
        <f t="shared" ref="K421" si="15">J421*30/30</f>
        <v>12785</v>
      </c>
      <c r="L421" s="110">
        <v>6</v>
      </c>
      <c r="M421" s="125">
        <v>12857</v>
      </c>
    </row>
    <row r="422" spans="1:13" ht="15" customHeight="1">
      <c r="A422" s="146" t="s">
        <v>212</v>
      </c>
      <c r="B422" s="109" t="s">
        <v>196</v>
      </c>
      <c r="C422" s="104" t="s">
        <v>199</v>
      </c>
      <c r="D422" s="105">
        <v>20161001</v>
      </c>
      <c r="E422" s="106" t="s">
        <v>213</v>
      </c>
      <c r="F422" s="105">
        <v>4</v>
      </c>
      <c r="G422" s="105">
        <v>83</v>
      </c>
      <c r="H422" s="105">
        <f t="shared" si="11"/>
        <v>3.9036144578313254</v>
      </c>
      <c r="I422" s="134">
        <f>H422*16/30</f>
        <v>2.0819277108433734</v>
      </c>
      <c r="J422" s="107"/>
      <c r="K422" s="134">
        <f>J422*16/30</f>
        <v>0</v>
      </c>
      <c r="L422" s="113">
        <v>81</v>
      </c>
      <c r="M422" s="124">
        <v>68929</v>
      </c>
    </row>
    <row r="423" spans="1:13" ht="15" customHeight="1">
      <c r="A423" s="146" t="s">
        <v>212</v>
      </c>
      <c r="B423" s="109" t="s">
        <v>196</v>
      </c>
      <c r="C423" s="109" t="s">
        <v>199</v>
      </c>
      <c r="D423" s="105">
        <v>20161002</v>
      </c>
      <c r="E423" s="106" t="s">
        <v>214</v>
      </c>
      <c r="F423" s="105">
        <v>5</v>
      </c>
      <c r="G423" s="105">
        <v>83</v>
      </c>
      <c r="H423" s="105">
        <f t="shared" si="11"/>
        <v>4.8795180722891569</v>
      </c>
      <c r="I423" s="134">
        <f>H423*19/30</f>
        <v>3.0903614457831328</v>
      </c>
      <c r="J423" s="107">
        <v>719</v>
      </c>
      <c r="K423" s="134">
        <f>J423*19/30</f>
        <v>455.36666666666667</v>
      </c>
      <c r="L423" s="110">
        <v>81</v>
      </c>
      <c r="M423" s="125">
        <v>68929</v>
      </c>
    </row>
    <row r="424" spans="1:13" ht="15" customHeight="1">
      <c r="A424" s="146" t="s">
        <v>212</v>
      </c>
      <c r="B424" s="109" t="s">
        <v>196</v>
      </c>
      <c r="C424" s="109" t="s">
        <v>199</v>
      </c>
      <c r="D424" s="105">
        <v>20161003</v>
      </c>
      <c r="E424" s="106" t="s">
        <v>215</v>
      </c>
      <c r="F424" s="105">
        <v>10</v>
      </c>
      <c r="G424" s="105">
        <v>83</v>
      </c>
      <c r="H424" s="105">
        <f t="shared" si="11"/>
        <v>9.7590361445783138</v>
      </c>
      <c r="I424" s="134">
        <f>H424*20/30</f>
        <v>6.5060240963855431</v>
      </c>
      <c r="J424" s="107"/>
      <c r="K424" s="134">
        <f>J424*20/30</f>
        <v>0</v>
      </c>
      <c r="L424" s="110">
        <v>81</v>
      </c>
      <c r="M424" s="125">
        <v>68929</v>
      </c>
    </row>
    <row r="425" spans="1:13" ht="15" customHeight="1">
      <c r="A425" s="146" t="s">
        <v>212</v>
      </c>
      <c r="B425" s="109" t="s">
        <v>196</v>
      </c>
      <c r="C425" s="109" t="s">
        <v>199</v>
      </c>
      <c r="D425" s="105">
        <v>20161004</v>
      </c>
      <c r="E425" s="106" t="s">
        <v>216</v>
      </c>
      <c r="F425" s="105">
        <v>3</v>
      </c>
      <c r="G425" s="105">
        <v>83</v>
      </c>
      <c r="H425" s="105">
        <f t="shared" si="11"/>
        <v>2.927710843373494</v>
      </c>
      <c r="I425" s="134">
        <f>H425*21/30</f>
        <v>2.0493975903614459</v>
      </c>
      <c r="J425" s="107">
        <v>3264</v>
      </c>
      <c r="K425" s="134">
        <f>J425*21/30</f>
        <v>2284.8000000000002</v>
      </c>
      <c r="L425" s="110">
        <v>81</v>
      </c>
      <c r="M425" s="125">
        <v>68929</v>
      </c>
    </row>
    <row r="426" spans="1:13" ht="15" customHeight="1">
      <c r="A426" s="146" t="s">
        <v>212</v>
      </c>
      <c r="B426" s="109" t="s">
        <v>196</v>
      </c>
      <c r="C426" s="109" t="s">
        <v>199</v>
      </c>
      <c r="D426" s="105">
        <v>20161006</v>
      </c>
      <c r="E426" s="106" t="s">
        <v>218</v>
      </c>
      <c r="F426" s="105">
        <v>3</v>
      </c>
      <c r="G426" s="105">
        <v>83</v>
      </c>
      <c r="H426" s="105">
        <f t="shared" si="11"/>
        <v>2.927710843373494</v>
      </c>
      <c r="I426" s="134">
        <f>H426*23/30</f>
        <v>2.2445783132530122</v>
      </c>
      <c r="J426" s="107">
        <v>10200</v>
      </c>
      <c r="K426" s="134">
        <f>J426*23/30</f>
        <v>7820</v>
      </c>
      <c r="L426" s="110">
        <v>81</v>
      </c>
      <c r="M426" s="125">
        <v>68929</v>
      </c>
    </row>
    <row r="427" spans="1:13" ht="15" customHeight="1">
      <c r="A427" s="146" t="s">
        <v>212</v>
      </c>
      <c r="B427" s="109" t="s">
        <v>196</v>
      </c>
      <c r="C427" s="109" t="s">
        <v>199</v>
      </c>
      <c r="D427" s="105">
        <v>20161007</v>
      </c>
      <c r="E427" s="106" t="s">
        <v>219</v>
      </c>
      <c r="F427" s="105">
        <v>2</v>
      </c>
      <c r="G427" s="105">
        <v>83</v>
      </c>
      <c r="H427" s="105">
        <f t="shared" si="11"/>
        <v>1.9518072289156627</v>
      </c>
      <c r="I427" s="134">
        <f>H427*26/30</f>
        <v>1.691566265060241</v>
      </c>
      <c r="J427" s="107">
        <v>5</v>
      </c>
      <c r="K427" s="134">
        <f>J427*26/30</f>
        <v>4.333333333333333</v>
      </c>
      <c r="L427" s="110">
        <v>81</v>
      </c>
      <c r="M427" s="125">
        <v>68929</v>
      </c>
    </row>
    <row r="428" spans="1:13" ht="15" customHeight="1">
      <c r="A428" s="146" t="s">
        <v>212</v>
      </c>
      <c r="B428" s="109" t="s">
        <v>196</v>
      </c>
      <c r="C428" s="109" t="s">
        <v>199</v>
      </c>
      <c r="D428" s="105">
        <v>20161008</v>
      </c>
      <c r="E428" s="106" t="s">
        <v>220</v>
      </c>
      <c r="F428" s="105">
        <v>6</v>
      </c>
      <c r="G428" s="105">
        <v>83</v>
      </c>
      <c r="H428" s="105">
        <f t="shared" si="11"/>
        <v>5.8554216867469879</v>
      </c>
      <c r="I428" s="134">
        <f>H428*27/30</f>
        <v>5.2698795180722886</v>
      </c>
      <c r="J428" s="107">
        <v>77</v>
      </c>
      <c r="K428" s="134">
        <f>J428*27/30</f>
        <v>69.3</v>
      </c>
      <c r="L428" s="110">
        <v>81</v>
      </c>
      <c r="M428" s="125">
        <v>68929</v>
      </c>
    </row>
    <row r="429" spans="1:13" ht="15" customHeight="1">
      <c r="A429" s="146" t="s">
        <v>212</v>
      </c>
      <c r="B429" s="109" t="s">
        <v>196</v>
      </c>
      <c r="C429" s="109" t="s">
        <v>199</v>
      </c>
      <c r="D429" s="105">
        <v>20161009</v>
      </c>
      <c r="E429" s="106" t="s">
        <v>221</v>
      </c>
      <c r="F429" s="105">
        <v>1</v>
      </c>
      <c r="G429" s="105">
        <v>83</v>
      </c>
      <c r="H429" s="105">
        <f t="shared" si="11"/>
        <v>0.97590361445783136</v>
      </c>
      <c r="I429" s="134">
        <f>H429*28/30</f>
        <v>0.91084337349397593</v>
      </c>
      <c r="J429" s="107">
        <v>18</v>
      </c>
      <c r="K429" s="134">
        <f>J429*28/30</f>
        <v>16.8</v>
      </c>
      <c r="L429" s="110">
        <v>81</v>
      </c>
      <c r="M429" s="125">
        <v>68929</v>
      </c>
    </row>
    <row r="430" spans="1:13" ht="15" customHeight="1">
      <c r="A430" s="146" t="s">
        <v>212</v>
      </c>
      <c r="B430" s="109" t="s">
        <v>196</v>
      </c>
      <c r="C430" s="109" t="s">
        <v>199</v>
      </c>
      <c r="D430" s="105">
        <v>20161010</v>
      </c>
      <c r="E430" s="106" t="s">
        <v>222</v>
      </c>
      <c r="F430" s="105">
        <v>9</v>
      </c>
      <c r="G430" s="105">
        <v>83</v>
      </c>
      <c r="H430" s="105">
        <f t="shared" si="11"/>
        <v>8.7831325301204828</v>
      </c>
      <c r="I430" s="134">
        <f>H430*29/30</f>
        <v>8.4903614457831331</v>
      </c>
      <c r="J430" s="107">
        <v>47</v>
      </c>
      <c r="K430" s="134">
        <f>J430*29/30</f>
        <v>45.43333333333333</v>
      </c>
      <c r="L430" s="110">
        <v>81</v>
      </c>
      <c r="M430" s="125">
        <v>68929</v>
      </c>
    </row>
    <row r="431" spans="1:13" ht="15" customHeight="1">
      <c r="A431" s="146" t="s">
        <v>212</v>
      </c>
      <c r="B431" s="109" t="s">
        <v>196</v>
      </c>
      <c r="C431" s="109" t="s">
        <v>199</v>
      </c>
      <c r="D431" s="105">
        <v>20161011</v>
      </c>
      <c r="E431" s="106" t="s">
        <v>223</v>
      </c>
      <c r="F431" s="105">
        <v>1</v>
      </c>
      <c r="G431" s="105">
        <v>83</v>
      </c>
      <c r="H431" s="105">
        <f t="shared" si="11"/>
        <v>0.97590361445783136</v>
      </c>
      <c r="I431" s="134">
        <f>H431*30/30</f>
        <v>0.97590361445783136</v>
      </c>
      <c r="J431" s="107">
        <v>51300</v>
      </c>
      <c r="K431" s="134">
        <f>J431*30/30</f>
        <v>51300</v>
      </c>
      <c r="L431" s="110">
        <v>81</v>
      </c>
      <c r="M431" s="125">
        <v>68929</v>
      </c>
    </row>
    <row r="432" spans="1:13" ht="15" customHeight="1">
      <c r="A432" s="146" t="s">
        <v>212</v>
      </c>
      <c r="B432" s="109" t="s">
        <v>196</v>
      </c>
      <c r="C432" s="109" t="s">
        <v>199</v>
      </c>
      <c r="D432" s="114">
        <v>20161012</v>
      </c>
      <c r="E432" s="106" t="s">
        <v>224</v>
      </c>
      <c r="F432" s="114">
        <v>1</v>
      </c>
      <c r="G432" s="105">
        <v>83</v>
      </c>
      <c r="H432" s="105">
        <f t="shared" si="11"/>
        <v>0.97590361445783136</v>
      </c>
      <c r="I432" s="134">
        <f t="shared" ref="I432:K441" si="16">H432*30/30</f>
        <v>0.97590361445783136</v>
      </c>
      <c r="J432" s="115"/>
      <c r="K432" s="134">
        <f t="shared" si="16"/>
        <v>0</v>
      </c>
      <c r="L432" s="110">
        <v>81</v>
      </c>
      <c r="M432" s="125">
        <v>68929</v>
      </c>
    </row>
    <row r="433" spans="1:13" ht="15" customHeight="1">
      <c r="A433" s="146" t="s">
        <v>212</v>
      </c>
      <c r="B433" s="109" t="s">
        <v>196</v>
      </c>
      <c r="C433" s="109" t="s">
        <v>199</v>
      </c>
      <c r="D433" s="105">
        <v>20161013</v>
      </c>
      <c r="E433" s="106" t="s">
        <v>225</v>
      </c>
      <c r="F433" s="105">
        <v>3</v>
      </c>
      <c r="G433" s="105">
        <v>83</v>
      </c>
      <c r="H433" s="105">
        <f t="shared" si="11"/>
        <v>2.927710843373494</v>
      </c>
      <c r="I433" s="134">
        <f t="shared" si="16"/>
        <v>2.927710843373494</v>
      </c>
      <c r="J433" s="107">
        <v>34</v>
      </c>
      <c r="K433" s="134">
        <f t="shared" si="16"/>
        <v>34</v>
      </c>
      <c r="L433" s="110">
        <v>81</v>
      </c>
      <c r="M433" s="125">
        <v>68929</v>
      </c>
    </row>
    <row r="434" spans="1:13" ht="15" customHeight="1">
      <c r="A434" s="146" t="s">
        <v>212</v>
      </c>
      <c r="B434" s="109" t="s">
        <v>196</v>
      </c>
      <c r="C434" s="109" t="s">
        <v>199</v>
      </c>
      <c r="D434" s="105">
        <v>20161014</v>
      </c>
      <c r="E434" s="106" t="s">
        <v>226</v>
      </c>
      <c r="F434" s="105">
        <v>5</v>
      </c>
      <c r="G434" s="105">
        <v>83</v>
      </c>
      <c r="H434" s="105">
        <f t="shared" si="11"/>
        <v>4.8795180722891569</v>
      </c>
      <c r="I434" s="134">
        <f t="shared" si="16"/>
        <v>4.8795180722891569</v>
      </c>
      <c r="J434" s="107">
        <v>3</v>
      </c>
      <c r="K434" s="134">
        <f t="shared" si="16"/>
        <v>3</v>
      </c>
      <c r="L434" s="110">
        <v>81</v>
      </c>
      <c r="M434" s="125">
        <v>68929</v>
      </c>
    </row>
    <row r="435" spans="1:13" ht="15" customHeight="1">
      <c r="A435" s="146" t="s">
        <v>212</v>
      </c>
      <c r="B435" s="109" t="s">
        <v>196</v>
      </c>
      <c r="C435" s="109" t="s">
        <v>199</v>
      </c>
      <c r="D435" s="105">
        <v>20161015</v>
      </c>
      <c r="E435" s="106" t="s">
        <v>227</v>
      </c>
      <c r="F435" s="105">
        <v>1</v>
      </c>
      <c r="G435" s="105">
        <v>83</v>
      </c>
      <c r="H435" s="105">
        <f t="shared" si="11"/>
        <v>0.97590361445783136</v>
      </c>
      <c r="I435" s="134">
        <f t="shared" si="16"/>
        <v>0.97590361445783136</v>
      </c>
      <c r="J435" s="107">
        <v>411</v>
      </c>
      <c r="K435" s="134">
        <f t="shared" si="16"/>
        <v>411</v>
      </c>
      <c r="L435" s="110">
        <v>81</v>
      </c>
      <c r="M435" s="125">
        <v>68929</v>
      </c>
    </row>
    <row r="436" spans="1:13" ht="15" customHeight="1">
      <c r="A436" s="146" t="s">
        <v>212</v>
      </c>
      <c r="B436" s="109" t="s">
        <v>196</v>
      </c>
      <c r="C436" s="109" t="s">
        <v>199</v>
      </c>
      <c r="D436" s="105">
        <v>20161016</v>
      </c>
      <c r="E436" s="106" t="s">
        <v>228</v>
      </c>
      <c r="F436" s="105">
        <v>4</v>
      </c>
      <c r="G436" s="105">
        <v>83</v>
      </c>
      <c r="H436" s="105">
        <f t="shared" si="11"/>
        <v>3.9036144578313254</v>
      </c>
      <c r="I436" s="134">
        <f t="shared" si="16"/>
        <v>3.9036144578313254</v>
      </c>
      <c r="J436" s="107">
        <v>1</v>
      </c>
      <c r="K436" s="134">
        <f t="shared" si="16"/>
        <v>1</v>
      </c>
      <c r="L436" s="110">
        <v>81</v>
      </c>
      <c r="M436" s="125">
        <v>68929</v>
      </c>
    </row>
    <row r="437" spans="1:13" ht="15" customHeight="1">
      <c r="A437" s="146" t="s">
        <v>212</v>
      </c>
      <c r="B437" s="109" t="s">
        <v>196</v>
      </c>
      <c r="C437" s="109" t="s">
        <v>199</v>
      </c>
      <c r="D437" s="105">
        <v>20161017</v>
      </c>
      <c r="E437" s="106" t="s">
        <v>229</v>
      </c>
      <c r="F437" s="105">
        <v>10</v>
      </c>
      <c r="G437" s="105">
        <v>83</v>
      </c>
      <c r="H437" s="105">
        <f t="shared" si="11"/>
        <v>9.7590361445783138</v>
      </c>
      <c r="I437" s="134">
        <f t="shared" si="16"/>
        <v>9.7590361445783138</v>
      </c>
      <c r="J437" s="107">
        <v>161</v>
      </c>
      <c r="K437" s="134">
        <f t="shared" si="16"/>
        <v>161</v>
      </c>
      <c r="L437" s="110">
        <v>81</v>
      </c>
      <c r="M437" s="125">
        <v>68929</v>
      </c>
    </row>
    <row r="438" spans="1:13" ht="15" customHeight="1">
      <c r="A438" s="146" t="s">
        <v>212</v>
      </c>
      <c r="B438" s="109" t="s">
        <v>196</v>
      </c>
      <c r="C438" s="109" t="s">
        <v>199</v>
      </c>
      <c r="D438" s="105">
        <v>20161018</v>
      </c>
      <c r="E438" s="106" t="s">
        <v>230</v>
      </c>
      <c r="F438" s="105">
        <v>5</v>
      </c>
      <c r="G438" s="105">
        <v>83</v>
      </c>
      <c r="H438" s="105">
        <f t="shared" si="11"/>
        <v>4.8795180722891569</v>
      </c>
      <c r="I438" s="134">
        <f t="shared" si="16"/>
        <v>4.8795180722891569</v>
      </c>
      <c r="J438" s="107">
        <v>266</v>
      </c>
      <c r="K438" s="134">
        <f t="shared" si="16"/>
        <v>266</v>
      </c>
      <c r="L438" s="110">
        <v>81</v>
      </c>
      <c r="M438" s="125">
        <v>68929</v>
      </c>
    </row>
    <row r="439" spans="1:13" ht="15" customHeight="1">
      <c r="A439" s="146" t="s">
        <v>212</v>
      </c>
      <c r="B439" s="109" t="s">
        <v>196</v>
      </c>
      <c r="C439" s="109" t="s">
        <v>199</v>
      </c>
      <c r="D439" s="105">
        <v>20161019</v>
      </c>
      <c r="E439" s="106" t="s">
        <v>231</v>
      </c>
      <c r="F439" s="105">
        <v>3</v>
      </c>
      <c r="G439" s="105">
        <v>83</v>
      </c>
      <c r="H439" s="105">
        <f t="shared" ref="H439:H502" si="17">F439/G439*L439</f>
        <v>2.927710843373494</v>
      </c>
      <c r="I439" s="134">
        <f t="shared" si="16"/>
        <v>2.927710843373494</v>
      </c>
      <c r="J439" s="107">
        <v>1456</v>
      </c>
      <c r="K439" s="134">
        <f t="shared" si="16"/>
        <v>1456</v>
      </c>
      <c r="L439" s="110">
        <v>81</v>
      </c>
      <c r="M439" s="125">
        <v>68929</v>
      </c>
    </row>
    <row r="440" spans="1:13" ht="15" customHeight="1">
      <c r="A440" s="146" t="s">
        <v>212</v>
      </c>
      <c r="B440" s="109" t="s">
        <v>196</v>
      </c>
      <c r="C440" s="109" t="s">
        <v>199</v>
      </c>
      <c r="D440" s="114">
        <v>20161020</v>
      </c>
      <c r="E440" s="106" t="s">
        <v>232</v>
      </c>
      <c r="F440" s="114">
        <v>1</v>
      </c>
      <c r="G440" s="105">
        <v>83</v>
      </c>
      <c r="H440" s="105">
        <f t="shared" si="17"/>
        <v>0.97590361445783136</v>
      </c>
      <c r="I440" s="134">
        <f t="shared" si="16"/>
        <v>0.97590361445783136</v>
      </c>
      <c r="J440" s="115"/>
      <c r="K440" s="134">
        <f t="shared" si="16"/>
        <v>0</v>
      </c>
      <c r="L440" s="110">
        <v>81</v>
      </c>
      <c r="M440" s="125">
        <v>68929</v>
      </c>
    </row>
    <row r="441" spans="1:13" ht="15" customHeight="1">
      <c r="A441" s="146" t="s">
        <v>212</v>
      </c>
      <c r="B441" s="109" t="s">
        <v>196</v>
      </c>
      <c r="C441" s="109" t="s">
        <v>199</v>
      </c>
      <c r="D441" s="105">
        <v>20161021</v>
      </c>
      <c r="E441" s="106" t="s">
        <v>233</v>
      </c>
      <c r="F441" s="105">
        <v>6</v>
      </c>
      <c r="G441" s="105">
        <v>83</v>
      </c>
      <c r="H441" s="105">
        <f t="shared" si="17"/>
        <v>5.8554216867469879</v>
      </c>
      <c r="I441" s="134">
        <f t="shared" si="16"/>
        <v>5.8554216867469879</v>
      </c>
      <c r="J441" s="107">
        <v>967</v>
      </c>
      <c r="K441" s="134">
        <f t="shared" si="16"/>
        <v>967</v>
      </c>
      <c r="L441" s="110">
        <v>81</v>
      </c>
      <c r="M441" s="125">
        <v>68929</v>
      </c>
    </row>
    <row r="442" spans="1:13" ht="15" customHeight="1">
      <c r="A442" s="146" t="s">
        <v>212</v>
      </c>
      <c r="B442" s="109" t="s">
        <v>196</v>
      </c>
      <c r="C442" s="104" t="s">
        <v>200</v>
      </c>
      <c r="D442" s="105">
        <v>20161001</v>
      </c>
      <c r="E442" s="106" t="s">
        <v>213</v>
      </c>
      <c r="F442" s="105">
        <v>1376</v>
      </c>
      <c r="G442" s="105">
        <v>14456</v>
      </c>
      <c r="H442" s="105">
        <f t="shared" si="17"/>
        <v>1352.7747648035418</v>
      </c>
      <c r="I442" s="134">
        <f>H442*16/30</f>
        <v>721.47987456188889</v>
      </c>
      <c r="J442" s="107">
        <v>4791430</v>
      </c>
      <c r="K442" s="134">
        <f>J442*16/30</f>
        <v>2555429.3333333335</v>
      </c>
      <c r="L442" s="113">
        <v>14212</v>
      </c>
      <c r="M442" s="124">
        <v>38758782</v>
      </c>
    </row>
    <row r="443" spans="1:13" ht="15" customHeight="1">
      <c r="A443" s="146" t="s">
        <v>212</v>
      </c>
      <c r="B443" s="109" t="s">
        <v>196</v>
      </c>
      <c r="C443" s="109" t="s">
        <v>200</v>
      </c>
      <c r="D443" s="105">
        <v>20161002</v>
      </c>
      <c r="E443" s="106" t="s">
        <v>214</v>
      </c>
      <c r="F443" s="105">
        <v>808</v>
      </c>
      <c r="G443" s="105">
        <v>14456</v>
      </c>
      <c r="H443" s="105">
        <f t="shared" si="17"/>
        <v>794.36192584394018</v>
      </c>
      <c r="I443" s="134">
        <f>H443*19/30</f>
        <v>503.09588636782877</v>
      </c>
      <c r="J443" s="107">
        <v>2731299</v>
      </c>
      <c r="K443" s="134">
        <f>J443*19/30</f>
        <v>1729822.7</v>
      </c>
      <c r="L443" s="110">
        <v>14212</v>
      </c>
      <c r="M443" s="125">
        <v>38758782</v>
      </c>
    </row>
    <row r="444" spans="1:13" ht="15" customHeight="1">
      <c r="A444" s="146" t="s">
        <v>212</v>
      </c>
      <c r="B444" s="109" t="s">
        <v>196</v>
      </c>
      <c r="C444" s="109" t="s">
        <v>200</v>
      </c>
      <c r="D444" s="105">
        <v>20161003</v>
      </c>
      <c r="E444" s="106" t="s">
        <v>215</v>
      </c>
      <c r="F444" s="105">
        <v>621</v>
      </c>
      <c r="G444" s="105">
        <v>14456</v>
      </c>
      <c r="H444" s="105">
        <f t="shared" si="17"/>
        <v>610.51826231322639</v>
      </c>
      <c r="I444" s="134">
        <f>H444*20/30</f>
        <v>407.01217487548428</v>
      </c>
      <c r="J444" s="107">
        <v>2135711</v>
      </c>
      <c r="K444" s="134">
        <f>J444*20/30</f>
        <v>1423807.3333333333</v>
      </c>
      <c r="L444" s="110">
        <v>14212</v>
      </c>
      <c r="M444" s="125">
        <v>38758782</v>
      </c>
    </row>
    <row r="445" spans="1:13" ht="15" customHeight="1">
      <c r="A445" s="146" t="s">
        <v>212</v>
      </c>
      <c r="B445" s="109" t="s">
        <v>196</v>
      </c>
      <c r="C445" s="109" t="s">
        <v>200</v>
      </c>
      <c r="D445" s="105">
        <v>20161004</v>
      </c>
      <c r="E445" s="106" t="s">
        <v>216</v>
      </c>
      <c r="F445" s="105">
        <v>603</v>
      </c>
      <c r="G445" s="105">
        <v>14456</v>
      </c>
      <c r="H445" s="105">
        <f t="shared" si="17"/>
        <v>592.82208079690099</v>
      </c>
      <c r="I445" s="134">
        <f>H445*21/30</f>
        <v>414.97545655783068</v>
      </c>
      <c r="J445" s="107">
        <v>1769524</v>
      </c>
      <c r="K445" s="134">
        <f>J445*21/30</f>
        <v>1238666.8</v>
      </c>
      <c r="L445" s="110">
        <v>14212</v>
      </c>
      <c r="M445" s="125">
        <v>38758782</v>
      </c>
    </row>
    <row r="446" spans="1:13" ht="15" customHeight="1">
      <c r="A446" s="146" t="s">
        <v>212</v>
      </c>
      <c r="B446" s="109" t="s">
        <v>196</v>
      </c>
      <c r="C446" s="109" t="s">
        <v>200</v>
      </c>
      <c r="D446" s="105">
        <v>20161005</v>
      </c>
      <c r="E446" s="106" t="s">
        <v>217</v>
      </c>
      <c r="F446" s="105">
        <v>1008</v>
      </c>
      <c r="G446" s="105">
        <v>14456</v>
      </c>
      <c r="H446" s="105">
        <f t="shared" si="17"/>
        <v>990.9861649142224</v>
      </c>
      <c r="I446" s="134">
        <f>H446*22/30</f>
        <v>726.72318760376299</v>
      </c>
      <c r="J446" s="107">
        <v>3033557</v>
      </c>
      <c r="K446" s="134">
        <f>J446*22/30</f>
        <v>2224608.4666666668</v>
      </c>
      <c r="L446" s="110">
        <v>14212</v>
      </c>
      <c r="M446" s="125">
        <v>38758782</v>
      </c>
    </row>
    <row r="447" spans="1:13" ht="15" customHeight="1">
      <c r="A447" s="146" t="s">
        <v>212</v>
      </c>
      <c r="B447" s="109" t="s">
        <v>196</v>
      </c>
      <c r="C447" s="109" t="s">
        <v>200</v>
      </c>
      <c r="D447" s="105">
        <v>20161006</v>
      </c>
      <c r="E447" s="106" t="s">
        <v>218</v>
      </c>
      <c r="F447" s="105">
        <v>423</v>
      </c>
      <c r="G447" s="105">
        <v>14456</v>
      </c>
      <c r="H447" s="105">
        <f t="shared" si="17"/>
        <v>415.86026563364692</v>
      </c>
      <c r="I447" s="134">
        <f>H447*23/30</f>
        <v>318.82620365246265</v>
      </c>
      <c r="J447" s="107">
        <v>867444</v>
      </c>
      <c r="K447" s="134">
        <f>J447*23/30</f>
        <v>665040.4</v>
      </c>
      <c r="L447" s="110">
        <v>14212</v>
      </c>
      <c r="M447" s="125">
        <v>38758782</v>
      </c>
    </row>
    <row r="448" spans="1:13" ht="15" customHeight="1">
      <c r="A448" s="146" t="s">
        <v>212</v>
      </c>
      <c r="B448" s="109" t="s">
        <v>196</v>
      </c>
      <c r="C448" s="109" t="s">
        <v>200</v>
      </c>
      <c r="D448" s="105">
        <v>20161007</v>
      </c>
      <c r="E448" s="106" t="s">
        <v>219</v>
      </c>
      <c r="F448" s="105">
        <v>701</v>
      </c>
      <c r="G448" s="105">
        <v>14456</v>
      </c>
      <c r="H448" s="105">
        <f t="shared" si="17"/>
        <v>689.1679579413393</v>
      </c>
      <c r="I448" s="134">
        <f>H448*26/30</f>
        <v>597.278896882494</v>
      </c>
      <c r="J448" s="107">
        <v>1892031</v>
      </c>
      <c r="K448" s="134">
        <f>J448*26/30</f>
        <v>1639760.2</v>
      </c>
      <c r="L448" s="110">
        <v>14212</v>
      </c>
      <c r="M448" s="125">
        <v>38758782</v>
      </c>
    </row>
    <row r="449" spans="1:13" ht="15" customHeight="1">
      <c r="A449" s="146" t="s">
        <v>212</v>
      </c>
      <c r="B449" s="109" t="s">
        <v>196</v>
      </c>
      <c r="C449" s="109" t="s">
        <v>200</v>
      </c>
      <c r="D449" s="105">
        <v>20161008</v>
      </c>
      <c r="E449" s="106" t="s">
        <v>220</v>
      </c>
      <c r="F449" s="105">
        <v>721</v>
      </c>
      <c r="G449" s="105">
        <v>14456</v>
      </c>
      <c r="H449" s="105">
        <f t="shared" si="17"/>
        <v>708.83038184836744</v>
      </c>
      <c r="I449" s="134">
        <f>H449*27/30</f>
        <v>637.94734366353066</v>
      </c>
      <c r="J449" s="107">
        <v>1760805</v>
      </c>
      <c r="K449" s="134">
        <f>J449*27/30</f>
        <v>1584724.5</v>
      </c>
      <c r="L449" s="110">
        <v>14212</v>
      </c>
      <c r="M449" s="125">
        <v>38758782</v>
      </c>
    </row>
    <row r="450" spans="1:13" ht="15" customHeight="1">
      <c r="A450" s="146" t="s">
        <v>212</v>
      </c>
      <c r="B450" s="109" t="s">
        <v>196</v>
      </c>
      <c r="C450" s="109" t="s">
        <v>200</v>
      </c>
      <c r="D450" s="105">
        <v>20161009</v>
      </c>
      <c r="E450" s="106" t="s">
        <v>221</v>
      </c>
      <c r="F450" s="105">
        <v>805</v>
      </c>
      <c r="G450" s="105">
        <v>14456</v>
      </c>
      <c r="H450" s="105">
        <f t="shared" si="17"/>
        <v>791.41256225788595</v>
      </c>
      <c r="I450" s="134">
        <f>H450*28/30</f>
        <v>738.65172477402689</v>
      </c>
      <c r="J450" s="107">
        <v>1542940</v>
      </c>
      <c r="K450" s="134">
        <f>J450*28/30</f>
        <v>1440077.3333333333</v>
      </c>
      <c r="L450" s="110">
        <v>14212</v>
      </c>
      <c r="M450" s="125">
        <v>38758782</v>
      </c>
    </row>
    <row r="451" spans="1:13" ht="15" customHeight="1">
      <c r="A451" s="146" t="s">
        <v>212</v>
      </c>
      <c r="B451" s="109" t="s">
        <v>196</v>
      </c>
      <c r="C451" s="109" t="s">
        <v>200</v>
      </c>
      <c r="D451" s="105">
        <v>20161010</v>
      </c>
      <c r="E451" s="106" t="s">
        <v>222</v>
      </c>
      <c r="F451" s="105">
        <v>763</v>
      </c>
      <c r="G451" s="105">
        <v>14456</v>
      </c>
      <c r="H451" s="105">
        <f t="shared" si="17"/>
        <v>750.12147205312681</v>
      </c>
      <c r="I451" s="134">
        <f>H451*29/30</f>
        <v>725.11742298468926</v>
      </c>
      <c r="J451" s="107">
        <v>1853801</v>
      </c>
      <c r="K451" s="134">
        <f>J451*29/30</f>
        <v>1792007.6333333333</v>
      </c>
      <c r="L451" s="110">
        <v>14212</v>
      </c>
      <c r="M451" s="125">
        <v>38758782</v>
      </c>
    </row>
    <row r="452" spans="1:13" ht="15" customHeight="1">
      <c r="A452" s="146" t="s">
        <v>212</v>
      </c>
      <c r="B452" s="109" t="s">
        <v>196</v>
      </c>
      <c r="C452" s="109" t="s">
        <v>200</v>
      </c>
      <c r="D452" s="105">
        <v>20161011</v>
      </c>
      <c r="E452" s="106" t="s">
        <v>223</v>
      </c>
      <c r="F452" s="105">
        <v>457</v>
      </c>
      <c r="G452" s="105">
        <v>14456</v>
      </c>
      <c r="H452" s="105">
        <f t="shared" si="17"/>
        <v>449.28638627559491</v>
      </c>
      <c r="I452" s="134">
        <f>H452*30/30</f>
        <v>449.28638627559491</v>
      </c>
      <c r="J452" s="107">
        <v>907571</v>
      </c>
      <c r="K452" s="134">
        <f>J452*30/30</f>
        <v>907571</v>
      </c>
      <c r="L452" s="110">
        <v>14212</v>
      </c>
      <c r="M452" s="125">
        <v>38758782</v>
      </c>
    </row>
    <row r="453" spans="1:13" ht="15" customHeight="1">
      <c r="A453" s="146" t="s">
        <v>212</v>
      </c>
      <c r="B453" s="109" t="s">
        <v>196</v>
      </c>
      <c r="C453" s="109" t="s">
        <v>200</v>
      </c>
      <c r="D453" s="105">
        <v>20161012</v>
      </c>
      <c r="E453" s="106" t="s">
        <v>224</v>
      </c>
      <c r="F453" s="105">
        <v>1049</v>
      </c>
      <c r="G453" s="105">
        <v>14456</v>
      </c>
      <c r="H453" s="105">
        <f t="shared" si="17"/>
        <v>1031.2941339236304</v>
      </c>
      <c r="I453" s="134">
        <f t="shared" ref="I453:K462" si="18">H453*30/30</f>
        <v>1031.2941339236304</v>
      </c>
      <c r="J453" s="107">
        <v>2936135</v>
      </c>
      <c r="K453" s="134">
        <f t="shared" si="18"/>
        <v>2936135</v>
      </c>
      <c r="L453" s="110">
        <v>14212</v>
      </c>
      <c r="M453" s="125">
        <v>38758782</v>
      </c>
    </row>
    <row r="454" spans="1:13" ht="15" customHeight="1">
      <c r="A454" s="146" t="s">
        <v>212</v>
      </c>
      <c r="B454" s="109" t="s">
        <v>196</v>
      </c>
      <c r="C454" s="109" t="s">
        <v>200</v>
      </c>
      <c r="D454" s="105">
        <v>20161013</v>
      </c>
      <c r="E454" s="106" t="s">
        <v>225</v>
      </c>
      <c r="F454" s="105">
        <v>550</v>
      </c>
      <c r="G454" s="105">
        <v>14456</v>
      </c>
      <c r="H454" s="105">
        <f t="shared" si="17"/>
        <v>540.71665744327618</v>
      </c>
      <c r="I454" s="134">
        <f t="shared" si="18"/>
        <v>540.71665744327618</v>
      </c>
      <c r="J454" s="107">
        <v>1399674</v>
      </c>
      <c r="K454" s="134">
        <f t="shared" si="18"/>
        <v>1399674</v>
      </c>
      <c r="L454" s="110">
        <v>14212</v>
      </c>
      <c r="M454" s="125">
        <v>38758782</v>
      </c>
    </row>
    <row r="455" spans="1:13" ht="15" customHeight="1">
      <c r="A455" s="146" t="s">
        <v>212</v>
      </c>
      <c r="B455" s="109" t="s">
        <v>196</v>
      </c>
      <c r="C455" s="109" t="s">
        <v>200</v>
      </c>
      <c r="D455" s="105">
        <v>20161014</v>
      </c>
      <c r="E455" s="106" t="s">
        <v>226</v>
      </c>
      <c r="F455" s="105">
        <v>370</v>
      </c>
      <c r="G455" s="105">
        <v>14456</v>
      </c>
      <c r="H455" s="105">
        <f t="shared" si="17"/>
        <v>363.75484228002216</v>
      </c>
      <c r="I455" s="134">
        <f t="shared" si="18"/>
        <v>363.75484228002216</v>
      </c>
      <c r="J455" s="107">
        <v>555704</v>
      </c>
      <c r="K455" s="134">
        <f t="shared" si="18"/>
        <v>555704</v>
      </c>
      <c r="L455" s="110">
        <v>14212</v>
      </c>
      <c r="M455" s="125">
        <v>38758782</v>
      </c>
    </row>
    <row r="456" spans="1:13" ht="15" customHeight="1">
      <c r="A456" s="146" t="s">
        <v>212</v>
      </c>
      <c r="B456" s="109" t="s">
        <v>196</v>
      </c>
      <c r="C456" s="109" t="s">
        <v>200</v>
      </c>
      <c r="D456" s="105">
        <v>20161015</v>
      </c>
      <c r="E456" s="106" t="s">
        <v>227</v>
      </c>
      <c r="F456" s="105">
        <v>386</v>
      </c>
      <c r="G456" s="105">
        <v>14456</v>
      </c>
      <c r="H456" s="105">
        <f t="shared" si="17"/>
        <v>379.4847814056447</v>
      </c>
      <c r="I456" s="134">
        <f t="shared" si="18"/>
        <v>379.4847814056447</v>
      </c>
      <c r="J456" s="107">
        <v>1518173</v>
      </c>
      <c r="K456" s="134">
        <f t="shared" si="18"/>
        <v>1518173</v>
      </c>
      <c r="L456" s="110">
        <v>14212</v>
      </c>
      <c r="M456" s="125">
        <v>38758782</v>
      </c>
    </row>
    <row r="457" spans="1:13" ht="15" customHeight="1">
      <c r="A457" s="146" t="s">
        <v>212</v>
      </c>
      <c r="B457" s="109" t="s">
        <v>196</v>
      </c>
      <c r="C457" s="109" t="s">
        <v>200</v>
      </c>
      <c r="D457" s="105">
        <v>20161016</v>
      </c>
      <c r="E457" s="106" t="s">
        <v>228</v>
      </c>
      <c r="F457" s="105">
        <v>424</v>
      </c>
      <c r="G457" s="105">
        <v>14456</v>
      </c>
      <c r="H457" s="105">
        <f t="shared" si="17"/>
        <v>416.84338682899835</v>
      </c>
      <c r="I457" s="134">
        <f t="shared" si="18"/>
        <v>416.84338682899835</v>
      </c>
      <c r="J457" s="107">
        <v>956413</v>
      </c>
      <c r="K457" s="134">
        <f t="shared" si="18"/>
        <v>956413</v>
      </c>
      <c r="L457" s="110">
        <v>14212</v>
      </c>
      <c r="M457" s="125">
        <v>38758782</v>
      </c>
    </row>
    <row r="458" spans="1:13" ht="15" customHeight="1">
      <c r="A458" s="146" t="s">
        <v>212</v>
      </c>
      <c r="B458" s="109" t="s">
        <v>196</v>
      </c>
      <c r="C458" s="109" t="s">
        <v>200</v>
      </c>
      <c r="D458" s="105">
        <v>20161017</v>
      </c>
      <c r="E458" s="106" t="s">
        <v>229</v>
      </c>
      <c r="F458" s="105">
        <v>600</v>
      </c>
      <c r="G458" s="105">
        <v>14456</v>
      </c>
      <c r="H458" s="105">
        <f t="shared" si="17"/>
        <v>589.87271721084676</v>
      </c>
      <c r="I458" s="134">
        <f t="shared" si="18"/>
        <v>589.87271721084676</v>
      </c>
      <c r="J458" s="107">
        <v>1113521</v>
      </c>
      <c r="K458" s="134">
        <f t="shared" si="18"/>
        <v>1113521</v>
      </c>
      <c r="L458" s="110">
        <v>14212</v>
      </c>
      <c r="M458" s="125">
        <v>38758782</v>
      </c>
    </row>
    <row r="459" spans="1:13" ht="15" customHeight="1">
      <c r="A459" s="146" t="s">
        <v>212</v>
      </c>
      <c r="B459" s="109" t="s">
        <v>196</v>
      </c>
      <c r="C459" s="109" t="s">
        <v>200</v>
      </c>
      <c r="D459" s="105">
        <v>20161018</v>
      </c>
      <c r="E459" s="106" t="s">
        <v>230</v>
      </c>
      <c r="F459" s="105">
        <v>260</v>
      </c>
      <c r="G459" s="105">
        <v>14456</v>
      </c>
      <c r="H459" s="105">
        <f t="shared" si="17"/>
        <v>255.6115107913669</v>
      </c>
      <c r="I459" s="134">
        <f t="shared" si="18"/>
        <v>255.6115107913669</v>
      </c>
      <c r="J459" s="107">
        <v>553479</v>
      </c>
      <c r="K459" s="134">
        <f t="shared" si="18"/>
        <v>553479</v>
      </c>
      <c r="L459" s="110">
        <v>14212</v>
      </c>
      <c r="M459" s="125">
        <v>38758782</v>
      </c>
    </row>
    <row r="460" spans="1:13" ht="15" customHeight="1">
      <c r="A460" s="146" t="s">
        <v>212</v>
      </c>
      <c r="B460" s="109" t="s">
        <v>196</v>
      </c>
      <c r="C460" s="109" t="s">
        <v>200</v>
      </c>
      <c r="D460" s="105">
        <v>20161019</v>
      </c>
      <c r="E460" s="106" t="s">
        <v>231</v>
      </c>
      <c r="F460" s="105">
        <v>613</v>
      </c>
      <c r="G460" s="105">
        <v>14456</v>
      </c>
      <c r="H460" s="105">
        <f t="shared" si="17"/>
        <v>602.65329275041506</v>
      </c>
      <c r="I460" s="134">
        <f t="shared" si="18"/>
        <v>602.65329275041506</v>
      </c>
      <c r="J460" s="107">
        <v>1469863</v>
      </c>
      <c r="K460" s="134">
        <f t="shared" si="18"/>
        <v>1469863</v>
      </c>
      <c r="L460" s="110">
        <v>14212</v>
      </c>
      <c r="M460" s="125">
        <v>38758782</v>
      </c>
    </row>
    <row r="461" spans="1:13" ht="15" customHeight="1">
      <c r="A461" s="146" t="s">
        <v>212</v>
      </c>
      <c r="B461" s="109" t="s">
        <v>196</v>
      </c>
      <c r="C461" s="109" t="s">
        <v>200</v>
      </c>
      <c r="D461" s="105">
        <v>20161020</v>
      </c>
      <c r="E461" s="106" t="s">
        <v>232</v>
      </c>
      <c r="F461" s="105">
        <v>830</v>
      </c>
      <c r="G461" s="105">
        <v>14456</v>
      </c>
      <c r="H461" s="105">
        <f t="shared" si="17"/>
        <v>815.9905921416713</v>
      </c>
      <c r="I461" s="134">
        <f t="shared" si="18"/>
        <v>815.9905921416713</v>
      </c>
      <c r="J461" s="107">
        <v>2387945</v>
      </c>
      <c r="K461" s="134">
        <f t="shared" si="18"/>
        <v>2387945</v>
      </c>
      <c r="L461" s="110">
        <v>14212</v>
      </c>
      <c r="M461" s="125">
        <v>38758782</v>
      </c>
    </row>
    <row r="462" spans="1:13" ht="15" customHeight="1">
      <c r="A462" s="146" t="s">
        <v>212</v>
      </c>
      <c r="B462" s="109" t="s">
        <v>196</v>
      </c>
      <c r="C462" s="109" t="s">
        <v>200</v>
      </c>
      <c r="D462" s="105">
        <v>20161021</v>
      </c>
      <c r="E462" s="106" t="s">
        <v>233</v>
      </c>
      <c r="F462" s="105">
        <v>1088</v>
      </c>
      <c r="G462" s="105">
        <v>14456</v>
      </c>
      <c r="H462" s="105">
        <f t="shared" si="17"/>
        <v>1069.6358605423354</v>
      </c>
      <c r="I462" s="134">
        <f t="shared" si="18"/>
        <v>1069.6358605423354</v>
      </c>
      <c r="J462" s="107">
        <v>2581762</v>
      </c>
      <c r="K462" s="134">
        <f t="shared" si="18"/>
        <v>2581762</v>
      </c>
      <c r="L462" s="110">
        <v>14212</v>
      </c>
      <c r="M462" s="125">
        <v>38758782</v>
      </c>
    </row>
    <row r="463" spans="1:13" ht="15" customHeight="1">
      <c r="A463" s="146" t="s">
        <v>212</v>
      </c>
      <c r="B463" s="109" t="s">
        <v>196</v>
      </c>
      <c r="C463" s="104" t="s">
        <v>201</v>
      </c>
      <c r="D463" s="105">
        <v>20161001</v>
      </c>
      <c r="E463" s="106" t="s">
        <v>213</v>
      </c>
      <c r="F463" s="105">
        <v>5</v>
      </c>
      <c r="G463" s="105">
        <v>111</v>
      </c>
      <c r="H463" s="105">
        <f t="shared" si="17"/>
        <v>5</v>
      </c>
      <c r="I463" s="134">
        <f>H463*16/30</f>
        <v>2.6666666666666665</v>
      </c>
      <c r="J463" s="107">
        <v>1706</v>
      </c>
      <c r="K463" s="134">
        <f>J463*16/30</f>
        <v>909.86666666666667</v>
      </c>
      <c r="L463" s="113">
        <v>111</v>
      </c>
      <c r="M463" s="124">
        <v>92059</v>
      </c>
    </row>
    <row r="464" spans="1:13" ht="15" customHeight="1">
      <c r="A464" s="146" t="s">
        <v>212</v>
      </c>
      <c r="B464" s="109" t="s">
        <v>196</v>
      </c>
      <c r="C464" s="109" t="s">
        <v>201</v>
      </c>
      <c r="D464" s="105">
        <v>20161002</v>
      </c>
      <c r="E464" s="106" t="s">
        <v>214</v>
      </c>
      <c r="F464" s="105">
        <v>39</v>
      </c>
      <c r="G464" s="105">
        <v>111</v>
      </c>
      <c r="H464" s="105">
        <f t="shared" si="17"/>
        <v>39</v>
      </c>
      <c r="I464" s="134">
        <f>H464*19/30</f>
        <v>24.7</v>
      </c>
      <c r="J464" s="107">
        <v>25801</v>
      </c>
      <c r="K464" s="134">
        <f>J464*19/30</f>
        <v>16340.633333333333</v>
      </c>
      <c r="L464" s="110">
        <v>111</v>
      </c>
      <c r="M464" s="125">
        <v>92059</v>
      </c>
    </row>
    <row r="465" spans="1:13" ht="15" customHeight="1">
      <c r="A465" s="146" t="s">
        <v>212</v>
      </c>
      <c r="B465" s="109" t="s">
        <v>196</v>
      </c>
      <c r="C465" s="109" t="s">
        <v>201</v>
      </c>
      <c r="D465" s="105">
        <v>20161004</v>
      </c>
      <c r="E465" s="106" t="s">
        <v>216</v>
      </c>
      <c r="F465" s="105">
        <v>1</v>
      </c>
      <c r="G465" s="105">
        <v>111</v>
      </c>
      <c r="H465" s="105">
        <f t="shared" si="17"/>
        <v>1</v>
      </c>
      <c r="I465" s="134">
        <f>H465*21/30</f>
        <v>0.7</v>
      </c>
      <c r="J465" s="107">
        <v>140</v>
      </c>
      <c r="K465" s="134">
        <f>J465*21/30</f>
        <v>98</v>
      </c>
      <c r="L465" s="110">
        <v>111</v>
      </c>
      <c r="M465" s="125">
        <v>92059</v>
      </c>
    </row>
    <row r="466" spans="1:13" ht="15" customHeight="1">
      <c r="A466" s="146" t="s">
        <v>212</v>
      </c>
      <c r="B466" s="109" t="s">
        <v>196</v>
      </c>
      <c r="C466" s="109" t="s">
        <v>201</v>
      </c>
      <c r="D466" s="105">
        <v>20161005</v>
      </c>
      <c r="E466" s="106" t="s">
        <v>217</v>
      </c>
      <c r="F466" s="105">
        <v>10</v>
      </c>
      <c r="G466" s="105">
        <v>111</v>
      </c>
      <c r="H466" s="105">
        <f t="shared" si="17"/>
        <v>10</v>
      </c>
      <c r="I466" s="134">
        <f>H466*22/30</f>
        <v>7.333333333333333</v>
      </c>
      <c r="J466" s="107">
        <v>1003</v>
      </c>
      <c r="K466" s="134">
        <f>J466*22/30</f>
        <v>735.5333333333333</v>
      </c>
      <c r="L466" s="110">
        <v>111</v>
      </c>
      <c r="M466" s="125">
        <v>92059</v>
      </c>
    </row>
    <row r="467" spans="1:13" ht="15" customHeight="1">
      <c r="A467" s="146" t="s">
        <v>212</v>
      </c>
      <c r="B467" s="109" t="s">
        <v>196</v>
      </c>
      <c r="C467" s="109" t="s">
        <v>201</v>
      </c>
      <c r="D467" s="105">
        <v>20161006</v>
      </c>
      <c r="E467" s="106" t="s">
        <v>218</v>
      </c>
      <c r="F467" s="105">
        <v>7</v>
      </c>
      <c r="G467" s="105">
        <v>111</v>
      </c>
      <c r="H467" s="105">
        <f t="shared" si="17"/>
        <v>6.9999999999999991</v>
      </c>
      <c r="I467" s="134">
        <f>H467*23/30</f>
        <v>5.3666666666666654</v>
      </c>
      <c r="J467" s="107">
        <v>43393</v>
      </c>
      <c r="K467" s="134">
        <f>J467*23/30</f>
        <v>33267.966666666667</v>
      </c>
      <c r="L467" s="110">
        <v>111</v>
      </c>
      <c r="M467" s="125">
        <v>92059</v>
      </c>
    </row>
    <row r="468" spans="1:13" ht="15" customHeight="1">
      <c r="A468" s="146" t="s">
        <v>212</v>
      </c>
      <c r="B468" s="109" t="s">
        <v>196</v>
      </c>
      <c r="C468" s="109" t="s">
        <v>201</v>
      </c>
      <c r="D468" s="105">
        <v>20161007</v>
      </c>
      <c r="E468" s="106" t="s">
        <v>219</v>
      </c>
      <c r="F468" s="105">
        <v>4</v>
      </c>
      <c r="G468" s="105">
        <v>111</v>
      </c>
      <c r="H468" s="105">
        <f t="shared" si="17"/>
        <v>4</v>
      </c>
      <c r="I468" s="134">
        <f>H468*26/30</f>
        <v>3.4666666666666668</v>
      </c>
      <c r="J468" s="107">
        <v>770</v>
      </c>
      <c r="K468" s="134">
        <f>J468*26/30</f>
        <v>667.33333333333337</v>
      </c>
      <c r="L468" s="110">
        <v>111</v>
      </c>
      <c r="M468" s="125">
        <v>92059</v>
      </c>
    </row>
    <row r="469" spans="1:13" ht="15" customHeight="1">
      <c r="A469" s="146" t="s">
        <v>212</v>
      </c>
      <c r="B469" s="109" t="s">
        <v>196</v>
      </c>
      <c r="C469" s="109" t="s">
        <v>201</v>
      </c>
      <c r="D469" s="105">
        <v>20161009</v>
      </c>
      <c r="E469" s="106" t="s">
        <v>221</v>
      </c>
      <c r="F469" s="105">
        <v>3</v>
      </c>
      <c r="G469" s="105">
        <v>111</v>
      </c>
      <c r="H469" s="105">
        <f t="shared" si="17"/>
        <v>3</v>
      </c>
      <c r="I469" s="134">
        <f>H469*28/30</f>
        <v>2.8</v>
      </c>
      <c r="J469" s="107">
        <v>668</v>
      </c>
      <c r="K469" s="134">
        <f>J469*28/30</f>
        <v>623.4666666666667</v>
      </c>
      <c r="L469" s="110">
        <v>111</v>
      </c>
      <c r="M469" s="125">
        <v>92059</v>
      </c>
    </row>
    <row r="470" spans="1:13" ht="15" customHeight="1">
      <c r="A470" s="146" t="s">
        <v>212</v>
      </c>
      <c r="B470" s="109" t="s">
        <v>196</v>
      </c>
      <c r="C470" s="109" t="s">
        <v>201</v>
      </c>
      <c r="D470" s="105">
        <v>20161010</v>
      </c>
      <c r="E470" s="106" t="s">
        <v>222</v>
      </c>
      <c r="F470" s="105">
        <v>4</v>
      </c>
      <c r="G470" s="105">
        <v>111</v>
      </c>
      <c r="H470" s="105">
        <f t="shared" si="17"/>
        <v>4</v>
      </c>
      <c r="I470" s="134">
        <f>H470*29/30</f>
        <v>3.8666666666666667</v>
      </c>
      <c r="J470" s="107">
        <v>1101</v>
      </c>
      <c r="K470" s="134">
        <f>J470*29/30</f>
        <v>1064.3</v>
      </c>
      <c r="L470" s="110">
        <v>111</v>
      </c>
      <c r="M470" s="125">
        <v>92059</v>
      </c>
    </row>
    <row r="471" spans="1:13" ht="15" customHeight="1">
      <c r="A471" s="146" t="s">
        <v>212</v>
      </c>
      <c r="B471" s="109" t="s">
        <v>196</v>
      </c>
      <c r="C471" s="109" t="s">
        <v>201</v>
      </c>
      <c r="D471" s="105">
        <v>20161012</v>
      </c>
      <c r="E471" s="106" t="s">
        <v>224</v>
      </c>
      <c r="F471" s="105">
        <v>9</v>
      </c>
      <c r="G471" s="105">
        <v>111</v>
      </c>
      <c r="H471" s="105">
        <f t="shared" si="17"/>
        <v>9</v>
      </c>
      <c r="I471" s="134">
        <f t="shared" ref="I471:K480" si="19">H471*30/30</f>
        <v>9</v>
      </c>
      <c r="J471" s="107">
        <v>8626</v>
      </c>
      <c r="K471" s="134">
        <f t="shared" si="19"/>
        <v>8626</v>
      </c>
      <c r="L471" s="110">
        <v>111</v>
      </c>
      <c r="M471" s="125">
        <v>92059</v>
      </c>
    </row>
    <row r="472" spans="1:13" ht="15" customHeight="1">
      <c r="A472" s="146" t="s">
        <v>212</v>
      </c>
      <c r="B472" s="109" t="s">
        <v>196</v>
      </c>
      <c r="C472" s="109" t="s">
        <v>201</v>
      </c>
      <c r="D472" s="105">
        <v>20161013</v>
      </c>
      <c r="E472" s="106" t="s">
        <v>225</v>
      </c>
      <c r="F472" s="105">
        <v>1</v>
      </c>
      <c r="G472" s="105">
        <v>111</v>
      </c>
      <c r="H472" s="105">
        <f t="shared" si="17"/>
        <v>1</v>
      </c>
      <c r="I472" s="134">
        <f t="shared" si="19"/>
        <v>1</v>
      </c>
      <c r="J472" s="107">
        <v>30</v>
      </c>
      <c r="K472" s="134">
        <f t="shared" si="19"/>
        <v>30</v>
      </c>
      <c r="L472" s="110">
        <v>111</v>
      </c>
      <c r="M472" s="125">
        <v>92059</v>
      </c>
    </row>
    <row r="473" spans="1:13" ht="15" customHeight="1">
      <c r="A473" s="146" t="s">
        <v>212</v>
      </c>
      <c r="B473" s="109" t="s">
        <v>196</v>
      </c>
      <c r="C473" s="109" t="s">
        <v>201</v>
      </c>
      <c r="D473" s="105">
        <v>20161014</v>
      </c>
      <c r="E473" s="106" t="s">
        <v>226</v>
      </c>
      <c r="F473" s="105">
        <v>2</v>
      </c>
      <c r="G473" s="105">
        <v>111</v>
      </c>
      <c r="H473" s="105">
        <f t="shared" si="17"/>
        <v>2</v>
      </c>
      <c r="I473" s="134">
        <f t="shared" si="19"/>
        <v>2</v>
      </c>
      <c r="J473" s="107">
        <v>403</v>
      </c>
      <c r="K473" s="134">
        <f t="shared" si="19"/>
        <v>403</v>
      </c>
      <c r="L473" s="110">
        <v>111</v>
      </c>
      <c r="M473" s="125">
        <v>92059</v>
      </c>
    </row>
    <row r="474" spans="1:13" ht="15" customHeight="1">
      <c r="A474" s="146" t="s">
        <v>212</v>
      </c>
      <c r="B474" s="109" t="s">
        <v>196</v>
      </c>
      <c r="C474" s="109" t="s">
        <v>201</v>
      </c>
      <c r="D474" s="105">
        <v>20161015</v>
      </c>
      <c r="E474" s="106" t="s">
        <v>227</v>
      </c>
      <c r="F474" s="105">
        <v>1</v>
      </c>
      <c r="G474" s="105">
        <v>111</v>
      </c>
      <c r="H474" s="105">
        <f t="shared" si="17"/>
        <v>1</v>
      </c>
      <c r="I474" s="134">
        <f t="shared" si="19"/>
        <v>1</v>
      </c>
      <c r="J474" s="107">
        <v>40</v>
      </c>
      <c r="K474" s="134">
        <f t="shared" si="19"/>
        <v>40</v>
      </c>
      <c r="L474" s="110">
        <v>111</v>
      </c>
      <c r="M474" s="125">
        <v>92059</v>
      </c>
    </row>
    <row r="475" spans="1:13" ht="15" customHeight="1">
      <c r="A475" s="146" t="s">
        <v>212</v>
      </c>
      <c r="B475" s="109" t="s">
        <v>196</v>
      </c>
      <c r="C475" s="109" t="s">
        <v>201</v>
      </c>
      <c r="D475" s="105">
        <v>20161016</v>
      </c>
      <c r="E475" s="106" t="s">
        <v>228</v>
      </c>
      <c r="F475" s="105">
        <v>1</v>
      </c>
      <c r="G475" s="105">
        <v>111</v>
      </c>
      <c r="H475" s="105">
        <f t="shared" si="17"/>
        <v>1</v>
      </c>
      <c r="I475" s="134">
        <f t="shared" si="19"/>
        <v>1</v>
      </c>
      <c r="J475" s="107">
        <v>140</v>
      </c>
      <c r="K475" s="134">
        <f t="shared" si="19"/>
        <v>140</v>
      </c>
      <c r="L475" s="110">
        <v>111</v>
      </c>
      <c r="M475" s="125">
        <v>92059</v>
      </c>
    </row>
    <row r="476" spans="1:13" ht="15" customHeight="1">
      <c r="A476" s="146" t="s">
        <v>212</v>
      </c>
      <c r="B476" s="109" t="s">
        <v>196</v>
      </c>
      <c r="C476" s="109" t="s">
        <v>201</v>
      </c>
      <c r="D476" s="105">
        <v>20161017</v>
      </c>
      <c r="E476" s="106" t="s">
        <v>229</v>
      </c>
      <c r="F476" s="105">
        <v>9</v>
      </c>
      <c r="G476" s="105">
        <v>111</v>
      </c>
      <c r="H476" s="105">
        <f t="shared" si="17"/>
        <v>9</v>
      </c>
      <c r="I476" s="134">
        <f t="shared" si="19"/>
        <v>9</v>
      </c>
      <c r="J476" s="107">
        <v>3020</v>
      </c>
      <c r="K476" s="134">
        <f t="shared" si="19"/>
        <v>3020</v>
      </c>
      <c r="L476" s="110">
        <v>111</v>
      </c>
      <c r="M476" s="125">
        <v>92059</v>
      </c>
    </row>
    <row r="477" spans="1:13" ht="15" customHeight="1">
      <c r="A477" s="146" t="s">
        <v>212</v>
      </c>
      <c r="B477" s="109" t="s">
        <v>196</v>
      </c>
      <c r="C477" s="109" t="s">
        <v>201</v>
      </c>
      <c r="D477" s="105">
        <v>20161018</v>
      </c>
      <c r="E477" s="106" t="s">
        <v>230</v>
      </c>
      <c r="F477" s="105">
        <v>3</v>
      </c>
      <c r="G477" s="105">
        <v>111</v>
      </c>
      <c r="H477" s="105">
        <f t="shared" si="17"/>
        <v>3</v>
      </c>
      <c r="I477" s="134">
        <f t="shared" si="19"/>
        <v>3</v>
      </c>
      <c r="J477" s="107">
        <v>2497</v>
      </c>
      <c r="K477" s="134">
        <f t="shared" si="19"/>
        <v>2497</v>
      </c>
      <c r="L477" s="110">
        <v>111</v>
      </c>
      <c r="M477" s="125">
        <v>92059</v>
      </c>
    </row>
    <row r="478" spans="1:13" ht="15" customHeight="1">
      <c r="A478" s="146" t="s">
        <v>212</v>
      </c>
      <c r="B478" s="109" t="s">
        <v>196</v>
      </c>
      <c r="C478" s="109" t="s">
        <v>201</v>
      </c>
      <c r="D478" s="105">
        <v>20161019</v>
      </c>
      <c r="E478" s="106" t="s">
        <v>231</v>
      </c>
      <c r="F478" s="105">
        <v>1</v>
      </c>
      <c r="G478" s="105">
        <v>111</v>
      </c>
      <c r="H478" s="105">
        <f t="shared" si="17"/>
        <v>1</v>
      </c>
      <c r="I478" s="134">
        <f t="shared" si="19"/>
        <v>1</v>
      </c>
      <c r="J478" s="107">
        <v>788</v>
      </c>
      <c r="K478" s="134">
        <f t="shared" si="19"/>
        <v>788</v>
      </c>
      <c r="L478" s="110">
        <v>111</v>
      </c>
      <c r="M478" s="125">
        <v>92059</v>
      </c>
    </row>
    <row r="479" spans="1:13" ht="15" customHeight="1">
      <c r="A479" s="146" t="s">
        <v>212</v>
      </c>
      <c r="B479" s="109" t="s">
        <v>196</v>
      </c>
      <c r="C479" s="109" t="s">
        <v>201</v>
      </c>
      <c r="D479" s="105">
        <v>20161020</v>
      </c>
      <c r="E479" s="106" t="s">
        <v>232</v>
      </c>
      <c r="F479" s="105">
        <v>2</v>
      </c>
      <c r="G479" s="105">
        <v>111</v>
      </c>
      <c r="H479" s="105">
        <f t="shared" si="17"/>
        <v>2</v>
      </c>
      <c r="I479" s="134">
        <f t="shared" si="19"/>
        <v>2</v>
      </c>
      <c r="J479" s="107">
        <v>164</v>
      </c>
      <c r="K479" s="134">
        <f t="shared" si="19"/>
        <v>164</v>
      </c>
      <c r="L479" s="110">
        <v>111</v>
      </c>
      <c r="M479" s="125">
        <v>92059</v>
      </c>
    </row>
    <row r="480" spans="1:13" ht="15" customHeight="1">
      <c r="A480" s="146" t="s">
        <v>212</v>
      </c>
      <c r="B480" s="109" t="s">
        <v>196</v>
      </c>
      <c r="C480" s="109" t="s">
        <v>201</v>
      </c>
      <c r="D480" s="105">
        <v>20161021</v>
      </c>
      <c r="E480" s="106" t="s">
        <v>233</v>
      </c>
      <c r="F480" s="105">
        <v>9</v>
      </c>
      <c r="G480" s="105">
        <v>111</v>
      </c>
      <c r="H480" s="105">
        <f t="shared" si="17"/>
        <v>9</v>
      </c>
      <c r="I480" s="134">
        <f t="shared" si="19"/>
        <v>9</v>
      </c>
      <c r="J480" s="107">
        <v>1769</v>
      </c>
      <c r="K480" s="134">
        <f t="shared" si="19"/>
        <v>1769</v>
      </c>
      <c r="L480" s="110">
        <v>111</v>
      </c>
      <c r="M480" s="125">
        <v>92059</v>
      </c>
    </row>
    <row r="481" spans="1:13" ht="15" customHeight="1">
      <c r="A481" s="146" t="s">
        <v>212</v>
      </c>
      <c r="B481" s="109" t="s">
        <v>196</v>
      </c>
      <c r="C481" s="104" t="s">
        <v>202</v>
      </c>
      <c r="D481" s="105">
        <v>20161002</v>
      </c>
      <c r="E481" s="106" t="s">
        <v>214</v>
      </c>
      <c r="F481" s="105">
        <v>2</v>
      </c>
      <c r="G481" s="105">
        <v>65</v>
      </c>
      <c r="H481" s="105">
        <f t="shared" si="17"/>
        <v>2</v>
      </c>
      <c r="I481" s="134">
        <f>H481*19/30</f>
        <v>1.2666666666666666</v>
      </c>
      <c r="J481" s="107">
        <v>6139</v>
      </c>
      <c r="K481" s="134">
        <f>J481*19/30</f>
        <v>3888.0333333333333</v>
      </c>
      <c r="L481" s="113">
        <v>65</v>
      </c>
      <c r="M481" s="124">
        <v>245380</v>
      </c>
    </row>
    <row r="482" spans="1:13" ht="15" customHeight="1">
      <c r="A482" s="146" t="s">
        <v>212</v>
      </c>
      <c r="B482" s="109" t="s">
        <v>196</v>
      </c>
      <c r="C482" s="109" t="s">
        <v>202</v>
      </c>
      <c r="D482" s="105">
        <v>20161003</v>
      </c>
      <c r="E482" s="106" t="s">
        <v>215</v>
      </c>
      <c r="F482" s="105">
        <v>2</v>
      </c>
      <c r="G482" s="105">
        <v>65</v>
      </c>
      <c r="H482" s="105">
        <f t="shared" si="17"/>
        <v>2</v>
      </c>
      <c r="I482" s="134">
        <f>H482*20/30</f>
        <v>1.3333333333333333</v>
      </c>
      <c r="J482" s="107">
        <v>32080</v>
      </c>
      <c r="K482" s="134">
        <f>J482*20/30</f>
        <v>21386.666666666668</v>
      </c>
      <c r="L482" s="110">
        <v>65</v>
      </c>
      <c r="M482" s="125">
        <v>245380</v>
      </c>
    </row>
    <row r="483" spans="1:13" ht="15" customHeight="1">
      <c r="A483" s="146" t="s">
        <v>212</v>
      </c>
      <c r="B483" s="109" t="s">
        <v>196</v>
      </c>
      <c r="C483" s="109" t="s">
        <v>202</v>
      </c>
      <c r="D483" s="105">
        <v>20161004</v>
      </c>
      <c r="E483" s="106" t="s">
        <v>216</v>
      </c>
      <c r="F483" s="105">
        <v>4</v>
      </c>
      <c r="G483" s="105">
        <v>65</v>
      </c>
      <c r="H483" s="105">
        <f t="shared" si="17"/>
        <v>4</v>
      </c>
      <c r="I483" s="134">
        <f>H483*21/30</f>
        <v>2.8</v>
      </c>
      <c r="J483" s="107">
        <v>30520</v>
      </c>
      <c r="K483" s="134">
        <f>J483*21/30</f>
        <v>21364</v>
      </c>
      <c r="L483" s="110">
        <v>65</v>
      </c>
      <c r="M483" s="125">
        <v>245380</v>
      </c>
    </row>
    <row r="484" spans="1:13" ht="15" customHeight="1">
      <c r="A484" s="146" t="s">
        <v>212</v>
      </c>
      <c r="B484" s="109" t="s">
        <v>196</v>
      </c>
      <c r="C484" s="109" t="s">
        <v>202</v>
      </c>
      <c r="D484" s="105">
        <v>20161005</v>
      </c>
      <c r="E484" s="106" t="s">
        <v>217</v>
      </c>
      <c r="F484" s="105">
        <v>4</v>
      </c>
      <c r="G484" s="105">
        <v>65</v>
      </c>
      <c r="H484" s="105">
        <f t="shared" si="17"/>
        <v>4</v>
      </c>
      <c r="I484" s="134">
        <f>H484*22/30</f>
        <v>2.9333333333333331</v>
      </c>
      <c r="J484" s="107">
        <v>56405</v>
      </c>
      <c r="K484" s="134">
        <f>J484*22/30</f>
        <v>41363.666666666664</v>
      </c>
      <c r="L484" s="110">
        <v>65</v>
      </c>
      <c r="M484" s="125">
        <v>245380</v>
      </c>
    </row>
    <row r="485" spans="1:13" ht="15" customHeight="1">
      <c r="A485" s="146" t="s">
        <v>212</v>
      </c>
      <c r="B485" s="109" t="s">
        <v>196</v>
      </c>
      <c r="C485" s="109" t="s">
        <v>202</v>
      </c>
      <c r="D485" s="105">
        <v>20161006</v>
      </c>
      <c r="E485" s="106" t="s">
        <v>218</v>
      </c>
      <c r="F485" s="105">
        <v>3</v>
      </c>
      <c r="G485" s="105">
        <v>65</v>
      </c>
      <c r="H485" s="105">
        <f t="shared" si="17"/>
        <v>3</v>
      </c>
      <c r="I485" s="134">
        <f>H485*23/30</f>
        <v>2.2999999999999998</v>
      </c>
      <c r="J485" s="107">
        <v>6980</v>
      </c>
      <c r="K485" s="134">
        <f>J485*23/30</f>
        <v>5351.333333333333</v>
      </c>
      <c r="L485" s="110">
        <v>65</v>
      </c>
      <c r="M485" s="125">
        <v>245380</v>
      </c>
    </row>
    <row r="486" spans="1:13" ht="15" customHeight="1">
      <c r="A486" s="146" t="s">
        <v>212</v>
      </c>
      <c r="B486" s="109" t="s">
        <v>196</v>
      </c>
      <c r="C486" s="109" t="s">
        <v>202</v>
      </c>
      <c r="D486" s="105">
        <v>20161007</v>
      </c>
      <c r="E486" s="106" t="s">
        <v>219</v>
      </c>
      <c r="F486" s="105">
        <v>2</v>
      </c>
      <c r="G486" s="105">
        <v>65</v>
      </c>
      <c r="H486" s="105">
        <f t="shared" si="17"/>
        <v>2</v>
      </c>
      <c r="I486" s="134">
        <f>H486*26/30</f>
        <v>1.7333333333333334</v>
      </c>
      <c r="J486" s="107"/>
      <c r="K486" s="134">
        <f>J486*26/30</f>
        <v>0</v>
      </c>
      <c r="L486" s="110">
        <v>65</v>
      </c>
      <c r="M486" s="125">
        <v>245380</v>
      </c>
    </row>
    <row r="487" spans="1:13" ht="15" customHeight="1">
      <c r="A487" s="146" t="s">
        <v>212</v>
      </c>
      <c r="B487" s="109" t="s">
        <v>196</v>
      </c>
      <c r="C487" s="109" t="s">
        <v>202</v>
      </c>
      <c r="D487" s="105">
        <v>20161008</v>
      </c>
      <c r="E487" s="106" t="s">
        <v>220</v>
      </c>
      <c r="F487" s="105">
        <v>7</v>
      </c>
      <c r="G487" s="105">
        <v>65</v>
      </c>
      <c r="H487" s="105">
        <f t="shared" si="17"/>
        <v>7</v>
      </c>
      <c r="I487" s="134">
        <f>H487*27/30</f>
        <v>6.3</v>
      </c>
      <c r="J487" s="107">
        <v>58256</v>
      </c>
      <c r="K487" s="134">
        <f>J487*27/30</f>
        <v>52430.400000000001</v>
      </c>
      <c r="L487" s="110">
        <v>65</v>
      </c>
      <c r="M487" s="125">
        <v>245380</v>
      </c>
    </row>
    <row r="488" spans="1:13" ht="15" customHeight="1">
      <c r="A488" s="146" t="s">
        <v>212</v>
      </c>
      <c r="B488" s="109" t="s">
        <v>196</v>
      </c>
      <c r="C488" s="109" t="s">
        <v>202</v>
      </c>
      <c r="D488" s="105">
        <v>20161009</v>
      </c>
      <c r="E488" s="106" t="s">
        <v>221</v>
      </c>
      <c r="F488" s="105">
        <v>2</v>
      </c>
      <c r="G488" s="105">
        <v>65</v>
      </c>
      <c r="H488" s="105">
        <f t="shared" si="17"/>
        <v>2</v>
      </c>
      <c r="I488" s="134">
        <f>H488*28/30</f>
        <v>1.8666666666666667</v>
      </c>
      <c r="J488" s="107">
        <v>97</v>
      </c>
      <c r="K488" s="134">
        <f>J488*28/30</f>
        <v>90.533333333333331</v>
      </c>
      <c r="L488" s="110">
        <v>65</v>
      </c>
      <c r="M488" s="125">
        <v>245380</v>
      </c>
    </row>
    <row r="489" spans="1:13" ht="15" customHeight="1">
      <c r="A489" s="146" t="s">
        <v>212</v>
      </c>
      <c r="B489" s="109" t="s">
        <v>196</v>
      </c>
      <c r="C489" s="109" t="s">
        <v>202</v>
      </c>
      <c r="D489" s="105">
        <v>20161010</v>
      </c>
      <c r="E489" s="106" t="s">
        <v>222</v>
      </c>
      <c r="F489" s="105">
        <v>3</v>
      </c>
      <c r="G489" s="105">
        <v>65</v>
      </c>
      <c r="H489" s="105">
        <f t="shared" si="17"/>
        <v>3</v>
      </c>
      <c r="I489" s="134">
        <f>H489*29/30</f>
        <v>2.9</v>
      </c>
      <c r="J489" s="107">
        <v>7240</v>
      </c>
      <c r="K489" s="134">
        <f>J489*29/30</f>
        <v>6998.666666666667</v>
      </c>
      <c r="L489" s="110">
        <v>65</v>
      </c>
      <c r="M489" s="125">
        <v>245380</v>
      </c>
    </row>
    <row r="490" spans="1:13" ht="15" customHeight="1">
      <c r="A490" s="146" t="s">
        <v>212</v>
      </c>
      <c r="B490" s="109" t="s">
        <v>196</v>
      </c>
      <c r="C490" s="109" t="s">
        <v>202</v>
      </c>
      <c r="D490" s="105">
        <v>20161011</v>
      </c>
      <c r="E490" s="106" t="s">
        <v>223</v>
      </c>
      <c r="F490" s="105">
        <v>3</v>
      </c>
      <c r="G490" s="105">
        <v>65</v>
      </c>
      <c r="H490" s="105">
        <f t="shared" si="17"/>
        <v>3</v>
      </c>
      <c r="I490" s="134">
        <f>H490*30/30</f>
        <v>3</v>
      </c>
      <c r="J490" s="107">
        <v>518</v>
      </c>
      <c r="K490" s="134">
        <f>J490*30/30</f>
        <v>518</v>
      </c>
      <c r="L490" s="110">
        <v>65</v>
      </c>
      <c r="M490" s="125">
        <v>245380</v>
      </c>
    </row>
    <row r="491" spans="1:13" ht="15" customHeight="1">
      <c r="A491" s="146" t="s">
        <v>212</v>
      </c>
      <c r="B491" s="109" t="s">
        <v>196</v>
      </c>
      <c r="C491" s="109" t="s">
        <v>202</v>
      </c>
      <c r="D491" s="105">
        <v>20161012</v>
      </c>
      <c r="E491" s="106" t="s">
        <v>224</v>
      </c>
      <c r="F491" s="105">
        <v>8</v>
      </c>
      <c r="G491" s="105">
        <v>65</v>
      </c>
      <c r="H491" s="105">
        <f t="shared" si="17"/>
        <v>8</v>
      </c>
      <c r="I491" s="134">
        <f t="shared" ref="I491:K500" si="20">H491*30/30</f>
        <v>8</v>
      </c>
      <c r="J491" s="107">
        <v>1432</v>
      </c>
      <c r="K491" s="134">
        <f t="shared" si="20"/>
        <v>1432</v>
      </c>
      <c r="L491" s="110">
        <v>65</v>
      </c>
      <c r="M491" s="125">
        <v>245380</v>
      </c>
    </row>
    <row r="492" spans="1:13" ht="15" customHeight="1">
      <c r="A492" s="146" t="s">
        <v>212</v>
      </c>
      <c r="B492" s="109" t="s">
        <v>196</v>
      </c>
      <c r="C492" s="109" t="s">
        <v>202</v>
      </c>
      <c r="D492" s="105">
        <v>20161013</v>
      </c>
      <c r="E492" s="106" t="s">
        <v>225</v>
      </c>
      <c r="F492" s="105">
        <v>1</v>
      </c>
      <c r="G492" s="105">
        <v>65</v>
      </c>
      <c r="H492" s="105">
        <f t="shared" si="17"/>
        <v>1</v>
      </c>
      <c r="I492" s="134">
        <f t="shared" si="20"/>
        <v>1</v>
      </c>
      <c r="J492" s="107"/>
      <c r="K492" s="134">
        <f t="shared" si="20"/>
        <v>0</v>
      </c>
      <c r="L492" s="110">
        <v>65</v>
      </c>
      <c r="M492" s="125">
        <v>245380</v>
      </c>
    </row>
    <row r="493" spans="1:13" ht="15" customHeight="1">
      <c r="A493" s="146" t="s">
        <v>212</v>
      </c>
      <c r="B493" s="109" t="s">
        <v>196</v>
      </c>
      <c r="C493" s="109" t="s">
        <v>202</v>
      </c>
      <c r="D493" s="105">
        <v>20161014</v>
      </c>
      <c r="E493" s="106" t="s">
        <v>226</v>
      </c>
      <c r="F493" s="105">
        <v>2</v>
      </c>
      <c r="G493" s="105">
        <v>65</v>
      </c>
      <c r="H493" s="105">
        <f t="shared" si="17"/>
        <v>2</v>
      </c>
      <c r="I493" s="134">
        <f t="shared" si="20"/>
        <v>2</v>
      </c>
      <c r="J493" s="107"/>
      <c r="K493" s="134">
        <f t="shared" si="20"/>
        <v>0</v>
      </c>
      <c r="L493" s="110">
        <v>65</v>
      </c>
      <c r="M493" s="125">
        <v>245380</v>
      </c>
    </row>
    <row r="494" spans="1:13" ht="15" customHeight="1">
      <c r="A494" s="146" t="s">
        <v>212</v>
      </c>
      <c r="B494" s="109" t="s">
        <v>196</v>
      </c>
      <c r="C494" s="109" t="s">
        <v>202</v>
      </c>
      <c r="D494" s="105">
        <v>20161015</v>
      </c>
      <c r="E494" s="106" t="s">
        <v>227</v>
      </c>
      <c r="F494" s="105">
        <v>2</v>
      </c>
      <c r="G494" s="105">
        <v>65</v>
      </c>
      <c r="H494" s="105">
        <f t="shared" si="17"/>
        <v>2</v>
      </c>
      <c r="I494" s="134">
        <f t="shared" si="20"/>
        <v>2</v>
      </c>
      <c r="J494" s="107">
        <v>2415</v>
      </c>
      <c r="K494" s="134">
        <f t="shared" si="20"/>
        <v>2415</v>
      </c>
      <c r="L494" s="110">
        <v>65</v>
      </c>
      <c r="M494" s="125">
        <v>245380</v>
      </c>
    </row>
    <row r="495" spans="1:13" ht="15" customHeight="1">
      <c r="A495" s="146" t="s">
        <v>212</v>
      </c>
      <c r="B495" s="109" t="s">
        <v>196</v>
      </c>
      <c r="C495" s="109" t="s">
        <v>202</v>
      </c>
      <c r="D495" s="105">
        <v>20161016</v>
      </c>
      <c r="E495" s="106" t="s">
        <v>228</v>
      </c>
      <c r="F495" s="105">
        <v>2</v>
      </c>
      <c r="G495" s="105">
        <v>65</v>
      </c>
      <c r="H495" s="105">
        <f t="shared" si="17"/>
        <v>2</v>
      </c>
      <c r="I495" s="134">
        <f t="shared" si="20"/>
        <v>2</v>
      </c>
      <c r="J495" s="107">
        <v>1080</v>
      </c>
      <c r="K495" s="134">
        <f t="shared" si="20"/>
        <v>1080</v>
      </c>
      <c r="L495" s="110">
        <v>65</v>
      </c>
      <c r="M495" s="125">
        <v>245380</v>
      </c>
    </row>
    <row r="496" spans="1:13" ht="15" customHeight="1">
      <c r="A496" s="146" t="s">
        <v>212</v>
      </c>
      <c r="B496" s="109" t="s">
        <v>196</v>
      </c>
      <c r="C496" s="109" t="s">
        <v>202</v>
      </c>
      <c r="D496" s="105">
        <v>20161017</v>
      </c>
      <c r="E496" s="106" t="s">
        <v>229</v>
      </c>
      <c r="F496" s="105">
        <v>1</v>
      </c>
      <c r="G496" s="105">
        <v>65</v>
      </c>
      <c r="H496" s="105">
        <f t="shared" si="17"/>
        <v>1</v>
      </c>
      <c r="I496" s="134">
        <f t="shared" si="20"/>
        <v>1</v>
      </c>
      <c r="J496" s="107">
        <v>494</v>
      </c>
      <c r="K496" s="134">
        <f t="shared" si="20"/>
        <v>494</v>
      </c>
      <c r="L496" s="110">
        <v>65</v>
      </c>
      <c r="M496" s="125">
        <v>245380</v>
      </c>
    </row>
    <row r="497" spans="1:13" ht="15" customHeight="1">
      <c r="A497" s="146" t="s">
        <v>212</v>
      </c>
      <c r="B497" s="109" t="s">
        <v>196</v>
      </c>
      <c r="C497" s="109" t="s">
        <v>202</v>
      </c>
      <c r="D497" s="105">
        <v>20161018</v>
      </c>
      <c r="E497" s="106" t="s">
        <v>230</v>
      </c>
      <c r="F497" s="105">
        <v>2</v>
      </c>
      <c r="G497" s="105">
        <v>65</v>
      </c>
      <c r="H497" s="105">
        <f t="shared" si="17"/>
        <v>2</v>
      </c>
      <c r="I497" s="134">
        <f t="shared" si="20"/>
        <v>2</v>
      </c>
      <c r="J497" s="107">
        <v>2805</v>
      </c>
      <c r="K497" s="134">
        <f t="shared" si="20"/>
        <v>2805</v>
      </c>
      <c r="L497" s="110">
        <v>65</v>
      </c>
      <c r="M497" s="125">
        <v>245380</v>
      </c>
    </row>
    <row r="498" spans="1:13" ht="15" customHeight="1">
      <c r="A498" s="146" t="s">
        <v>212</v>
      </c>
      <c r="B498" s="109" t="s">
        <v>196</v>
      </c>
      <c r="C498" s="109" t="s">
        <v>202</v>
      </c>
      <c r="D498" s="105">
        <v>20161019</v>
      </c>
      <c r="E498" s="106" t="s">
        <v>231</v>
      </c>
      <c r="F498" s="105">
        <v>7</v>
      </c>
      <c r="G498" s="105">
        <v>65</v>
      </c>
      <c r="H498" s="105">
        <f t="shared" si="17"/>
        <v>7</v>
      </c>
      <c r="I498" s="134">
        <f t="shared" si="20"/>
        <v>7</v>
      </c>
      <c r="J498" s="107"/>
      <c r="K498" s="134">
        <f t="shared" si="20"/>
        <v>0</v>
      </c>
      <c r="L498" s="110">
        <v>65</v>
      </c>
      <c r="M498" s="125">
        <v>245380</v>
      </c>
    </row>
    <row r="499" spans="1:13" ht="15" customHeight="1">
      <c r="A499" s="146" t="s">
        <v>212</v>
      </c>
      <c r="B499" s="109" t="s">
        <v>196</v>
      </c>
      <c r="C499" s="109" t="s">
        <v>202</v>
      </c>
      <c r="D499" s="105">
        <v>20161020</v>
      </c>
      <c r="E499" s="106" t="s">
        <v>232</v>
      </c>
      <c r="F499" s="105">
        <v>5</v>
      </c>
      <c r="G499" s="105">
        <v>65</v>
      </c>
      <c r="H499" s="105">
        <f t="shared" si="17"/>
        <v>5</v>
      </c>
      <c r="I499" s="134">
        <f t="shared" si="20"/>
        <v>5</v>
      </c>
      <c r="J499" s="107">
        <v>-1232</v>
      </c>
      <c r="K499" s="134">
        <f t="shared" si="20"/>
        <v>-1232</v>
      </c>
      <c r="L499" s="110">
        <v>65</v>
      </c>
      <c r="M499" s="125">
        <v>245380</v>
      </c>
    </row>
    <row r="500" spans="1:13" ht="15" customHeight="1">
      <c r="A500" s="146" t="s">
        <v>212</v>
      </c>
      <c r="B500" s="109" t="s">
        <v>196</v>
      </c>
      <c r="C500" s="109" t="s">
        <v>202</v>
      </c>
      <c r="D500" s="105">
        <v>20161021</v>
      </c>
      <c r="E500" s="106" t="s">
        <v>233</v>
      </c>
      <c r="F500" s="105">
        <v>3</v>
      </c>
      <c r="G500" s="105">
        <v>65</v>
      </c>
      <c r="H500" s="105">
        <f t="shared" si="17"/>
        <v>3</v>
      </c>
      <c r="I500" s="134">
        <f t="shared" si="20"/>
        <v>3</v>
      </c>
      <c r="J500" s="107">
        <v>40151</v>
      </c>
      <c r="K500" s="134">
        <f t="shared" si="20"/>
        <v>40151</v>
      </c>
      <c r="L500" s="110">
        <v>65</v>
      </c>
      <c r="M500" s="125">
        <v>245380</v>
      </c>
    </row>
    <row r="501" spans="1:13" ht="15" customHeight="1">
      <c r="A501" s="146" t="s">
        <v>212</v>
      </c>
      <c r="B501" s="109" t="s">
        <v>196</v>
      </c>
      <c r="C501" s="104" t="s">
        <v>203</v>
      </c>
      <c r="D501" s="105">
        <v>20161001</v>
      </c>
      <c r="E501" s="106" t="s">
        <v>213</v>
      </c>
      <c r="F501" s="105">
        <v>165</v>
      </c>
      <c r="G501" s="105">
        <v>3529</v>
      </c>
      <c r="H501" s="105">
        <f t="shared" si="17"/>
        <v>161.02578634173986</v>
      </c>
      <c r="I501" s="134">
        <f>H501*16/30</f>
        <v>85.880419382261252</v>
      </c>
      <c r="J501" s="107">
        <v>79745</v>
      </c>
      <c r="K501" s="134">
        <f>J501*16/30</f>
        <v>42530.666666666664</v>
      </c>
      <c r="L501" s="113">
        <v>3444</v>
      </c>
      <c r="M501" s="124">
        <v>886286</v>
      </c>
    </row>
    <row r="502" spans="1:13" ht="15" customHeight="1">
      <c r="A502" s="146" t="s">
        <v>212</v>
      </c>
      <c r="B502" s="109" t="s">
        <v>196</v>
      </c>
      <c r="C502" s="109" t="s">
        <v>203</v>
      </c>
      <c r="D502" s="105">
        <v>20161002</v>
      </c>
      <c r="E502" s="106" t="s">
        <v>214</v>
      </c>
      <c r="F502" s="105">
        <v>156</v>
      </c>
      <c r="G502" s="105">
        <v>3529</v>
      </c>
      <c r="H502" s="105">
        <f t="shared" si="17"/>
        <v>152.24256163219042</v>
      </c>
      <c r="I502" s="134">
        <f>H502*19/30</f>
        <v>96.420289033720593</v>
      </c>
      <c r="J502" s="107">
        <v>69384</v>
      </c>
      <c r="K502" s="134">
        <f>J502*19/30</f>
        <v>43943.199999999997</v>
      </c>
      <c r="L502" s="110">
        <v>3444</v>
      </c>
      <c r="M502" s="125">
        <v>886286</v>
      </c>
    </row>
    <row r="503" spans="1:13" ht="15" customHeight="1">
      <c r="A503" s="146" t="s">
        <v>212</v>
      </c>
      <c r="B503" s="109" t="s">
        <v>196</v>
      </c>
      <c r="C503" s="109" t="s">
        <v>203</v>
      </c>
      <c r="D503" s="105">
        <v>20161003</v>
      </c>
      <c r="E503" s="106" t="s">
        <v>215</v>
      </c>
      <c r="F503" s="105">
        <v>151</v>
      </c>
      <c r="G503" s="105">
        <v>3529</v>
      </c>
      <c r="H503" s="105">
        <f t="shared" ref="H503:H566" si="21">F503/G503*L503</f>
        <v>147.3629923491074</v>
      </c>
      <c r="I503" s="134">
        <f>H503*20/30</f>
        <v>98.241994899404929</v>
      </c>
      <c r="J503" s="107">
        <v>57102</v>
      </c>
      <c r="K503" s="134">
        <f>J503*20/30</f>
        <v>38068</v>
      </c>
      <c r="L503" s="110">
        <v>3444</v>
      </c>
      <c r="M503" s="125">
        <v>886286</v>
      </c>
    </row>
    <row r="504" spans="1:13" ht="15" customHeight="1">
      <c r="A504" s="146" t="s">
        <v>212</v>
      </c>
      <c r="B504" s="109" t="s">
        <v>196</v>
      </c>
      <c r="C504" s="109" t="s">
        <v>203</v>
      </c>
      <c r="D504" s="105">
        <v>20161004</v>
      </c>
      <c r="E504" s="106" t="s">
        <v>216</v>
      </c>
      <c r="F504" s="105">
        <v>241</v>
      </c>
      <c r="G504" s="105">
        <v>3529</v>
      </c>
      <c r="H504" s="105">
        <f t="shared" si="21"/>
        <v>235.19523944460187</v>
      </c>
      <c r="I504" s="134">
        <f>H504*21/30</f>
        <v>164.6366676112213</v>
      </c>
      <c r="J504" s="107">
        <v>124586</v>
      </c>
      <c r="K504" s="134">
        <f>J504*21/30</f>
        <v>87210.2</v>
      </c>
      <c r="L504" s="110">
        <v>3444</v>
      </c>
      <c r="M504" s="125">
        <v>886286</v>
      </c>
    </row>
    <row r="505" spans="1:13" ht="15" customHeight="1">
      <c r="A505" s="146" t="s">
        <v>212</v>
      </c>
      <c r="B505" s="109" t="s">
        <v>196</v>
      </c>
      <c r="C505" s="109" t="s">
        <v>203</v>
      </c>
      <c r="D505" s="105">
        <v>20161005</v>
      </c>
      <c r="E505" s="106" t="s">
        <v>217</v>
      </c>
      <c r="F505" s="105">
        <v>190</v>
      </c>
      <c r="G505" s="105">
        <v>3529</v>
      </c>
      <c r="H505" s="105">
        <f t="shared" si="21"/>
        <v>185.42363275715502</v>
      </c>
      <c r="I505" s="134">
        <f>H505*22/30</f>
        <v>135.97733068858034</v>
      </c>
      <c r="J505" s="107">
        <v>120869</v>
      </c>
      <c r="K505" s="134">
        <f>J505*22/30</f>
        <v>88637.266666666663</v>
      </c>
      <c r="L505" s="110">
        <v>3444</v>
      </c>
      <c r="M505" s="125">
        <v>886286</v>
      </c>
    </row>
    <row r="506" spans="1:13" ht="15" customHeight="1">
      <c r="A506" s="146" t="s">
        <v>212</v>
      </c>
      <c r="B506" s="109" t="s">
        <v>196</v>
      </c>
      <c r="C506" s="109" t="s">
        <v>203</v>
      </c>
      <c r="D506" s="105">
        <v>20161006</v>
      </c>
      <c r="E506" s="106" t="s">
        <v>218</v>
      </c>
      <c r="F506" s="105">
        <v>199</v>
      </c>
      <c r="G506" s="105">
        <v>3529</v>
      </c>
      <c r="H506" s="105">
        <f t="shared" si="21"/>
        <v>194.20685746670443</v>
      </c>
      <c r="I506" s="134">
        <f>H506*23/30</f>
        <v>148.89192405780673</v>
      </c>
      <c r="J506" s="107">
        <v>75243</v>
      </c>
      <c r="K506" s="134">
        <f>J506*23/30</f>
        <v>57686.3</v>
      </c>
      <c r="L506" s="110">
        <v>3444</v>
      </c>
      <c r="M506" s="125">
        <v>886286</v>
      </c>
    </row>
    <row r="507" spans="1:13" ht="15" customHeight="1">
      <c r="A507" s="146" t="s">
        <v>212</v>
      </c>
      <c r="B507" s="109" t="s">
        <v>196</v>
      </c>
      <c r="C507" s="109" t="s">
        <v>203</v>
      </c>
      <c r="D507" s="105">
        <v>20161007</v>
      </c>
      <c r="E507" s="106" t="s">
        <v>219</v>
      </c>
      <c r="F507" s="105">
        <v>270</v>
      </c>
      <c r="G507" s="105">
        <v>3529</v>
      </c>
      <c r="H507" s="105">
        <f t="shared" si="21"/>
        <v>263.49674128648343</v>
      </c>
      <c r="I507" s="134">
        <f>H507*26/30</f>
        <v>228.36384244828562</v>
      </c>
      <c r="J507" s="107">
        <v>123893</v>
      </c>
      <c r="K507" s="134">
        <f>J507*26/30</f>
        <v>107373.93333333333</v>
      </c>
      <c r="L507" s="110">
        <v>3444</v>
      </c>
      <c r="M507" s="125">
        <v>886286</v>
      </c>
    </row>
    <row r="508" spans="1:13" ht="15" customHeight="1">
      <c r="A508" s="146" t="s">
        <v>212</v>
      </c>
      <c r="B508" s="109" t="s">
        <v>196</v>
      </c>
      <c r="C508" s="109" t="s">
        <v>203</v>
      </c>
      <c r="D508" s="105">
        <v>20161008</v>
      </c>
      <c r="E508" s="106" t="s">
        <v>220</v>
      </c>
      <c r="F508" s="105">
        <v>253</v>
      </c>
      <c r="G508" s="105">
        <v>3529</v>
      </c>
      <c r="H508" s="105">
        <f t="shared" si="21"/>
        <v>246.90620572400115</v>
      </c>
      <c r="I508" s="134">
        <f>H508*27/30</f>
        <v>222.21558515160103</v>
      </c>
      <c r="J508" s="107">
        <v>111277</v>
      </c>
      <c r="K508" s="134">
        <f>J508*27/30</f>
        <v>100149.3</v>
      </c>
      <c r="L508" s="110">
        <v>3444</v>
      </c>
      <c r="M508" s="125">
        <v>886286</v>
      </c>
    </row>
    <row r="509" spans="1:13" ht="15" customHeight="1">
      <c r="A509" s="146" t="s">
        <v>212</v>
      </c>
      <c r="B509" s="109" t="s">
        <v>196</v>
      </c>
      <c r="C509" s="109" t="s">
        <v>203</v>
      </c>
      <c r="D509" s="105">
        <v>20161009</v>
      </c>
      <c r="E509" s="106" t="s">
        <v>221</v>
      </c>
      <c r="F509" s="105">
        <v>185</v>
      </c>
      <c r="G509" s="105">
        <v>3529</v>
      </c>
      <c r="H509" s="105">
        <f t="shared" si="21"/>
        <v>180.54406347407198</v>
      </c>
      <c r="I509" s="134">
        <f>H509*28/30</f>
        <v>168.50779257580052</v>
      </c>
      <c r="J509" s="107">
        <v>57647</v>
      </c>
      <c r="K509" s="134">
        <f>J509*28/30</f>
        <v>53803.866666666669</v>
      </c>
      <c r="L509" s="110">
        <v>3444</v>
      </c>
      <c r="M509" s="125">
        <v>886286</v>
      </c>
    </row>
    <row r="510" spans="1:13" ht="15" customHeight="1">
      <c r="A510" s="146" t="s">
        <v>212</v>
      </c>
      <c r="B510" s="109" t="s">
        <v>196</v>
      </c>
      <c r="C510" s="109" t="s">
        <v>203</v>
      </c>
      <c r="D510" s="105">
        <v>20161010</v>
      </c>
      <c r="E510" s="106" t="s">
        <v>222</v>
      </c>
      <c r="F510" s="105">
        <v>147</v>
      </c>
      <c r="G510" s="105">
        <v>3529</v>
      </c>
      <c r="H510" s="105">
        <f t="shared" si="21"/>
        <v>143.45933692264097</v>
      </c>
      <c r="I510" s="134">
        <f>H510*29/30</f>
        <v>138.6773590252196</v>
      </c>
      <c r="J510" s="107">
        <v>53254</v>
      </c>
      <c r="K510" s="134">
        <f>J510*29/30</f>
        <v>51478.866666666669</v>
      </c>
      <c r="L510" s="110">
        <v>3444</v>
      </c>
      <c r="M510" s="125">
        <v>886286</v>
      </c>
    </row>
    <row r="511" spans="1:13" ht="15" customHeight="1">
      <c r="A511" s="146" t="s">
        <v>212</v>
      </c>
      <c r="B511" s="109" t="s">
        <v>196</v>
      </c>
      <c r="C511" s="109" t="s">
        <v>203</v>
      </c>
      <c r="D511" s="105">
        <v>20161011</v>
      </c>
      <c r="E511" s="106" t="s">
        <v>223</v>
      </c>
      <c r="F511" s="105">
        <v>178</v>
      </c>
      <c r="G511" s="105">
        <v>3529</v>
      </c>
      <c r="H511" s="105">
        <f t="shared" si="21"/>
        <v>173.71266647775573</v>
      </c>
      <c r="I511" s="134">
        <f>H511*30/30</f>
        <v>173.71266647775573</v>
      </c>
      <c r="J511" s="107">
        <v>-3470</v>
      </c>
      <c r="K511" s="134">
        <f>J511*30/30</f>
        <v>-3470</v>
      </c>
      <c r="L511" s="110">
        <v>3444</v>
      </c>
      <c r="M511" s="125">
        <v>886286</v>
      </c>
    </row>
    <row r="512" spans="1:13" ht="15" customHeight="1">
      <c r="A512" s="146" t="s">
        <v>212</v>
      </c>
      <c r="B512" s="109" t="s">
        <v>196</v>
      </c>
      <c r="C512" s="109" t="s">
        <v>203</v>
      </c>
      <c r="D512" s="105">
        <v>20161012</v>
      </c>
      <c r="E512" s="106" t="s">
        <v>224</v>
      </c>
      <c r="F512" s="105">
        <v>202</v>
      </c>
      <c r="G512" s="105">
        <v>3529</v>
      </c>
      <c r="H512" s="105">
        <f t="shared" si="21"/>
        <v>197.13459903655428</v>
      </c>
      <c r="I512" s="134">
        <f t="shared" ref="I512:K521" si="22">H512*30/30</f>
        <v>197.13459903655428</v>
      </c>
      <c r="J512" s="107">
        <v>36484</v>
      </c>
      <c r="K512" s="134">
        <f t="shared" si="22"/>
        <v>36484</v>
      </c>
      <c r="L512" s="110">
        <v>3444</v>
      </c>
      <c r="M512" s="125">
        <v>886286</v>
      </c>
    </row>
    <row r="513" spans="1:13" ht="15" customHeight="1">
      <c r="A513" s="146" t="s">
        <v>212</v>
      </c>
      <c r="B513" s="109" t="s">
        <v>196</v>
      </c>
      <c r="C513" s="109" t="s">
        <v>203</v>
      </c>
      <c r="D513" s="105">
        <v>20161013</v>
      </c>
      <c r="E513" s="106" t="s">
        <v>225</v>
      </c>
      <c r="F513" s="105">
        <v>127</v>
      </c>
      <c r="G513" s="105">
        <v>3529</v>
      </c>
      <c r="H513" s="105">
        <f t="shared" si="21"/>
        <v>123.94105979030887</v>
      </c>
      <c r="I513" s="134">
        <f t="shared" si="22"/>
        <v>123.94105979030887</v>
      </c>
      <c r="J513" s="107">
        <v>-63179</v>
      </c>
      <c r="K513" s="134">
        <f t="shared" si="22"/>
        <v>-63179</v>
      </c>
      <c r="L513" s="110">
        <v>3444</v>
      </c>
      <c r="M513" s="125">
        <v>886286</v>
      </c>
    </row>
    <row r="514" spans="1:13" ht="15" customHeight="1">
      <c r="A514" s="146" t="s">
        <v>212</v>
      </c>
      <c r="B514" s="109" t="s">
        <v>196</v>
      </c>
      <c r="C514" s="109" t="s">
        <v>203</v>
      </c>
      <c r="D514" s="105">
        <v>20161014</v>
      </c>
      <c r="E514" s="106" t="s">
        <v>226</v>
      </c>
      <c r="F514" s="105">
        <v>87</v>
      </c>
      <c r="G514" s="105">
        <v>3529</v>
      </c>
      <c r="H514" s="105">
        <f t="shared" si="21"/>
        <v>84.904505525644666</v>
      </c>
      <c r="I514" s="134">
        <f t="shared" si="22"/>
        <v>84.904505525644666</v>
      </c>
      <c r="J514" s="107">
        <v>32452</v>
      </c>
      <c r="K514" s="134">
        <f t="shared" si="22"/>
        <v>32452</v>
      </c>
      <c r="L514" s="110">
        <v>3444</v>
      </c>
      <c r="M514" s="125">
        <v>886286</v>
      </c>
    </row>
    <row r="515" spans="1:13" ht="15" customHeight="1">
      <c r="A515" s="146" t="s">
        <v>212</v>
      </c>
      <c r="B515" s="109" t="s">
        <v>196</v>
      </c>
      <c r="C515" s="109" t="s">
        <v>203</v>
      </c>
      <c r="D515" s="105">
        <v>20161015</v>
      </c>
      <c r="E515" s="106" t="s">
        <v>227</v>
      </c>
      <c r="F515" s="105">
        <v>76</v>
      </c>
      <c r="G515" s="105">
        <v>3529</v>
      </c>
      <c r="H515" s="105">
        <f t="shared" si="21"/>
        <v>74.169453102862008</v>
      </c>
      <c r="I515" s="134">
        <f t="shared" si="22"/>
        <v>74.169453102862008</v>
      </c>
      <c r="J515" s="107">
        <v>-13371</v>
      </c>
      <c r="K515" s="134">
        <f t="shared" si="22"/>
        <v>-13371</v>
      </c>
      <c r="L515" s="110">
        <v>3444</v>
      </c>
      <c r="M515" s="125">
        <v>886286</v>
      </c>
    </row>
    <row r="516" spans="1:13" ht="15" customHeight="1">
      <c r="A516" s="146" t="s">
        <v>212</v>
      </c>
      <c r="B516" s="109" t="s">
        <v>196</v>
      </c>
      <c r="C516" s="109" t="s">
        <v>203</v>
      </c>
      <c r="D516" s="105">
        <v>20161016</v>
      </c>
      <c r="E516" s="106" t="s">
        <v>228</v>
      </c>
      <c r="F516" s="105">
        <v>135</v>
      </c>
      <c r="G516" s="105">
        <v>3529</v>
      </c>
      <c r="H516" s="105">
        <f t="shared" si="21"/>
        <v>131.74837064324171</v>
      </c>
      <c r="I516" s="134">
        <f t="shared" si="22"/>
        <v>131.74837064324171</v>
      </c>
      <c r="J516" s="107">
        <v>40906</v>
      </c>
      <c r="K516" s="134">
        <f t="shared" si="22"/>
        <v>40906</v>
      </c>
      <c r="L516" s="110">
        <v>3444</v>
      </c>
      <c r="M516" s="125">
        <v>886286</v>
      </c>
    </row>
    <row r="517" spans="1:13" ht="15" customHeight="1">
      <c r="A517" s="146" t="s">
        <v>212</v>
      </c>
      <c r="B517" s="109" t="s">
        <v>196</v>
      </c>
      <c r="C517" s="109" t="s">
        <v>203</v>
      </c>
      <c r="D517" s="105">
        <v>20161017</v>
      </c>
      <c r="E517" s="106" t="s">
        <v>229</v>
      </c>
      <c r="F517" s="105">
        <v>228</v>
      </c>
      <c r="G517" s="105">
        <v>3529</v>
      </c>
      <c r="H517" s="105">
        <f t="shared" si="21"/>
        <v>222.50835930858599</v>
      </c>
      <c r="I517" s="134">
        <f t="shared" si="22"/>
        <v>222.50835930858599</v>
      </c>
      <c r="J517" s="107">
        <v>2256</v>
      </c>
      <c r="K517" s="134">
        <f t="shared" si="22"/>
        <v>2256</v>
      </c>
      <c r="L517" s="110">
        <v>3444</v>
      </c>
      <c r="M517" s="125">
        <v>886286</v>
      </c>
    </row>
    <row r="518" spans="1:13" ht="15" customHeight="1">
      <c r="A518" s="146" t="s">
        <v>212</v>
      </c>
      <c r="B518" s="109" t="s">
        <v>196</v>
      </c>
      <c r="C518" s="109" t="s">
        <v>203</v>
      </c>
      <c r="D518" s="105">
        <v>20161018</v>
      </c>
      <c r="E518" s="106" t="s">
        <v>230</v>
      </c>
      <c r="F518" s="105">
        <v>129</v>
      </c>
      <c r="G518" s="105">
        <v>3529</v>
      </c>
      <c r="H518" s="105">
        <f t="shared" si="21"/>
        <v>125.89288750354207</v>
      </c>
      <c r="I518" s="134">
        <f t="shared" si="22"/>
        <v>125.89288750354207</v>
      </c>
      <c r="J518" s="107">
        <v>-22955</v>
      </c>
      <c r="K518" s="134">
        <f t="shared" si="22"/>
        <v>-22955</v>
      </c>
      <c r="L518" s="110">
        <v>3444</v>
      </c>
      <c r="M518" s="125">
        <v>886286</v>
      </c>
    </row>
    <row r="519" spans="1:13" ht="15" customHeight="1">
      <c r="A519" s="146" t="s">
        <v>212</v>
      </c>
      <c r="B519" s="109" t="s">
        <v>196</v>
      </c>
      <c r="C519" s="109" t="s">
        <v>203</v>
      </c>
      <c r="D519" s="105">
        <v>20161019</v>
      </c>
      <c r="E519" s="106" t="s">
        <v>231</v>
      </c>
      <c r="F519" s="105">
        <v>191</v>
      </c>
      <c r="G519" s="105">
        <v>3529</v>
      </c>
      <c r="H519" s="105">
        <f t="shared" si="21"/>
        <v>186.39954661377161</v>
      </c>
      <c r="I519" s="134">
        <f t="shared" si="22"/>
        <v>186.39954661377161</v>
      </c>
      <c r="J519" s="107">
        <v>67813</v>
      </c>
      <c r="K519" s="134">
        <f t="shared" si="22"/>
        <v>67813</v>
      </c>
      <c r="L519" s="110">
        <v>3444</v>
      </c>
      <c r="M519" s="125">
        <v>886286</v>
      </c>
    </row>
    <row r="520" spans="1:13" ht="15" customHeight="1">
      <c r="A520" s="146" t="s">
        <v>212</v>
      </c>
      <c r="B520" s="109" t="s">
        <v>196</v>
      </c>
      <c r="C520" s="109" t="s">
        <v>203</v>
      </c>
      <c r="D520" s="105">
        <v>20161020</v>
      </c>
      <c r="E520" s="106" t="s">
        <v>232</v>
      </c>
      <c r="F520" s="105">
        <v>99</v>
      </c>
      <c r="G520" s="105">
        <v>3529</v>
      </c>
      <c r="H520" s="105">
        <f t="shared" si="21"/>
        <v>96.615471805043924</v>
      </c>
      <c r="I520" s="134">
        <f t="shared" si="22"/>
        <v>96.615471805043924</v>
      </c>
      <c r="J520" s="107">
        <v>6326</v>
      </c>
      <c r="K520" s="134">
        <f t="shared" si="22"/>
        <v>6326</v>
      </c>
      <c r="L520" s="110">
        <v>3444</v>
      </c>
      <c r="M520" s="125">
        <v>886286</v>
      </c>
    </row>
    <row r="521" spans="1:13" ht="15" customHeight="1">
      <c r="A521" s="146" t="s">
        <v>212</v>
      </c>
      <c r="B521" s="109" t="s">
        <v>196</v>
      </c>
      <c r="C521" s="109" t="s">
        <v>203</v>
      </c>
      <c r="D521" s="105">
        <v>20161021</v>
      </c>
      <c r="E521" s="106" t="s">
        <v>233</v>
      </c>
      <c r="F521" s="105">
        <v>120</v>
      </c>
      <c r="G521" s="105">
        <v>3529</v>
      </c>
      <c r="H521" s="105">
        <f t="shared" si="21"/>
        <v>117.10966279399264</v>
      </c>
      <c r="I521" s="134">
        <f t="shared" si="22"/>
        <v>117.10966279399264</v>
      </c>
      <c r="J521" s="107">
        <v>-69976</v>
      </c>
      <c r="K521" s="134">
        <f t="shared" si="22"/>
        <v>-69976</v>
      </c>
      <c r="L521" s="110">
        <v>3444</v>
      </c>
      <c r="M521" s="125">
        <v>886286</v>
      </c>
    </row>
    <row r="522" spans="1:13" ht="15" customHeight="1">
      <c r="A522" s="146" t="s">
        <v>212</v>
      </c>
      <c r="B522" s="104" t="s">
        <v>204</v>
      </c>
      <c r="C522" s="104" t="s">
        <v>205</v>
      </c>
      <c r="D522" s="105">
        <v>20161001</v>
      </c>
      <c r="E522" s="106" t="s">
        <v>213</v>
      </c>
      <c r="F522" s="105">
        <v>5</v>
      </c>
      <c r="G522" s="105">
        <v>112</v>
      </c>
      <c r="H522" s="105">
        <f t="shared" si="21"/>
        <v>5.0892857142857144</v>
      </c>
      <c r="I522" s="134">
        <f>H522*16/30</f>
        <v>2.7142857142857144</v>
      </c>
      <c r="J522" s="107">
        <v>309500</v>
      </c>
      <c r="K522" s="134">
        <f>J522*16/30</f>
        <v>165066.66666666666</v>
      </c>
      <c r="L522" s="113">
        <v>114</v>
      </c>
      <c r="M522" s="124">
        <v>6458800</v>
      </c>
    </row>
    <row r="523" spans="1:13" ht="15" customHeight="1">
      <c r="A523" s="146" t="s">
        <v>212</v>
      </c>
      <c r="B523" s="109" t="s">
        <v>204</v>
      </c>
      <c r="C523" s="109" t="s">
        <v>205</v>
      </c>
      <c r="D523" s="105">
        <v>20161003</v>
      </c>
      <c r="E523" s="106" t="s">
        <v>215</v>
      </c>
      <c r="F523" s="105">
        <v>4</v>
      </c>
      <c r="G523" s="105">
        <v>112</v>
      </c>
      <c r="H523" s="105">
        <f t="shared" si="21"/>
        <v>4.0714285714285712</v>
      </c>
      <c r="I523" s="134">
        <f>H523*20/30</f>
        <v>2.714285714285714</v>
      </c>
      <c r="J523" s="107">
        <v>344160</v>
      </c>
      <c r="K523" s="134">
        <f>J523*20/30</f>
        <v>229440</v>
      </c>
      <c r="L523" s="110">
        <v>114</v>
      </c>
      <c r="M523" s="125">
        <v>6458800</v>
      </c>
    </row>
    <row r="524" spans="1:13" ht="15" customHeight="1">
      <c r="A524" s="146" t="s">
        <v>212</v>
      </c>
      <c r="B524" s="109" t="s">
        <v>204</v>
      </c>
      <c r="C524" s="109" t="s">
        <v>205</v>
      </c>
      <c r="D524" s="105">
        <v>20161004</v>
      </c>
      <c r="E524" s="106" t="s">
        <v>216</v>
      </c>
      <c r="F524" s="105">
        <v>8</v>
      </c>
      <c r="G524" s="105">
        <v>112</v>
      </c>
      <c r="H524" s="105">
        <f t="shared" si="21"/>
        <v>8.1428571428571423</v>
      </c>
      <c r="I524" s="134">
        <f>H524*21/30</f>
        <v>5.7</v>
      </c>
      <c r="J524" s="107">
        <v>386803</v>
      </c>
      <c r="K524" s="134">
        <f>J524*21/30</f>
        <v>270762.09999999998</v>
      </c>
      <c r="L524" s="110">
        <v>114</v>
      </c>
      <c r="M524" s="125">
        <v>6458800</v>
      </c>
    </row>
    <row r="525" spans="1:13" ht="15" customHeight="1">
      <c r="A525" s="146" t="s">
        <v>212</v>
      </c>
      <c r="B525" s="109" t="s">
        <v>204</v>
      </c>
      <c r="C525" s="109" t="s">
        <v>205</v>
      </c>
      <c r="D525" s="105">
        <v>20161005</v>
      </c>
      <c r="E525" s="106" t="s">
        <v>217</v>
      </c>
      <c r="F525" s="105">
        <v>6</v>
      </c>
      <c r="G525" s="105">
        <v>112</v>
      </c>
      <c r="H525" s="105">
        <f t="shared" si="21"/>
        <v>6.1071428571428568</v>
      </c>
      <c r="I525" s="134">
        <f>H525*22/30</f>
        <v>4.4785714285714286</v>
      </c>
      <c r="J525" s="107">
        <v>301120</v>
      </c>
      <c r="K525" s="134">
        <f>J525*22/30</f>
        <v>220821.33333333334</v>
      </c>
      <c r="L525" s="110">
        <v>114</v>
      </c>
      <c r="M525" s="125">
        <v>6458800</v>
      </c>
    </row>
    <row r="526" spans="1:13" ht="15" customHeight="1">
      <c r="A526" s="146" t="s">
        <v>212</v>
      </c>
      <c r="B526" s="109" t="s">
        <v>204</v>
      </c>
      <c r="C526" s="109" t="s">
        <v>205</v>
      </c>
      <c r="D526" s="105">
        <v>20161006</v>
      </c>
      <c r="E526" s="106" t="s">
        <v>218</v>
      </c>
      <c r="F526" s="105">
        <v>7</v>
      </c>
      <c r="G526" s="105">
        <v>112</v>
      </c>
      <c r="H526" s="105">
        <f t="shared" si="21"/>
        <v>7.125</v>
      </c>
      <c r="I526" s="134">
        <f>H526*23/30</f>
        <v>5.4625000000000004</v>
      </c>
      <c r="J526" s="107">
        <v>314520</v>
      </c>
      <c r="K526" s="134">
        <f>J526*23/30</f>
        <v>241132</v>
      </c>
      <c r="L526" s="110">
        <v>114</v>
      </c>
      <c r="M526" s="125">
        <v>6458800</v>
      </c>
    </row>
    <row r="527" spans="1:13" ht="15" customHeight="1">
      <c r="A527" s="146" t="s">
        <v>212</v>
      </c>
      <c r="B527" s="109" t="s">
        <v>204</v>
      </c>
      <c r="C527" s="109" t="s">
        <v>205</v>
      </c>
      <c r="D527" s="105">
        <v>20161007</v>
      </c>
      <c r="E527" s="106" t="s">
        <v>219</v>
      </c>
      <c r="F527" s="105">
        <v>2</v>
      </c>
      <c r="G527" s="105">
        <v>112</v>
      </c>
      <c r="H527" s="105">
        <f t="shared" si="21"/>
        <v>2.0357142857142856</v>
      </c>
      <c r="I527" s="134">
        <f>H527*26/30</f>
        <v>1.764285714285714</v>
      </c>
      <c r="J527" s="107">
        <v>39120</v>
      </c>
      <c r="K527" s="134">
        <f>J527*26/30</f>
        <v>33904</v>
      </c>
      <c r="L527" s="110">
        <v>114</v>
      </c>
      <c r="M527" s="125">
        <v>6458800</v>
      </c>
    </row>
    <row r="528" spans="1:13" ht="15" customHeight="1">
      <c r="A528" s="146" t="s">
        <v>212</v>
      </c>
      <c r="B528" s="109" t="s">
        <v>204</v>
      </c>
      <c r="C528" s="109" t="s">
        <v>205</v>
      </c>
      <c r="D528" s="105">
        <v>20161008</v>
      </c>
      <c r="E528" s="106" t="s">
        <v>220</v>
      </c>
      <c r="F528" s="105">
        <v>7</v>
      </c>
      <c r="G528" s="105">
        <v>112</v>
      </c>
      <c r="H528" s="105">
        <f t="shared" si="21"/>
        <v>7.125</v>
      </c>
      <c r="I528" s="134">
        <f>H528*27/30</f>
        <v>6.4124999999999996</v>
      </c>
      <c r="J528" s="107">
        <v>350120</v>
      </c>
      <c r="K528" s="134">
        <f>J528*27/30</f>
        <v>315108</v>
      </c>
      <c r="L528" s="110">
        <v>114</v>
      </c>
      <c r="M528" s="125">
        <v>6458800</v>
      </c>
    </row>
    <row r="529" spans="1:13" ht="15" customHeight="1">
      <c r="A529" s="146" t="s">
        <v>212</v>
      </c>
      <c r="B529" s="109" t="s">
        <v>204</v>
      </c>
      <c r="C529" s="109" t="s">
        <v>205</v>
      </c>
      <c r="D529" s="105">
        <v>20161009</v>
      </c>
      <c r="E529" s="106" t="s">
        <v>221</v>
      </c>
      <c r="F529" s="105">
        <v>2</v>
      </c>
      <c r="G529" s="105">
        <v>112</v>
      </c>
      <c r="H529" s="105">
        <f t="shared" si="21"/>
        <v>2.0357142857142856</v>
      </c>
      <c r="I529" s="134">
        <f>H529*28/30</f>
        <v>1.9</v>
      </c>
      <c r="J529" s="107">
        <v>128600</v>
      </c>
      <c r="K529" s="134">
        <f>J529*28/30</f>
        <v>120026.66666666667</v>
      </c>
      <c r="L529" s="110">
        <v>114</v>
      </c>
      <c r="M529" s="125">
        <v>6458800</v>
      </c>
    </row>
    <row r="530" spans="1:13" ht="15" customHeight="1">
      <c r="A530" s="146" t="s">
        <v>212</v>
      </c>
      <c r="B530" s="109" t="s">
        <v>204</v>
      </c>
      <c r="C530" s="109" t="s">
        <v>205</v>
      </c>
      <c r="D530" s="105">
        <v>20161010</v>
      </c>
      <c r="E530" s="106" t="s">
        <v>222</v>
      </c>
      <c r="F530" s="105">
        <v>9</v>
      </c>
      <c r="G530" s="105">
        <v>112</v>
      </c>
      <c r="H530" s="105">
        <f t="shared" si="21"/>
        <v>9.1607142857142865</v>
      </c>
      <c r="I530" s="134">
        <f>H530*29/30</f>
        <v>8.8553571428571445</v>
      </c>
      <c r="J530" s="107">
        <v>918599</v>
      </c>
      <c r="K530" s="134">
        <f>J530*29/30</f>
        <v>887979.03333333333</v>
      </c>
      <c r="L530" s="110">
        <v>114</v>
      </c>
      <c r="M530" s="125">
        <v>6458800</v>
      </c>
    </row>
    <row r="531" spans="1:13" ht="15" customHeight="1">
      <c r="A531" s="146" t="s">
        <v>212</v>
      </c>
      <c r="B531" s="109" t="s">
        <v>204</v>
      </c>
      <c r="C531" s="109" t="s">
        <v>205</v>
      </c>
      <c r="D531" s="105">
        <v>20161011</v>
      </c>
      <c r="E531" s="106" t="s">
        <v>223</v>
      </c>
      <c r="F531" s="105">
        <v>5</v>
      </c>
      <c r="G531" s="105">
        <v>112</v>
      </c>
      <c r="H531" s="105">
        <f t="shared" si="21"/>
        <v>5.0892857142857144</v>
      </c>
      <c r="I531" s="134">
        <f>H531*30/30</f>
        <v>5.0892857142857144</v>
      </c>
      <c r="J531" s="107">
        <v>163200</v>
      </c>
      <c r="K531" s="134">
        <f>J531*30/30</f>
        <v>163200</v>
      </c>
      <c r="L531" s="110">
        <v>114</v>
      </c>
      <c r="M531" s="125">
        <v>6458800</v>
      </c>
    </row>
    <row r="532" spans="1:13" ht="15" customHeight="1">
      <c r="A532" s="146" t="s">
        <v>212</v>
      </c>
      <c r="B532" s="109" t="s">
        <v>204</v>
      </c>
      <c r="C532" s="109" t="s">
        <v>205</v>
      </c>
      <c r="D532" s="105">
        <v>20161012</v>
      </c>
      <c r="E532" s="106" t="s">
        <v>224</v>
      </c>
      <c r="F532" s="105">
        <v>3</v>
      </c>
      <c r="G532" s="105">
        <v>112</v>
      </c>
      <c r="H532" s="105">
        <f t="shared" si="21"/>
        <v>3.0535714285714284</v>
      </c>
      <c r="I532" s="134">
        <f t="shared" ref="I532:K541" si="23">H532*30/30</f>
        <v>3.0535714285714284</v>
      </c>
      <c r="J532" s="107">
        <v>157600</v>
      </c>
      <c r="K532" s="134">
        <f t="shared" si="23"/>
        <v>157600</v>
      </c>
      <c r="L532" s="110">
        <v>114</v>
      </c>
      <c r="M532" s="125">
        <v>6458800</v>
      </c>
    </row>
    <row r="533" spans="1:13" ht="15" customHeight="1">
      <c r="A533" s="146" t="s">
        <v>212</v>
      </c>
      <c r="B533" s="109" t="s">
        <v>204</v>
      </c>
      <c r="C533" s="109" t="s">
        <v>205</v>
      </c>
      <c r="D533" s="105">
        <v>20161013</v>
      </c>
      <c r="E533" s="106" t="s">
        <v>225</v>
      </c>
      <c r="F533" s="105">
        <v>8</v>
      </c>
      <c r="G533" s="105">
        <v>112</v>
      </c>
      <c r="H533" s="105">
        <f t="shared" si="21"/>
        <v>8.1428571428571423</v>
      </c>
      <c r="I533" s="134">
        <f t="shared" si="23"/>
        <v>8.1428571428571423</v>
      </c>
      <c r="J533" s="107">
        <v>378500</v>
      </c>
      <c r="K533" s="134">
        <f t="shared" si="23"/>
        <v>378500</v>
      </c>
      <c r="L533" s="110">
        <v>114</v>
      </c>
      <c r="M533" s="125">
        <v>6458800</v>
      </c>
    </row>
    <row r="534" spans="1:13" ht="15" customHeight="1">
      <c r="A534" s="146" t="s">
        <v>212</v>
      </c>
      <c r="B534" s="109" t="s">
        <v>204</v>
      </c>
      <c r="C534" s="109" t="s">
        <v>205</v>
      </c>
      <c r="D534" s="105">
        <v>20161014</v>
      </c>
      <c r="E534" s="106" t="s">
        <v>226</v>
      </c>
      <c r="F534" s="105">
        <v>1</v>
      </c>
      <c r="G534" s="105">
        <v>112</v>
      </c>
      <c r="H534" s="105">
        <f t="shared" si="21"/>
        <v>1.0178571428571428</v>
      </c>
      <c r="I534" s="134">
        <f t="shared" si="23"/>
        <v>1.0178571428571428</v>
      </c>
      <c r="J534" s="107">
        <v>50880</v>
      </c>
      <c r="K534" s="134">
        <f t="shared" si="23"/>
        <v>50880</v>
      </c>
      <c r="L534" s="110">
        <v>114</v>
      </c>
      <c r="M534" s="125">
        <v>6458800</v>
      </c>
    </row>
    <row r="535" spans="1:13" ht="15" customHeight="1">
      <c r="A535" s="146" t="s">
        <v>212</v>
      </c>
      <c r="B535" s="109" t="s">
        <v>204</v>
      </c>
      <c r="C535" s="109" t="s">
        <v>205</v>
      </c>
      <c r="D535" s="105">
        <v>20161015</v>
      </c>
      <c r="E535" s="106" t="s">
        <v>227</v>
      </c>
      <c r="F535" s="105">
        <v>7</v>
      </c>
      <c r="G535" s="105">
        <v>112</v>
      </c>
      <c r="H535" s="105">
        <f t="shared" si="21"/>
        <v>7.125</v>
      </c>
      <c r="I535" s="134">
        <f t="shared" si="23"/>
        <v>7.125</v>
      </c>
      <c r="J535" s="107">
        <v>401360</v>
      </c>
      <c r="K535" s="134">
        <f t="shared" si="23"/>
        <v>401360</v>
      </c>
      <c r="L535" s="110">
        <v>114</v>
      </c>
      <c r="M535" s="125">
        <v>6458800</v>
      </c>
    </row>
    <row r="536" spans="1:13" ht="15" customHeight="1">
      <c r="A536" s="146" t="s">
        <v>212</v>
      </c>
      <c r="B536" s="109" t="s">
        <v>204</v>
      </c>
      <c r="C536" s="109" t="s">
        <v>205</v>
      </c>
      <c r="D536" s="105">
        <v>20161016</v>
      </c>
      <c r="E536" s="106" t="s">
        <v>228</v>
      </c>
      <c r="F536" s="105">
        <v>7</v>
      </c>
      <c r="G536" s="105">
        <v>112</v>
      </c>
      <c r="H536" s="105">
        <f t="shared" si="21"/>
        <v>7.125</v>
      </c>
      <c r="I536" s="134">
        <f t="shared" si="23"/>
        <v>7.125</v>
      </c>
      <c r="J536" s="107">
        <v>435518</v>
      </c>
      <c r="K536" s="134">
        <f t="shared" si="23"/>
        <v>435518</v>
      </c>
      <c r="L536" s="110">
        <v>114</v>
      </c>
      <c r="M536" s="125">
        <v>6458800</v>
      </c>
    </row>
    <row r="537" spans="1:13" ht="15" customHeight="1">
      <c r="A537" s="146" t="s">
        <v>212</v>
      </c>
      <c r="B537" s="109" t="s">
        <v>204</v>
      </c>
      <c r="C537" s="109" t="s">
        <v>205</v>
      </c>
      <c r="D537" s="105">
        <v>20161017</v>
      </c>
      <c r="E537" s="106" t="s">
        <v>229</v>
      </c>
      <c r="F537" s="105">
        <v>3</v>
      </c>
      <c r="G537" s="105">
        <v>112</v>
      </c>
      <c r="H537" s="105">
        <f t="shared" si="21"/>
        <v>3.0535714285714284</v>
      </c>
      <c r="I537" s="134">
        <f t="shared" si="23"/>
        <v>3.0535714285714284</v>
      </c>
      <c r="J537" s="107">
        <v>46880</v>
      </c>
      <c r="K537" s="134">
        <f t="shared" si="23"/>
        <v>46880</v>
      </c>
      <c r="L537" s="110">
        <v>114</v>
      </c>
      <c r="M537" s="125">
        <v>6458800</v>
      </c>
    </row>
    <row r="538" spans="1:13" ht="15" customHeight="1">
      <c r="A538" s="146" t="s">
        <v>212</v>
      </c>
      <c r="B538" s="109" t="s">
        <v>204</v>
      </c>
      <c r="C538" s="109" t="s">
        <v>205</v>
      </c>
      <c r="D538" s="105">
        <v>20161018</v>
      </c>
      <c r="E538" s="106" t="s">
        <v>230</v>
      </c>
      <c r="F538" s="105">
        <v>6</v>
      </c>
      <c r="G538" s="105">
        <v>112</v>
      </c>
      <c r="H538" s="105">
        <f t="shared" si="21"/>
        <v>6.1071428571428568</v>
      </c>
      <c r="I538" s="134">
        <f t="shared" si="23"/>
        <v>6.1071428571428568</v>
      </c>
      <c r="J538" s="107">
        <v>379720</v>
      </c>
      <c r="K538" s="134">
        <f t="shared" si="23"/>
        <v>379720</v>
      </c>
      <c r="L538" s="110">
        <v>114</v>
      </c>
      <c r="M538" s="125">
        <v>6458800</v>
      </c>
    </row>
    <row r="539" spans="1:13" ht="15" customHeight="1">
      <c r="A539" s="146" t="s">
        <v>212</v>
      </c>
      <c r="B539" s="109" t="s">
        <v>204</v>
      </c>
      <c r="C539" s="109" t="s">
        <v>205</v>
      </c>
      <c r="D539" s="105">
        <v>20161019</v>
      </c>
      <c r="E539" s="106" t="s">
        <v>231</v>
      </c>
      <c r="F539" s="105">
        <v>5</v>
      </c>
      <c r="G539" s="105">
        <v>112</v>
      </c>
      <c r="H539" s="105">
        <f t="shared" si="21"/>
        <v>5.0892857142857144</v>
      </c>
      <c r="I539" s="134">
        <f t="shared" si="23"/>
        <v>5.0892857142857144</v>
      </c>
      <c r="J539" s="107">
        <v>427040</v>
      </c>
      <c r="K539" s="134">
        <f t="shared" si="23"/>
        <v>427040</v>
      </c>
      <c r="L539" s="110">
        <v>114</v>
      </c>
      <c r="M539" s="125">
        <v>6458800</v>
      </c>
    </row>
    <row r="540" spans="1:13" ht="15" customHeight="1">
      <c r="A540" s="146" t="s">
        <v>212</v>
      </c>
      <c r="B540" s="109" t="s">
        <v>204</v>
      </c>
      <c r="C540" s="109" t="s">
        <v>205</v>
      </c>
      <c r="D540" s="105">
        <v>20161020</v>
      </c>
      <c r="E540" s="106" t="s">
        <v>232</v>
      </c>
      <c r="F540" s="105">
        <v>10</v>
      </c>
      <c r="G540" s="105">
        <v>112</v>
      </c>
      <c r="H540" s="105">
        <f t="shared" si="21"/>
        <v>10.178571428571429</v>
      </c>
      <c r="I540" s="134">
        <f t="shared" si="23"/>
        <v>10.178571428571429</v>
      </c>
      <c r="J540" s="107">
        <v>614280</v>
      </c>
      <c r="K540" s="134">
        <f t="shared" si="23"/>
        <v>614280</v>
      </c>
      <c r="L540" s="110">
        <v>114</v>
      </c>
      <c r="M540" s="125">
        <v>6458800</v>
      </c>
    </row>
    <row r="541" spans="1:13" ht="15" customHeight="1">
      <c r="A541" s="146" t="s">
        <v>212</v>
      </c>
      <c r="B541" s="109" t="s">
        <v>204</v>
      </c>
      <c r="C541" s="109" t="s">
        <v>205</v>
      </c>
      <c r="D541" s="105">
        <v>20161021</v>
      </c>
      <c r="E541" s="106" t="s">
        <v>233</v>
      </c>
      <c r="F541" s="105">
        <v>7</v>
      </c>
      <c r="G541" s="105">
        <v>112</v>
      </c>
      <c r="H541" s="105">
        <f t="shared" si="21"/>
        <v>7.125</v>
      </c>
      <c r="I541" s="134">
        <f t="shared" si="23"/>
        <v>7.125</v>
      </c>
      <c r="J541" s="107">
        <v>311280</v>
      </c>
      <c r="K541" s="134">
        <f t="shared" si="23"/>
        <v>311280</v>
      </c>
      <c r="L541" s="110">
        <v>114</v>
      </c>
      <c r="M541" s="125">
        <v>6458800</v>
      </c>
    </row>
    <row r="542" spans="1:13" ht="15" customHeight="1">
      <c r="A542" s="146" t="s">
        <v>212</v>
      </c>
      <c r="B542" s="109" t="s">
        <v>204</v>
      </c>
      <c r="C542" s="104" t="s">
        <v>206</v>
      </c>
      <c r="D542" s="105">
        <v>20161001</v>
      </c>
      <c r="E542" s="106" t="s">
        <v>213</v>
      </c>
      <c r="F542" s="105">
        <v>95</v>
      </c>
      <c r="G542" s="105">
        <v>960</v>
      </c>
      <c r="H542" s="105">
        <f t="shared" si="21"/>
        <v>95.59375</v>
      </c>
      <c r="I542" s="134">
        <f>H542*16/30</f>
        <v>50.983333333333334</v>
      </c>
      <c r="J542" s="107">
        <v>6561281</v>
      </c>
      <c r="K542" s="134">
        <f>J542*16/30</f>
        <v>3499349.8666666667</v>
      </c>
      <c r="L542" s="113">
        <v>966</v>
      </c>
      <c r="M542" s="124">
        <v>79797724</v>
      </c>
    </row>
    <row r="543" spans="1:13" ht="15" customHeight="1">
      <c r="A543" s="146" t="s">
        <v>212</v>
      </c>
      <c r="B543" s="109" t="s">
        <v>204</v>
      </c>
      <c r="C543" s="109" t="s">
        <v>206</v>
      </c>
      <c r="D543" s="105">
        <v>20161002</v>
      </c>
      <c r="E543" s="106" t="s">
        <v>214</v>
      </c>
      <c r="F543" s="105">
        <v>45</v>
      </c>
      <c r="G543" s="105">
        <v>960</v>
      </c>
      <c r="H543" s="105">
        <f t="shared" si="21"/>
        <v>45.28125</v>
      </c>
      <c r="I543" s="134">
        <f>H543*19/30</f>
        <v>28.678125000000001</v>
      </c>
      <c r="J543" s="107">
        <v>3156021</v>
      </c>
      <c r="K543" s="134">
        <f>J543*19/30</f>
        <v>1998813.3</v>
      </c>
      <c r="L543" s="110">
        <v>966</v>
      </c>
      <c r="M543" s="125">
        <v>79797724</v>
      </c>
    </row>
    <row r="544" spans="1:13" ht="15" customHeight="1">
      <c r="A544" s="146" t="s">
        <v>212</v>
      </c>
      <c r="B544" s="109" t="s">
        <v>204</v>
      </c>
      <c r="C544" s="109" t="s">
        <v>206</v>
      </c>
      <c r="D544" s="105">
        <v>20161003</v>
      </c>
      <c r="E544" s="106" t="s">
        <v>215</v>
      </c>
      <c r="F544" s="105">
        <v>69</v>
      </c>
      <c r="G544" s="105">
        <v>960</v>
      </c>
      <c r="H544" s="105">
        <f t="shared" si="21"/>
        <v>69.431249999999991</v>
      </c>
      <c r="I544" s="134">
        <f>H544*20/30</f>
        <v>46.287499999999994</v>
      </c>
      <c r="J544" s="107">
        <v>6443540</v>
      </c>
      <c r="K544" s="134">
        <f>J544*20/30</f>
        <v>4295693.333333333</v>
      </c>
      <c r="L544" s="110">
        <v>966</v>
      </c>
      <c r="M544" s="125">
        <v>79797724</v>
      </c>
    </row>
    <row r="545" spans="1:13" ht="15" customHeight="1">
      <c r="A545" s="146" t="s">
        <v>212</v>
      </c>
      <c r="B545" s="109" t="s">
        <v>204</v>
      </c>
      <c r="C545" s="109" t="s">
        <v>206</v>
      </c>
      <c r="D545" s="105">
        <v>20161004</v>
      </c>
      <c r="E545" s="106" t="s">
        <v>216</v>
      </c>
      <c r="F545" s="105">
        <v>26</v>
      </c>
      <c r="G545" s="105">
        <v>960</v>
      </c>
      <c r="H545" s="105">
        <f t="shared" si="21"/>
        <v>26.162500000000001</v>
      </c>
      <c r="I545" s="134">
        <f>H545*21/30</f>
        <v>18.313750000000002</v>
      </c>
      <c r="J545" s="107">
        <v>1673203</v>
      </c>
      <c r="K545" s="134">
        <f>J545*21/30</f>
        <v>1171242.1000000001</v>
      </c>
      <c r="L545" s="110">
        <v>966</v>
      </c>
      <c r="M545" s="125">
        <v>79797724</v>
      </c>
    </row>
    <row r="546" spans="1:13" ht="15" customHeight="1">
      <c r="A546" s="146" t="s">
        <v>212</v>
      </c>
      <c r="B546" s="109" t="s">
        <v>204</v>
      </c>
      <c r="C546" s="109" t="s">
        <v>206</v>
      </c>
      <c r="D546" s="105">
        <v>20161005</v>
      </c>
      <c r="E546" s="106" t="s">
        <v>217</v>
      </c>
      <c r="F546" s="105">
        <v>63</v>
      </c>
      <c r="G546" s="105">
        <v>960</v>
      </c>
      <c r="H546" s="105">
        <f t="shared" si="21"/>
        <v>63.393750000000004</v>
      </c>
      <c r="I546" s="134">
        <f>H546*22/30</f>
        <v>46.488750000000003</v>
      </c>
      <c r="J546" s="107">
        <v>4785560</v>
      </c>
      <c r="K546" s="134">
        <f>J546*22/30</f>
        <v>3509410.6666666665</v>
      </c>
      <c r="L546" s="110">
        <v>966</v>
      </c>
      <c r="M546" s="125">
        <v>79797724</v>
      </c>
    </row>
    <row r="547" spans="1:13" ht="15" customHeight="1">
      <c r="A547" s="146" t="s">
        <v>212</v>
      </c>
      <c r="B547" s="109" t="s">
        <v>204</v>
      </c>
      <c r="C547" s="109" t="s">
        <v>206</v>
      </c>
      <c r="D547" s="105">
        <v>20161006</v>
      </c>
      <c r="E547" s="106" t="s">
        <v>218</v>
      </c>
      <c r="F547" s="105">
        <v>14</v>
      </c>
      <c r="G547" s="105">
        <v>960</v>
      </c>
      <c r="H547" s="105">
        <f t="shared" si="21"/>
        <v>14.0875</v>
      </c>
      <c r="I547" s="134">
        <f>H547*23/30</f>
        <v>10.800416666666667</v>
      </c>
      <c r="J547" s="107">
        <v>649680</v>
      </c>
      <c r="K547" s="134">
        <f>J547*23/30</f>
        <v>498088</v>
      </c>
      <c r="L547" s="110">
        <v>966</v>
      </c>
      <c r="M547" s="125">
        <v>79797724</v>
      </c>
    </row>
    <row r="548" spans="1:13" ht="15" customHeight="1">
      <c r="A548" s="146" t="s">
        <v>212</v>
      </c>
      <c r="B548" s="109" t="s">
        <v>204</v>
      </c>
      <c r="C548" s="109" t="s">
        <v>206</v>
      </c>
      <c r="D548" s="105">
        <v>20161007</v>
      </c>
      <c r="E548" s="106" t="s">
        <v>219</v>
      </c>
      <c r="F548" s="105">
        <v>46</v>
      </c>
      <c r="G548" s="105">
        <v>960</v>
      </c>
      <c r="H548" s="105">
        <f t="shared" si="21"/>
        <v>46.287500000000001</v>
      </c>
      <c r="I548" s="134">
        <f>H548*26/30</f>
        <v>40.115833333333335</v>
      </c>
      <c r="J548" s="107">
        <v>3417597</v>
      </c>
      <c r="K548" s="134">
        <f>J548*26/30</f>
        <v>2961917.4</v>
      </c>
      <c r="L548" s="110">
        <v>966</v>
      </c>
      <c r="M548" s="125">
        <v>79797724</v>
      </c>
    </row>
    <row r="549" spans="1:13" ht="15" customHeight="1">
      <c r="A549" s="146" t="s">
        <v>212</v>
      </c>
      <c r="B549" s="109" t="s">
        <v>204</v>
      </c>
      <c r="C549" s="109" t="s">
        <v>206</v>
      </c>
      <c r="D549" s="105">
        <v>20161008</v>
      </c>
      <c r="E549" s="106" t="s">
        <v>220</v>
      </c>
      <c r="F549" s="105">
        <v>40</v>
      </c>
      <c r="G549" s="105">
        <v>960</v>
      </c>
      <c r="H549" s="105">
        <f t="shared" si="21"/>
        <v>40.25</v>
      </c>
      <c r="I549" s="134">
        <f>H549*27/30</f>
        <v>36.225000000000001</v>
      </c>
      <c r="J549" s="107">
        <v>2891558</v>
      </c>
      <c r="K549" s="134">
        <f>J549*27/30</f>
        <v>2602402.2000000002</v>
      </c>
      <c r="L549" s="110">
        <v>966</v>
      </c>
      <c r="M549" s="125">
        <v>79797724</v>
      </c>
    </row>
    <row r="550" spans="1:13" ht="15" customHeight="1">
      <c r="A550" s="146" t="s">
        <v>212</v>
      </c>
      <c r="B550" s="109" t="s">
        <v>204</v>
      </c>
      <c r="C550" s="109" t="s">
        <v>206</v>
      </c>
      <c r="D550" s="105">
        <v>20161009</v>
      </c>
      <c r="E550" s="106" t="s">
        <v>221</v>
      </c>
      <c r="F550" s="105">
        <v>46</v>
      </c>
      <c r="G550" s="105">
        <v>960</v>
      </c>
      <c r="H550" s="105">
        <f t="shared" si="21"/>
        <v>46.287500000000001</v>
      </c>
      <c r="I550" s="134">
        <f>H550*28/30</f>
        <v>43.201666666666668</v>
      </c>
      <c r="J550" s="107">
        <v>4407201</v>
      </c>
      <c r="K550" s="134">
        <f>J550*28/30</f>
        <v>4113387.6</v>
      </c>
      <c r="L550" s="110">
        <v>966</v>
      </c>
      <c r="M550" s="125">
        <v>79797724</v>
      </c>
    </row>
    <row r="551" spans="1:13" ht="15" customHeight="1">
      <c r="A551" s="146" t="s">
        <v>212</v>
      </c>
      <c r="B551" s="109" t="s">
        <v>204</v>
      </c>
      <c r="C551" s="109" t="s">
        <v>206</v>
      </c>
      <c r="D551" s="105">
        <v>20161010</v>
      </c>
      <c r="E551" s="106" t="s">
        <v>222</v>
      </c>
      <c r="F551" s="105">
        <v>50</v>
      </c>
      <c r="G551" s="105">
        <v>960</v>
      </c>
      <c r="H551" s="105">
        <f t="shared" si="21"/>
        <v>50.3125</v>
      </c>
      <c r="I551" s="134">
        <f>H551*29/30</f>
        <v>48.635416666666664</v>
      </c>
      <c r="J551" s="107">
        <v>4317378</v>
      </c>
      <c r="K551" s="134">
        <f>J551*29/30</f>
        <v>4173465.4</v>
      </c>
      <c r="L551" s="110">
        <v>966</v>
      </c>
      <c r="M551" s="125">
        <v>79797724</v>
      </c>
    </row>
    <row r="552" spans="1:13" ht="15" customHeight="1">
      <c r="A552" s="146" t="s">
        <v>212</v>
      </c>
      <c r="B552" s="109" t="s">
        <v>204</v>
      </c>
      <c r="C552" s="109" t="s">
        <v>206</v>
      </c>
      <c r="D552" s="105">
        <v>20161011</v>
      </c>
      <c r="E552" s="106" t="s">
        <v>223</v>
      </c>
      <c r="F552" s="105">
        <v>19</v>
      </c>
      <c r="G552" s="105">
        <v>960</v>
      </c>
      <c r="H552" s="105">
        <f t="shared" si="21"/>
        <v>19.118749999999999</v>
      </c>
      <c r="I552" s="134">
        <f>H552*30/30</f>
        <v>19.118749999999999</v>
      </c>
      <c r="J552" s="107">
        <v>1626339</v>
      </c>
      <c r="K552" s="134">
        <f>J552*30/30</f>
        <v>1626339</v>
      </c>
      <c r="L552" s="110">
        <v>966</v>
      </c>
      <c r="M552" s="125">
        <v>79797724</v>
      </c>
    </row>
    <row r="553" spans="1:13" ht="15" customHeight="1">
      <c r="A553" s="146" t="s">
        <v>212</v>
      </c>
      <c r="B553" s="109" t="s">
        <v>204</v>
      </c>
      <c r="C553" s="109" t="s">
        <v>206</v>
      </c>
      <c r="D553" s="105">
        <v>20161012</v>
      </c>
      <c r="E553" s="106" t="s">
        <v>224</v>
      </c>
      <c r="F553" s="105">
        <v>88</v>
      </c>
      <c r="G553" s="105">
        <v>960</v>
      </c>
      <c r="H553" s="105">
        <f t="shared" si="21"/>
        <v>88.55</v>
      </c>
      <c r="I553" s="134">
        <f t="shared" ref="I553:K562" si="24">H553*30/30</f>
        <v>88.55</v>
      </c>
      <c r="J553" s="107">
        <v>7975475</v>
      </c>
      <c r="K553" s="134">
        <f t="shared" si="24"/>
        <v>7975475</v>
      </c>
      <c r="L553" s="110">
        <v>966</v>
      </c>
      <c r="M553" s="125">
        <v>79797724</v>
      </c>
    </row>
    <row r="554" spans="1:13" ht="15" customHeight="1">
      <c r="A554" s="146" t="s">
        <v>212</v>
      </c>
      <c r="B554" s="109" t="s">
        <v>204</v>
      </c>
      <c r="C554" s="109" t="s">
        <v>206</v>
      </c>
      <c r="D554" s="105">
        <v>20161013</v>
      </c>
      <c r="E554" s="106" t="s">
        <v>225</v>
      </c>
      <c r="F554" s="105">
        <v>31</v>
      </c>
      <c r="G554" s="105">
        <v>960</v>
      </c>
      <c r="H554" s="105">
        <f t="shared" si="21"/>
        <v>31.193750000000001</v>
      </c>
      <c r="I554" s="134">
        <f t="shared" si="24"/>
        <v>31.193750000000001</v>
      </c>
      <c r="J554" s="107">
        <v>2427357</v>
      </c>
      <c r="K554" s="134">
        <f t="shared" si="24"/>
        <v>2427357</v>
      </c>
      <c r="L554" s="110">
        <v>966</v>
      </c>
      <c r="M554" s="125">
        <v>79797724</v>
      </c>
    </row>
    <row r="555" spans="1:13" ht="15" customHeight="1">
      <c r="A555" s="146" t="s">
        <v>212</v>
      </c>
      <c r="B555" s="109" t="s">
        <v>204</v>
      </c>
      <c r="C555" s="109" t="s">
        <v>206</v>
      </c>
      <c r="D555" s="105">
        <v>20161014</v>
      </c>
      <c r="E555" s="106" t="s">
        <v>226</v>
      </c>
      <c r="F555" s="105">
        <v>21</v>
      </c>
      <c r="G555" s="105">
        <v>960</v>
      </c>
      <c r="H555" s="105">
        <f t="shared" si="21"/>
        <v>21.131249999999998</v>
      </c>
      <c r="I555" s="134">
        <f t="shared" si="24"/>
        <v>21.131249999999998</v>
      </c>
      <c r="J555" s="107">
        <v>1992698</v>
      </c>
      <c r="K555" s="134">
        <f t="shared" si="24"/>
        <v>1992698</v>
      </c>
      <c r="L555" s="110">
        <v>966</v>
      </c>
      <c r="M555" s="125">
        <v>79797724</v>
      </c>
    </row>
    <row r="556" spans="1:13" ht="15" customHeight="1">
      <c r="A556" s="146" t="s">
        <v>212</v>
      </c>
      <c r="B556" s="109" t="s">
        <v>204</v>
      </c>
      <c r="C556" s="109" t="s">
        <v>206</v>
      </c>
      <c r="D556" s="105">
        <v>20161015</v>
      </c>
      <c r="E556" s="106" t="s">
        <v>227</v>
      </c>
      <c r="F556" s="105">
        <v>34</v>
      </c>
      <c r="G556" s="105">
        <v>960</v>
      </c>
      <c r="H556" s="105">
        <f t="shared" si="21"/>
        <v>34.212499999999999</v>
      </c>
      <c r="I556" s="134">
        <f t="shared" si="24"/>
        <v>34.212499999999999</v>
      </c>
      <c r="J556" s="107">
        <v>3908998</v>
      </c>
      <c r="K556" s="134">
        <f t="shared" si="24"/>
        <v>3908998</v>
      </c>
      <c r="L556" s="110">
        <v>966</v>
      </c>
      <c r="M556" s="125">
        <v>79797724</v>
      </c>
    </row>
    <row r="557" spans="1:13" ht="15" customHeight="1">
      <c r="A557" s="146" t="s">
        <v>212</v>
      </c>
      <c r="B557" s="109" t="s">
        <v>204</v>
      </c>
      <c r="C557" s="109" t="s">
        <v>206</v>
      </c>
      <c r="D557" s="105">
        <v>20161016</v>
      </c>
      <c r="E557" s="106" t="s">
        <v>228</v>
      </c>
      <c r="F557" s="105">
        <v>27</v>
      </c>
      <c r="G557" s="105">
        <v>960</v>
      </c>
      <c r="H557" s="105">
        <f t="shared" si="21"/>
        <v>27.168749999999999</v>
      </c>
      <c r="I557" s="134">
        <f t="shared" si="24"/>
        <v>27.168749999999999</v>
      </c>
      <c r="J557" s="107">
        <v>2066738</v>
      </c>
      <c r="K557" s="134">
        <f t="shared" si="24"/>
        <v>2066738</v>
      </c>
      <c r="L557" s="110">
        <v>966</v>
      </c>
      <c r="M557" s="125">
        <v>79797724</v>
      </c>
    </row>
    <row r="558" spans="1:13" ht="15" customHeight="1">
      <c r="A558" s="146" t="s">
        <v>212</v>
      </c>
      <c r="B558" s="109" t="s">
        <v>204</v>
      </c>
      <c r="C558" s="109" t="s">
        <v>206</v>
      </c>
      <c r="D558" s="105">
        <v>20161017</v>
      </c>
      <c r="E558" s="106" t="s">
        <v>229</v>
      </c>
      <c r="F558" s="105">
        <v>33</v>
      </c>
      <c r="G558" s="105">
        <v>960</v>
      </c>
      <c r="H558" s="105">
        <f t="shared" si="21"/>
        <v>33.206250000000004</v>
      </c>
      <c r="I558" s="134">
        <f t="shared" si="24"/>
        <v>33.206250000000004</v>
      </c>
      <c r="J558" s="107">
        <v>4192457</v>
      </c>
      <c r="K558" s="134">
        <f t="shared" si="24"/>
        <v>4192457</v>
      </c>
      <c r="L558" s="110">
        <v>966</v>
      </c>
      <c r="M558" s="125">
        <v>79797724</v>
      </c>
    </row>
    <row r="559" spans="1:13" ht="15" customHeight="1">
      <c r="A559" s="146" t="s">
        <v>212</v>
      </c>
      <c r="B559" s="109" t="s">
        <v>204</v>
      </c>
      <c r="C559" s="109" t="s">
        <v>206</v>
      </c>
      <c r="D559" s="105">
        <v>20161018</v>
      </c>
      <c r="E559" s="106" t="s">
        <v>230</v>
      </c>
      <c r="F559" s="105">
        <v>25</v>
      </c>
      <c r="G559" s="105">
        <v>960</v>
      </c>
      <c r="H559" s="105">
        <f t="shared" si="21"/>
        <v>25.15625</v>
      </c>
      <c r="I559" s="134">
        <f t="shared" si="24"/>
        <v>25.15625</v>
      </c>
      <c r="J559" s="107">
        <v>3441997</v>
      </c>
      <c r="K559" s="134">
        <f t="shared" si="24"/>
        <v>3441997</v>
      </c>
      <c r="L559" s="110">
        <v>966</v>
      </c>
      <c r="M559" s="125">
        <v>79797724</v>
      </c>
    </row>
    <row r="560" spans="1:13" ht="15" customHeight="1">
      <c r="A560" s="146" t="s">
        <v>212</v>
      </c>
      <c r="B560" s="109" t="s">
        <v>204</v>
      </c>
      <c r="C560" s="109" t="s">
        <v>206</v>
      </c>
      <c r="D560" s="105">
        <v>20161019</v>
      </c>
      <c r="E560" s="106" t="s">
        <v>231</v>
      </c>
      <c r="F560" s="105">
        <v>62</v>
      </c>
      <c r="G560" s="105">
        <v>960</v>
      </c>
      <c r="H560" s="105">
        <f t="shared" si="21"/>
        <v>62.387500000000003</v>
      </c>
      <c r="I560" s="134">
        <f t="shared" si="24"/>
        <v>62.387500000000003</v>
      </c>
      <c r="J560" s="107">
        <v>4513577</v>
      </c>
      <c r="K560" s="134">
        <f t="shared" si="24"/>
        <v>4513577</v>
      </c>
      <c r="L560" s="110">
        <v>966</v>
      </c>
      <c r="M560" s="125">
        <v>79797724</v>
      </c>
    </row>
    <row r="561" spans="1:13" ht="15" customHeight="1">
      <c r="A561" s="146" t="s">
        <v>212</v>
      </c>
      <c r="B561" s="109" t="s">
        <v>204</v>
      </c>
      <c r="C561" s="109" t="s">
        <v>206</v>
      </c>
      <c r="D561" s="105">
        <v>20161020</v>
      </c>
      <c r="E561" s="106" t="s">
        <v>232</v>
      </c>
      <c r="F561" s="105">
        <v>50</v>
      </c>
      <c r="G561" s="105">
        <v>960</v>
      </c>
      <c r="H561" s="105">
        <f t="shared" si="21"/>
        <v>50.3125</v>
      </c>
      <c r="I561" s="134">
        <f t="shared" si="24"/>
        <v>50.3125</v>
      </c>
      <c r="J561" s="107">
        <v>2768454</v>
      </c>
      <c r="K561" s="134">
        <f t="shared" si="24"/>
        <v>2768454</v>
      </c>
      <c r="L561" s="110">
        <v>966</v>
      </c>
      <c r="M561" s="125">
        <v>79797724</v>
      </c>
    </row>
    <row r="562" spans="1:13" ht="15" customHeight="1">
      <c r="A562" s="146" t="s">
        <v>212</v>
      </c>
      <c r="B562" s="109" t="s">
        <v>204</v>
      </c>
      <c r="C562" s="109" t="s">
        <v>206</v>
      </c>
      <c r="D562" s="105">
        <v>20161021</v>
      </c>
      <c r="E562" s="106" t="s">
        <v>233</v>
      </c>
      <c r="F562" s="105">
        <v>76</v>
      </c>
      <c r="G562" s="105">
        <v>960</v>
      </c>
      <c r="H562" s="105">
        <f t="shared" si="21"/>
        <v>76.474999999999994</v>
      </c>
      <c r="I562" s="134">
        <f t="shared" si="24"/>
        <v>76.474999999999994</v>
      </c>
      <c r="J562" s="107">
        <v>6580615</v>
      </c>
      <c r="K562" s="134">
        <f t="shared" si="24"/>
        <v>6580615</v>
      </c>
      <c r="L562" s="110">
        <v>966</v>
      </c>
      <c r="M562" s="125">
        <v>79797724</v>
      </c>
    </row>
    <row r="563" spans="1:13" ht="15" customHeight="1">
      <c r="A563" s="146" t="s">
        <v>212</v>
      </c>
      <c r="B563" s="109" t="s">
        <v>204</v>
      </c>
      <c r="C563" s="104" t="s">
        <v>207</v>
      </c>
      <c r="D563" s="105">
        <v>20161002</v>
      </c>
      <c r="E563" s="106" t="s">
        <v>214</v>
      </c>
      <c r="F563" s="105">
        <v>1</v>
      </c>
      <c r="G563" s="105">
        <v>11</v>
      </c>
      <c r="H563" s="105">
        <f t="shared" si="21"/>
        <v>1</v>
      </c>
      <c r="I563" s="134">
        <f>H563*19/30</f>
        <v>0.6333333333333333</v>
      </c>
      <c r="J563" s="107">
        <v>10240</v>
      </c>
      <c r="K563" s="134">
        <f>J563*19/30</f>
        <v>6485.333333333333</v>
      </c>
      <c r="L563" s="113">
        <v>11</v>
      </c>
      <c r="M563" s="124">
        <v>889838</v>
      </c>
    </row>
    <row r="564" spans="1:13" ht="15" customHeight="1">
      <c r="A564" s="146" t="s">
        <v>212</v>
      </c>
      <c r="B564" s="109" t="s">
        <v>204</v>
      </c>
      <c r="C564" s="109" t="s">
        <v>207</v>
      </c>
      <c r="D564" s="105">
        <v>20161008</v>
      </c>
      <c r="E564" s="106" t="s">
        <v>220</v>
      </c>
      <c r="F564" s="105">
        <v>3</v>
      </c>
      <c r="G564" s="105">
        <v>11</v>
      </c>
      <c r="H564" s="105">
        <f t="shared" si="21"/>
        <v>3</v>
      </c>
      <c r="I564" s="134">
        <f>H564*27/30</f>
        <v>2.7</v>
      </c>
      <c r="J564" s="107">
        <v>260939</v>
      </c>
      <c r="K564" s="134">
        <f>J564*27/30</f>
        <v>234845.1</v>
      </c>
      <c r="L564" s="110">
        <v>11</v>
      </c>
      <c r="M564" s="125">
        <v>889838</v>
      </c>
    </row>
    <row r="565" spans="1:13" ht="15" customHeight="1">
      <c r="A565" s="146" t="s">
        <v>212</v>
      </c>
      <c r="B565" s="109" t="s">
        <v>204</v>
      </c>
      <c r="C565" s="109" t="s">
        <v>207</v>
      </c>
      <c r="D565" s="105">
        <v>20161009</v>
      </c>
      <c r="E565" s="106" t="s">
        <v>221</v>
      </c>
      <c r="F565" s="105">
        <v>1</v>
      </c>
      <c r="G565" s="105">
        <v>11</v>
      </c>
      <c r="H565" s="105">
        <f t="shared" si="21"/>
        <v>1</v>
      </c>
      <c r="I565" s="134">
        <f>H565*28/30</f>
        <v>0.93333333333333335</v>
      </c>
      <c r="J565" s="107">
        <v>29840</v>
      </c>
      <c r="K565" s="134">
        <f>J565*28/30</f>
        <v>27850.666666666668</v>
      </c>
      <c r="L565" s="110">
        <v>11</v>
      </c>
      <c r="M565" s="125">
        <v>889838</v>
      </c>
    </row>
    <row r="566" spans="1:13" ht="15" customHeight="1">
      <c r="A566" s="146" t="s">
        <v>212</v>
      </c>
      <c r="B566" s="109" t="s">
        <v>204</v>
      </c>
      <c r="C566" s="109" t="s">
        <v>207</v>
      </c>
      <c r="D566" s="105">
        <v>20161014</v>
      </c>
      <c r="E566" s="106" t="s">
        <v>226</v>
      </c>
      <c r="F566" s="105">
        <v>1</v>
      </c>
      <c r="G566" s="105">
        <v>11</v>
      </c>
      <c r="H566" s="105">
        <f t="shared" si="21"/>
        <v>1</v>
      </c>
      <c r="I566" s="134">
        <f t="shared" ref="I566:K570" si="25">H566*30/30</f>
        <v>1</v>
      </c>
      <c r="J566" s="107">
        <v>50960</v>
      </c>
      <c r="K566" s="134">
        <f t="shared" si="25"/>
        <v>50960</v>
      </c>
      <c r="L566" s="110">
        <v>11</v>
      </c>
      <c r="M566" s="125">
        <v>889838</v>
      </c>
    </row>
    <row r="567" spans="1:13" ht="15" customHeight="1">
      <c r="A567" s="146" t="s">
        <v>212</v>
      </c>
      <c r="B567" s="109" t="s">
        <v>204</v>
      </c>
      <c r="C567" s="109" t="s">
        <v>207</v>
      </c>
      <c r="D567" s="105">
        <v>20161015</v>
      </c>
      <c r="E567" s="106" t="s">
        <v>227</v>
      </c>
      <c r="F567" s="105">
        <v>1</v>
      </c>
      <c r="G567" s="105">
        <v>11</v>
      </c>
      <c r="H567" s="105">
        <f t="shared" ref="H567:H621" si="26">F567/G567*L567</f>
        <v>1</v>
      </c>
      <c r="I567" s="134">
        <f t="shared" si="25"/>
        <v>1</v>
      </c>
      <c r="J567" s="107">
        <v>75900</v>
      </c>
      <c r="K567" s="134">
        <f t="shared" si="25"/>
        <v>75900</v>
      </c>
      <c r="L567" s="110">
        <v>11</v>
      </c>
      <c r="M567" s="125">
        <v>889838</v>
      </c>
    </row>
    <row r="568" spans="1:13" ht="15" customHeight="1">
      <c r="A568" s="146" t="s">
        <v>212</v>
      </c>
      <c r="B568" s="109" t="s">
        <v>204</v>
      </c>
      <c r="C568" s="109" t="s">
        <v>207</v>
      </c>
      <c r="D568" s="105">
        <v>20161017</v>
      </c>
      <c r="E568" s="106" t="s">
        <v>229</v>
      </c>
      <c r="F568" s="105">
        <v>2</v>
      </c>
      <c r="G568" s="105">
        <v>11</v>
      </c>
      <c r="H568" s="105">
        <f t="shared" si="26"/>
        <v>2</v>
      </c>
      <c r="I568" s="134">
        <f t="shared" si="25"/>
        <v>2</v>
      </c>
      <c r="J568" s="107">
        <v>344040</v>
      </c>
      <c r="K568" s="134">
        <f t="shared" si="25"/>
        <v>344040</v>
      </c>
      <c r="L568" s="110">
        <v>11</v>
      </c>
      <c r="M568" s="125">
        <v>889838</v>
      </c>
    </row>
    <row r="569" spans="1:13" ht="15" customHeight="1">
      <c r="A569" s="146" t="s">
        <v>212</v>
      </c>
      <c r="B569" s="109" t="s">
        <v>204</v>
      </c>
      <c r="C569" s="109" t="s">
        <v>207</v>
      </c>
      <c r="D569" s="105">
        <v>20161018</v>
      </c>
      <c r="E569" s="106" t="s">
        <v>230</v>
      </c>
      <c r="F569" s="105">
        <v>1</v>
      </c>
      <c r="G569" s="105">
        <v>11</v>
      </c>
      <c r="H569" s="105">
        <f t="shared" si="26"/>
        <v>1</v>
      </c>
      <c r="I569" s="134">
        <f t="shared" si="25"/>
        <v>1</v>
      </c>
      <c r="J569" s="107">
        <v>93599</v>
      </c>
      <c r="K569" s="134">
        <f t="shared" si="25"/>
        <v>93599</v>
      </c>
      <c r="L569" s="110">
        <v>11</v>
      </c>
      <c r="M569" s="125">
        <v>889838</v>
      </c>
    </row>
    <row r="570" spans="1:13" ht="15" customHeight="1">
      <c r="A570" s="146" t="s">
        <v>212</v>
      </c>
      <c r="B570" s="109" t="s">
        <v>204</v>
      </c>
      <c r="C570" s="109" t="s">
        <v>207</v>
      </c>
      <c r="D570" s="105">
        <v>20161020</v>
      </c>
      <c r="E570" s="106" t="s">
        <v>232</v>
      </c>
      <c r="F570" s="105">
        <v>1</v>
      </c>
      <c r="G570" s="105">
        <v>11</v>
      </c>
      <c r="H570" s="105">
        <f t="shared" si="26"/>
        <v>1</v>
      </c>
      <c r="I570" s="134">
        <f t="shared" si="25"/>
        <v>1</v>
      </c>
      <c r="J570" s="107">
        <v>24320</v>
      </c>
      <c r="K570" s="134">
        <f t="shared" si="25"/>
        <v>24320</v>
      </c>
      <c r="L570" s="110">
        <v>11</v>
      </c>
      <c r="M570" s="125">
        <v>889838</v>
      </c>
    </row>
    <row r="571" spans="1:13" ht="15" customHeight="1">
      <c r="A571" s="146" t="s">
        <v>212</v>
      </c>
      <c r="B571" s="104" t="s">
        <v>208</v>
      </c>
      <c r="C571" s="104" t="s">
        <v>209</v>
      </c>
      <c r="D571" s="105">
        <v>20161001</v>
      </c>
      <c r="E571" s="106" t="s">
        <v>213</v>
      </c>
      <c r="F571" s="116">
        <v>227</v>
      </c>
      <c r="G571" s="105">
        <v>3154</v>
      </c>
      <c r="H571" s="105">
        <f t="shared" si="26"/>
        <v>226.71211160431199</v>
      </c>
      <c r="I571" s="134">
        <f>H571*16/30</f>
        <v>120.91312618896639</v>
      </c>
      <c r="J571" s="107">
        <v>1129336</v>
      </c>
      <c r="K571" s="134">
        <f>J571*16/30</f>
        <v>602312.53333333333</v>
      </c>
      <c r="L571" s="113">
        <v>3150</v>
      </c>
      <c r="M571" s="124">
        <v>12556093</v>
      </c>
    </row>
    <row r="572" spans="1:13" ht="15" customHeight="1">
      <c r="A572" s="146" t="s">
        <v>212</v>
      </c>
      <c r="B572" s="109" t="s">
        <v>208</v>
      </c>
      <c r="C572" s="109" t="s">
        <v>209</v>
      </c>
      <c r="D572" s="105">
        <v>20161002</v>
      </c>
      <c r="E572" s="106" t="s">
        <v>214</v>
      </c>
      <c r="F572" s="116">
        <v>52</v>
      </c>
      <c r="G572" s="105">
        <v>3154</v>
      </c>
      <c r="H572" s="105">
        <f t="shared" si="26"/>
        <v>51.934051997463534</v>
      </c>
      <c r="I572" s="134">
        <f>H572*19/30</f>
        <v>32.891566265060234</v>
      </c>
      <c r="J572" s="107">
        <v>356220</v>
      </c>
      <c r="K572" s="134">
        <f>J572*19/30</f>
        <v>225606</v>
      </c>
      <c r="L572" s="110">
        <v>3150</v>
      </c>
      <c r="M572" s="125">
        <v>12556093</v>
      </c>
    </row>
    <row r="573" spans="1:13" ht="15" customHeight="1">
      <c r="A573" s="146" t="s">
        <v>212</v>
      </c>
      <c r="B573" s="109" t="s">
        <v>208</v>
      </c>
      <c r="C573" s="109" t="s">
        <v>209</v>
      </c>
      <c r="D573" s="105">
        <v>20161003</v>
      </c>
      <c r="E573" s="106" t="s">
        <v>215</v>
      </c>
      <c r="F573" s="116">
        <v>415</v>
      </c>
      <c r="G573" s="105">
        <v>3154</v>
      </c>
      <c r="H573" s="105">
        <f t="shared" si="26"/>
        <v>414.4736842105263</v>
      </c>
      <c r="I573" s="134">
        <f>H573*20/30</f>
        <v>276.31578947368422</v>
      </c>
      <c r="J573" s="107">
        <v>1744449</v>
      </c>
      <c r="K573" s="134">
        <f>J573*20/30</f>
        <v>1162966</v>
      </c>
      <c r="L573" s="110">
        <v>3150</v>
      </c>
      <c r="M573" s="125">
        <v>12556093</v>
      </c>
    </row>
    <row r="574" spans="1:13" ht="15" customHeight="1">
      <c r="A574" s="146" t="s">
        <v>212</v>
      </c>
      <c r="B574" s="109" t="s">
        <v>208</v>
      </c>
      <c r="C574" s="109" t="s">
        <v>209</v>
      </c>
      <c r="D574" s="105">
        <v>20161004</v>
      </c>
      <c r="E574" s="106" t="s">
        <v>216</v>
      </c>
      <c r="F574" s="116">
        <v>161</v>
      </c>
      <c r="G574" s="105">
        <v>3154</v>
      </c>
      <c r="H574" s="105">
        <f t="shared" si="26"/>
        <v>160.79581483830057</v>
      </c>
      <c r="I574" s="134">
        <f>H574*21/30</f>
        <v>112.55707038681041</v>
      </c>
      <c r="J574" s="107">
        <v>1429828</v>
      </c>
      <c r="K574" s="134">
        <f>J574*21/30</f>
        <v>1000879.6</v>
      </c>
      <c r="L574" s="110">
        <v>3150</v>
      </c>
      <c r="M574" s="125">
        <v>12556093</v>
      </c>
    </row>
    <row r="575" spans="1:13" ht="15" customHeight="1">
      <c r="A575" s="146" t="s">
        <v>212</v>
      </c>
      <c r="B575" s="109" t="s">
        <v>208</v>
      </c>
      <c r="C575" s="109" t="s">
        <v>209</v>
      </c>
      <c r="D575" s="105">
        <v>20161005</v>
      </c>
      <c r="E575" s="106" t="s">
        <v>217</v>
      </c>
      <c r="F575" s="116">
        <v>149</v>
      </c>
      <c r="G575" s="105">
        <v>3154</v>
      </c>
      <c r="H575" s="105">
        <f t="shared" si="26"/>
        <v>148.81103360811667</v>
      </c>
      <c r="I575" s="134">
        <f>H575*22/30</f>
        <v>109.12809131261889</v>
      </c>
      <c r="J575" s="107">
        <v>912403</v>
      </c>
      <c r="K575" s="134">
        <f>J575*22/30</f>
        <v>669095.53333333333</v>
      </c>
      <c r="L575" s="110">
        <v>3150</v>
      </c>
      <c r="M575" s="125">
        <v>12556093</v>
      </c>
    </row>
    <row r="576" spans="1:13" ht="15" customHeight="1">
      <c r="A576" s="146" t="s">
        <v>212</v>
      </c>
      <c r="B576" s="109" t="s">
        <v>208</v>
      </c>
      <c r="C576" s="109" t="s">
        <v>209</v>
      </c>
      <c r="D576" s="105">
        <v>20161006</v>
      </c>
      <c r="E576" s="106" t="s">
        <v>218</v>
      </c>
      <c r="F576" s="116">
        <v>257</v>
      </c>
      <c r="G576" s="105">
        <v>3154</v>
      </c>
      <c r="H576" s="105">
        <f t="shared" si="26"/>
        <v>256.67406467977173</v>
      </c>
      <c r="I576" s="134">
        <f>H576*23/30</f>
        <v>196.783449587825</v>
      </c>
      <c r="J576" s="107">
        <v>871588</v>
      </c>
      <c r="K576" s="134">
        <f>J576*23/30</f>
        <v>668217.46666666667</v>
      </c>
      <c r="L576" s="110">
        <v>3150</v>
      </c>
      <c r="M576" s="125">
        <v>12556093</v>
      </c>
    </row>
    <row r="577" spans="1:13" ht="15" customHeight="1">
      <c r="A577" s="146" t="s">
        <v>212</v>
      </c>
      <c r="B577" s="109" t="s">
        <v>208</v>
      </c>
      <c r="C577" s="109" t="s">
        <v>209</v>
      </c>
      <c r="D577" s="105">
        <v>20161007</v>
      </c>
      <c r="E577" s="106" t="s">
        <v>219</v>
      </c>
      <c r="F577" s="116">
        <v>71</v>
      </c>
      <c r="G577" s="105">
        <v>3154</v>
      </c>
      <c r="H577" s="105">
        <f t="shared" si="26"/>
        <v>70.909955611921376</v>
      </c>
      <c r="I577" s="134">
        <f>H577*26/30</f>
        <v>61.455294863665195</v>
      </c>
      <c r="J577" s="107">
        <v>173437</v>
      </c>
      <c r="K577" s="134">
        <f>J577*26/30</f>
        <v>150312.06666666668</v>
      </c>
      <c r="L577" s="110">
        <v>3150</v>
      </c>
      <c r="M577" s="125">
        <v>12556093</v>
      </c>
    </row>
    <row r="578" spans="1:13" ht="15" customHeight="1">
      <c r="A578" s="146" t="s">
        <v>212</v>
      </c>
      <c r="B578" s="109" t="s">
        <v>208</v>
      </c>
      <c r="C578" s="109" t="s">
        <v>209</v>
      </c>
      <c r="D578" s="105">
        <v>20161008</v>
      </c>
      <c r="E578" s="106" t="s">
        <v>220</v>
      </c>
      <c r="F578" s="116">
        <v>181</v>
      </c>
      <c r="G578" s="105">
        <v>3154</v>
      </c>
      <c r="H578" s="105">
        <f t="shared" si="26"/>
        <v>180.77045022194039</v>
      </c>
      <c r="I578" s="134">
        <f>H578*27/30</f>
        <v>162.69340519974637</v>
      </c>
      <c r="J578" s="107">
        <v>495139</v>
      </c>
      <c r="K578" s="134">
        <f>J578*27/30</f>
        <v>445625.1</v>
      </c>
      <c r="L578" s="110">
        <v>3150</v>
      </c>
      <c r="M578" s="125">
        <v>12556093</v>
      </c>
    </row>
    <row r="579" spans="1:13" ht="15" customHeight="1">
      <c r="A579" s="146" t="s">
        <v>212</v>
      </c>
      <c r="B579" s="109" t="s">
        <v>208</v>
      </c>
      <c r="C579" s="109" t="s">
        <v>209</v>
      </c>
      <c r="D579" s="105">
        <v>20161009</v>
      </c>
      <c r="E579" s="106" t="s">
        <v>221</v>
      </c>
      <c r="F579" s="116">
        <v>177</v>
      </c>
      <c r="G579" s="105">
        <v>3154</v>
      </c>
      <c r="H579" s="105">
        <f t="shared" si="26"/>
        <v>176.77552314521245</v>
      </c>
      <c r="I579" s="134">
        <f>H579*28/30</f>
        <v>164.99048826886494</v>
      </c>
      <c r="J579" s="107">
        <v>338724</v>
      </c>
      <c r="K579" s="134">
        <f>J579*28/30</f>
        <v>316142.40000000002</v>
      </c>
      <c r="L579" s="110">
        <v>3150</v>
      </c>
      <c r="M579" s="125">
        <v>12556093</v>
      </c>
    </row>
    <row r="580" spans="1:13" ht="15" customHeight="1">
      <c r="A580" s="146" t="s">
        <v>212</v>
      </c>
      <c r="B580" s="109" t="s">
        <v>208</v>
      </c>
      <c r="C580" s="109" t="s">
        <v>209</v>
      </c>
      <c r="D580" s="105">
        <v>20161010</v>
      </c>
      <c r="E580" s="106" t="s">
        <v>222</v>
      </c>
      <c r="F580" s="116">
        <v>88</v>
      </c>
      <c r="G580" s="105">
        <v>3154</v>
      </c>
      <c r="H580" s="105">
        <f t="shared" si="26"/>
        <v>87.888395688015223</v>
      </c>
      <c r="I580" s="134">
        <f>H580*29/30</f>
        <v>84.958782498414706</v>
      </c>
      <c r="J580" s="107">
        <v>230936</v>
      </c>
      <c r="K580" s="134">
        <f>J580*29/30</f>
        <v>223238.13333333333</v>
      </c>
      <c r="L580" s="110">
        <v>3150</v>
      </c>
      <c r="M580" s="125">
        <v>12556093</v>
      </c>
    </row>
    <row r="581" spans="1:13" ht="15" customHeight="1">
      <c r="A581" s="146" t="s">
        <v>212</v>
      </c>
      <c r="B581" s="109" t="s">
        <v>208</v>
      </c>
      <c r="C581" s="109" t="s">
        <v>209</v>
      </c>
      <c r="D581" s="105">
        <v>20161011</v>
      </c>
      <c r="E581" s="106" t="s">
        <v>223</v>
      </c>
      <c r="F581" s="116">
        <v>135</v>
      </c>
      <c r="G581" s="105">
        <v>3154</v>
      </c>
      <c r="H581" s="105">
        <f t="shared" si="26"/>
        <v>134.8287888395688</v>
      </c>
      <c r="I581" s="134">
        <f>H581*30/30</f>
        <v>134.8287888395688</v>
      </c>
      <c r="J581" s="107">
        <v>623134</v>
      </c>
      <c r="K581" s="134">
        <f>J581*30/30</f>
        <v>623134</v>
      </c>
      <c r="L581" s="110">
        <v>3150</v>
      </c>
      <c r="M581" s="125">
        <v>12556093</v>
      </c>
    </row>
    <row r="582" spans="1:13" ht="15" customHeight="1">
      <c r="A582" s="146" t="s">
        <v>212</v>
      </c>
      <c r="B582" s="109" t="s">
        <v>208</v>
      </c>
      <c r="C582" s="109" t="s">
        <v>209</v>
      </c>
      <c r="D582" s="105">
        <v>20161012</v>
      </c>
      <c r="E582" s="106" t="s">
        <v>224</v>
      </c>
      <c r="F582" s="116">
        <v>105</v>
      </c>
      <c r="G582" s="105">
        <v>3154</v>
      </c>
      <c r="H582" s="105">
        <f t="shared" si="26"/>
        <v>104.86683576410907</v>
      </c>
      <c r="I582" s="134">
        <f t="shared" ref="I582:K591" si="27">H582*30/30</f>
        <v>104.86683576410907</v>
      </c>
      <c r="J582" s="107">
        <v>387923</v>
      </c>
      <c r="K582" s="134">
        <f t="shared" si="27"/>
        <v>387923</v>
      </c>
      <c r="L582" s="110">
        <v>3150</v>
      </c>
      <c r="M582" s="125">
        <v>12556093</v>
      </c>
    </row>
    <row r="583" spans="1:13" ht="15" customHeight="1">
      <c r="A583" s="146" t="s">
        <v>212</v>
      </c>
      <c r="B583" s="109" t="s">
        <v>208</v>
      </c>
      <c r="C583" s="109" t="s">
        <v>209</v>
      </c>
      <c r="D583" s="105">
        <v>20161013</v>
      </c>
      <c r="E583" s="106" t="s">
        <v>225</v>
      </c>
      <c r="F583" s="116">
        <v>56</v>
      </c>
      <c r="G583" s="105">
        <v>3154</v>
      </c>
      <c r="H583" s="105">
        <f t="shared" si="26"/>
        <v>55.928979074191503</v>
      </c>
      <c r="I583" s="134">
        <f t="shared" si="27"/>
        <v>55.928979074191503</v>
      </c>
      <c r="J583" s="107">
        <v>64807</v>
      </c>
      <c r="K583" s="134">
        <f t="shared" si="27"/>
        <v>64807</v>
      </c>
      <c r="L583" s="110">
        <v>3150</v>
      </c>
      <c r="M583" s="125">
        <v>12556093</v>
      </c>
    </row>
    <row r="584" spans="1:13" ht="15" customHeight="1">
      <c r="A584" s="146" t="s">
        <v>212</v>
      </c>
      <c r="B584" s="109" t="s">
        <v>208</v>
      </c>
      <c r="C584" s="109" t="s">
        <v>209</v>
      </c>
      <c r="D584" s="105">
        <v>20161014</v>
      </c>
      <c r="E584" s="106" t="s">
        <v>226</v>
      </c>
      <c r="F584" s="116">
        <v>93</v>
      </c>
      <c r="G584" s="105">
        <v>3154</v>
      </c>
      <c r="H584" s="105">
        <f t="shared" si="26"/>
        <v>92.882054533925171</v>
      </c>
      <c r="I584" s="134">
        <f t="shared" si="27"/>
        <v>92.882054533925171</v>
      </c>
      <c r="J584" s="107">
        <v>371411</v>
      </c>
      <c r="K584" s="134">
        <f t="shared" si="27"/>
        <v>371411</v>
      </c>
      <c r="L584" s="110">
        <v>3150</v>
      </c>
      <c r="M584" s="125">
        <v>12556093</v>
      </c>
    </row>
    <row r="585" spans="1:13" ht="15" customHeight="1">
      <c r="A585" s="146" t="s">
        <v>212</v>
      </c>
      <c r="B585" s="109" t="s">
        <v>208</v>
      </c>
      <c r="C585" s="109" t="s">
        <v>209</v>
      </c>
      <c r="D585" s="105">
        <v>20161015</v>
      </c>
      <c r="E585" s="106" t="s">
        <v>227</v>
      </c>
      <c r="F585" s="116">
        <v>147</v>
      </c>
      <c r="G585" s="105">
        <v>3154</v>
      </c>
      <c r="H585" s="105">
        <f t="shared" si="26"/>
        <v>146.8135700697527</v>
      </c>
      <c r="I585" s="134">
        <f t="shared" si="27"/>
        <v>146.8135700697527</v>
      </c>
      <c r="J585" s="107">
        <v>185119</v>
      </c>
      <c r="K585" s="134">
        <f t="shared" si="27"/>
        <v>185119</v>
      </c>
      <c r="L585" s="110">
        <v>3150</v>
      </c>
      <c r="M585" s="125">
        <v>12556093</v>
      </c>
    </row>
    <row r="586" spans="1:13" ht="15" customHeight="1">
      <c r="A586" s="146" t="s">
        <v>212</v>
      </c>
      <c r="B586" s="109" t="s">
        <v>208</v>
      </c>
      <c r="C586" s="109" t="s">
        <v>209</v>
      </c>
      <c r="D586" s="105">
        <v>20161016</v>
      </c>
      <c r="E586" s="106" t="s">
        <v>228</v>
      </c>
      <c r="F586" s="116">
        <v>90</v>
      </c>
      <c r="G586" s="105">
        <v>3154</v>
      </c>
      <c r="H586" s="105">
        <f t="shared" si="26"/>
        <v>89.885859226379196</v>
      </c>
      <c r="I586" s="134">
        <f t="shared" si="27"/>
        <v>89.885859226379196</v>
      </c>
      <c r="J586" s="107">
        <v>374224</v>
      </c>
      <c r="K586" s="134">
        <f t="shared" si="27"/>
        <v>374224</v>
      </c>
      <c r="L586" s="110">
        <v>3150</v>
      </c>
      <c r="M586" s="125">
        <v>12556093</v>
      </c>
    </row>
    <row r="587" spans="1:13" ht="15" customHeight="1">
      <c r="A587" s="146" t="s">
        <v>212</v>
      </c>
      <c r="B587" s="109" t="s">
        <v>208</v>
      </c>
      <c r="C587" s="109" t="s">
        <v>209</v>
      </c>
      <c r="D587" s="105">
        <v>20161017</v>
      </c>
      <c r="E587" s="106" t="s">
        <v>229</v>
      </c>
      <c r="F587" s="116">
        <v>53</v>
      </c>
      <c r="G587" s="105">
        <v>3154</v>
      </c>
      <c r="H587" s="105">
        <f t="shared" si="26"/>
        <v>52.932783766645528</v>
      </c>
      <c r="I587" s="134">
        <f t="shared" si="27"/>
        <v>52.932783766645528</v>
      </c>
      <c r="J587" s="107">
        <v>861140</v>
      </c>
      <c r="K587" s="134">
        <f t="shared" si="27"/>
        <v>861140</v>
      </c>
      <c r="L587" s="110">
        <v>3150</v>
      </c>
      <c r="M587" s="125">
        <v>12556093</v>
      </c>
    </row>
    <row r="588" spans="1:13" ht="15" customHeight="1">
      <c r="A588" s="146" t="s">
        <v>212</v>
      </c>
      <c r="B588" s="109" t="s">
        <v>208</v>
      </c>
      <c r="C588" s="109" t="s">
        <v>209</v>
      </c>
      <c r="D588" s="105">
        <v>20161018</v>
      </c>
      <c r="E588" s="106" t="s">
        <v>230</v>
      </c>
      <c r="F588" s="116">
        <v>174</v>
      </c>
      <c r="G588" s="105">
        <v>3154</v>
      </c>
      <c r="H588" s="105">
        <f t="shared" si="26"/>
        <v>173.77932783766644</v>
      </c>
      <c r="I588" s="134">
        <f t="shared" si="27"/>
        <v>173.77932783766644</v>
      </c>
      <c r="J588" s="107">
        <v>222400</v>
      </c>
      <c r="K588" s="134">
        <f t="shared" si="27"/>
        <v>222400</v>
      </c>
      <c r="L588" s="110">
        <v>3150</v>
      </c>
      <c r="M588" s="125">
        <v>12556093</v>
      </c>
    </row>
    <row r="589" spans="1:13" ht="15" customHeight="1">
      <c r="A589" s="146" t="s">
        <v>212</v>
      </c>
      <c r="B589" s="109" t="s">
        <v>208</v>
      </c>
      <c r="C589" s="109" t="s">
        <v>209</v>
      </c>
      <c r="D589" s="105">
        <v>20161019</v>
      </c>
      <c r="E589" s="106" t="s">
        <v>231</v>
      </c>
      <c r="F589" s="116">
        <v>130</v>
      </c>
      <c r="G589" s="105">
        <v>3154</v>
      </c>
      <c r="H589" s="105">
        <f t="shared" si="26"/>
        <v>129.83512999365885</v>
      </c>
      <c r="I589" s="134">
        <f t="shared" si="27"/>
        <v>129.83512999365885</v>
      </c>
      <c r="J589" s="107">
        <v>430347</v>
      </c>
      <c r="K589" s="134">
        <f t="shared" si="27"/>
        <v>430347</v>
      </c>
      <c r="L589" s="110">
        <v>3150</v>
      </c>
      <c r="M589" s="125">
        <v>12556093</v>
      </c>
    </row>
    <row r="590" spans="1:13" ht="15" customHeight="1">
      <c r="A590" s="146" t="s">
        <v>212</v>
      </c>
      <c r="B590" s="109" t="s">
        <v>208</v>
      </c>
      <c r="C590" s="109" t="s">
        <v>209</v>
      </c>
      <c r="D590" s="105">
        <v>20161020</v>
      </c>
      <c r="E590" s="106" t="s">
        <v>232</v>
      </c>
      <c r="F590" s="116">
        <v>242</v>
      </c>
      <c r="G590" s="105">
        <v>3154</v>
      </c>
      <c r="H590" s="105">
        <f t="shared" si="26"/>
        <v>241.69308814204186</v>
      </c>
      <c r="I590" s="134">
        <f t="shared" si="27"/>
        <v>241.69308814204186</v>
      </c>
      <c r="J590" s="107">
        <v>592498</v>
      </c>
      <c r="K590" s="134">
        <f t="shared" si="27"/>
        <v>592498</v>
      </c>
      <c r="L590" s="110">
        <v>3150</v>
      </c>
      <c r="M590" s="125">
        <v>12556093</v>
      </c>
    </row>
    <row r="591" spans="1:13" ht="15" customHeight="1">
      <c r="A591" s="146" t="s">
        <v>212</v>
      </c>
      <c r="B591" s="109" t="s">
        <v>208</v>
      </c>
      <c r="C591" s="109" t="s">
        <v>209</v>
      </c>
      <c r="D591" s="105">
        <v>20161021</v>
      </c>
      <c r="E591" s="106" t="s">
        <v>233</v>
      </c>
      <c r="F591" s="116">
        <v>151</v>
      </c>
      <c r="G591" s="105">
        <v>3154</v>
      </c>
      <c r="H591" s="105">
        <f t="shared" si="26"/>
        <v>150.80849714648065</v>
      </c>
      <c r="I591" s="134">
        <f t="shared" si="27"/>
        <v>150.80849714648065</v>
      </c>
      <c r="J591" s="107">
        <v>761030</v>
      </c>
      <c r="K591" s="134">
        <f t="shared" si="27"/>
        <v>761030</v>
      </c>
      <c r="L591" s="110">
        <v>3150</v>
      </c>
      <c r="M591" s="125">
        <v>12556093</v>
      </c>
    </row>
    <row r="592" spans="1:13" ht="15" customHeight="1">
      <c r="A592" s="146" t="s">
        <v>212</v>
      </c>
      <c r="B592" s="109" t="s">
        <v>208</v>
      </c>
      <c r="C592" s="104" t="s">
        <v>210</v>
      </c>
      <c r="D592" s="105">
        <v>20161001</v>
      </c>
      <c r="E592" s="106" t="s">
        <v>213</v>
      </c>
      <c r="F592" s="116">
        <v>112</v>
      </c>
      <c r="G592" s="105">
        <v>2040</v>
      </c>
      <c r="H592" s="105">
        <f t="shared" si="26"/>
        <v>110.90196078431373</v>
      </c>
      <c r="I592" s="134">
        <f>H592*16/30</f>
        <v>59.147712418300657</v>
      </c>
      <c r="J592" s="107">
        <v>186514</v>
      </c>
      <c r="K592" s="134">
        <f>J592*16/30</f>
        <v>99474.133333333331</v>
      </c>
      <c r="L592" s="113">
        <v>2020</v>
      </c>
      <c r="M592" s="124">
        <v>5552114</v>
      </c>
    </row>
    <row r="593" spans="1:13" ht="15" customHeight="1">
      <c r="A593" s="146" t="s">
        <v>212</v>
      </c>
      <c r="B593" s="109" t="s">
        <v>208</v>
      </c>
      <c r="C593" s="109" t="s">
        <v>210</v>
      </c>
      <c r="D593" s="105">
        <v>20161002</v>
      </c>
      <c r="E593" s="106" t="s">
        <v>214</v>
      </c>
      <c r="F593" s="116">
        <v>48</v>
      </c>
      <c r="G593" s="105">
        <v>2040</v>
      </c>
      <c r="H593" s="105">
        <f t="shared" si="26"/>
        <v>47.529411764705884</v>
      </c>
      <c r="I593" s="134">
        <f>H593*19/30</f>
        <v>30.101960784313729</v>
      </c>
      <c r="J593" s="107">
        <v>122758</v>
      </c>
      <c r="K593" s="134">
        <f>J593*19/30</f>
        <v>77746.733333333337</v>
      </c>
      <c r="L593" s="110">
        <v>2020</v>
      </c>
      <c r="M593" s="125">
        <v>5552114</v>
      </c>
    </row>
    <row r="594" spans="1:13" ht="15" customHeight="1">
      <c r="A594" s="146" t="s">
        <v>212</v>
      </c>
      <c r="B594" s="109" t="s">
        <v>208</v>
      </c>
      <c r="C594" s="109" t="s">
        <v>210</v>
      </c>
      <c r="D594" s="105">
        <v>20161003</v>
      </c>
      <c r="E594" s="106" t="s">
        <v>215</v>
      </c>
      <c r="F594" s="116">
        <v>167</v>
      </c>
      <c r="G594" s="105">
        <v>2040</v>
      </c>
      <c r="H594" s="105">
        <f t="shared" si="26"/>
        <v>165.36274509803923</v>
      </c>
      <c r="I594" s="134">
        <f>H594*20/30</f>
        <v>110.24183006535948</v>
      </c>
      <c r="J594" s="107">
        <v>514506</v>
      </c>
      <c r="K594" s="134">
        <f>J594*20/30</f>
        <v>343004</v>
      </c>
      <c r="L594" s="110">
        <v>2020</v>
      </c>
      <c r="M594" s="125">
        <v>5552114</v>
      </c>
    </row>
    <row r="595" spans="1:13" ht="15" customHeight="1">
      <c r="A595" s="146" t="s">
        <v>212</v>
      </c>
      <c r="B595" s="109" t="s">
        <v>208</v>
      </c>
      <c r="C595" s="109" t="s">
        <v>210</v>
      </c>
      <c r="D595" s="105">
        <v>20161004</v>
      </c>
      <c r="E595" s="106" t="s">
        <v>216</v>
      </c>
      <c r="F595" s="116">
        <v>72</v>
      </c>
      <c r="G595" s="105">
        <v>2040</v>
      </c>
      <c r="H595" s="105">
        <f t="shared" si="26"/>
        <v>71.294117647058826</v>
      </c>
      <c r="I595" s="134">
        <f>H595*21/30</f>
        <v>49.905882352941177</v>
      </c>
      <c r="J595" s="107">
        <v>592901</v>
      </c>
      <c r="K595" s="134">
        <f>J595*21/30</f>
        <v>415030.7</v>
      </c>
      <c r="L595" s="110">
        <v>2020</v>
      </c>
      <c r="M595" s="125">
        <v>5552114</v>
      </c>
    </row>
    <row r="596" spans="1:13" ht="15" customHeight="1">
      <c r="A596" s="146" t="s">
        <v>212</v>
      </c>
      <c r="B596" s="109" t="s">
        <v>208</v>
      </c>
      <c r="C596" s="109" t="s">
        <v>210</v>
      </c>
      <c r="D596" s="105">
        <v>20161005</v>
      </c>
      <c r="E596" s="106" t="s">
        <v>217</v>
      </c>
      <c r="F596" s="116">
        <v>129</v>
      </c>
      <c r="G596" s="105">
        <v>2040</v>
      </c>
      <c r="H596" s="105">
        <f t="shared" si="26"/>
        <v>127.73529411764706</v>
      </c>
      <c r="I596" s="134">
        <f>H596*22/30</f>
        <v>93.672549019607843</v>
      </c>
      <c r="J596" s="107">
        <v>340195</v>
      </c>
      <c r="K596" s="134">
        <f>J596*22/30</f>
        <v>249476.33333333334</v>
      </c>
      <c r="L596" s="110">
        <v>2020</v>
      </c>
      <c r="M596" s="125">
        <v>5552114</v>
      </c>
    </row>
    <row r="597" spans="1:13" ht="15" customHeight="1">
      <c r="A597" s="146" t="s">
        <v>212</v>
      </c>
      <c r="B597" s="109" t="s">
        <v>208</v>
      </c>
      <c r="C597" s="109" t="s">
        <v>210</v>
      </c>
      <c r="D597" s="105">
        <v>20161006</v>
      </c>
      <c r="E597" s="106" t="s">
        <v>218</v>
      </c>
      <c r="F597" s="116">
        <v>138</v>
      </c>
      <c r="G597" s="105">
        <v>2040</v>
      </c>
      <c r="H597" s="105">
        <f t="shared" si="26"/>
        <v>136.64705882352939</v>
      </c>
      <c r="I597" s="134">
        <f>H597*23/30</f>
        <v>104.7627450980392</v>
      </c>
      <c r="J597" s="107">
        <v>414422</v>
      </c>
      <c r="K597" s="134">
        <f>J597*23/30</f>
        <v>317723.53333333333</v>
      </c>
      <c r="L597" s="110">
        <v>2020</v>
      </c>
      <c r="M597" s="125">
        <v>5552114</v>
      </c>
    </row>
    <row r="598" spans="1:13" ht="15" customHeight="1">
      <c r="A598" s="146" t="s">
        <v>212</v>
      </c>
      <c r="B598" s="109" t="s">
        <v>208</v>
      </c>
      <c r="C598" s="109" t="s">
        <v>210</v>
      </c>
      <c r="D598" s="105">
        <v>20161007</v>
      </c>
      <c r="E598" s="106" t="s">
        <v>219</v>
      </c>
      <c r="F598" s="116">
        <v>136</v>
      </c>
      <c r="G598" s="105">
        <v>2040</v>
      </c>
      <c r="H598" s="105">
        <f t="shared" si="26"/>
        <v>134.66666666666666</v>
      </c>
      <c r="I598" s="134">
        <f>H598*26/30</f>
        <v>116.71111111111109</v>
      </c>
      <c r="J598" s="107">
        <v>138483</v>
      </c>
      <c r="K598" s="134">
        <f>J598*26/30</f>
        <v>120018.6</v>
      </c>
      <c r="L598" s="110">
        <v>2020</v>
      </c>
      <c r="M598" s="125">
        <v>5552114</v>
      </c>
    </row>
    <row r="599" spans="1:13" ht="15" customHeight="1">
      <c r="A599" s="146" t="s">
        <v>212</v>
      </c>
      <c r="B599" s="109" t="s">
        <v>208</v>
      </c>
      <c r="C599" s="109" t="s">
        <v>210</v>
      </c>
      <c r="D599" s="105">
        <v>20161008</v>
      </c>
      <c r="E599" s="106" t="s">
        <v>220</v>
      </c>
      <c r="F599" s="116">
        <v>147</v>
      </c>
      <c r="G599" s="105">
        <v>2040</v>
      </c>
      <c r="H599" s="105">
        <f t="shared" si="26"/>
        <v>145.55882352941174</v>
      </c>
      <c r="I599" s="134">
        <f>H599*27/30</f>
        <v>131.00294117647056</v>
      </c>
      <c r="J599" s="107">
        <v>250574</v>
      </c>
      <c r="K599" s="134">
        <f>J599*27/30</f>
        <v>225516.6</v>
      </c>
      <c r="L599" s="110">
        <v>2020</v>
      </c>
      <c r="M599" s="125">
        <v>5552114</v>
      </c>
    </row>
    <row r="600" spans="1:13" ht="15" customHeight="1">
      <c r="A600" s="146" t="s">
        <v>212</v>
      </c>
      <c r="B600" s="109" t="s">
        <v>208</v>
      </c>
      <c r="C600" s="109" t="s">
        <v>210</v>
      </c>
      <c r="D600" s="105">
        <v>20161009</v>
      </c>
      <c r="E600" s="106" t="s">
        <v>221</v>
      </c>
      <c r="F600" s="116">
        <v>167</v>
      </c>
      <c r="G600" s="105">
        <v>2040</v>
      </c>
      <c r="H600" s="105">
        <f t="shared" si="26"/>
        <v>165.36274509803923</v>
      </c>
      <c r="I600" s="134">
        <f>H600*28/30</f>
        <v>154.33856209150326</v>
      </c>
      <c r="J600" s="107">
        <v>343061</v>
      </c>
      <c r="K600" s="134">
        <f>J600*28/30</f>
        <v>320190.26666666666</v>
      </c>
      <c r="L600" s="110">
        <v>2020</v>
      </c>
      <c r="M600" s="125">
        <v>5552114</v>
      </c>
    </row>
    <row r="601" spans="1:13" ht="15" customHeight="1">
      <c r="A601" s="146" t="s">
        <v>212</v>
      </c>
      <c r="B601" s="109" t="s">
        <v>208</v>
      </c>
      <c r="C601" s="109" t="s">
        <v>210</v>
      </c>
      <c r="D601" s="105">
        <v>20161010</v>
      </c>
      <c r="E601" s="106" t="s">
        <v>222</v>
      </c>
      <c r="F601" s="116">
        <v>56</v>
      </c>
      <c r="G601" s="105">
        <v>2040</v>
      </c>
      <c r="H601" s="105">
        <f t="shared" si="26"/>
        <v>55.450980392156865</v>
      </c>
      <c r="I601" s="134">
        <f>H601*29/30</f>
        <v>53.602614379084976</v>
      </c>
      <c r="J601" s="107">
        <v>63674</v>
      </c>
      <c r="K601" s="134">
        <f>J601*29/30</f>
        <v>61551.533333333333</v>
      </c>
      <c r="L601" s="110">
        <v>2020</v>
      </c>
      <c r="M601" s="125">
        <v>5552114</v>
      </c>
    </row>
    <row r="602" spans="1:13" ht="15" customHeight="1">
      <c r="A602" s="146" t="s">
        <v>212</v>
      </c>
      <c r="B602" s="109" t="s">
        <v>208</v>
      </c>
      <c r="C602" s="109" t="s">
        <v>210</v>
      </c>
      <c r="D602" s="105">
        <v>20161011</v>
      </c>
      <c r="E602" s="106" t="s">
        <v>223</v>
      </c>
      <c r="F602" s="116">
        <v>87</v>
      </c>
      <c r="G602" s="105">
        <v>2040</v>
      </c>
      <c r="H602" s="105">
        <f t="shared" si="26"/>
        <v>86.14705882352942</v>
      </c>
      <c r="I602" s="134">
        <f>H602*30/30</f>
        <v>86.14705882352942</v>
      </c>
      <c r="J602" s="107">
        <v>391155</v>
      </c>
      <c r="K602" s="134">
        <f>J602*30/30</f>
        <v>391155</v>
      </c>
      <c r="L602" s="110">
        <v>2020</v>
      </c>
      <c r="M602" s="125">
        <v>5552114</v>
      </c>
    </row>
    <row r="603" spans="1:13" ht="15" customHeight="1">
      <c r="A603" s="146" t="s">
        <v>212</v>
      </c>
      <c r="B603" s="109" t="s">
        <v>208</v>
      </c>
      <c r="C603" s="109" t="s">
        <v>210</v>
      </c>
      <c r="D603" s="105">
        <v>20161012</v>
      </c>
      <c r="E603" s="106" t="s">
        <v>224</v>
      </c>
      <c r="F603" s="116">
        <v>44</v>
      </c>
      <c r="G603" s="105">
        <v>2040</v>
      </c>
      <c r="H603" s="105">
        <f t="shared" si="26"/>
        <v>43.568627450980394</v>
      </c>
      <c r="I603" s="134">
        <f t="shared" ref="I603:K612" si="28">H603*30/30</f>
        <v>43.568627450980394</v>
      </c>
      <c r="J603" s="107">
        <v>129610</v>
      </c>
      <c r="K603" s="134">
        <f t="shared" si="28"/>
        <v>129610</v>
      </c>
      <c r="L603" s="110">
        <v>2020</v>
      </c>
      <c r="M603" s="125">
        <v>5552114</v>
      </c>
    </row>
    <row r="604" spans="1:13" ht="15" customHeight="1">
      <c r="A604" s="146" t="s">
        <v>212</v>
      </c>
      <c r="B604" s="109" t="s">
        <v>208</v>
      </c>
      <c r="C604" s="109" t="s">
        <v>210</v>
      </c>
      <c r="D604" s="105">
        <v>20161013</v>
      </c>
      <c r="E604" s="106" t="s">
        <v>225</v>
      </c>
      <c r="F604" s="116">
        <v>46</v>
      </c>
      <c r="G604" s="105">
        <v>2040</v>
      </c>
      <c r="H604" s="105">
        <f t="shared" si="26"/>
        <v>45.549019607843135</v>
      </c>
      <c r="I604" s="134">
        <f t="shared" si="28"/>
        <v>45.549019607843135</v>
      </c>
      <c r="J604" s="107">
        <v>157444</v>
      </c>
      <c r="K604" s="134">
        <f t="shared" si="28"/>
        <v>157444</v>
      </c>
      <c r="L604" s="110">
        <v>2020</v>
      </c>
      <c r="M604" s="125">
        <v>5552114</v>
      </c>
    </row>
    <row r="605" spans="1:13" ht="15" customHeight="1">
      <c r="A605" s="146" t="s">
        <v>212</v>
      </c>
      <c r="B605" s="109" t="s">
        <v>208</v>
      </c>
      <c r="C605" s="109" t="s">
        <v>210</v>
      </c>
      <c r="D605" s="105">
        <v>20161014</v>
      </c>
      <c r="E605" s="106" t="s">
        <v>226</v>
      </c>
      <c r="F605" s="116">
        <v>79</v>
      </c>
      <c r="G605" s="105">
        <v>2040</v>
      </c>
      <c r="H605" s="105">
        <f t="shared" si="26"/>
        <v>78.225490196078439</v>
      </c>
      <c r="I605" s="134">
        <f t="shared" si="28"/>
        <v>78.225490196078439</v>
      </c>
      <c r="J605" s="107">
        <v>398319</v>
      </c>
      <c r="K605" s="134">
        <f t="shared" si="28"/>
        <v>398319</v>
      </c>
      <c r="L605" s="110">
        <v>2020</v>
      </c>
      <c r="M605" s="125">
        <v>5552114</v>
      </c>
    </row>
    <row r="606" spans="1:13" ht="15" customHeight="1">
      <c r="A606" s="146" t="s">
        <v>212</v>
      </c>
      <c r="B606" s="109" t="s">
        <v>208</v>
      </c>
      <c r="C606" s="109" t="s">
        <v>210</v>
      </c>
      <c r="D606" s="105">
        <v>20161015</v>
      </c>
      <c r="E606" s="106" t="s">
        <v>227</v>
      </c>
      <c r="F606" s="116">
        <v>58</v>
      </c>
      <c r="G606" s="105">
        <v>2040</v>
      </c>
      <c r="H606" s="105">
        <f t="shared" si="26"/>
        <v>57.431372549019606</v>
      </c>
      <c r="I606" s="134">
        <f t="shared" si="28"/>
        <v>57.431372549019606</v>
      </c>
      <c r="J606" s="107">
        <v>30829</v>
      </c>
      <c r="K606" s="134">
        <f t="shared" si="28"/>
        <v>30829</v>
      </c>
      <c r="L606" s="110">
        <v>2020</v>
      </c>
      <c r="M606" s="125">
        <v>5552114</v>
      </c>
    </row>
    <row r="607" spans="1:13" ht="15" customHeight="1">
      <c r="A607" s="146" t="s">
        <v>212</v>
      </c>
      <c r="B607" s="109" t="s">
        <v>208</v>
      </c>
      <c r="C607" s="109" t="s">
        <v>210</v>
      </c>
      <c r="D607" s="105">
        <v>20161016</v>
      </c>
      <c r="E607" s="106" t="s">
        <v>228</v>
      </c>
      <c r="F607" s="116">
        <v>82</v>
      </c>
      <c r="G607" s="105">
        <v>2040</v>
      </c>
      <c r="H607" s="105">
        <f t="shared" si="26"/>
        <v>81.196078431372555</v>
      </c>
      <c r="I607" s="134">
        <f t="shared" si="28"/>
        <v>81.196078431372555</v>
      </c>
      <c r="J607" s="107">
        <v>325728</v>
      </c>
      <c r="K607" s="134">
        <f t="shared" si="28"/>
        <v>325728</v>
      </c>
      <c r="L607" s="110">
        <v>2020</v>
      </c>
      <c r="M607" s="125">
        <v>5552114</v>
      </c>
    </row>
    <row r="608" spans="1:13" ht="15" customHeight="1">
      <c r="A608" s="146" t="s">
        <v>212</v>
      </c>
      <c r="B608" s="109" t="s">
        <v>208</v>
      </c>
      <c r="C608" s="109" t="s">
        <v>210</v>
      </c>
      <c r="D608" s="105">
        <v>20161017</v>
      </c>
      <c r="E608" s="106" t="s">
        <v>229</v>
      </c>
      <c r="F608" s="116">
        <v>43</v>
      </c>
      <c r="G608" s="105">
        <v>2040</v>
      </c>
      <c r="H608" s="105">
        <f t="shared" si="26"/>
        <v>42.578431372549019</v>
      </c>
      <c r="I608" s="134">
        <f t="shared" si="28"/>
        <v>42.578431372549019</v>
      </c>
      <c r="J608" s="107">
        <v>107845</v>
      </c>
      <c r="K608" s="134">
        <f t="shared" si="28"/>
        <v>107845</v>
      </c>
      <c r="L608" s="110">
        <v>2020</v>
      </c>
      <c r="M608" s="125">
        <v>5552114</v>
      </c>
    </row>
    <row r="609" spans="1:13" ht="15" customHeight="1">
      <c r="A609" s="146" t="s">
        <v>212</v>
      </c>
      <c r="B609" s="109" t="s">
        <v>208</v>
      </c>
      <c r="C609" s="109" t="s">
        <v>210</v>
      </c>
      <c r="D609" s="105">
        <v>20161018</v>
      </c>
      <c r="E609" s="106" t="s">
        <v>230</v>
      </c>
      <c r="F609" s="116">
        <v>146</v>
      </c>
      <c r="G609" s="105">
        <v>2040</v>
      </c>
      <c r="H609" s="105">
        <f t="shared" si="26"/>
        <v>144.56862745098039</v>
      </c>
      <c r="I609" s="134">
        <f t="shared" si="28"/>
        <v>144.56862745098039</v>
      </c>
      <c r="J609" s="107">
        <v>115215</v>
      </c>
      <c r="K609" s="134">
        <f t="shared" si="28"/>
        <v>115215</v>
      </c>
      <c r="L609" s="110">
        <v>2020</v>
      </c>
      <c r="M609" s="125">
        <v>5552114</v>
      </c>
    </row>
    <row r="610" spans="1:13" ht="15" customHeight="1">
      <c r="A610" s="146" t="s">
        <v>212</v>
      </c>
      <c r="B610" s="109" t="s">
        <v>208</v>
      </c>
      <c r="C610" s="109" t="s">
        <v>210</v>
      </c>
      <c r="D610" s="105">
        <v>20161019</v>
      </c>
      <c r="E610" s="106" t="s">
        <v>231</v>
      </c>
      <c r="F610" s="116">
        <v>85</v>
      </c>
      <c r="G610" s="105">
        <v>2040</v>
      </c>
      <c r="H610" s="105">
        <f t="shared" si="26"/>
        <v>84.166666666666657</v>
      </c>
      <c r="I610" s="134">
        <f t="shared" si="28"/>
        <v>84.166666666666657</v>
      </c>
      <c r="J610" s="107">
        <v>319448</v>
      </c>
      <c r="K610" s="134">
        <f t="shared" si="28"/>
        <v>319448</v>
      </c>
      <c r="L610" s="110">
        <v>2020</v>
      </c>
      <c r="M610" s="125">
        <v>5552114</v>
      </c>
    </row>
    <row r="611" spans="1:13" ht="15" customHeight="1">
      <c r="A611" s="146" t="s">
        <v>212</v>
      </c>
      <c r="B611" s="109" t="s">
        <v>208</v>
      </c>
      <c r="C611" s="109" t="s">
        <v>210</v>
      </c>
      <c r="D611" s="105">
        <v>20161020</v>
      </c>
      <c r="E611" s="106" t="s">
        <v>232</v>
      </c>
      <c r="F611" s="116">
        <v>97</v>
      </c>
      <c r="G611" s="105">
        <v>2040</v>
      </c>
      <c r="H611" s="105">
        <f t="shared" si="26"/>
        <v>96.049019607843135</v>
      </c>
      <c r="I611" s="134">
        <f t="shared" si="28"/>
        <v>96.049019607843135</v>
      </c>
      <c r="J611" s="107">
        <v>101377</v>
      </c>
      <c r="K611" s="134">
        <f t="shared" si="28"/>
        <v>101377</v>
      </c>
      <c r="L611" s="110">
        <v>2020</v>
      </c>
      <c r="M611" s="125">
        <v>5552114</v>
      </c>
    </row>
    <row r="612" spans="1:13" ht="15" customHeight="1">
      <c r="A612" s="146" t="s">
        <v>212</v>
      </c>
      <c r="B612" s="109" t="s">
        <v>208</v>
      </c>
      <c r="C612" s="109" t="s">
        <v>210</v>
      </c>
      <c r="D612" s="105">
        <v>20161021</v>
      </c>
      <c r="E612" s="106" t="s">
        <v>233</v>
      </c>
      <c r="F612" s="116">
        <v>101</v>
      </c>
      <c r="G612" s="105">
        <v>2040</v>
      </c>
      <c r="H612" s="105">
        <f t="shared" si="26"/>
        <v>100.00980392156862</v>
      </c>
      <c r="I612" s="134">
        <f t="shared" si="28"/>
        <v>100.00980392156862</v>
      </c>
      <c r="J612" s="107">
        <v>508056</v>
      </c>
      <c r="K612" s="134">
        <f t="shared" si="28"/>
        <v>508056</v>
      </c>
      <c r="L612" s="110">
        <v>2020</v>
      </c>
      <c r="M612" s="125">
        <v>5552114</v>
      </c>
    </row>
    <row r="613" spans="1:13" ht="15" customHeight="1">
      <c r="A613" s="146" t="s">
        <v>212</v>
      </c>
      <c r="B613" s="109" t="s">
        <v>208</v>
      </c>
      <c r="C613" s="104" t="s">
        <v>211</v>
      </c>
      <c r="D613" s="105">
        <v>20161004</v>
      </c>
      <c r="E613" s="106" t="s">
        <v>216</v>
      </c>
      <c r="F613" s="105">
        <v>1</v>
      </c>
      <c r="G613" s="105">
        <v>9</v>
      </c>
      <c r="H613" s="105">
        <f t="shared" si="26"/>
        <v>1</v>
      </c>
      <c r="I613" s="134">
        <f>H613*21/30</f>
        <v>0.7</v>
      </c>
      <c r="J613" s="107">
        <v>48408</v>
      </c>
      <c r="K613" s="134">
        <f>J613*21/30</f>
        <v>33885.599999999999</v>
      </c>
      <c r="L613" s="113">
        <v>9</v>
      </c>
      <c r="M613" s="124">
        <v>66123</v>
      </c>
    </row>
    <row r="614" spans="1:13" ht="15" customHeight="1">
      <c r="A614" s="146" t="s">
        <v>212</v>
      </c>
      <c r="B614" s="109" t="s">
        <v>208</v>
      </c>
      <c r="C614" s="109" t="s">
        <v>211</v>
      </c>
      <c r="D614" s="105">
        <v>20161005</v>
      </c>
      <c r="E614" s="106" t="s">
        <v>217</v>
      </c>
      <c r="F614" s="105">
        <v>1</v>
      </c>
      <c r="G614" s="105">
        <v>9</v>
      </c>
      <c r="H614" s="105">
        <f t="shared" si="26"/>
        <v>1</v>
      </c>
      <c r="I614" s="134">
        <f>H614*22/30</f>
        <v>0.73333333333333328</v>
      </c>
      <c r="J614" s="107">
        <v>0</v>
      </c>
      <c r="K614" s="134">
        <f>J614*22/30</f>
        <v>0</v>
      </c>
      <c r="L614" s="110">
        <v>9</v>
      </c>
      <c r="M614" s="125">
        <v>66123</v>
      </c>
    </row>
    <row r="615" spans="1:13" ht="15" customHeight="1">
      <c r="A615" s="146" t="s">
        <v>212</v>
      </c>
      <c r="B615" s="109" t="s">
        <v>208</v>
      </c>
      <c r="C615" s="109" t="s">
        <v>211</v>
      </c>
      <c r="D615" s="114">
        <v>20161006</v>
      </c>
      <c r="E615" s="106" t="s">
        <v>218</v>
      </c>
      <c r="F615" s="114">
        <v>1</v>
      </c>
      <c r="G615" s="105">
        <v>9</v>
      </c>
      <c r="H615" s="105">
        <f t="shared" si="26"/>
        <v>1</v>
      </c>
      <c r="I615" s="134">
        <f>H615*23/30</f>
        <v>0.76666666666666672</v>
      </c>
      <c r="J615" s="115">
        <v>6837</v>
      </c>
      <c r="K615" s="134">
        <f>J615*23/30</f>
        <v>5241.7</v>
      </c>
      <c r="L615" s="110">
        <v>9</v>
      </c>
      <c r="M615" s="125">
        <v>66123</v>
      </c>
    </row>
    <row r="616" spans="1:13" ht="15" customHeight="1">
      <c r="A616" s="146" t="s">
        <v>212</v>
      </c>
      <c r="B616" s="109" t="s">
        <v>208</v>
      </c>
      <c r="C616" s="109" t="s">
        <v>211</v>
      </c>
      <c r="D616" s="105">
        <v>20161007</v>
      </c>
      <c r="E616" s="106" t="s">
        <v>219</v>
      </c>
      <c r="F616" s="105">
        <v>1</v>
      </c>
      <c r="G616" s="105">
        <v>9</v>
      </c>
      <c r="H616" s="105">
        <f t="shared" si="26"/>
        <v>1</v>
      </c>
      <c r="I616" s="134">
        <f>H616*26/30</f>
        <v>0.8666666666666667</v>
      </c>
      <c r="J616" s="107">
        <v>2227</v>
      </c>
      <c r="K616" s="134">
        <f>J616*26/30</f>
        <v>1930.0666666666666</v>
      </c>
      <c r="L616" s="110">
        <v>9</v>
      </c>
      <c r="M616" s="125">
        <v>66123</v>
      </c>
    </row>
    <row r="617" spans="1:13" ht="15" customHeight="1">
      <c r="A617" s="146" t="s">
        <v>212</v>
      </c>
      <c r="B617" s="109" t="s">
        <v>208</v>
      </c>
      <c r="C617" s="109" t="s">
        <v>211</v>
      </c>
      <c r="D617" s="105">
        <v>20161008</v>
      </c>
      <c r="E617" s="106" t="s">
        <v>220</v>
      </c>
      <c r="F617" s="105">
        <v>1</v>
      </c>
      <c r="G617" s="105">
        <v>9</v>
      </c>
      <c r="H617" s="105">
        <f t="shared" si="26"/>
        <v>1</v>
      </c>
      <c r="I617" s="134">
        <f>H617*27/30</f>
        <v>0.9</v>
      </c>
      <c r="J617" s="107">
        <v>-101</v>
      </c>
      <c r="K617" s="134">
        <f>J617*27/30</f>
        <v>-90.9</v>
      </c>
      <c r="L617" s="110">
        <v>9</v>
      </c>
      <c r="M617" s="125">
        <v>66123</v>
      </c>
    </row>
    <row r="618" spans="1:13" ht="15" customHeight="1">
      <c r="A618" s="146" t="s">
        <v>212</v>
      </c>
      <c r="B618" s="109" t="s">
        <v>208</v>
      </c>
      <c r="C618" s="109" t="s">
        <v>211</v>
      </c>
      <c r="D618" s="105">
        <v>20161009</v>
      </c>
      <c r="E618" s="106" t="s">
        <v>221</v>
      </c>
      <c r="F618" s="105">
        <v>1</v>
      </c>
      <c r="G618" s="105">
        <v>9</v>
      </c>
      <c r="H618" s="105">
        <f t="shared" si="26"/>
        <v>1</v>
      </c>
      <c r="I618" s="134">
        <f>H618*28/30</f>
        <v>0.93333333333333335</v>
      </c>
      <c r="J618" s="107">
        <v>72</v>
      </c>
      <c r="K618" s="134">
        <f>J618*28/30</f>
        <v>67.2</v>
      </c>
      <c r="L618" s="110">
        <v>9</v>
      </c>
      <c r="M618" s="125">
        <v>66123</v>
      </c>
    </row>
    <row r="619" spans="1:13" ht="15" customHeight="1">
      <c r="A619" s="146" t="s">
        <v>212</v>
      </c>
      <c r="B619" s="109" t="s">
        <v>208</v>
      </c>
      <c r="C619" s="109" t="s">
        <v>211</v>
      </c>
      <c r="D619" s="105">
        <v>20161010</v>
      </c>
      <c r="E619" s="106" t="s">
        <v>222</v>
      </c>
      <c r="F619" s="105">
        <v>1</v>
      </c>
      <c r="G619" s="105">
        <v>9</v>
      </c>
      <c r="H619" s="105">
        <f t="shared" si="26"/>
        <v>1</v>
      </c>
      <c r="I619" s="134">
        <f>H619*29/30</f>
        <v>0.96666666666666667</v>
      </c>
      <c r="J619" s="107">
        <v>598</v>
      </c>
      <c r="K619" s="134">
        <f>J619*29/30</f>
        <v>578.06666666666672</v>
      </c>
      <c r="L619" s="110">
        <v>9</v>
      </c>
      <c r="M619" s="125">
        <v>66123</v>
      </c>
    </row>
    <row r="620" spans="1:13" ht="15" customHeight="1">
      <c r="A620" s="146" t="s">
        <v>212</v>
      </c>
      <c r="B620" s="109" t="s">
        <v>208</v>
      </c>
      <c r="C620" s="109" t="s">
        <v>211</v>
      </c>
      <c r="D620" s="105">
        <v>20161012</v>
      </c>
      <c r="E620" s="106" t="s">
        <v>224</v>
      </c>
      <c r="F620" s="105">
        <v>1</v>
      </c>
      <c r="G620" s="105">
        <v>9</v>
      </c>
      <c r="H620" s="105">
        <f t="shared" si="26"/>
        <v>1</v>
      </c>
      <c r="I620" s="134">
        <f t="shared" ref="I620:K621" si="29">H620*30/30</f>
        <v>1</v>
      </c>
      <c r="J620" s="107">
        <v>1064</v>
      </c>
      <c r="K620" s="134">
        <f t="shared" si="29"/>
        <v>1064</v>
      </c>
      <c r="L620" s="110">
        <v>9</v>
      </c>
      <c r="M620" s="125">
        <v>66123</v>
      </c>
    </row>
    <row r="621" spans="1:13" ht="15" customHeight="1">
      <c r="A621" s="146" t="s">
        <v>212</v>
      </c>
      <c r="B621" s="117" t="s">
        <v>208</v>
      </c>
      <c r="C621" s="117" t="s">
        <v>211</v>
      </c>
      <c r="D621" s="114">
        <v>20161016</v>
      </c>
      <c r="E621" s="118" t="s">
        <v>228</v>
      </c>
      <c r="F621" s="114">
        <v>1</v>
      </c>
      <c r="G621" s="119">
        <v>9</v>
      </c>
      <c r="H621" s="120">
        <f t="shared" si="26"/>
        <v>1</v>
      </c>
      <c r="I621" s="134">
        <f t="shared" si="29"/>
        <v>1</v>
      </c>
      <c r="J621" s="115">
        <v>7018</v>
      </c>
      <c r="K621" s="134">
        <f t="shared" si="29"/>
        <v>7018</v>
      </c>
      <c r="L621" s="112">
        <v>9</v>
      </c>
      <c r="M621" s="126">
        <v>66123</v>
      </c>
    </row>
    <row r="622" spans="1:13" ht="15">
      <c r="A622" s="7" t="s">
        <v>101</v>
      </c>
      <c r="B622" s="150"/>
      <c r="C622" s="150"/>
      <c r="D622" s="151"/>
      <c r="E622" s="152"/>
      <c r="F622" s="153">
        <f>SUBTOTAL(109,tblRVNTRANS[count distinct agree])</f>
        <v>268862</v>
      </c>
      <c r="G622" s="153">
        <f>SUBTOTAL(109,tblRVNTRANS[Tot Distinct Agree by cycle])</f>
        <v>5643054</v>
      </c>
      <c r="H622" s="153">
        <f>SUBTOTAL(109,tblRVNTRANS[305 Cust/Cycle])</f>
        <v>264323.99999999965</v>
      </c>
      <c r="I622" s="153">
        <f>SUBTOTAL(109,tblRVNTRANS[Cust])</f>
        <v>132716.79221641654</v>
      </c>
      <c r="J622" s="153">
        <f>SUBTOTAL(109,tblRVNTRANS[Total kWh])</f>
        <v>502529521</v>
      </c>
      <c r="K622" s="153">
        <f>SUBTOTAL(109,tblRVNTRANS[kWh])</f>
        <v>242353697.43333325</v>
      </c>
      <c r="L622" s="153">
        <f>SUBTOTAL(109,tblRVNTRANS[305 Cust])</f>
        <v>5547725</v>
      </c>
      <c r="M622" s="154">
        <f>SUBTOTAL(109,tblRVNTRANS[total  by Base Schedule])</f>
        <v>10513941673</v>
      </c>
    </row>
    <row r="623" spans="1:13" ht="15">
      <c r="A623" s="140" t="s">
        <v>101</v>
      </c>
      <c r="B623" s="140"/>
      <c r="C623" s="140"/>
      <c r="D623" s="141"/>
      <c r="E623" s="142"/>
      <c r="F623" s="141"/>
      <c r="G623" s="141"/>
      <c r="H623" s="141"/>
      <c r="I623" s="143"/>
      <c r="J623" s="141"/>
      <c r="K623" s="143"/>
      <c r="L623" s="144"/>
      <c r="M623" s="147">
        <f>SUBTOTAL(109,RVNTRANS!$M$2:$M$2)</f>
        <v>258774</v>
      </c>
    </row>
    <row r="625" spans="6:13">
      <c r="F625" s="103"/>
      <c r="G625" s="103"/>
      <c r="H625" s="103"/>
      <c r="I625" s="135"/>
      <c r="J625" s="103"/>
      <c r="K625" s="135"/>
      <c r="L625" s="103"/>
      <c r="M625" s="103"/>
    </row>
    <row r="629" spans="6:13">
      <c r="I629" s="136" t="s">
        <v>105</v>
      </c>
    </row>
  </sheetData>
  <pageMargins left="1" right="1" top="1.8220000000000001" bottom="1.544" header="1" footer="1"/>
  <pageSetup orientation="portrait" r:id="rId1"/>
  <headerFooter>
    <oddHeader>&amp;L&amp;C&amp;B&amp;"Times New Roman"&amp;14Wyoming PCAM Revenues&amp;R&amp;"Arial"&amp;8Date: 10/27/2016</oddHeader>
    <oddFooter>&amp;L&amp;C&amp;"Arial"&amp;10Page &amp;P&amp;R</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SignificantOrder xmlns="dc463f71-b30c-4ab2-9473-d307f9d35888">false</SignificantOrder>
    <Date1 xmlns="dc463f71-b30c-4ab2-9473-d307f9d35888">2018-11-30T08:00:00+00:00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152253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A8B1CF7-091A-4F3B-B686-B41BC3C4904B}"/>
</file>

<file path=customXml/itemProps2.xml><?xml version="1.0" encoding="utf-8"?>
<ds:datastoreItem xmlns:ds="http://schemas.openxmlformats.org/officeDocument/2006/customXml" ds:itemID="{03A25714-B7F6-4525-900C-DB7D8BD67501}"/>
</file>

<file path=customXml/itemProps3.xml><?xml version="1.0" encoding="utf-8"?>
<ds:datastoreItem xmlns:ds="http://schemas.openxmlformats.org/officeDocument/2006/customXml" ds:itemID="{5A028859-7920-4C2F-B56B-5B226691BAEC}"/>
</file>

<file path=customXml/itemProps4.xml><?xml version="1.0" encoding="utf-8"?>
<ds:datastoreItem xmlns:ds="http://schemas.openxmlformats.org/officeDocument/2006/customXml" ds:itemID="{6CD36F1D-DE5E-408F-9102-9CEC495870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Attachment A</vt:lpstr>
      <vt:lpstr>Attachment B</vt:lpstr>
      <vt:lpstr>Attachment C</vt:lpstr>
      <vt:lpstr>Attachment D</vt:lpstr>
      <vt:lpstr>WA Dcpling</vt:lpstr>
      <vt:lpstr>RVN</vt:lpstr>
      <vt:lpstr>Prorate 10-17</vt:lpstr>
      <vt:lpstr>Prorate 9-17</vt:lpstr>
      <vt:lpstr>RVNTRANS</vt:lpstr>
      <vt:lpstr>Exhibit No__(JRS-15) p2</vt:lpstr>
      <vt:lpstr>Bill Det Decoupling schs</vt:lpstr>
      <vt:lpstr>WA Decoupling</vt:lpstr>
      <vt:lpstr>Attachment C Year 1</vt:lpstr>
      <vt:lpstr>WA Decoupling Year 1</vt:lpstr>
      <vt:lpstr>'Attachment A'!Print_Area</vt:lpstr>
      <vt:lpstr>'Attachment C'!Print_Area</vt:lpstr>
      <vt:lpstr>'Attachment D'!Print_Area</vt:lpstr>
      <vt:lpstr>'Bill Det Decoupling schs'!Print_Area</vt:lpstr>
      <vt:lpstr>'WA Dcpling'!Print_Area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2018-11-30T20:54:27Z</dcterms:created>
  <dcterms:modified xsi:type="dcterms:W3CDTF">2018-11-30T20:54:31Z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0x0101006E56B4D1795A2E4DB2F0B01679ED314A007595E2AA379E88449A4F511BF799667C</vt:lpwstr>
  </property>
  <property fmtid="{D5CDD505-2E9C-101B-9397-08002B2CF9AE}" pid="4" name="_docset_NoMedatataSyncRequired">
    <vt:lpwstr>False</vt:lpwstr>
  </property>
  <property fmtid="{D5CDD505-2E9C-101B-9397-08002B2CF9AE}" pid="5" name="IsEFSEC">
    <vt:bool>false</vt:bool>
  </property>
</Properties>
</file>